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7F2FE010-389E-4703-86B0-127314EDAD0E}" xr6:coauthVersionLast="47" xr6:coauthVersionMax="47" xr10:uidLastSave="{00000000-0000-0000-0000-000000000000}"/>
  <bookViews>
    <workbookView xWindow="-110" yWindow="-110" windowWidth="19420" windowHeight="10420" xr2:uid="{9D49EF46-7918-4CF4-A6C7-B14DCD27E2D9}"/>
  </bookViews>
  <sheets>
    <sheet name="Instrucciones" sheetId="13" r:id="rId1"/>
    <sheet name="Entradas" sheetId="6" r:id="rId2"/>
    <sheet name="Observaciones" sheetId="1" r:id="rId3"/>
    <sheet name="Escenarios" sheetId="8" r:id="rId4"/>
    <sheet name="Constantes" sheetId="3" r:id="rId5"/>
    <sheet name="ETo" sheetId="7" r:id="rId6"/>
    <sheet name="Cálculos" sheetId="4" r:id="rId7"/>
    <sheet name="Gráficos" sheetId="14" r:id="rId8"/>
    <sheet name="Evaluación" sheetId="1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7" i="8" l="1"/>
  <c r="L46" i="8" s="1"/>
  <c r="S69" i="8" l="1"/>
  <c r="T78" i="8"/>
  <c r="T77" i="8"/>
  <c r="T76" i="8"/>
  <c r="T75" i="8"/>
  <c r="T74" i="8"/>
  <c r="T73" i="8"/>
  <c r="T72" i="8"/>
  <c r="T71" i="8"/>
  <c r="T70" i="8"/>
  <c r="T69" i="8"/>
  <c r="S78" i="8"/>
  <c r="S77" i="8"/>
  <c r="S76" i="8"/>
  <c r="S75" i="8"/>
  <c r="S74" i="8"/>
  <c r="S73" i="8"/>
  <c r="S71" i="8"/>
  <c r="S70" i="8"/>
  <c r="M41" i="8"/>
  <c r="M78" i="8" s="1"/>
  <c r="L41" i="8"/>
  <c r="L78" i="8" s="1"/>
  <c r="K39" i="8"/>
  <c r="L39" i="8"/>
  <c r="M39" i="8"/>
  <c r="M36" i="8"/>
  <c r="M73" i="8" s="1"/>
  <c r="L36" i="8"/>
  <c r="L73" i="8" s="1"/>
  <c r="BE735" i="14"/>
  <c r="BE734" i="14"/>
  <c r="BE733" i="14"/>
  <c r="BE732" i="14"/>
  <c r="BE731" i="14"/>
  <c r="BE730" i="14"/>
  <c r="BE729" i="14"/>
  <c r="BE728" i="14"/>
  <c r="BE727" i="14"/>
  <c r="BE726" i="14"/>
  <c r="BE725" i="14"/>
  <c r="BE724" i="14"/>
  <c r="BE723" i="14"/>
  <c r="BE722" i="14"/>
  <c r="BE721" i="14"/>
  <c r="BE720" i="14"/>
  <c r="BE719" i="14"/>
  <c r="BE718" i="14"/>
  <c r="BE717" i="14"/>
  <c r="BE716" i="14"/>
  <c r="BE715" i="14"/>
  <c r="BE714" i="14"/>
  <c r="BE713" i="14"/>
  <c r="BE712" i="14"/>
  <c r="BE711" i="14"/>
  <c r="BE710" i="14"/>
  <c r="BE709" i="14"/>
  <c r="BE708" i="14"/>
  <c r="BE707" i="14"/>
  <c r="BE706" i="14"/>
  <c r="BE705" i="14"/>
  <c r="BE704" i="14"/>
  <c r="BE703" i="14"/>
  <c r="BE702" i="14"/>
  <c r="BE701" i="14"/>
  <c r="BE700" i="14"/>
  <c r="BE699" i="14"/>
  <c r="BE698" i="14"/>
  <c r="BE697" i="14"/>
  <c r="BE696" i="14"/>
  <c r="BE695" i="14"/>
  <c r="BE694" i="14"/>
  <c r="BE693" i="14"/>
  <c r="BE692" i="14"/>
  <c r="BE691" i="14"/>
  <c r="BE690" i="14"/>
  <c r="BE689" i="14"/>
  <c r="BE688" i="14"/>
  <c r="BE687" i="14"/>
  <c r="BE686" i="14"/>
  <c r="BE685" i="14"/>
  <c r="BE684" i="14"/>
  <c r="BE683" i="14"/>
  <c r="BE682" i="14"/>
  <c r="BE681" i="14"/>
  <c r="BE680" i="14"/>
  <c r="BE679" i="14"/>
  <c r="BE678" i="14"/>
  <c r="BE677" i="14"/>
  <c r="BE676" i="14"/>
  <c r="BE675" i="14"/>
  <c r="BE674" i="14"/>
  <c r="BE673" i="14"/>
  <c r="BE672" i="14"/>
  <c r="BE671" i="14"/>
  <c r="BE670" i="14"/>
  <c r="BE669" i="14"/>
  <c r="BE668" i="14"/>
  <c r="BE667" i="14"/>
  <c r="BE666" i="14"/>
  <c r="BE665" i="14"/>
  <c r="BE664" i="14"/>
  <c r="BE663" i="14"/>
  <c r="BE662" i="14"/>
  <c r="BE661" i="14"/>
  <c r="BE660" i="14"/>
  <c r="BE659" i="14"/>
  <c r="BE658" i="14"/>
  <c r="BE657" i="14"/>
  <c r="BE656" i="14"/>
  <c r="BE655" i="14"/>
  <c r="BE654" i="14"/>
  <c r="BE653" i="14"/>
  <c r="BE652" i="14"/>
  <c r="BE651" i="14"/>
  <c r="BE650" i="14"/>
  <c r="BE649" i="14"/>
  <c r="BE648" i="14"/>
  <c r="BE647" i="14"/>
  <c r="BE646" i="14"/>
  <c r="BE645" i="14"/>
  <c r="BE644" i="14"/>
  <c r="BE643" i="14"/>
  <c r="BE642" i="14"/>
  <c r="BE641" i="14"/>
  <c r="BE640" i="14"/>
  <c r="BE639" i="14"/>
  <c r="BE638" i="14"/>
  <c r="BE637" i="14"/>
  <c r="BE636" i="14"/>
  <c r="BE635" i="14"/>
  <c r="BE634" i="14"/>
  <c r="BE633" i="14"/>
  <c r="BE632" i="14"/>
  <c r="BE631" i="14"/>
  <c r="BE630" i="14"/>
  <c r="BE629" i="14"/>
  <c r="BE628" i="14"/>
  <c r="BE627" i="14"/>
  <c r="BE626" i="14"/>
  <c r="BE625" i="14"/>
  <c r="BE624" i="14"/>
  <c r="BE623" i="14"/>
  <c r="BE622" i="14"/>
  <c r="BE621" i="14"/>
  <c r="BE620" i="14"/>
  <c r="BE619" i="14"/>
  <c r="BE618" i="14"/>
  <c r="BE617" i="14"/>
  <c r="BE616" i="14"/>
  <c r="BE615" i="14"/>
  <c r="BE614" i="14"/>
  <c r="BE613" i="14"/>
  <c r="BE612" i="14"/>
  <c r="BE611" i="14"/>
  <c r="BE610" i="14"/>
  <c r="BE609" i="14"/>
  <c r="BE608" i="14"/>
  <c r="BE607" i="14"/>
  <c r="BE606" i="14"/>
  <c r="BE605" i="14"/>
  <c r="BE604" i="14"/>
  <c r="BE603" i="14"/>
  <c r="BE602" i="14"/>
  <c r="BE601" i="14"/>
  <c r="BE600" i="14"/>
  <c r="BE599" i="14"/>
  <c r="BE598" i="14"/>
  <c r="BE597" i="14"/>
  <c r="BE596" i="14"/>
  <c r="BE595" i="14"/>
  <c r="BE594" i="14"/>
  <c r="BE593" i="14"/>
  <c r="BE592" i="14"/>
  <c r="BE591" i="14"/>
  <c r="BE590" i="14"/>
  <c r="BE589" i="14"/>
  <c r="BE588" i="14"/>
  <c r="BE587" i="14"/>
  <c r="BE586" i="14"/>
  <c r="BE585" i="14"/>
  <c r="BE584" i="14"/>
  <c r="BE583" i="14"/>
  <c r="BE582" i="14"/>
  <c r="BE581" i="14"/>
  <c r="BE580" i="14"/>
  <c r="BE579" i="14"/>
  <c r="BE578" i="14"/>
  <c r="BE577" i="14"/>
  <c r="BE576" i="14"/>
  <c r="BE575" i="14"/>
  <c r="BE574" i="14"/>
  <c r="BE573" i="14"/>
  <c r="BE572" i="14"/>
  <c r="BE571" i="14"/>
  <c r="BE570" i="14"/>
  <c r="BE569" i="14"/>
  <c r="BE568" i="14"/>
  <c r="BE567" i="14"/>
  <c r="BE566" i="14"/>
  <c r="BE565" i="14"/>
  <c r="BE564" i="14"/>
  <c r="BE563" i="14"/>
  <c r="BE562" i="14"/>
  <c r="BE561" i="14"/>
  <c r="BE560" i="14"/>
  <c r="BE559" i="14"/>
  <c r="BE558" i="14"/>
  <c r="BE557" i="14"/>
  <c r="BE556" i="14"/>
  <c r="BE555" i="14"/>
  <c r="BE554" i="14"/>
  <c r="BE553" i="14"/>
  <c r="BE552" i="14"/>
  <c r="BE551" i="14"/>
  <c r="BE550" i="14"/>
  <c r="BE549" i="14"/>
  <c r="BE548" i="14"/>
  <c r="BE547" i="14"/>
  <c r="BE546" i="14"/>
  <c r="BE545" i="14"/>
  <c r="BE544" i="14"/>
  <c r="BE543" i="14"/>
  <c r="BE542" i="14"/>
  <c r="BE541" i="14"/>
  <c r="BE540" i="14"/>
  <c r="BE539" i="14"/>
  <c r="BE538" i="14"/>
  <c r="BE537" i="14"/>
  <c r="BE536" i="14"/>
  <c r="BE535" i="14"/>
  <c r="BE534" i="14"/>
  <c r="BE533" i="14"/>
  <c r="BE532" i="14"/>
  <c r="BE531" i="14"/>
  <c r="BE530" i="14"/>
  <c r="BE529" i="14"/>
  <c r="BE528" i="14"/>
  <c r="BE527" i="14"/>
  <c r="BE526" i="14"/>
  <c r="BE525" i="14"/>
  <c r="BE524" i="14"/>
  <c r="BE523" i="14"/>
  <c r="BE522" i="14"/>
  <c r="BE521" i="14"/>
  <c r="BE520" i="14"/>
  <c r="BE519" i="14"/>
  <c r="BE518" i="14"/>
  <c r="BE517" i="14"/>
  <c r="BE516" i="14"/>
  <c r="BE515" i="14"/>
  <c r="BE514" i="14"/>
  <c r="BE513" i="14"/>
  <c r="BE512" i="14"/>
  <c r="BE511" i="14"/>
  <c r="BE510" i="14"/>
  <c r="BE509" i="14"/>
  <c r="BE508" i="14"/>
  <c r="BE507" i="14"/>
  <c r="BE506" i="14"/>
  <c r="BE505" i="14"/>
  <c r="BE504" i="14"/>
  <c r="BE503" i="14"/>
  <c r="BE502" i="14"/>
  <c r="BE501" i="14"/>
  <c r="BE500" i="14"/>
  <c r="BE499" i="14"/>
  <c r="BE498" i="14"/>
  <c r="BE497" i="14"/>
  <c r="BE496" i="14"/>
  <c r="BE495" i="14"/>
  <c r="BE494" i="14"/>
  <c r="BE493" i="14"/>
  <c r="BE492" i="14"/>
  <c r="BE491" i="14"/>
  <c r="BE490" i="14"/>
  <c r="BE489" i="14"/>
  <c r="BE488" i="14"/>
  <c r="BE487" i="14"/>
  <c r="BE486" i="14"/>
  <c r="BE485" i="14"/>
  <c r="BE484" i="14"/>
  <c r="BE483" i="14"/>
  <c r="BE482" i="14"/>
  <c r="BE481" i="14"/>
  <c r="BE480" i="14"/>
  <c r="BE479" i="14"/>
  <c r="BE478" i="14"/>
  <c r="BE477" i="14"/>
  <c r="BE476" i="14"/>
  <c r="BE475" i="14"/>
  <c r="BE474" i="14"/>
  <c r="BE473" i="14"/>
  <c r="BE472" i="14"/>
  <c r="BE471" i="14"/>
  <c r="BE470" i="14"/>
  <c r="BE469" i="14"/>
  <c r="BE468" i="14"/>
  <c r="BE467" i="14"/>
  <c r="BE466" i="14"/>
  <c r="BE465" i="14"/>
  <c r="BE464" i="14"/>
  <c r="BE463" i="14"/>
  <c r="BE462" i="14"/>
  <c r="BE461" i="14"/>
  <c r="BE460" i="14"/>
  <c r="BE459" i="14"/>
  <c r="BE458" i="14"/>
  <c r="BE457" i="14"/>
  <c r="BE456" i="14"/>
  <c r="BE455" i="14"/>
  <c r="BE454" i="14"/>
  <c r="BE453" i="14"/>
  <c r="BE452" i="14"/>
  <c r="BE451" i="14"/>
  <c r="BE450" i="14"/>
  <c r="BE449" i="14"/>
  <c r="BE448" i="14"/>
  <c r="BE447" i="14"/>
  <c r="BE446" i="14"/>
  <c r="BE445" i="14"/>
  <c r="BE444" i="14"/>
  <c r="BE443" i="14"/>
  <c r="BE442" i="14"/>
  <c r="BE441" i="14"/>
  <c r="BE440" i="14"/>
  <c r="BE439" i="14"/>
  <c r="BE438" i="14"/>
  <c r="BE437" i="14"/>
  <c r="BE436" i="14"/>
  <c r="BE435" i="14"/>
  <c r="BE434" i="14"/>
  <c r="BE433" i="14"/>
  <c r="BE432" i="14"/>
  <c r="BE431" i="14"/>
  <c r="BE430" i="14"/>
  <c r="BE429" i="14"/>
  <c r="BE428" i="14"/>
  <c r="BE427" i="14"/>
  <c r="BE426" i="14"/>
  <c r="BE425" i="14"/>
  <c r="BE424" i="14"/>
  <c r="BE423" i="14"/>
  <c r="BE422" i="14"/>
  <c r="BE421" i="14"/>
  <c r="BE420" i="14"/>
  <c r="BE419" i="14"/>
  <c r="BE418" i="14"/>
  <c r="BE417" i="14"/>
  <c r="BE416" i="14"/>
  <c r="BE415" i="14"/>
  <c r="BE414" i="14"/>
  <c r="BE413" i="14"/>
  <c r="BE412" i="14"/>
  <c r="BE411" i="14"/>
  <c r="BE410" i="14"/>
  <c r="BE409" i="14"/>
  <c r="BE408" i="14"/>
  <c r="BE407" i="14"/>
  <c r="BE406" i="14"/>
  <c r="BE405" i="14"/>
  <c r="BE404" i="14"/>
  <c r="BE403" i="14"/>
  <c r="BE402" i="14"/>
  <c r="BE401" i="14"/>
  <c r="BE400" i="14"/>
  <c r="BE399" i="14"/>
  <c r="BE398" i="14"/>
  <c r="BE397" i="14"/>
  <c r="BE396" i="14"/>
  <c r="BE395" i="14"/>
  <c r="BE394" i="14"/>
  <c r="BE393" i="14"/>
  <c r="BE392" i="14"/>
  <c r="BE391" i="14"/>
  <c r="BE390" i="14"/>
  <c r="BE389" i="14"/>
  <c r="BE388" i="14"/>
  <c r="BE387" i="14"/>
  <c r="BE386" i="14"/>
  <c r="BE385" i="14"/>
  <c r="BE384" i="14"/>
  <c r="BE383" i="14"/>
  <c r="BE382" i="14"/>
  <c r="BE381" i="14"/>
  <c r="BE380" i="14"/>
  <c r="BE379" i="14"/>
  <c r="BE378" i="14"/>
  <c r="BE377" i="14"/>
  <c r="BE376" i="14"/>
  <c r="BE375" i="14"/>
  <c r="BE374" i="14"/>
  <c r="BE373" i="14"/>
  <c r="BE372" i="14"/>
  <c r="BE371" i="14"/>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BE198" i="14"/>
  <c r="BE197" i="14"/>
  <c r="BE196" i="14"/>
  <c r="BE195" i="14"/>
  <c r="BE194" i="14"/>
  <c r="BE193" i="14"/>
  <c r="BE192" i="14"/>
  <c r="BE191" i="14"/>
  <c r="BE190" i="14"/>
  <c r="BE189" i="14"/>
  <c r="BE188" i="14"/>
  <c r="BE187" i="14"/>
  <c r="BE186" i="14"/>
  <c r="BE185" i="14"/>
  <c r="BE184" i="14"/>
  <c r="BE183" i="14"/>
  <c r="BE182" i="14"/>
  <c r="BE181" i="14"/>
  <c r="BE180" i="14"/>
  <c r="BE179" i="14"/>
  <c r="BE178" i="14"/>
  <c r="BE177" i="14"/>
  <c r="BE176" i="14"/>
  <c r="BE175" i="14"/>
  <c r="BE174" i="14"/>
  <c r="BE173" i="14"/>
  <c r="BE172" i="14"/>
  <c r="BE171" i="14"/>
  <c r="BE170" i="14"/>
  <c r="BE169" i="14"/>
  <c r="BE168" i="14"/>
  <c r="BE167" i="14"/>
  <c r="BE166" i="14"/>
  <c r="BE165" i="14"/>
  <c r="BE164" i="14"/>
  <c r="BE163" i="14"/>
  <c r="BE162" i="14"/>
  <c r="BE161" i="14"/>
  <c r="BE160" i="14"/>
  <c r="BE159" i="14"/>
  <c r="BE158" i="14"/>
  <c r="BE157" i="14"/>
  <c r="BE156" i="14"/>
  <c r="BE155" i="14"/>
  <c r="BE154" i="14"/>
  <c r="BE153" i="14"/>
  <c r="BE152" i="14"/>
  <c r="BE151" i="14"/>
  <c r="BE150" i="14"/>
  <c r="BE149" i="14"/>
  <c r="BE148" i="14"/>
  <c r="BE147" i="14"/>
  <c r="BE146" i="14"/>
  <c r="BE145" i="14"/>
  <c r="BE144" i="14"/>
  <c r="BE143" i="14"/>
  <c r="BE142" i="14"/>
  <c r="BE141" i="14"/>
  <c r="BE140" i="14"/>
  <c r="BE139" i="14"/>
  <c r="BE138" i="14"/>
  <c r="BE137" i="14"/>
  <c r="BE136" i="14"/>
  <c r="BE135" i="14"/>
  <c r="BE134" i="14"/>
  <c r="BE133" i="14"/>
  <c r="BE132" i="14"/>
  <c r="BE131" i="14"/>
  <c r="BE130" i="14"/>
  <c r="BE129" i="14"/>
  <c r="BE128" i="14"/>
  <c r="BE127" i="14"/>
  <c r="BE126" i="14"/>
  <c r="BE125" i="14"/>
  <c r="BE124" i="14"/>
  <c r="BE123" i="14"/>
  <c r="BE122" i="14"/>
  <c r="BE121" i="14"/>
  <c r="BE120" i="14"/>
  <c r="BE119" i="14"/>
  <c r="BE118" i="14"/>
  <c r="BE117" i="14"/>
  <c r="BE116" i="14"/>
  <c r="BE115" i="14"/>
  <c r="BE114" i="14"/>
  <c r="BE113" i="14"/>
  <c r="BE112" i="14"/>
  <c r="BE111" i="14"/>
  <c r="BE110" i="14"/>
  <c r="BE109" i="14"/>
  <c r="BE108" i="14"/>
  <c r="BE107" i="14"/>
  <c r="BE106" i="14"/>
  <c r="BE105" i="14"/>
  <c r="BE104" i="14"/>
  <c r="BE103" i="14"/>
  <c r="BE102" i="14"/>
  <c r="BE101" i="14"/>
  <c r="BE100" i="14"/>
  <c r="BE99" i="14"/>
  <c r="BE98" i="14"/>
  <c r="BE97" i="14"/>
  <c r="BE96" i="14"/>
  <c r="BE95" i="14"/>
  <c r="BE94" i="14"/>
  <c r="BE93" i="14"/>
  <c r="BE92" i="14"/>
  <c r="BE91" i="14"/>
  <c r="BE90" i="14"/>
  <c r="BE89" i="14"/>
  <c r="BE88" i="14"/>
  <c r="BE87" i="14"/>
  <c r="BE86" i="14"/>
  <c r="BE85" i="14"/>
  <c r="BE84" i="14"/>
  <c r="BE83" i="14"/>
  <c r="BE82" i="14"/>
  <c r="BE81" i="14"/>
  <c r="BE80" i="14"/>
  <c r="BE79" i="14"/>
  <c r="BE78" i="14"/>
  <c r="BE77" i="14"/>
  <c r="BE76" i="14"/>
  <c r="BE75" i="14"/>
  <c r="BE74" i="14"/>
  <c r="BE73" i="14"/>
  <c r="BE72" i="14"/>
  <c r="BE71" i="14"/>
  <c r="BE70" i="14"/>
  <c r="BE69" i="14"/>
  <c r="BE68" i="14"/>
  <c r="BE67" i="14"/>
  <c r="BE66" i="14"/>
  <c r="BE65" i="14"/>
  <c r="BE64" i="14"/>
  <c r="BE63" i="14"/>
  <c r="B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7" i="14"/>
  <c r="BE36" i="14"/>
  <c r="BE35" i="14"/>
  <c r="BE34" i="14"/>
  <c r="BE33" i="14"/>
  <c r="BE32" i="14"/>
  <c r="BE31" i="14"/>
  <c r="BE30" i="14"/>
  <c r="BE29" i="14"/>
  <c r="BE28" i="14"/>
  <c r="BE27" i="14"/>
  <c r="BE26" i="14"/>
  <c r="BE25" i="14"/>
  <c r="BE24" i="14"/>
  <c r="BE23" i="14"/>
  <c r="BE22" i="14"/>
  <c r="BE21" i="14"/>
  <c r="BE20" i="14"/>
  <c r="BE19" i="14"/>
  <c r="BE18" i="14"/>
  <c r="BE17" i="14"/>
  <c r="BE16" i="14"/>
  <c r="BE15" i="14"/>
  <c r="BE14" i="14"/>
  <c r="BE13" i="14"/>
  <c r="BE12" i="14"/>
  <c r="BE11" i="14"/>
  <c r="BE10" i="14"/>
  <c r="BE9" i="14"/>
  <c r="BE8" i="14"/>
  <c r="BE7" i="14"/>
  <c r="BD735" i="14"/>
  <c r="BD734" i="14"/>
  <c r="BD733" i="14"/>
  <c r="BD732" i="14"/>
  <c r="BD731" i="14"/>
  <c r="BD730" i="14"/>
  <c r="BD729" i="14"/>
  <c r="BD728" i="14"/>
  <c r="BD727" i="14"/>
  <c r="BD726" i="14"/>
  <c r="BD725" i="14"/>
  <c r="BD724" i="14"/>
  <c r="BD723" i="14"/>
  <c r="BD722" i="14"/>
  <c r="BD721" i="14"/>
  <c r="BD720" i="14"/>
  <c r="BD719" i="14"/>
  <c r="BD718" i="14"/>
  <c r="BD717" i="14"/>
  <c r="BD716" i="14"/>
  <c r="BD715" i="14"/>
  <c r="BD714" i="14"/>
  <c r="BD713" i="14"/>
  <c r="BD712" i="14"/>
  <c r="BD711" i="14"/>
  <c r="BD710" i="14"/>
  <c r="BD709" i="14"/>
  <c r="BD708" i="14"/>
  <c r="BD707" i="14"/>
  <c r="BD706" i="14"/>
  <c r="BD705" i="14"/>
  <c r="BD704" i="14"/>
  <c r="BD703" i="14"/>
  <c r="BD702" i="14"/>
  <c r="BD701" i="14"/>
  <c r="BD700" i="14"/>
  <c r="BD699" i="14"/>
  <c r="BD698" i="14"/>
  <c r="BD697" i="14"/>
  <c r="BD696" i="14"/>
  <c r="BD695" i="14"/>
  <c r="BD694" i="14"/>
  <c r="BD693" i="14"/>
  <c r="BD692" i="14"/>
  <c r="BD691" i="14"/>
  <c r="BD690" i="14"/>
  <c r="BD689" i="14"/>
  <c r="BD688" i="14"/>
  <c r="BD687" i="14"/>
  <c r="BD686" i="14"/>
  <c r="BD685" i="14"/>
  <c r="BD684" i="14"/>
  <c r="BD683" i="14"/>
  <c r="BD682" i="14"/>
  <c r="BD681" i="14"/>
  <c r="BD680" i="14"/>
  <c r="BD679" i="14"/>
  <c r="BD678" i="14"/>
  <c r="BD677" i="14"/>
  <c r="BD676" i="14"/>
  <c r="BD675" i="14"/>
  <c r="BD674" i="14"/>
  <c r="BD673" i="14"/>
  <c r="BD672" i="14"/>
  <c r="BD671" i="14"/>
  <c r="BD670" i="14"/>
  <c r="BD669" i="14"/>
  <c r="BD668" i="14"/>
  <c r="BD667" i="14"/>
  <c r="BD666" i="14"/>
  <c r="BD665" i="14"/>
  <c r="BD664" i="14"/>
  <c r="BD663" i="14"/>
  <c r="BD662" i="14"/>
  <c r="BD661" i="14"/>
  <c r="BD660" i="14"/>
  <c r="BD659" i="14"/>
  <c r="BD658" i="14"/>
  <c r="BD657" i="14"/>
  <c r="BD656" i="14"/>
  <c r="BD655" i="14"/>
  <c r="BD654" i="14"/>
  <c r="BD653" i="14"/>
  <c r="BD652" i="14"/>
  <c r="BD651" i="14"/>
  <c r="BD650" i="14"/>
  <c r="BD649" i="14"/>
  <c r="BD648" i="14"/>
  <c r="BD647" i="14"/>
  <c r="BD646" i="14"/>
  <c r="BD645" i="14"/>
  <c r="BD644" i="14"/>
  <c r="BD643" i="14"/>
  <c r="BD642" i="14"/>
  <c r="BD641" i="14"/>
  <c r="BD640" i="14"/>
  <c r="BD639" i="14"/>
  <c r="BD638" i="14"/>
  <c r="BD637" i="14"/>
  <c r="BD636" i="14"/>
  <c r="BD635" i="14"/>
  <c r="BD634" i="14"/>
  <c r="BD633" i="14"/>
  <c r="BD632" i="14"/>
  <c r="BD631" i="14"/>
  <c r="BD630" i="14"/>
  <c r="BD629" i="14"/>
  <c r="BD628" i="14"/>
  <c r="BD627" i="14"/>
  <c r="BD626" i="14"/>
  <c r="BD625" i="14"/>
  <c r="BD624" i="14"/>
  <c r="BD623" i="14"/>
  <c r="BD622" i="14"/>
  <c r="BD621" i="14"/>
  <c r="BD620" i="14"/>
  <c r="BD619" i="14"/>
  <c r="BD618" i="14"/>
  <c r="BD617" i="14"/>
  <c r="BD616" i="14"/>
  <c r="BD615" i="14"/>
  <c r="BD614" i="14"/>
  <c r="BD613" i="14"/>
  <c r="BD612" i="14"/>
  <c r="BD611" i="14"/>
  <c r="BD610" i="14"/>
  <c r="BD609" i="14"/>
  <c r="BD608" i="14"/>
  <c r="BD607" i="14"/>
  <c r="BD606" i="14"/>
  <c r="BD605" i="14"/>
  <c r="BD604" i="14"/>
  <c r="BD603" i="14"/>
  <c r="BD602" i="14"/>
  <c r="BD601" i="14"/>
  <c r="BD600" i="14"/>
  <c r="BD599" i="14"/>
  <c r="BD598" i="14"/>
  <c r="BD597" i="14"/>
  <c r="BD596" i="14"/>
  <c r="BD595" i="14"/>
  <c r="BD594" i="14"/>
  <c r="BD593" i="14"/>
  <c r="BD592" i="14"/>
  <c r="BD591" i="14"/>
  <c r="BD590" i="14"/>
  <c r="BD589" i="14"/>
  <c r="BD588" i="14"/>
  <c r="BD587" i="14"/>
  <c r="BD586" i="14"/>
  <c r="BD585" i="14"/>
  <c r="BD584" i="14"/>
  <c r="BD583" i="14"/>
  <c r="BD582" i="14"/>
  <c r="BD581" i="14"/>
  <c r="BD580" i="14"/>
  <c r="BD579" i="14"/>
  <c r="BD578" i="14"/>
  <c r="BD577" i="14"/>
  <c r="BD576" i="14"/>
  <c r="BD575" i="14"/>
  <c r="BD574" i="14"/>
  <c r="BD573" i="14"/>
  <c r="BD572" i="14"/>
  <c r="BD571" i="14"/>
  <c r="BD570" i="14"/>
  <c r="BD569" i="14"/>
  <c r="BD568" i="14"/>
  <c r="BD567" i="14"/>
  <c r="BD566" i="14"/>
  <c r="BD565" i="14"/>
  <c r="BD564" i="14"/>
  <c r="BD563" i="14"/>
  <c r="BD562" i="14"/>
  <c r="BD561" i="14"/>
  <c r="BD560" i="14"/>
  <c r="BD559" i="14"/>
  <c r="BD558" i="14"/>
  <c r="BD557" i="14"/>
  <c r="BD556" i="14"/>
  <c r="BD555" i="14"/>
  <c r="BD554" i="14"/>
  <c r="BD553" i="14"/>
  <c r="BD552" i="14"/>
  <c r="BD551" i="14"/>
  <c r="BD550" i="14"/>
  <c r="BD549" i="14"/>
  <c r="BD548" i="14"/>
  <c r="BD547" i="14"/>
  <c r="BD546" i="14"/>
  <c r="BD545" i="14"/>
  <c r="BD544" i="14"/>
  <c r="BD543" i="14"/>
  <c r="BD542" i="14"/>
  <c r="BD541" i="14"/>
  <c r="BD540" i="14"/>
  <c r="BD539" i="14"/>
  <c r="BD538" i="14"/>
  <c r="BD537" i="14"/>
  <c r="BD536" i="14"/>
  <c r="BD535" i="14"/>
  <c r="BD534" i="14"/>
  <c r="BD533" i="14"/>
  <c r="BD532" i="14"/>
  <c r="BD531" i="14"/>
  <c r="BD530" i="14"/>
  <c r="BD529" i="14"/>
  <c r="BD528" i="14"/>
  <c r="BD527" i="14"/>
  <c r="BD526" i="14"/>
  <c r="BD525" i="14"/>
  <c r="BD524" i="14"/>
  <c r="BD523" i="14"/>
  <c r="BD522" i="14"/>
  <c r="BD521" i="14"/>
  <c r="BD520" i="14"/>
  <c r="BD519" i="14"/>
  <c r="BD518" i="14"/>
  <c r="BD517" i="14"/>
  <c r="BD516" i="14"/>
  <c r="BD515" i="14"/>
  <c r="BD514" i="14"/>
  <c r="BD513" i="14"/>
  <c r="BD512" i="14"/>
  <c r="BD511" i="14"/>
  <c r="BD510" i="14"/>
  <c r="BD509" i="14"/>
  <c r="BD508" i="14"/>
  <c r="BD507" i="14"/>
  <c r="BD506" i="14"/>
  <c r="BD505" i="14"/>
  <c r="BD504" i="14"/>
  <c r="BD503" i="14"/>
  <c r="BD502" i="14"/>
  <c r="BD501" i="14"/>
  <c r="BD500" i="14"/>
  <c r="BD499" i="14"/>
  <c r="BD498" i="14"/>
  <c r="BD497" i="14"/>
  <c r="BD496" i="14"/>
  <c r="BD495" i="14"/>
  <c r="BD494" i="14"/>
  <c r="BD493" i="14"/>
  <c r="BD492" i="14"/>
  <c r="BD491" i="14"/>
  <c r="BD490" i="14"/>
  <c r="BD489" i="14"/>
  <c r="BD488" i="14"/>
  <c r="BD487" i="14"/>
  <c r="BD486" i="14"/>
  <c r="BD485" i="14"/>
  <c r="BD484" i="14"/>
  <c r="BD483" i="14"/>
  <c r="BD482" i="14"/>
  <c r="BD481" i="14"/>
  <c r="BD480" i="14"/>
  <c r="BD479" i="14"/>
  <c r="BD478" i="14"/>
  <c r="BD477" i="14"/>
  <c r="BD476" i="14"/>
  <c r="BD475" i="14"/>
  <c r="BD474" i="14"/>
  <c r="BD473" i="14"/>
  <c r="BD472" i="14"/>
  <c r="BD471" i="14"/>
  <c r="BD470" i="14"/>
  <c r="BD469" i="14"/>
  <c r="BD468" i="14"/>
  <c r="BD467" i="14"/>
  <c r="BD466" i="14"/>
  <c r="BD465" i="14"/>
  <c r="BD464" i="14"/>
  <c r="BD463" i="14"/>
  <c r="BD462" i="14"/>
  <c r="BD461" i="14"/>
  <c r="BD460" i="14"/>
  <c r="BD459" i="14"/>
  <c r="BD458" i="14"/>
  <c r="BD457" i="14"/>
  <c r="BD456" i="14"/>
  <c r="BD455" i="14"/>
  <c r="BD454" i="14"/>
  <c r="BD453" i="14"/>
  <c r="BD452" i="14"/>
  <c r="BD451" i="14"/>
  <c r="BD450" i="14"/>
  <c r="BD449" i="14"/>
  <c r="BD448" i="14"/>
  <c r="BD447" i="14"/>
  <c r="BD446" i="14"/>
  <c r="BD445" i="14"/>
  <c r="BD444" i="14"/>
  <c r="BD443" i="14"/>
  <c r="BD442" i="14"/>
  <c r="BD441" i="14"/>
  <c r="BD440" i="14"/>
  <c r="BD439" i="14"/>
  <c r="BD438" i="14"/>
  <c r="BD437" i="14"/>
  <c r="BD436" i="14"/>
  <c r="BD435" i="14"/>
  <c r="BD434" i="14"/>
  <c r="BD433" i="14"/>
  <c r="BD432" i="14"/>
  <c r="BD431" i="14"/>
  <c r="BD430" i="14"/>
  <c r="BD429" i="14"/>
  <c r="BD428" i="14"/>
  <c r="BD427" i="14"/>
  <c r="BD426" i="14"/>
  <c r="BD425" i="14"/>
  <c r="BD424" i="14"/>
  <c r="BD423" i="14"/>
  <c r="BD422" i="14"/>
  <c r="BD421" i="14"/>
  <c r="BD420" i="14"/>
  <c r="BD419" i="14"/>
  <c r="BD418" i="14"/>
  <c r="BD417" i="14"/>
  <c r="BD416" i="14"/>
  <c r="BD415" i="14"/>
  <c r="BD414" i="14"/>
  <c r="BD413" i="14"/>
  <c r="BD412" i="14"/>
  <c r="BD411" i="14"/>
  <c r="BD410" i="14"/>
  <c r="BD409" i="14"/>
  <c r="BD408" i="14"/>
  <c r="BD407" i="14"/>
  <c r="BD406" i="14"/>
  <c r="BD405" i="14"/>
  <c r="BD404" i="14"/>
  <c r="BD403" i="14"/>
  <c r="BD402" i="14"/>
  <c r="BD401" i="14"/>
  <c r="BD400" i="14"/>
  <c r="BD399" i="14"/>
  <c r="BD398" i="14"/>
  <c r="BD397" i="14"/>
  <c r="BD396" i="14"/>
  <c r="BD395" i="14"/>
  <c r="BD394" i="14"/>
  <c r="BD393" i="14"/>
  <c r="BD392" i="14"/>
  <c r="BD391" i="14"/>
  <c r="BD390" i="14"/>
  <c r="BD389" i="14"/>
  <c r="BD388" i="14"/>
  <c r="BD387" i="14"/>
  <c r="BD386" i="14"/>
  <c r="BD385" i="14"/>
  <c r="BD384" i="14"/>
  <c r="BD383" i="14"/>
  <c r="BD382" i="14"/>
  <c r="BD381" i="14"/>
  <c r="BD380" i="14"/>
  <c r="BD379" i="14"/>
  <c r="BD378" i="14"/>
  <c r="BD377" i="14"/>
  <c r="BD376" i="14"/>
  <c r="BD375" i="14"/>
  <c r="BD374" i="14"/>
  <c r="BD373" i="14"/>
  <c r="BD372" i="14"/>
  <c r="BD371" i="14"/>
  <c r="BD736" i="14" s="1"/>
  <c r="L37" i="8" s="1"/>
  <c r="BD370" i="14"/>
  <c r="BD369" i="14"/>
  <c r="BD368" i="14"/>
  <c r="BD367" i="14"/>
  <c r="BD366" i="14"/>
  <c r="BD365" i="14"/>
  <c r="BD364" i="14"/>
  <c r="BD363" i="14"/>
  <c r="BD362" i="14"/>
  <c r="BD361" i="14"/>
  <c r="BD360" i="14"/>
  <c r="BD359" i="14"/>
  <c r="BD358" i="14"/>
  <c r="BD357" i="14"/>
  <c r="BD356" i="14"/>
  <c r="BD355" i="14"/>
  <c r="BD354" i="14"/>
  <c r="BD353" i="14"/>
  <c r="BD352" i="14"/>
  <c r="BD351" i="14"/>
  <c r="BD350" i="14"/>
  <c r="BD349" i="14"/>
  <c r="BD348" i="14"/>
  <c r="BD347" i="14"/>
  <c r="BD346" i="14"/>
  <c r="BD345" i="14"/>
  <c r="BD344" i="14"/>
  <c r="BD343" i="14"/>
  <c r="BD342" i="14"/>
  <c r="BD341" i="14"/>
  <c r="BD340" i="14"/>
  <c r="BD339" i="14"/>
  <c r="BD338" i="14"/>
  <c r="BD337" i="14"/>
  <c r="BD336" i="14"/>
  <c r="BD335" i="14"/>
  <c r="BD334" i="14"/>
  <c r="BD333" i="14"/>
  <c r="BD332" i="14"/>
  <c r="BD331" i="14"/>
  <c r="BD330" i="14"/>
  <c r="BD329" i="14"/>
  <c r="BD328" i="14"/>
  <c r="BD327" i="14"/>
  <c r="BD326" i="14"/>
  <c r="BD325" i="14"/>
  <c r="BD324" i="14"/>
  <c r="BD323" i="14"/>
  <c r="BD322" i="14"/>
  <c r="BD321" i="14"/>
  <c r="BD320" i="14"/>
  <c r="BD319" i="14"/>
  <c r="BD318" i="14"/>
  <c r="BD317" i="14"/>
  <c r="BD316" i="14"/>
  <c r="BD315" i="14"/>
  <c r="BD314" i="14"/>
  <c r="BD313" i="14"/>
  <c r="BD312" i="14"/>
  <c r="BD311" i="14"/>
  <c r="BD310" i="14"/>
  <c r="BD309" i="14"/>
  <c r="BD308" i="14"/>
  <c r="BD307" i="14"/>
  <c r="BD306" i="14"/>
  <c r="BD305" i="14"/>
  <c r="BD304" i="14"/>
  <c r="BD303" i="14"/>
  <c r="BD302" i="14"/>
  <c r="BD301" i="14"/>
  <c r="BD300" i="14"/>
  <c r="BD299" i="14"/>
  <c r="BD298" i="14"/>
  <c r="BD297" i="14"/>
  <c r="BD296" i="14"/>
  <c r="BD295" i="14"/>
  <c r="BD294" i="14"/>
  <c r="BD293" i="14"/>
  <c r="BD292" i="14"/>
  <c r="BD291" i="14"/>
  <c r="BD290" i="14"/>
  <c r="BD289" i="14"/>
  <c r="BD288" i="14"/>
  <c r="BD287" i="14"/>
  <c r="BD286" i="14"/>
  <c r="BD285" i="14"/>
  <c r="BD284" i="14"/>
  <c r="BD283" i="14"/>
  <c r="BD282" i="14"/>
  <c r="BD281" i="14"/>
  <c r="BD280" i="14"/>
  <c r="BD279" i="14"/>
  <c r="BD278" i="14"/>
  <c r="BD277" i="14"/>
  <c r="BD276" i="14"/>
  <c r="BD275" i="14"/>
  <c r="BD274" i="14"/>
  <c r="BD273" i="14"/>
  <c r="BD272" i="14"/>
  <c r="BD271" i="14"/>
  <c r="BD270" i="14"/>
  <c r="BD269" i="14"/>
  <c r="BD268" i="14"/>
  <c r="BD267" i="14"/>
  <c r="BD266" i="14"/>
  <c r="BD265" i="14"/>
  <c r="BD264" i="14"/>
  <c r="BD263" i="14"/>
  <c r="BD262" i="14"/>
  <c r="BD261" i="14"/>
  <c r="BD260" i="14"/>
  <c r="BD259" i="14"/>
  <c r="BD258" i="14"/>
  <c r="BD257" i="14"/>
  <c r="BD256" i="14"/>
  <c r="BD255" i="14"/>
  <c r="BD254" i="14"/>
  <c r="BD253" i="14"/>
  <c r="BD252" i="14"/>
  <c r="BD251" i="14"/>
  <c r="BD250" i="14"/>
  <c r="BD249" i="14"/>
  <c r="BD248" i="14"/>
  <c r="BD247" i="14"/>
  <c r="BD246" i="14"/>
  <c r="BD245" i="14"/>
  <c r="BD244" i="14"/>
  <c r="BD243" i="14"/>
  <c r="BD242" i="14"/>
  <c r="BD241" i="14"/>
  <c r="BD240" i="14"/>
  <c r="BD239" i="14"/>
  <c r="BD238" i="14"/>
  <c r="BD237" i="14"/>
  <c r="BD236" i="14"/>
  <c r="BD235" i="14"/>
  <c r="BD234" i="14"/>
  <c r="BD233" i="14"/>
  <c r="BD232" i="14"/>
  <c r="BD231" i="14"/>
  <c r="BD230" i="14"/>
  <c r="BD229" i="14"/>
  <c r="BD228" i="14"/>
  <c r="BD227" i="14"/>
  <c r="BD226" i="14"/>
  <c r="BD225" i="14"/>
  <c r="BD224" i="14"/>
  <c r="BD223" i="14"/>
  <c r="BD222" i="14"/>
  <c r="BD221" i="14"/>
  <c r="BD220" i="14"/>
  <c r="BD219" i="14"/>
  <c r="BD218" i="14"/>
  <c r="BD217" i="14"/>
  <c r="BD216" i="14"/>
  <c r="BD215" i="14"/>
  <c r="BD214" i="14"/>
  <c r="BD213" i="14"/>
  <c r="BD212" i="14"/>
  <c r="BD211" i="14"/>
  <c r="BD210" i="14"/>
  <c r="BD209" i="14"/>
  <c r="BD208" i="14"/>
  <c r="BD207" i="14"/>
  <c r="BD206" i="14"/>
  <c r="BD205" i="14"/>
  <c r="BD204" i="14"/>
  <c r="BD203" i="14"/>
  <c r="BD202" i="14"/>
  <c r="BD201" i="14"/>
  <c r="BD200" i="14"/>
  <c r="BD199" i="14"/>
  <c r="BD198" i="14"/>
  <c r="BD197"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3"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BD19" i="14"/>
  <c r="BD18" i="14"/>
  <c r="BD17" i="14"/>
  <c r="BD16" i="14"/>
  <c r="BD15" i="14"/>
  <c r="BD14" i="14"/>
  <c r="BD13" i="14"/>
  <c r="BD12" i="14"/>
  <c r="BD11" i="14"/>
  <c r="BD10" i="14"/>
  <c r="BD9" i="14"/>
  <c r="BD8" i="14"/>
  <c r="BD7" i="14"/>
  <c r="L35" i="8"/>
  <c r="L72" i="8" s="1"/>
  <c r="S72" i="8" s="1"/>
  <c r="AW17" i="14"/>
  <c r="AW16" i="14"/>
  <c r="AW15" i="14"/>
  <c r="AW14" i="14"/>
  <c r="AW13" i="14"/>
  <c r="AW12" i="14"/>
  <c r="AW11" i="14"/>
  <c r="AW10" i="14"/>
  <c r="AW9" i="14"/>
  <c r="AW8" i="14"/>
  <c r="AW7" i="14"/>
  <c r="AW6" i="14"/>
  <c r="AU17" i="14"/>
  <c r="AU16" i="14"/>
  <c r="AU15" i="14"/>
  <c r="AU14" i="14"/>
  <c r="AU13" i="14"/>
  <c r="AU12" i="14"/>
  <c r="AU11" i="14"/>
  <c r="AU10" i="14"/>
  <c r="AU9" i="14"/>
  <c r="AU8" i="14"/>
  <c r="AU7" i="14"/>
  <c r="AU6" i="14"/>
  <c r="BC735" i="14"/>
  <c r="BC734" i="14"/>
  <c r="BC733" i="14"/>
  <c r="BC732" i="14"/>
  <c r="BC731"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703" i="14"/>
  <c r="BC702" i="14"/>
  <c r="BC701" i="14"/>
  <c r="BC700" i="14"/>
  <c r="BC699" i="14"/>
  <c r="BC698" i="14"/>
  <c r="BC697" i="14"/>
  <c r="BC696" i="14"/>
  <c r="BC695" i="14"/>
  <c r="BC694" i="14"/>
  <c r="BC693" i="14"/>
  <c r="BC692" i="14"/>
  <c r="BC691" i="14"/>
  <c r="BC690" i="14"/>
  <c r="BC689" i="14"/>
  <c r="BC688" i="14"/>
  <c r="BC687" i="14"/>
  <c r="BC686" i="14"/>
  <c r="BC685" i="14"/>
  <c r="BC684" i="14"/>
  <c r="BC683" i="14"/>
  <c r="BC682" i="14"/>
  <c r="BC681" i="14"/>
  <c r="BC680" i="14"/>
  <c r="BC679" i="14"/>
  <c r="BC678" i="14"/>
  <c r="BC677" i="14"/>
  <c r="BC676" i="14"/>
  <c r="BC675" i="14"/>
  <c r="BC674" i="14"/>
  <c r="BC673" i="14"/>
  <c r="BC672" i="14"/>
  <c r="BC671" i="14"/>
  <c r="BC670" i="14"/>
  <c r="BC669" i="14"/>
  <c r="BC668" i="14"/>
  <c r="BC667" i="14"/>
  <c r="BC666" i="14"/>
  <c r="BC665" i="14"/>
  <c r="BC664" i="14"/>
  <c r="BC663" i="14"/>
  <c r="BC662" i="14"/>
  <c r="BC661" i="14"/>
  <c r="BC660" i="14"/>
  <c r="BC659" i="14"/>
  <c r="BC658" i="14"/>
  <c r="BC657" i="14"/>
  <c r="BC656" i="14"/>
  <c r="BC655" i="14"/>
  <c r="BC654" i="14"/>
  <c r="BC653" i="14"/>
  <c r="BC652" i="14"/>
  <c r="BC651" i="14"/>
  <c r="BC650" i="14"/>
  <c r="BC649" i="14"/>
  <c r="BC648" i="14"/>
  <c r="BC647" i="14"/>
  <c r="BC646" i="14"/>
  <c r="BC645" i="14"/>
  <c r="BC644" i="14"/>
  <c r="BC643" i="14"/>
  <c r="BC642" i="14"/>
  <c r="BC641" i="14"/>
  <c r="BC640" i="14"/>
  <c r="BC639" i="14"/>
  <c r="BC638" i="14"/>
  <c r="BC637" i="14"/>
  <c r="BC636" i="14"/>
  <c r="BC635" i="14"/>
  <c r="BC634" i="14"/>
  <c r="BC633" i="14"/>
  <c r="BC632" i="14"/>
  <c r="BC631" i="14"/>
  <c r="BC630" i="14"/>
  <c r="BC629" i="14"/>
  <c r="BC628" i="14"/>
  <c r="BC627" i="14"/>
  <c r="BC626" i="14"/>
  <c r="BC625" i="14"/>
  <c r="BC624" i="14"/>
  <c r="BC623" i="14"/>
  <c r="BC622" i="14"/>
  <c r="BC621" i="14"/>
  <c r="BC620" i="14"/>
  <c r="BC619" i="14"/>
  <c r="BC618" i="14"/>
  <c r="BC617" i="14"/>
  <c r="BC616" i="14"/>
  <c r="BC615" i="14"/>
  <c r="BC614" i="14"/>
  <c r="BC613" i="14"/>
  <c r="BC612" i="14"/>
  <c r="BC611" i="14"/>
  <c r="BC610" i="14"/>
  <c r="BC609" i="14"/>
  <c r="BC608" i="14"/>
  <c r="BC607" i="14"/>
  <c r="BC606" i="14"/>
  <c r="BC605" i="14"/>
  <c r="BC604" i="14"/>
  <c r="BC603" i="14"/>
  <c r="BC602" i="14"/>
  <c r="BC601" i="14"/>
  <c r="BC600" i="14"/>
  <c r="BC599" i="14"/>
  <c r="BC598" i="14"/>
  <c r="BC597" i="14"/>
  <c r="BC596" i="14"/>
  <c r="BC595" i="14"/>
  <c r="BC594" i="14"/>
  <c r="BC593" i="14"/>
  <c r="BC592" i="14"/>
  <c r="BC591" i="14"/>
  <c r="BC590" i="14"/>
  <c r="BC589" i="14"/>
  <c r="BC588" i="14"/>
  <c r="BC587" i="14"/>
  <c r="BC586" i="14"/>
  <c r="BC585" i="14"/>
  <c r="BC584" i="14"/>
  <c r="BC583" i="14"/>
  <c r="BC582" i="14"/>
  <c r="BC581"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3"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25" i="14"/>
  <c r="BC524" i="14"/>
  <c r="BC523" i="14"/>
  <c r="BC522" i="14"/>
  <c r="BC521" i="14"/>
  <c r="BC520" i="14"/>
  <c r="BC519" i="14"/>
  <c r="BC518" i="14"/>
  <c r="BC517" i="14"/>
  <c r="BC516" i="14"/>
  <c r="BC515" i="14"/>
  <c r="BC514"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6"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8"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30"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2"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74" i="14"/>
  <c r="BC736" i="14" s="1"/>
  <c r="K37" i="8" s="1"/>
  <c r="BC373" i="14"/>
  <c r="BC372" i="14"/>
  <c r="BC371" i="14"/>
  <c r="BC370" i="14"/>
  <c r="BC369" i="14"/>
  <c r="BC368" i="14"/>
  <c r="BC367" i="14"/>
  <c r="BC366" i="14"/>
  <c r="BC365" i="14"/>
  <c r="BC364"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6"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8"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80"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AS17" i="14"/>
  <c r="AQ17" i="14"/>
  <c r="BC16" i="14"/>
  <c r="AS16" i="14"/>
  <c r="AQ16" i="14"/>
  <c r="BC15" i="14"/>
  <c r="AS15" i="14"/>
  <c r="AQ15" i="14"/>
  <c r="BC14" i="14"/>
  <c r="AS14" i="14"/>
  <c r="AQ14" i="14"/>
  <c r="BC13" i="14"/>
  <c r="AS13" i="14"/>
  <c r="AQ13" i="14"/>
  <c r="BC12" i="14"/>
  <c r="AS12" i="14"/>
  <c r="AQ12" i="14"/>
  <c r="BC11" i="14"/>
  <c r="AS11" i="14"/>
  <c r="AQ11" i="14"/>
  <c r="BC10" i="14"/>
  <c r="AS10" i="14"/>
  <c r="AQ10" i="14"/>
  <c r="BC9" i="14"/>
  <c r="AS9" i="14"/>
  <c r="AQ9" i="14"/>
  <c r="BC8" i="14"/>
  <c r="AS8" i="14"/>
  <c r="AQ8" i="14"/>
  <c r="BC7" i="14"/>
  <c r="AS7" i="14"/>
  <c r="AQ7" i="14"/>
  <c r="AS6" i="14"/>
  <c r="AQ6" i="14"/>
  <c r="AQ19" i="14" s="1"/>
  <c r="AR14" i="14" s="1"/>
  <c r="K41" i="8"/>
  <c r="K36" i="8"/>
  <c r="K31" i="8"/>
  <c r="BE736" i="14"/>
  <c r="M37" i="8" s="1"/>
  <c r="M77" i="8"/>
  <c r="L77" i="8"/>
  <c r="M72" i="8"/>
  <c r="M71" i="8"/>
  <c r="L71" i="8"/>
  <c r="M70" i="8"/>
  <c r="L70" i="8"/>
  <c r="M69" i="8"/>
  <c r="L69" i="8"/>
  <c r="M40" i="8"/>
  <c r="L40" i="8"/>
  <c r="K40" i="8"/>
  <c r="M35" i="8"/>
  <c r="K35" i="8"/>
  <c r="M34" i="8"/>
  <c r="L34" i="8"/>
  <c r="K34" i="8"/>
  <c r="M33" i="8"/>
  <c r="L33" i="8"/>
  <c r="K33" i="8"/>
  <c r="M32" i="8"/>
  <c r="L32" i="8"/>
  <c r="K32" i="8"/>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Z6" i="14"/>
  <c r="U18" i="14"/>
  <c r="U15" i="14"/>
  <c r="U14" i="14"/>
  <c r="U11" i="14"/>
  <c r="U10" i="14"/>
  <c r="U7" i="14"/>
  <c r="K56" i="6"/>
  <c r="K55" i="6"/>
  <c r="E44" i="6"/>
  <c r="E43" i="6"/>
  <c r="T9" i="8"/>
  <c r="S9" i="8"/>
  <c r="V19" i="14"/>
  <c r="V18" i="14"/>
  <c r="V15" i="14"/>
  <c r="V14" i="14"/>
  <c r="V11" i="14"/>
  <c r="V10" i="14"/>
  <c r="V7" i="14"/>
  <c r="V6" i="14"/>
  <c r="T19" i="14"/>
  <c r="U19" i="14" s="1"/>
  <c r="T18" i="14"/>
  <c r="T15" i="14"/>
  <c r="T14" i="14"/>
  <c r="T11" i="14"/>
  <c r="T10" i="14"/>
  <c r="T7" i="14"/>
  <c r="T6" i="14"/>
  <c r="U6" i="14" s="1"/>
  <c r="L74" i="8" l="1"/>
  <c r="AW18" i="14"/>
  <c r="AR7" i="14"/>
  <c r="AR15" i="14"/>
  <c r="AU19" i="14"/>
  <c r="AV15" i="14" s="1"/>
  <c r="M76" i="8"/>
  <c r="L76" i="8"/>
  <c r="AV10" i="14"/>
  <c r="AV13" i="14"/>
  <c r="AV12" i="14"/>
  <c r="M74" i="8"/>
  <c r="AQ18" i="14"/>
  <c r="AR13" i="14"/>
  <c r="AR10" i="14"/>
  <c r="AR16" i="14"/>
  <c r="AR12" i="14"/>
  <c r="AR11" i="14"/>
  <c r="AV17" i="14"/>
  <c r="AV9" i="14"/>
  <c r="AV14" i="14"/>
  <c r="AR9" i="14"/>
  <c r="AR17" i="14"/>
  <c r="AS19" i="14"/>
  <c r="AT16" i="14" s="1"/>
  <c r="AW19" i="14"/>
  <c r="AX7" i="14" s="1"/>
  <c r="AS18" i="14"/>
  <c r="AR8" i="14"/>
  <c r="AU18" i="14"/>
  <c r="AR6" i="14"/>
  <c r="E29" i="3"/>
  <c r="S6" i="8" s="1"/>
  <c r="S8" i="8" s="1"/>
  <c r="F27" i="3"/>
  <c r="E27" i="3"/>
  <c r="F29" i="3"/>
  <c r="T6" i="8" s="1"/>
  <c r="AV6" i="14" l="1"/>
  <c r="AV16" i="14"/>
  <c r="AV8" i="14"/>
  <c r="AV11" i="14"/>
  <c r="AV7" i="14"/>
  <c r="AV18" i="14" s="1"/>
  <c r="AU20" i="14" s="1"/>
  <c r="L38" i="8" s="1"/>
  <c r="AT14" i="14"/>
  <c r="AT10" i="14"/>
  <c r="AX10" i="14"/>
  <c r="AT15" i="14"/>
  <c r="AT6" i="14"/>
  <c r="AT12" i="14"/>
  <c r="AT7" i="14"/>
  <c r="AT13" i="14"/>
  <c r="AR19" i="14"/>
  <c r="AR18" i="14"/>
  <c r="AQ20" i="14" s="1"/>
  <c r="K30" i="8" s="1"/>
  <c r="AX13" i="14"/>
  <c r="AT9" i="14"/>
  <c r="AX16" i="14"/>
  <c r="AX8" i="14"/>
  <c r="AX11" i="14"/>
  <c r="AX15" i="14"/>
  <c r="AT8" i="14"/>
  <c r="AT17" i="14"/>
  <c r="AV19" i="14"/>
  <c r="AX6" i="14"/>
  <c r="AX12" i="14"/>
  <c r="AT11" i="14"/>
  <c r="AX17" i="14"/>
  <c r="AX14" i="14"/>
  <c r="AX9" i="14"/>
  <c r="E26" i="3"/>
  <c r="F26" i="3"/>
  <c r="F12" i="6"/>
  <c r="E12" i="6"/>
  <c r="D12" i="6"/>
  <c r="F9" i="8"/>
  <c r="E9" i="8"/>
  <c r="AX18" i="14" l="1"/>
  <c r="AW20" i="14" s="1"/>
  <c r="M38" i="8" s="1"/>
  <c r="AX19" i="14"/>
  <c r="AT19" i="14"/>
  <c r="AT18" i="14"/>
  <c r="AS20" i="14" s="1"/>
  <c r="K38" i="8" s="1"/>
  <c r="L75" i="8" s="1"/>
  <c r="F19" i="8"/>
  <c r="E19" i="8"/>
  <c r="E17" i="8"/>
  <c r="F18" i="8"/>
  <c r="F28" i="3"/>
  <c r="AP79" i="4" s="1"/>
  <c r="F16" i="8"/>
  <c r="F12" i="8"/>
  <c r="F15" i="8"/>
  <c r="F17" i="8"/>
  <c r="E16" i="8"/>
  <c r="E15" i="8"/>
  <c r="E12" i="8"/>
  <c r="E18" i="8"/>
  <c r="C8" i="8"/>
  <c r="C7" i="8"/>
  <c r="C6" i="8"/>
  <c r="T8" i="8"/>
  <c r="D9" i="8"/>
  <c r="M75" i="8" l="1"/>
  <c r="AP306" i="4"/>
  <c r="D19" i="8"/>
  <c r="AP329" i="4"/>
  <c r="AP324" i="4"/>
  <c r="AP20" i="4"/>
  <c r="AP276" i="4"/>
  <c r="AP150" i="4"/>
  <c r="AP210" i="4"/>
  <c r="AP297" i="4"/>
  <c r="AP205" i="4"/>
  <c r="AP232" i="4"/>
  <c r="AP251" i="4"/>
  <c r="AP288" i="4"/>
  <c r="AP350" i="4"/>
  <c r="AP130" i="4"/>
  <c r="AP238" i="4"/>
  <c r="AP355" i="4"/>
  <c r="AP165" i="4"/>
  <c r="AP180" i="4"/>
  <c r="AP143" i="4"/>
  <c r="AP326" i="4"/>
  <c r="AP50" i="4"/>
  <c r="AP368" i="4"/>
  <c r="AP295" i="4"/>
  <c r="AP109" i="4"/>
  <c r="AP76" i="4"/>
  <c r="AP95" i="4"/>
  <c r="AP370" i="4"/>
  <c r="AP286" i="4"/>
  <c r="AP353" i="4"/>
  <c r="AP126" i="4"/>
  <c r="AP74" i="4"/>
  <c r="AP261" i="4"/>
  <c r="AP57" i="4"/>
  <c r="AP124" i="4"/>
  <c r="AP203" i="4"/>
  <c r="AP366" i="4"/>
  <c r="AP342" i="4"/>
  <c r="AP322" i="4"/>
  <c r="AP302" i="4"/>
  <c r="AP274" i="4"/>
  <c r="AP194" i="4"/>
  <c r="AP114" i="4"/>
  <c r="AP18" i="4"/>
  <c r="AP349" i="4"/>
  <c r="AP317" i="4"/>
  <c r="AP289" i="4"/>
  <c r="AP222" i="4"/>
  <c r="AP94" i="4"/>
  <c r="AP352" i="4"/>
  <c r="AP316" i="4"/>
  <c r="AP234" i="4"/>
  <c r="AP58" i="4"/>
  <c r="AP331" i="4"/>
  <c r="AP278" i="4"/>
  <c r="AP102" i="4"/>
  <c r="AP249" i="4"/>
  <c r="AP197" i="4"/>
  <c r="AP149" i="4"/>
  <c r="AP89" i="4"/>
  <c r="AP45" i="4"/>
  <c r="AP268" i="4"/>
  <c r="AP212" i="4"/>
  <c r="AP164" i="4"/>
  <c r="AP120" i="4"/>
  <c r="AP60" i="4"/>
  <c r="AP12" i="4"/>
  <c r="AP239" i="4"/>
  <c r="AP183" i="4"/>
  <c r="AP139" i="4"/>
  <c r="AP91" i="4"/>
  <c r="AP358" i="4"/>
  <c r="AP338" i="4"/>
  <c r="AP318" i="4"/>
  <c r="AP294" i="4"/>
  <c r="AP258" i="4"/>
  <c r="AP178" i="4"/>
  <c r="AP82" i="4"/>
  <c r="AP369" i="4"/>
  <c r="AP337" i="4"/>
  <c r="AP313" i="4"/>
  <c r="AP285" i="4"/>
  <c r="AP174" i="4"/>
  <c r="AP62" i="4"/>
  <c r="AP348" i="4"/>
  <c r="AP308" i="4"/>
  <c r="AP202" i="4"/>
  <c r="AP363" i="4"/>
  <c r="AP323" i="4"/>
  <c r="AP262" i="4"/>
  <c r="AP22" i="4"/>
  <c r="AP233" i="4"/>
  <c r="AP189" i="4"/>
  <c r="AP133" i="4"/>
  <c r="AP85" i="4"/>
  <c r="AP37" i="4"/>
  <c r="AP248" i="4"/>
  <c r="AP204" i="4"/>
  <c r="AP156" i="4"/>
  <c r="AP100" i="4"/>
  <c r="AP52" i="4"/>
  <c r="AP8" i="4"/>
  <c r="AP223" i="4"/>
  <c r="AP175" i="4"/>
  <c r="AP123" i="4"/>
  <c r="AP71" i="4"/>
  <c r="AP7" i="4"/>
  <c r="AP354" i="4"/>
  <c r="AP334" i="4"/>
  <c r="AP310" i="4"/>
  <c r="AP290" i="4"/>
  <c r="AP242" i="4"/>
  <c r="AP146" i="4"/>
  <c r="AP66" i="4"/>
  <c r="AP361" i="4"/>
  <c r="AP333" i="4"/>
  <c r="AP305" i="4"/>
  <c r="AP254" i="4"/>
  <c r="AP158" i="4"/>
  <c r="AP46" i="4"/>
  <c r="AP336" i="4"/>
  <c r="AP292" i="4"/>
  <c r="AP170" i="4"/>
  <c r="AP359" i="4"/>
  <c r="AP311" i="4"/>
  <c r="AP166" i="4"/>
  <c r="AP277" i="4"/>
  <c r="AP229" i="4"/>
  <c r="AP169" i="4"/>
  <c r="AP121" i="4"/>
  <c r="AP77" i="4"/>
  <c r="AP21" i="4"/>
  <c r="AP244" i="4"/>
  <c r="AP188" i="4"/>
  <c r="AP136" i="4"/>
  <c r="AP92" i="4"/>
  <c r="AP40" i="4"/>
  <c r="AP263" i="4"/>
  <c r="AP207" i="4"/>
  <c r="AP167" i="4"/>
  <c r="AP111" i="4"/>
  <c r="AP43" i="4"/>
  <c r="AP284" i="4"/>
  <c r="AP122" i="4"/>
  <c r="AP339" i="4"/>
  <c r="AP299" i="4"/>
  <c r="AP230" i="4"/>
  <c r="AP70" i="4"/>
  <c r="AP253" i="4"/>
  <c r="AP217" i="4"/>
  <c r="AP173" i="4"/>
  <c r="AP141" i="4"/>
  <c r="AP105" i="4"/>
  <c r="AP61" i="4"/>
  <c r="AP25" i="4"/>
  <c r="AP264" i="4"/>
  <c r="AP220" i="4"/>
  <c r="AP184" i="4"/>
  <c r="AP148" i="4"/>
  <c r="AP104" i="4"/>
  <c r="AP72" i="4"/>
  <c r="AP36" i="4"/>
  <c r="AP267" i="4"/>
  <c r="AP231" i="4"/>
  <c r="AP199" i="4"/>
  <c r="AP155" i="4"/>
  <c r="AP119" i="4"/>
  <c r="AP27" i="4"/>
  <c r="AP67" i="4"/>
  <c r="AP83" i="4"/>
  <c r="AP99" i="4"/>
  <c r="AP115" i="4"/>
  <c r="AP131" i="4"/>
  <c r="AP147" i="4"/>
  <c r="AP163" i="4"/>
  <c r="AP179" i="4"/>
  <c r="AP195" i="4"/>
  <c r="AP211" i="4"/>
  <c r="AP227" i="4"/>
  <c r="AP243" i="4"/>
  <c r="AP259" i="4"/>
  <c r="AP275" i="4"/>
  <c r="AP16" i="4"/>
  <c r="AP32" i="4"/>
  <c r="AP48" i="4"/>
  <c r="AP64" i="4"/>
  <c r="AP80" i="4"/>
  <c r="AP96" i="4"/>
  <c r="AP112" i="4"/>
  <c r="AP128" i="4"/>
  <c r="AP144" i="4"/>
  <c r="AP160" i="4"/>
  <c r="AP176" i="4"/>
  <c r="AP192" i="4"/>
  <c r="AP208" i="4"/>
  <c r="AP224" i="4"/>
  <c r="AP240" i="4"/>
  <c r="AP256" i="4"/>
  <c r="AP272" i="4"/>
  <c r="AP17" i="4"/>
  <c r="AP33" i="4"/>
  <c r="AP49" i="4"/>
  <c r="AP65" i="4"/>
  <c r="AP81" i="4"/>
  <c r="AP97" i="4"/>
  <c r="AP113" i="4"/>
  <c r="AP129" i="4"/>
  <c r="AP145" i="4"/>
  <c r="AP161" i="4"/>
  <c r="AP177" i="4"/>
  <c r="AP193" i="4"/>
  <c r="AP209" i="4"/>
  <c r="AP225" i="4"/>
  <c r="AP241" i="4"/>
  <c r="AP257" i="4"/>
  <c r="AP273" i="4"/>
  <c r="AP54" i="4"/>
  <c r="AP118" i="4"/>
  <c r="AP182" i="4"/>
  <c r="AP246" i="4"/>
  <c r="AP287" i="4"/>
  <c r="AP303" i="4"/>
  <c r="AP319" i="4"/>
  <c r="AP335" i="4"/>
  <c r="AP351" i="4"/>
  <c r="AP367" i="4"/>
  <c r="AP26" i="4"/>
  <c r="AP90" i="4"/>
  <c r="AP154" i="4"/>
  <c r="AP218" i="4"/>
  <c r="AP280" i="4"/>
  <c r="AP296" i="4"/>
  <c r="AP312" i="4"/>
  <c r="AP328" i="4"/>
  <c r="AP344" i="4"/>
  <c r="AP360" i="4"/>
  <c r="AP59" i="4"/>
  <c r="AP87" i="4"/>
  <c r="AP107" i="4"/>
  <c r="AP127" i="4"/>
  <c r="AP151" i="4"/>
  <c r="AP171" i="4"/>
  <c r="AP191" i="4"/>
  <c r="AP215" i="4"/>
  <c r="AP235" i="4"/>
  <c r="AP255" i="4"/>
  <c r="AP279" i="4"/>
  <c r="AP24" i="4"/>
  <c r="AP44" i="4"/>
  <c r="AP68" i="4"/>
  <c r="AP88" i="4"/>
  <c r="AP108" i="4"/>
  <c r="AP132" i="4"/>
  <c r="AP152" i="4"/>
  <c r="AP172" i="4"/>
  <c r="AP196" i="4"/>
  <c r="AP216" i="4"/>
  <c r="AP236" i="4"/>
  <c r="AP260" i="4"/>
  <c r="AP9" i="4"/>
  <c r="AP29" i="4"/>
  <c r="AP53" i="4"/>
  <c r="AP73" i="4"/>
  <c r="AP93" i="4"/>
  <c r="AP117" i="4"/>
  <c r="AP137" i="4"/>
  <c r="AP157" i="4"/>
  <c r="AP181" i="4"/>
  <c r="AP201" i="4"/>
  <c r="AP221" i="4"/>
  <c r="AP245" i="4"/>
  <c r="AP265" i="4"/>
  <c r="AP38" i="4"/>
  <c r="AP134" i="4"/>
  <c r="AP214" i="4"/>
  <c r="AP283" i="4"/>
  <c r="AP307" i="4"/>
  <c r="AP327" i="4"/>
  <c r="AP347" i="4"/>
  <c r="AP371" i="4"/>
  <c r="AP10" i="4"/>
  <c r="AP106" i="4"/>
  <c r="AP186" i="4"/>
  <c r="AP266" i="4"/>
  <c r="AP300" i="4"/>
  <c r="AP320" i="4"/>
  <c r="AP340" i="4"/>
  <c r="AP364" i="4"/>
  <c r="AP14" i="4"/>
  <c r="AP78" i="4"/>
  <c r="AP142" i="4"/>
  <c r="AP206" i="4"/>
  <c r="AP270" i="4"/>
  <c r="AP293" i="4"/>
  <c r="AP309" i="4"/>
  <c r="AP325" i="4"/>
  <c r="AP341" i="4"/>
  <c r="AP357" i="4"/>
  <c r="AP362" i="4"/>
  <c r="AP346" i="4"/>
  <c r="AP330" i="4"/>
  <c r="AP314" i="4"/>
  <c r="AP298" i="4"/>
  <c r="AP282" i="4"/>
  <c r="AP226" i="4"/>
  <c r="AP162" i="4"/>
  <c r="AP98" i="4"/>
  <c r="AP34" i="4"/>
  <c r="AP365" i="4"/>
  <c r="AP345" i="4"/>
  <c r="AP321" i="4"/>
  <c r="AP301" i="4"/>
  <c r="AP281" i="4"/>
  <c r="AP190" i="4"/>
  <c r="AP110" i="4"/>
  <c r="AP30" i="4"/>
  <c r="AP356" i="4"/>
  <c r="AP332" i="4"/>
  <c r="AP304" i="4"/>
  <c r="AP250" i="4"/>
  <c r="AP138" i="4"/>
  <c r="AP42" i="4"/>
  <c r="AP343" i="4"/>
  <c r="AP315" i="4"/>
  <c r="AP291" i="4"/>
  <c r="AP198" i="4"/>
  <c r="AP86" i="4"/>
  <c r="AP269" i="4"/>
  <c r="AP237" i="4"/>
  <c r="AP213" i="4"/>
  <c r="AP185" i="4"/>
  <c r="AP153" i="4"/>
  <c r="AP125" i="4"/>
  <c r="AP101" i="4"/>
  <c r="AP69" i="4"/>
  <c r="AP41" i="4"/>
  <c r="AP13" i="4"/>
  <c r="AP252" i="4"/>
  <c r="AP228" i="4"/>
  <c r="AP200" i="4"/>
  <c r="AP168" i="4"/>
  <c r="AP140" i="4"/>
  <c r="AP116" i="4"/>
  <c r="AP84" i="4"/>
  <c r="AP56" i="4"/>
  <c r="AP28" i="4"/>
  <c r="AP271" i="4"/>
  <c r="AP247" i="4"/>
  <c r="AP219" i="4"/>
  <c r="AP187" i="4"/>
  <c r="AP159" i="4"/>
  <c r="AP135" i="4"/>
  <c r="AP103" i="4"/>
  <c r="AP75" i="4"/>
  <c r="AP11" i="4"/>
  <c r="T7" i="8"/>
  <c r="T11" i="8" s="1"/>
  <c r="AP55" i="4"/>
  <c r="AP39" i="4"/>
  <c r="AP23" i="4"/>
  <c r="AP51" i="4"/>
  <c r="AP35" i="4"/>
  <c r="AP19" i="4"/>
  <c r="AP63" i="4"/>
  <c r="AP47" i="4"/>
  <c r="AP31" i="4"/>
  <c r="AP15" i="4"/>
  <c r="D17" i="8"/>
  <c r="D16" i="8"/>
  <c r="D18" i="8"/>
  <c r="D15" i="8"/>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371" i="1"/>
  <c r="D7" i="12" l="1"/>
  <c r="F7" i="12" s="1"/>
  <c r="E7" i="12"/>
  <c r="D8" i="12"/>
  <c r="E8" i="12"/>
  <c r="D9" i="12"/>
  <c r="F9" i="12" s="1"/>
  <c r="E9" i="12"/>
  <c r="D10" i="12"/>
  <c r="E10" i="12"/>
  <c r="D11" i="12"/>
  <c r="F11" i="12" s="1"/>
  <c r="E11" i="12"/>
  <c r="D12" i="12"/>
  <c r="E12" i="12"/>
  <c r="D13" i="12"/>
  <c r="E13" i="12"/>
  <c r="D14" i="12"/>
  <c r="E14" i="12"/>
  <c r="D15" i="12"/>
  <c r="E15" i="12"/>
  <c r="F15" i="12"/>
  <c r="D16" i="12"/>
  <c r="F16" i="12" s="1"/>
  <c r="E16" i="12"/>
  <c r="D17" i="12"/>
  <c r="E17" i="12"/>
  <c r="D18" i="12"/>
  <c r="F18" i="12" s="1"/>
  <c r="E18" i="12"/>
  <c r="D19" i="12"/>
  <c r="E19" i="12"/>
  <c r="F19" i="12"/>
  <c r="D20" i="12"/>
  <c r="E20" i="12"/>
  <c r="D21" i="12"/>
  <c r="E21" i="12"/>
  <c r="D22" i="12"/>
  <c r="E22" i="12"/>
  <c r="D23" i="12"/>
  <c r="E23" i="12"/>
  <c r="D24" i="12"/>
  <c r="E24" i="12"/>
  <c r="D25" i="12"/>
  <c r="F25" i="12" s="1"/>
  <c r="E25" i="12"/>
  <c r="D26" i="12"/>
  <c r="E26" i="12"/>
  <c r="D27" i="12"/>
  <c r="F27" i="12" s="1"/>
  <c r="E27" i="12"/>
  <c r="D28" i="12"/>
  <c r="E28" i="12"/>
  <c r="F28" i="12" s="1"/>
  <c r="D29" i="12"/>
  <c r="E29" i="12"/>
  <c r="D30" i="12"/>
  <c r="E30" i="12"/>
  <c r="D31" i="12"/>
  <c r="E31" i="12"/>
  <c r="F31" i="12"/>
  <c r="D32" i="12"/>
  <c r="E32" i="12"/>
  <c r="D33" i="12"/>
  <c r="E33" i="12"/>
  <c r="D34" i="12"/>
  <c r="F34" i="12" s="1"/>
  <c r="E34" i="12"/>
  <c r="D35" i="12"/>
  <c r="E35" i="12"/>
  <c r="F35" i="12"/>
  <c r="D36" i="12"/>
  <c r="E36" i="12"/>
  <c r="F36" i="12" s="1"/>
  <c r="D37" i="12"/>
  <c r="E37" i="12"/>
  <c r="D38" i="12"/>
  <c r="E38" i="12"/>
  <c r="D39" i="12"/>
  <c r="E39" i="12"/>
  <c r="D40" i="12"/>
  <c r="E40" i="12"/>
  <c r="D41" i="12"/>
  <c r="E41" i="12"/>
  <c r="F41" i="12" s="1"/>
  <c r="D42" i="12"/>
  <c r="E42" i="12"/>
  <c r="D43" i="12"/>
  <c r="E43" i="12"/>
  <c r="D44" i="12"/>
  <c r="E44" i="12"/>
  <c r="F44" i="12" s="1"/>
  <c r="D45" i="12"/>
  <c r="E45" i="12"/>
  <c r="D46" i="12"/>
  <c r="E46" i="12"/>
  <c r="D47" i="12"/>
  <c r="E47" i="12"/>
  <c r="D48" i="12"/>
  <c r="E48" i="12"/>
  <c r="F48" i="12"/>
  <c r="D49" i="12"/>
  <c r="E49" i="12"/>
  <c r="D50" i="12"/>
  <c r="E50" i="12"/>
  <c r="D51" i="12"/>
  <c r="E51" i="12"/>
  <c r="D52" i="12"/>
  <c r="E52" i="12"/>
  <c r="F52" i="12" s="1"/>
  <c r="D53" i="12"/>
  <c r="E53" i="12"/>
  <c r="D54" i="12"/>
  <c r="E54" i="12"/>
  <c r="D55" i="12"/>
  <c r="F55" i="12" s="1"/>
  <c r="E55" i="12"/>
  <c r="D56" i="12"/>
  <c r="E56" i="12"/>
  <c r="D57" i="12"/>
  <c r="E57" i="12"/>
  <c r="D58" i="12"/>
  <c r="E58" i="12"/>
  <c r="D59" i="12"/>
  <c r="E59" i="12"/>
  <c r="D60" i="12"/>
  <c r="E60" i="12"/>
  <c r="F60" i="12" s="1"/>
  <c r="D61" i="12"/>
  <c r="E61" i="12"/>
  <c r="D62" i="12"/>
  <c r="E62" i="12"/>
  <c r="D63" i="12"/>
  <c r="F63" i="12" s="1"/>
  <c r="E63" i="12"/>
  <c r="D64" i="12"/>
  <c r="E64" i="12"/>
  <c r="F64" i="12"/>
  <c r="D65" i="12"/>
  <c r="E65" i="12"/>
  <c r="F65" i="12" s="1"/>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E6" i="12"/>
  <c r="D6" i="12"/>
  <c r="G36" i="12" s="1"/>
  <c r="E57" i="6"/>
  <c r="D372" i="1"/>
  <c r="E372" i="1"/>
  <c r="F372" i="1"/>
  <c r="H372" i="1"/>
  <c r="D372" i="12" s="1"/>
  <c r="D373" i="1"/>
  <c r="E373" i="1"/>
  <c r="F373" i="1"/>
  <c r="AP374" i="4" s="1"/>
  <c r="H373" i="1"/>
  <c r="D373" i="12" s="1"/>
  <c r="D374" i="1"/>
  <c r="E374" i="1"/>
  <c r="F374" i="1"/>
  <c r="AP375" i="4" s="1"/>
  <c r="H374" i="1"/>
  <c r="D374" i="12" s="1"/>
  <c r="D375" i="1"/>
  <c r="E375" i="1"/>
  <c r="F375" i="1"/>
  <c r="AP376" i="4" s="1"/>
  <c r="H375" i="1"/>
  <c r="D375" i="12" s="1"/>
  <c r="D376" i="1"/>
  <c r="E376" i="1"/>
  <c r="F376" i="1"/>
  <c r="AP377" i="4" s="1"/>
  <c r="H376" i="1"/>
  <c r="D376" i="12" s="1"/>
  <c r="D377" i="1"/>
  <c r="E377" i="1"/>
  <c r="F377" i="1"/>
  <c r="AP378" i="4" s="1"/>
  <c r="H377" i="1"/>
  <c r="D377" i="12" s="1"/>
  <c r="D378" i="1"/>
  <c r="E378" i="1"/>
  <c r="F378" i="1"/>
  <c r="AP379" i="4" s="1"/>
  <c r="H378" i="1"/>
  <c r="D378" i="12" s="1"/>
  <c r="D379" i="1"/>
  <c r="E379" i="1"/>
  <c r="F379" i="1"/>
  <c r="AP380" i="4" s="1"/>
  <c r="H379" i="1"/>
  <c r="D379" i="12" s="1"/>
  <c r="D380" i="1"/>
  <c r="E380" i="1"/>
  <c r="F380" i="1"/>
  <c r="AP381" i="4" s="1"/>
  <c r="H380" i="1"/>
  <c r="D380" i="12" s="1"/>
  <c r="D381" i="1"/>
  <c r="E381" i="1"/>
  <c r="F381" i="1"/>
  <c r="AP382" i="4" s="1"/>
  <c r="H381" i="1"/>
  <c r="D381" i="12" s="1"/>
  <c r="D382" i="1"/>
  <c r="E382" i="1"/>
  <c r="F382" i="1"/>
  <c r="AP383" i="4" s="1"/>
  <c r="H382" i="1"/>
  <c r="D382" i="12" s="1"/>
  <c r="D383" i="1"/>
  <c r="E383" i="1"/>
  <c r="F383" i="1"/>
  <c r="AP384" i="4" s="1"/>
  <c r="H383" i="1"/>
  <c r="D383" i="12" s="1"/>
  <c r="D384" i="1"/>
  <c r="E384" i="1"/>
  <c r="F384" i="1"/>
  <c r="AP385" i="4" s="1"/>
  <c r="H384" i="1"/>
  <c r="D384" i="12" s="1"/>
  <c r="D385" i="1"/>
  <c r="E385" i="1"/>
  <c r="F385" i="1"/>
  <c r="AP386" i="4" s="1"/>
  <c r="H385" i="1"/>
  <c r="D385" i="12" s="1"/>
  <c r="D386" i="1"/>
  <c r="E386" i="1"/>
  <c r="F386" i="1"/>
  <c r="AP387" i="4" s="1"/>
  <c r="H386" i="1"/>
  <c r="D386" i="12" s="1"/>
  <c r="D387" i="1"/>
  <c r="E387" i="1"/>
  <c r="F387" i="1"/>
  <c r="AP388" i="4" s="1"/>
  <c r="H387" i="1"/>
  <c r="D387" i="12" s="1"/>
  <c r="D388" i="1"/>
  <c r="E388" i="1"/>
  <c r="F388" i="1"/>
  <c r="AP389" i="4" s="1"/>
  <c r="H388" i="1"/>
  <c r="D388" i="12" s="1"/>
  <c r="D389" i="1"/>
  <c r="E389" i="1"/>
  <c r="F389" i="1"/>
  <c r="AP390" i="4" s="1"/>
  <c r="H389" i="1"/>
  <c r="D389" i="12" s="1"/>
  <c r="D390" i="1"/>
  <c r="E390" i="1"/>
  <c r="F390" i="1"/>
  <c r="AP391" i="4" s="1"/>
  <c r="H390" i="1"/>
  <c r="D390" i="12" s="1"/>
  <c r="D391" i="1"/>
  <c r="E391" i="1"/>
  <c r="F391" i="1"/>
  <c r="AP392" i="4" s="1"/>
  <c r="H391" i="1"/>
  <c r="D391" i="12" s="1"/>
  <c r="D392" i="1"/>
  <c r="E392" i="1"/>
  <c r="F392" i="1"/>
  <c r="AP393" i="4" s="1"/>
  <c r="H392" i="1"/>
  <c r="D392" i="12" s="1"/>
  <c r="D393" i="1"/>
  <c r="E393" i="1"/>
  <c r="F393" i="1"/>
  <c r="AP394" i="4" s="1"/>
  <c r="H393" i="1"/>
  <c r="D393" i="12" s="1"/>
  <c r="D394" i="1"/>
  <c r="E394" i="1"/>
  <c r="F394" i="1"/>
  <c r="AP395" i="4" s="1"/>
  <c r="H394" i="1"/>
  <c r="D394" i="12" s="1"/>
  <c r="D395" i="1"/>
  <c r="E395" i="1"/>
  <c r="F395" i="1"/>
  <c r="AP396" i="4" s="1"/>
  <c r="H395" i="1"/>
  <c r="D395" i="12" s="1"/>
  <c r="D396" i="1"/>
  <c r="E396" i="1"/>
  <c r="F396" i="1"/>
  <c r="AP397" i="4" s="1"/>
  <c r="H396" i="1"/>
  <c r="D396" i="12" s="1"/>
  <c r="D397" i="1"/>
  <c r="E397" i="1"/>
  <c r="F397" i="1"/>
  <c r="AP398" i="4" s="1"/>
  <c r="H397" i="1"/>
  <c r="D397" i="12" s="1"/>
  <c r="D398" i="1"/>
  <c r="E398" i="1"/>
  <c r="F398" i="1"/>
  <c r="AP399" i="4" s="1"/>
  <c r="H398" i="1"/>
  <c r="D398" i="12" s="1"/>
  <c r="D399" i="1"/>
  <c r="E399" i="1"/>
  <c r="F399" i="1"/>
  <c r="AP400" i="4" s="1"/>
  <c r="H399" i="1"/>
  <c r="D399" i="12" s="1"/>
  <c r="D400" i="1"/>
  <c r="E400" i="1"/>
  <c r="F400" i="1"/>
  <c r="AP401" i="4" s="1"/>
  <c r="H400" i="1"/>
  <c r="D400" i="12" s="1"/>
  <c r="D401" i="1"/>
  <c r="E401" i="1"/>
  <c r="F401" i="1"/>
  <c r="AP402" i="4" s="1"/>
  <c r="H401" i="1"/>
  <c r="D401" i="12" s="1"/>
  <c r="D402" i="1"/>
  <c r="E402" i="1"/>
  <c r="F402" i="1"/>
  <c r="AP403" i="4" s="1"/>
  <c r="H402" i="1"/>
  <c r="D402" i="12" s="1"/>
  <c r="D403" i="1"/>
  <c r="E403" i="1"/>
  <c r="F403" i="1"/>
  <c r="AP404" i="4" s="1"/>
  <c r="H403" i="1"/>
  <c r="D403" i="12" s="1"/>
  <c r="D404" i="1"/>
  <c r="E404" i="1"/>
  <c r="F404" i="1"/>
  <c r="AP405" i="4" s="1"/>
  <c r="H404" i="1"/>
  <c r="D404" i="12" s="1"/>
  <c r="D405" i="1"/>
  <c r="E405" i="1"/>
  <c r="F405" i="1"/>
  <c r="AP406" i="4" s="1"/>
  <c r="H405" i="1"/>
  <c r="D405" i="12" s="1"/>
  <c r="D406" i="1"/>
  <c r="E406" i="1"/>
  <c r="F406" i="1"/>
  <c r="AP407" i="4" s="1"/>
  <c r="H406" i="1"/>
  <c r="D406" i="12" s="1"/>
  <c r="D407" i="1"/>
  <c r="E407" i="1"/>
  <c r="F407" i="1"/>
  <c r="AP408" i="4" s="1"/>
  <c r="H407" i="1"/>
  <c r="D407" i="12" s="1"/>
  <c r="D408" i="1"/>
  <c r="E408" i="1"/>
  <c r="F408" i="1"/>
  <c r="AP409" i="4" s="1"/>
  <c r="H408" i="1"/>
  <c r="D408" i="12" s="1"/>
  <c r="D409" i="1"/>
  <c r="E409" i="1"/>
  <c r="F409" i="1"/>
  <c r="AP410" i="4" s="1"/>
  <c r="H409" i="1"/>
  <c r="D409" i="12" s="1"/>
  <c r="D410" i="1"/>
  <c r="E410" i="1"/>
  <c r="F410" i="1"/>
  <c r="AP411" i="4" s="1"/>
  <c r="H410" i="1"/>
  <c r="D410" i="12" s="1"/>
  <c r="D411" i="1"/>
  <c r="E411" i="1"/>
  <c r="F411" i="1"/>
  <c r="AP412" i="4" s="1"/>
  <c r="H411" i="1"/>
  <c r="D411" i="12" s="1"/>
  <c r="D412" i="1"/>
  <c r="E412" i="1"/>
  <c r="F412" i="1"/>
  <c r="AP413" i="4" s="1"/>
  <c r="H412" i="1"/>
  <c r="D412" i="12" s="1"/>
  <c r="D413" i="1"/>
  <c r="E413" i="1"/>
  <c r="F413" i="1"/>
  <c r="AP414" i="4" s="1"/>
  <c r="H413" i="1"/>
  <c r="D413" i="12" s="1"/>
  <c r="D414" i="1"/>
  <c r="E414" i="1"/>
  <c r="F414" i="1"/>
  <c r="AP415" i="4" s="1"/>
  <c r="H414" i="1"/>
  <c r="D414" i="12" s="1"/>
  <c r="D415" i="1"/>
  <c r="E415" i="1"/>
  <c r="F415" i="1"/>
  <c r="AP416" i="4" s="1"/>
  <c r="H415" i="1"/>
  <c r="D415" i="12" s="1"/>
  <c r="D416" i="1"/>
  <c r="E416" i="1"/>
  <c r="F416" i="1"/>
  <c r="AP417" i="4" s="1"/>
  <c r="H416" i="1"/>
  <c r="D416" i="12" s="1"/>
  <c r="D417" i="1"/>
  <c r="E417" i="1"/>
  <c r="F417" i="1"/>
  <c r="AP418" i="4" s="1"/>
  <c r="H417" i="1"/>
  <c r="D417" i="12" s="1"/>
  <c r="D418" i="1"/>
  <c r="E418" i="1"/>
  <c r="F418" i="1"/>
  <c r="AP419" i="4" s="1"/>
  <c r="H418" i="1"/>
  <c r="D418" i="12" s="1"/>
  <c r="D419" i="1"/>
  <c r="E419" i="1"/>
  <c r="F419" i="1"/>
  <c r="AP420" i="4" s="1"/>
  <c r="H419" i="1"/>
  <c r="D419" i="12" s="1"/>
  <c r="D420" i="1"/>
  <c r="E420" i="1"/>
  <c r="F420" i="1"/>
  <c r="AP421" i="4" s="1"/>
  <c r="H420" i="1"/>
  <c r="D420" i="12" s="1"/>
  <c r="D421" i="1"/>
  <c r="E421" i="1"/>
  <c r="F421" i="1"/>
  <c r="AP422" i="4" s="1"/>
  <c r="H421" i="1"/>
  <c r="D421" i="12" s="1"/>
  <c r="D422" i="1"/>
  <c r="E422" i="1"/>
  <c r="F422" i="1"/>
  <c r="AP423" i="4" s="1"/>
  <c r="H422" i="1"/>
  <c r="D422" i="12" s="1"/>
  <c r="D423" i="1"/>
  <c r="E423" i="1"/>
  <c r="F423" i="1"/>
  <c r="AP424" i="4" s="1"/>
  <c r="H423" i="1"/>
  <c r="D423" i="12" s="1"/>
  <c r="D424" i="1"/>
  <c r="E424" i="1"/>
  <c r="F424" i="1"/>
  <c r="AP425" i="4" s="1"/>
  <c r="H424" i="1"/>
  <c r="D424" i="12" s="1"/>
  <c r="D425" i="1"/>
  <c r="E425" i="1"/>
  <c r="F425" i="1"/>
  <c r="AP426" i="4" s="1"/>
  <c r="H425" i="1"/>
  <c r="D425" i="12" s="1"/>
  <c r="D426" i="1"/>
  <c r="E426" i="1"/>
  <c r="F426" i="1"/>
  <c r="AP427" i="4" s="1"/>
  <c r="H426" i="1"/>
  <c r="D426" i="12" s="1"/>
  <c r="D427" i="1"/>
  <c r="E427" i="1"/>
  <c r="F427" i="1"/>
  <c r="AP428" i="4" s="1"/>
  <c r="H427" i="1"/>
  <c r="D427" i="12" s="1"/>
  <c r="D428" i="1"/>
  <c r="E428" i="1"/>
  <c r="F428" i="1"/>
  <c r="AP429" i="4" s="1"/>
  <c r="H428" i="1"/>
  <c r="D428" i="12" s="1"/>
  <c r="D429" i="1"/>
  <c r="E429" i="1"/>
  <c r="F429" i="1"/>
  <c r="AP430" i="4" s="1"/>
  <c r="H429" i="1"/>
  <c r="D429" i="12" s="1"/>
  <c r="D430" i="1"/>
  <c r="E430" i="1"/>
  <c r="F430" i="1"/>
  <c r="AP431" i="4" s="1"/>
  <c r="H430" i="1"/>
  <c r="D430" i="12" s="1"/>
  <c r="D431" i="1"/>
  <c r="E431" i="1"/>
  <c r="F431" i="1"/>
  <c r="AP432" i="4" s="1"/>
  <c r="H431" i="1"/>
  <c r="D431" i="12" s="1"/>
  <c r="D432" i="1"/>
  <c r="E432" i="1"/>
  <c r="F432" i="1"/>
  <c r="AP433" i="4" s="1"/>
  <c r="H432" i="1"/>
  <c r="D432" i="12" s="1"/>
  <c r="D433" i="1"/>
  <c r="E433" i="1"/>
  <c r="F433" i="1"/>
  <c r="AP434" i="4" s="1"/>
  <c r="H433" i="1"/>
  <c r="D433" i="12" s="1"/>
  <c r="D434" i="1"/>
  <c r="E434" i="1"/>
  <c r="F434" i="1"/>
  <c r="AP435" i="4" s="1"/>
  <c r="H434" i="1"/>
  <c r="D434" i="12" s="1"/>
  <c r="D435" i="1"/>
  <c r="E435" i="1"/>
  <c r="F435" i="1"/>
  <c r="AP436" i="4" s="1"/>
  <c r="H435" i="1"/>
  <c r="D435" i="12" s="1"/>
  <c r="D436" i="1"/>
  <c r="E436" i="1"/>
  <c r="F436" i="1"/>
  <c r="AP437" i="4" s="1"/>
  <c r="H436" i="1"/>
  <c r="D436" i="12" s="1"/>
  <c r="D437" i="1"/>
  <c r="E437" i="1"/>
  <c r="F437" i="1"/>
  <c r="AP438" i="4" s="1"/>
  <c r="H437" i="1"/>
  <c r="D437" i="12" s="1"/>
  <c r="D438" i="1"/>
  <c r="E438" i="1"/>
  <c r="F438" i="1"/>
  <c r="AP439" i="4" s="1"/>
  <c r="H438" i="1"/>
  <c r="D438" i="12" s="1"/>
  <c r="D439" i="1"/>
  <c r="E439" i="1"/>
  <c r="F439" i="1"/>
  <c r="AP440" i="4" s="1"/>
  <c r="H439" i="1"/>
  <c r="D439" i="12" s="1"/>
  <c r="D440" i="1"/>
  <c r="E440" i="1"/>
  <c r="F440" i="1"/>
  <c r="AP441" i="4" s="1"/>
  <c r="H440" i="1"/>
  <c r="D440" i="12" s="1"/>
  <c r="D441" i="1"/>
  <c r="E441" i="1"/>
  <c r="F441" i="1"/>
  <c r="AP442" i="4" s="1"/>
  <c r="H441" i="1"/>
  <c r="D441" i="12" s="1"/>
  <c r="D442" i="1"/>
  <c r="E442" i="1"/>
  <c r="F442" i="1"/>
  <c r="AP443" i="4" s="1"/>
  <c r="H442" i="1"/>
  <c r="D442" i="12" s="1"/>
  <c r="D443" i="1"/>
  <c r="E443" i="1"/>
  <c r="F443" i="1"/>
  <c r="AP444" i="4" s="1"/>
  <c r="H443" i="1"/>
  <c r="D443" i="12" s="1"/>
  <c r="D444" i="1"/>
  <c r="E444" i="1"/>
  <c r="F444" i="1"/>
  <c r="AP445" i="4" s="1"/>
  <c r="H444" i="1"/>
  <c r="D444" i="12" s="1"/>
  <c r="D445" i="1"/>
  <c r="E445" i="1"/>
  <c r="F445" i="1"/>
  <c r="AP446" i="4" s="1"/>
  <c r="H445" i="1"/>
  <c r="D445" i="12" s="1"/>
  <c r="D446" i="1"/>
  <c r="E446" i="1"/>
  <c r="F446" i="1"/>
  <c r="AP447" i="4" s="1"/>
  <c r="H446" i="1"/>
  <c r="D446" i="12" s="1"/>
  <c r="D447" i="1"/>
  <c r="E447" i="1"/>
  <c r="F447" i="1"/>
  <c r="AP448" i="4" s="1"/>
  <c r="H447" i="1"/>
  <c r="D447" i="12" s="1"/>
  <c r="D448" i="1"/>
  <c r="E448" i="1"/>
  <c r="F448" i="1"/>
  <c r="AP449" i="4" s="1"/>
  <c r="H448" i="1"/>
  <c r="D448" i="12" s="1"/>
  <c r="D449" i="1"/>
  <c r="E449" i="1"/>
  <c r="F449" i="1"/>
  <c r="AP450" i="4" s="1"/>
  <c r="H449" i="1"/>
  <c r="D449" i="12" s="1"/>
  <c r="D450" i="1"/>
  <c r="E450" i="1"/>
  <c r="F450" i="1"/>
  <c r="AP451" i="4" s="1"/>
  <c r="H450" i="1"/>
  <c r="D450" i="12" s="1"/>
  <c r="D451" i="1"/>
  <c r="E451" i="1"/>
  <c r="F451" i="1"/>
  <c r="AP452" i="4" s="1"/>
  <c r="H451" i="1"/>
  <c r="D451" i="12" s="1"/>
  <c r="D452" i="1"/>
  <c r="E452" i="1"/>
  <c r="F452" i="1"/>
  <c r="AP453" i="4" s="1"/>
  <c r="H452" i="1"/>
  <c r="D452" i="12" s="1"/>
  <c r="D453" i="1"/>
  <c r="E453" i="1"/>
  <c r="F453" i="1"/>
  <c r="AP454" i="4" s="1"/>
  <c r="H453" i="1"/>
  <c r="D453" i="12" s="1"/>
  <c r="D454" i="1"/>
  <c r="E454" i="1"/>
  <c r="F454" i="1"/>
  <c r="AP455" i="4" s="1"/>
  <c r="H454" i="1"/>
  <c r="D454" i="12" s="1"/>
  <c r="D455" i="1"/>
  <c r="E455" i="1"/>
  <c r="F455" i="1"/>
  <c r="AP456" i="4" s="1"/>
  <c r="H455" i="1"/>
  <c r="D455" i="12" s="1"/>
  <c r="D456" i="1"/>
  <c r="E456" i="1"/>
  <c r="F456" i="1"/>
  <c r="AP457" i="4" s="1"/>
  <c r="H456" i="1"/>
  <c r="D456" i="12" s="1"/>
  <c r="D457" i="1"/>
  <c r="E457" i="1"/>
  <c r="F457" i="1"/>
  <c r="AP458" i="4" s="1"/>
  <c r="H457" i="1"/>
  <c r="D457" i="12" s="1"/>
  <c r="D458" i="1"/>
  <c r="E458" i="1"/>
  <c r="F458" i="1"/>
  <c r="AP459" i="4" s="1"/>
  <c r="H458" i="1"/>
  <c r="D458" i="12" s="1"/>
  <c r="D459" i="1"/>
  <c r="E459" i="1"/>
  <c r="F459" i="1"/>
  <c r="AP460" i="4" s="1"/>
  <c r="H459" i="1"/>
  <c r="D459" i="12" s="1"/>
  <c r="D460" i="1"/>
  <c r="E460" i="1"/>
  <c r="F460" i="1"/>
  <c r="AP461" i="4" s="1"/>
  <c r="H460" i="1"/>
  <c r="D460" i="12" s="1"/>
  <c r="D461" i="1"/>
  <c r="E461" i="1"/>
  <c r="F461" i="1"/>
  <c r="AP462" i="4" s="1"/>
  <c r="H461" i="1"/>
  <c r="D461" i="12" s="1"/>
  <c r="D462" i="1"/>
  <c r="E462" i="1"/>
  <c r="F462" i="1"/>
  <c r="AP463" i="4" s="1"/>
  <c r="H462" i="1"/>
  <c r="D462" i="12" s="1"/>
  <c r="D463" i="1"/>
  <c r="E463" i="1"/>
  <c r="F463" i="1"/>
  <c r="AP464" i="4" s="1"/>
  <c r="H463" i="1"/>
  <c r="D463" i="12" s="1"/>
  <c r="D464" i="1"/>
  <c r="E464" i="1"/>
  <c r="F464" i="1"/>
  <c r="AP465" i="4" s="1"/>
  <c r="H464" i="1"/>
  <c r="D464" i="12" s="1"/>
  <c r="D465" i="1"/>
  <c r="E465" i="1"/>
  <c r="F465" i="1"/>
  <c r="AP466" i="4" s="1"/>
  <c r="H465" i="1"/>
  <c r="D465" i="12" s="1"/>
  <c r="D466" i="1"/>
  <c r="E466" i="1"/>
  <c r="F466" i="1"/>
  <c r="AP467" i="4" s="1"/>
  <c r="H466" i="1"/>
  <c r="D466" i="12" s="1"/>
  <c r="D467" i="1"/>
  <c r="E467" i="1"/>
  <c r="F467" i="1"/>
  <c r="AP468" i="4" s="1"/>
  <c r="H467" i="1"/>
  <c r="D467" i="12" s="1"/>
  <c r="D468" i="1"/>
  <c r="E468" i="1"/>
  <c r="F468" i="1"/>
  <c r="AP469" i="4" s="1"/>
  <c r="H468" i="1"/>
  <c r="D468" i="12" s="1"/>
  <c r="D469" i="1"/>
  <c r="E469" i="1"/>
  <c r="F469" i="1"/>
  <c r="AP470" i="4" s="1"/>
  <c r="H469" i="1"/>
  <c r="D469" i="12" s="1"/>
  <c r="D470" i="1"/>
  <c r="E470" i="1"/>
  <c r="F470" i="1"/>
  <c r="AP471" i="4" s="1"/>
  <c r="H470" i="1"/>
  <c r="D470" i="12" s="1"/>
  <c r="D471" i="1"/>
  <c r="E471" i="1"/>
  <c r="F471" i="1"/>
  <c r="AP472" i="4" s="1"/>
  <c r="H471" i="1"/>
  <c r="D471" i="12" s="1"/>
  <c r="D472" i="1"/>
  <c r="E472" i="1"/>
  <c r="F472" i="1"/>
  <c r="AP473" i="4" s="1"/>
  <c r="H472" i="1"/>
  <c r="D472" i="12" s="1"/>
  <c r="D473" i="1"/>
  <c r="E473" i="1"/>
  <c r="F473" i="1"/>
  <c r="AP474" i="4" s="1"/>
  <c r="H473" i="1"/>
  <c r="D473" i="12" s="1"/>
  <c r="D474" i="1"/>
  <c r="E474" i="1"/>
  <c r="F474" i="1"/>
  <c r="AP475" i="4" s="1"/>
  <c r="H474" i="1"/>
  <c r="D474" i="12" s="1"/>
  <c r="D475" i="1"/>
  <c r="E475" i="1"/>
  <c r="F475" i="1"/>
  <c r="AP476" i="4" s="1"/>
  <c r="H475" i="1"/>
  <c r="D475" i="12" s="1"/>
  <c r="D476" i="1"/>
  <c r="E476" i="1"/>
  <c r="F476" i="1"/>
  <c r="AP477" i="4" s="1"/>
  <c r="H476" i="1"/>
  <c r="D476" i="12" s="1"/>
  <c r="D477" i="1"/>
  <c r="E477" i="1"/>
  <c r="F477" i="1"/>
  <c r="AP478" i="4" s="1"/>
  <c r="H477" i="1"/>
  <c r="D477" i="12" s="1"/>
  <c r="D478" i="1"/>
  <c r="E478" i="1"/>
  <c r="F478" i="1"/>
  <c r="AP479" i="4" s="1"/>
  <c r="H478" i="1"/>
  <c r="D478" i="12" s="1"/>
  <c r="D479" i="1"/>
  <c r="E479" i="1"/>
  <c r="F479" i="1"/>
  <c r="AP480" i="4" s="1"/>
  <c r="H479" i="1"/>
  <c r="D479" i="12" s="1"/>
  <c r="D480" i="1"/>
  <c r="E480" i="1"/>
  <c r="F480" i="1"/>
  <c r="AP481" i="4" s="1"/>
  <c r="H480" i="1"/>
  <c r="D480" i="12" s="1"/>
  <c r="D481" i="1"/>
  <c r="E481" i="1"/>
  <c r="F481" i="1"/>
  <c r="AP482" i="4" s="1"/>
  <c r="H481" i="1"/>
  <c r="D481" i="12" s="1"/>
  <c r="D482" i="1"/>
  <c r="E482" i="1"/>
  <c r="F482" i="1"/>
  <c r="AP483" i="4" s="1"/>
  <c r="H482" i="1"/>
  <c r="D482" i="12" s="1"/>
  <c r="D483" i="1"/>
  <c r="E483" i="1"/>
  <c r="F483" i="1"/>
  <c r="AP484" i="4" s="1"/>
  <c r="H483" i="1"/>
  <c r="D483" i="12" s="1"/>
  <c r="D484" i="1"/>
  <c r="E484" i="1"/>
  <c r="F484" i="1"/>
  <c r="AP485" i="4" s="1"/>
  <c r="H484" i="1"/>
  <c r="D484" i="12" s="1"/>
  <c r="D485" i="1"/>
  <c r="E485" i="1"/>
  <c r="F485" i="1"/>
  <c r="AP486" i="4" s="1"/>
  <c r="H485" i="1"/>
  <c r="D485" i="12" s="1"/>
  <c r="D486" i="1"/>
  <c r="E486" i="1"/>
  <c r="F486" i="1"/>
  <c r="AP487" i="4" s="1"/>
  <c r="H486" i="1"/>
  <c r="D486" i="12" s="1"/>
  <c r="D487" i="1"/>
  <c r="E487" i="1"/>
  <c r="F487" i="1"/>
  <c r="AP488" i="4" s="1"/>
  <c r="H487" i="1"/>
  <c r="D487" i="12" s="1"/>
  <c r="D488" i="1"/>
  <c r="E488" i="1"/>
  <c r="F488" i="1"/>
  <c r="AP489" i="4" s="1"/>
  <c r="H488" i="1"/>
  <c r="D488" i="12" s="1"/>
  <c r="D489" i="1"/>
  <c r="E489" i="1"/>
  <c r="F489" i="1"/>
  <c r="AP490" i="4" s="1"/>
  <c r="H489" i="1"/>
  <c r="D489" i="12" s="1"/>
  <c r="D490" i="1"/>
  <c r="E490" i="1"/>
  <c r="F490" i="1"/>
  <c r="AP491" i="4" s="1"/>
  <c r="H490" i="1"/>
  <c r="D490" i="12" s="1"/>
  <c r="D491" i="1"/>
  <c r="E491" i="1"/>
  <c r="F491" i="1"/>
  <c r="AP492" i="4" s="1"/>
  <c r="H491" i="1"/>
  <c r="D491" i="12" s="1"/>
  <c r="D492" i="1"/>
  <c r="E492" i="1"/>
  <c r="F492" i="1"/>
  <c r="AP493" i="4" s="1"/>
  <c r="H492" i="1"/>
  <c r="D492" i="12" s="1"/>
  <c r="D493" i="1"/>
  <c r="E493" i="1"/>
  <c r="F493" i="1"/>
  <c r="AP494" i="4" s="1"/>
  <c r="H493" i="1"/>
  <c r="D493" i="12" s="1"/>
  <c r="D494" i="1"/>
  <c r="E494" i="1"/>
  <c r="F494" i="1"/>
  <c r="AP495" i="4" s="1"/>
  <c r="H494" i="1"/>
  <c r="D494" i="12" s="1"/>
  <c r="D495" i="1"/>
  <c r="E495" i="1"/>
  <c r="F495" i="1"/>
  <c r="AP496" i="4" s="1"/>
  <c r="H495" i="1"/>
  <c r="D495" i="12" s="1"/>
  <c r="D496" i="1"/>
  <c r="E496" i="1"/>
  <c r="F496" i="1"/>
  <c r="AP497" i="4" s="1"/>
  <c r="H496" i="1"/>
  <c r="D496" i="12" s="1"/>
  <c r="D497" i="1"/>
  <c r="E497" i="1"/>
  <c r="F497" i="1"/>
  <c r="AP498" i="4" s="1"/>
  <c r="H497" i="1"/>
  <c r="D497" i="12" s="1"/>
  <c r="D498" i="1"/>
  <c r="E498" i="1"/>
  <c r="F498" i="1"/>
  <c r="AP499" i="4" s="1"/>
  <c r="H498" i="1"/>
  <c r="D498" i="12" s="1"/>
  <c r="D499" i="1"/>
  <c r="E499" i="1"/>
  <c r="F499" i="1"/>
  <c r="AP500" i="4" s="1"/>
  <c r="H499" i="1"/>
  <c r="D499" i="12" s="1"/>
  <c r="D500" i="1"/>
  <c r="E500" i="1"/>
  <c r="F500" i="1"/>
  <c r="AP501" i="4" s="1"/>
  <c r="H500" i="1"/>
  <c r="D500" i="12" s="1"/>
  <c r="D501" i="1"/>
  <c r="E501" i="1"/>
  <c r="F501" i="1"/>
  <c r="AP502" i="4" s="1"/>
  <c r="H501" i="1"/>
  <c r="D501" i="12" s="1"/>
  <c r="D502" i="1"/>
  <c r="E502" i="1"/>
  <c r="F502" i="1"/>
  <c r="AP503" i="4" s="1"/>
  <c r="H502" i="1"/>
  <c r="D502" i="12" s="1"/>
  <c r="D503" i="1"/>
  <c r="E503" i="1"/>
  <c r="F503" i="1"/>
  <c r="AP504" i="4" s="1"/>
  <c r="H503" i="1"/>
  <c r="D503" i="12" s="1"/>
  <c r="D504" i="1"/>
  <c r="E504" i="1"/>
  <c r="F504" i="1"/>
  <c r="AP505" i="4" s="1"/>
  <c r="H504" i="1"/>
  <c r="D504" i="12" s="1"/>
  <c r="D505" i="1"/>
  <c r="E505" i="1"/>
  <c r="F505" i="1"/>
  <c r="AP506" i="4" s="1"/>
  <c r="H505" i="1"/>
  <c r="D505" i="12" s="1"/>
  <c r="D506" i="1"/>
  <c r="E506" i="1"/>
  <c r="F506" i="1"/>
  <c r="AP507" i="4" s="1"/>
  <c r="H506" i="1"/>
  <c r="D506" i="12" s="1"/>
  <c r="D507" i="1"/>
  <c r="E507" i="1"/>
  <c r="F507" i="1"/>
  <c r="AP508" i="4" s="1"/>
  <c r="H507" i="1"/>
  <c r="D507" i="12" s="1"/>
  <c r="D508" i="1"/>
  <c r="E508" i="1"/>
  <c r="F508" i="1"/>
  <c r="AP509" i="4" s="1"/>
  <c r="H508" i="1"/>
  <c r="D508" i="12" s="1"/>
  <c r="D509" i="1"/>
  <c r="E509" i="1"/>
  <c r="F509" i="1"/>
  <c r="AP510" i="4" s="1"/>
  <c r="H509" i="1"/>
  <c r="D509" i="12" s="1"/>
  <c r="D510" i="1"/>
  <c r="E510" i="1"/>
  <c r="F510" i="1"/>
  <c r="AP511" i="4" s="1"/>
  <c r="H510" i="1"/>
  <c r="D510" i="12" s="1"/>
  <c r="D511" i="1"/>
  <c r="E511" i="1"/>
  <c r="F511" i="1"/>
  <c r="AP512" i="4" s="1"/>
  <c r="H511" i="1"/>
  <c r="D511" i="12" s="1"/>
  <c r="D512" i="1"/>
  <c r="E512" i="1"/>
  <c r="F512" i="1"/>
  <c r="AP513" i="4" s="1"/>
  <c r="H512" i="1"/>
  <c r="D512" i="12" s="1"/>
  <c r="D513" i="1"/>
  <c r="E513" i="1"/>
  <c r="F513" i="1"/>
  <c r="AP514" i="4" s="1"/>
  <c r="H513" i="1"/>
  <c r="D513" i="12" s="1"/>
  <c r="D514" i="1"/>
  <c r="E514" i="1"/>
  <c r="F514" i="1"/>
  <c r="AP515" i="4" s="1"/>
  <c r="H514" i="1"/>
  <c r="D514" i="12" s="1"/>
  <c r="D515" i="1"/>
  <c r="E515" i="1"/>
  <c r="F515" i="1"/>
  <c r="AP516" i="4" s="1"/>
  <c r="H515" i="1"/>
  <c r="D515" i="12" s="1"/>
  <c r="D516" i="1"/>
  <c r="E516" i="1"/>
  <c r="F516" i="1"/>
  <c r="AP517" i="4" s="1"/>
  <c r="H516" i="1"/>
  <c r="D516" i="12" s="1"/>
  <c r="D517" i="1"/>
  <c r="E517" i="1"/>
  <c r="F517" i="1"/>
  <c r="AP518" i="4" s="1"/>
  <c r="H517" i="1"/>
  <c r="D517" i="12" s="1"/>
  <c r="D518" i="1"/>
  <c r="E518" i="1"/>
  <c r="F518" i="1"/>
  <c r="AP519" i="4" s="1"/>
  <c r="H518" i="1"/>
  <c r="D518" i="12" s="1"/>
  <c r="D519" i="1"/>
  <c r="E519" i="1"/>
  <c r="F519" i="1"/>
  <c r="AP520" i="4" s="1"/>
  <c r="H519" i="1"/>
  <c r="D519" i="12" s="1"/>
  <c r="D520" i="1"/>
  <c r="E520" i="1"/>
  <c r="F520" i="1"/>
  <c r="AP521" i="4" s="1"/>
  <c r="H520" i="1"/>
  <c r="D520" i="12" s="1"/>
  <c r="D521" i="1"/>
  <c r="E521" i="1"/>
  <c r="F521" i="1"/>
  <c r="AP522" i="4" s="1"/>
  <c r="H521" i="1"/>
  <c r="D521" i="12" s="1"/>
  <c r="D522" i="1"/>
  <c r="E522" i="1"/>
  <c r="F522" i="1"/>
  <c r="AP523" i="4" s="1"/>
  <c r="H522" i="1"/>
  <c r="D522" i="12" s="1"/>
  <c r="D523" i="1"/>
  <c r="E523" i="1"/>
  <c r="F523" i="1"/>
  <c r="AP524" i="4" s="1"/>
  <c r="H523" i="1"/>
  <c r="D523" i="12" s="1"/>
  <c r="D524" i="1"/>
  <c r="E524" i="1"/>
  <c r="F524" i="1"/>
  <c r="AP525" i="4" s="1"/>
  <c r="H524" i="1"/>
  <c r="D524" i="12" s="1"/>
  <c r="D525" i="1"/>
  <c r="E525" i="1"/>
  <c r="F525" i="1"/>
  <c r="AP526" i="4" s="1"/>
  <c r="H525" i="1"/>
  <c r="D525" i="12" s="1"/>
  <c r="D526" i="1"/>
  <c r="E526" i="1"/>
  <c r="F526" i="1"/>
  <c r="AP527" i="4" s="1"/>
  <c r="H526" i="1"/>
  <c r="D526" i="12" s="1"/>
  <c r="D527" i="1"/>
  <c r="E527" i="1"/>
  <c r="F527" i="1"/>
  <c r="AP528" i="4" s="1"/>
  <c r="H527" i="1"/>
  <c r="D527" i="12" s="1"/>
  <c r="D528" i="1"/>
  <c r="E528" i="1"/>
  <c r="F528" i="1"/>
  <c r="AP529" i="4" s="1"/>
  <c r="H528" i="1"/>
  <c r="D528" i="12" s="1"/>
  <c r="D529" i="1"/>
  <c r="E529" i="1"/>
  <c r="F529" i="1"/>
  <c r="AP530" i="4" s="1"/>
  <c r="H529" i="1"/>
  <c r="D529" i="12" s="1"/>
  <c r="D530" i="1"/>
  <c r="E530" i="1"/>
  <c r="F530" i="1"/>
  <c r="AP531" i="4" s="1"/>
  <c r="H530" i="1"/>
  <c r="D530" i="12" s="1"/>
  <c r="D531" i="1"/>
  <c r="E531" i="1"/>
  <c r="F531" i="1"/>
  <c r="AP532" i="4" s="1"/>
  <c r="H531" i="1"/>
  <c r="D531" i="12" s="1"/>
  <c r="D532" i="1"/>
  <c r="E532" i="1"/>
  <c r="F532" i="1"/>
  <c r="AP533" i="4" s="1"/>
  <c r="H532" i="1"/>
  <c r="D532" i="12" s="1"/>
  <c r="D533" i="1"/>
  <c r="E533" i="1"/>
  <c r="F533" i="1"/>
  <c r="AP534" i="4" s="1"/>
  <c r="H533" i="1"/>
  <c r="D533" i="12" s="1"/>
  <c r="D534" i="1"/>
  <c r="E534" i="1"/>
  <c r="F534" i="1"/>
  <c r="AP535" i="4" s="1"/>
  <c r="H534" i="1"/>
  <c r="D534" i="12" s="1"/>
  <c r="D535" i="1"/>
  <c r="E535" i="1"/>
  <c r="F535" i="1"/>
  <c r="AP536" i="4" s="1"/>
  <c r="H535" i="1"/>
  <c r="D535" i="12" s="1"/>
  <c r="D536" i="1"/>
  <c r="E536" i="1"/>
  <c r="F536" i="1"/>
  <c r="AP537" i="4" s="1"/>
  <c r="H536" i="1"/>
  <c r="D536" i="12" s="1"/>
  <c r="D537" i="1"/>
  <c r="E537" i="1"/>
  <c r="F537" i="1"/>
  <c r="AP538" i="4" s="1"/>
  <c r="H537" i="1"/>
  <c r="D537" i="12" s="1"/>
  <c r="D538" i="1"/>
  <c r="E538" i="1"/>
  <c r="F538" i="1"/>
  <c r="AP539" i="4" s="1"/>
  <c r="H538" i="1"/>
  <c r="D538" i="12" s="1"/>
  <c r="D539" i="1"/>
  <c r="E539" i="1"/>
  <c r="F539" i="1"/>
  <c r="AP540" i="4" s="1"/>
  <c r="H539" i="1"/>
  <c r="D539" i="12" s="1"/>
  <c r="D540" i="1"/>
  <c r="E540" i="1"/>
  <c r="F540" i="1"/>
  <c r="AP541" i="4" s="1"/>
  <c r="H540" i="1"/>
  <c r="D540" i="12" s="1"/>
  <c r="D541" i="1"/>
  <c r="E541" i="1"/>
  <c r="F541" i="1"/>
  <c r="AP542" i="4" s="1"/>
  <c r="H541" i="1"/>
  <c r="D541" i="12" s="1"/>
  <c r="D542" i="1"/>
  <c r="E542" i="1"/>
  <c r="F542" i="1"/>
  <c r="AP543" i="4" s="1"/>
  <c r="H542" i="1"/>
  <c r="D542" i="12" s="1"/>
  <c r="D543" i="1"/>
  <c r="E543" i="1"/>
  <c r="F543" i="1"/>
  <c r="AP544" i="4" s="1"/>
  <c r="H543" i="1"/>
  <c r="D543" i="12" s="1"/>
  <c r="D544" i="1"/>
  <c r="E544" i="1"/>
  <c r="F544" i="1"/>
  <c r="AP545" i="4" s="1"/>
  <c r="H544" i="1"/>
  <c r="D544" i="12" s="1"/>
  <c r="D545" i="1"/>
  <c r="E545" i="1"/>
  <c r="F545" i="1"/>
  <c r="AP546" i="4" s="1"/>
  <c r="H545" i="1"/>
  <c r="D545" i="12" s="1"/>
  <c r="D546" i="1"/>
  <c r="E546" i="1"/>
  <c r="F546" i="1"/>
  <c r="AP547" i="4" s="1"/>
  <c r="H546" i="1"/>
  <c r="D546" i="12" s="1"/>
  <c r="D547" i="1"/>
  <c r="E547" i="1"/>
  <c r="F547" i="1"/>
  <c r="AP548" i="4" s="1"/>
  <c r="H547" i="1"/>
  <c r="D547" i="12" s="1"/>
  <c r="D548" i="1"/>
  <c r="E548" i="1"/>
  <c r="F548" i="1"/>
  <c r="AP549" i="4" s="1"/>
  <c r="H548" i="1"/>
  <c r="D548" i="12" s="1"/>
  <c r="D549" i="1"/>
  <c r="E549" i="1"/>
  <c r="F549" i="1"/>
  <c r="AP550" i="4" s="1"/>
  <c r="H549" i="1"/>
  <c r="D549" i="12" s="1"/>
  <c r="D550" i="1"/>
  <c r="E550" i="1"/>
  <c r="F550" i="1"/>
  <c r="AP551" i="4" s="1"/>
  <c r="H550" i="1"/>
  <c r="D550" i="12" s="1"/>
  <c r="D551" i="1"/>
  <c r="E551" i="1"/>
  <c r="F551" i="1"/>
  <c r="AP552" i="4" s="1"/>
  <c r="H551" i="1"/>
  <c r="D551" i="12" s="1"/>
  <c r="D552" i="1"/>
  <c r="E552" i="1"/>
  <c r="F552" i="1"/>
  <c r="AP553" i="4" s="1"/>
  <c r="H552" i="1"/>
  <c r="D552" i="12" s="1"/>
  <c r="D553" i="1"/>
  <c r="E553" i="1"/>
  <c r="F553" i="1"/>
  <c r="AP554" i="4" s="1"/>
  <c r="H553" i="1"/>
  <c r="D553" i="12" s="1"/>
  <c r="D554" i="1"/>
  <c r="E554" i="1"/>
  <c r="F554" i="1"/>
  <c r="AP555" i="4" s="1"/>
  <c r="H554" i="1"/>
  <c r="D554" i="12" s="1"/>
  <c r="D555" i="1"/>
  <c r="E555" i="1"/>
  <c r="F555" i="1"/>
  <c r="AP556" i="4" s="1"/>
  <c r="H555" i="1"/>
  <c r="D555" i="12" s="1"/>
  <c r="D556" i="1"/>
  <c r="E556" i="1"/>
  <c r="F556" i="1"/>
  <c r="AP557" i="4" s="1"/>
  <c r="H556" i="1"/>
  <c r="D556" i="12" s="1"/>
  <c r="D557" i="1"/>
  <c r="E557" i="1"/>
  <c r="F557" i="1"/>
  <c r="AP558" i="4" s="1"/>
  <c r="H557" i="1"/>
  <c r="D557" i="12" s="1"/>
  <c r="D558" i="1"/>
  <c r="E558" i="1"/>
  <c r="F558" i="1"/>
  <c r="AP559" i="4" s="1"/>
  <c r="H558" i="1"/>
  <c r="D558" i="12" s="1"/>
  <c r="D559" i="1"/>
  <c r="E559" i="1"/>
  <c r="F559" i="1"/>
  <c r="AP560" i="4" s="1"/>
  <c r="H559" i="1"/>
  <c r="D559" i="12" s="1"/>
  <c r="D560" i="1"/>
  <c r="E560" i="1"/>
  <c r="F560" i="1"/>
  <c r="AP561" i="4" s="1"/>
  <c r="H560" i="1"/>
  <c r="D560" i="12" s="1"/>
  <c r="D561" i="1"/>
  <c r="E561" i="1"/>
  <c r="F561" i="1"/>
  <c r="AP562" i="4" s="1"/>
  <c r="H561" i="1"/>
  <c r="D561" i="12" s="1"/>
  <c r="D562" i="1"/>
  <c r="E562" i="1"/>
  <c r="F562" i="1"/>
  <c r="AP563" i="4" s="1"/>
  <c r="H562" i="1"/>
  <c r="D562" i="12" s="1"/>
  <c r="D563" i="1"/>
  <c r="E563" i="1"/>
  <c r="F563" i="1"/>
  <c r="AP564" i="4" s="1"/>
  <c r="H563" i="1"/>
  <c r="D563" i="12" s="1"/>
  <c r="D564" i="1"/>
  <c r="E564" i="1"/>
  <c r="F564" i="1"/>
  <c r="AP565" i="4" s="1"/>
  <c r="H564" i="1"/>
  <c r="D564" i="12" s="1"/>
  <c r="D565" i="1"/>
  <c r="E565" i="1"/>
  <c r="F565" i="1"/>
  <c r="AP566" i="4" s="1"/>
  <c r="H565" i="1"/>
  <c r="D565" i="12" s="1"/>
  <c r="D566" i="1"/>
  <c r="E566" i="1"/>
  <c r="F566" i="1"/>
  <c r="AP567" i="4" s="1"/>
  <c r="H566" i="1"/>
  <c r="D566" i="12" s="1"/>
  <c r="D567" i="1"/>
  <c r="E567" i="1"/>
  <c r="F567" i="1"/>
  <c r="AP568" i="4" s="1"/>
  <c r="H567" i="1"/>
  <c r="D567" i="12" s="1"/>
  <c r="D568" i="1"/>
  <c r="E568" i="1"/>
  <c r="F568" i="1"/>
  <c r="AP569" i="4" s="1"/>
  <c r="H568" i="1"/>
  <c r="D568" i="12" s="1"/>
  <c r="D569" i="1"/>
  <c r="E569" i="1"/>
  <c r="F569" i="1"/>
  <c r="AP570" i="4" s="1"/>
  <c r="H569" i="1"/>
  <c r="D569" i="12" s="1"/>
  <c r="D570" i="1"/>
  <c r="E570" i="1"/>
  <c r="F570" i="1"/>
  <c r="AP571" i="4" s="1"/>
  <c r="H570" i="1"/>
  <c r="D570" i="12" s="1"/>
  <c r="D571" i="1"/>
  <c r="E571" i="1"/>
  <c r="F571" i="1"/>
  <c r="AP572" i="4" s="1"/>
  <c r="H571" i="1"/>
  <c r="D571" i="12" s="1"/>
  <c r="D572" i="1"/>
  <c r="E572" i="1"/>
  <c r="F572" i="1"/>
  <c r="AP573" i="4" s="1"/>
  <c r="H572" i="1"/>
  <c r="D572" i="12" s="1"/>
  <c r="D573" i="1"/>
  <c r="E573" i="1"/>
  <c r="F573" i="1"/>
  <c r="AP574" i="4" s="1"/>
  <c r="H573" i="1"/>
  <c r="D573" i="12" s="1"/>
  <c r="D574" i="1"/>
  <c r="E574" i="1"/>
  <c r="F574" i="1"/>
  <c r="AP575" i="4" s="1"/>
  <c r="H574" i="1"/>
  <c r="D574" i="12" s="1"/>
  <c r="D575" i="1"/>
  <c r="E575" i="1"/>
  <c r="F575" i="1"/>
  <c r="AP576" i="4" s="1"/>
  <c r="H575" i="1"/>
  <c r="D575" i="12" s="1"/>
  <c r="D576" i="1"/>
  <c r="E576" i="1"/>
  <c r="F576" i="1"/>
  <c r="AP577" i="4" s="1"/>
  <c r="H576" i="1"/>
  <c r="D576" i="12" s="1"/>
  <c r="D577" i="1"/>
  <c r="E577" i="1"/>
  <c r="F577" i="1"/>
  <c r="AP578" i="4" s="1"/>
  <c r="H577" i="1"/>
  <c r="D577" i="12" s="1"/>
  <c r="D578" i="1"/>
  <c r="E578" i="1"/>
  <c r="F578" i="1"/>
  <c r="AP579" i="4" s="1"/>
  <c r="H578" i="1"/>
  <c r="D578" i="12" s="1"/>
  <c r="D579" i="1"/>
  <c r="E579" i="1"/>
  <c r="F579" i="1"/>
  <c r="AP580" i="4" s="1"/>
  <c r="H579" i="1"/>
  <c r="D579" i="12" s="1"/>
  <c r="D580" i="1"/>
  <c r="E580" i="1"/>
  <c r="F580" i="1"/>
  <c r="AP581" i="4" s="1"/>
  <c r="H580" i="1"/>
  <c r="D580" i="12" s="1"/>
  <c r="D581" i="1"/>
  <c r="E581" i="1"/>
  <c r="F581" i="1"/>
  <c r="AP582" i="4" s="1"/>
  <c r="H581" i="1"/>
  <c r="D581" i="12" s="1"/>
  <c r="D582" i="1"/>
  <c r="E582" i="1"/>
  <c r="F582" i="1"/>
  <c r="AP583" i="4" s="1"/>
  <c r="H582" i="1"/>
  <c r="D582" i="12" s="1"/>
  <c r="D583" i="1"/>
  <c r="E583" i="1"/>
  <c r="F583" i="1"/>
  <c r="AP584" i="4" s="1"/>
  <c r="H583" i="1"/>
  <c r="D583" i="12" s="1"/>
  <c r="D584" i="1"/>
  <c r="E584" i="1"/>
  <c r="F584" i="1"/>
  <c r="AP585" i="4" s="1"/>
  <c r="H584" i="1"/>
  <c r="D584" i="12" s="1"/>
  <c r="D585" i="1"/>
  <c r="E585" i="1"/>
  <c r="F585" i="1"/>
  <c r="AP586" i="4" s="1"/>
  <c r="H585" i="1"/>
  <c r="D585" i="12" s="1"/>
  <c r="D586" i="1"/>
  <c r="E586" i="1"/>
  <c r="F586" i="1"/>
  <c r="AP587" i="4" s="1"/>
  <c r="H586" i="1"/>
  <c r="D586" i="12" s="1"/>
  <c r="D587" i="1"/>
  <c r="E587" i="1"/>
  <c r="F587" i="1"/>
  <c r="AP588" i="4" s="1"/>
  <c r="H587" i="1"/>
  <c r="D587" i="12" s="1"/>
  <c r="D588" i="1"/>
  <c r="E588" i="1"/>
  <c r="F588" i="1"/>
  <c r="AP589" i="4" s="1"/>
  <c r="H588" i="1"/>
  <c r="D588" i="12" s="1"/>
  <c r="D589" i="1"/>
  <c r="E589" i="1"/>
  <c r="F589" i="1"/>
  <c r="AP590" i="4" s="1"/>
  <c r="H589" i="1"/>
  <c r="D589" i="12" s="1"/>
  <c r="D590" i="1"/>
  <c r="E590" i="1"/>
  <c r="F590" i="1"/>
  <c r="AP591" i="4" s="1"/>
  <c r="H590" i="1"/>
  <c r="D590" i="12" s="1"/>
  <c r="D591" i="1"/>
  <c r="E591" i="1"/>
  <c r="F591" i="1"/>
  <c r="AP592" i="4" s="1"/>
  <c r="H591" i="1"/>
  <c r="D591" i="12" s="1"/>
  <c r="D592" i="1"/>
  <c r="E592" i="1"/>
  <c r="F592" i="1"/>
  <c r="AP593" i="4" s="1"/>
  <c r="H592" i="1"/>
  <c r="D592" i="12" s="1"/>
  <c r="D593" i="1"/>
  <c r="E593" i="1"/>
  <c r="F593" i="1"/>
  <c r="AP594" i="4" s="1"/>
  <c r="H593" i="1"/>
  <c r="D593" i="12" s="1"/>
  <c r="D594" i="1"/>
  <c r="E594" i="1"/>
  <c r="F594" i="1"/>
  <c r="AP595" i="4" s="1"/>
  <c r="H594" i="1"/>
  <c r="D594" i="12" s="1"/>
  <c r="D595" i="1"/>
  <c r="E595" i="1"/>
  <c r="F595" i="1"/>
  <c r="AP596" i="4" s="1"/>
  <c r="H595" i="1"/>
  <c r="D595" i="12" s="1"/>
  <c r="D596" i="1"/>
  <c r="E596" i="1"/>
  <c r="F596" i="1"/>
  <c r="AP597" i="4" s="1"/>
  <c r="H596" i="1"/>
  <c r="D596" i="12" s="1"/>
  <c r="D597" i="1"/>
  <c r="E597" i="1"/>
  <c r="F597" i="1"/>
  <c r="AP598" i="4" s="1"/>
  <c r="H597" i="1"/>
  <c r="D597" i="12" s="1"/>
  <c r="D598" i="1"/>
  <c r="E598" i="1"/>
  <c r="F598" i="1"/>
  <c r="AP599" i="4" s="1"/>
  <c r="H598" i="1"/>
  <c r="D598" i="12" s="1"/>
  <c r="D599" i="1"/>
  <c r="E599" i="1"/>
  <c r="F599" i="1"/>
  <c r="AP600" i="4" s="1"/>
  <c r="H599" i="1"/>
  <c r="D599" i="12" s="1"/>
  <c r="D600" i="1"/>
  <c r="E600" i="1"/>
  <c r="F600" i="1"/>
  <c r="AP601" i="4" s="1"/>
  <c r="H600" i="1"/>
  <c r="D600" i="12" s="1"/>
  <c r="D601" i="1"/>
  <c r="E601" i="1"/>
  <c r="F601" i="1"/>
  <c r="AP602" i="4" s="1"/>
  <c r="H601" i="1"/>
  <c r="D601" i="12" s="1"/>
  <c r="D602" i="1"/>
  <c r="E602" i="1"/>
  <c r="F602" i="1"/>
  <c r="AP603" i="4" s="1"/>
  <c r="H602" i="1"/>
  <c r="D602" i="12" s="1"/>
  <c r="D603" i="1"/>
  <c r="E603" i="1"/>
  <c r="F603" i="1"/>
  <c r="AP604" i="4" s="1"/>
  <c r="H603" i="1"/>
  <c r="D603" i="12" s="1"/>
  <c r="D604" i="1"/>
  <c r="E604" i="1"/>
  <c r="F604" i="1"/>
  <c r="AP605" i="4" s="1"/>
  <c r="H604" i="1"/>
  <c r="D604" i="12" s="1"/>
  <c r="D605" i="1"/>
  <c r="E605" i="1"/>
  <c r="F605" i="1"/>
  <c r="AP606" i="4" s="1"/>
  <c r="H605" i="1"/>
  <c r="D605" i="12" s="1"/>
  <c r="D606" i="1"/>
  <c r="E606" i="1"/>
  <c r="F606" i="1"/>
  <c r="AP607" i="4" s="1"/>
  <c r="H606" i="1"/>
  <c r="D606" i="12" s="1"/>
  <c r="D607" i="1"/>
  <c r="E607" i="1"/>
  <c r="F607" i="1"/>
  <c r="AP608" i="4" s="1"/>
  <c r="H607" i="1"/>
  <c r="D607" i="12" s="1"/>
  <c r="D608" i="1"/>
  <c r="E608" i="1"/>
  <c r="F608" i="1"/>
  <c r="AP609" i="4" s="1"/>
  <c r="H608" i="1"/>
  <c r="D608" i="12" s="1"/>
  <c r="D609" i="1"/>
  <c r="E609" i="1"/>
  <c r="F609" i="1"/>
  <c r="AP610" i="4" s="1"/>
  <c r="H609" i="1"/>
  <c r="D609" i="12" s="1"/>
  <c r="D610" i="1"/>
  <c r="E610" i="1"/>
  <c r="F610" i="1"/>
  <c r="AP611" i="4" s="1"/>
  <c r="H610" i="1"/>
  <c r="D610" i="12" s="1"/>
  <c r="D611" i="1"/>
  <c r="E611" i="1"/>
  <c r="F611" i="1"/>
  <c r="AP612" i="4" s="1"/>
  <c r="H611" i="1"/>
  <c r="D611" i="12" s="1"/>
  <c r="D612" i="1"/>
  <c r="E612" i="1"/>
  <c r="F612" i="1"/>
  <c r="AP613" i="4" s="1"/>
  <c r="H612" i="1"/>
  <c r="D612" i="12" s="1"/>
  <c r="D613" i="1"/>
  <c r="E613" i="1"/>
  <c r="F613" i="1"/>
  <c r="AP614" i="4" s="1"/>
  <c r="H613" i="1"/>
  <c r="D613" i="12" s="1"/>
  <c r="D614" i="1"/>
  <c r="E614" i="1"/>
  <c r="F614" i="1"/>
  <c r="AP615" i="4" s="1"/>
  <c r="H614" i="1"/>
  <c r="D614" i="12" s="1"/>
  <c r="D615" i="1"/>
  <c r="E615" i="1"/>
  <c r="F615" i="1"/>
  <c r="AP616" i="4" s="1"/>
  <c r="H615" i="1"/>
  <c r="D615" i="12" s="1"/>
  <c r="D616" i="1"/>
  <c r="E616" i="1"/>
  <c r="F616" i="1"/>
  <c r="AP617" i="4" s="1"/>
  <c r="H616" i="1"/>
  <c r="D616" i="12" s="1"/>
  <c r="D617" i="1"/>
  <c r="E617" i="1"/>
  <c r="F617" i="1"/>
  <c r="AP618" i="4" s="1"/>
  <c r="H617" i="1"/>
  <c r="D617" i="12" s="1"/>
  <c r="D618" i="1"/>
  <c r="E618" i="1"/>
  <c r="F618" i="1"/>
  <c r="AP619" i="4" s="1"/>
  <c r="H618" i="1"/>
  <c r="D618" i="12" s="1"/>
  <c r="D619" i="1"/>
  <c r="E619" i="1"/>
  <c r="F619" i="1"/>
  <c r="AP620" i="4" s="1"/>
  <c r="H619" i="1"/>
  <c r="D619" i="12" s="1"/>
  <c r="D620" i="1"/>
  <c r="E620" i="1"/>
  <c r="F620" i="1"/>
  <c r="AP621" i="4" s="1"/>
  <c r="H620" i="1"/>
  <c r="D620" i="12" s="1"/>
  <c r="D621" i="1"/>
  <c r="E621" i="1"/>
  <c r="F621" i="1"/>
  <c r="AP622" i="4" s="1"/>
  <c r="H621" i="1"/>
  <c r="D621" i="12" s="1"/>
  <c r="D622" i="1"/>
  <c r="E622" i="1"/>
  <c r="F622" i="1"/>
  <c r="AP623" i="4" s="1"/>
  <c r="H622" i="1"/>
  <c r="D622" i="12" s="1"/>
  <c r="D623" i="1"/>
  <c r="E623" i="1"/>
  <c r="F623" i="1"/>
  <c r="AP624" i="4" s="1"/>
  <c r="H623" i="1"/>
  <c r="D623" i="12" s="1"/>
  <c r="D624" i="1"/>
  <c r="E624" i="1"/>
  <c r="F624" i="1"/>
  <c r="AP625" i="4" s="1"/>
  <c r="H624" i="1"/>
  <c r="D624" i="12" s="1"/>
  <c r="D625" i="1"/>
  <c r="E625" i="1"/>
  <c r="F625" i="1"/>
  <c r="AP626" i="4" s="1"/>
  <c r="H625" i="1"/>
  <c r="D625" i="12" s="1"/>
  <c r="D626" i="1"/>
  <c r="E626" i="1"/>
  <c r="F626" i="1"/>
  <c r="AP627" i="4" s="1"/>
  <c r="H626" i="1"/>
  <c r="D626" i="12" s="1"/>
  <c r="D627" i="1"/>
  <c r="E627" i="1"/>
  <c r="F627" i="1"/>
  <c r="AP628" i="4" s="1"/>
  <c r="H627" i="1"/>
  <c r="D627" i="12" s="1"/>
  <c r="D628" i="1"/>
  <c r="E628" i="1"/>
  <c r="F628" i="1"/>
  <c r="AP629" i="4" s="1"/>
  <c r="H628" i="1"/>
  <c r="D628" i="12" s="1"/>
  <c r="D629" i="1"/>
  <c r="E629" i="1"/>
  <c r="F629" i="1"/>
  <c r="AP630" i="4" s="1"/>
  <c r="H629" i="1"/>
  <c r="D629" i="12" s="1"/>
  <c r="D630" i="1"/>
  <c r="E630" i="1"/>
  <c r="F630" i="1"/>
  <c r="AP631" i="4" s="1"/>
  <c r="H630" i="1"/>
  <c r="D630" i="12" s="1"/>
  <c r="D631" i="1"/>
  <c r="E631" i="1"/>
  <c r="F631" i="1"/>
  <c r="AP632" i="4" s="1"/>
  <c r="H631" i="1"/>
  <c r="D631" i="12" s="1"/>
  <c r="D632" i="1"/>
  <c r="E632" i="1"/>
  <c r="F632" i="1"/>
  <c r="AP633" i="4" s="1"/>
  <c r="H632" i="1"/>
  <c r="D632" i="12" s="1"/>
  <c r="D633" i="1"/>
  <c r="E633" i="1"/>
  <c r="F633" i="1"/>
  <c r="AP634" i="4" s="1"/>
  <c r="H633" i="1"/>
  <c r="D633" i="12" s="1"/>
  <c r="D634" i="1"/>
  <c r="E634" i="1"/>
  <c r="F634" i="1"/>
  <c r="AP635" i="4" s="1"/>
  <c r="H634" i="1"/>
  <c r="D634" i="12" s="1"/>
  <c r="D635" i="1"/>
  <c r="E635" i="1"/>
  <c r="F635" i="1"/>
  <c r="AP636" i="4" s="1"/>
  <c r="H635" i="1"/>
  <c r="D635" i="12" s="1"/>
  <c r="D636" i="1"/>
  <c r="E636" i="1"/>
  <c r="F636" i="1"/>
  <c r="AP637" i="4" s="1"/>
  <c r="H636" i="1"/>
  <c r="D636" i="12" s="1"/>
  <c r="D637" i="1"/>
  <c r="E637" i="1"/>
  <c r="F637" i="1"/>
  <c r="AP638" i="4" s="1"/>
  <c r="H637" i="1"/>
  <c r="D637" i="12" s="1"/>
  <c r="D638" i="1"/>
  <c r="E638" i="1"/>
  <c r="F638" i="1"/>
  <c r="AP639" i="4" s="1"/>
  <c r="H638" i="1"/>
  <c r="D638" i="12" s="1"/>
  <c r="D639" i="1"/>
  <c r="E639" i="1"/>
  <c r="F639" i="1"/>
  <c r="AP640" i="4" s="1"/>
  <c r="H639" i="1"/>
  <c r="D639" i="12" s="1"/>
  <c r="D640" i="1"/>
  <c r="E640" i="1"/>
  <c r="F640" i="1"/>
  <c r="AP641" i="4" s="1"/>
  <c r="H640" i="1"/>
  <c r="D640" i="12" s="1"/>
  <c r="D641" i="1"/>
  <c r="E641" i="1"/>
  <c r="F641" i="1"/>
  <c r="AP642" i="4" s="1"/>
  <c r="H641" i="1"/>
  <c r="D641" i="12" s="1"/>
  <c r="D642" i="1"/>
  <c r="E642" i="1"/>
  <c r="F642" i="1"/>
  <c r="AP643" i="4" s="1"/>
  <c r="H642" i="1"/>
  <c r="D642" i="12" s="1"/>
  <c r="D643" i="1"/>
  <c r="E643" i="1"/>
  <c r="F643" i="1"/>
  <c r="AP644" i="4" s="1"/>
  <c r="H643" i="1"/>
  <c r="D643" i="12" s="1"/>
  <c r="D644" i="1"/>
  <c r="E644" i="1"/>
  <c r="F644" i="1"/>
  <c r="AP645" i="4" s="1"/>
  <c r="H644" i="1"/>
  <c r="D644" i="12" s="1"/>
  <c r="D645" i="1"/>
  <c r="E645" i="1"/>
  <c r="F645" i="1"/>
  <c r="AP646" i="4" s="1"/>
  <c r="H645" i="1"/>
  <c r="D645" i="12" s="1"/>
  <c r="D646" i="1"/>
  <c r="E646" i="1"/>
  <c r="F646" i="1"/>
  <c r="AP647" i="4" s="1"/>
  <c r="H646" i="1"/>
  <c r="D646" i="12" s="1"/>
  <c r="D647" i="1"/>
  <c r="E647" i="1"/>
  <c r="F647" i="1"/>
  <c r="AP648" i="4" s="1"/>
  <c r="H647" i="1"/>
  <c r="D647" i="12" s="1"/>
  <c r="D648" i="1"/>
  <c r="E648" i="1"/>
  <c r="F648" i="1"/>
  <c r="AP649" i="4" s="1"/>
  <c r="H648" i="1"/>
  <c r="D648" i="12" s="1"/>
  <c r="D649" i="1"/>
  <c r="E649" i="1"/>
  <c r="F649" i="1"/>
  <c r="AP650" i="4" s="1"/>
  <c r="H649" i="1"/>
  <c r="D649" i="12" s="1"/>
  <c r="D650" i="1"/>
  <c r="E650" i="1"/>
  <c r="F650" i="1"/>
  <c r="AP651" i="4" s="1"/>
  <c r="H650" i="1"/>
  <c r="D650" i="12" s="1"/>
  <c r="D651" i="1"/>
  <c r="E651" i="1"/>
  <c r="F651" i="1"/>
  <c r="AP652" i="4" s="1"/>
  <c r="H651" i="1"/>
  <c r="D651" i="12" s="1"/>
  <c r="D652" i="1"/>
  <c r="E652" i="1"/>
  <c r="F652" i="1"/>
  <c r="AP653" i="4" s="1"/>
  <c r="H652" i="1"/>
  <c r="D652" i="12" s="1"/>
  <c r="D653" i="1"/>
  <c r="E653" i="1"/>
  <c r="F653" i="1"/>
  <c r="AP654" i="4" s="1"/>
  <c r="H653" i="1"/>
  <c r="D653" i="12" s="1"/>
  <c r="D654" i="1"/>
  <c r="E654" i="1"/>
  <c r="F654" i="1"/>
  <c r="AP655" i="4" s="1"/>
  <c r="H654" i="1"/>
  <c r="D654" i="12" s="1"/>
  <c r="D655" i="1"/>
  <c r="E655" i="1"/>
  <c r="F655" i="1"/>
  <c r="AP656" i="4" s="1"/>
  <c r="H655" i="1"/>
  <c r="D655" i="12" s="1"/>
  <c r="D656" i="1"/>
  <c r="E656" i="1"/>
  <c r="F656" i="1"/>
  <c r="AP657" i="4" s="1"/>
  <c r="H656" i="1"/>
  <c r="D656" i="12" s="1"/>
  <c r="D657" i="1"/>
  <c r="E657" i="1"/>
  <c r="F657" i="1"/>
  <c r="AP658" i="4" s="1"/>
  <c r="H657" i="1"/>
  <c r="D657" i="12" s="1"/>
  <c r="D658" i="1"/>
  <c r="E658" i="1"/>
  <c r="F658" i="1"/>
  <c r="AP659" i="4" s="1"/>
  <c r="H658" i="1"/>
  <c r="D658" i="12" s="1"/>
  <c r="D659" i="1"/>
  <c r="E659" i="1"/>
  <c r="F659" i="1"/>
  <c r="AP660" i="4" s="1"/>
  <c r="H659" i="1"/>
  <c r="D659" i="12" s="1"/>
  <c r="D660" i="1"/>
  <c r="E660" i="1"/>
  <c r="F660" i="1"/>
  <c r="AP661" i="4" s="1"/>
  <c r="H660" i="1"/>
  <c r="D660" i="12" s="1"/>
  <c r="D661" i="1"/>
  <c r="E661" i="1"/>
  <c r="F661" i="1"/>
  <c r="AP662" i="4" s="1"/>
  <c r="H661" i="1"/>
  <c r="D661" i="12" s="1"/>
  <c r="D662" i="1"/>
  <c r="E662" i="1"/>
  <c r="F662" i="1"/>
  <c r="AP663" i="4" s="1"/>
  <c r="H662" i="1"/>
  <c r="D662" i="12" s="1"/>
  <c r="D663" i="1"/>
  <c r="E663" i="1"/>
  <c r="F663" i="1"/>
  <c r="AP664" i="4" s="1"/>
  <c r="H663" i="1"/>
  <c r="D663" i="12" s="1"/>
  <c r="D664" i="1"/>
  <c r="E664" i="1"/>
  <c r="F664" i="1"/>
  <c r="AP665" i="4" s="1"/>
  <c r="H664" i="1"/>
  <c r="D664" i="12" s="1"/>
  <c r="D665" i="1"/>
  <c r="E665" i="1"/>
  <c r="F665" i="1"/>
  <c r="AP666" i="4" s="1"/>
  <c r="H665" i="1"/>
  <c r="D665" i="12" s="1"/>
  <c r="D666" i="1"/>
  <c r="E666" i="1"/>
  <c r="F666" i="1"/>
  <c r="AP667" i="4" s="1"/>
  <c r="H666" i="1"/>
  <c r="D666" i="12" s="1"/>
  <c r="D667" i="1"/>
  <c r="E667" i="1"/>
  <c r="F667" i="1"/>
  <c r="AP668" i="4" s="1"/>
  <c r="H667" i="1"/>
  <c r="D667" i="12" s="1"/>
  <c r="D668" i="1"/>
  <c r="E668" i="1"/>
  <c r="F668" i="1"/>
  <c r="AP669" i="4" s="1"/>
  <c r="H668" i="1"/>
  <c r="D668" i="12" s="1"/>
  <c r="D669" i="1"/>
  <c r="E669" i="1"/>
  <c r="F669" i="1"/>
  <c r="AP670" i="4" s="1"/>
  <c r="H669" i="1"/>
  <c r="D669" i="12" s="1"/>
  <c r="D670" i="1"/>
  <c r="E670" i="1"/>
  <c r="F670" i="1"/>
  <c r="AP671" i="4" s="1"/>
  <c r="H670" i="1"/>
  <c r="D670" i="12" s="1"/>
  <c r="D671" i="1"/>
  <c r="E671" i="1"/>
  <c r="F671" i="1"/>
  <c r="AP672" i="4" s="1"/>
  <c r="H671" i="1"/>
  <c r="D671" i="12" s="1"/>
  <c r="D672" i="1"/>
  <c r="E672" i="1"/>
  <c r="F672" i="1"/>
  <c r="AP673" i="4" s="1"/>
  <c r="H672" i="1"/>
  <c r="D672" i="12" s="1"/>
  <c r="D673" i="1"/>
  <c r="E673" i="1"/>
  <c r="F673" i="1"/>
  <c r="AP674" i="4" s="1"/>
  <c r="H673" i="1"/>
  <c r="D673" i="12" s="1"/>
  <c r="D674" i="1"/>
  <c r="E674" i="1"/>
  <c r="F674" i="1"/>
  <c r="AP675" i="4" s="1"/>
  <c r="H674" i="1"/>
  <c r="D674" i="12" s="1"/>
  <c r="D675" i="1"/>
  <c r="E675" i="1"/>
  <c r="F675" i="1"/>
  <c r="AP676" i="4" s="1"/>
  <c r="H675" i="1"/>
  <c r="D675" i="12" s="1"/>
  <c r="D676" i="1"/>
  <c r="E676" i="1"/>
  <c r="F676" i="1"/>
  <c r="AP677" i="4" s="1"/>
  <c r="H676" i="1"/>
  <c r="D676" i="12" s="1"/>
  <c r="D677" i="1"/>
  <c r="E677" i="1"/>
  <c r="F677" i="1"/>
  <c r="AP678" i="4" s="1"/>
  <c r="H677" i="1"/>
  <c r="D677" i="12" s="1"/>
  <c r="D678" i="1"/>
  <c r="E678" i="1"/>
  <c r="F678" i="1"/>
  <c r="AP679" i="4" s="1"/>
  <c r="H678" i="1"/>
  <c r="D678" i="12" s="1"/>
  <c r="D679" i="1"/>
  <c r="E679" i="1"/>
  <c r="F679" i="1"/>
  <c r="AP680" i="4" s="1"/>
  <c r="H679" i="1"/>
  <c r="D679" i="12" s="1"/>
  <c r="D680" i="1"/>
  <c r="E680" i="1"/>
  <c r="F680" i="1"/>
  <c r="AP681" i="4" s="1"/>
  <c r="H680" i="1"/>
  <c r="D680" i="12" s="1"/>
  <c r="D681" i="1"/>
  <c r="E681" i="1"/>
  <c r="F681" i="1"/>
  <c r="AP682" i="4" s="1"/>
  <c r="H681" i="1"/>
  <c r="D681" i="12" s="1"/>
  <c r="D682" i="1"/>
  <c r="E682" i="1"/>
  <c r="F682" i="1"/>
  <c r="AP683" i="4" s="1"/>
  <c r="H682" i="1"/>
  <c r="D682" i="12" s="1"/>
  <c r="D683" i="1"/>
  <c r="E683" i="1"/>
  <c r="F683" i="1"/>
  <c r="AP684" i="4" s="1"/>
  <c r="H683" i="1"/>
  <c r="D683" i="12" s="1"/>
  <c r="D684" i="1"/>
  <c r="E684" i="1"/>
  <c r="F684" i="1"/>
  <c r="AP685" i="4" s="1"/>
  <c r="H684" i="1"/>
  <c r="D684" i="12" s="1"/>
  <c r="D685" i="1"/>
  <c r="E685" i="1"/>
  <c r="F685" i="1"/>
  <c r="AP686" i="4" s="1"/>
  <c r="H685" i="1"/>
  <c r="D685" i="12" s="1"/>
  <c r="D686" i="1"/>
  <c r="E686" i="1"/>
  <c r="F686" i="1"/>
  <c r="AP687" i="4" s="1"/>
  <c r="H686" i="1"/>
  <c r="D686" i="12" s="1"/>
  <c r="D687" i="1"/>
  <c r="E687" i="1"/>
  <c r="F687" i="1"/>
  <c r="AP688" i="4" s="1"/>
  <c r="H687" i="1"/>
  <c r="D687" i="12" s="1"/>
  <c r="D688" i="1"/>
  <c r="E688" i="1"/>
  <c r="F688" i="1"/>
  <c r="AP689" i="4" s="1"/>
  <c r="H688" i="1"/>
  <c r="D688" i="12" s="1"/>
  <c r="D689" i="1"/>
  <c r="E689" i="1"/>
  <c r="F689" i="1"/>
  <c r="AP690" i="4" s="1"/>
  <c r="H689" i="1"/>
  <c r="D689" i="12" s="1"/>
  <c r="D690" i="1"/>
  <c r="E690" i="1"/>
  <c r="F690" i="1"/>
  <c r="AP691" i="4" s="1"/>
  <c r="H690" i="1"/>
  <c r="D690" i="12" s="1"/>
  <c r="D691" i="1"/>
  <c r="E691" i="1"/>
  <c r="F691" i="1"/>
  <c r="AP692" i="4" s="1"/>
  <c r="H691" i="1"/>
  <c r="D691" i="12" s="1"/>
  <c r="D692" i="1"/>
  <c r="E692" i="1"/>
  <c r="F692" i="1"/>
  <c r="AP693" i="4" s="1"/>
  <c r="H692" i="1"/>
  <c r="D692" i="12" s="1"/>
  <c r="D693" i="1"/>
  <c r="E693" i="1"/>
  <c r="F693" i="1"/>
  <c r="AP694" i="4" s="1"/>
  <c r="H693" i="1"/>
  <c r="D693" i="12" s="1"/>
  <c r="D694" i="1"/>
  <c r="E694" i="1"/>
  <c r="F694" i="1"/>
  <c r="AP695" i="4" s="1"/>
  <c r="H694" i="1"/>
  <c r="D694" i="12" s="1"/>
  <c r="D695" i="1"/>
  <c r="E695" i="1"/>
  <c r="F695" i="1"/>
  <c r="AP696" i="4" s="1"/>
  <c r="H695" i="1"/>
  <c r="D695" i="12" s="1"/>
  <c r="D696" i="1"/>
  <c r="E696" i="1"/>
  <c r="F696" i="1"/>
  <c r="AP697" i="4" s="1"/>
  <c r="H696" i="1"/>
  <c r="D696" i="12" s="1"/>
  <c r="D697" i="1"/>
  <c r="E697" i="1"/>
  <c r="F697" i="1"/>
  <c r="AP698" i="4" s="1"/>
  <c r="H697" i="1"/>
  <c r="D697" i="12" s="1"/>
  <c r="D698" i="1"/>
  <c r="E698" i="1"/>
  <c r="F698" i="1"/>
  <c r="AP699" i="4" s="1"/>
  <c r="H698" i="1"/>
  <c r="D698" i="12" s="1"/>
  <c r="D699" i="1"/>
  <c r="E699" i="1"/>
  <c r="F699" i="1"/>
  <c r="AP700" i="4" s="1"/>
  <c r="H699" i="1"/>
  <c r="D699" i="12" s="1"/>
  <c r="D700" i="1"/>
  <c r="E700" i="1"/>
  <c r="F700" i="1"/>
  <c r="AP701" i="4" s="1"/>
  <c r="H700" i="1"/>
  <c r="D700" i="12" s="1"/>
  <c r="D701" i="1"/>
  <c r="E701" i="1"/>
  <c r="F701" i="1"/>
  <c r="AP702" i="4" s="1"/>
  <c r="H701" i="1"/>
  <c r="D701" i="12" s="1"/>
  <c r="D702" i="1"/>
  <c r="E702" i="1"/>
  <c r="F702" i="1"/>
  <c r="AP703" i="4" s="1"/>
  <c r="H702" i="1"/>
  <c r="D702" i="12" s="1"/>
  <c r="D703" i="1"/>
  <c r="E703" i="1"/>
  <c r="F703" i="1"/>
  <c r="AP704" i="4" s="1"/>
  <c r="H703" i="1"/>
  <c r="D703" i="12" s="1"/>
  <c r="D704" i="1"/>
  <c r="E704" i="1"/>
  <c r="F704" i="1"/>
  <c r="AP705" i="4" s="1"/>
  <c r="H704" i="1"/>
  <c r="D704" i="12" s="1"/>
  <c r="D705" i="1"/>
  <c r="E705" i="1"/>
  <c r="F705" i="1"/>
  <c r="AP706" i="4" s="1"/>
  <c r="H705" i="1"/>
  <c r="D705" i="12" s="1"/>
  <c r="D706" i="1"/>
  <c r="E706" i="1"/>
  <c r="F706" i="1"/>
  <c r="AP707" i="4" s="1"/>
  <c r="H706" i="1"/>
  <c r="D706" i="12" s="1"/>
  <c r="D707" i="1"/>
  <c r="E707" i="1"/>
  <c r="F707" i="1"/>
  <c r="AP708" i="4" s="1"/>
  <c r="H707" i="1"/>
  <c r="D707" i="12" s="1"/>
  <c r="D708" i="1"/>
  <c r="E708" i="1"/>
  <c r="F708" i="1"/>
  <c r="AP709" i="4" s="1"/>
  <c r="H708" i="1"/>
  <c r="D708" i="12" s="1"/>
  <c r="D709" i="1"/>
  <c r="E709" i="1"/>
  <c r="F709" i="1"/>
  <c r="AP710" i="4" s="1"/>
  <c r="H709" i="1"/>
  <c r="D709" i="12" s="1"/>
  <c r="D710" i="1"/>
  <c r="E710" i="1"/>
  <c r="F710" i="1"/>
  <c r="AP711" i="4" s="1"/>
  <c r="H710" i="1"/>
  <c r="D710" i="12" s="1"/>
  <c r="D711" i="1"/>
  <c r="E711" i="1"/>
  <c r="F711" i="1"/>
  <c r="AP712" i="4" s="1"/>
  <c r="H711" i="1"/>
  <c r="D711" i="12" s="1"/>
  <c r="D712" i="1"/>
  <c r="E712" i="1"/>
  <c r="F712" i="1"/>
  <c r="AP713" i="4" s="1"/>
  <c r="H712" i="1"/>
  <c r="D712" i="12" s="1"/>
  <c r="D713" i="1"/>
  <c r="E713" i="1"/>
  <c r="F713" i="1"/>
  <c r="AP714" i="4" s="1"/>
  <c r="H713" i="1"/>
  <c r="D713" i="12" s="1"/>
  <c r="D714" i="1"/>
  <c r="E714" i="1"/>
  <c r="F714" i="1"/>
  <c r="AP715" i="4" s="1"/>
  <c r="H714" i="1"/>
  <c r="D714" i="12" s="1"/>
  <c r="D715" i="1"/>
  <c r="E715" i="1"/>
  <c r="F715" i="1"/>
  <c r="AP716" i="4" s="1"/>
  <c r="H715" i="1"/>
  <c r="D715" i="12" s="1"/>
  <c r="D716" i="1"/>
  <c r="E716" i="1"/>
  <c r="F716" i="1"/>
  <c r="AP717" i="4" s="1"/>
  <c r="H716" i="1"/>
  <c r="D716" i="12" s="1"/>
  <c r="D717" i="1"/>
  <c r="E717" i="1"/>
  <c r="F717" i="1"/>
  <c r="AP718" i="4" s="1"/>
  <c r="H717" i="1"/>
  <c r="D717" i="12" s="1"/>
  <c r="D718" i="1"/>
  <c r="E718" i="1"/>
  <c r="F718" i="1"/>
  <c r="AP719" i="4" s="1"/>
  <c r="H718" i="1"/>
  <c r="D718" i="12" s="1"/>
  <c r="D719" i="1"/>
  <c r="E719" i="1"/>
  <c r="F719" i="1"/>
  <c r="AP720" i="4" s="1"/>
  <c r="H719" i="1"/>
  <c r="D719" i="12" s="1"/>
  <c r="D720" i="1"/>
  <c r="E720" i="1"/>
  <c r="F720" i="1"/>
  <c r="AP721" i="4" s="1"/>
  <c r="H720" i="1"/>
  <c r="D720" i="12" s="1"/>
  <c r="D721" i="1"/>
  <c r="E721" i="1"/>
  <c r="F721" i="1"/>
  <c r="AP722" i="4" s="1"/>
  <c r="H721" i="1"/>
  <c r="D721" i="12" s="1"/>
  <c r="D722" i="1"/>
  <c r="E722" i="1"/>
  <c r="F722" i="1"/>
  <c r="AP723" i="4" s="1"/>
  <c r="H722" i="1"/>
  <c r="D722" i="12" s="1"/>
  <c r="D723" i="1"/>
  <c r="E723" i="1"/>
  <c r="F723" i="1"/>
  <c r="AP724" i="4" s="1"/>
  <c r="H723" i="1"/>
  <c r="D723" i="12" s="1"/>
  <c r="D724" i="1"/>
  <c r="E724" i="1"/>
  <c r="F724" i="1"/>
  <c r="AP725" i="4" s="1"/>
  <c r="H724" i="1"/>
  <c r="D724" i="12" s="1"/>
  <c r="D725" i="1"/>
  <c r="E725" i="1"/>
  <c r="F725" i="1"/>
  <c r="AP726" i="4" s="1"/>
  <c r="H725" i="1"/>
  <c r="D725" i="12" s="1"/>
  <c r="D726" i="1"/>
  <c r="E726" i="1"/>
  <c r="F726" i="1"/>
  <c r="AP727" i="4" s="1"/>
  <c r="H726" i="1"/>
  <c r="D726" i="12" s="1"/>
  <c r="D727" i="1"/>
  <c r="E727" i="1"/>
  <c r="F727" i="1"/>
  <c r="AP728" i="4" s="1"/>
  <c r="H727" i="1"/>
  <c r="D727" i="12" s="1"/>
  <c r="D728" i="1"/>
  <c r="E728" i="1"/>
  <c r="F728" i="1"/>
  <c r="AP729" i="4" s="1"/>
  <c r="H728" i="1"/>
  <c r="D728" i="12" s="1"/>
  <c r="D729" i="1"/>
  <c r="E729" i="1"/>
  <c r="F729" i="1"/>
  <c r="AP730" i="4" s="1"/>
  <c r="H729" i="1"/>
  <c r="D729" i="12" s="1"/>
  <c r="D730" i="1"/>
  <c r="E730" i="1"/>
  <c r="F730" i="1"/>
  <c r="AP731" i="4" s="1"/>
  <c r="H730" i="1"/>
  <c r="D730" i="12" s="1"/>
  <c r="D731" i="1"/>
  <c r="E731" i="1"/>
  <c r="F731" i="1"/>
  <c r="AP732" i="4" s="1"/>
  <c r="H731" i="1"/>
  <c r="D731" i="12" s="1"/>
  <c r="D732" i="1"/>
  <c r="E732" i="1"/>
  <c r="F732" i="1"/>
  <c r="AP733" i="4" s="1"/>
  <c r="H732" i="1"/>
  <c r="D732" i="12" s="1"/>
  <c r="D733" i="1"/>
  <c r="E733" i="1"/>
  <c r="F733" i="1"/>
  <c r="AP734" i="4" s="1"/>
  <c r="H733" i="1"/>
  <c r="D733" i="12" s="1"/>
  <c r="D734" i="1"/>
  <c r="E734" i="1"/>
  <c r="F734" i="1"/>
  <c r="AP735" i="4" s="1"/>
  <c r="H734" i="1"/>
  <c r="D734" i="12" s="1"/>
  <c r="D735" i="1"/>
  <c r="E735" i="1"/>
  <c r="F735" i="1"/>
  <c r="AP736" i="4" s="1"/>
  <c r="H735" i="1"/>
  <c r="D735" i="12" s="1"/>
  <c r="E371" i="1"/>
  <c r="F371" i="1"/>
  <c r="D371" i="1"/>
  <c r="K6" i="8"/>
  <c r="BK7" i="4"/>
  <c r="BG7" i="4" s="1"/>
  <c r="BH7" i="4" s="1"/>
  <c r="BF7" i="4"/>
  <c r="M6" i="8" l="1"/>
  <c r="AP372" i="4"/>
  <c r="L6" i="8"/>
  <c r="AP373" i="4"/>
  <c r="F47" i="12"/>
  <c r="F39" i="12"/>
  <c r="F30" i="12"/>
  <c r="G23" i="12"/>
  <c r="F21" i="12"/>
  <c r="F14" i="12"/>
  <c r="F12" i="12"/>
  <c r="F62" i="12"/>
  <c r="F56" i="12"/>
  <c r="F54" i="12"/>
  <c r="G35" i="12"/>
  <c r="F33" i="12"/>
  <c r="F26" i="12"/>
  <c r="F24" i="12"/>
  <c r="G19" i="12"/>
  <c r="F17" i="12"/>
  <c r="F10" i="12"/>
  <c r="G8" i="12"/>
  <c r="F57" i="12"/>
  <c r="F49" i="12"/>
  <c r="F46" i="12"/>
  <c r="F40" i="12"/>
  <c r="F38" i="12"/>
  <c r="F32" i="12"/>
  <c r="G31" i="12"/>
  <c r="F29" i="12"/>
  <c r="F23" i="12"/>
  <c r="F22" i="12"/>
  <c r="F20" i="12"/>
  <c r="G15" i="12"/>
  <c r="F13" i="12"/>
  <c r="G27" i="12"/>
  <c r="G11" i="12"/>
  <c r="I23" i="12"/>
  <c r="I35" i="12"/>
  <c r="I19" i="12"/>
  <c r="I8" i="12"/>
  <c r="I31" i="12"/>
  <c r="I15" i="12"/>
  <c r="I27" i="12"/>
  <c r="I11" i="12"/>
  <c r="F61" i="12"/>
  <c r="F58" i="12"/>
  <c r="F51" i="12"/>
  <c r="F45" i="12"/>
  <c r="F42" i="12"/>
  <c r="F8" i="12"/>
  <c r="G7" i="12"/>
  <c r="G34" i="12"/>
  <c r="G30" i="12"/>
  <c r="G26" i="12"/>
  <c r="G22" i="12"/>
  <c r="G18" i="12"/>
  <c r="G14" i="12"/>
  <c r="G10" i="12"/>
  <c r="F6" i="12"/>
  <c r="H6" i="12" s="1"/>
  <c r="F59" i="12"/>
  <c r="F53" i="12"/>
  <c r="F50" i="12"/>
  <c r="F43" i="12"/>
  <c r="F37" i="12"/>
  <c r="G33" i="12"/>
  <c r="G29" i="12"/>
  <c r="G25" i="12"/>
  <c r="G21" i="12"/>
  <c r="G17" i="12"/>
  <c r="G13" i="12"/>
  <c r="G9" i="12"/>
  <c r="G6" i="12"/>
  <c r="G32" i="12"/>
  <c r="G28" i="12"/>
  <c r="G24" i="12"/>
  <c r="G20" i="12"/>
  <c r="G16" i="12"/>
  <c r="G12" i="12"/>
  <c r="I36" i="12"/>
  <c r="G63" i="12"/>
  <c r="G59" i="12"/>
  <c r="G55" i="12"/>
  <c r="G51" i="12"/>
  <c r="G47" i="12"/>
  <c r="G43" i="12"/>
  <c r="G39" i="12"/>
  <c r="G62" i="12"/>
  <c r="G58" i="12"/>
  <c r="G54" i="12"/>
  <c r="G50" i="12"/>
  <c r="G46" i="12"/>
  <c r="G42" i="12"/>
  <c r="G38" i="12"/>
  <c r="G65" i="12"/>
  <c r="G61" i="12"/>
  <c r="G57" i="12"/>
  <c r="G53" i="12"/>
  <c r="G49" i="12"/>
  <c r="G45" i="12"/>
  <c r="G41" i="12"/>
  <c r="G37" i="12"/>
  <c r="G64" i="12"/>
  <c r="G60" i="12"/>
  <c r="G56" i="12"/>
  <c r="G52" i="12"/>
  <c r="G48" i="12"/>
  <c r="G44" i="12"/>
  <c r="G40" i="12"/>
  <c r="G734" i="12"/>
  <c r="I734" i="12" s="1"/>
  <c r="G414" i="12"/>
  <c r="G370" i="12"/>
  <c r="G345" i="12"/>
  <c r="G244" i="12"/>
  <c r="G220" i="12"/>
  <c r="G246" i="12"/>
  <c r="G247" i="12"/>
  <c r="G262" i="12"/>
  <c r="G263" i="12"/>
  <c r="G278" i="12"/>
  <c r="G279" i="12"/>
  <c r="G294" i="12"/>
  <c r="G295" i="12"/>
  <c r="G298" i="12"/>
  <c r="G302" i="12"/>
  <c r="G306" i="12"/>
  <c r="G251" i="12"/>
  <c r="G267" i="12"/>
  <c r="G283" i="12"/>
  <c r="G223" i="12"/>
  <c r="G231" i="12"/>
  <c r="G239" i="12"/>
  <c r="G253" i="12"/>
  <c r="G255" i="12"/>
  <c r="G269" i="12"/>
  <c r="G271" i="12"/>
  <c r="G221" i="12"/>
  <c r="G229" i="12"/>
  <c r="G237" i="12"/>
  <c r="G241" i="12"/>
  <c r="G257" i="12"/>
  <c r="G273" i="12"/>
  <c r="G275" i="12"/>
  <c r="G285" i="12"/>
  <c r="G290" i="12"/>
  <c r="G304" i="12"/>
  <c r="G320" i="12"/>
  <c r="G321" i="12"/>
  <c r="G322" i="12"/>
  <c r="G242" i="12"/>
  <c r="G258" i="12"/>
  <c r="G301" i="12"/>
  <c r="G309" i="12"/>
  <c r="G310" i="12"/>
  <c r="G325" i="12"/>
  <c r="G326" i="12"/>
  <c r="G331" i="12"/>
  <c r="G335" i="12"/>
  <c r="G339" i="12"/>
  <c r="G343" i="12"/>
  <c r="G347" i="12"/>
  <c r="G351" i="12"/>
  <c r="G355" i="12"/>
  <c r="G359" i="12"/>
  <c r="G243" i="12"/>
  <c r="G259" i="12"/>
  <c r="G274" i="12"/>
  <c r="G287" i="12"/>
  <c r="G289" i="12"/>
  <c r="G291" i="12"/>
  <c r="G314" i="12"/>
  <c r="G330" i="12"/>
  <c r="G317" i="12"/>
  <c r="G318" i="12"/>
  <c r="G367" i="12"/>
  <c r="G383" i="12"/>
  <c r="G337" i="12"/>
  <c r="G346" i="12"/>
  <c r="G353" i="12"/>
  <c r="G363" i="12"/>
  <c r="G374" i="12"/>
  <c r="G378" i="12"/>
  <c r="G396" i="12"/>
  <c r="G412" i="12"/>
  <c r="G428" i="12"/>
  <c r="G444" i="12"/>
  <c r="G459" i="12"/>
  <c r="G460" i="12"/>
  <c r="G475" i="12"/>
  <c r="G476" i="12"/>
  <c r="G491" i="12"/>
  <c r="G492" i="12"/>
  <c r="G507" i="12"/>
  <c r="G508" i="12"/>
  <c r="G523" i="12"/>
  <c r="G524" i="12"/>
  <c r="G536" i="12"/>
  <c r="G540" i="12"/>
  <c r="G544" i="12"/>
  <c r="G342" i="12"/>
  <c r="G358" i="12"/>
  <c r="G362" i="12"/>
  <c r="G373" i="12"/>
  <c r="G387" i="12"/>
  <c r="G400" i="12"/>
  <c r="G416" i="12"/>
  <c r="G432" i="12"/>
  <c r="G448" i="12"/>
  <c r="G464" i="12"/>
  <c r="G480" i="12"/>
  <c r="G496" i="12"/>
  <c r="G512" i="12"/>
  <c r="G528" i="12"/>
  <c r="G407" i="12"/>
  <c r="G436" i="12"/>
  <c r="G438" i="12"/>
  <c r="G440" i="12"/>
  <c r="G450" i="12"/>
  <c r="G455" i="12"/>
  <c r="G468" i="12"/>
  <c r="G470" i="12"/>
  <c r="G472" i="12"/>
  <c r="G482" i="12"/>
  <c r="G487" i="12"/>
  <c r="G500" i="12"/>
  <c r="G502" i="12"/>
  <c r="G504" i="12"/>
  <c r="G514" i="12"/>
  <c r="G519" i="12"/>
  <c r="G532" i="12"/>
  <c r="G534" i="12"/>
  <c r="G539" i="12"/>
  <c r="G547" i="12"/>
  <c r="G548" i="12"/>
  <c r="G563" i="12"/>
  <c r="G564" i="12"/>
  <c r="G575" i="12"/>
  <c r="G579" i="12"/>
  <c r="G583" i="12"/>
  <c r="G587" i="12"/>
  <c r="G591" i="12"/>
  <c r="G595" i="12"/>
  <c r="G599" i="12"/>
  <c r="G603" i="12"/>
  <c r="G607" i="12"/>
  <c r="G611" i="12"/>
  <c r="G615" i="12"/>
  <c r="G619" i="12"/>
  <c r="G623" i="12"/>
  <c r="G627" i="12"/>
  <c r="G631" i="12"/>
  <c r="G635" i="12"/>
  <c r="G639" i="12"/>
  <c r="G643" i="12"/>
  <c r="G647" i="12"/>
  <c r="G651" i="12"/>
  <c r="G655" i="12"/>
  <c r="G659" i="12"/>
  <c r="G663" i="12"/>
  <c r="G667" i="12"/>
  <c r="G671" i="12"/>
  <c r="G675" i="12"/>
  <c r="G679" i="12"/>
  <c r="G683" i="12"/>
  <c r="G687" i="12"/>
  <c r="G691" i="12"/>
  <c r="G695" i="12"/>
  <c r="G699" i="12"/>
  <c r="G703" i="12"/>
  <c r="G707" i="12"/>
  <c r="G711" i="12"/>
  <c r="G715" i="12"/>
  <c r="G719" i="12"/>
  <c r="G723" i="12"/>
  <c r="G727" i="12"/>
  <c r="G731" i="12"/>
  <c r="G735" i="12"/>
  <c r="G408" i="12"/>
  <c r="G435" i="12"/>
  <c r="G454" i="12"/>
  <c r="G456" i="12"/>
  <c r="G466" i="12"/>
  <c r="G486" i="12"/>
  <c r="G488" i="12"/>
  <c r="G498" i="12"/>
  <c r="G518" i="12"/>
  <c r="G520" i="12"/>
  <c r="G543" i="12"/>
  <c r="G554" i="12"/>
  <c r="G572" i="12"/>
  <c r="G305" i="12"/>
  <c r="G334" i="12"/>
  <c r="G354" i="12"/>
  <c r="G361" i="12"/>
  <c r="G369" i="12"/>
  <c r="G371" i="12"/>
  <c r="G391" i="12"/>
  <c r="G420" i="12"/>
  <c r="G422" i="12"/>
  <c r="G424" i="12"/>
  <c r="G434" i="12"/>
  <c r="G552" i="12"/>
  <c r="G568" i="12"/>
  <c r="G297" i="12"/>
  <c r="G316" i="12"/>
  <c r="G404" i="12"/>
  <c r="G406" i="12"/>
  <c r="G418" i="12"/>
  <c r="G439" i="12"/>
  <c r="G452" i="12"/>
  <c r="G471" i="12"/>
  <c r="G484" i="12"/>
  <c r="G503" i="12"/>
  <c r="G516" i="12"/>
  <c r="G530" i="12"/>
  <c r="G535" i="12"/>
  <c r="G556" i="12"/>
  <c r="G570" i="12"/>
  <c r="G213" i="12"/>
  <c r="G209" i="12"/>
  <c r="G210" i="12"/>
  <c r="G705" i="12"/>
  <c r="G701" i="12"/>
  <c r="G689" i="12"/>
  <c r="G685" i="12"/>
  <c r="G673" i="12"/>
  <c r="G669" i="12"/>
  <c r="G657" i="12"/>
  <c r="G653" i="12"/>
  <c r="G625" i="12"/>
  <c r="G621" i="12"/>
  <c r="G609" i="12"/>
  <c r="G605" i="12"/>
  <c r="G593" i="12"/>
  <c r="G589" i="12"/>
  <c r="G577" i="12"/>
  <c r="G545" i="12"/>
  <c r="G375" i="12"/>
  <c r="G729" i="12"/>
  <c r="G718" i="12"/>
  <c r="G710" i="12"/>
  <c r="G702" i="12"/>
  <c r="G694" i="12"/>
  <c r="G686" i="12"/>
  <c r="G678" i="12"/>
  <c r="G670" i="12"/>
  <c r="G662" i="12"/>
  <c r="G654" i="12"/>
  <c r="G646" i="12"/>
  <c r="G638" i="12"/>
  <c r="G626" i="12"/>
  <c r="G622" i="12"/>
  <c r="G610" i="12"/>
  <c r="G606" i="12"/>
  <c r="G598" i="12"/>
  <c r="G586" i="12"/>
  <c r="G578" i="12"/>
  <c r="G574" i="12"/>
  <c r="G515" i="12"/>
  <c r="G467" i="12"/>
  <c r="G725" i="12"/>
  <c r="G713" i="12"/>
  <c r="G709" i="12"/>
  <c r="G697" i="12"/>
  <c r="G693" i="12"/>
  <c r="G681" i="12"/>
  <c r="G677" i="12"/>
  <c r="G665" i="12"/>
  <c r="G661" i="12"/>
  <c r="G649" i="12"/>
  <c r="G645" i="12"/>
  <c r="G633" i="12"/>
  <c r="G629" i="12"/>
  <c r="G617" i="12"/>
  <c r="G613" i="12"/>
  <c r="G601" i="12"/>
  <c r="G597" i="12"/>
  <c r="G585" i="12"/>
  <c r="G581" i="12"/>
  <c r="G561" i="12"/>
  <c r="G451" i="12"/>
  <c r="G726" i="12"/>
  <c r="G706" i="12"/>
  <c r="G402" i="12"/>
  <c r="G390" i="12"/>
  <c r="G386" i="12"/>
  <c r="G332" i="12"/>
  <c r="G730" i="12"/>
  <c r="G571" i="12"/>
  <c r="G566" i="12"/>
  <c r="G559" i="12"/>
  <c r="G555" i="12"/>
  <c r="G550" i="12"/>
  <c r="G526" i="12"/>
  <c r="G483" i="12"/>
  <c r="G463" i="12"/>
  <c r="G415" i="12"/>
  <c r="G366" i="12"/>
  <c r="G338" i="12"/>
  <c r="G721" i="12"/>
  <c r="G717" i="12"/>
  <c r="G641" i="12"/>
  <c r="G637" i="12"/>
  <c r="G573" i="12"/>
  <c r="G531" i="12"/>
  <c r="G527" i="12"/>
  <c r="G462" i="12"/>
  <c r="G379" i="12"/>
  <c r="G722" i="12"/>
  <c r="G714" i="12"/>
  <c r="G698" i="12"/>
  <c r="G690" i="12"/>
  <c r="G682" i="12"/>
  <c r="G674" i="12"/>
  <c r="G666" i="12"/>
  <c r="G658" i="12"/>
  <c r="G650" i="12"/>
  <c r="G642" i="12"/>
  <c r="G634" i="12"/>
  <c r="G630" i="12"/>
  <c r="G618" i="12"/>
  <c r="G614" i="12"/>
  <c r="G602" i="12"/>
  <c r="G594" i="12"/>
  <c r="G590" i="12"/>
  <c r="G582" i="12"/>
  <c r="G560" i="12"/>
  <c r="G542" i="12"/>
  <c r="G499" i="12"/>
  <c r="G495" i="12"/>
  <c r="G427" i="12"/>
  <c r="G425" i="12"/>
  <c r="G423" i="12"/>
  <c r="G421" i="12"/>
  <c r="G419" i="12"/>
  <c r="G392" i="12"/>
  <c r="G377" i="12"/>
  <c r="G732" i="12"/>
  <c r="G733" i="12"/>
  <c r="G558" i="12"/>
  <c r="G538" i="12"/>
  <c r="G494" i="12"/>
  <c r="G426" i="12"/>
  <c r="G360" i="12"/>
  <c r="G350" i="12"/>
  <c r="G533" i="12"/>
  <c r="G443" i="12"/>
  <c r="G437" i="12"/>
  <c r="G431" i="12"/>
  <c r="G430" i="12"/>
  <c r="G333" i="12"/>
  <c r="G228" i="12"/>
  <c r="G728" i="12"/>
  <c r="G724" i="12"/>
  <c r="G720" i="12"/>
  <c r="G716" i="12"/>
  <c r="G712" i="12"/>
  <c r="G708" i="12"/>
  <c r="G704" i="12"/>
  <c r="G700" i="12"/>
  <c r="G696" i="12"/>
  <c r="G692" i="12"/>
  <c r="G688" i="12"/>
  <c r="G684" i="12"/>
  <c r="G680" i="12"/>
  <c r="G676" i="12"/>
  <c r="G672" i="12"/>
  <c r="G668" i="12"/>
  <c r="G664" i="12"/>
  <c r="G660" i="12"/>
  <c r="G656" i="12"/>
  <c r="G652" i="12"/>
  <c r="G648" i="12"/>
  <c r="G644" i="12"/>
  <c r="G640" i="12"/>
  <c r="G636" i="12"/>
  <c r="G632" i="12"/>
  <c r="G628" i="12"/>
  <c r="G624" i="12"/>
  <c r="G620" i="12"/>
  <c r="G616" i="12"/>
  <c r="G612" i="12"/>
  <c r="G608" i="12"/>
  <c r="G604" i="12"/>
  <c r="G600" i="12"/>
  <c r="G596" i="12"/>
  <c r="G592" i="12"/>
  <c r="G588" i="12"/>
  <c r="G584" i="12"/>
  <c r="G580" i="12"/>
  <c r="G576" i="12"/>
  <c r="G569" i="12"/>
  <c r="G567" i="12"/>
  <c r="G553" i="12"/>
  <c r="G551" i="12"/>
  <c r="G511" i="12"/>
  <c r="G510" i="12"/>
  <c r="G479" i="12"/>
  <c r="G478" i="12"/>
  <c r="G447" i="12"/>
  <c r="G446" i="12"/>
  <c r="G395" i="12"/>
  <c r="G394" i="12"/>
  <c r="G393" i="12"/>
  <c r="G389" i="12"/>
  <c r="G385" i="12"/>
  <c r="G348" i="12"/>
  <c r="G344" i="12"/>
  <c r="G324" i="12"/>
  <c r="G319" i="12"/>
  <c r="G236" i="12"/>
  <c r="G557" i="12"/>
  <c r="G537" i="12"/>
  <c r="G506" i="12"/>
  <c r="G505" i="12"/>
  <c r="G501" i="12"/>
  <c r="G474" i="12"/>
  <c r="G473" i="12"/>
  <c r="G469" i="12"/>
  <c r="G442" i="12"/>
  <c r="G441" i="12"/>
  <c r="G565" i="12"/>
  <c r="G562" i="12"/>
  <c r="G549" i="12"/>
  <c r="G546" i="12"/>
  <c r="G541" i="12"/>
  <c r="G522" i="12"/>
  <c r="G521" i="12"/>
  <c r="G517" i="12"/>
  <c r="G490" i="12"/>
  <c r="G489" i="12"/>
  <c r="G485" i="12"/>
  <c r="G458" i="12"/>
  <c r="G457" i="12"/>
  <c r="G453" i="12"/>
  <c r="G411" i="12"/>
  <c r="G410" i="12"/>
  <c r="G409" i="12"/>
  <c r="G405" i="12"/>
  <c r="G403" i="12"/>
  <c r="G399" i="12"/>
  <c r="G398" i="12"/>
  <c r="G380" i="12"/>
  <c r="G376" i="12"/>
  <c r="G364" i="12"/>
  <c r="G349" i="12"/>
  <c r="G529" i="12"/>
  <c r="G513" i="12"/>
  <c r="G497" i="12"/>
  <c r="G481" i="12"/>
  <c r="G465" i="12"/>
  <c r="G449" i="12"/>
  <c r="G433" i="12"/>
  <c r="G417" i="12"/>
  <c r="G401" i="12"/>
  <c r="G382" i="12"/>
  <c r="G372" i="12"/>
  <c r="G365" i="12"/>
  <c r="G357" i="12"/>
  <c r="G356" i="12"/>
  <c r="G352" i="12"/>
  <c r="G341" i="12"/>
  <c r="G340" i="12"/>
  <c r="G336" i="12"/>
  <c r="G299" i="12"/>
  <c r="G525" i="12"/>
  <c r="G509" i="12"/>
  <c r="G493" i="12"/>
  <c r="G477" i="12"/>
  <c r="G461" i="12"/>
  <c r="G445" i="12"/>
  <c r="G429" i="12"/>
  <c r="G413" i="12"/>
  <c r="G397" i="12"/>
  <c r="G388" i="12"/>
  <c r="G381" i="12"/>
  <c r="G384" i="12"/>
  <c r="G368" i="12"/>
  <c r="G329" i="12"/>
  <c r="G313" i="12"/>
  <c r="G307" i="12"/>
  <c r="G286" i="12"/>
  <c r="G260" i="12"/>
  <c r="G328" i="12"/>
  <c r="G315" i="12"/>
  <c r="G312" i="12"/>
  <c r="G308" i="12"/>
  <c r="G300" i="12"/>
  <c r="G277" i="12"/>
  <c r="G276" i="12"/>
  <c r="G327" i="12"/>
  <c r="G311" i="12"/>
  <c r="G303" i="12"/>
  <c r="G282" i="12"/>
  <c r="G281" i="12"/>
  <c r="G270" i="12"/>
  <c r="G265" i="12"/>
  <c r="G254" i="12"/>
  <c r="G249" i="12"/>
  <c r="G323" i="12"/>
  <c r="G293" i="12"/>
  <c r="G292" i="12"/>
  <c r="G288" i="12"/>
  <c r="G272" i="12"/>
  <c r="G256" i="12"/>
  <c r="G240" i="12"/>
  <c r="G238" i="12"/>
  <c r="G230" i="12"/>
  <c r="G222" i="12"/>
  <c r="G219" i="12"/>
  <c r="G284" i="12"/>
  <c r="G268" i="12"/>
  <c r="G266" i="12"/>
  <c r="G252" i="12"/>
  <c r="G250" i="12"/>
  <c r="G233" i="12"/>
  <c r="G232" i="12"/>
  <c r="G225" i="12"/>
  <c r="G224" i="12"/>
  <c r="G218" i="12"/>
  <c r="G208" i="12"/>
  <c r="G296" i="12"/>
  <c r="G280" i="12"/>
  <c r="G264" i="12"/>
  <c r="G261" i="12"/>
  <c r="G248" i="12"/>
  <c r="G245" i="12"/>
  <c r="G235" i="12"/>
  <c r="G234" i="12"/>
  <c r="G227" i="12"/>
  <c r="G226" i="12"/>
  <c r="G217" i="12"/>
  <c r="G216" i="12"/>
  <c r="G211" i="12"/>
  <c r="G207" i="12"/>
  <c r="G206" i="12"/>
  <c r="G205" i="12"/>
  <c r="G204" i="12"/>
  <c r="G190" i="12"/>
  <c r="G203" i="12"/>
  <c r="G200" i="12"/>
  <c r="G196" i="12"/>
  <c r="G198" i="12"/>
  <c r="G202" i="12"/>
  <c r="G192" i="12"/>
  <c r="G189" i="12"/>
  <c r="G215" i="12"/>
  <c r="G214" i="12"/>
  <c r="G212" i="12"/>
  <c r="G201" i="12"/>
  <c r="G197" i="12"/>
  <c r="G193" i="12"/>
  <c r="G182" i="12"/>
  <c r="G181" i="12"/>
  <c r="G174" i="12"/>
  <c r="G173" i="12"/>
  <c r="G166" i="12"/>
  <c r="G165" i="12"/>
  <c r="G152" i="12"/>
  <c r="G145" i="12"/>
  <c r="G188" i="12"/>
  <c r="G184" i="12"/>
  <c r="G183" i="12"/>
  <c r="G176" i="12"/>
  <c r="G175" i="12"/>
  <c r="G168" i="12"/>
  <c r="G167" i="12"/>
  <c r="G160" i="12"/>
  <c r="G144" i="12"/>
  <c r="G199" i="12"/>
  <c r="G195" i="12"/>
  <c r="G191" i="12"/>
  <c r="G187" i="12"/>
  <c r="G178" i="12"/>
  <c r="G177" i="12"/>
  <c r="G170" i="12"/>
  <c r="G169" i="12"/>
  <c r="G194" i="12"/>
  <c r="G186" i="12"/>
  <c r="G185" i="12"/>
  <c r="G180" i="12"/>
  <c r="G179" i="12"/>
  <c r="G172" i="12"/>
  <c r="G171" i="12"/>
  <c r="G164" i="12"/>
  <c r="G162" i="12"/>
  <c r="G163" i="12"/>
  <c r="G158" i="12"/>
  <c r="G156" i="12"/>
  <c r="G154" i="12"/>
  <c r="G143" i="12"/>
  <c r="G159" i="12"/>
  <c r="G155" i="12"/>
  <c r="G151" i="12"/>
  <c r="G146" i="12"/>
  <c r="G138" i="12"/>
  <c r="G134" i="12"/>
  <c r="G142" i="12"/>
  <c r="G141" i="12"/>
  <c r="G140" i="12"/>
  <c r="G139" i="12"/>
  <c r="G136" i="12"/>
  <c r="G132" i="12"/>
  <c r="G129" i="12"/>
  <c r="G126" i="12"/>
  <c r="G118" i="12"/>
  <c r="G161" i="12"/>
  <c r="G157" i="12"/>
  <c r="G153" i="12"/>
  <c r="G137" i="12"/>
  <c r="G133" i="12"/>
  <c r="G150" i="12"/>
  <c r="G149" i="12"/>
  <c r="G148" i="12"/>
  <c r="G147" i="12"/>
  <c r="G130" i="12"/>
  <c r="G122" i="12"/>
  <c r="G125" i="12"/>
  <c r="G121" i="12"/>
  <c r="G117" i="12"/>
  <c r="G113" i="12"/>
  <c r="G112" i="12"/>
  <c r="G105" i="12"/>
  <c r="G104" i="12"/>
  <c r="G100" i="12"/>
  <c r="G97" i="12"/>
  <c r="G99" i="12"/>
  <c r="G90" i="12"/>
  <c r="G88" i="12"/>
  <c r="G73" i="12"/>
  <c r="G72" i="12"/>
  <c r="G69" i="12"/>
  <c r="G68" i="12"/>
  <c r="G128" i="12"/>
  <c r="G124" i="12"/>
  <c r="G120" i="12"/>
  <c r="G116" i="12"/>
  <c r="G114" i="12"/>
  <c r="G107" i="12"/>
  <c r="G106" i="12"/>
  <c r="G86" i="12"/>
  <c r="G84" i="12"/>
  <c r="G135" i="12"/>
  <c r="G131" i="12"/>
  <c r="G127" i="12"/>
  <c r="G123" i="12"/>
  <c r="G119" i="12"/>
  <c r="G115" i="12"/>
  <c r="G109" i="12"/>
  <c r="G108" i="12"/>
  <c r="G101" i="12"/>
  <c r="G98" i="12"/>
  <c r="G96" i="12"/>
  <c r="G81" i="12"/>
  <c r="G80" i="12"/>
  <c r="G111" i="12"/>
  <c r="G110" i="12"/>
  <c r="G103" i="12"/>
  <c r="G102" i="12"/>
  <c r="G94" i="12"/>
  <c r="G92" i="12"/>
  <c r="G77" i="12"/>
  <c r="G76" i="12"/>
  <c r="G95" i="12"/>
  <c r="G91" i="12"/>
  <c r="G87" i="12"/>
  <c r="G83" i="12"/>
  <c r="G79" i="12"/>
  <c r="G75" i="12"/>
  <c r="G71" i="12"/>
  <c r="G67" i="12"/>
  <c r="G82" i="12"/>
  <c r="G78" i="12"/>
  <c r="G74" i="12"/>
  <c r="G70" i="12"/>
  <c r="G66" i="12"/>
  <c r="G93" i="12"/>
  <c r="G89" i="12"/>
  <c r="G85" i="12"/>
  <c r="BF372" i="4"/>
  <c r="BG372" i="4"/>
  <c r="BH372" i="4" s="1"/>
  <c r="BF373" i="4"/>
  <c r="BG373" i="4"/>
  <c r="BH373" i="4" s="1"/>
  <c r="BF374" i="4"/>
  <c r="BG374" i="4"/>
  <c r="BH374" i="4" s="1"/>
  <c r="BF375" i="4"/>
  <c r="BG375" i="4"/>
  <c r="BH375" i="4" s="1"/>
  <c r="BF376" i="4"/>
  <c r="BG376" i="4"/>
  <c r="BH376" i="4" s="1"/>
  <c r="BF377" i="4"/>
  <c r="BG377" i="4"/>
  <c r="BH377" i="4" s="1"/>
  <c r="BF378" i="4"/>
  <c r="BG378" i="4"/>
  <c r="BH378" i="4" s="1"/>
  <c r="BF379" i="4"/>
  <c r="BG379" i="4"/>
  <c r="BH379" i="4" s="1"/>
  <c r="BF380" i="4"/>
  <c r="BG380" i="4"/>
  <c r="BH380" i="4" s="1"/>
  <c r="BF381" i="4"/>
  <c r="BG381" i="4"/>
  <c r="BH381" i="4" s="1"/>
  <c r="BF382" i="4"/>
  <c r="BG382" i="4"/>
  <c r="BH382" i="4" s="1"/>
  <c r="BF383" i="4"/>
  <c r="BG383" i="4"/>
  <c r="BH383" i="4" s="1"/>
  <c r="BF384" i="4"/>
  <c r="BG384" i="4"/>
  <c r="BH384" i="4" s="1"/>
  <c r="BF385" i="4"/>
  <c r="BG385" i="4"/>
  <c r="BH385" i="4" s="1"/>
  <c r="BF386" i="4"/>
  <c r="BG386" i="4"/>
  <c r="BH386" i="4" s="1"/>
  <c r="BF387" i="4"/>
  <c r="BG387" i="4"/>
  <c r="BH387" i="4" s="1"/>
  <c r="BF388" i="4"/>
  <c r="BG388" i="4"/>
  <c r="BH388" i="4" s="1"/>
  <c r="BF389" i="4"/>
  <c r="BG389" i="4"/>
  <c r="BH389" i="4" s="1"/>
  <c r="BF390" i="4"/>
  <c r="BG390" i="4"/>
  <c r="BH390" i="4" s="1"/>
  <c r="BF391" i="4"/>
  <c r="BG391" i="4"/>
  <c r="BH391" i="4" s="1"/>
  <c r="BF392" i="4"/>
  <c r="BG392" i="4"/>
  <c r="BH392" i="4" s="1"/>
  <c r="BF393" i="4"/>
  <c r="BG393" i="4"/>
  <c r="BH393" i="4" s="1"/>
  <c r="BF394" i="4"/>
  <c r="BG394" i="4"/>
  <c r="BH394" i="4" s="1"/>
  <c r="BF395" i="4"/>
  <c r="BG395" i="4"/>
  <c r="BH395" i="4" s="1"/>
  <c r="BF396" i="4"/>
  <c r="BG396" i="4"/>
  <c r="BH396" i="4" s="1"/>
  <c r="BF397" i="4"/>
  <c r="BG397" i="4"/>
  <c r="BH397" i="4" s="1"/>
  <c r="BF398" i="4"/>
  <c r="BG398" i="4"/>
  <c r="BH398" i="4" s="1"/>
  <c r="BF399" i="4"/>
  <c r="BG399" i="4"/>
  <c r="BH399" i="4" s="1"/>
  <c r="BF400" i="4"/>
  <c r="BG400" i="4"/>
  <c r="BH400" i="4" s="1"/>
  <c r="BF401" i="4"/>
  <c r="BG401" i="4"/>
  <c r="BH401" i="4" s="1"/>
  <c r="BF402" i="4"/>
  <c r="BG402" i="4"/>
  <c r="BH402" i="4" s="1"/>
  <c r="BF403" i="4"/>
  <c r="BG403" i="4"/>
  <c r="BH403" i="4" s="1"/>
  <c r="BF404" i="4"/>
  <c r="BG404" i="4"/>
  <c r="BH404" i="4" s="1"/>
  <c r="BF405" i="4"/>
  <c r="BG405" i="4"/>
  <c r="BH405" i="4" s="1"/>
  <c r="BF406" i="4"/>
  <c r="BG406" i="4"/>
  <c r="BH406" i="4" s="1"/>
  <c r="BF407" i="4"/>
  <c r="BG407" i="4"/>
  <c r="BH407" i="4" s="1"/>
  <c r="BF408" i="4"/>
  <c r="BG408" i="4"/>
  <c r="BH408" i="4" s="1"/>
  <c r="BF409" i="4"/>
  <c r="BG409" i="4"/>
  <c r="BH409" i="4" s="1"/>
  <c r="BF410" i="4"/>
  <c r="BG410" i="4"/>
  <c r="BH410" i="4" s="1"/>
  <c r="BF411" i="4"/>
  <c r="BG411" i="4"/>
  <c r="BH411" i="4" s="1"/>
  <c r="BF412" i="4"/>
  <c r="BG412" i="4"/>
  <c r="BH412" i="4" s="1"/>
  <c r="BF413" i="4"/>
  <c r="BG413" i="4"/>
  <c r="BH413" i="4" s="1"/>
  <c r="BF414" i="4"/>
  <c r="BG414" i="4"/>
  <c r="BH414" i="4" s="1"/>
  <c r="BF415" i="4"/>
  <c r="BG415" i="4"/>
  <c r="BH415" i="4" s="1"/>
  <c r="BF416" i="4"/>
  <c r="BG416" i="4"/>
  <c r="BH416" i="4" s="1"/>
  <c r="BF417" i="4"/>
  <c r="BG417" i="4"/>
  <c r="BH417" i="4" s="1"/>
  <c r="BF418" i="4"/>
  <c r="BG418" i="4"/>
  <c r="BH418" i="4" s="1"/>
  <c r="BF419" i="4"/>
  <c r="BG419" i="4"/>
  <c r="BH419" i="4" s="1"/>
  <c r="BF420" i="4"/>
  <c r="BG420" i="4"/>
  <c r="BH420" i="4" s="1"/>
  <c r="BF421" i="4"/>
  <c r="BG421" i="4"/>
  <c r="BH421" i="4" s="1"/>
  <c r="BF422" i="4"/>
  <c r="BG422" i="4"/>
  <c r="BH422" i="4" s="1"/>
  <c r="BF423" i="4"/>
  <c r="BG423" i="4"/>
  <c r="BH423" i="4" s="1"/>
  <c r="BF424" i="4"/>
  <c r="BG424" i="4"/>
  <c r="BH424" i="4" s="1"/>
  <c r="BF425" i="4"/>
  <c r="BG425" i="4"/>
  <c r="BH425" i="4" s="1"/>
  <c r="BF426" i="4"/>
  <c r="BG426" i="4"/>
  <c r="BH426" i="4" s="1"/>
  <c r="BF427" i="4"/>
  <c r="BG427" i="4"/>
  <c r="BH427" i="4" s="1"/>
  <c r="BF428" i="4"/>
  <c r="BG428" i="4"/>
  <c r="BH428" i="4" s="1"/>
  <c r="BF429" i="4"/>
  <c r="BG429" i="4"/>
  <c r="BH429" i="4" s="1"/>
  <c r="BF430" i="4"/>
  <c r="BG430" i="4"/>
  <c r="BH430" i="4" s="1"/>
  <c r="BF431" i="4"/>
  <c r="BG431" i="4"/>
  <c r="BH431" i="4" s="1"/>
  <c r="BF432" i="4"/>
  <c r="BG432" i="4"/>
  <c r="BH432" i="4" s="1"/>
  <c r="BF433" i="4"/>
  <c r="BG433" i="4"/>
  <c r="BH433" i="4" s="1"/>
  <c r="BF434" i="4"/>
  <c r="BG434" i="4"/>
  <c r="BH434" i="4" s="1"/>
  <c r="BF435" i="4"/>
  <c r="BG435" i="4"/>
  <c r="BH435" i="4" s="1"/>
  <c r="BF436" i="4"/>
  <c r="BG436" i="4"/>
  <c r="BH436" i="4" s="1"/>
  <c r="BF437" i="4"/>
  <c r="BG437" i="4"/>
  <c r="BH437" i="4" s="1"/>
  <c r="BF438" i="4"/>
  <c r="BG438" i="4"/>
  <c r="BH438" i="4" s="1"/>
  <c r="BF439" i="4"/>
  <c r="BG439" i="4"/>
  <c r="BH439" i="4" s="1"/>
  <c r="BF440" i="4"/>
  <c r="BG440" i="4"/>
  <c r="BH440" i="4" s="1"/>
  <c r="BF441" i="4"/>
  <c r="BG441" i="4"/>
  <c r="BH441" i="4" s="1"/>
  <c r="BF442" i="4"/>
  <c r="BG442" i="4"/>
  <c r="BH442" i="4" s="1"/>
  <c r="BF443" i="4"/>
  <c r="BG443" i="4"/>
  <c r="BH443" i="4" s="1"/>
  <c r="BF444" i="4"/>
  <c r="BG444" i="4"/>
  <c r="BH444" i="4" s="1"/>
  <c r="BF445" i="4"/>
  <c r="BG445" i="4"/>
  <c r="BH445" i="4" s="1"/>
  <c r="BF446" i="4"/>
  <c r="BG446" i="4"/>
  <c r="BH446" i="4" s="1"/>
  <c r="BF447" i="4"/>
  <c r="BG447" i="4"/>
  <c r="BH447" i="4" s="1"/>
  <c r="BF448" i="4"/>
  <c r="BG448" i="4"/>
  <c r="BH448" i="4" s="1"/>
  <c r="BF449" i="4"/>
  <c r="BG449" i="4"/>
  <c r="BH449" i="4" s="1"/>
  <c r="BF450" i="4"/>
  <c r="BG450" i="4"/>
  <c r="BH450" i="4" s="1"/>
  <c r="BF451" i="4"/>
  <c r="BG451" i="4"/>
  <c r="BH451" i="4" s="1"/>
  <c r="BF452" i="4"/>
  <c r="BG452" i="4"/>
  <c r="BH452" i="4" s="1"/>
  <c r="BF453" i="4"/>
  <c r="BG453" i="4"/>
  <c r="BH453" i="4" s="1"/>
  <c r="BF454" i="4"/>
  <c r="BG454" i="4"/>
  <c r="BH454" i="4" s="1"/>
  <c r="BF455" i="4"/>
  <c r="BG455" i="4"/>
  <c r="BH455" i="4" s="1"/>
  <c r="BF456" i="4"/>
  <c r="BG456" i="4"/>
  <c r="BH456" i="4" s="1"/>
  <c r="BF457" i="4"/>
  <c r="BG457" i="4"/>
  <c r="BH457" i="4" s="1"/>
  <c r="BF458" i="4"/>
  <c r="BG458" i="4"/>
  <c r="BH458" i="4" s="1"/>
  <c r="BF459" i="4"/>
  <c r="BG459" i="4"/>
  <c r="BH459" i="4" s="1"/>
  <c r="BF460" i="4"/>
  <c r="BG460" i="4"/>
  <c r="BH460" i="4" s="1"/>
  <c r="BF461" i="4"/>
  <c r="BG461" i="4"/>
  <c r="BH461" i="4" s="1"/>
  <c r="BF462" i="4"/>
  <c r="BG462" i="4"/>
  <c r="BH462" i="4" s="1"/>
  <c r="BF463" i="4"/>
  <c r="BG463" i="4"/>
  <c r="BH463" i="4" s="1"/>
  <c r="BF464" i="4"/>
  <c r="BG464" i="4"/>
  <c r="BH464" i="4" s="1"/>
  <c r="BF465" i="4"/>
  <c r="BG465" i="4"/>
  <c r="BH465" i="4" s="1"/>
  <c r="BF466" i="4"/>
  <c r="BG466" i="4"/>
  <c r="BH466" i="4" s="1"/>
  <c r="BF467" i="4"/>
  <c r="BG467" i="4"/>
  <c r="BH467" i="4" s="1"/>
  <c r="BF468" i="4"/>
  <c r="BG468" i="4"/>
  <c r="BH468" i="4" s="1"/>
  <c r="BF469" i="4"/>
  <c r="BG469" i="4"/>
  <c r="BH469" i="4" s="1"/>
  <c r="BF470" i="4"/>
  <c r="BG470" i="4"/>
  <c r="BH470" i="4" s="1"/>
  <c r="BF471" i="4"/>
  <c r="BG471" i="4"/>
  <c r="BH471" i="4" s="1"/>
  <c r="BF472" i="4"/>
  <c r="BG472" i="4"/>
  <c r="BH472" i="4" s="1"/>
  <c r="BF473" i="4"/>
  <c r="BG473" i="4"/>
  <c r="BH473" i="4" s="1"/>
  <c r="BF474" i="4"/>
  <c r="BG474" i="4"/>
  <c r="BH474" i="4" s="1"/>
  <c r="BF475" i="4"/>
  <c r="BG475" i="4"/>
  <c r="BH475" i="4" s="1"/>
  <c r="BF476" i="4"/>
  <c r="BG476" i="4"/>
  <c r="BH476" i="4" s="1"/>
  <c r="BF477" i="4"/>
  <c r="BG477" i="4"/>
  <c r="BH477" i="4" s="1"/>
  <c r="BF478" i="4"/>
  <c r="BG478" i="4"/>
  <c r="BH478" i="4" s="1"/>
  <c r="BF479" i="4"/>
  <c r="BG479" i="4"/>
  <c r="BH479" i="4" s="1"/>
  <c r="BF480" i="4"/>
  <c r="BG480" i="4"/>
  <c r="BH480" i="4" s="1"/>
  <c r="BF481" i="4"/>
  <c r="BG481" i="4"/>
  <c r="BH481" i="4" s="1"/>
  <c r="BF482" i="4"/>
  <c r="BG482" i="4"/>
  <c r="BH482" i="4" s="1"/>
  <c r="BF483" i="4"/>
  <c r="BG483" i="4"/>
  <c r="BH483" i="4" s="1"/>
  <c r="BF484" i="4"/>
  <c r="BG484" i="4"/>
  <c r="BH484" i="4" s="1"/>
  <c r="BF485" i="4"/>
  <c r="BG485" i="4"/>
  <c r="BH485" i="4" s="1"/>
  <c r="BF486" i="4"/>
  <c r="BG486" i="4"/>
  <c r="BH486" i="4" s="1"/>
  <c r="BF487" i="4"/>
  <c r="BG487" i="4"/>
  <c r="BH487" i="4" s="1"/>
  <c r="BF488" i="4"/>
  <c r="BG488" i="4"/>
  <c r="BH488" i="4" s="1"/>
  <c r="BF489" i="4"/>
  <c r="BG489" i="4"/>
  <c r="BH489" i="4" s="1"/>
  <c r="BF490" i="4"/>
  <c r="BG490" i="4"/>
  <c r="BH490" i="4" s="1"/>
  <c r="BF491" i="4"/>
  <c r="BG491" i="4"/>
  <c r="BH491" i="4" s="1"/>
  <c r="BF492" i="4"/>
  <c r="BG492" i="4"/>
  <c r="BH492" i="4" s="1"/>
  <c r="BF493" i="4"/>
  <c r="BG493" i="4"/>
  <c r="BH493" i="4" s="1"/>
  <c r="BF494" i="4"/>
  <c r="BG494" i="4"/>
  <c r="BH494" i="4" s="1"/>
  <c r="BF495" i="4"/>
  <c r="BG495" i="4"/>
  <c r="BH495" i="4" s="1"/>
  <c r="BF496" i="4"/>
  <c r="BG496" i="4"/>
  <c r="BH496" i="4" s="1"/>
  <c r="BF497" i="4"/>
  <c r="BG497" i="4"/>
  <c r="BH497" i="4" s="1"/>
  <c r="BF498" i="4"/>
  <c r="BG498" i="4"/>
  <c r="BH498" i="4" s="1"/>
  <c r="BF499" i="4"/>
  <c r="BG499" i="4"/>
  <c r="BH499" i="4" s="1"/>
  <c r="BF500" i="4"/>
  <c r="BG500" i="4"/>
  <c r="BH500" i="4" s="1"/>
  <c r="BF501" i="4"/>
  <c r="BG501" i="4"/>
  <c r="BH501" i="4" s="1"/>
  <c r="BF502" i="4"/>
  <c r="BG502" i="4"/>
  <c r="BH502" i="4" s="1"/>
  <c r="BF503" i="4"/>
  <c r="BG503" i="4"/>
  <c r="BH503" i="4" s="1"/>
  <c r="BF504" i="4"/>
  <c r="BG504" i="4"/>
  <c r="BH504" i="4" s="1"/>
  <c r="BF505" i="4"/>
  <c r="BG505" i="4"/>
  <c r="BH505" i="4" s="1"/>
  <c r="BF506" i="4"/>
  <c r="BG506" i="4"/>
  <c r="BH506" i="4" s="1"/>
  <c r="BF507" i="4"/>
  <c r="BG507" i="4"/>
  <c r="BH507" i="4" s="1"/>
  <c r="BF508" i="4"/>
  <c r="BG508" i="4"/>
  <c r="BH508" i="4" s="1"/>
  <c r="BF509" i="4"/>
  <c r="BG509" i="4"/>
  <c r="BH509" i="4" s="1"/>
  <c r="BF510" i="4"/>
  <c r="BG510" i="4"/>
  <c r="BH510" i="4" s="1"/>
  <c r="BF511" i="4"/>
  <c r="BG511" i="4"/>
  <c r="BH511" i="4" s="1"/>
  <c r="BF512" i="4"/>
  <c r="BG512" i="4"/>
  <c r="BH512" i="4" s="1"/>
  <c r="BF513" i="4"/>
  <c r="BG513" i="4"/>
  <c r="BH513" i="4" s="1"/>
  <c r="BF514" i="4"/>
  <c r="BG514" i="4"/>
  <c r="BH514" i="4" s="1"/>
  <c r="BF515" i="4"/>
  <c r="BG515" i="4"/>
  <c r="BH515" i="4" s="1"/>
  <c r="BF516" i="4"/>
  <c r="BG516" i="4"/>
  <c r="BH516" i="4" s="1"/>
  <c r="BF517" i="4"/>
  <c r="BG517" i="4"/>
  <c r="BH517" i="4" s="1"/>
  <c r="BF518" i="4"/>
  <c r="BG518" i="4"/>
  <c r="BH518" i="4" s="1"/>
  <c r="BF519" i="4"/>
  <c r="BG519" i="4"/>
  <c r="BH519" i="4" s="1"/>
  <c r="BF520" i="4"/>
  <c r="BG520" i="4"/>
  <c r="BH520" i="4" s="1"/>
  <c r="BF521" i="4"/>
  <c r="BG521" i="4"/>
  <c r="BH521" i="4" s="1"/>
  <c r="BF522" i="4"/>
  <c r="BG522" i="4"/>
  <c r="BH522" i="4" s="1"/>
  <c r="BF523" i="4"/>
  <c r="BG523" i="4"/>
  <c r="BH523" i="4" s="1"/>
  <c r="BF524" i="4"/>
  <c r="BG524" i="4"/>
  <c r="BH524" i="4" s="1"/>
  <c r="BF525" i="4"/>
  <c r="BG525" i="4"/>
  <c r="BH525" i="4" s="1"/>
  <c r="BF526" i="4"/>
  <c r="BG526" i="4"/>
  <c r="BH526" i="4" s="1"/>
  <c r="BF527" i="4"/>
  <c r="BG527" i="4"/>
  <c r="BH527" i="4" s="1"/>
  <c r="BF528" i="4"/>
  <c r="BG528" i="4"/>
  <c r="BH528" i="4" s="1"/>
  <c r="BF529" i="4"/>
  <c r="BG529" i="4"/>
  <c r="BH529" i="4" s="1"/>
  <c r="BF530" i="4"/>
  <c r="BG530" i="4"/>
  <c r="BH530" i="4" s="1"/>
  <c r="BF531" i="4"/>
  <c r="BG531" i="4"/>
  <c r="BH531" i="4" s="1"/>
  <c r="BF532" i="4"/>
  <c r="BG532" i="4"/>
  <c r="BH532" i="4" s="1"/>
  <c r="BF533" i="4"/>
  <c r="BG533" i="4"/>
  <c r="BH533" i="4" s="1"/>
  <c r="BF534" i="4"/>
  <c r="BG534" i="4"/>
  <c r="BH534" i="4" s="1"/>
  <c r="BF535" i="4"/>
  <c r="BG535" i="4"/>
  <c r="BH535" i="4" s="1"/>
  <c r="BF536" i="4"/>
  <c r="BG536" i="4"/>
  <c r="BH536" i="4" s="1"/>
  <c r="BF537" i="4"/>
  <c r="BG537" i="4"/>
  <c r="BH537" i="4" s="1"/>
  <c r="BF538" i="4"/>
  <c r="BG538" i="4"/>
  <c r="BH538" i="4" s="1"/>
  <c r="BF539" i="4"/>
  <c r="BG539" i="4"/>
  <c r="BH539" i="4" s="1"/>
  <c r="BF540" i="4"/>
  <c r="BG540" i="4"/>
  <c r="BH540" i="4" s="1"/>
  <c r="BF541" i="4"/>
  <c r="BG541" i="4"/>
  <c r="BH541" i="4" s="1"/>
  <c r="BF542" i="4"/>
  <c r="BG542" i="4"/>
  <c r="BH542" i="4" s="1"/>
  <c r="BF543" i="4"/>
  <c r="BG543" i="4"/>
  <c r="BH543" i="4" s="1"/>
  <c r="BF544" i="4"/>
  <c r="BG544" i="4"/>
  <c r="BH544" i="4" s="1"/>
  <c r="BF545" i="4"/>
  <c r="BG545" i="4"/>
  <c r="BH545" i="4" s="1"/>
  <c r="BF546" i="4"/>
  <c r="BG546" i="4"/>
  <c r="BH546" i="4" s="1"/>
  <c r="BF547" i="4"/>
  <c r="BG547" i="4"/>
  <c r="BH547" i="4" s="1"/>
  <c r="BF548" i="4"/>
  <c r="BG548" i="4"/>
  <c r="BH548" i="4" s="1"/>
  <c r="BF549" i="4"/>
  <c r="BG549" i="4"/>
  <c r="BH549" i="4" s="1"/>
  <c r="BF550" i="4"/>
  <c r="BG550" i="4"/>
  <c r="BH550" i="4" s="1"/>
  <c r="BF551" i="4"/>
  <c r="BG551" i="4"/>
  <c r="BH551" i="4" s="1"/>
  <c r="BF552" i="4"/>
  <c r="BG552" i="4"/>
  <c r="BH552" i="4" s="1"/>
  <c r="BF553" i="4"/>
  <c r="BG553" i="4"/>
  <c r="BH553" i="4" s="1"/>
  <c r="BF554" i="4"/>
  <c r="BG554" i="4"/>
  <c r="BH554" i="4" s="1"/>
  <c r="BF555" i="4"/>
  <c r="BG555" i="4"/>
  <c r="BH555" i="4" s="1"/>
  <c r="BF556" i="4"/>
  <c r="BG556" i="4"/>
  <c r="BH556" i="4" s="1"/>
  <c r="BF557" i="4"/>
  <c r="BG557" i="4"/>
  <c r="BH557" i="4" s="1"/>
  <c r="BF558" i="4"/>
  <c r="BG558" i="4"/>
  <c r="BH558" i="4" s="1"/>
  <c r="BF559" i="4"/>
  <c r="BG559" i="4"/>
  <c r="BH559" i="4" s="1"/>
  <c r="BF560" i="4"/>
  <c r="BG560" i="4"/>
  <c r="BH560" i="4" s="1"/>
  <c r="BF561" i="4"/>
  <c r="BG561" i="4"/>
  <c r="BH561" i="4" s="1"/>
  <c r="BF562" i="4"/>
  <c r="BG562" i="4"/>
  <c r="BH562" i="4" s="1"/>
  <c r="BF563" i="4"/>
  <c r="BG563" i="4"/>
  <c r="BH563" i="4" s="1"/>
  <c r="BF564" i="4"/>
  <c r="BG564" i="4"/>
  <c r="BH564" i="4" s="1"/>
  <c r="BF565" i="4"/>
  <c r="BG565" i="4"/>
  <c r="BH565" i="4" s="1"/>
  <c r="BF566" i="4"/>
  <c r="BG566" i="4"/>
  <c r="BH566" i="4" s="1"/>
  <c r="BF567" i="4"/>
  <c r="BG567" i="4"/>
  <c r="BH567" i="4" s="1"/>
  <c r="BF568" i="4"/>
  <c r="BG568" i="4"/>
  <c r="BH568" i="4" s="1"/>
  <c r="BF569" i="4"/>
  <c r="BG569" i="4"/>
  <c r="BH569" i="4" s="1"/>
  <c r="BF570" i="4"/>
  <c r="BG570" i="4"/>
  <c r="BH570" i="4" s="1"/>
  <c r="BF571" i="4"/>
  <c r="BG571" i="4"/>
  <c r="BH571" i="4" s="1"/>
  <c r="BF572" i="4"/>
  <c r="BG572" i="4"/>
  <c r="BH572" i="4" s="1"/>
  <c r="BF573" i="4"/>
  <c r="BG573" i="4"/>
  <c r="BH573" i="4" s="1"/>
  <c r="BF574" i="4"/>
  <c r="BG574" i="4"/>
  <c r="BH574" i="4" s="1"/>
  <c r="BF575" i="4"/>
  <c r="BG575" i="4"/>
  <c r="BH575" i="4" s="1"/>
  <c r="BF576" i="4"/>
  <c r="BG576" i="4"/>
  <c r="BH576" i="4" s="1"/>
  <c r="BF577" i="4"/>
  <c r="BG577" i="4"/>
  <c r="BH577" i="4" s="1"/>
  <c r="BF578" i="4"/>
  <c r="BG578" i="4"/>
  <c r="BH578" i="4" s="1"/>
  <c r="BF579" i="4"/>
  <c r="BG579" i="4"/>
  <c r="BH579" i="4" s="1"/>
  <c r="BF580" i="4"/>
  <c r="BG580" i="4"/>
  <c r="BH580" i="4" s="1"/>
  <c r="BF581" i="4"/>
  <c r="BG581" i="4"/>
  <c r="BH581" i="4" s="1"/>
  <c r="BF582" i="4"/>
  <c r="BG582" i="4"/>
  <c r="BH582" i="4" s="1"/>
  <c r="BF583" i="4"/>
  <c r="BG583" i="4"/>
  <c r="BH583" i="4" s="1"/>
  <c r="BF584" i="4"/>
  <c r="BG584" i="4"/>
  <c r="BH584" i="4" s="1"/>
  <c r="BF585" i="4"/>
  <c r="BG585" i="4"/>
  <c r="BH585" i="4" s="1"/>
  <c r="BF586" i="4"/>
  <c r="BG586" i="4"/>
  <c r="BH586" i="4" s="1"/>
  <c r="BF587" i="4"/>
  <c r="BG587" i="4"/>
  <c r="BH587" i="4" s="1"/>
  <c r="BF588" i="4"/>
  <c r="BG588" i="4"/>
  <c r="BH588" i="4" s="1"/>
  <c r="BF589" i="4"/>
  <c r="BG589" i="4"/>
  <c r="BH589" i="4" s="1"/>
  <c r="BF590" i="4"/>
  <c r="BG590" i="4"/>
  <c r="BH590" i="4" s="1"/>
  <c r="BF591" i="4"/>
  <c r="BG591" i="4"/>
  <c r="BH591" i="4" s="1"/>
  <c r="BF592" i="4"/>
  <c r="BG592" i="4"/>
  <c r="BH592" i="4" s="1"/>
  <c r="BF593" i="4"/>
  <c r="BG593" i="4"/>
  <c r="BH593" i="4" s="1"/>
  <c r="BF594" i="4"/>
  <c r="BG594" i="4"/>
  <c r="BH594" i="4" s="1"/>
  <c r="BF595" i="4"/>
  <c r="BG595" i="4"/>
  <c r="BH595" i="4" s="1"/>
  <c r="BF596" i="4"/>
  <c r="BG596" i="4"/>
  <c r="BH596" i="4" s="1"/>
  <c r="BF597" i="4"/>
  <c r="BG597" i="4"/>
  <c r="BH597" i="4" s="1"/>
  <c r="BF598" i="4"/>
  <c r="BG598" i="4"/>
  <c r="BH598" i="4" s="1"/>
  <c r="BF599" i="4"/>
  <c r="BG599" i="4"/>
  <c r="BH599" i="4" s="1"/>
  <c r="BF600" i="4"/>
  <c r="BG600" i="4"/>
  <c r="BH600" i="4" s="1"/>
  <c r="BF601" i="4"/>
  <c r="BG601" i="4"/>
  <c r="BH601" i="4" s="1"/>
  <c r="BF602" i="4"/>
  <c r="BG602" i="4"/>
  <c r="BH602" i="4" s="1"/>
  <c r="BF603" i="4"/>
  <c r="BG603" i="4"/>
  <c r="BH603" i="4" s="1"/>
  <c r="BF604" i="4"/>
  <c r="BG604" i="4"/>
  <c r="BH604" i="4" s="1"/>
  <c r="BF605" i="4"/>
  <c r="BG605" i="4"/>
  <c r="BH605" i="4" s="1"/>
  <c r="BF606" i="4"/>
  <c r="BG606" i="4"/>
  <c r="BH606" i="4" s="1"/>
  <c r="BF607" i="4"/>
  <c r="BG607" i="4"/>
  <c r="BH607" i="4" s="1"/>
  <c r="BF608" i="4"/>
  <c r="BG608" i="4"/>
  <c r="BH608" i="4" s="1"/>
  <c r="BF609" i="4"/>
  <c r="BG609" i="4"/>
  <c r="BH609" i="4" s="1"/>
  <c r="BF610" i="4"/>
  <c r="BG610" i="4"/>
  <c r="BH610" i="4" s="1"/>
  <c r="BF611" i="4"/>
  <c r="BG611" i="4"/>
  <c r="BH611" i="4" s="1"/>
  <c r="BF612" i="4"/>
  <c r="BG612" i="4"/>
  <c r="BH612" i="4" s="1"/>
  <c r="BF613" i="4"/>
  <c r="BG613" i="4"/>
  <c r="BH613" i="4" s="1"/>
  <c r="BF614" i="4"/>
  <c r="BG614" i="4"/>
  <c r="BH614" i="4" s="1"/>
  <c r="BF615" i="4"/>
  <c r="BG615" i="4"/>
  <c r="BH615" i="4" s="1"/>
  <c r="BF616" i="4"/>
  <c r="BG616" i="4"/>
  <c r="BH616" i="4" s="1"/>
  <c r="BF617" i="4"/>
  <c r="BG617" i="4"/>
  <c r="BH617" i="4" s="1"/>
  <c r="BF618" i="4"/>
  <c r="BG618" i="4"/>
  <c r="BH618" i="4" s="1"/>
  <c r="BF619" i="4"/>
  <c r="BG619" i="4"/>
  <c r="BH619" i="4" s="1"/>
  <c r="BF620" i="4"/>
  <c r="BG620" i="4"/>
  <c r="BH620" i="4" s="1"/>
  <c r="BF621" i="4"/>
  <c r="BG621" i="4"/>
  <c r="BH621" i="4" s="1"/>
  <c r="BF622" i="4"/>
  <c r="BG622" i="4"/>
  <c r="BH622" i="4" s="1"/>
  <c r="BF623" i="4"/>
  <c r="BG623" i="4"/>
  <c r="BH623" i="4" s="1"/>
  <c r="BF624" i="4"/>
  <c r="BG624" i="4"/>
  <c r="BH624" i="4" s="1"/>
  <c r="BF625" i="4"/>
  <c r="BG625" i="4"/>
  <c r="BH625" i="4" s="1"/>
  <c r="BF626" i="4"/>
  <c r="BG626" i="4"/>
  <c r="BH626" i="4" s="1"/>
  <c r="BF627" i="4"/>
  <c r="BG627" i="4"/>
  <c r="BH627" i="4" s="1"/>
  <c r="BF628" i="4"/>
  <c r="BG628" i="4"/>
  <c r="BH628" i="4" s="1"/>
  <c r="BF629" i="4"/>
  <c r="BG629" i="4"/>
  <c r="BH629" i="4" s="1"/>
  <c r="BF630" i="4"/>
  <c r="BG630" i="4"/>
  <c r="BH630" i="4" s="1"/>
  <c r="BF631" i="4"/>
  <c r="BG631" i="4"/>
  <c r="BH631" i="4" s="1"/>
  <c r="BF632" i="4"/>
  <c r="BG632" i="4"/>
  <c r="BH632" i="4" s="1"/>
  <c r="BF633" i="4"/>
  <c r="BG633" i="4"/>
  <c r="BH633" i="4" s="1"/>
  <c r="BF634" i="4"/>
  <c r="BG634" i="4"/>
  <c r="BH634" i="4" s="1"/>
  <c r="BF635" i="4"/>
  <c r="BG635" i="4"/>
  <c r="BH635" i="4" s="1"/>
  <c r="BF636" i="4"/>
  <c r="BG636" i="4"/>
  <c r="BH636" i="4" s="1"/>
  <c r="BF637" i="4"/>
  <c r="BG637" i="4"/>
  <c r="BH637" i="4" s="1"/>
  <c r="BF638" i="4"/>
  <c r="BG638" i="4"/>
  <c r="BH638" i="4" s="1"/>
  <c r="BF639" i="4"/>
  <c r="BG639" i="4"/>
  <c r="BH639" i="4" s="1"/>
  <c r="BF640" i="4"/>
  <c r="BG640" i="4"/>
  <c r="BH640" i="4" s="1"/>
  <c r="BF641" i="4"/>
  <c r="BG641" i="4"/>
  <c r="BH641" i="4" s="1"/>
  <c r="BF642" i="4"/>
  <c r="BG642" i="4"/>
  <c r="BH642" i="4" s="1"/>
  <c r="BF643" i="4"/>
  <c r="BG643" i="4"/>
  <c r="BH643" i="4" s="1"/>
  <c r="BF644" i="4"/>
  <c r="BG644" i="4"/>
  <c r="BH644" i="4" s="1"/>
  <c r="BF645" i="4"/>
  <c r="BG645" i="4"/>
  <c r="BH645" i="4" s="1"/>
  <c r="BF646" i="4"/>
  <c r="BG646" i="4"/>
  <c r="BH646" i="4" s="1"/>
  <c r="BF647" i="4"/>
  <c r="BG647" i="4"/>
  <c r="BH647" i="4" s="1"/>
  <c r="BF648" i="4"/>
  <c r="BG648" i="4"/>
  <c r="BH648" i="4" s="1"/>
  <c r="BF649" i="4"/>
  <c r="BG649" i="4"/>
  <c r="BH649" i="4" s="1"/>
  <c r="BF650" i="4"/>
  <c r="BG650" i="4"/>
  <c r="BH650" i="4" s="1"/>
  <c r="BF651" i="4"/>
  <c r="BG651" i="4"/>
  <c r="BH651" i="4" s="1"/>
  <c r="BF652" i="4"/>
  <c r="BG652" i="4"/>
  <c r="BH652" i="4" s="1"/>
  <c r="BF653" i="4"/>
  <c r="BG653" i="4"/>
  <c r="BH653" i="4" s="1"/>
  <c r="BF654" i="4"/>
  <c r="BG654" i="4"/>
  <c r="BH654" i="4" s="1"/>
  <c r="BF655" i="4"/>
  <c r="BG655" i="4"/>
  <c r="BH655" i="4" s="1"/>
  <c r="BF656" i="4"/>
  <c r="BG656" i="4"/>
  <c r="BH656" i="4" s="1"/>
  <c r="BF657" i="4"/>
  <c r="BG657" i="4"/>
  <c r="BH657" i="4" s="1"/>
  <c r="BF658" i="4"/>
  <c r="BG658" i="4"/>
  <c r="BH658" i="4" s="1"/>
  <c r="BF659" i="4"/>
  <c r="BG659" i="4"/>
  <c r="BH659" i="4" s="1"/>
  <c r="BF660" i="4"/>
  <c r="BG660" i="4"/>
  <c r="BH660" i="4" s="1"/>
  <c r="BF661" i="4"/>
  <c r="BG661" i="4"/>
  <c r="BH661" i="4" s="1"/>
  <c r="BF662" i="4"/>
  <c r="BG662" i="4"/>
  <c r="BH662" i="4" s="1"/>
  <c r="BF663" i="4"/>
  <c r="BG663" i="4"/>
  <c r="BH663" i="4" s="1"/>
  <c r="BF664" i="4"/>
  <c r="BG664" i="4"/>
  <c r="BH664" i="4" s="1"/>
  <c r="BF665" i="4"/>
  <c r="BG665" i="4"/>
  <c r="BH665" i="4" s="1"/>
  <c r="BF666" i="4"/>
  <c r="BG666" i="4"/>
  <c r="BH666" i="4" s="1"/>
  <c r="BF667" i="4"/>
  <c r="BG667" i="4"/>
  <c r="BH667" i="4" s="1"/>
  <c r="BF668" i="4"/>
  <c r="BG668" i="4"/>
  <c r="BH668" i="4" s="1"/>
  <c r="BF669" i="4"/>
  <c r="BG669" i="4"/>
  <c r="BH669" i="4" s="1"/>
  <c r="BF670" i="4"/>
  <c r="BG670" i="4"/>
  <c r="BH670" i="4" s="1"/>
  <c r="BF671" i="4"/>
  <c r="BG671" i="4"/>
  <c r="BH671" i="4" s="1"/>
  <c r="BF672" i="4"/>
  <c r="BG672" i="4"/>
  <c r="BH672" i="4" s="1"/>
  <c r="BF673" i="4"/>
  <c r="BG673" i="4"/>
  <c r="BH673" i="4" s="1"/>
  <c r="BF674" i="4"/>
  <c r="BG674" i="4"/>
  <c r="BH674" i="4" s="1"/>
  <c r="BF675" i="4"/>
  <c r="BG675" i="4"/>
  <c r="BH675" i="4" s="1"/>
  <c r="BF676" i="4"/>
  <c r="BG676" i="4"/>
  <c r="BH676" i="4" s="1"/>
  <c r="BF677" i="4"/>
  <c r="BG677" i="4"/>
  <c r="BH677" i="4" s="1"/>
  <c r="BF678" i="4"/>
  <c r="BG678" i="4"/>
  <c r="BH678" i="4" s="1"/>
  <c r="BF679" i="4"/>
  <c r="BG679" i="4"/>
  <c r="BH679" i="4" s="1"/>
  <c r="BF680" i="4"/>
  <c r="BG680" i="4"/>
  <c r="BH680" i="4" s="1"/>
  <c r="BF681" i="4"/>
  <c r="BG681" i="4"/>
  <c r="BH681" i="4" s="1"/>
  <c r="BF682" i="4"/>
  <c r="BG682" i="4"/>
  <c r="BH682" i="4" s="1"/>
  <c r="BF683" i="4"/>
  <c r="BG683" i="4"/>
  <c r="BH683" i="4" s="1"/>
  <c r="BF684" i="4"/>
  <c r="BG684" i="4"/>
  <c r="BH684" i="4" s="1"/>
  <c r="BF685" i="4"/>
  <c r="BG685" i="4"/>
  <c r="BH685" i="4" s="1"/>
  <c r="BF686" i="4"/>
  <c r="BG686" i="4"/>
  <c r="BH686" i="4" s="1"/>
  <c r="BF687" i="4"/>
  <c r="BG687" i="4"/>
  <c r="BH687" i="4" s="1"/>
  <c r="BF688" i="4"/>
  <c r="BG688" i="4"/>
  <c r="BH688" i="4" s="1"/>
  <c r="BF689" i="4"/>
  <c r="BG689" i="4"/>
  <c r="BH689" i="4" s="1"/>
  <c r="BF690" i="4"/>
  <c r="BG690" i="4"/>
  <c r="BH690" i="4" s="1"/>
  <c r="BF691" i="4"/>
  <c r="BG691" i="4"/>
  <c r="BH691" i="4" s="1"/>
  <c r="BF692" i="4"/>
  <c r="BG692" i="4"/>
  <c r="BH692" i="4" s="1"/>
  <c r="BF693" i="4"/>
  <c r="BG693" i="4"/>
  <c r="BH693" i="4" s="1"/>
  <c r="BF694" i="4"/>
  <c r="BG694" i="4"/>
  <c r="BH694" i="4" s="1"/>
  <c r="BF695" i="4"/>
  <c r="BG695" i="4"/>
  <c r="BH695" i="4" s="1"/>
  <c r="BF696" i="4"/>
  <c r="BG696" i="4"/>
  <c r="BH696" i="4" s="1"/>
  <c r="BF697" i="4"/>
  <c r="BG697" i="4"/>
  <c r="BH697" i="4" s="1"/>
  <c r="BF698" i="4"/>
  <c r="BG698" i="4"/>
  <c r="BH698" i="4" s="1"/>
  <c r="BF699" i="4"/>
  <c r="BG699" i="4"/>
  <c r="BH699" i="4" s="1"/>
  <c r="BF700" i="4"/>
  <c r="BG700" i="4"/>
  <c r="BH700" i="4" s="1"/>
  <c r="BF701" i="4"/>
  <c r="BG701" i="4"/>
  <c r="BH701" i="4" s="1"/>
  <c r="BF702" i="4"/>
  <c r="BG702" i="4"/>
  <c r="BH702" i="4" s="1"/>
  <c r="BF703" i="4"/>
  <c r="BG703" i="4"/>
  <c r="BH703" i="4" s="1"/>
  <c r="BF704" i="4"/>
  <c r="BG704" i="4"/>
  <c r="BH704" i="4" s="1"/>
  <c r="BF705" i="4"/>
  <c r="BG705" i="4"/>
  <c r="BH705" i="4" s="1"/>
  <c r="BF706" i="4"/>
  <c r="BG706" i="4"/>
  <c r="BH706" i="4" s="1"/>
  <c r="BF707" i="4"/>
  <c r="BG707" i="4"/>
  <c r="BH707" i="4" s="1"/>
  <c r="BF708" i="4"/>
  <c r="BG708" i="4"/>
  <c r="BH708" i="4" s="1"/>
  <c r="BF709" i="4"/>
  <c r="BG709" i="4"/>
  <c r="BH709" i="4" s="1"/>
  <c r="BF710" i="4"/>
  <c r="BG710" i="4"/>
  <c r="BH710" i="4" s="1"/>
  <c r="BF711" i="4"/>
  <c r="BG711" i="4"/>
  <c r="BH711" i="4" s="1"/>
  <c r="BF712" i="4"/>
  <c r="BG712" i="4"/>
  <c r="BH712" i="4" s="1"/>
  <c r="BF713" i="4"/>
  <c r="BG713" i="4"/>
  <c r="BH713" i="4" s="1"/>
  <c r="BF714" i="4"/>
  <c r="BG714" i="4"/>
  <c r="BH714" i="4" s="1"/>
  <c r="BF715" i="4"/>
  <c r="BG715" i="4"/>
  <c r="BH715" i="4" s="1"/>
  <c r="BF716" i="4"/>
  <c r="BG716" i="4"/>
  <c r="BH716" i="4" s="1"/>
  <c r="BF717" i="4"/>
  <c r="BG717" i="4"/>
  <c r="BH717" i="4" s="1"/>
  <c r="BF718" i="4"/>
  <c r="BG718" i="4"/>
  <c r="BH718" i="4" s="1"/>
  <c r="BF719" i="4"/>
  <c r="BG719" i="4"/>
  <c r="BH719" i="4" s="1"/>
  <c r="BF720" i="4"/>
  <c r="BG720" i="4"/>
  <c r="BH720" i="4" s="1"/>
  <c r="BF721" i="4"/>
  <c r="BG721" i="4"/>
  <c r="BH721" i="4" s="1"/>
  <c r="BF722" i="4"/>
  <c r="BG722" i="4"/>
  <c r="BH722" i="4" s="1"/>
  <c r="BF723" i="4"/>
  <c r="BG723" i="4"/>
  <c r="BH723" i="4" s="1"/>
  <c r="BF724" i="4"/>
  <c r="BG724" i="4"/>
  <c r="BH724" i="4" s="1"/>
  <c r="BF725" i="4"/>
  <c r="BG725" i="4"/>
  <c r="BH725" i="4" s="1"/>
  <c r="BF726" i="4"/>
  <c r="BG726" i="4"/>
  <c r="BH726" i="4" s="1"/>
  <c r="BF727" i="4"/>
  <c r="BG727" i="4"/>
  <c r="BH727" i="4" s="1"/>
  <c r="BF728" i="4"/>
  <c r="BG728" i="4"/>
  <c r="BH728" i="4" s="1"/>
  <c r="BF729" i="4"/>
  <c r="BG729" i="4"/>
  <c r="BH729" i="4" s="1"/>
  <c r="BF730" i="4"/>
  <c r="BG730" i="4"/>
  <c r="BH730" i="4" s="1"/>
  <c r="BF731" i="4"/>
  <c r="BG731" i="4"/>
  <c r="BH731" i="4" s="1"/>
  <c r="BF732" i="4"/>
  <c r="BG732" i="4"/>
  <c r="BH732" i="4" s="1"/>
  <c r="BF733" i="4"/>
  <c r="BG733" i="4"/>
  <c r="BH733" i="4" s="1"/>
  <c r="BF734" i="4"/>
  <c r="BG734" i="4"/>
  <c r="BH734" i="4" s="1"/>
  <c r="BF735" i="4"/>
  <c r="BG735" i="4"/>
  <c r="BH735" i="4" s="1"/>
  <c r="BF736" i="4"/>
  <c r="BG736" i="4"/>
  <c r="BH736" i="4" s="1"/>
  <c r="D371" i="7"/>
  <c r="E371" i="7" s="1"/>
  <c r="F371" i="7" s="1"/>
  <c r="J371" i="7"/>
  <c r="D372" i="7"/>
  <c r="E372" i="7" s="1"/>
  <c r="F372" i="7" s="1"/>
  <c r="J372" i="7"/>
  <c r="D373" i="7"/>
  <c r="G373" i="7" s="1"/>
  <c r="J373" i="7"/>
  <c r="D374" i="7"/>
  <c r="J374" i="7"/>
  <c r="D375" i="7"/>
  <c r="E375" i="7" s="1"/>
  <c r="F375" i="7" s="1"/>
  <c r="J375" i="7"/>
  <c r="D376" i="7"/>
  <c r="E376" i="7" s="1"/>
  <c r="F376" i="7" s="1"/>
  <c r="J376" i="7"/>
  <c r="D377" i="7"/>
  <c r="G377" i="7" s="1"/>
  <c r="J377" i="7"/>
  <c r="D378" i="7"/>
  <c r="J378" i="7"/>
  <c r="D379" i="7"/>
  <c r="E379" i="7" s="1"/>
  <c r="F379" i="7" s="1"/>
  <c r="J379" i="7"/>
  <c r="D380" i="7"/>
  <c r="E380" i="7" s="1"/>
  <c r="F380" i="7" s="1"/>
  <c r="J380" i="7"/>
  <c r="D381" i="7"/>
  <c r="G381" i="7" s="1"/>
  <c r="J381" i="7"/>
  <c r="D382" i="7"/>
  <c r="J382" i="7"/>
  <c r="D383" i="7"/>
  <c r="E383" i="7" s="1"/>
  <c r="F383" i="7" s="1"/>
  <c r="J383" i="7"/>
  <c r="D384" i="7"/>
  <c r="E384" i="7" s="1"/>
  <c r="F384" i="7" s="1"/>
  <c r="J384" i="7"/>
  <c r="D385" i="7"/>
  <c r="G385" i="7" s="1"/>
  <c r="J385" i="7"/>
  <c r="D386" i="7"/>
  <c r="J386" i="7"/>
  <c r="D387" i="7"/>
  <c r="E387" i="7" s="1"/>
  <c r="F387" i="7" s="1"/>
  <c r="J387" i="7"/>
  <c r="D388" i="7"/>
  <c r="E388" i="7" s="1"/>
  <c r="F388" i="7" s="1"/>
  <c r="J388" i="7"/>
  <c r="D389" i="7"/>
  <c r="G389" i="7" s="1"/>
  <c r="J389" i="7"/>
  <c r="D390" i="7"/>
  <c r="J390" i="7"/>
  <c r="D391" i="7"/>
  <c r="E391" i="7" s="1"/>
  <c r="F391" i="7" s="1"/>
  <c r="J391" i="7"/>
  <c r="D392" i="7"/>
  <c r="E392" i="7" s="1"/>
  <c r="F392" i="7" s="1"/>
  <c r="G392" i="7"/>
  <c r="J392" i="7"/>
  <c r="D393" i="7"/>
  <c r="G393" i="7" s="1"/>
  <c r="J393" i="7"/>
  <c r="D394" i="7"/>
  <c r="J394" i="7"/>
  <c r="D395" i="7"/>
  <c r="E395" i="7" s="1"/>
  <c r="F395" i="7" s="1"/>
  <c r="J395" i="7"/>
  <c r="D396" i="7"/>
  <c r="E396" i="7" s="1"/>
  <c r="F396" i="7" s="1"/>
  <c r="J396" i="7"/>
  <c r="D397" i="7"/>
  <c r="G397" i="7" s="1"/>
  <c r="J397" i="7"/>
  <c r="D398" i="7"/>
  <c r="J398" i="7"/>
  <c r="D399" i="7"/>
  <c r="E399" i="7" s="1"/>
  <c r="F399" i="7" s="1"/>
  <c r="J399" i="7"/>
  <c r="D400" i="7"/>
  <c r="G400" i="7" s="1"/>
  <c r="J400" i="7"/>
  <c r="D401" i="7"/>
  <c r="G401" i="7" s="1"/>
  <c r="J401" i="7"/>
  <c r="D402" i="7"/>
  <c r="J402" i="7"/>
  <c r="D403" i="7"/>
  <c r="E403" i="7" s="1"/>
  <c r="F403" i="7" s="1"/>
  <c r="J403" i="7"/>
  <c r="D404" i="7"/>
  <c r="E404" i="7" s="1"/>
  <c r="F404" i="7" s="1"/>
  <c r="J404" i="7"/>
  <c r="D405" i="7"/>
  <c r="G405" i="7" s="1"/>
  <c r="J405" i="7"/>
  <c r="D406" i="7"/>
  <c r="J406" i="7"/>
  <c r="D407" i="7"/>
  <c r="E407" i="7" s="1"/>
  <c r="F407" i="7" s="1"/>
  <c r="J407" i="7"/>
  <c r="D408" i="7"/>
  <c r="E408" i="7" s="1"/>
  <c r="F408" i="7" s="1"/>
  <c r="J408" i="7"/>
  <c r="D409" i="7"/>
  <c r="G409" i="7" s="1"/>
  <c r="J409" i="7"/>
  <c r="D410" i="7"/>
  <c r="J410" i="7"/>
  <c r="D411" i="7"/>
  <c r="E411" i="7" s="1"/>
  <c r="F411" i="7" s="1"/>
  <c r="J411" i="7"/>
  <c r="D412" i="7"/>
  <c r="E412" i="7" s="1"/>
  <c r="F412" i="7" s="1"/>
  <c r="J412" i="7"/>
  <c r="D413" i="7"/>
  <c r="G413" i="7" s="1"/>
  <c r="J413" i="7"/>
  <c r="D414" i="7"/>
  <c r="G414" i="7" s="1"/>
  <c r="J414" i="7"/>
  <c r="D415" i="7"/>
  <c r="G415" i="7" s="1"/>
  <c r="J415" i="7"/>
  <c r="D416" i="7"/>
  <c r="E416" i="7" s="1"/>
  <c r="F416" i="7" s="1"/>
  <c r="J416" i="7"/>
  <c r="D417" i="7"/>
  <c r="G417" i="7" s="1"/>
  <c r="J417" i="7"/>
  <c r="D418" i="7"/>
  <c r="G418" i="7" s="1"/>
  <c r="J418" i="7"/>
  <c r="D419" i="7"/>
  <c r="G419" i="7" s="1"/>
  <c r="J419" i="7"/>
  <c r="D420" i="7"/>
  <c r="E420" i="7" s="1"/>
  <c r="F420" i="7" s="1"/>
  <c r="J420" i="7"/>
  <c r="D421" i="7"/>
  <c r="G421" i="7" s="1"/>
  <c r="J421" i="7"/>
  <c r="D422" i="7"/>
  <c r="E422" i="7" s="1"/>
  <c r="F422" i="7" s="1"/>
  <c r="J422" i="7"/>
  <c r="D423" i="7"/>
  <c r="G423" i="7" s="1"/>
  <c r="J423" i="7"/>
  <c r="D424" i="7"/>
  <c r="E424" i="7" s="1"/>
  <c r="F424" i="7" s="1"/>
  <c r="J424" i="7"/>
  <c r="D425" i="7"/>
  <c r="G425" i="7" s="1"/>
  <c r="J425" i="7"/>
  <c r="D426" i="7"/>
  <c r="G426" i="7" s="1"/>
  <c r="J426" i="7"/>
  <c r="D427" i="7"/>
  <c r="E427" i="7" s="1"/>
  <c r="F427" i="7" s="1"/>
  <c r="J427" i="7"/>
  <c r="D428" i="7"/>
  <c r="G428" i="7" s="1"/>
  <c r="J428" i="7"/>
  <c r="D429" i="7"/>
  <c r="E429" i="7" s="1"/>
  <c r="F429" i="7" s="1"/>
  <c r="J429" i="7"/>
  <c r="D430" i="7"/>
  <c r="E430" i="7" s="1"/>
  <c r="F430" i="7" s="1"/>
  <c r="J430" i="7"/>
  <c r="D431" i="7"/>
  <c r="E431" i="7"/>
  <c r="F431" i="7" s="1"/>
  <c r="G431" i="7"/>
  <c r="J431" i="7"/>
  <c r="D432" i="7"/>
  <c r="G432" i="7" s="1"/>
  <c r="J432" i="7"/>
  <c r="D433" i="7"/>
  <c r="E433" i="7" s="1"/>
  <c r="F433" i="7" s="1"/>
  <c r="J433" i="7"/>
  <c r="D434" i="7"/>
  <c r="E434" i="7" s="1"/>
  <c r="F434" i="7" s="1"/>
  <c r="J434" i="7"/>
  <c r="D435" i="7"/>
  <c r="E435" i="7" s="1"/>
  <c r="F435" i="7" s="1"/>
  <c r="J435" i="7"/>
  <c r="D436" i="7"/>
  <c r="G436" i="7" s="1"/>
  <c r="J436" i="7"/>
  <c r="D437" i="7"/>
  <c r="E437" i="7" s="1"/>
  <c r="F437" i="7" s="1"/>
  <c r="J437" i="7"/>
  <c r="D438" i="7"/>
  <c r="E438" i="7" s="1"/>
  <c r="F438" i="7" s="1"/>
  <c r="J438" i="7"/>
  <c r="D439" i="7"/>
  <c r="E439" i="7" s="1"/>
  <c r="F439" i="7" s="1"/>
  <c r="J439" i="7"/>
  <c r="D440" i="7"/>
  <c r="G440" i="7" s="1"/>
  <c r="J440" i="7"/>
  <c r="D441" i="7"/>
  <c r="E441" i="7" s="1"/>
  <c r="F441" i="7" s="1"/>
  <c r="J441" i="7"/>
  <c r="D442" i="7"/>
  <c r="E442" i="7" s="1"/>
  <c r="F442" i="7" s="1"/>
  <c r="J442" i="7"/>
  <c r="D443" i="7"/>
  <c r="E443" i="7" s="1"/>
  <c r="F443" i="7" s="1"/>
  <c r="J443" i="7"/>
  <c r="D444" i="7"/>
  <c r="G444" i="7" s="1"/>
  <c r="J444" i="7"/>
  <c r="D445" i="7"/>
  <c r="E445" i="7" s="1"/>
  <c r="F445" i="7" s="1"/>
  <c r="J445" i="7"/>
  <c r="D446" i="7"/>
  <c r="J446" i="7"/>
  <c r="D447" i="7"/>
  <c r="E447" i="7" s="1"/>
  <c r="F447" i="7" s="1"/>
  <c r="J447" i="7"/>
  <c r="D448" i="7"/>
  <c r="J448" i="7"/>
  <c r="D449" i="7"/>
  <c r="E449" i="7" s="1"/>
  <c r="F449" i="7" s="1"/>
  <c r="J449" i="7"/>
  <c r="D450" i="7"/>
  <c r="J450" i="7"/>
  <c r="D451" i="7"/>
  <c r="E451" i="7" s="1"/>
  <c r="F451" i="7" s="1"/>
  <c r="J451" i="7"/>
  <c r="D452" i="7"/>
  <c r="J452" i="7"/>
  <c r="D453" i="7"/>
  <c r="E453" i="7" s="1"/>
  <c r="F453" i="7" s="1"/>
  <c r="J453" i="7"/>
  <c r="D454" i="7"/>
  <c r="J454" i="7"/>
  <c r="D455" i="7"/>
  <c r="E455" i="7" s="1"/>
  <c r="F455" i="7" s="1"/>
  <c r="J455" i="7"/>
  <c r="D456" i="7"/>
  <c r="J456" i="7"/>
  <c r="D457" i="7"/>
  <c r="E457" i="7" s="1"/>
  <c r="F457" i="7" s="1"/>
  <c r="J457" i="7"/>
  <c r="D458" i="7"/>
  <c r="J458" i="7"/>
  <c r="D459" i="7"/>
  <c r="E459" i="7" s="1"/>
  <c r="F459" i="7" s="1"/>
  <c r="J459" i="7"/>
  <c r="D460" i="7"/>
  <c r="J460" i="7"/>
  <c r="D461" i="7"/>
  <c r="E461" i="7" s="1"/>
  <c r="F461" i="7" s="1"/>
  <c r="J461" i="7"/>
  <c r="D462" i="7"/>
  <c r="J462" i="7"/>
  <c r="D463" i="7"/>
  <c r="E463" i="7" s="1"/>
  <c r="F463" i="7" s="1"/>
  <c r="J463" i="7"/>
  <c r="D464" i="7"/>
  <c r="J464" i="7"/>
  <c r="D465" i="7"/>
  <c r="G465" i="7" s="1"/>
  <c r="E465" i="7"/>
  <c r="F465" i="7" s="1"/>
  <c r="J465" i="7"/>
  <c r="D466" i="7"/>
  <c r="G466" i="7" s="1"/>
  <c r="J466" i="7"/>
  <c r="D467" i="7"/>
  <c r="E467" i="7" s="1"/>
  <c r="F467" i="7" s="1"/>
  <c r="J467" i="7"/>
  <c r="D468" i="7"/>
  <c r="G468" i="7" s="1"/>
  <c r="J468" i="7"/>
  <c r="D469" i="7"/>
  <c r="G469" i="7" s="1"/>
  <c r="J469" i="7"/>
  <c r="D470" i="7"/>
  <c r="G470" i="7" s="1"/>
  <c r="J470" i="7"/>
  <c r="D471" i="7"/>
  <c r="E471" i="7" s="1"/>
  <c r="F471" i="7" s="1"/>
  <c r="J471" i="7"/>
  <c r="D472" i="7"/>
  <c r="G472" i="7" s="1"/>
  <c r="J472" i="7"/>
  <c r="D473" i="7"/>
  <c r="G473" i="7" s="1"/>
  <c r="J473" i="7"/>
  <c r="D474" i="7"/>
  <c r="G474" i="7" s="1"/>
  <c r="J474" i="7"/>
  <c r="D475" i="7"/>
  <c r="G475" i="7" s="1"/>
  <c r="J475" i="7"/>
  <c r="D476" i="7"/>
  <c r="G476" i="7" s="1"/>
  <c r="J476" i="7"/>
  <c r="D477" i="7"/>
  <c r="G477" i="7" s="1"/>
  <c r="J477" i="7"/>
  <c r="D478" i="7"/>
  <c r="J478" i="7"/>
  <c r="D479" i="7"/>
  <c r="J479" i="7"/>
  <c r="D480" i="7"/>
  <c r="G480" i="7" s="1"/>
  <c r="J480" i="7"/>
  <c r="D481" i="7"/>
  <c r="J481" i="7"/>
  <c r="D482" i="7"/>
  <c r="G482" i="7" s="1"/>
  <c r="J482" i="7"/>
  <c r="D483" i="7"/>
  <c r="E483" i="7" s="1"/>
  <c r="F483" i="7" s="1"/>
  <c r="J483" i="7"/>
  <c r="D484" i="7"/>
  <c r="J484" i="7"/>
  <c r="D485" i="7"/>
  <c r="G485" i="7" s="1"/>
  <c r="J485" i="7"/>
  <c r="D486" i="7"/>
  <c r="G486" i="7" s="1"/>
  <c r="J486" i="7"/>
  <c r="D487" i="7"/>
  <c r="G487" i="7" s="1"/>
  <c r="J487" i="7"/>
  <c r="D488" i="7"/>
  <c r="G488" i="7" s="1"/>
  <c r="J488" i="7"/>
  <c r="D489" i="7"/>
  <c r="G489" i="7" s="1"/>
  <c r="J489" i="7"/>
  <c r="D490" i="7"/>
  <c r="G490" i="7" s="1"/>
  <c r="J490" i="7"/>
  <c r="D491" i="7"/>
  <c r="G491" i="7" s="1"/>
  <c r="J491" i="7"/>
  <c r="D492" i="7"/>
  <c r="G492" i="7" s="1"/>
  <c r="J492" i="7"/>
  <c r="D493" i="7"/>
  <c r="G493" i="7" s="1"/>
  <c r="J493" i="7"/>
  <c r="D494" i="7"/>
  <c r="J494" i="7"/>
  <c r="D495" i="7"/>
  <c r="J495" i="7"/>
  <c r="D496" i="7"/>
  <c r="G496" i="7" s="1"/>
  <c r="J496" i="7"/>
  <c r="D497" i="7"/>
  <c r="J497" i="7"/>
  <c r="D498" i="7"/>
  <c r="G498" i="7" s="1"/>
  <c r="J498" i="7"/>
  <c r="D499" i="7"/>
  <c r="E499" i="7" s="1"/>
  <c r="F499" i="7" s="1"/>
  <c r="J499" i="7"/>
  <c r="D500" i="7"/>
  <c r="J500" i="7"/>
  <c r="D501" i="7"/>
  <c r="G501" i="7" s="1"/>
  <c r="J501" i="7"/>
  <c r="D502" i="7"/>
  <c r="G502" i="7" s="1"/>
  <c r="J502" i="7"/>
  <c r="D503" i="7"/>
  <c r="E503" i="7" s="1"/>
  <c r="F503" i="7" s="1"/>
  <c r="G503" i="7"/>
  <c r="J503" i="7"/>
  <c r="D504" i="7"/>
  <c r="G504" i="7" s="1"/>
  <c r="J504" i="7"/>
  <c r="D505" i="7"/>
  <c r="G505" i="7" s="1"/>
  <c r="J505" i="7"/>
  <c r="D506" i="7"/>
  <c r="G506" i="7" s="1"/>
  <c r="J506" i="7"/>
  <c r="D507" i="7"/>
  <c r="G507" i="7" s="1"/>
  <c r="J507" i="7"/>
  <c r="D508" i="7"/>
  <c r="G508" i="7" s="1"/>
  <c r="J508" i="7"/>
  <c r="D509" i="7"/>
  <c r="G509" i="7" s="1"/>
  <c r="J509" i="7"/>
  <c r="D510" i="7"/>
  <c r="J510" i="7"/>
  <c r="D511" i="7"/>
  <c r="J511" i="7"/>
  <c r="D512" i="7"/>
  <c r="G512" i="7" s="1"/>
  <c r="J512" i="7"/>
  <c r="D513" i="7"/>
  <c r="J513" i="7"/>
  <c r="D514" i="7"/>
  <c r="G514" i="7" s="1"/>
  <c r="J514" i="7"/>
  <c r="D515" i="7"/>
  <c r="E515" i="7" s="1"/>
  <c r="F515" i="7" s="1"/>
  <c r="J515" i="7"/>
  <c r="D516" i="7"/>
  <c r="J516" i="7"/>
  <c r="D517" i="7"/>
  <c r="G517" i="7" s="1"/>
  <c r="J517" i="7"/>
  <c r="D518" i="7"/>
  <c r="G518" i="7" s="1"/>
  <c r="J518" i="7"/>
  <c r="D519" i="7"/>
  <c r="G519" i="7" s="1"/>
  <c r="J519" i="7"/>
  <c r="D520" i="7"/>
  <c r="J520" i="7"/>
  <c r="D521" i="7"/>
  <c r="G521" i="7" s="1"/>
  <c r="J521" i="7"/>
  <c r="D522" i="7"/>
  <c r="G522" i="7" s="1"/>
  <c r="J522" i="7"/>
  <c r="D523" i="7"/>
  <c r="G523" i="7" s="1"/>
  <c r="E523" i="7"/>
  <c r="F523" i="7" s="1"/>
  <c r="J523" i="7"/>
  <c r="D524" i="7"/>
  <c r="G524" i="7" s="1"/>
  <c r="J524" i="7"/>
  <c r="D525" i="7"/>
  <c r="G525" i="7" s="1"/>
  <c r="J525" i="7"/>
  <c r="D526" i="7"/>
  <c r="G526" i="7" s="1"/>
  <c r="J526" i="7"/>
  <c r="D527" i="7"/>
  <c r="J527" i="7"/>
  <c r="D528" i="7"/>
  <c r="G528" i="7" s="1"/>
  <c r="J528" i="7"/>
  <c r="D529" i="7"/>
  <c r="G529" i="7" s="1"/>
  <c r="J529" i="7"/>
  <c r="D530" i="7"/>
  <c r="G530" i="7" s="1"/>
  <c r="J530" i="7"/>
  <c r="D531" i="7"/>
  <c r="G531" i="7" s="1"/>
  <c r="J531" i="7"/>
  <c r="D532" i="7"/>
  <c r="G532" i="7" s="1"/>
  <c r="J532" i="7"/>
  <c r="D533" i="7"/>
  <c r="G533" i="7" s="1"/>
  <c r="J533" i="7"/>
  <c r="D534" i="7"/>
  <c r="J534" i="7"/>
  <c r="D535" i="7"/>
  <c r="G535" i="7" s="1"/>
  <c r="J535" i="7"/>
  <c r="D536" i="7"/>
  <c r="G536" i="7" s="1"/>
  <c r="J536" i="7"/>
  <c r="D537" i="7"/>
  <c r="G537" i="7" s="1"/>
  <c r="J537" i="7"/>
  <c r="D538" i="7"/>
  <c r="G538" i="7" s="1"/>
  <c r="J538" i="7"/>
  <c r="D539" i="7"/>
  <c r="G539" i="7" s="1"/>
  <c r="J539" i="7"/>
  <c r="D540" i="7"/>
  <c r="G540" i="7" s="1"/>
  <c r="E540" i="7"/>
  <c r="F540" i="7" s="1"/>
  <c r="J540" i="7"/>
  <c r="D541" i="7"/>
  <c r="G541" i="7" s="1"/>
  <c r="J541" i="7"/>
  <c r="D542" i="7"/>
  <c r="J542" i="7"/>
  <c r="D543" i="7"/>
  <c r="E543" i="7" s="1"/>
  <c r="F543" i="7" s="1"/>
  <c r="J543" i="7"/>
  <c r="D544" i="7"/>
  <c r="G544" i="7" s="1"/>
  <c r="J544" i="7"/>
  <c r="D545" i="7"/>
  <c r="E545" i="7" s="1"/>
  <c r="F545" i="7" s="1"/>
  <c r="J545" i="7"/>
  <c r="D546" i="7"/>
  <c r="G546" i="7" s="1"/>
  <c r="J546" i="7"/>
  <c r="D547" i="7"/>
  <c r="G547" i="7" s="1"/>
  <c r="J547" i="7"/>
  <c r="D548" i="7"/>
  <c r="G548" i="7" s="1"/>
  <c r="J548" i="7"/>
  <c r="D549" i="7"/>
  <c r="G549" i="7" s="1"/>
  <c r="J549" i="7"/>
  <c r="D550" i="7"/>
  <c r="J550" i="7"/>
  <c r="D551" i="7"/>
  <c r="E551" i="7" s="1"/>
  <c r="F551" i="7" s="1"/>
  <c r="J551" i="7"/>
  <c r="D552" i="7"/>
  <c r="G552" i="7" s="1"/>
  <c r="J552" i="7"/>
  <c r="D553" i="7"/>
  <c r="E553" i="7" s="1"/>
  <c r="F553" i="7" s="1"/>
  <c r="J553" i="7"/>
  <c r="D554" i="7"/>
  <c r="G554" i="7" s="1"/>
  <c r="J554" i="7"/>
  <c r="D555" i="7"/>
  <c r="G555" i="7" s="1"/>
  <c r="J555" i="7"/>
  <c r="D556" i="7"/>
  <c r="G556" i="7" s="1"/>
  <c r="E556" i="7"/>
  <c r="F556" i="7" s="1"/>
  <c r="J556" i="7"/>
  <c r="D557" i="7"/>
  <c r="G557" i="7" s="1"/>
  <c r="J557" i="7"/>
  <c r="D558" i="7"/>
  <c r="J558" i="7"/>
  <c r="D559" i="7"/>
  <c r="G559" i="7" s="1"/>
  <c r="J559" i="7"/>
  <c r="D560" i="7"/>
  <c r="G560" i="7" s="1"/>
  <c r="E560" i="7"/>
  <c r="F560" i="7" s="1"/>
  <c r="J560" i="7"/>
  <c r="D561" i="7"/>
  <c r="E561" i="7" s="1"/>
  <c r="F561" i="7" s="1"/>
  <c r="J561" i="7"/>
  <c r="D562" i="7"/>
  <c r="G562" i="7" s="1"/>
  <c r="J562" i="7"/>
  <c r="D563" i="7"/>
  <c r="G563" i="7" s="1"/>
  <c r="J563" i="7"/>
  <c r="D564" i="7"/>
  <c r="G564" i="7" s="1"/>
  <c r="J564" i="7"/>
  <c r="D565" i="7"/>
  <c r="G565" i="7" s="1"/>
  <c r="J565" i="7"/>
  <c r="D566" i="7"/>
  <c r="J566" i="7"/>
  <c r="D567" i="7"/>
  <c r="G567" i="7" s="1"/>
  <c r="J567" i="7"/>
  <c r="D568" i="7"/>
  <c r="G568" i="7" s="1"/>
  <c r="J568" i="7"/>
  <c r="D569" i="7"/>
  <c r="J569" i="7"/>
  <c r="D570" i="7"/>
  <c r="G570" i="7" s="1"/>
  <c r="J570" i="7"/>
  <c r="D571" i="7"/>
  <c r="G571" i="7" s="1"/>
  <c r="J571" i="7"/>
  <c r="D572" i="7"/>
  <c r="G572" i="7" s="1"/>
  <c r="J572" i="7"/>
  <c r="D573" i="7"/>
  <c r="G573" i="7" s="1"/>
  <c r="J573" i="7"/>
  <c r="D574" i="7"/>
  <c r="G574" i="7" s="1"/>
  <c r="J574" i="7"/>
  <c r="D575" i="7"/>
  <c r="G575" i="7" s="1"/>
  <c r="J575" i="7"/>
  <c r="D576" i="7"/>
  <c r="G576" i="7" s="1"/>
  <c r="J576" i="7"/>
  <c r="D577" i="7"/>
  <c r="G577" i="7" s="1"/>
  <c r="E577" i="7"/>
  <c r="F577" i="7" s="1"/>
  <c r="J577" i="7"/>
  <c r="D578" i="7"/>
  <c r="G578" i="7" s="1"/>
  <c r="J578" i="7"/>
  <c r="D579" i="7"/>
  <c r="G579" i="7" s="1"/>
  <c r="J579" i="7"/>
  <c r="D580" i="7"/>
  <c r="G580" i="7" s="1"/>
  <c r="J580" i="7"/>
  <c r="D581" i="7"/>
  <c r="G581" i="7" s="1"/>
  <c r="J581" i="7"/>
  <c r="D582" i="7"/>
  <c r="G582" i="7" s="1"/>
  <c r="J582" i="7"/>
  <c r="D583" i="7"/>
  <c r="G583" i="7" s="1"/>
  <c r="E583" i="7"/>
  <c r="F583" i="7" s="1"/>
  <c r="J583" i="7"/>
  <c r="D584" i="7"/>
  <c r="G584" i="7" s="1"/>
  <c r="J584" i="7"/>
  <c r="D585" i="7"/>
  <c r="J585" i="7"/>
  <c r="D586" i="7"/>
  <c r="G586" i="7" s="1"/>
  <c r="J586" i="7"/>
  <c r="D587" i="7"/>
  <c r="G587" i="7" s="1"/>
  <c r="J587" i="7"/>
  <c r="D588" i="7"/>
  <c r="G588" i="7" s="1"/>
  <c r="J588" i="7"/>
  <c r="D589" i="7"/>
  <c r="E589" i="7" s="1"/>
  <c r="F589" i="7" s="1"/>
  <c r="J589" i="7"/>
  <c r="D590" i="7"/>
  <c r="G590" i="7" s="1"/>
  <c r="J590" i="7"/>
  <c r="D591" i="7"/>
  <c r="G591" i="7" s="1"/>
  <c r="J591" i="7"/>
  <c r="D592" i="7"/>
  <c r="G592" i="7" s="1"/>
  <c r="J592" i="7"/>
  <c r="D593" i="7"/>
  <c r="G593" i="7" s="1"/>
  <c r="J593" i="7"/>
  <c r="D594" i="7"/>
  <c r="G594" i="7" s="1"/>
  <c r="J594" i="7"/>
  <c r="D595" i="7"/>
  <c r="G595" i="7" s="1"/>
  <c r="J595" i="7"/>
  <c r="D596" i="7"/>
  <c r="G596" i="7" s="1"/>
  <c r="J596" i="7"/>
  <c r="D597" i="7"/>
  <c r="G597" i="7" s="1"/>
  <c r="J597" i="7"/>
  <c r="D598" i="7"/>
  <c r="G598" i="7" s="1"/>
  <c r="J598" i="7"/>
  <c r="D599" i="7"/>
  <c r="G599" i="7" s="1"/>
  <c r="J599" i="7"/>
  <c r="D600" i="7"/>
  <c r="G600" i="7" s="1"/>
  <c r="J600" i="7"/>
  <c r="D601" i="7"/>
  <c r="J601" i="7"/>
  <c r="D602" i="7"/>
  <c r="G602" i="7" s="1"/>
  <c r="J602" i="7"/>
  <c r="D603" i="7"/>
  <c r="G603" i="7" s="1"/>
  <c r="J603" i="7"/>
  <c r="D604" i="7"/>
  <c r="G604" i="7" s="1"/>
  <c r="J604" i="7"/>
  <c r="D605" i="7"/>
  <c r="G605" i="7" s="1"/>
  <c r="J605" i="7"/>
  <c r="D606" i="7"/>
  <c r="G606" i="7" s="1"/>
  <c r="J606" i="7"/>
  <c r="D607" i="7"/>
  <c r="G607" i="7" s="1"/>
  <c r="E607" i="7"/>
  <c r="F607" i="7" s="1"/>
  <c r="J607" i="7"/>
  <c r="D608" i="7"/>
  <c r="G608" i="7" s="1"/>
  <c r="J608" i="7"/>
  <c r="D609" i="7"/>
  <c r="G609" i="7" s="1"/>
  <c r="J609" i="7"/>
  <c r="D610" i="7"/>
  <c r="G610" i="7" s="1"/>
  <c r="J610" i="7"/>
  <c r="D611" i="7"/>
  <c r="G611" i="7" s="1"/>
  <c r="E611" i="7"/>
  <c r="F611" i="7" s="1"/>
  <c r="J611" i="7"/>
  <c r="D612" i="7"/>
  <c r="J612" i="7"/>
  <c r="D613" i="7"/>
  <c r="G613" i="7" s="1"/>
  <c r="J613" i="7"/>
  <c r="D614" i="7"/>
  <c r="G614" i="7" s="1"/>
  <c r="J614" i="7"/>
  <c r="D615" i="7"/>
  <c r="G615" i="7" s="1"/>
  <c r="J615" i="7"/>
  <c r="D616" i="7"/>
  <c r="J616" i="7"/>
  <c r="D617" i="7"/>
  <c r="G617" i="7" s="1"/>
  <c r="J617" i="7"/>
  <c r="D618" i="7"/>
  <c r="G618" i="7" s="1"/>
  <c r="J618" i="7"/>
  <c r="D619" i="7"/>
  <c r="J619" i="7"/>
  <c r="D620" i="7"/>
  <c r="G620" i="7" s="1"/>
  <c r="J620" i="7"/>
  <c r="D621" i="7"/>
  <c r="J621" i="7"/>
  <c r="D622" i="7"/>
  <c r="G622" i="7" s="1"/>
  <c r="J622" i="7"/>
  <c r="D623" i="7"/>
  <c r="G623" i="7" s="1"/>
  <c r="J623" i="7"/>
  <c r="D624" i="7"/>
  <c r="J624" i="7"/>
  <c r="D625" i="7"/>
  <c r="G625" i="7" s="1"/>
  <c r="J625" i="7"/>
  <c r="D626" i="7"/>
  <c r="J626" i="7"/>
  <c r="D627" i="7"/>
  <c r="J627" i="7"/>
  <c r="D628" i="7"/>
  <c r="G628" i="7" s="1"/>
  <c r="J628" i="7"/>
  <c r="D629" i="7"/>
  <c r="G629" i="7" s="1"/>
  <c r="J629" i="7"/>
  <c r="D630" i="7"/>
  <c r="G630" i="7" s="1"/>
  <c r="J630" i="7"/>
  <c r="D631" i="7"/>
  <c r="E631" i="7" s="1"/>
  <c r="F631" i="7" s="1"/>
  <c r="J631" i="7"/>
  <c r="D632" i="7"/>
  <c r="J632" i="7"/>
  <c r="D633" i="7"/>
  <c r="E633" i="7" s="1"/>
  <c r="F633" i="7" s="1"/>
  <c r="J633" i="7"/>
  <c r="D634" i="7"/>
  <c r="E634" i="7" s="1"/>
  <c r="F634" i="7" s="1"/>
  <c r="J634" i="7"/>
  <c r="D635" i="7"/>
  <c r="G635" i="7" s="1"/>
  <c r="J635" i="7"/>
  <c r="D636" i="7"/>
  <c r="G636" i="7" s="1"/>
  <c r="J636" i="7"/>
  <c r="D637" i="7"/>
  <c r="G637" i="7" s="1"/>
  <c r="J637" i="7"/>
  <c r="D638" i="7"/>
  <c r="G638" i="7" s="1"/>
  <c r="J638" i="7"/>
  <c r="D639" i="7"/>
  <c r="E639" i="7" s="1"/>
  <c r="F639" i="7" s="1"/>
  <c r="J639" i="7"/>
  <c r="D640" i="7"/>
  <c r="J640" i="7"/>
  <c r="D641" i="7"/>
  <c r="G641" i="7" s="1"/>
  <c r="J641" i="7"/>
  <c r="D642" i="7"/>
  <c r="E642" i="7" s="1"/>
  <c r="F642" i="7" s="1"/>
  <c r="J642" i="7"/>
  <c r="D643" i="7"/>
  <c r="E643" i="7" s="1"/>
  <c r="F643" i="7" s="1"/>
  <c r="J643" i="7"/>
  <c r="D644" i="7"/>
  <c r="G644" i="7" s="1"/>
  <c r="J644" i="7"/>
  <c r="D645" i="7"/>
  <c r="G645" i="7" s="1"/>
  <c r="J645" i="7"/>
  <c r="D646" i="7"/>
  <c r="G646" i="7" s="1"/>
  <c r="J646" i="7"/>
  <c r="D647" i="7"/>
  <c r="E647" i="7" s="1"/>
  <c r="F647" i="7" s="1"/>
  <c r="J647" i="7"/>
  <c r="D648" i="7"/>
  <c r="E648" i="7" s="1"/>
  <c r="F648" i="7" s="1"/>
  <c r="J648" i="7"/>
  <c r="D649" i="7"/>
  <c r="G649" i="7" s="1"/>
  <c r="E649" i="7"/>
  <c r="F649" i="7" s="1"/>
  <c r="J649" i="7"/>
  <c r="D650" i="7"/>
  <c r="G650" i="7" s="1"/>
  <c r="J650" i="7"/>
  <c r="D651" i="7"/>
  <c r="E651" i="7" s="1"/>
  <c r="F651" i="7" s="1"/>
  <c r="J651" i="7"/>
  <c r="D652" i="7"/>
  <c r="E652" i="7" s="1"/>
  <c r="F652" i="7" s="1"/>
  <c r="J652" i="7"/>
  <c r="D653" i="7"/>
  <c r="E653" i="7" s="1"/>
  <c r="F653" i="7" s="1"/>
  <c r="J653" i="7"/>
  <c r="D654" i="7"/>
  <c r="G654" i="7" s="1"/>
  <c r="J654" i="7"/>
  <c r="D655" i="7"/>
  <c r="E655" i="7" s="1"/>
  <c r="F655" i="7" s="1"/>
  <c r="J655" i="7"/>
  <c r="D656" i="7"/>
  <c r="E656" i="7" s="1"/>
  <c r="F656" i="7" s="1"/>
  <c r="J656" i="7"/>
  <c r="D657" i="7"/>
  <c r="G657" i="7" s="1"/>
  <c r="E657" i="7"/>
  <c r="F657" i="7" s="1"/>
  <c r="J657" i="7"/>
  <c r="D658" i="7"/>
  <c r="G658" i="7" s="1"/>
  <c r="J658" i="7"/>
  <c r="D659" i="7"/>
  <c r="E659" i="7" s="1"/>
  <c r="F659" i="7" s="1"/>
  <c r="J659" i="7"/>
  <c r="D660" i="7"/>
  <c r="E660" i="7" s="1"/>
  <c r="F660" i="7" s="1"/>
  <c r="J660" i="7"/>
  <c r="D661" i="7"/>
  <c r="G661" i="7" s="1"/>
  <c r="J661" i="7"/>
  <c r="D662" i="7"/>
  <c r="G662" i="7" s="1"/>
  <c r="J662" i="7"/>
  <c r="D663" i="7"/>
  <c r="E663" i="7" s="1"/>
  <c r="F663" i="7" s="1"/>
  <c r="J663" i="7"/>
  <c r="D664" i="7"/>
  <c r="E664" i="7" s="1"/>
  <c r="F664" i="7" s="1"/>
  <c r="J664" i="7"/>
  <c r="D665" i="7"/>
  <c r="G665" i="7" s="1"/>
  <c r="J665" i="7"/>
  <c r="D666" i="7"/>
  <c r="G666" i="7" s="1"/>
  <c r="J666" i="7"/>
  <c r="D667" i="7"/>
  <c r="E667" i="7" s="1"/>
  <c r="F667" i="7" s="1"/>
  <c r="J667" i="7"/>
  <c r="D668" i="7"/>
  <c r="E668" i="7" s="1"/>
  <c r="F668" i="7" s="1"/>
  <c r="J668" i="7"/>
  <c r="D669" i="7"/>
  <c r="E669" i="7" s="1"/>
  <c r="F669" i="7" s="1"/>
  <c r="J669" i="7"/>
  <c r="D670" i="7"/>
  <c r="G670" i="7" s="1"/>
  <c r="J670" i="7"/>
  <c r="D671" i="7"/>
  <c r="E671" i="7" s="1"/>
  <c r="F671" i="7" s="1"/>
  <c r="J671" i="7"/>
  <c r="D672" i="7"/>
  <c r="E672" i="7" s="1"/>
  <c r="F672" i="7" s="1"/>
  <c r="J672" i="7"/>
  <c r="D673" i="7"/>
  <c r="G673" i="7" s="1"/>
  <c r="J673" i="7"/>
  <c r="D674" i="7"/>
  <c r="G674" i="7" s="1"/>
  <c r="J674" i="7"/>
  <c r="D675" i="7"/>
  <c r="E675" i="7" s="1"/>
  <c r="F675" i="7" s="1"/>
  <c r="J675" i="7"/>
  <c r="D676" i="7"/>
  <c r="E676" i="7" s="1"/>
  <c r="F676" i="7" s="1"/>
  <c r="J676" i="7"/>
  <c r="D677" i="7"/>
  <c r="G677" i="7" s="1"/>
  <c r="J677" i="7"/>
  <c r="D678" i="7"/>
  <c r="G678" i="7" s="1"/>
  <c r="E678" i="7"/>
  <c r="F678" i="7" s="1"/>
  <c r="J678" i="7"/>
  <c r="D679" i="7"/>
  <c r="J679" i="7"/>
  <c r="D680" i="7"/>
  <c r="E680" i="7" s="1"/>
  <c r="F680" i="7" s="1"/>
  <c r="J680" i="7"/>
  <c r="D681" i="7"/>
  <c r="G681" i="7" s="1"/>
  <c r="J681" i="7"/>
  <c r="D682" i="7"/>
  <c r="G682" i="7" s="1"/>
  <c r="J682" i="7"/>
  <c r="D683" i="7"/>
  <c r="J683" i="7"/>
  <c r="D684" i="7"/>
  <c r="E684" i="7" s="1"/>
  <c r="F684" i="7" s="1"/>
  <c r="J684" i="7"/>
  <c r="D685" i="7"/>
  <c r="G685" i="7" s="1"/>
  <c r="J685" i="7"/>
  <c r="D686" i="7"/>
  <c r="G686" i="7" s="1"/>
  <c r="J686" i="7"/>
  <c r="D687" i="7"/>
  <c r="J687" i="7"/>
  <c r="D688" i="7"/>
  <c r="E688" i="7" s="1"/>
  <c r="F688" i="7" s="1"/>
  <c r="J688" i="7"/>
  <c r="D689" i="7"/>
  <c r="E689" i="7" s="1"/>
  <c r="F689" i="7" s="1"/>
  <c r="G689" i="7"/>
  <c r="J689" i="7"/>
  <c r="D690" i="7"/>
  <c r="G690" i="7" s="1"/>
  <c r="J690" i="7"/>
  <c r="D691" i="7"/>
  <c r="J691" i="7"/>
  <c r="D692" i="7"/>
  <c r="E692" i="7" s="1"/>
  <c r="F692" i="7" s="1"/>
  <c r="J692" i="7"/>
  <c r="D693" i="7"/>
  <c r="G693" i="7" s="1"/>
  <c r="J693" i="7"/>
  <c r="D694" i="7"/>
  <c r="G694" i="7" s="1"/>
  <c r="J694" i="7"/>
  <c r="D695" i="7"/>
  <c r="G695" i="7" s="1"/>
  <c r="J695" i="7"/>
  <c r="D696" i="7"/>
  <c r="E696" i="7" s="1"/>
  <c r="F696" i="7"/>
  <c r="J696" i="7"/>
  <c r="D697" i="7"/>
  <c r="G697" i="7" s="1"/>
  <c r="J697" i="7"/>
  <c r="D698" i="7"/>
  <c r="G698" i="7" s="1"/>
  <c r="J698" i="7"/>
  <c r="D699" i="7"/>
  <c r="G699" i="7" s="1"/>
  <c r="J699" i="7"/>
  <c r="D700" i="7"/>
  <c r="E700" i="7" s="1"/>
  <c r="F700" i="7" s="1"/>
  <c r="J700" i="7"/>
  <c r="D701" i="7"/>
  <c r="G701" i="7" s="1"/>
  <c r="J701" i="7"/>
  <c r="D702" i="7"/>
  <c r="G702" i="7" s="1"/>
  <c r="J702" i="7"/>
  <c r="D703" i="7"/>
  <c r="E703" i="7" s="1"/>
  <c r="F703" i="7" s="1"/>
  <c r="J703" i="7"/>
  <c r="D704" i="7"/>
  <c r="G704" i="7" s="1"/>
  <c r="J704" i="7"/>
  <c r="D705" i="7"/>
  <c r="G705" i="7" s="1"/>
  <c r="J705" i="7"/>
  <c r="D706" i="7"/>
  <c r="E706" i="7" s="1"/>
  <c r="F706" i="7" s="1"/>
  <c r="J706" i="7"/>
  <c r="D707" i="7"/>
  <c r="E707" i="7" s="1"/>
  <c r="F707" i="7" s="1"/>
  <c r="J707" i="7"/>
  <c r="D708" i="7"/>
  <c r="G708" i="7" s="1"/>
  <c r="J708" i="7"/>
  <c r="D709" i="7"/>
  <c r="G709" i="7" s="1"/>
  <c r="J709" i="7"/>
  <c r="D710" i="7"/>
  <c r="E710" i="7" s="1"/>
  <c r="F710" i="7" s="1"/>
  <c r="J710" i="7"/>
  <c r="D711" i="7"/>
  <c r="E711" i="7" s="1"/>
  <c r="F711" i="7" s="1"/>
  <c r="J711" i="7"/>
  <c r="D712" i="7"/>
  <c r="E712" i="7" s="1"/>
  <c r="F712" i="7" s="1"/>
  <c r="J712" i="7"/>
  <c r="D713" i="7"/>
  <c r="G713" i="7" s="1"/>
  <c r="J713" i="7"/>
  <c r="D714" i="7"/>
  <c r="E714" i="7" s="1"/>
  <c r="F714" i="7" s="1"/>
  <c r="J714" i="7"/>
  <c r="D715" i="7"/>
  <c r="E715" i="7" s="1"/>
  <c r="F715" i="7" s="1"/>
  <c r="J715" i="7"/>
  <c r="D716" i="7"/>
  <c r="G716" i="7" s="1"/>
  <c r="J716" i="7"/>
  <c r="D717" i="7"/>
  <c r="G717" i="7" s="1"/>
  <c r="J717" i="7"/>
  <c r="D718" i="7"/>
  <c r="E718" i="7"/>
  <c r="F718" i="7" s="1"/>
  <c r="G718" i="7"/>
  <c r="J718" i="7"/>
  <c r="D719" i="7"/>
  <c r="E719" i="7" s="1"/>
  <c r="F719" i="7" s="1"/>
  <c r="J719" i="7"/>
  <c r="D720" i="7"/>
  <c r="E720" i="7" s="1"/>
  <c r="F720" i="7" s="1"/>
  <c r="J720" i="7"/>
  <c r="D721" i="7"/>
  <c r="G721" i="7" s="1"/>
  <c r="J721" i="7"/>
  <c r="D722" i="7"/>
  <c r="E722" i="7" s="1"/>
  <c r="F722" i="7" s="1"/>
  <c r="J722" i="7"/>
  <c r="D723" i="7"/>
  <c r="E723" i="7" s="1"/>
  <c r="F723" i="7" s="1"/>
  <c r="J723" i="7"/>
  <c r="D724" i="7"/>
  <c r="G724" i="7" s="1"/>
  <c r="J724" i="7"/>
  <c r="D725" i="7"/>
  <c r="G725" i="7" s="1"/>
  <c r="J725" i="7"/>
  <c r="D726" i="7"/>
  <c r="E726" i="7" s="1"/>
  <c r="F726" i="7" s="1"/>
  <c r="J726" i="7"/>
  <c r="D727" i="7"/>
  <c r="E727" i="7" s="1"/>
  <c r="F727" i="7" s="1"/>
  <c r="J727" i="7"/>
  <c r="D728" i="7"/>
  <c r="E728" i="7" s="1"/>
  <c r="F728" i="7" s="1"/>
  <c r="J728" i="7"/>
  <c r="D729" i="7"/>
  <c r="G729" i="7" s="1"/>
  <c r="J729" i="7"/>
  <c r="D730" i="7"/>
  <c r="E730" i="7" s="1"/>
  <c r="F730" i="7" s="1"/>
  <c r="J730" i="7"/>
  <c r="D731" i="7"/>
  <c r="E731" i="7" s="1"/>
  <c r="F731" i="7" s="1"/>
  <c r="J731" i="7"/>
  <c r="D732" i="7"/>
  <c r="G732" i="7" s="1"/>
  <c r="J732" i="7"/>
  <c r="D733" i="7"/>
  <c r="G733" i="7" s="1"/>
  <c r="J733" i="7"/>
  <c r="D734" i="7"/>
  <c r="G734" i="7" s="1"/>
  <c r="E734" i="7"/>
  <c r="F734" i="7" s="1"/>
  <c r="J734" i="7"/>
  <c r="D735" i="7"/>
  <c r="E735" i="7" s="1"/>
  <c r="F735" i="7" s="1"/>
  <c r="J735" i="7"/>
  <c r="E690" i="7" l="1"/>
  <c r="F690" i="7" s="1"/>
  <c r="E681" i="7"/>
  <c r="F681" i="7" s="1"/>
  <c r="E559" i="7"/>
  <c r="F559" i="7" s="1"/>
  <c r="E525" i="7"/>
  <c r="F525" i="7" s="1"/>
  <c r="E524" i="7"/>
  <c r="F524" i="7" s="1"/>
  <c r="E521" i="7"/>
  <c r="F521" i="7" s="1"/>
  <c r="G669" i="7"/>
  <c r="G652" i="7"/>
  <c r="E629" i="7"/>
  <c r="F629" i="7" s="1"/>
  <c r="E610" i="7"/>
  <c r="F610" i="7" s="1"/>
  <c r="E605" i="7"/>
  <c r="F605" i="7" s="1"/>
  <c r="E582" i="7"/>
  <c r="F582" i="7" s="1"/>
  <c r="E567" i="7"/>
  <c r="F567" i="7" s="1"/>
  <c r="G551" i="7"/>
  <c r="G483" i="7"/>
  <c r="G427" i="7"/>
  <c r="G643" i="7"/>
  <c r="G449" i="7"/>
  <c r="G545" i="7"/>
  <c r="G684" i="7"/>
  <c r="G664" i="7"/>
  <c r="E646" i="7"/>
  <c r="F646" i="7" s="1"/>
  <c r="E555" i="7"/>
  <c r="F555" i="7" s="1"/>
  <c r="E491" i="7"/>
  <c r="F491" i="7" s="1"/>
  <c r="G395" i="7"/>
  <c r="I12" i="12"/>
  <c r="I20" i="12"/>
  <c r="I28" i="12"/>
  <c r="I6" i="12"/>
  <c r="I21" i="12"/>
  <c r="I9" i="12"/>
  <c r="I25" i="12"/>
  <c r="I14" i="12"/>
  <c r="I22" i="12"/>
  <c r="I30" i="12"/>
  <c r="I7" i="12"/>
  <c r="I16" i="12"/>
  <c r="I24" i="12"/>
  <c r="I32" i="12"/>
  <c r="I13" i="12"/>
  <c r="I29" i="12"/>
  <c r="I17" i="12"/>
  <c r="I33" i="12"/>
  <c r="I10" i="12"/>
  <c r="I18" i="12"/>
  <c r="I26" i="12"/>
  <c r="I34" i="12"/>
  <c r="I40" i="12"/>
  <c r="I48" i="12"/>
  <c r="I56" i="12"/>
  <c r="I64" i="12"/>
  <c r="I45" i="12"/>
  <c r="I61" i="12"/>
  <c r="I46" i="12"/>
  <c r="I62" i="12"/>
  <c r="I49" i="12"/>
  <c r="I65" i="12"/>
  <c r="I50" i="12"/>
  <c r="I39" i="12"/>
  <c r="I47" i="12"/>
  <c r="I55" i="12"/>
  <c r="I63" i="12"/>
  <c r="I44" i="12"/>
  <c r="I52" i="12"/>
  <c r="I60" i="12"/>
  <c r="I37" i="12"/>
  <c r="I53" i="12"/>
  <c r="I38" i="12"/>
  <c r="I54" i="12"/>
  <c r="I41" i="12"/>
  <c r="I57" i="12"/>
  <c r="I42" i="12"/>
  <c r="I58" i="12"/>
  <c r="I43" i="12"/>
  <c r="I51" i="12"/>
  <c r="I59" i="12"/>
  <c r="I74" i="12"/>
  <c r="I75" i="12"/>
  <c r="I111" i="12"/>
  <c r="I116" i="12"/>
  <c r="I68" i="12"/>
  <c r="I122" i="12"/>
  <c r="I133" i="12"/>
  <c r="I142" i="12"/>
  <c r="I158" i="12"/>
  <c r="I171" i="12"/>
  <c r="I194" i="12"/>
  <c r="I177" i="12"/>
  <c r="I195" i="12"/>
  <c r="I160" i="12"/>
  <c r="I167" i="12"/>
  <c r="I176" i="12"/>
  <c r="I183" i="12"/>
  <c r="I152" i="12"/>
  <c r="I201" i="12"/>
  <c r="I215" i="12"/>
  <c r="I192" i="12"/>
  <c r="I196" i="12"/>
  <c r="I203" i="12"/>
  <c r="I204" i="12"/>
  <c r="I216" i="12"/>
  <c r="I227" i="12"/>
  <c r="I296" i="12"/>
  <c r="I225" i="12"/>
  <c r="I232" i="12"/>
  <c r="I250" i="12"/>
  <c r="I266" i="12"/>
  <c r="I284" i="12"/>
  <c r="I272" i="12"/>
  <c r="I292" i="12"/>
  <c r="I303" i="12"/>
  <c r="I308" i="12"/>
  <c r="I286" i="12"/>
  <c r="I313" i="12"/>
  <c r="I429" i="12"/>
  <c r="I340" i="12"/>
  <c r="I365" i="12"/>
  <c r="I382" i="12"/>
  <c r="I433" i="12"/>
  <c r="I497" i="12"/>
  <c r="I410" i="12"/>
  <c r="I453" i="12"/>
  <c r="I485" i="12"/>
  <c r="I517" i="12"/>
  <c r="I562" i="12"/>
  <c r="I473" i="12"/>
  <c r="I501" i="12"/>
  <c r="I324" i="12"/>
  <c r="I344" i="12"/>
  <c r="I393" i="12"/>
  <c r="I446" i="12"/>
  <c r="I511" i="12"/>
  <c r="I553" i="12"/>
  <c r="I588" i="12"/>
  <c r="I604" i="12"/>
  <c r="I620" i="12"/>
  <c r="I636" i="12"/>
  <c r="I652" i="12"/>
  <c r="I668" i="12"/>
  <c r="I684" i="12"/>
  <c r="I700" i="12"/>
  <c r="I716" i="12"/>
  <c r="I437" i="12"/>
  <c r="I494" i="12"/>
  <c r="I733" i="12"/>
  <c r="I732" i="12"/>
  <c r="I392" i="12"/>
  <c r="I423" i="12"/>
  <c r="I542" i="12"/>
  <c r="I590" i="12"/>
  <c r="I618" i="12"/>
  <c r="I650" i="12"/>
  <c r="I682" i="12"/>
  <c r="I722" i="12"/>
  <c r="I641" i="12"/>
  <c r="I559" i="12"/>
  <c r="I730" i="12"/>
  <c r="I386" i="12"/>
  <c r="I726" i="12"/>
  <c r="I597" i="12"/>
  <c r="I617" i="12"/>
  <c r="I697" i="12"/>
  <c r="I709" i="12"/>
  <c r="I725" i="12"/>
  <c r="I515" i="12"/>
  <c r="I598" i="12"/>
  <c r="I626" i="12"/>
  <c r="I662" i="12"/>
  <c r="I694" i="12"/>
  <c r="I729" i="12"/>
  <c r="I589" i="12"/>
  <c r="I625" i="12"/>
  <c r="I689" i="12"/>
  <c r="I701" i="12"/>
  <c r="I535" i="12"/>
  <c r="I484" i="12"/>
  <c r="I418" i="12"/>
  <c r="I297" i="12"/>
  <c r="I424" i="12"/>
  <c r="I371" i="12"/>
  <c r="I334" i="12"/>
  <c r="I543" i="12"/>
  <c r="I488" i="12"/>
  <c r="I454" i="12"/>
  <c r="I731" i="12"/>
  <c r="I715" i="12"/>
  <c r="I699" i="12"/>
  <c r="I683" i="12"/>
  <c r="I667" i="12"/>
  <c r="I651" i="12"/>
  <c r="I635" i="12"/>
  <c r="I619" i="12"/>
  <c r="I603" i="12"/>
  <c r="I587" i="12"/>
  <c r="I564" i="12"/>
  <c r="I539" i="12"/>
  <c r="I514" i="12"/>
  <c r="I487" i="12"/>
  <c r="I468" i="12"/>
  <c r="I438" i="12"/>
  <c r="I512" i="12"/>
  <c r="I448" i="12"/>
  <c r="I387" i="12"/>
  <c r="I342" i="12"/>
  <c r="I524" i="12"/>
  <c r="I492" i="12"/>
  <c r="I460" i="12"/>
  <c r="I412" i="12"/>
  <c r="I363" i="12"/>
  <c r="I383" i="12"/>
  <c r="I330" i="12"/>
  <c r="I287" i="12"/>
  <c r="I359" i="12"/>
  <c r="I343" i="12"/>
  <c r="I326" i="12"/>
  <c r="I301" i="12"/>
  <c r="I321" i="12"/>
  <c r="I285" i="12"/>
  <c r="I241" i="12"/>
  <c r="I271" i="12"/>
  <c r="I239" i="12"/>
  <c r="I267" i="12"/>
  <c r="I302" i="12"/>
  <c r="I279" i="12"/>
  <c r="I247" i="12"/>
  <c r="I244" i="12"/>
  <c r="I91" i="12"/>
  <c r="I107" i="12"/>
  <c r="I124" i="12"/>
  <c r="I149" i="12"/>
  <c r="I153" i="12"/>
  <c r="I132" i="12"/>
  <c r="I138" i="12"/>
  <c r="I164" i="12"/>
  <c r="I180" i="12"/>
  <c r="I85" i="12"/>
  <c r="I71" i="12"/>
  <c r="I87" i="12"/>
  <c r="I92" i="12"/>
  <c r="I103" i="12"/>
  <c r="I96" i="12"/>
  <c r="I109" i="12"/>
  <c r="I119" i="12"/>
  <c r="I127" i="12"/>
  <c r="I135" i="12"/>
  <c r="I84" i="12"/>
  <c r="I69" i="12"/>
  <c r="I88" i="12"/>
  <c r="I99" i="12"/>
  <c r="I104" i="12"/>
  <c r="I112" i="12"/>
  <c r="I117" i="12"/>
  <c r="I125" i="12"/>
  <c r="I150" i="12"/>
  <c r="I137" i="12"/>
  <c r="I126" i="12"/>
  <c r="I139" i="12"/>
  <c r="I151" i="12"/>
  <c r="I159" i="12"/>
  <c r="I143" i="12"/>
  <c r="I163" i="12"/>
  <c r="I170" i="12"/>
  <c r="I187" i="12"/>
  <c r="I199" i="12"/>
  <c r="I165" i="12"/>
  <c r="I173" i="12"/>
  <c r="I181" i="12"/>
  <c r="I193" i="12"/>
  <c r="I190" i="12"/>
  <c r="I205" i="12"/>
  <c r="I217" i="12"/>
  <c r="I235" i="12"/>
  <c r="I208" i="12"/>
  <c r="I252" i="12"/>
  <c r="I268" i="12"/>
  <c r="I219" i="12"/>
  <c r="I222" i="12"/>
  <c r="I238" i="12"/>
  <c r="I256" i="12"/>
  <c r="I293" i="12"/>
  <c r="I323" i="12"/>
  <c r="I254" i="12"/>
  <c r="I281" i="12"/>
  <c r="I327" i="12"/>
  <c r="I312" i="12"/>
  <c r="I328" i="12"/>
  <c r="I388" i="12"/>
  <c r="I413" i="12"/>
  <c r="I461" i="12"/>
  <c r="I493" i="12"/>
  <c r="I525" i="12"/>
  <c r="I352" i="12"/>
  <c r="I357" i="12"/>
  <c r="I417" i="12"/>
  <c r="I481" i="12"/>
  <c r="I349" i="12"/>
  <c r="I364" i="12"/>
  <c r="I376" i="12"/>
  <c r="I399" i="12"/>
  <c r="I405" i="12"/>
  <c r="I546" i="12"/>
  <c r="I565" i="12"/>
  <c r="I474" i="12"/>
  <c r="I537" i="12"/>
  <c r="I236" i="12"/>
  <c r="I394" i="12"/>
  <c r="I479" i="12"/>
  <c r="I576" i="12"/>
  <c r="I592" i="12"/>
  <c r="I608" i="12"/>
  <c r="I624" i="12"/>
  <c r="I640" i="12"/>
  <c r="I656" i="12"/>
  <c r="I672" i="12"/>
  <c r="I688" i="12"/>
  <c r="I704" i="12"/>
  <c r="I720" i="12"/>
  <c r="I228" i="12"/>
  <c r="I431" i="12"/>
  <c r="I443" i="12"/>
  <c r="I350" i="12"/>
  <c r="I426" i="12"/>
  <c r="I558" i="12"/>
  <c r="I377" i="12"/>
  <c r="I419" i="12"/>
  <c r="I499" i="12"/>
  <c r="I560" i="12"/>
  <c r="I594" i="12"/>
  <c r="I630" i="12"/>
  <c r="I658" i="12"/>
  <c r="I690" i="12"/>
  <c r="I462" i="12"/>
  <c r="I531" i="12"/>
  <c r="I637" i="12"/>
  <c r="I721" i="12"/>
  <c r="I338" i="12"/>
  <c r="I483" i="12"/>
  <c r="I555" i="12"/>
  <c r="I566" i="12"/>
  <c r="I571" i="12"/>
  <c r="I332" i="12"/>
  <c r="I390" i="12"/>
  <c r="I561" i="12"/>
  <c r="I633" i="12"/>
  <c r="I649" i="12"/>
  <c r="I661" i="12"/>
  <c r="I574" i="12"/>
  <c r="I606" i="12"/>
  <c r="I638" i="12"/>
  <c r="I670" i="12"/>
  <c r="I702" i="12"/>
  <c r="I653" i="12"/>
  <c r="I705" i="12"/>
  <c r="I213" i="12"/>
  <c r="I530" i="12"/>
  <c r="I471" i="12"/>
  <c r="I406" i="12"/>
  <c r="I568" i="12"/>
  <c r="I422" i="12"/>
  <c r="I369" i="12"/>
  <c r="I305" i="12"/>
  <c r="I520" i="12"/>
  <c r="I486" i="12"/>
  <c r="I435" i="12"/>
  <c r="I727" i="12"/>
  <c r="I711" i="12"/>
  <c r="I695" i="12"/>
  <c r="I679" i="12"/>
  <c r="I663" i="12"/>
  <c r="I647" i="12"/>
  <c r="I631" i="12"/>
  <c r="I615" i="12"/>
  <c r="I599" i="12"/>
  <c r="I583" i="12"/>
  <c r="I563" i="12"/>
  <c r="I534" i="12"/>
  <c r="I504" i="12"/>
  <c r="I482" i="12"/>
  <c r="I455" i="12"/>
  <c r="I436" i="12"/>
  <c r="I496" i="12"/>
  <c r="I432" i="12"/>
  <c r="I373" i="12"/>
  <c r="I544" i="12"/>
  <c r="I523" i="12"/>
  <c r="I491" i="12"/>
  <c r="I459" i="12"/>
  <c r="I396" i="12"/>
  <c r="I353" i="12"/>
  <c r="I367" i="12"/>
  <c r="I314" i="12"/>
  <c r="I274" i="12"/>
  <c r="I355" i="12"/>
  <c r="I339" i="12"/>
  <c r="I325" i="12"/>
  <c r="I258" i="12"/>
  <c r="I320" i="12"/>
  <c r="I275" i="12"/>
  <c r="I237" i="12"/>
  <c r="I269" i="12"/>
  <c r="I231" i="12"/>
  <c r="I251" i="12"/>
  <c r="I298" i="12"/>
  <c r="I278" i="12"/>
  <c r="I246" i="12"/>
  <c r="I345" i="12"/>
  <c r="I414" i="12"/>
  <c r="I82" i="12"/>
  <c r="I101" i="12"/>
  <c r="I70" i="12"/>
  <c r="I94" i="12"/>
  <c r="I80" i="12"/>
  <c r="I106" i="12"/>
  <c r="I120" i="12"/>
  <c r="I128" i="12"/>
  <c r="I72" i="12"/>
  <c r="I90" i="12"/>
  <c r="I97" i="12"/>
  <c r="I130" i="12"/>
  <c r="I147" i="12"/>
  <c r="I161" i="12"/>
  <c r="I140" i="12"/>
  <c r="I134" i="12"/>
  <c r="I146" i="12"/>
  <c r="I154" i="12"/>
  <c r="I162" i="12"/>
  <c r="I172" i="12"/>
  <c r="I179" i="12"/>
  <c r="I185" i="12"/>
  <c r="I178" i="12"/>
  <c r="I144" i="12"/>
  <c r="I168" i="12"/>
  <c r="I175" i="12"/>
  <c r="I184" i="12"/>
  <c r="I145" i="12"/>
  <c r="I197" i="12"/>
  <c r="I212" i="12"/>
  <c r="I202" i="12"/>
  <c r="I200" i="12"/>
  <c r="I206" i="12"/>
  <c r="I211" i="12"/>
  <c r="I226" i="12"/>
  <c r="I245" i="12"/>
  <c r="I261" i="12"/>
  <c r="I280" i="12"/>
  <c r="I218" i="12"/>
  <c r="I224" i="12"/>
  <c r="I233" i="12"/>
  <c r="I240" i="12"/>
  <c r="I288" i="12"/>
  <c r="I249" i="12"/>
  <c r="I270" i="12"/>
  <c r="I276" i="12"/>
  <c r="I300" i="12"/>
  <c r="I315" i="12"/>
  <c r="I307" i="12"/>
  <c r="I329" i="12"/>
  <c r="I384" i="12"/>
  <c r="I397" i="12"/>
  <c r="I336" i="12"/>
  <c r="I341" i="12"/>
  <c r="I372" i="12"/>
  <c r="I401" i="12"/>
  <c r="I465" i="12"/>
  <c r="I529" i="12"/>
  <c r="I411" i="12"/>
  <c r="I457" i="12"/>
  <c r="I489" i="12"/>
  <c r="I521" i="12"/>
  <c r="I541" i="12"/>
  <c r="I549" i="12"/>
  <c r="I441" i="12"/>
  <c r="I469" i="12"/>
  <c r="I505" i="12"/>
  <c r="I348" i="12"/>
  <c r="I389" i="12"/>
  <c r="I447" i="12"/>
  <c r="I510" i="12"/>
  <c r="I567" i="12"/>
  <c r="I580" i="12"/>
  <c r="I596" i="12"/>
  <c r="I612" i="12"/>
  <c r="I628" i="12"/>
  <c r="I644" i="12"/>
  <c r="I660" i="12"/>
  <c r="I676" i="12"/>
  <c r="I692" i="12"/>
  <c r="I708" i="12"/>
  <c r="I724" i="12"/>
  <c r="I360" i="12"/>
  <c r="I538" i="12"/>
  <c r="I425" i="12"/>
  <c r="I602" i="12"/>
  <c r="I634" i="12"/>
  <c r="I666" i="12"/>
  <c r="I698" i="12"/>
  <c r="I717" i="12"/>
  <c r="I550" i="12"/>
  <c r="I402" i="12"/>
  <c r="I585" i="12"/>
  <c r="I613" i="12"/>
  <c r="I665" i="12"/>
  <c r="I677" i="12"/>
  <c r="I713" i="12"/>
  <c r="I467" i="12"/>
  <c r="I578" i="12"/>
  <c r="I610" i="12"/>
  <c r="I646" i="12"/>
  <c r="I678" i="12"/>
  <c r="I710" i="12"/>
  <c r="I375" i="12"/>
  <c r="I577" i="12"/>
  <c r="I605" i="12"/>
  <c r="I621" i="12"/>
  <c r="I657" i="12"/>
  <c r="I669" i="12"/>
  <c r="I210" i="12"/>
  <c r="I570" i="12"/>
  <c r="I516" i="12"/>
  <c r="I452" i="12"/>
  <c r="I404" i="12"/>
  <c r="I552" i="12"/>
  <c r="I420" i="12"/>
  <c r="I361" i="12"/>
  <c r="I572" i="12"/>
  <c r="I518" i="12"/>
  <c r="I466" i="12"/>
  <c r="I408" i="12"/>
  <c r="I723" i="12"/>
  <c r="I707" i="12"/>
  <c r="I691" i="12"/>
  <c r="I675" i="12"/>
  <c r="I659" i="12"/>
  <c r="I643" i="12"/>
  <c r="I627" i="12"/>
  <c r="I611" i="12"/>
  <c r="I595" i="12"/>
  <c r="I579" i="12"/>
  <c r="I548" i="12"/>
  <c r="I532" i="12"/>
  <c r="I502" i="12"/>
  <c r="I472" i="12"/>
  <c r="I450" i="12"/>
  <c r="I407" i="12"/>
  <c r="I480" i="12"/>
  <c r="I416" i="12"/>
  <c r="I362" i="12"/>
  <c r="I540" i="12"/>
  <c r="I508" i="12"/>
  <c r="I476" i="12"/>
  <c r="I444" i="12"/>
  <c r="I378" i="12"/>
  <c r="I346" i="12"/>
  <c r="I318" i="12"/>
  <c r="I291" i="12"/>
  <c r="I259" i="12"/>
  <c r="I351" i="12"/>
  <c r="I335" i="12"/>
  <c r="I310" i="12"/>
  <c r="I242" i="12"/>
  <c r="I304" i="12"/>
  <c r="I273" i="12"/>
  <c r="I229" i="12"/>
  <c r="I255" i="12"/>
  <c r="I223" i="12"/>
  <c r="I295" i="12"/>
  <c r="I263" i="12"/>
  <c r="I220" i="12"/>
  <c r="I370" i="12"/>
  <c r="I66" i="12"/>
  <c r="I89" i="12"/>
  <c r="I78" i="12"/>
  <c r="I67" i="12"/>
  <c r="I83" i="12"/>
  <c r="I76" i="12"/>
  <c r="I110" i="12"/>
  <c r="I98" i="12"/>
  <c r="I86" i="12"/>
  <c r="I93" i="12"/>
  <c r="I79" i="12"/>
  <c r="I95" i="12"/>
  <c r="I77" i="12"/>
  <c r="I102" i="12"/>
  <c r="I81" i="12"/>
  <c r="I108" i="12"/>
  <c r="I115" i="12"/>
  <c r="I123" i="12"/>
  <c r="I131" i="12"/>
  <c r="I114" i="12"/>
  <c r="I73" i="12"/>
  <c r="I100" i="12"/>
  <c r="I105" i="12"/>
  <c r="I113" i="12"/>
  <c r="I121" i="12"/>
  <c r="I148" i="12"/>
  <c r="I157" i="12"/>
  <c r="I118" i="12"/>
  <c r="I129" i="12"/>
  <c r="I136" i="12"/>
  <c r="I141" i="12"/>
  <c r="I155" i="12"/>
  <c r="I156" i="12"/>
  <c r="I186" i="12"/>
  <c r="I169" i="12"/>
  <c r="I191" i="12"/>
  <c r="I188" i="12"/>
  <c r="I166" i="12"/>
  <c r="I174" i="12"/>
  <c r="I182" i="12"/>
  <c r="I214" i="12"/>
  <c r="I189" i="12"/>
  <c r="I198" i="12"/>
  <c r="I207" i="12"/>
  <c r="I234" i="12"/>
  <c r="I248" i="12"/>
  <c r="I264" i="12"/>
  <c r="I230" i="12"/>
  <c r="I265" i="12"/>
  <c r="I282" i="12"/>
  <c r="I311" i="12"/>
  <c r="I277" i="12"/>
  <c r="I260" i="12"/>
  <c r="I368" i="12"/>
  <c r="I381" i="12"/>
  <c r="I445" i="12"/>
  <c r="I477" i="12"/>
  <c r="I509" i="12"/>
  <c r="I299" i="12"/>
  <c r="I356" i="12"/>
  <c r="I449" i="12"/>
  <c r="I513" i="12"/>
  <c r="I380" i="12"/>
  <c r="I398" i="12"/>
  <c r="I403" i="12"/>
  <c r="I409" i="12"/>
  <c r="I458" i="12"/>
  <c r="I490" i="12"/>
  <c r="I522" i="12"/>
  <c r="I442" i="12"/>
  <c r="I506" i="12"/>
  <c r="I557" i="12"/>
  <c r="I319" i="12"/>
  <c r="I385" i="12"/>
  <c r="I395" i="12"/>
  <c r="I478" i="12"/>
  <c r="I551" i="12"/>
  <c r="I569" i="12"/>
  <c r="I584" i="12"/>
  <c r="I600" i="12"/>
  <c r="I616" i="12"/>
  <c r="I632" i="12"/>
  <c r="I648" i="12"/>
  <c r="I664" i="12"/>
  <c r="I680" i="12"/>
  <c r="I696" i="12"/>
  <c r="I712" i="12"/>
  <c r="I728" i="12"/>
  <c r="I333" i="12"/>
  <c r="I430" i="12"/>
  <c r="I533" i="12"/>
  <c r="I421" i="12"/>
  <c r="I427" i="12"/>
  <c r="I495" i="12"/>
  <c r="I582" i="12"/>
  <c r="I614" i="12"/>
  <c r="I642" i="12"/>
  <c r="I674" i="12"/>
  <c r="I714" i="12"/>
  <c r="I379" i="12"/>
  <c r="I527" i="12"/>
  <c r="I573" i="12"/>
  <c r="I366" i="12"/>
  <c r="I415" i="12"/>
  <c r="I463" i="12"/>
  <c r="I526" i="12"/>
  <c r="I706" i="12"/>
  <c r="I451" i="12"/>
  <c r="I581" i="12"/>
  <c r="I601" i="12"/>
  <c r="I629" i="12"/>
  <c r="I645" i="12"/>
  <c r="I681" i="12"/>
  <c r="I693" i="12"/>
  <c r="I586" i="12"/>
  <c r="I622" i="12"/>
  <c r="I654" i="12"/>
  <c r="I686" i="12"/>
  <c r="I718" i="12"/>
  <c r="I545" i="12"/>
  <c r="I593" i="12"/>
  <c r="I609" i="12"/>
  <c r="I673" i="12"/>
  <c r="I685" i="12"/>
  <c r="I209" i="12"/>
  <c r="I556" i="12"/>
  <c r="I503" i="12"/>
  <c r="I439" i="12"/>
  <c r="I316" i="12"/>
  <c r="I434" i="12"/>
  <c r="I391" i="12"/>
  <c r="I354" i="12"/>
  <c r="I554" i="12"/>
  <c r="I498" i="12"/>
  <c r="I456" i="12"/>
  <c r="I735" i="12"/>
  <c r="I719" i="12"/>
  <c r="I703" i="12"/>
  <c r="I687" i="12"/>
  <c r="I671" i="12"/>
  <c r="I655" i="12"/>
  <c r="I639" i="12"/>
  <c r="I623" i="12"/>
  <c r="I607" i="12"/>
  <c r="I591" i="12"/>
  <c r="I575" i="12"/>
  <c r="I547" i="12"/>
  <c r="I519" i="12"/>
  <c r="I500" i="12"/>
  <c r="I470" i="12"/>
  <c r="I440" i="12"/>
  <c r="I528" i="12"/>
  <c r="I464" i="12"/>
  <c r="I400" i="12"/>
  <c r="I358" i="12"/>
  <c r="I536" i="12"/>
  <c r="I507" i="12"/>
  <c r="I475" i="12"/>
  <c r="I428" i="12"/>
  <c r="I374" i="12"/>
  <c r="I337" i="12"/>
  <c r="I317" i="12"/>
  <c r="I289" i="12"/>
  <c r="I243" i="12"/>
  <c r="I347" i="12"/>
  <c r="I331" i="12"/>
  <c r="I309" i="12"/>
  <c r="I322" i="12"/>
  <c r="I290" i="12"/>
  <c r="I257" i="12"/>
  <c r="I221" i="12"/>
  <c r="I253" i="12"/>
  <c r="I283" i="12"/>
  <c r="I306" i="12"/>
  <c r="I294" i="12"/>
  <c r="I262" i="12"/>
  <c r="G457" i="7"/>
  <c r="G439" i="7"/>
  <c r="G726" i="7"/>
  <c r="E665" i="7"/>
  <c r="F665" i="7" s="1"/>
  <c r="E662" i="7"/>
  <c r="F662" i="7" s="1"/>
  <c r="G653" i="7"/>
  <c r="E641" i="7"/>
  <c r="F641" i="7" s="1"/>
  <c r="E614" i="7"/>
  <c r="F614" i="7" s="1"/>
  <c r="E597" i="7"/>
  <c r="F597" i="7" s="1"/>
  <c r="E586" i="7"/>
  <c r="F586" i="7" s="1"/>
  <c r="E578" i="7"/>
  <c r="F578" i="7" s="1"/>
  <c r="E575" i="7"/>
  <c r="F575" i="7" s="1"/>
  <c r="G561" i="7"/>
  <c r="E519" i="7"/>
  <c r="F519" i="7" s="1"/>
  <c r="E512" i="7"/>
  <c r="F512" i="7" s="1"/>
  <c r="E493" i="7"/>
  <c r="F493" i="7" s="1"/>
  <c r="E492" i="7"/>
  <c r="F492" i="7" s="1"/>
  <c r="E489" i="7"/>
  <c r="F489" i="7" s="1"/>
  <c r="G471" i="7"/>
  <c r="G420" i="7"/>
  <c r="G404" i="7"/>
  <c r="E393" i="7"/>
  <c r="F393" i="7" s="1"/>
  <c r="G384" i="7"/>
  <c r="G379" i="7"/>
  <c r="G376" i="7"/>
  <c r="G680" i="7"/>
  <c r="E673" i="7"/>
  <c r="F673" i="7" s="1"/>
  <c r="G668" i="7"/>
  <c r="G648" i="7"/>
  <c r="E635" i="7"/>
  <c r="F635" i="7" s="1"/>
  <c r="E617" i="7"/>
  <c r="F617" i="7" s="1"/>
  <c r="E609" i="7"/>
  <c r="F609" i="7" s="1"/>
  <c r="G589" i="7"/>
  <c r="E579" i="7"/>
  <c r="F579" i="7" s="1"/>
  <c r="E573" i="7"/>
  <c r="F573" i="7" s="1"/>
  <c r="E564" i="7"/>
  <c r="F564" i="7" s="1"/>
  <c r="E544" i="7"/>
  <c r="F544" i="7" s="1"/>
  <c r="E539" i="7"/>
  <c r="F539" i="7" s="1"/>
  <c r="E536" i="7"/>
  <c r="F536" i="7" s="1"/>
  <c r="E535" i="7"/>
  <c r="F535" i="7" s="1"/>
  <c r="G515" i="7"/>
  <c r="E487" i="7"/>
  <c r="F487" i="7" s="1"/>
  <c r="E480" i="7"/>
  <c r="F480" i="7" s="1"/>
  <c r="E421" i="7"/>
  <c r="F421" i="7" s="1"/>
  <c r="E409" i="7"/>
  <c r="F409" i="7" s="1"/>
  <c r="E377" i="7"/>
  <c r="F377" i="7" s="1"/>
  <c r="G372" i="7"/>
  <c r="G720" i="7"/>
  <c r="G388" i="7"/>
  <c r="BK9" i="4"/>
  <c r="G728" i="7"/>
  <c r="G712" i="7"/>
  <c r="E694" i="7"/>
  <c r="F694" i="7" s="1"/>
  <c r="E685" i="7"/>
  <c r="F685" i="7" s="1"/>
  <c r="E682" i="7"/>
  <c r="F682" i="7" s="1"/>
  <c r="G676" i="7"/>
  <c r="E666" i="7"/>
  <c r="F666" i="7" s="1"/>
  <c r="G660" i="7"/>
  <c r="E650" i="7"/>
  <c r="F650" i="7" s="1"/>
  <c r="G633" i="7"/>
  <c r="E622" i="7"/>
  <c r="F622" i="7" s="1"/>
  <c r="E618" i="7"/>
  <c r="F618" i="7" s="1"/>
  <c r="E599" i="7"/>
  <c r="F599" i="7" s="1"/>
  <c r="E598" i="7"/>
  <c r="F598" i="7" s="1"/>
  <c r="E595" i="7"/>
  <c r="F595" i="7" s="1"/>
  <c r="E594" i="7"/>
  <c r="F594" i="7" s="1"/>
  <c r="E593" i="7"/>
  <c r="F593" i="7" s="1"/>
  <c r="G553" i="7"/>
  <c r="E552" i="7"/>
  <c r="F552" i="7" s="1"/>
  <c r="E547" i="7"/>
  <c r="F547" i="7" s="1"/>
  <c r="E533" i="7"/>
  <c r="F533" i="7" s="1"/>
  <c r="E532" i="7"/>
  <c r="F532" i="7" s="1"/>
  <c r="E531" i="7"/>
  <c r="F531" i="7" s="1"/>
  <c r="E528" i="7"/>
  <c r="F528" i="7" s="1"/>
  <c r="E507" i="7"/>
  <c r="F507" i="7" s="1"/>
  <c r="E496" i="7"/>
  <c r="F496" i="7" s="1"/>
  <c r="E475" i="7"/>
  <c r="F475" i="7" s="1"/>
  <c r="G461" i="7"/>
  <c r="G453" i="7"/>
  <c r="G445" i="7"/>
  <c r="G437" i="7"/>
  <c r="G429" i="7"/>
  <c r="E413" i="7"/>
  <c r="F413" i="7" s="1"/>
  <c r="G399" i="7"/>
  <c r="BK8" i="4"/>
  <c r="G710" i="7"/>
  <c r="G692" i="7"/>
  <c r="E674" i="7"/>
  <c r="F674" i="7" s="1"/>
  <c r="E658" i="7"/>
  <c r="F658" i="7" s="1"/>
  <c r="E637" i="7"/>
  <c r="F637" i="7" s="1"/>
  <c r="E625" i="7"/>
  <c r="F625" i="7" s="1"/>
  <c r="E613" i="7"/>
  <c r="F613" i="7" s="1"/>
  <c r="E602" i="7"/>
  <c r="F602" i="7" s="1"/>
  <c r="E591" i="7"/>
  <c r="F591" i="7" s="1"/>
  <c r="E581" i="7"/>
  <c r="F581" i="7" s="1"/>
  <c r="E570" i="7"/>
  <c r="F570" i="7" s="1"/>
  <c r="E563" i="7"/>
  <c r="F563" i="7" s="1"/>
  <c r="E548" i="7"/>
  <c r="F548" i="7" s="1"/>
  <c r="G543" i="7"/>
  <c r="E509" i="7"/>
  <c r="F509" i="7" s="1"/>
  <c r="E508" i="7"/>
  <c r="F508" i="7" s="1"/>
  <c r="E505" i="7"/>
  <c r="F505" i="7" s="1"/>
  <c r="G499" i="7"/>
  <c r="E477" i="7"/>
  <c r="F477" i="7" s="1"/>
  <c r="E476" i="7"/>
  <c r="F476" i="7" s="1"/>
  <c r="E473" i="7"/>
  <c r="F473" i="7" s="1"/>
  <c r="G467" i="7"/>
  <c r="E425" i="7"/>
  <c r="F425" i="7" s="1"/>
  <c r="G411" i="7"/>
  <c r="G408" i="7"/>
  <c r="E400" i="7"/>
  <c r="F400" i="7" s="1"/>
  <c r="E397" i="7"/>
  <c r="F397" i="7" s="1"/>
  <c r="E732" i="7"/>
  <c r="F732" i="7" s="1"/>
  <c r="G730" i="7"/>
  <c r="E724" i="7"/>
  <c r="F724" i="7" s="1"/>
  <c r="G722" i="7"/>
  <c r="E716" i="7"/>
  <c r="F716" i="7" s="1"/>
  <c r="G714" i="7"/>
  <c r="E708" i="7"/>
  <c r="F708" i="7" s="1"/>
  <c r="G706" i="7"/>
  <c r="E705" i="7"/>
  <c r="F705" i="7" s="1"/>
  <c r="G703" i="7"/>
  <c r="E701" i="7"/>
  <c r="F701" i="7" s="1"/>
  <c r="E697" i="7"/>
  <c r="F697" i="7" s="1"/>
  <c r="G696" i="7"/>
  <c r="E693" i="7"/>
  <c r="F693" i="7" s="1"/>
  <c r="G688" i="7"/>
  <c r="E686" i="7"/>
  <c r="F686" i="7" s="1"/>
  <c r="E677" i="7"/>
  <c r="F677" i="7" s="1"/>
  <c r="G672" i="7"/>
  <c r="E670" i="7"/>
  <c r="F670" i="7" s="1"/>
  <c r="E661" i="7"/>
  <c r="F661" i="7" s="1"/>
  <c r="G656" i="7"/>
  <c r="E654" i="7"/>
  <c r="F654" i="7" s="1"/>
  <c r="E645" i="7"/>
  <c r="F645" i="7" s="1"/>
  <c r="G626" i="7"/>
  <c r="E626" i="7"/>
  <c r="F626" i="7" s="1"/>
  <c r="E702" i="7"/>
  <c r="F702" i="7" s="1"/>
  <c r="G700" i="7"/>
  <c r="E644" i="7"/>
  <c r="F644" i="7" s="1"/>
  <c r="G642" i="7"/>
  <c r="G634" i="7"/>
  <c r="G627" i="7"/>
  <c r="E627" i="7"/>
  <c r="F627" i="7" s="1"/>
  <c r="G621" i="7"/>
  <c r="E621" i="7"/>
  <c r="F621" i="7" s="1"/>
  <c r="G619" i="7"/>
  <c r="E619" i="7"/>
  <c r="F619" i="7" s="1"/>
  <c r="E606" i="7"/>
  <c r="F606" i="7" s="1"/>
  <c r="E603" i="7"/>
  <c r="F603" i="7" s="1"/>
  <c r="E601" i="7"/>
  <c r="F601" i="7" s="1"/>
  <c r="E590" i="7"/>
  <c r="F590" i="7" s="1"/>
  <c r="E587" i="7"/>
  <c r="F587" i="7" s="1"/>
  <c r="E585" i="7"/>
  <c r="F585" i="7" s="1"/>
  <c r="E574" i="7"/>
  <c r="F574" i="7" s="1"/>
  <c r="E571" i="7"/>
  <c r="F571" i="7" s="1"/>
  <c r="E569" i="7"/>
  <c r="F569" i="7" s="1"/>
  <c r="E529" i="7"/>
  <c r="F529" i="7" s="1"/>
  <c r="E527" i="7"/>
  <c r="F527" i="7" s="1"/>
  <c r="E511" i="7"/>
  <c r="F511" i="7" s="1"/>
  <c r="G511" i="7"/>
  <c r="G500" i="7"/>
  <c r="E500" i="7"/>
  <c r="F500" i="7" s="1"/>
  <c r="E479" i="7"/>
  <c r="F479" i="7" s="1"/>
  <c r="G479" i="7"/>
  <c r="G516" i="7"/>
  <c r="E516" i="7"/>
  <c r="F516" i="7" s="1"/>
  <c r="G497" i="7"/>
  <c r="E497" i="7"/>
  <c r="F497" i="7" s="1"/>
  <c r="G494" i="7"/>
  <c r="G601" i="7"/>
  <c r="G585" i="7"/>
  <c r="G569" i="7"/>
  <c r="G527" i="7"/>
  <c r="G513" i="7"/>
  <c r="E513" i="7"/>
  <c r="F513" i="7" s="1"/>
  <c r="G510" i="7"/>
  <c r="G481" i="7"/>
  <c r="E481" i="7"/>
  <c r="F481" i="7" s="1"/>
  <c r="G478" i="7"/>
  <c r="G520" i="7"/>
  <c r="E520" i="7"/>
  <c r="F520" i="7" s="1"/>
  <c r="E495" i="7"/>
  <c r="F495" i="7" s="1"/>
  <c r="G495" i="7"/>
  <c r="G484" i="7"/>
  <c r="E484" i="7"/>
  <c r="F484" i="7" s="1"/>
  <c r="G443" i="7"/>
  <c r="G435" i="7"/>
  <c r="G424" i="7"/>
  <c r="G412" i="7"/>
  <c r="G396" i="7"/>
  <c r="G383" i="7"/>
  <c r="E381" i="7"/>
  <c r="F381" i="7" s="1"/>
  <c r="G380" i="7"/>
  <c r="E517" i="7"/>
  <c r="F517" i="7" s="1"/>
  <c r="E504" i="7"/>
  <c r="F504" i="7" s="1"/>
  <c r="E501" i="7"/>
  <c r="F501" i="7" s="1"/>
  <c r="E488" i="7"/>
  <c r="F488" i="7" s="1"/>
  <c r="E485" i="7"/>
  <c r="F485" i="7" s="1"/>
  <c r="E472" i="7"/>
  <c r="F472" i="7" s="1"/>
  <c r="E469" i="7"/>
  <c r="F469" i="7" s="1"/>
  <c r="G463" i="7"/>
  <c r="G459" i="7"/>
  <c r="G455" i="7"/>
  <c r="G451" i="7"/>
  <c r="G447" i="7"/>
  <c r="G441" i="7"/>
  <c r="G433" i="7"/>
  <c r="E417" i="7"/>
  <c r="F417" i="7" s="1"/>
  <c r="G416" i="7"/>
  <c r="G403" i="7"/>
  <c r="E401" i="7"/>
  <c r="F401" i="7" s="1"/>
  <c r="G387" i="7"/>
  <c r="E385" i="7"/>
  <c r="F385" i="7" s="1"/>
  <c r="G371" i="7"/>
  <c r="E468" i="7"/>
  <c r="F468" i="7" s="1"/>
  <c r="G407" i="7"/>
  <c r="E405" i="7"/>
  <c r="F405" i="7" s="1"/>
  <c r="G391" i="7"/>
  <c r="E389" i="7"/>
  <c r="F389" i="7" s="1"/>
  <c r="G375" i="7"/>
  <c r="E373" i="7"/>
  <c r="F373" i="7" s="1"/>
  <c r="E691" i="7"/>
  <c r="F691" i="7" s="1"/>
  <c r="G691" i="7"/>
  <c r="G735" i="7"/>
  <c r="E733" i="7"/>
  <c r="F733" i="7" s="1"/>
  <c r="G731" i="7"/>
  <c r="E729" i="7"/>
  <c r="F729" i="7" s="1"/>
  <c r="G727" i="7"/>
  <c r="E725" i="7"/>
  <c r="F725" i="7" s="1"/>
  <c r="G723" i="7"/>
  <c r="E721" i="7"/>
  <c r="F721" i="7" s="1"/>
  <c r="G719" i="7"/>
  <c r="E717" i="7"/>
  <c r="F717" i="7" s="1"/>
  <c r="G715" i="7"/>
  <c r="E713" i="7"/>
  <c r="F713" i="7" s="1"/>
  <c r="G711" i="7"/>
  <c r="E709" i="7"/>
  <c r="F709" i="7" s="1"/>
  <c r="G707" i="7"/>
  <c r="E704" i="7"/>
  <c r="F704" i="7" s="1"/>
  <c r="E687" i="7"/>
  <c r="F687" i="7" s="1"/>
  <c r="G687" i="7"/>
  <c r="E699" i="7"/>
  <c r="F699" i="7" s="1"/>
  <c r="E683" i="7"/>
  <c r="F683" i="7" s="1"/>
  <c r="G683" i="7"/>
  <c r="E698" i="7"/>
  <c r="F698" i="7" s="1"/>
  <c r="E695" i="7"/>
  <c r="F695" i="7" s="1"/>
  <c r="E679" i="7"/>
  <c r="F679" i="7" s="1"/>
  <c r="G679" i="7"/>
  <c r="E640" i="7"/>
  <c r="F640" i="7" s="1"/>
  <c r="E632" i="7"/>
  <c r="F632" i="7" s="1"/>
  <c r="E624" i="7"/>
  <c r="F624" i="7" s="1"/>
  <c r="E616" i="7"/>
  <c r="F616" i="7" s="1"/>
  <c r="G675" i="7"/>
  <c r="G671" i="7"/>
  <c r="G667" i="7"/>
  <c r="G663" i="7"/>
  <c r="G659" i="7"/>
  <c r="G655" i="7"/>
  <c r="G651" i="7"/>
  <c r="G647" i="7"/>
  <c r="G612" i="7"/>
  <c r="E612" i="7"/>
  <c r="F612" i="7" s="1"/>
  <c r="G640" i="7"/>
  <c r="G639" i="7"/>
  <c r="E638" i="7"/>
  <c r="F638" i="7" s="1"/>
  <c r="E636" i="7"/>
  <c r="F636" i="7" s="1"/>
  <c r="G632" i="7"/>
  <c r="G631" i="7"/>
  <c r="E630" i="7"/>
  <c r="F630" i="7" s="1"/>
  <c r="E628" i="7"/>
  <c r="F628" i="7" s="1"/>
  <c r="G624" i="7"/>
  <c r="E623" i="7"/>
  <c r="F623" i="7" s="1"/>
  <c r="E620" i="7"/>
  <c r="F620" i="7" s="1"/>
  <c r="E615" i="7"/>
  <c r="F615" i="7" s="1"/>
  <c r="G616" i="7"/>
  <c r="E608" i="7"/>
  <c r="F608" i="7" s="1"/>
  <c r="E604" i="7"/>
  <c r="F604" i="7" s="1"/>
  <c r="E600" i="7"/>
  <c r="F600" i="7" s="1"/>
  <c r="E596" i="7"/>
  <c r="F596" i="7" s="1"/>
  <c r="E592" i="7"/>
  <c r="F592" i="7" s="1"/>
  <c r="E588" i="7"/>
  <c r="F588" i="7" s="1"/>
  <c r="E584" i="7"/>
  <c r="F584" i="7" s="1"/>
  <c r="E580" i="7"/>
  <c r="F580" i="7" s="1"/>
  <c r="E576" i="7"/>
  <c r="F576" i="7" s="1"/>
  <c r="E572" i="7"/>
  <c r="F572" i="7" s="1"/>
  <c r="E568" i="7"/>
  <c r="F568" i="7" s="1"/>
  <c r="E565" i="7"/>
  <c r="F565" i="7" s="1"/>
  <c r="E557" i="7"/>
  <c r="F557" i="7" s="1"/>
  <c r="E549" i="7"/>
  <c r="F549" i="7" s="1"/>
  <c r="E541" i="7"/>
  <c r="F541" i="7" s="1"/>
  <c r="E537" i="7"/>
  <c r="F537" i="7" s="1"/>
  <c r="E534" i="7"/>
  <c r="F534" i="7" s="1"/>
  <c r="E566" i="7"/>
  <c r="F566" i="7" s="1"/>
  <c r="E558" i="7"/>
  <c r="F558" i="7" s="1"/>
  <c r="E550" i="7"/>
  <c r="F550" i="7" s="1"/>
  <c r="E542" i="7"/>
  <c r="F542" i="7" s="1"/>
  <c r="E538" i="7"/>
  <c r="F538" i="7" s="1"/>
  <c r="G566" i="7"/>
  <c r="E562" i="7"/>
  <c r="F562" i="7" s="1"/>
  <c r="G558" i="7"/>
  <c r="E554" i="7"/>
  <c r="F554" i="7" s="1"/>
  <c r="G550" i="7"/>
  <c r="E546" i="7"/>
  <c r="F546" i="7" s="1"/>
  <c r="G542" i="7"/>
  <c r="G534" i="7"/>
  <c r="E530" i="7"/>
  <c r="F530" i="7" s="1"/>
  <c r="E526" i="7"/>
  <c r="F526" i="7" s="1"/>
  <c r="E522" i="7"/>
  <c r="F522" i="7" s="1"/>
  <c r="E518" i="7"/>
  <c r="F518" i="7" s="1"/>
  <c r="E514" i="7"/>
  <c r="F514" i="7" s="1"/>
  <c r="E510" i="7"/>
  <c r="F510" i="7" s="1"/>
  <c r="E506" i="7"/>
  <c r="F506" i="7" s="1"/>
  <c r="E502" i="7"/>
  <c r="F502" i="7" s="1"/>
  <c r="E498" i="7"/>
  <c r="F498" i="7" s="1"/>
  <c r="E494" i="7"/>
  <c r="F494" i="7" s="1"/>
  <c r="E490" i="7"/>
  <c r="F490" i="7" s="1"/>
  <c r="E486" i="7"/>
  <c r="F486" i="7" s="1"/>
  <c r="E482" i="7"/>
  <c r="F482" i="7" s="1"/>
  <c r="E478" i="7"/>
  <c r="F478" i="7" s="1"/>
  <c r="E474" i="7"/>
  <c r="F474" i="7" s="1"/>
  <c r="E470" i="7"/>
  <c r="F470" i="7" s="1"/>
  <c r="E466" i="7"/>
  <c r="F466" i="7" s="1"/>
  <c r="G464" i="7"/>
  <c r="E464" i="7"/>
  <c r="F464" i="7" s="1"/>
  <c r="E462" i="7"/>
  <c r="F462" i="7" s="1"/>
  <c r="G462" i="7"/>
  <c r="G460" i="7"/>
  <c r="E460" i="7"/>
  <c r="F460" i="7" s="1"/>
  <c r="E458" i="7"/>
  <c r="F458" i="7" s="1"/>
  <c r="G458" i="7"/>
  <c r="G456" i="7"/>
  <c r="E456" i="7"/>
  <c r="F456" i="7" s="1"/>
  <c r="E454" i="7"/>
  <c r="F454" i="7" s="1"/>
  <c r="G454" i="7"/>
  <c r="G452" i="7"/>
  <c r="E452" i="7"/>
  <c r="F452" i="7" s="1"/>
  <c r="E450" i="7"/>
  <c r="F450" i="7" s="1"/>
  <c r="G450" i="7"/>
  <c r="G448" i="7"/>
  <c r="E448" i="7"/>
  <c r="F448" i="7" s="1"/>
  <c r="E446" i="7"/>
  <c r="F446" i="7" s="1"/>
  <c r="G446" i="7"/>
  <c r="E444" i="7"/>
  <c r="F444" i="7" s="1"/>
  <c r="G442" i="7"/>
  <c r="E440" i="7"/>
  <c r="F440" i="7" s="1"/>
  <c r="G438" i="7"/>
  <c r="E436" i="7"/>
  <c r="F436" i="7" s="1"/>
  <c r="G434" i="7"/>
  <c r="E432" i="7"/>
  <c r="F432" i="7" s="1"/>
  <c r="G430" i="7"/>
  <c r="E428" i="7"/>
  <c r="F428" i="7" s="1"/>
  <c r="E426" i="7"/>
  <c r="F426" i="7" s="1"/>
  <c r="E418" i="7"/>
  <c r="F418" i="7" s="1"/>
  <c r="E402" i="7"/>
  <c r="F402" i="7" s="1"/>
  <c r="G402" i="7"/>
  <c r="E386" i="7"/>
  <c r="F386" i="7" s="1"/>
  <c r="G386" i="7"/>
  <c r="G422" i="7"/>
  <c r="E419" i="7"/>
  <c r="F419" i="7" s="1"/>
  <c r="E414" i="7"/>
  <c r="F414" i="7" s="1"/>
  <c r="E398" i="7"/>
  <c r="F398" i="7" s="1"/>
  <c r="G398" i="7"/>
  <c r="E382" i="7"/>
  <c r="F382" i="7" s="1"/>
  <c r="G382" i="7"/>
  <c r="E410" i="7"/>
  <c r="F410" i="7" s="1"/>
  <c r="G410" i="7"/>
  <c r="E394" i="7"/>
  <c r="F394" i="7" s="1"/>
  <c r="G394" i="7"/>
  <c r="E378" i="7"/>
  <c r="F378" i="7" s="1"/>
  <c r="G378" i="7"/>
  <c r="E423" i="7"/>
  <c r="F423" i="7" s="1"/>
  <c r="E415" i="7"/>
  <c r="F415" i="7" s="1"/>
  <c r="E406" i="7"/>
  <c r="F406" i="7" s="1"/>
  <c r="G406" i="7"/>
  <c r="E390" i="7"/>
  <c r="F390" i="7" s="1"/>
  <c r="G390" i="7"/>
  <c r="E374" i="7"/>
  <c r="F374" i="7" s="1"/>
  <c r="G374" i="7"/>
  <c r="D17" i="3"/>
  <c r="BK10" i="4" l="1"/>
  <c r="D22" i="3"/>
  <c r="D23" i="3" l="1"/>
  <c r="J6" i="7" l="1"/>
  <c r="D33" i="3"/>
  <c r="D34" i="3" s="1"/>
  <c r="D32" i="3"/>
  <c r="D6" i="3"/>
  <c r="H483" i="7" l="1"/>
  <c r="I483" i="7" s="1"/>
  <c r="H689" i="7"/>
  <c r="I689" i="7" s="1"/>
  <c r="H635" i="7"/>
  <c r="I635" i="7" s="1"/>
  <c r="H594" i="7"/>
  <c r="I594" i="7" s="1"/>
  <c r="H562" i="7"/>
  <c r="I562" i="7" s="1"/>
  <c r="H489" i="7"/>
  <c r="I489" i="7" s="1"/>
  <c r="H717" i="7"/>
  <c r="I717" i="7" s="1"/>
  <c r="H701" i="7"/>
  <c r="I701" i="7" s="1"/>
  <c r="H665" i="7"/>
  <c r="I665" i="7" s="1"/>
  <c r="H629" i="7"/>
  <c r="I629" i="7" s="1"/>
  <c r="H571" i="7"/>
  <c r="I571" i="7" s="1"/>
  <c r="H549" i="7"/>
  <c r="I549" i="7" s="1"/>
  <c r="H535" i="7"/>
  <c r="I535" i="7" s="1"/>
  <c r="H523" i="7"/>
  <c r="I523" i="7" s="1"/>
  <c r="H492" i="7"/>
  <c r="I492" i="7" s="1"/>
  <c r="H469" i="7"/>
  <c r="I469" i="7" s="1"/>
  <c r="H400" i="7"/>
  <c r="I400" i="7" s="1"/>
  <c r="H377" i="7"/>
  <c r="I377" i="7" s="1"/>
  <c r="H669" i="7"/>
  <c r="I669" i="7" s="1"/>
  <c r="H609" i="7"/>
  <c r="I609" i="7" s="1"/>
  <c r="H586" i="7"/>
  <c r="I586" i="7" s="1"/>
  <c r="H541" i="7"/>
  <c r="I541" i="7" s="1"/>
  <c r="H504" i="7"/>
  <c r="I504" i="7" s="1"/>
  <c r="H697" i="7"/>
  <c r="I697" i="7" s="1"/>
  <c r="H670" i="7"/>
  <c r="I670" i="7" s="1"/>
  <c r="H643" i="7"/>
  <c r="I643" i="7" s="1"/>
  <c r="H617" i="7"/>
  <c r="I617" i="7" s="1"/>
  <c r="H608" i="7"/>
  <c r="I608" i="7" s="1"/>
  <c r="H597" i="7"/>
  <c r="I597" i="7" s="1"/>
  <c r="H587" i="7"/>
  <c r="I587" i="7" s="1"/>
  <c r="H578" i="7"/>
  <c r="I578" i="7" s="1"/>
  <c r="H554" i="7"/>
  <c r="I554" i="7" s="1"/>
  <c r="H525" i="7"/>
  <c r="I525" i="7" s="1"/>
  <c r="H517" i="7"/>
  <c r="I517" i="7" s="1"/>
  <c r="H503" i="7"/>
  <c r="I503" i="7" s="1"/>
  <c r="H465" i="7"/>
  <c r="I465" i="7" s="1"/>
  <c r="H436" i="7"/>
  <c r="I436" i="7" s="1"/>
  <c r="H673" i="7"/>
  <c r="I673" i="7" s="1"/>
  <c r="H590" i="7"/>
  <c r="I590" i="7" s="1"/>
  <c r="H729" i="7"/>
  <c r="I729" i="7" s="1"/>
  <c r="H708" i="7"/>
  <c r="I708" i="7" s="1"/>
  <c r="H693" i="7"/>
  <c r="I693" i="7" s="1"/>
  <c r="H666" i="7"/>
  <c r="I666" i="7" s="1"/>
  <c r="H622" i="7"/>
  <c r="I622" i="7" s="1"/>
  <c r="H583" i="7"/>
  <c r="I583" i="7" s="1"/>
  <c r="H570" i="7"/>
  <c r="I570" i="7" s="1"/>
  <c r="H546" i="7"/>
  <c r="I546" i="7" s="1"/>
  <c r="H532" i="7"/>
  <c r="I532" i="7" s="1"/>
  <c r="H522" i="7"/>
  <c r="I522" i="7" s="1"/>
  <c r="H480" i="7"/>
  <c r="I480" i="7" s="1"/>
  <c r="H470" i="7"/>
  <c r="I470" i="7" s="1"/>
  <c r="H423" i="7"/>
  <c r="I423" i="7" s="1"/>
  <c r="H415" i="7"/>
  <c r="I415" i="7" s="1"/>
  <c r="H401" i="7"/>
  <c r="I401" i="7" s="1"/>
  <c r="H431" i="7"/>
  <c r="I431" i="7" s="1"/>
  <c r="H677" i="7"/>
  <c r="I677" i="7" s="1"/>
  <c r="H618" i="7"/>
  <c r="I618" i="7" s="1"/>
  <c r="H588" i="7"/>
  <c r="I588" i="7" s="1"/>
  <c r="H551" i="7"/>
  <c r="I551" i="7" s="1"/>
  <c r="H732" i="7"/>
  <c r="I732" i="7" s="1"/>
  <c r="H713" i="7"/>
  <c r="I713" i="7" s="1"/>
  <c r="H694" i="7"/>
  <c r="I694" i="7" s="1"/>
  <c r="H654" i="7"/>
  <c r="I654" i="7" s="1"/>
  <c r="H625" i="7"/>
  <c r="I625" i="7" s="1"/>
  <c r="H577" i="7"/>
  <c r="I577" i="7" s="1"/>
  <c r="H560" i="7"/>
  <c r="I560" i="7" s="1"/>
  <c r="H547" i="7"/>
  <c r="I547" i="7" s="1"/>
  <c r="H533" i="7"/>
  <c r="I533" i="7" s="1"/>
  <c r="H502" i="7"/>
  <c r="I502" i="7" s="1"/>
  <c r="H477" i="7"/>
  <c r="I477" i="7" s="1"/>
  <c r="H426" i="7"/>
  <c r="I426" i="7" s="1"/>
  <c r="H389" i="7"/>
  <c r="I389" i="7" s="1"/>
  <c r="H373" i="7"/>
  <c r="I373" i="7" s="1"/>
  <c r="H658" i="7"/>
  <c r="I658" i="7" s="1"/>
  <c r="H600" i="7"/>
  <c r="I600" i="7" s="1"/>
  <c r="H581" i="7"/>
  <c r="I581" i="7" s="1"/>
  <c r="H514" i="7"/>
  <c r="I514" i="7" s="1"/>
  <c r="H491" i="7"/>
  <c r="I491" i="7" s="1"/>
  <c r="H690" i="7"/>
  <c r="I690" i="7" s="1"/>
  <c r="H661" i="7"/>
  <c r="I661" i="7" s="1"/>
  <c r="H638" i="7"/>
  <c r="I638" i="7" s="1"/>
  <c r="H615" i="7"/>
  <c r="I615" i="7" s="1"/>
  <c r="H605" i="7"/>
  <c r="I605" i="7" s="1"/>
  <c r="H595" i="7"/>
  <c r="I595" i="7" s="1"/>
  <c r="H567" i="7"/>
  <c r="I567" i="7" s="1"/>
  <c r="H552" i="7"/>
  <c r="I552" i="7" s="1"/>
  <c r="H524" i="7"/>
  <c r="I524" i="7" s="1"/>
  <c r="H509" i="7"/>
  <c r="I509" i="7" s="1"/>
  <c r="H490" i="7"/>
  <c r="I490" i="7" s="1"/>
  <c r="H449" i="7"/>
  <c r="I449" i="7" s="1"/>
  <c r="H432" i="7"/>
  <c r="I432" i="7" s="1"/>
  <c r="H646" i="7"/>
  <c r="I646" i="7" s="1"/>
  <c r="H487" i="7"/>
  <c r="I487" i="7" s="1"/>
  <c r="H725" i="7"/>
  <c r="I725" i="7" s="1"/>
  <c r="H704" i="7"/>
  <c r="I704" i="7" s="1"/>
  <c r="H686" i="7"/>
  <c r="I686" i="7" s="1"/>
  <c r="H664" i="7"/>
  <c r="I664" i="7" s="1"/>
  <c r="H620" i="7"/>
  <c r="I620" i="7" s="1"/>
  <c r="H576" i="7"/>
  <c r="I576" i="7" s="1"/>
  <c r="H568" i="7"/>
  <c r="I568" i="7" s="1"/>
  <c r="H540" i="7"/>
  <c r="I540" i="7" s="1"/>
  <c r="H530" i="7"/>
  <c r="I530" i="7" s="1"/>
  <c r="H501" i="7"/>
  <c r="I501" i="7" s="1"/>
  <c r="H476" i="7"/>
  <c r="I476" i="7" s="1"/>
  <c r="H468" i="7"/>
  <c r="I468" i="7" s="1"/>
  <c r="H421" i="7"/>
  <c r="I421" i="7" s="1"/>
  <c r="H413" i="7"/>
  <c r="I413" i="7" s="1"/>
  <c r="H397" i="7"/>
  <c r="I397" i="7" s="1"/>
  <c r="H428" i="7"/>
  <c r="I428" i="7" s="1"/>
  <c r="H662" i="7"/>
  <c r="I662" i="7" s="1"/>
  <c r="H604" i="7"/>
  <c r="I604" i="7" s="1"/>
  <c r="H584" i="7"/>
  <c r="I584" i="7" s="1"/>
  <c r="H518" i="7"/>
  <c r="I518" i="7" s="1"/>
  <c r="H724" i="7"/>
  <c r="I724" i="7" s="1"/>
  <c r="H709" i="7"/>
  <c r="I709" i="7" s="1"/>
  <c r="H652" i="7"/>
  <c r="I652" i="7" s="1"/>
  <c r="H623" i="7"/>
  <c r="I623" i="7" s="1"/>
  <c r="H575" i="7"/>
  <c r="I575" i="7" s="1"/>
  <c r="H557" i="7"/>
  <c r="I557" i="7" s="1"/>
  <c r="H539" i="7"/>
  <c r="I539" i="7" s="1"/>
  <c r="H531" i="7"/>
  <c r="I531" i="7" s="1"/>
  <c r="H498" i="7"/>
  <c r="I498" i="7" s="1"/>
  <c r="H475" i="7"/>
  <c r="I475" i="7" s="1"/>
  <c r="H418" i="7"/>
  <c r="I418" i="7" s="1"/>
  <c r="H385" i="7"/>
  <c r="I385" i="7" s="1"/>
  <c r="H698" i="7"/>
  <c r="I698" i="7" s="1"/>
  <c r="H641" i="7"/>
  <c r="I641" i="7" s="1"/>
  <c r="H596" i="7"/>
  <c r="I596" i="7" s="1"/>
  <c r="H564" i="7"/>
  <c r="I564" i="7" s="1"/>
  <c r="H508" i="7"/>
  <c r="I508" i="7" s="1"/>
  <c r="H485" i="7"/>
  <c r="I485" i="7" s="1"/>
  <c r="H678" i="7"/>
  <c r="I678" i="7" s="1"/>
  <c r="H650" i="7"/>
  <c r="I650" i="7" s="1"/>
  <c r="H636" i="7"/>
  <c r="I636" i="7" s="1"/>
  <c r="H613" i="7"/>
  <c r="I613" i="7" s="1"/>
  <c r="H603" i="7"/>
  <c r="I603" i="7" s="1"/>
  <c r="H593" i="7"/>
  <c r="I593" i="7" s="1"/>
  <c r="H582" i="7"/>
  <c r="I582" i="7" s="1"/>
  <c r="H565" i="7"/>
  <c r="I565" i="7" s="1"/>
  <c r="H545" i="7"/>
  <c r="I545" i="7" s="1"/>
  <c r="H521" i="7"/>
  <c r="I521" i="7" s="1"/>
  <c r="H507" i="7"/>
  <c r="I507" i="7" s="1"/>
  <c r="H488" i="7"/>
  <c r="I488" i="7" s="1"/>
  <c r="H444" i="7"/>
  <c r="I444" i="7" s="1"/>
  <c r="H427" i="7"/>
  <c r="I427" i="7" s="1"/>
  <c r="H637" i="7"/>
  <c r="I637" i="7" s="1"/>
  <c r="H734" i="7"/>
  <c r="I734" i="7" s="1"/>
  <c r="H721" i="7"/>
  <c r="I721" i="7" s="1"/>
  <c r="H702" i="7"/>
  <c r="I702" i="7" s="1"/>
  <c r="H684" i="7"/>
  <c r="I684" i="7" s="1"/>
  <c r="H657" i="7"/>
  <c r="I657" i="7" s="1"/>
  <c r="H611" i="7"/>
  <c r="I611" i="7" s="1"/>
  <c r="H574" i="7"/>
  <c r="I574" i="7" s="1"/>
  <c r="H559" i="7"/>
  <c r="I559" i="7" s="1"/>
  <c r="H538" i="7"/>
  <c r="I538" i="7" s="1"/>
  <c r="H528" i="7"/>
  <c r="I528" i="7" s="1"/>
  <c r="H493" i="7"/>
  <c r="I493" i="7" s="1"/>
  <c r="H474" i="7"/>
  <c r="I474" i="7" s="1"/>
  <c r="H466" i="7"/>
  <c r="I466" i="7" s="1"/>
  <c r="H419" i="7"/>
  <c r="I419" i="7" s="1"/>
  <c r="H409" i="7"/>
  <c r="I409" i="7" s="1"/>
  <c r="H395" i="7"/>
  <c r="I395" i="7" s="1"/>
  <c r="H393" i="7"/>
  <c r="I393" i="7" s="1"/>
  <c r="H644" i="7"/>
  <c r="I644" i="7" s="1"/>
  <c r="H598" i="7"/>
  <c r="I598" i="7" s="1"/>
  <c r="H579" i="7"/>
  <c r="I579" i="7" s="1"/>
  <c r="H512" i="7"/>
  <c r="I512" i="7" s="1"/>
  <c r="H718" i="7"/>
  <c r="I718" i="7" s="1"/>
  <c r="H705" i="7"/>
  <c r="I705" i="7" s="1"/>
  <c r="H685" i="7"/>
  <c r="I685" i="7" s="1"/>
  <c r="H649" i="7"/>
  <c r="I649" i="7" s="1"/>
  <c r="H607" i="7"/>
  <c r="I607" i="7" s="1"/>
  <c r="H573" i="7"/>
  <c r="I573" i="7" s="1"/>
  <c r="H556" i="7"/>
  <c r="I556" i="7" s="1"/>
  <c r="H537" i="7"/>
  <c r="I537" i="7" s="1"/>
  <c r="H529" i="7"/>
  <c r="I529" i="7" s="1"/>
  <c r="H496" i="7"/>
  <c r="I496" i="7" s="1"/>
  <c r="H473" i="7"/>
  <c r="I473" i="7" s="1"/>
  <c r="H414" i="7"/>
  <c r="I414" i="7" s="1"/>
  <c r="H381" i="7"/>
  <c r="I381" i="7" s="1"/>
  <c r="H682" i="7"/>
  <c r="I682" i="7" s="1"/>
  <c r="H614" i="7"/>
  <c r="I614" i="7" s="1"/>
  <c r="H592" i="7"/>
  <c r="I592" i="7" s="1"/>
  <c r="H555" i="7"/>
  <c r="I555" i="7" s="1"/>
  <c r="H506" i="7"/>
  <c r="I506" i="7" s="1"/>
  <c r="H699" i="7"/>
  <c r="I699" i="7" s="1"/>
  <c r="H674" i="7"/>
  <c r="I674" i="7" s="1"/>
  <c r="H645" i="7"/>
  <c r="I645" i="7" s="1"/>
  <c r="H630" i="7"/>
  <c r="I630" i="7" s="1"/>
  <c r="H610" i="7"/>
  <c r="I610" i="7" s="1"/>
  <c r="H599" i="7"/>
  <c r="I599" i="7" s="1"/>
  <c r="H591" i="7"/>
  <c r="I591" i="7" s="1"/>
  <c r="H580" i="7"/>
  <c r="I580" i="7" s="1"/>
  <c r="H563" i="7"/>
  <c r="I563" i="7" s="1"/>
  <c r="H544" i="7"/>
  <c r="I544" i="7" s="1"/>
  <c r="H519" i="7"/>
  <c r="I519" i="7" s="1"/>
  <c r="H505" i="7"/>
  <c r="I505" i="7" s="1"/>
  <c r="H486" i="7"/>
  <c r="I486" i="7" s="1"/>
  <c r="H440" i="7"/>
  <c r="I440" i="7" s="1"/>
  <c r="H392" i="7"/>
  <c r="I392" i="7" s="1"/>
  <c r="H602" i="7"/>
  <c r="I602" i="7" s="1"/>
  <c r="H733" i="7"/>
  <c r="I733" i="7" s="1"/>
  <c r="H716" i="7"/>
  <c r="I716" i="7" s="1"/>
  <c r="H695" i="7"/>
  <c r="I695" i="7" s="1"/>
  <c r="H681" i="7"/>
  <c r="I681" i="7" s="1"/>
  <c r="H628" i="7"/>
  <c r="I628" i="7" s="1"/>
  <c r="H606" i="7"/>
  <c r="I606" i="7" s="1"/>
  <c r="H572" i="7"/>
  <c r="I572" i="7" s="1"/>
  <c r="H548" i="7"/>
  <c r="I548" i="7" s="1"/>
  <c r="H536" i="7"/>
  <c r="I536" i="7" s="1"/>
  <c r="H526" i="7"/>
  <c r="I526" i="7" s="1"/>
  <c r="H482" i="7"/>
  <c r="I482" i="7" s="1"/>
  <c r="H472" i="7"/>
  <c r="I472" i="7" s="1"/>
  <c r="H425" i="7"/>
  <c r="I425" i="7" s="1"/>
  <c r="H417" i="7"/>
  <c r="I417" i="7" s="1"/>
  <c r="H405" i="7"/>
  <c r="I405" i="7" s="1"/>
  <c r="H446" i="7"/>
  <c r="I446" i="7" s="1"/>
  <c r="H542" i="7"/>
  <c r="I542" i="7" s="1"/>
  <c r="H458" i="7"/>
  <c r="I458" i="7" s="1"/>
  <c r="H450" i="7"/>
  <c r="I450" i="7" s="1"/>
  <c r="H663" i="7"/>
  <c r="I663" i="7" s="1"/>
  <c r="H510" i="7"/>
  <c r="I510" i="7" s="1"/>
  <c r="H406" i="7"/>
  <c r="I406" i="7" s="1"/>
  <c r="H382" i="7"/>
  <c r="I382" i="7" s="1"/>
  <c r="H460" i="7"/>
  <c r="I460" i="7" s="1"/>
  <c r="H687" i="7"/>
  <c r="I687" i="7" s="1"/>
  <c r="H731" i="7"/>
  <c r="I731" i="7" s="1"/>
  <c r="H403" i="7"/>
  <c r="I403" i="7" s="1"/>
  <c r="H601" i="7"/>
  <c r="I601" i="7" s="1"/>
  <c r="H627" i="7"/>
  <c r="I627" i="7" s="1"/>
  <c r="H651" i="7"/>
  <c r="I651" i="7" s="1"/>
  <c r="H719" i="7"/>
  <c r="I719" i="7" s="1"/>
  <c r="H387" i="7"/>
  <c r="I387" i="7" s="1"/>
  <c r="H511" i="7"/>
  <c r="I511" i="7" s="1"/>
  <c r="H550" i="7"/>
  <c r="I550" i="7" s="1"/>
  <c r="H640" i="7"/>
  <c r="I640" i="7" s="1"/>
  <c r="H481" i="7"/>
  <c r="I481" i="7" s="1"/>
  <c r="H626" i="7"/>
  <c r="I626" i="7" s="1"/>
  <c r="H722" i="7"/>
  <c r="I722" i="7" s="1"/>
  <c r="H437" i="7"/>
  <c r="I437" i="7" s="1"/>
  <c r="H668" i="7"/>
  <c r="I668" i="7" s="1"/>
  <c r="H467" i="7"/>
  <c r="I467" i="7" s="1"/>
  <c r="H692" i="7"/>
  <c r="I692" i="7" s="1"/>
  <c r="H553" i="7"/>
  <c r="I553" i="7" s="1"/>
  <c r="H457" i="7"/>
  <c r="I457" i="7" s="1"/>
  <c r="H730" i="7"/>
  <c r="I730" i="7" s="1"/>
  <c r="H710" i="7"/>
  <c r="I710" i="7" s="1"/>
  <c r="H515" i="7"/>
  <c r="I515" i="7" s="1"/>
  <c r="H726" i="7"/>
  <c r="I726" i="7" s="1"/>
  <c r="H656" i="7"/>
  <c r="I656" i="7" s="1"/>
  <c r="H411" i="7"/>
  <c r="I411" i="7" s="1"/>
  <c r="H728" i="7"/>
  <c r="I728" i="7" s="1"/>
  <c r="H404" i="7"/>
  <c r="I404" i="7" s="1"/>
  <c r="H454" i="7"/>
  <c r="I454" i="7" s="1"/>
  <c r="H402" i="7"/>
  <c r="I402" i="7" s="1"/>
  <c r="H435" i="7"/>
  <c r="I435" i="7" s="1"/>
  <c r="H416" i="7"/>
  <c r="I416" i="7" s="1"/>
  <c r="H380" i="7"/>
  <c r="I380" i="7" s="1"/>
  <c r="H434" i="7"/>
  <c r="I434" i="7" s="1"/>
  <c r="H683" i="7"/>
  <c r="I683" i="7" s="1"/>
  <c r="H494" i="7"/>
  <c r="I494" i="7" s="1"/>
  <c r="H390" i="7"/>
  <c r="I390" i="7" s="1"/>
  <c r="H422" i="7"/>
  <c r="I422" i="7" s="1"/>
  <c r="H448" i="7"/>
  <c r="I448" i="7" s="1"/>
  <c r="H464" i="7"/>
  <c r="I464" i="7" s="1"/>
  <c r="H616" i="7"/>
  <c r="I616" i="7" s="1"/>
  <c r="H612" i="7"/>
  <c r="I612" i="7" s="1"/>
  <c r="H707" i="7"/>
  <c r="I707" i="7" s="1"/>
  <c r="H441" i="7"/>
  <c r="I441" i="7" s="1"/>
  <c r="H396" i="7"/>
  <c r="I396" i="7" s="1"/>
  <c r="H500" i="7"/>
  <c r="I500" i="7" s="1"/>
  <c r="H378" i="7"/>
  <c r="I378" i="7" s="1"/>
  <c r="H667" i="7"/>
  <c r="I667" i="7" s="1"/>
  <c r="H727" i="7"/>
  <c r="I727" i="7" s="1"/>
  <c r="H569" i="7"/>
  <c r="I569" i="7" s="1"/>
  <c r="H374" i="7"/>
  <c r="I374" i="7" s="1"/>
  <c r="H566" i="7"/>
  <c r="I566" i="7" s="1"/>
  <c r="H655" i="7"/>
  <c r="I655" i="7" s="1"/>
  <c r="H433" i="7"/>
  <c r="I433" i="7" s="1"/>
  <c r="H383" i="7"/>
  <c r="I383" i="7" s="1"/>
  <c r="H513" i="7"/>
  <c r="I513" i="7" s="1"/>
  <c r="H672" i="7"/>
  <c r="I672" i="7" s="1"/>
  <c r="H372" i="7"/>
  <c r="I372" i="7" s="1"/>
  <c r="H379" i="7"/>
  <c r="I379" i="7" s="1"/>
  <c r="H439" i="7"/>
  <c r="I439" i="7" s="1"/>
  <c r="H499" i="7"/>
  <c r="I499" i="7" s="1"/>
  <c r="H399" i="7"/>
  <c r="I399" i="7" s="1"/>
  <c r="H384" i="7"/>
  <c r="I384" i="7" s="1"/>
  <c r="H408" i="7"/>
  <c r="I408" i="7" s="1"/>
  <c r="H589" i="7"/>
  <c r="I589" i="7" s="1"/>
  <c r="H619" i="7"/>
  <c r="I619" i="7" s="1"/>
  <c r="H388" i="7"/>
  <c r="I388" i="7" s="1"/>
  <c r="H478" i="7"/>
  <c r="I478" i="7" s="1"/>
  <c r="H558" i="7"/>
  <c r="I558" i="7" s="1"/>
  <c r="H463" i="7"/>
  <c r="I463" i="7" s="1"/>
  <c r="H691" i="7"/>
  <c r="I691" i="7" s="1"/>
  <c r="H647" i="7"/>
  <c r="I647" i="7" s="1"/>
  <c r="H520" i="7"/>
  <c r="I520" i="7" s="1"/>
  <c r="H479" i="7"/>
  <c r="I479" i="7" s="1"/>
  <c r="H394" i="7"/>
  <c r="I394" i="7" s="1"/>
  <c r="H456" i="7"/>
  <c r="I456" i="7" s="1"/>
  <c r="H534" i="7"/>
  <c r="I534" i="7" s="1"/>
  <c r="H675" i="7"/>
  <c r="I675" i="7" s="1"/>
  <c r="H723" i="7"/>
  <c r="I723" i="7" s="1"/>
  <c r="H371" i="7"/>
  <c r="I371" i="7" s="1"/>
  <c r="H527" i="7"/>
  <c r="I527" i="7" s="1"/>
  <c r="H386" i="7"/>
  <c r="I386" i="7" s="1"/>
  <c r="H639" i="7"/>
  <c r="I639" i="7" s="1"/>
  <c r="H711" i="7"/>
  <c r="I711" i="7" s="1"/>
  <c r="H398" i="7"/>
  <c r="I398" i="7" s="1"/>
  <c r="H438" i="7"/>
  <c r="I438" i="7" s="1"/>
  <c r="H632" i="7"/>
  <c r="I632" i="7" s="1"/>
  <c r="H679" i="7"/>
  <c r="I679" i="7" s="1"/>
  <c r="H497" i="7"/>
  <c r="I497" i="7" s="1"/>
  <c r="H700" i="7"/>
  <c r="I700" i="7" s="1"/>
  <c r="H706" i="7"/>
  <c r="I706" i="7" s="1"/>
  <c r="H561" i="7"/>
  <c r="I561" i="7" s="1"/>
  <c r="H676" i="7"/>
  <c r="I676" i="7" s="1"/>
  <c r="H714" i="7"/>
  <c r="I714" i="7" s="1"/>
  <c r="H712" i="7"/>
  <c r="I712" i="7" s="1"/>
  <c r="H680" i="7"/>
  <c r="I680" i="7" s="1"/>
  <c r="H461" i="7"/>
  <c r="I461" i="7" s="1"/>
  <c r="H376" i="7"/>
  <c r="I376" i="7" s="1"/>
  <c r="H462" i="7"/>
  <c r="I462" i="7" s="1"/>
  <c r="H442" i="7"/>
  <c r="I442" i="7" s="1"/>
  <c r="H407" i="7"/>
  <c r="I407" i="7" s="1"/>
  <c r="H631" i="7"/>
  <c r="I631" i="7" s="1"/>
  <c r="H443" i="7"/>
  <c r="I443" i="7" s="1"/>
  <c r="H430" i="7"/>
  <c r="I430" i="7" s="1"/>
  <c r="H671" i="7"/>
  <c r="I671" i="7" s="1"/>
  <c r="H424" i="7"/>
  <c r="I424" i="7" s="1"/>
  <c r="H420" i="7"/>
  <c r="I420" i="7" s="1"/>
  <c r="H633" i="7"/>
  <c r="I633" i="7" s="1"/>
  <c r="H453" i="7"/>
  <c r="I453" i="7" s="1"/>
  <c r="H696" i="7"/>
  <c r="I696" i="7" s="1"/>
  <c r="H720" i="7"/>
  <c r="I720" i="7" s="1"/>
  <c r="H447" i="7"/>
  <c r="I447" i="7" s="1"/>
  <c r="H459" i="7"/>
  <c r="I459" i="7" s="1"/>
  <c r="H642" i="7"/>
  <c r="I642" i="7" s="1"/>
  <c r="H585" i="7"/>
  <c r="I585" i="7" s="1"/>
  <c r="H471" i="7"/>
  <c r="I471" i="7" s="1"/>
  <c r="H653" i="7"/>
  <c r="I653" i="7" s="1"/>
  <c r="H412" i="7"/>
  <c r="I412" i="7" s="1"/>
  <c r="H391" i="7"/>
  <c r="I391" i="7" s="1"/>
  <c r="H452" i="7"/>
  <c r="I452" i="7" s="1"/>
  <c r="H659" i="7"/>
  <c r="I659" i="7" s="1"/>
  <c r="H484" i="7"/>
  <c r="I484" i="7" s="1"/>
  <c r="H735" i="7"/>
  <c r="I735" i="7" s="1"/>
  <c r="H688" i="7"/>
  <c r="I688" i="7" s="1"/>
  <c r="H375" i="7"/>
  <c r="I375" i="7" s="1"/>
  <c r="H621" i="7"/>
  <c r="I621" i="7" s="1"/>
  <c r="H543" i="7"/>
  <c r="I543" i="7" s="1"/>
  <c r="H703" i="7"/>
  <c r="I703" i="7" s="1"/>
  <c r="H648" i="7"/>
  <c r="I648" i="7" s="1"/>
  <c r="H429" i="7"/>
  <c r="I429" i="7" s="1"/>
  <c r="H495" i="7"/>
  <c r="I495" i="7" s="1"/>
  <c r="H516" i="7"/>
  <c r="I516" i="7" s="1"/>
  <c r="H715" i="7"/>
  <c r="I715" i="7" s="1"/>
  <c r="H451" i="7"/>
  <c r="I451" i="7" s="1"/>
  <c r="H410" i="7"/>
  <c r="I410" i="7" s="1"/>
  <c r="H624" i="7"/>
  <c r="I624" i="7" s="1"/>
  <c r="H455" i="7"/>
  <c r="I455" i="7" s="1"/>
  <c r="H445" i="7"/>
  <c r="I445" i="7" s="1"/>
  <c r="H634" i="7"/>
  <c r="I634" i="7" s="1"/>
  <c r="H660" i="7"/>
  <c r="I660" i="7" s="1"/>
  <c r="BF8" i="4"/>
  <c r="BF9" i="4"/>
  <c r="BF10" i="4"/>
  <c r="BF11" i="4"/>
  <c r="BF12" i="4"/>
  <c r="BF13" i="4"/>
  <c r="BF14" i="4"/>
  <c r="BF15" i="4"/>
  <c r="BF16" i="4"/>
  <c r="BF17" i="4"/>
  <c r="BF18" i="4"/>
  <c r="BF19" i="4"/>
  <c r="BF20" i="4"/>
  <c r="BF21" i="4"/>
  <c r="BF22" i="4"/>
  <c r="BF23" i="4"/>
  <c r="BF24" i="4"/>
  <c r="BF25" i="4"/>
  <c r="BF26" i="4"/>
  <c r="BF27" i="4"/>
  <c r="BF28" i="4"/>
  <c r="BF29" i="4"/>
  <c r="BF30" i="4"/>
  <c r="BF31" i="4"/>
  <c r="BF32" i="4"/>
  <c r="BF33" i="4"/>
  <c r="BF34" i="4"/>
  <c r="BF35" i="4"/>
  <c r="BF36" i="4"/>
  <c r="BF37"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F72" i="4"/>
  <c r="BF73" i="4"/>
  <c r="BF74" i="4"/>
  <c r="BF75" i="4"/>
  <c r="BF76" i="4"/>
  <c r="BF77" i="4"/>
  <c r="BF78" i="4"/>
  <c r="BF79" i="4"/>
  <c r="BF80" i="4"/>
  <c r="BF81" i="4"/>
  <c r="BF82" i="4"/>
  <c r="BF83" i="4"/>
  <c r="BF84" i="4"/>
  <c r="BF85" i="4"/>
  <c r="BF86" i="4"/>
  <c r="BF87" i="4"/>
  <c r="BF88" i="4"/>
  <c r="BF89" i="4"/>
  <c r="BF90" i="4"/>
  <c r="BF91" i="4"/>
  <c r="BF92" i="4"/>
  <c r="BF93" i="4"/>
  <c r="BF94" i="4"/>
  <c r="BF95" i="4"/>
  <c r="BF96" i="4"/>
  <c r="BF97" i="4"/>
  <c r="BF98" i="4"/>
  <c r="BF99" i="4"/>
  <c r="BF100" i="4"/>
  <c r="BF101" i="4"/>
  <c r="BF102" i="4"/>
  <c r="BF103" i="4"/>
  <c r="BF104" i="4"/>
  <c r="BF105" i="4"/>
  <c r="BF106" i="4"/>
  <c r="BF107" i="4"/>
  <c r="BF108" i="4"/>
  <c r="BF109" i="4"/>
  <c r="BF110" i="4"/>
  <c r="BF111" i="4"/>
  <c r="BF112" i="4"/>
  <c r="BF113" i="4"/>
  <c r="BF114" i="4"/>
  <c r="BF115" i="4"/>
  <c r="BF116" i="4"/>
  <c r="BF117" i="4"/>
  <c r="BF118" i="4"/>
  <c r="BF119" i="4"/>
  <c r="BF120" i="4"/>
  <c r="BF121" i="4"/>
  <c r="BF122" i="4"/>
  <c r="BF123" i="4"/>
  <c r="BF124" i="4"/>
  <c r="BF125" i="4"/>
  <c r="BF126" i="4"/>
  <c r="BF127" i="4"/>
  <c r="BF128" i="4"/>
  <c r="BF129" i="4"/>
  <c r="BF130" i="4"/>
  <c r="BF131" i="4"/>
  <c r="BF132" i="4"/>
  <c r="BF133" i="4"/>
  <c r="BF134" i="4"/>
  <c r="BF135" i="4"/>
  <c r="BF136" i="4"/>
  <c r="BF137" i="4"/>
  <c r="BF138" i="4"/>
  <c r="BF139" i="4"/>
  <c r="BF140" i="4"/>
  <c r="BF141" i="4"/>
  <c r="BF142" i="4"/>
  <c r="BF143" i="4"/>
  <c r="BF144" i="4"/>
  <c r="BF145" i="4"/>
  <c r="BF146" i="4"/>
  <c r="BF147" i="4"/>
  <c r="BF148" i="4"/>
  <c r="BF149" i="4"/>
  <c r="BF150" i="4"/>
  <c r="BF151" i="4"/>
  <c r="BF152" i="4"/>
  <c r="BF153" i="4"/>
  <c r="BF154" i="4"/>
  <c r="BF155" i="4"/>
  <c r="BF156" i="4"/>
  <c r="BF157" i="4"/>
  <c r="BF158" i="4"/>
  <c r="BF159" i="4"/>
  <c r="BF160" i="4"/>
  <c r="BF161" i="4"/>
  <c r="BF162" i="4"/>
  <c r="BF163" i="4"/>
  <c r="BF164" i="4"/>
  <c r="BF165" i="4"/>
  <c r="BF166" i="4"/>
  <c r="BF167" i="4"/>
  <c r="BF168" i="4"/>
  <c r="BF169" i="4"/>
  <c r="BF170" i="4"/>
  <c r="BF171" i="4"/>
  <c r="BF172" i="4"/>
  <c r="BF173" i="4"/>
  <c r="BF174" i="4"/>
  <c r="BF175" i="4"/>
  <c r="BF176" i="4"/>
  <c r="BF177" i="4"/>
  <c r="BF178" i="4"/>
  <c r="BF179" i="4"/>
  <c r="BF180" i="4"/>
  <c r="BF181" i="4"/>
  <c r="BF182" i="4"/>
  <c r="BF183" i="4"/>
  <c r="BF184" i="4"/>
  <c r="BF185" i="4"/>
  <c r="BF186" i="4"/>
  <c r="BF187" i="4"/>
  <c r="BF188" i="4"/>
  <c r="BF189" i="4"/>
  <c r="BF190" i="4"/>
  <c r="BF191" i="4"/>
  <c r="BF192" i="4"/>
  <c r="BF193" i="4"/>
  <c r="BF194" i="4"/>
  <c r="BF195" i="4"/>
  <c r="BF196" i="4"/>
  <c r="BF197" i="4"/>
  <c r="BF198" i="4"/>
  <c r="BF199" i="4"/>
  <c r="BF200" i="4"/>
  <c r="BF201" i="4"/>
  <c r="BF202" i="4"/>
  <c r="BF203" i="4"/>
  <c r="BF204" i="4"/>
  <c r="BF205" i="4"/>
  <c r="BF206" i="4"/>
  <c r="BF207" i="4"/>
  <c r="BF208" i="4"/>
  <c r="BF209" i="4"/>
  <c r="BF210" i="4"/>
  <c r="BF211" i="4"/>
  <c r="BF212" i="4"/>
  <c r="BF213" i="4"/>
  <c r="BF214" i="4"/>
  <c r="BF215" i="4"/>
  <c r="BF216" i="4"/>
  <c r="BF217" i="4"/>
  <c r="BF218" i="4"/>
  <c r="BF219" i="4"/>
  <c r="BF220" i="4"/>
  <c r="BF221" i="4"/>
  <c r="BF222" i="4"/>
  <c r="BF223" i="4"/>
  <c r="BF224" i="4"/>
  <c r="BF225" i="4"/>
  <c r="BF226" i="4"/>
  <c r="BF227" i="4"/>
  <c r="BF228" i="4"/>
  <c r="BF229" i="4"/>
  <c r="BF230" i="4"/>
  <c r="BF231" i="4"/>
  <c r="BF232" i="4"/>
  <c r="BF233" i="4"/>
  <c r="BF234" i="4"/>
  <c r="BF235" i="4"/>
  <c r="BF236" i="4"/>
  <c r="BF237" i="4"/>
  <c r="BF238" i="4"/>
  <c r="BF239" i="4"/>
  <c r="BF240" i="4"/>
  <c r="BF241" i="4"/>
  <c r="BF242" i="4"/>
  <c r="BF243" i="4"/>
  <c r="BF244" i="4"/>
  <c r="BF245" i="4"/>
  <c r="BF246" i="4"/>
  <c r="BF247" i="4"/>
  <c r="BF248" i="4"/>
  <c r="BF249" i="4"/>
  <c r="BF250" i="4"/>
  <c r="BF251" i="4"/>
  <c r="BF252" i="4"/>
  <c r="BF253" i="4"/>
  <c r="BF254" i="4"/>
  <c r="BF255" i="4"/>
  <c r="BF256" i="4"/>
  <c r="BF257" i="4"/>
  <c r="BF258" i="4"/>
  <c r="BF259" i="4"/>
  <c r="BF260" i="4"/>
  <c r="BF261" i="4"/>
  <c r="BF262" i="4"/>
  <c r="BF263" i="4"/>
  <c r="BF264" i="4"/>
  <c r="BF265" i="4"/>
  <c r="BF266" i="4"/>
  <c r="BF267" i="4"/>
  <c r="BF268" i="4"/>
  <c r="BF269" i="4"/>
  <c r="BF270" i="4"/>
  <c r="BF271" i="4"/>
  <c r="BF272" i="4"/>
  <c r="BF273" i="4"/>
  <c r="BF274" i="4"/>
  <c r="BF275" i="4"/>
  <c r="BF276" i="4"/>
  <c r="BF277" i="4"/>
  <c r="BF278" i="4"/>
  <c r="BF279" i="4"/>
  <c r="BF280" i="4"/>
  <c r="BF281" i="4"/>
  <c r="BF282" i="4"/>
  <c r="BF283" i="4"/>
  <c r="BF284" i="4"/>
  <c r="BF285" i="4"/>
  <c r="BF286" i="4"/>
  <c r="BF287" i="4"/>
  <c r="BF288" i="4"/>
  <c r="BF289" i="4"/>
  <c r="BF290" i="4"/>
  <c r="BF291" i="4"/>
  <c r="BF292" i="4"/>
  <c r="BF293" i="4"/>
  <c r="BF294" i="4"/>
  <c r="BF295" i="4"/>
  <c r="BF296" i="4"/>
  <c r="BF297" i="4"/>
  <c r="BF298" i="4"/>
  <c r="BF299" i="4"/>
  <c r="BF300" i="4"/>
  <c r="BF301" i="4"/>
  <c r="BF302" i="4"/>
  <c r="BF303" i="4"/>
  <c r="BF304" i="4"/>
  <c r="BF305" i="4"/>
  <c r="BF306" i="4"/>
  <c r="BF307" i="4"/>
  <c r="BF308" i="4"/>
  <c r="BF309" i="4"/>
  <c r="BF310" i="4"/>
  <c r="BF311" i="4"/>
  <c r="BF312" i="4"/>
  <c r="BF313" i="4"/>
  <c r="BF314" i="4"/>
  <c r="BF315" i="4"/>
  <c r="BF316" i="4"/>
  <c r="BF317" i="4"/>
  <c r="BF318" i="4"/>
  <c r="BF319" i="4"/>
  <c r="BF320" i="4"/>
  <c r="BF321" i="4"/>
  <c r="BF322" i="4"/>
  <c r="BF323" i="4"/>
  <c r="BF324" i="4"/>
  <c r="BF325" i="4"/>
  <c r="BF326" i="4"/>
  <c r="BF327" i="4"/>
  <c r="BF328" i="4"/>
  <c r="BF329" i="4"/>
  <c r="BF330" i="4"/>
  <c r="BF331" i="4"/>
  <c r="BF332" i="4"/>
  <c r="BF333" i="4"/>
  <c r="BF334" i="4"/>
  <c r="BF335" i="4"/>
  <c r="BF336" i="4"/>
  <c r="BF337" i="4"/>
  <c r="BF338" i="4"/>
  <c r="BF339" i="4"/>
  <c r="BF340" i="4"/>
  <c r="BF341" i="4"/>
  <c r="BF342" i="4"/>
  <c r="BF343" i="4"/>
  <c r="BF344" i="4"/>
  <c r="BF345" i="4"/>
  <c r="BF346" i="4"/>
  <c r="BF347" i="4"/>
  <c r="BF348" i="4"/>
  <c r="BF349" i="4"/>
  <c r="BF350" i="4"/>
  <c r="BF351" i="4"/>
  <c r="BF352" i="4"/>
  <c r="BF353" i="4"/>
  <c r="BF354" i="4"/>
  <c r="BF355" i="4"/>
  <c r="BF356" i="4"/>
  <c r="BF357" i="4"/>
  <c r="BF358" i="4"/>
  <c r="BF359" i="4"/>
  <c r="BF360" i="4"/>
  <c r="BF361" i="4"/>
  <c r="BF362" i="4"/>
  <c r="BF363" i="4"/>
  <c r="BF364" i="4"/>
  <c r="BF365" i="4"/>
  <c r="BF366" i="4"/>
  <c r="BF367" i="4"/>
  <c r="BF368" i="4"/>
  <c r="BF369" i="4"/>
  <c r="BF370" i="4"/>
  <c r="BF371" i="4"/>
  <c r="F40" i="6" l="1"/>
  <c r="BG8" i="4"/>
  <c r="BH8" i="4" s="1"/>
  <c r="BG10" i="4"/>
  <c r="BH10" i="4" s="1"/>
  <c r="BG12" i="4"/>
  <c r="BH12" i="4" s="1"/>
  <c r="BG14" i="4"/>
  <c r="BH14" i="4" s="1"/>
  <c r="BG16" i="4"/>
  <c r="BH16" i="4" s="1"/>
  <c r="BG18" i="4"/>
  <c r="BH18" i="4" s="1"/>
  <c r="BG20" i="4"/>
  <c r="BH20" i="4" s="1"/>
  <c r="BG22" i="4"/>
  <c r="BH22" i="4" s="1"/>
  <c r="BG24" i="4"/>
  <c r="BH24" i="4" s="1"/>
  <c r="BG26" i="4"/>
  <c r="BH26" i="4" s="1"/>
  <c r="BG28" i="4"/>
  <c r="BH28" i="4" s="1"/>
  <c r="BG30" i="4"/>
  <c r="BH30" i="4" s="1"/>
  <c r="BG32" i="4"/>
  <c r="BH32" i="4" s="1"/>
  <c r="BG34" i="4"/>
  <c r="BH34" i="4" s="1"/>
  <c r="BG36" i="4"/>
  <c r="BH36" i="4" s="1"/>
  <c r="BG38" i="4"/>
  <c r="BH38" i="4" s="1"/>
  <c r="BG40" i="4"/>
  <c r="BH40" i="4" s="1"/>
  <c r="BG42" i="4"/>
  <c r="BH42" i="4" s="1"/>
  <c r="BG44" i="4"/>
  <c r="BH44" i="4" s="1"/>
  <c r="BG46" i="4"/>
  <c r="BH46" i="4" s="1"/>
  <c r="BG48" i="4"/>
  <c r="BH48" i="4" s="1"/>
  <c r="BG50" i="4"/>
  <c r="BH50" i="4" s="1"/>
  <c r="BG52" i="4"/>
  <c r="BH52" i="4" s="1"/>
  <c r="BG54" i="4"/>
  <c r="BH54" i="4" s="1"/>
  <c r="BG56" i="4"/>
  <c r="BH56" i="4" s="1"/>
  <c r="BG58" i="4"/>
  <c r="BH58" i="4" s="1"/>
  <c r="BG60" i="4"/>
  <c r="BH60" i="4" s="1"/>
  <c r="BG62" i="4"/>
  <c r="BH62" i="4" s="1"/>
  <c r="BG64" i="4"/>
  <c r="BH64" i="4" s="1"/>
  <c r="BG66" i="4"/>
  <c r="BH66" i="4" s="1"/>
  <c r="BG68" i="4"/>
  <c r="BH68" i="4" s="1"/>
  <c r="BG70" i="4"/>
  <c r="BH70" i="4" s="1"/>
  <c r="BG72" i="4"/>
  <c r="BH72" i="4" s="1"/>
  <c r="BG74" i="4"/>
  <c r="BH74" i="4" s="1"/>
  <c r="BG76" i="4"/>
  <c r="BH76" i="4" s="1"/>
  <c r="BG78" i="4"/>
  <c r="BH78" i="4" s="1"/>
  <c r="BG80" i="4"/>
  <c r="BH80" i="4" s="1"/>
  <c r="BG82" i="4"/>
  <c r="BH82" i="4" s="1"/>
  <c r="BG84" i="4"/>
  <c r="BH84" i="4" s="1"/>
  <c r="BG86" i="4"/>
  <c r="BH86" i="4" s="1"/>
  <c r="BG88" i="4"/>
  <c r="BH88" i="4" s="1"/>
  <c r="BG90" i="4"/>
  <c r="BH90" i="4" s="1"/>
  <c r="BG92" i="4"/>
  <c r="BH92" i="4" s="1"/>
  <c r="BG94" i="4"/>
  <c r="BH94" i="4" s="1"/>
  <c r="BG96" i="4"/>
  <c r="BH96" i="4" s="1"/>
  <c r="BG98" i="4"/>
  <c r="BH98" i="4" s="1"/>
  <c r="BG100" i="4"/>
  <c r="BH100" i="4" s="1"/>
  <c r="BG102" i="4"/>
  <c r="BH102" i="4" s="1"/>
  <c r="BG104" i="4"/>
  <c r="BH104" i="4" s="1"/>
  <c r="BG106" i="4"/>
  <c r="BH106" i="4" s="1"/>
  <c r="BG108" i="4"/>
  <c r="BH108" i="4" s="1"/>
  <c r="BG110" i="4"/>
  <c r="BH110" i="4" s="1"/>
  <c r="BG112" i="4"/>
  <c r="BH112" i="4" s="1"/>
  <c r="BG114" i="4"/>
  <c r="BH114" i="4" s="1"/>
  <c r="BG116" i="4"/>
  <c r="BH116" i="4" s="1"/>
  <c r="BG118" i="4"/>
  <c r="BH118" i="4" s="1"/>
  <c r="BG120" i="4"/>
  <c r="BH120" i="4" s="1"/>
  <c r="BG122" i="4"/>
  <c r="BH122" i="4" s="1"/>
  <c r="BG124" i="4"/>
  <c r="BH124" i="4" s="1"/>
  <c r="BG126" i="4"/>
  <c r="BH126" i="4" s="1"/>
  <c r="BG128" i="4"/>
  <c r="BH128" i="4" s="1"/>
  <c r="BG130" i="4"/>
  <c r="BH130" i="4" s="1"/>
  <c r="BG132" i="4"/>
  <c r="BH132" i="4" s="1"/>
  <c r="BG134" i="4"/>
  <c r="BH134" i="4" s="1"/>
  <c r="BG136" i="4"/>
  <c r="BH136" i="4" s="1"/>
  <c r="BG138" i="4"/>
  <c r="BH138" i="4" s="1"/>
  <c r="BG140" i="4"/>
  <c r="BH140" i="4" s="1"/>
  <c r="BG142" i="4"/>
  <c r="BH142" i="4" s="1"/>
  <c r="BG144" i="4"/>
  <c r="BH144" i="4" s="1"/>
  <c r="BG146" i="4"/>
  <c r="BH146" i="4" s="1"/>
  <c r="BG148" i="4"/>
  <c r="BH148" i="4" s="1"/>
  <c r="BG150" i="4"/>
  <c r="BH150" i="4" s="1"/>
  <c r="BG152" i="4"/>
  <c r="BH152" i="4" s="1"/>
  <c r="BG154" i="4"/>
  <c r="BH154" i="4" s="1"/>
  <c r="BG156" i="4"/>
  <c r="BH156" i="4" s="1"/>
  <c r="BG158" i="4"/>
  <c r="BH158" i="4" s="1"/>
  <c r="BG160" i="4"/>
  <c r="BH160" i="4" s="1"/>
  <c r="BG162" i="4"/>
  <c r="BH162" i="4" s="1"/>
  <c r="BG164" i="4"/>
  <c r="BH164" i="4" s="1"/>
  <c r="BG166" i="4"/>
  <c r="BH166" i="4" s="1"/>
  <c r="BG168" i="4"/>
  <c r="BH168" i="4" s="1"/>
  <c r="BG170" i="4"/>
  <c r="BH170" i="4" s="1"/>
  <c r="BG172" i="4"/>
  <c r="BH172" i="4" s="1"/>
  <c r="BG174" i="4"/>
  <c r="BH174" i="4" s="1"/>
  <c r="BG176" i="4"/>
  <c r="BH176" i="4" s="1"/>
  <c r="BG9" i="4"/>
  <c r="BH9" i="4" s="1"/>
  <c r="BG13" i="4"/>
  <c r="BH13" i="4" s="1"/>
  <c r="BG17" i="4"/>
  <c r="BH17" i="4" s="1"/>
  <c r="BG21" i="4"/>
  <c r="BH21" i="4" s="1"/>
  <c r="BG25" i="4"/>
  <c r="BH25" i="4" s="1"/>
  <c r="BG29" i="4"/>
  <c r="BH29" i="4" s="1"/>
  <c r="BG33" i="4"/>
  <c r="BH33" i="4" s="1"/>
  <c r="BG37" i="4"/>
  <c r="BH37" i="4" s="1"/>
  <c r="BG41" i="4"/>
  <c r="BH41" i="4" s="1"/>
  <c r="BG45" i="4"/>
  <c r="BH45" i="4" s="1"/>
  <c r="BG49" i="4"/>
  <c r="BH49" i="4" s="1"/>
  <c r="BG53" i="4"/>
  <c r="BH53" i="4" s="1"/>
  <c r="BG57" i="4"/>
  <c r="BH57" i="4" s="1"/>
  <c r="BG61" i="4"/>
  <c r="BH61" i="4" s="1"/>
  <c r="BG65" i="4"/>
  <c r="BH65" i="4" s="1"/>
  <c r="BG69" i="4"/>
  <c r="BH69" i="4" s="1"/>
  <c r="BG73" i="4"/>
  <c r="BH73" i="4" s="1"/>
  <c r="BG77" i="4"/>
  <c r="BH77" i="4" s="1"/>
  <c r="BG81" i="4"/>
  <c r="BH81" i="4" s="1"/>
  <c r="BG85" i="4"/>
  <c r="BH85" i="4" s="1"/>
  <c r="BG89" i="4"/>
  <c r="BH89" i="4" s="1"/>
  <c r="BG93" i="4"/>
  <c r="BH93" i="4" s="1"/>
  <c r="BG97" i="4"/>
  <c r="BH97" i="4" s="1"/>
  <c r="BG101" i="4"/>
  <c r="BH101" i="4" s="1"/>
  <c r="BG105" i="4"/>
  <c r="BH105" i="4" s="1"/>
  <c r="BG109" i="4"/>
  <c r="BH109" i="4" s="1"/>
  <c r="BG113" i="4"/>
  <c r="BH113" i="4" s="1"/>
  <c r="BG117" i="4"/>
  <c r="BH117" i="4" s="1"/>
  <c r="BG121" i="4"/>
  <c r="BH121" i="4" s="1"/>
  <c r="BG125" i="4"/>
  <c r="BH125" i="4" s="1"/>
  <c r="BG129" i="4"/>
  <c r="BH129" i="4" s="1"/>
  <c r="BG133" i="4"/>
  <c r="BH133" i="4" s="1"/>
  <c r="BG137" i="4"/>
  <c r="BH137" i="4" s="1"/>
  <c r="BG141" i="4"/>
  <c r="BH141" i="4" s="1"/>
  <c r="BG145" i="4"/>
  <c r="BH145" i="4" s="1"/>
  <c r="BG149" i="4"/>
  <c r="BH149" i="4" s="1"/>
  <c r="BG153" i="4"/>
  <c r="BH153" i="4" s="1"/>
  <c r="BG157" i="4"/>
  <c r="BH157" i="4" s="1"/>
  <c r="BG161" i="4"/>
  <c r="BH161" i="4" s="1"/>
  <c r="BG165" i="4"/>
  <c r="BH165" i="4" s="1"/>
  <c r="BG169" i="4"/>
  <c r="BH169" i="4" s="1"/>
  <c r="BG173" i="4"/>
  <c r="BH173" i="4" s="1"/>
  <c r="BG177" i="4"/>
  <c r="BH177" i="4" s="1"/>
  <c r="BG179" i="4"/>
  <c r="BH179" i="4" s="1"/>
  <c r="BG181" i="4"/>
  <c r="BH181" i="4" s="1"/>
  <c r="BG183" i="4"/>
  <c r="BH183" i="4" s="1"/>
  <c r="BG185" i="4"/>
  <c r="BH185" i="4" s="1"/>
  <c r="BG187" i="4"/>
  <c r="BH187" i="4" s="1"/>
  <c r="BG189" i="4"/>
  <c r="BH189" i="4" s="1"/>
  <c r="BG191" i="4"/>
  <c r="BH191" i="4" s="1"/>
  <c r="BG193" i="4"/>
  <c r="BH193" i="4" s="1"/>
  <c r="BG195" i="4"/>
  <c r="BH195" i="4" s="1"/>
  <c r="BG197" i="4"/>
  <c r="BH197" i="4" s="1"/>
  <c r="BG199" i="4"/>
  <c r="BH199" i="4" s="1"/>
  <c r="BG201" i="4"/>
  <c r="BH201" i="4" s="1"/>
  <c r="BG203" i="4"/>
  <c r="BH203" i="4" s="1"/>
  <c r="BG205" i="4"/>
  <c r="BH205" i="4" s="1"/>
  <c r="BG207" i="4"/>
  <c r="BH207" i="4" s="1"/>
  <c r="BG209" i="4"/>
  <c r="BH209" i="4" s="1"/>
  <c r="BG211" i="4"/>
  <c r="BH211" i="4" s="1"/>
  <c r="BG213" i="4"/>
  <c r="BH213" i="4" s="1"/>
  <c r="BG215" i="4"/>
  <c r="BH215" i="4" s="1"/>
  <c r="BG217" i="4"/>
  <c r="BH217" i="4" s="1"/>
  <c r="BG219" i="4"/>
  <c r="BH219" i="4" s="1"/>
  <c r="BG221" i="4"/>
  <c r="BH221" i="4" s="1"/>
  <c r="BG223" i="4"/>
  <c r="BH223" i="4" s="1"/>
  <c r="BG225" i="4"/>
  <c r="BH225" i="4" s="1"/>
  <c r="BG227" i="4"/>
  <c r="BH227" i="4" s="1"/>
  <c r="BG229" i="4"/>
  <c r="BH229" i="4" s="1"/>
  <c r="BG231" i="4"/>
  <c r="BH231" i="4" s="1"/>
  <c r="BG233" i="4"/>
  <c r="BH233" i="4" s="1"/>
  <c r="BG235" i="4"/>
  <c r="BH235" i="4" s="1"/>
  <c r="BG237" i="4"/>
  <c r="BH237" i="4" s="1"/>
  <c r="BG239" i="4"/>
  <c r="BH239" i="4" s="1"/>
  <c r="BG241" i="4"/>
  <c r="BH241" i="4" s="1"/>
  <c r="BG243" i="4"/>
  <c r="BH243" i="4" s="1"/>
  <c r="BG245" i="4"/>
  <c r="BH245" i="4" s="1"/>
  <c r="BG247" i="4"/>
  <c r="BH247" i="4" s="1"/>
  <c r="BG249" i="4"/>
  <c r="BH249" i="4" s="1"/>
  <c r="BG251" i="4"/>
  <c r="BH251" i="4" s="1"/>
  <c r="BG253" i="4"/>
  <c r="BH253" i="4" s="1"/>
  <c r="BG255" i="4"/>
  <c r="BH255" i="4" s="1"/>
  <c r="BG257" i="4"/>
  <c r="BH257" i="4" s="1"/>
  <c r="BG259" i="4"/>
  <c r="BH259" i="4" s="1"/>
  <c r="BG261" i="4"/>
  <c r="BH261" i="4" s="1"/>
  <c r="BG263" i="4"/>
  <c r="BH263" i="4" s="1"/>
  <c r="BG11" i="4"/>
  <c r="BH11" i="4" s="1"/>
  <c r="BG15" i="4"/>
  <c r="BH15" i="4" s="1"/>
  <c r="BG19" i="4"/>
  <c r="BH19" i="4" s="1"/>
  <c r="BG23" i="4"/>
  <c r="BH23" i="4" s="1"/>
  <c r="BG27" i="4"/>
  <c r="BH27" i="4" s="1"/>
  <c r="BG31" i="4"/>
  <c r="BH31" i="4" s="1"/>
  <c r="BG35" i="4"/>
  <c r="BH35" i="4" s="1"/>
  <c r="BG39" i="4"/>
  <c r="BH39" i="4" s="1"/>
  <c r="BG43" i="4"/>
  <c r="BH43" i="4" s="1"/>
  <c r="BG47" i="4"/>
  <c r="BH47" i="4" s="1"/>
  <c r="BG51" i="4"/>
  <c r="BH51" i="4" s="1"/>
  <c r="BG55" i="4"/>
  <c r="BH55" i="4" s="1"/>
  <c r="BG59" i="4"/>
  <c r="BH59" i="4" s="1"/>
  <c r="BG63" i="4"/>
  <c r="BH63" i="4" s="1"/>
  <c r="BG67" i="4"/>
  <c r="BH67" i="4" s="1"/>
  <c r="BG71" i="4"/>
  <c r="BH71" i="4" s="1"/>
  <c r="BG75" i="4"/>
  <c r="BH75" i="4" s="1"/>
  <c r="BG79" i="4"/>
  <c r="BH79" i="4" s="1"/>
  <c r="BG83" i="4"/>
  <c r="BH83" i="4" s="1"/>
  <c r="BG87" i="4"/>
  <c r="BH87" i="4" s="1"/>
  <c r="BG91" i="4"/>
  <c r="BH91" i="4" s="1"/>
  <c r="BG95" i="4"/>
  <c r="BH95" i="4" s="1"/>
  <c r="BG99" i="4"/>
  <c r="BH99" i="4" s="1"/>
  <c r="BG103" i="4"/>
  <c r="BH103" i="4" s="1"/>
  <c r="BG107" i="4"/>
  <c r="BH107" i="4" s="1"/>
  <c r="BG111" i="4"/>
  <c r="BH111" i="4" s="1"/>
  <c r="BG115" i="4"/>
  <c r="BH115" i="4" s="1"/>
  <c r="BG119" i="4"/>
  <c r="BH119" i="4" s="1"/>
  <c r="BG123" i="4"/>
  <c r="BH123" i="4" s="1"/>
  <c r="BG127" i="4"/>
  <c r="BH127" i="4" s="1"/>
  <c r="BG131" i="4"/>
  <c r="BH131" i="4" s="1"/>
  <c r="BG135" i="4"/>
  <c r="BH135" i="4" s="1"/>
  <c r="BG139" i="4"/>
  <c r="BH139" i="4" s="1"/>
  <c r="BG143" i="4"/>
  <c r="BH143" i="4" s="1"/>
  <c r="BG147" i="4"/>
  <c r="BH147" i="4" s="1"/>
  <c r="BG151" i="4"/>
  <c r="BH151" i="4" s="1"/>
  <c r="BG155" i="4"/>
  <c r="BH155" i="4" s="1"/>
  <c r="BG159" i="4"/>
  <c r="BH159" i="4" s="1"/>
  <c r="BG163" i="4"/>
  <c r="BH163" i="4" s="1"/>
  <c r="BG167" i="4"/>
  <c r="BH167" i="4" s="1"/>
  <c r="BG171" i="4"/>
  <c r="BH171" i="4" s="1"/>
  <c r="BG175" i="4"/>
  <c r="BH175" i="4" s="1"/>
  <c r="BG178" i="4"/>
  <c r="BH178" i="4" s="1"/>
  <c r="BG180" i="4"/>
  <c r="BH180" i="4" s="1"/>
  <c r="BG182" i="4"/>
  <c r="BH182" i="4" s="1"/>
  <c r="BG184" i="4"/>
  <c r="BH184" i="4" s="1"/>
  <c r="BG186" i="4"/>
  <c r="BH186" i="4" s="1"/>
  <c r="BG188" i="4"/>
  <c r="BH188" i="4" s="1"/>
  <c r="BG190" i="4"/>
  <c r="BH190" i="4" s="1"/>
  <c r="BG192" i="4"/>
  <c r="BH192" i="4" s="1"/>
  <c r="BG194" i="4"/>
  <c r="BH194" i="4" s="1"/>
  <c r="BG196" i="4"/>
  <c r="BH196" i="4" s="1"/>
  <c r="BG198" i="4"/>
  <c r="BH198" i="4" s="1"/>
  <c r="BG200" i="4"/>
  <c r="BH200" i="4" s="1"/>
  <c r="BG202" i="4"/>
  <c r="BH202" i="4" s="1"/>
  <c r="BG204" i="4"/>
  <c r="BH204" i="4" s="1"/>
  <c r="BG206" i="4"/>
  <c r="BH206" i="4" s="1"/>
  <c r="BG208" i="4"/>
  <c r="BH208" i="4" s="1"/>
  <c r="BG210" i="4"/>
  <c r="BH210" i="4" s="1"/>
  <c r="BG212" i="4"/>
  <c r="BH212" i="4" s="1"/>
  <c r="BG214" i="4"/>
  <c r="BH214" i="4" s="1"/>
  <c r="BG216" i="4"/>
  <c r="BH216" i="4" s="1"/>
  <c r="BG218" i="4"/>
  <c r="BH218" i="4" s="1"/>
  <c r="BG220" i="4"/>
  <c r="BH220" i="4" s="1"/>
  <c r="BG222" i="4"/>
  <c r="BH222" i="4" s="1"/>
  <c r="BG224" i="4"/>
  <c r="BH224" i="4" s="1"/>
  <c r="BG226" i="4"/>
  <c r="BH226" i="4" s="1"/>
  <c r="BG228" i="4"/>
  <c r="BH228" i="4" s="1"/>
  <c r="BG230" i="4"/>
  <c r="BH230" i="4" s="1"/>
  <c r="BG232" i="4"/>
  <c r="BH232" i="4" s="1"/>
  <c r="BG234" i="4"/>
  <c r="BH234" i="4" s="1"/>
  <c r="BG236" i="4"/>
  <c r="BH236" i="4" s="1"/>
  <c r="BG238" i="4"/>
  <c r="BH238" i="4" s="1"/>
  <c r="BG240" i="4"/>
  <c r="BH240" i="4" s="1"/>
  <c r="BG242" i="4"/>
  <c r="BH242" i="4" s="1"/>
  <c r="BG244" i="4"/>
  <c r="BH244" i="4" s="1"/>
  <c r="BG246" i="4"/>
  <c r="BH246" i="4" s="1"/>
  <c r="BG248" i="4"/>
  <c r="BH248" i="4" s="1"/>
  <c r="BG250" i="4"/>
  <c r="BH250" i="4" s="1"/>
  <c r="BG252" i="4"/>
  <c r="BH252" i="4" s="1"/>
  <c r="BG254" i="4"/>
  <c r="BH254" i="4" s="1"/>
  <c r="BG256" i="4"/>
  <c r="BH256" i="4" s="1"/>
  <c r="BG258" i="4"/>
  <c r="BH258" i="4" s="1"/>
  <c r="BG260" i="4"/>
  <c r="BH260" i="4" s="1"/>
  <c r="BG262" i="4"/>
  <c r="BH262" i="4" s="1"/>
  <c r="BG371" i="4"/>
  <c r="BH371" i="4" s="1"/>
  <c r="BG369" i="4"/>
  <c r="BH369" i="4" s="1"/>
  <c r="BG367" i="4"/>
  <c r="BH367" i="4" s="1"/>
  <c r="BG365" i="4"/>
  <c r="BH365" i="4" s="1"/>
  <c r="BG363" i="4"/>
  <c r="BH363" i="4" s="1"/>
  <c r="BG361" i="4"/>
  <c r="BH361" i="4" s="1"/>
  <c r="BG359" i="4"/>
  <c r="BH359" i="4" s="1"/>
  <c r="BG357" i="4"/>
  <c r="BH357" i="4" s="1"/>
  <c r="BG355" i="4"/>
  <c r="BH355" i="4" s="1"/>
  <c r="BG353" i="4"/>
  <c r="BH353" i="4" s="1"/>
  <c r="BG351" i="4"/>
  <c r="BH351" i="4" s="1"/>
  <c r="BG349" i="4"/>
  <c r="BH349" i="4" s="1"/>
  <c r="BG347" i="4"/>
  <c r="BH347" i="4" s="1"/>
  <c r="BG345" i="4"/>
  <c r="BH345" i="4" s="1"/>
  <c r="BG343" i="4"/>
  <c r="BH343" i="4" s="1"/>
  <c r="BG341" i="4"/>
  <c r="BH341" i="4" s="1"/>
  <c r="BG339" i="4"/>
  <c r="BH339" i="4" s="1"/>
  <c r="BG337" i="4"/>
  <c r="BH337" i="4" s="1"/>
  <c r="BG335" i="4"/>
  <c r="BH335" i="4" s="1"/>
  <c r="BG333" i="4"/>
  <c r="BH333" i="4" s="1"/>
  <c r="BG331" i="4"/>
  <c r="BH331" i="4" s="1"/>
  <c r="BG329" i="4"/>
  <c r="BH329" i="4" s="1"/>
  <c r="BG327" i="4"/>
  <c r="BH327" i="4" s="1"/>
  <c r="BG325" i="4"/>
  <c r="BH325" i="4" s="1"/>
  <c r="BG323" i="4"/>
  <c r="BH323" i="4" s="1"/>
  <c r="BG321" i="4"/>
  <c r="BH321" i="4" s="1"/>
  <c r="BG319" i="4"/>
  <c r="BH319" i="4" s="1"/>
  <c r="BG317" i="4"/>
  <c r="BH317" i="4" s="1"/>
  <c r="BG315" i="4"/>
  <c r="BH315" i="4" s="1"/>
  <c r="BG313" i="4"/>
  <c r="BH313" i="4" s="1"/>
  <c r="BG311" i="4"/>
  <c r="BH311" i="4" s="1"/>
  <c r="BG309" i="4"/>
  <c r="BH309" i="4" s="1"/>
  <c r="BG307" i="4"/>
  <c r="BH307" i="4" s="1"/>
  <c r="BG305" i="4"/>
  <c r="BH305" i="4" s="1"/>
  <c r="BG303" i="4"/>
  <c r="BH303" i="4" s="1"/>
  <c r="BG301" i="4"/>
  <c r="BH301" i="4" s="1"/>
  <c r="BG299" i="4"/>
  <c r="BH299" i="4" s="1"/>
  <c r="BG297" i="4"/>
  <c r="BH297" i="4" s="1"/>
  <c r="BG295" i="4"/>
  <c r="BH295" i="4" s="1"/>
  <c r="BG293" i="4"/>
  <c r="BH293" i="4" s="1"/>
  <c r="BG291" i="4"/>
  <c r="BH291" i="4" s="1"/>
  <c r="BG289" i="4"/>
  <c r="BH289" i="4" s="1"/>
  <c r="BG287" i="4"/>
  <c r="BH287" i="4" s="1"/>
  <c r="BG285" i="4"/>
  <c r="BH285" i="4" s="1"/>
  <c r="BG283" i="4"/>
  <c r="BH283" i="4" s="1"/>
  <c r="BG281" i="4"/>
  <c r="BH281" i="4" s="1"/>
  <c r="BG279" i="4"/>
  <c r="BH279" i="4" s="1"/>
  <c r="BG277" i="4"/>
  <c r="BH277" i="4" s="1"/>
  <c r="BG275" i="4"/>
  <c r="BH275" i="4" s="1"/>
  <c r="BG273" i="4"/>
  <c r="BH273" i="4" s="1"/>
  <c r="BG271" i="4"/>
  <c r="BH271" i="4" s="1"/>
  <c r="BG269" i="4"/>
  <c r="BH269" i="4" s="1"/>
  <c r="BG267" i="4"/>
  <c r="BH267" i="4" s="1"/>
  <c r="BG265" i="4"/>
  <c r="BH265" i="4" s="1"/>
  <c r="BG370" i="4"/>
  <c r="BH370" i="4" s="1"/>
  <c r="BG368" i="4"/>
  <c r="BH368" i="4" s="1"/>
  <c r="BG366" i="4"/>
  <c r="BH366" i="4" s="1"/>
  <c r="BG364" i="4"/>
  <c r="BH364" i="4" s="1"/>
  <c r="BG362" i="4"/>
  <c r="BH362" i="4" s="1"/>
  <c r="BG360" i="4"/>
  <c r="BH360" i="4" s="1"/>
  <c r="BG358" i="4"/>
  <c r="BH358" i="4" s="1"/>
  <c r="BG356" i="4"/>
  <c r="BH356" i="4" s="1"/>
  <c r="BG354" i="4"/>
  <c r="BH354" i="4" s="1"/>
  <c r="BG352" i="4"/>
  <c r="BH352" i="4" s="1"/>
  <c r="BG350" i="4"/>
  <c r="BH350" i="4" s="1"/>
  <c r="BG348" i="4"/>
  <c r="BH348" i="4" s="1"/>
  <c r="BG346" i="4"/>
  <c r="BH346" i="4" s="1"/>
  <c r="BG344" i="4"/>
  <c r="BH344" i="4" s="1"/>
  <c r="BG342" i="4"/>
  <c r="BH342" i="4" s="1"/>
  <c r="BG340" i="4"/>
  <c r="BH340" i="4" s="1"/>
  <c r="BG338" i="4"/>
  <c r="BH338" i="4" s="1"/>
  <c r="BG336" i="4"/>
  <c r="BH336" i="4" s="1"/>
  <c r="BG334" i="4"/>
  <c r="BH334" i="4" s="1"/>
  <c r="BG332" i="4"/>
  <c r="BH332" i="4" s="1"/>
  <c r="BG330" i="4"/>
  <c r="BH330" i="4" s="1"/>
  <c r="BG328" i="4"/>
  <c r="BH328" i="4" s="1"/>
  <c r="BG326" i="4"/>
  <c r="BH326" i="4" s="1"/>
  <c r="BG324" i="4"/>
  <c r="BH324" i="4" s="1"/>
  <c r="BG322" i="4"/>
  <c r="BH322" i="4" s="1"/>
  <c r="BG320" i="4"/>
  <c r="BH320" i="4" s="1"/>
  <c r="BG318" i="4"/>
  <c r="BH318" i="4" s="1"/>
  <c r="BG316" i="4"/>
  <c r="BH316" i="4" s="1"/>
  <c r="BG314" i="4"/>
  <c r="BH314" i="4" s="1"/>
  <c r="BG312" i="4"/>
  <c r="BH312" i="4" s="1"/>
  <c r="BG310" i="4"/>
  <c r="BH310" i="4" s="1"/>
  <c r="BG308" i="4"/>
  <c r="BH308" i="4" s="1"/>
  <c r="BG306" i="4"/>
  <c r="BH306" i="4" s="1"/>
  <c r="BG304" i="4"/>
  <c r="BH304" i="4" s="1"/>
  <c r="BG302" i="4"/>
  <c r="BH302" i="4" s="1"/>
  <c r="BG300" i="4"/>
  <c r="BH300" i="4" s="1"/>
  <c r="BG298" i="4"/>
  <c r="BH298" i="4" s="1"/>
  <c r="BG296" i="4"/>
  <c r="BH296" i="4" s="1"/>
  <c r="BG294" i="4"/>
  <c r="BH294" i="4" s="1"/>
  <c r="BG292" i="4"/>
  <c r="BH292" i="4" s="1"/>
  <c r="BG290" i="4"/>
  <c r="BH290" i="4" s="1"/>
  <c r="BG288" i="4"/>
  <c r="BH288" i="4" s="1"/>
  <c r="BG286" i="4"/>
  <c r="BH286" i="4" s="1"/>
  <c r="BG284" i="4"/>
  <c r="BH284" i="4" s="1"/>
  <c r="BG282" i="4"/>
  <c r="BH282" i="4" s="1"/>
  <c r="BG280" i="4"/>
  <c r="BH280" i="4" s="1"/>
  <c r="BG278" i="4"/>
  <c r="BH278" i="4" s="1"/>
  <c r="BG276" i="4"/>
  <c r="BH276" i="4" s="1"/>
  <c r="BG274" i="4"/>
  <c r="BH274" i="4" s="1"/>
  <c r="BG272" i="4"/>
  <c r="BH272" i="4" s="1"/>
  <c r="BG270" i="4"/>
  <c r="BH270" i="4" s="1"/>
  <c r="BG268" i="4"/>
  <c r="BH268" i="4" s="1"/>
  <c r="BG266" i="4"/>
  <c r="BH266" i="4" s="1"/>
  <c r="BG264" i="4"/>
  <c r="BH264" i="4" s="1"/>
  <c r="D7" i="7" l="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6" i="7"/>
  <c r="E6" i="7" l="1"/>
  <c r="F6" i="7" s="1"/>
  <c r="G6" i="7"/>
  <c r="H6" i="7" s="1"/>
  <c r="I6" i="7" l="1"/>
  <c r="J370" i="7" l="1"/>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4" i="3"/>
  <c r="D13" i="3"/>
  <c r="D9" i="3"/>
  <c r="D8" i="3"/>
  <c r="D7" i="3"/>
  <c r="D12" i="3"/>
  <c r="AB6" i="4" l="1"/>
  <c r="AX6" i="4"/>
  <c r="AY6" i="4" s="1"/>
  <c r="AV6" i="4"/>
  <c r="AW6" i="4" s="1"/>
  <c r="AD6" i="4"/>
  <c r="AE6" i="4" s="1"/>
  <c r="L377" i="7"/>
  <c r="L381" i="7"/>
  <c r="L382" i="7"/>
  <c r="L384" i="7"/>
  <c r="L391" i="7"/>
  <c r="L404" i="7"/>
  <c r="L407" i="7"/>
  <c r="L411" i="7"/>
  <c r="L419" i="7"/>
  <c r="L429" i="7"/>
  <c r="L431" i="7"/>
  <c r="L434" i="7"/>
  <c r="K445" i="7"/>
  <c r="L448" i="7"/>
  <c r="L457" i="7"/>
  <c r="K461" i="7"/>
  <c r="L464" i="7"/>
  <c r="K469" i="7"/>
  <c r="K470" i="7"/>
  <c r="L471" i="7"/>
  <c r="L484" i="7"/>
  <c r="L485" i="7"/>
  <c r="L486" i="7"/>
  <c r="L498" i="7"/>
  <c r="K503" i="7"/>
  <c r="L504" i="7"/>
  <c r="L505" i="7"/>
  <c r="L507" i="7"/>
  <c r="L521" i="7"/>
  <c r="L525" i="7"/>
  <c r="K529" i="7"/>
  <c r="L531" i="7"/>
  <c r="K535" i="7"/>
  <c r="L539" i="7"/>
  <c r="L554" i="7"/>
  <c r="K555" i="7"/>
  <c r="K557" i="7"/>
  <c r="K371" i="7"/>
  <c r="L375" i="7"/>
  <c r="L388" i="7"/>
  <c r="L395" i="7"/>
  <c r="K402" i="7"/>
  <c r="K403" i="7"/>
  <c r="K414" i="7"/>
  <c r="L417" i="7"/>
  <c r="L420" i="7"/>
  <c r="L424" i="7"/>
  <c r="K433" i="7"/>
  <c r="L436" i="7"/>
  <c r="K439" i="7"/>
  <c r="L445" i="7"/>
  <c r="K449" i="7"/>
  <c r="L452" i="7"/>
  <c r="L461" i="7"/>
  <c r="K465" i="7"/>
  <c r="K466" i="7"/>
  <c r="L468" i="7"/>
  <c r="L469" i="7"/>
  <c r="L470" i="7"/>
  <c r="K475" i="7"/>
  <c r="K482" i="7"/>
  <c r="L490" i="7"/>
  <c r="K491" i="7"/>
  <c r="K501" i="7"/>
  <c r="K502" i="7"/>
  <c r="L503" i="7"/>
  <c r="L508" i="7"/>
  <c r="L509" i="7"/>
  <c r="L512" i="7"/>
  <c r="K519" i="7"/>
  <c r="L528" i="7"/>
  <c r="L529" i="7"/>
  <c r="K530" i="7"/>
  <c r="L532" i="7"/>
  <c r="L533" i="7"/>
  <c r="L535" i="7"/>
  <c r="K537" i="7"/>
  <c r="K538" i="7"/>
  <c r="L546" i="7"/>
  <c r="K547" i="7"/>
  <c r="L551" i="7"/>
  <c r="L556" i="7"/>
  <c r="L371" i="7"/>
  <c r="L372" i="7"/>
  <c r="K386" i="7"/>
  <c r="K387" i="7"/>
  <c r="K398" i="7"/>
  <c r="L401" i="7"/>
  <c r="L402" i="7"/>
  <c r="L403" i="7"/>
  <c r="L413" i="7"/>
  <c r="L416" i="7"/>
  <c r="L423" i="7"/>
  <c r="L425" i="7"/>
  <c r="L437" i="7"/>
  <c r="L439" i="7"/>
  <c r="L442" i="7"/>
  <c r="L449" i="7"/>
  <c r="K453" i="7"/>
  <c r="L456" i="7"/>
  <c r="L465" i="7"/>
  <c r="L466" i="7"/>
  <c r="L467" i="7"/>
  <c r="L475" i="7"/>
  <c r="K481" i="7"/>
  <c r="L482" i="7"/>
  <c r="K487" i="7"/>
  <c r="L488" i="7"/>
  <c r="L489" i="7"/>
  <c r="L491" i="7"/>
  <c r="L500" i="7"/>
  <c r="L501" i="7"/>
  <c r="L502" i="7"/>
  <c r="L514" i="7"/>
  <c r="K517" i="7"/>
  <c r="K518" i="7"/>
  <c r="L519" i="7"/>
  <c r="K523" i="7"/>
  <c r="L530" i="7"/>
  <c r="L536" i="7"/>
  <c r="L538" i="7"/>
  <c r="L540" i="7"/>
  <c r="L543" i="7"/>
  <c r="K549" i="7"/>
  <c r="L562" i="7"/>
  <c r="L378" i="7"/>
  <c r="L379" i="7"/>
  <c r="K382" i="7"/>
  <c r="L383" i="7"/>
  <c r="L385" i="7"/>
  <c r="L386" i="7"/>
  <c r="L387" i="7"/>
  <c r="L393" i="7"/>
  <c r="L397" i="7"/>
  <c r="L398" i="7"/>
  <c r="L399" i="7"/>
  <c r="L400" i="7"/>
  <c r="K407" i="7"/>
  <c r="L428" i="7"/>
  <c r="K431" i="7"/>
  <c r="K441" i="7"/>
  <c r="L444" i="7"/>
  <c r="L453" i="7"/>
  <c r="K457" i="7"/>
  <c r="L460" i="7"/>
  <c r="K471" i="7"/>
  <c r="L472" i="7"/>
  <c r="L473" i="7"/>
  <c r="L476" i="7"/>
  <c r="L477" i="7"/>
  <c r="L480" i="7"/>
  <c r="K485" i="7"/>
  <c r="K486" i="7"/>
  <c r="L487" i="7"/>
  <c r="L492" i="7"/>
  <c r="L493" i="7"/>
  <c r="L496" i="7"/>
  <c r="L506" i="7"/>
  <c r="K507" i="7"/>
  <c r="L517" i="7"/>
  <c r="L518" i="7"/>
  <c r="L524" i="7"/>
  <c r="K525" i="7"/>
  <c r="K526" i="7"/>
  <c r="K531" i="7"/>
  <c r="K539" i="7"/>
  <c r="L548" i="7"/>
  <c r="L559" i="7"/>
  <c r="L564" i="7"/>
  <c r="L567" i="7"/>
  <c r="K568" i="7"/>
  <c r="K573" i="7"/>
  <c r="L574" i="7"/>
  <c r="K575" i="7"/>
  <c r="K576" i="7"/>
  <c r="L586" i="7"/>
  <c r="L587" i="7"/>
  <c r="L588" i="7"/>
  <c r="L593" i="7"/>
  <c r="L598" i="7"/>
  <c r="K599" i="7"/>
  <c r="K600" i="7"/>
  <c r="K605" i="7"/>
  <c r="L606" i="7"/>
  <c r="K607" i="7"/>
  <c r="K608" i="7"/>
  <c r="K615" i="7"/>
  <c r="L618" i="7"/>
  <c r="K620" i="7"/>
  <c r="K627" i="7"/>
  <c r="L628" i="7"/>
  <c r="K629" i="7"/>
  <c r="L635" i="7"/>
  <c r="K636" i="7"/>
  <c r="L641" i="7"/>
  <c r="K643" i="7"/>
  <c r="K644" i="7"/>
  <c r="L657" i="7"/>
  <c r="L669" i="7"/>
  <c r="L678" i="7"/>
  <c r="L689" i="7"/>
  <c r="L694" i="7"/>
  <c r="L695" i="7"/>
  <c r="L696" i="7"/>
  <c r="K700" i="7"/>
  <c r="L704" i="7"/>
  <c r="K722" i="7"/>
  <c r="L725" i="7"/>
  <c r="K728" i="7"/>
  <c r="L731" i="7"/>
  <c r="K730" i="7"/>
  <c r="K565" i="7"/>
  <c r="K567" i="7"/>
  <c r="K571" i="7"/>
  <c r="K572" i="7"/>
  <c r="L573" i="7"/>
  <c r="L575" i="7"/>
  <c r="K577" i="7"/>
  <c r="K581" i="7"/>
  <c r="L594" i="7"/>
  <c r="L595" i="7"/>
  <c r="L599" i="7"/>
  <c r="K603" i="7"/>
  <c r="K604" i="7"/>
  <c r="L605" i="7"/>
  <c r="L607" i="7"/>
  <c r="K609" i="7"/>
  <c r="L613" i="7"/>
  <c r="L614" i="7"/>
  <c r="L620" i="7"/>
  <c r="K623" i="7"/>
  <c r="L633" i="7"/>
  <c r="L636" i="7"/>
  <c r="K639" i="7"/>
  <c r="L643" i="7"/>
  <c r="K647" i="7"/>
  <c r="K651" i="7"/>
  <c r="K655" i="7"/>
  <c r="K656" i="7"/>
  <c r="L660" i="7"/>
  <c r="L673" i="7"/>
  <c r="K687" i="7"/>
  <c r="K688" i="7"/>
  <c r="K692" i="7"/>
  <c r="K699" i="7"/>
  <c r="L700" i="7"/>
  <c r="L707" i="7"/>
  <c r="L712" i="7"/>
  <c r="L715" i="7"/>
  <c r="K563" i="7"/>
  <c r="L570" i="7"/>
  <c r="L571" i="7"/>
  <c r="L572" i="7"/>
  <c r="L577" i="7"/>
  <c r="L582" i="7"/>
  <c r="K583" i="7"/>
  <c r="K584" i="7"/>
  <c r="K589" i="7"/>
  <c r="L590" i="7"/>
  <c r="K591" i="7"/>
  <c r="K592" i="7"/>
  <c r="L602" i="7"/>
  <c r="L603" i="7"/>
  <c r="L604" i="7"/>
  <c r="L609" i="7"/>
  <c r="K631" i="7"/>
  <c r="K637" i="7"/>
  <c r="L646" i="7"/>
  <c r="L647" i="7"/>
  <c r="L648" i="7"/>
  <c r="L649" i="7"/>
  <c r="L650" i="7"/>
  <c r="L651" i="7"/>
  <c r="L652" i="7"/>
  <c r="L654" i="7"/>
  <c r="L655" i="7"/>
  <c r="L656" i="7"/>
  <c r="K663" i="7"/>
  <c r="K667" i="7"/>
  <c r="K671" i="7"/>
  <c r="K672" i="7"/>
  <c r="L676" i="7"/>
  <c r="K683" i="7"/>
  <c r="L686" i="7"/>
  <c r="L687" i="7"/>
  <c r="L688" i="7"/>
  <c r="L692" i="7"/>
  <c r="K706" i="7"/>
  <c r="L709" i="7"/>
  <c r="L710" i="7"/>
  <c r="K714" i="7"/>
  <c r="L717" i="7"/>
  <c r="K720" i="7"/>
  <c r="L733" i="7"/>
  <c r="L578" i="7"/>
  <c r="L579" i="7"/>
  <c r="L583" i="7"/>
  <c r="K587" i="7"/>
  <c r="K588" i="7"/>
  <c r="L589" i="7"/>
  <c r="L591" i="7"/>
  <c r="K593" i="7"/>
  <c r="K597" i="7"/>
  <c r="L610" i="7"/>
  <c r="L611" i="7"/>
  <c r="K616" i="7"/>
  <c r="K617" i="7"/>
  <c r="K619" i="7"/>
  <c r="L625" i="7"/>
  <c r="K635" i="7"/>
  <c r="L637" i="7"/>
  <c r="L653" i="7"/>
  <c r="L662" i="7"/>
  <c r="L663" i="7"/>
  <c r="L664" i="7"/>
  <c r="L665" i="7"/>
  <c r="L666" i="7"/>
  <c r="L667" i="7"/>
  <c r="L668" i="7"/>
  <c r="L670" i="7"/>
  <c r="L671" i="7"/>
  <c r="L672" i="7"/>
  <c r="K679" i="7"/>
  <c r="L680" i="7"/>
  <c r="L681" i="7"/>
  <c r="L682" i="7"/>
  <c r="L683" i="7"/>
  <c r="L684" i="7"/>
  <c r="L685" i="7"/>
  <c r="L697" i="7"/>
  <c r="L718" i="7"/>
  <c r="L720" i="7"/>
  <c r="L723" i="7"/>
  <c r="L734" i="7"/>
  <c r="L726" i="7"/>
  <c r="L728" i="7"/>
  <c r="K723" i="7"/>
  <c r="K727" i="7"/>
  <c r="K708" i="7"/>
  <c r="K695" i="7"/>
  <c r="K678" i="7"/>
  <c r="K657" i="7"/>
  <c r="K634" i="7"/>
  <c r="K621" i="7"/>
  <c r="K596" i="7"/>
  <c r="K566" i="7"/>
  <c r="K698" i="7"/>
  <c r="K682" i="7"/>
  <c r="K670" i="7"/>
  <c r="K664" i="7"/>
  <c r="K638" i="7"/>
  <c r="K610" i="7"/>
  <c r="K569" i="7"/>
  <c r="K733" i="7"/>
  <c r="L705" i="7"/>
  <c r="K676" i="7"/>
  <c r="K650" i="7"/>
  <c r="K626" i="7"/>
  <c r="K590" i="7"/>
  <c r="L569" i="7"/>
  <c r="K731" i="7"/>
  <c r="K711" i="7"/>
  <c r="K693" i="7"/>
  <c r="K673" i="7"/>
  <c r="K614" i="7"/>
  <c r="K594" i="7"/>
  <c r="K534" i="7"/>
  <c r="K513" i="7"/>
  <c r="K499" i="7"/>
  <c r="K479" i="7"/>
  <c r="L450" i="7"/>
  <c r="K429" i="7"/>
  <c r="K415" i="7"/>
  <c r="L406" i="7"/>
  <c r="K391" i="7"/>
  <c r="K377" i="7"/>
  <c r="K558" i="7"/>
  <c r="K524" i="7"/>
  <c r="K496" i="7"/>
  <c r="K477" i="7"/>
  <c r="L462" i="7"/>
  <c r="L446" i="7"/>
  <c r="K430" i="7"/>
  <c r="K409" i="7"/>
  <c r="K397" i="7"/>
  <c r="K379" i="7"/>
  <c r="K545" i="7"/>
  <c r="K536" i="7"/>
  <c r="K511" i="7"/>
  <c r="K489" i="7"/>
  <c r="K474" i="7"/>
  <c r="K456" i="7"/>
  <c r="K437" i="7"/>
  <c r="K421" i="7"/>
  <c r="K394" i="7"/>
  <c r="K372" i="7"/>
  <c r="K551" i="7"/>
  <c r="K533" i="7"/>
  <c r="K520" i="7"/>
  <c r="K490" i="7"/>
  <c r="K452" i="7"/>
  <c r="K438" i="7"/>
  <c r="K420" i="7"/>
  <c r="K406" i="7"/>
  <c r="K388" i="7"/>
  <c r="L693" i="7"/>
  <c r="L677" i="7"/>
  <c r="L661" i="7"/>
  <c r="L645" i="7"/>
  <c r="L714" i="7"/>
  <c r="L642" i="7"/>
  <c r="L702" i="7"/>
  <c r="L659" i="7"/>
  <c r="L619" i="7"/>
  <c r="L617" i="7"/>
  <c r="L555" i="7"/>
  <c r="L523" i="7"/>
  <c r="L511" i="7"/>
  <c r="L494" i="7"/>
  <c r="L584" i="7"/>
  <c r="L580" i="7"/>
  <c r="K719" i="7"/>
  <c r="K725" i="7"/>
  <c r="K705" i="7"/>
  <c r="K694" i="7"/>
  <c r="K669" i="7"/>
  <c r="K642" i="7"/>
  <c r="K630" i="7"/>
  <c r="K618" i="7"/>
  <c r="K586" i="7"/>
  <c r="K718" i="7"/>
  <c r="K697" i="7"/>
  <c r="K681" i="7"/>
  <c r="K668" i="7"/>
  <c r="K662" i="7"/>
  <c r="K625" i="7"/>
  <c r="K601" i="7"/>
  <c r="K564" i="7"/>
  <c r="K724" i="7"/>
  <c r="K691" i="7"/>
  <c r="K659" i="7"/>
  <c r="K649" i="7"/>
  <c r="K612" i="7"/>
  <c r="K582" i="7"/>
  <c r="K735" i="7"/>
  <c r="K726" i="7"/>
  <c r="K707" i="7"/>
  <c r="L691" i="7"/>
  <c r="K660" i="7"/>
  <c r="K613" i="7"/>
  <c r="K585" i="7"/>
  <c r="K521" i="7"/>
  <c r="K510" i="7"/>
  <c r="K498" i="7"/>
  <c r="K464" i="7"/>
  <c r="K448" i="7"/>
  <c r="L426" i="7"/>
  <c r="K411" i="7"/>
  <c r="K404" i="7"/>
  <c r="K389" i="7"/>
  <c r="K561" i="7"/>
  <c r="K548" i="7"/>
  <c r="K522" i="7"/>
  <c r="K493" i="7"/>
  <c r="K476" i="7"/>
  <c r="K460" i="7"/>
  <c r="K444" i="7"/>
  <c r="K428" i="7"/>
  <c r="K405" i="7"/>
  <c r="K393" i="7"/>
  <c r="K378" i="7"/>
  <c r="K544" i="7"/>
  <c r="K527" i="7"/>
  <c r="K500" i="7"/>
  <c r="K488" i="7"/>
  <c r="K467" i="7"/>
  <c r="K454" i="7"/>
  <c r="K426" i="7"/>
  <c r="K416" i="7"/>
  <c r="K390" i="7"/>
  <c r="K556" i="7"/>
  <c r="K550" i="7"/>
  <c r="K532" i="7"/>
  <c r="K512" i="7"/>
  <c r="K468" i="7"/>
  <c r="K450" i="7"/>
  <c r="K436" i="7"/>
  <c r="K418" i="7"/>
  <c r="K395" i="7"/>
  <c r="K376" i="7"/>
  <c r="L706" i="7"/>
  <c r="L644" i="7"/>
  <c r="L621" i="7"/>
  <c r="L721" i="7"/>
  <c r="L690" i="7"/>
  <c r="L658" i="7"/>
  <c r="L629" i="7"/>
  <c r="L608" i="7"/>
  <c r="L597" i="7"/>
  <c r="L547" i="7"/>
  <c r="L479" i="7"/>
  <c r="L526" i="7"/>
  <c r="L510" i="7"/>
  <c r="L522" i="7"/>
  <c r="K732" i="7"/>
  <c r="K716" i="7"/>
  <c r="K704" i="7"/>
  <c r="K690" i="7"/>
  <c r="K661" i="7"/>
  <c r="K641" i="7"/>
  <c r="K628" i="7"/>
  <c r="K606" i="7"/>
  <c r="L585" i="7"/>
  <c r="K702" i="7"/>
  <c r="K685" i="7"/>
  <c r="K680" i="7"/>
  <c r="K666" i="7"/>
  <c r="K653" i="7"/>
  <c r="K622" i="7"/>
  <c r="K579" i="7"/>
  <c r="K562" i="7"/>
  <c r="K710" i="7"/>
  <c r="K686" i="7"/>
  <c r="K654" i="7"/>
  <c r="K648" i="7"/>
  <c r="K602" i="7"/>
  <c r="K580" i="7"/>
  <c r="K721" i="7"/>
  <c r="K715" i="7"/>
  <c r="K703" i="7"/>
  <c r="K677" i="7"/>
  <c r="K633" i="7"/>
  <c r="L612" i="7"/>
  <c r="L561" i="7"/>
  <c r="L520" i="7"/>
  <c r="K505" i="7"/>
  <c r="K495" i="7"/>
  <c r="K462" i="7"/>
  <c r="K446" i="7"/>
  <c r="K422" i="7"/>
  <c r="L410" i="7"/>
  <c r="K396" i="7"/>
  <c r="K384" i="7"/>
  <c r="K560" i="7"/>
  <c r="L545" i="7"/>
  <c r="L513" i="7"/>
  <c r="K492" i="7"/>
  <c r="K473" i="7"/>
  <c r="K458" i="7"/>
  <c r="K435" i="7"/>
  <c r="L418" i="7"/>
  <c r="K400" i="7"/>
  <c r="K385" i="7"/>
  <c r="K374" i="7"/>
  <c r="K543" i="7"/>
  <c r="K515" i="7"/>
  <c r="K497" i="7"/>
  <c r="K483" i="7"/>
  <c r="K463" i="7"/>
  <c r="K447" i="7"/>
  <c r="K425" i="7"/>
  <c r="K413" i="7"/>
  <c r="K380" i="7"/>
  <c r="K553" i="7"/>
  <c r="K546" i="7"/>
  <c r="K528" i="7"/>
  <c r="K509" i="7"/>
  <c r="K459" i="7"/>
  <c r="K443" i="7"/>
  <c r="K427" i="7"/>
  <c r="K417" i="7"/>
  <c r="L394" i="7"/>
  <c r="K375" i="7"/>
  <c r="L735" i="7"/>
  <c r="L727" i="7"/>
  <c r="L719" i="7"/>
  <c r="L711" i="7"/>
  <c r="L730" i="7"/>
  <c r="K729" i="7"/>
  <c r="K713" i="7"/>
  <c r="K696" i="7"/>
  <c r="K689" i="7"/>
  <c r="K658" i="7"/>
  <c r="K640" i="7"/>
  <c r="K624" i="7"/>
  <c r="K598" i="7"/>
  <c r="K574" i="7"/>
  <c r="L701" i="7"/>
  <c r="K684" i="7"/>
  <c r="K675" i="7"/>
  <c r="K665" i="7"/>
  <c r="K645" i="7"/>
  <c r="K611" i="7"/>
  <c r="K578" i="7"/>
  <c r="K734" i="7"/>
  <c r="K709" i="7"/>
  <c r="L679" i="7"/>
  <c r="K652" i="7"/>
  <c r="K646" i="7"/>
  <c r="L601" i="7"/>
  <c r="K570" i="7"/>
  <c r="K717" i="7"/>
  <c r="K712" i="7"/>
  <c r="K701" i="7"/>
  <c r="K674" i="7"/>
  <c r="K632" i="7"/>
  <c r="K595" i="7"/>
  <c r="K554" i="7"/>
  <c r="K516" i="7"/>
  <c r="K504" i="7"/>
  <c r="K484" i="7"/>
  <c r="K455" i="7"/>
  <c r="K434" i="7"/>
  <c r="K419" i="7"/>
  <c r="K408" i="7"/>
  <c r="K392" i="7"/>
  <c r="K381" i="7"/>
  <c r="K559" i="7"/>
  <c r="K542" i="7"/>
  <c r="K506" i="7"/>
  <c r="K480" i="7"/>
  <c r="K472" i="7"/>
  <c r="K451" i="7"/>
  <c r="K432" i="7"/>
  <c r="K412" i="7"/>
  <c r="K399" i="7"/>
  <c r="K383" i="7"/>
  <c r="L553" i="7"/>
  <c r="K540" i="7"/>
  <c r="K514" i="7"/>
  <c r="K494" i="7"/>
  <c r="K478" i="7"/>
  <c r="L458" i="7"/>
  <c r="K442" i="7"/>
  <c r="K423" i="7"/>
  <c r="K401" i="7"/>
  <c r="L374" i="7"/>
  <c r="K552" i="7"/>
  <c r="K541" i="7"/>
  <c r="L527" i="7"/>
  <c r="K508" i="7"/>
  <c r="L454" i="7"/>
  <c r="K440" i="7"/>
  <c r="K424" i="7"/>
  <c r="K410" i="7"/>
  <c r="L390" i="7"/>
  <c r="K373" i="7"/>
  <c r="L732" i="7"/>
  <c r="L724" i="7"/>
  <c r="L716" i="7"/>
  <c r="L708" i="7"/>
  <c r="L703" i="7"/>
  <c r="L626" i="7"/>
  <c r="L722" i="7"/>
  <c r="L576" i="7"/>
  <c r="L563" i="7"/>
  <c r="L568" i="7"/>
  <c r="L497" i="7"/>
  <c r="L499" i="7"/>
  <c r="L440" i="7"/>
  <c r="L459" i="7"/>
  <c r="L451" i="7"/>
  <c r="L443" i="7"/>
  <c r="L409" i="7"/>
  <c r="L392" i="7"/>
  <c r="L441" i="7"/>
  <c r="L698" i="7"/>
  <c r="L639" i="7"/>
  <c r="L623" i="7"/>
  <c r="L632" i="7"/>
  <c r="L565" i="7"/>
  <c r="L542" i="7"/>
  <c r="L421" i="7"/>
  <c r="L729" i="7"/>
  <c r="L495" i="7"/>
  <c r="L481" i="7"/>
  <c r="L455" i="7"/>
  <c r="L438" i="7"/>
  <c r="L396" i="7"/>
  <c r="L631" i="7"/>
  <c r="L566" i="7"/>
  <c r="L537" i="7"/>
  <c r="L414" i="7"/>
  <c r="L560" i="7"/>
  <c r="L427" i="7"/>
  <c r="L713" i="7"/>
  <c r="L600" i="7"/>
  <c r="L483" i="7"/>
  <c r="L415" i="7"/>
  <c r="L389" i="7"/>
  <c r="L373" i="7"/>
  <c r="L430" i="7"/>
  <c r="L408" i="7"/>
  <c r="L433" i="7"/>
  <c r="L638" i="7"/>
  <c r="L615" i="7"/>
  <c r="L624" i="7"/>
  <c r="L616" i="7"/>
  <c r="L552" i="7"/>
  <c r="L557" i="7"/>
  <c r="L550" i="7"/>
  <c r="L675" i="7"/>
  <c r="L516" i="7"/>
  <c r="L463" i="7"/>
  <c r="L412" i="7"/>
  <c r="L380" i="7"/>
  <c r="L640" i="7"/>
  <c r="L549" i="7"/>
  <c r="L558" i="7"/>
  <c r="L544" i="7"/>
  <c r="L422" i="7"/>
  <c r="L627" i="7"/>
  <c r="L622" i="7"/>
  <c r="L478" i="7"/>
  <c r="L447" i="7"/>
  <c r="L634" i="7"/>
  <c r="L674" i="7"/>
  <c r="L592" i="7"/>
  <c r="L581" i="7"/>
  <c r="L596" i="7"/>
  <c r="L541" i="7"/>
  <c r="L515" i="7"/>
  <c r="L432" i="7"/>
  <c r="L405" i="7"/>
  <c r="L474" i="7"/>
  <c r="L435" i="7"/>
  <c r="L376" i="7"/>
  <c r="L699" i="7"/>
  <c r="L630" i="7"/>
  <c r="L534" i="7"/>
  <c r="H6" i="4"/>
  <c r="I6" i="4" s="1"/>
  <c r="J6" i="4"/>
  <c r="K6" i="4" s="1"/>
  <c r="K6" i="7"/>
  <c r="L6" i="7"/>
  <c r="E14" i="7"/>
  <c r="F14" i="7" s="1"/>
  <c r="G14" i="7"/>
  <c r="H14" i="7" s="1"/>
  <c r="G20" i="7"/>
  <c r="H20" i="7" s="1"/>
  <c r="E20" i="7"/>
  <c r="F20" i="7" s="1"/>
  <c r="G24" i="7"/>
  <c r="H24" i="7" s="1"/>
  <c r="E24" i="7"/>
  <c r="F24" i="7" s="1"/>
  <c r="G30" i="7"/>
  <c r="H30" i="7" s="1"/>
  <c r="E30" i="7"/>
  <c r="F30" i="7" s="1"/>
  <c r="E38" i="7"/>
  <c r="F38" i="7" s="1"/>
  <c r="G38" i="7"/>
  <c r="H38" i="7" s="1"/>
  <c r="G44" i="7"/>
  <c r="H44" i="7" s="1"/>
  <c r="E44" i="7"/>
  <c r="F44" i="7" s="1"/>
  <c r="E50" i="7"/>
  <c r="F50" i="7" s="1"/>
  <c r="G50" i="7"/>
  <c r="H50" i="7" s="1"/>
  <c r="E54" i="7"/>
  <c r="F54" i="7" s="1"/>
  <c r="G54" i="7"/>
  <c r="H54" i="7" s="1"/>
  <c r="E60" i="7"/>
  <c r="F60" i="7" s="1"/>
  <c r="G60" i="7"/>
  <c r="H60" i="7" s="1"/>
  <c r="E64" i="7"/>
  <c r="F64" i="7" s="1"/>
  <c r="G64" i="7"/>
  <c r="H64" i="7" s="1"/>
  <c r="G68" i="7"/>
  <c r="H68" i="7" s="1"/>
  <c r="E68" i="7"/>
  <c r="F68" i="7" s="1"/>
  <c r="E74" i="7"/>
  <c r="F74" i="7" s="1"/>
  <c r="G74" i="7"/>
  <c r="H74" i="7" s="1"/>
  <c r="E78" i="7"/>
  <c r="F78" i="7" s="1"/>
  <c r="G78" i="7"/>
  <c r="H78" i="7" s="1"/>
  <c r="E82" i="7"/>
  <c r="F82" i="7" s="1"/>
  <c r="G82" i="7"/>
  <c r="H82" i="7" s="1"/>
  <c r="G86" i="7"/>
  <c r="H86" i="7" s="1"/>
  <c r="E86" i="7"/>
  <c r="F86" i="7" s="1"/>
  <c r="G90" i="7"/>
  <c r="H90" i="7" s="1"/>
  <c r="E90" i="7"/>
  <c r="F90" i="7" s="1"/>
  <c r="E92" i="7"/>
  <c r="F92" i="7" s="1"/>
  <c r="G92" i="7"/>
  <c r="H92" i="7" s="1"/>
  <c r="E96" i="7"/>
  <c r="F96" i="7" s="1"/>
  <c r="G96" i="7"/>
  <c r="H96" i="7" s="1"/>
  <c r="G100" i="7"/>
  <c r="H100" i="7" s="1"/>
  <c r="E100" i="7"/>
  <c r="F100" i="7" s="1"/>
  <c r="E106" i="7"/>
  <c r="F106" i="7" s="1"/>
  <c r="G106" i="7"/>
  <c r="H106" i="7" s="1"/>
  <c r="G108" i="7"/>
  <c r="H108" i="7" s="1"/>
  <c r="E108" i="7"/>
  <c r="F108" i="7" s="1"/>
  <c r="G112" i="7"/>
  <c r="H112" i="7" s="1"/>
  <c r="E112" i="7"/>
  <c r="F112" i="7" s="1"/>
  <c r="G116" i="7"/>
  <c r="H116" i="7" s="1"/>
  <c r="E116" i="7"/>
  <c r="F116" i="7" s="1"/>
  <c r="E122" i="7"/>
  <c r="F122" i="7" s="1"/>
  <c r="G122" i="7"/>
  <c r="H122" i="7" s="1"/>
  <c r="E128" i="7"/>
  <c r="F128" i="7" s="1"/>
  <c r="G128" i="7"/>
  <c r="H128" i="7" s="1"/>
  <c r="G134" i="7"/>
  <c r="H134" i="7" s="1"/>
  <c r="E134" i="7"/>
  <c r="F134" i="7" s="1"/>
  <c r="E138" i="7"/>
  <c r="F138" i="7" s="1"/>
  <c r="G138" i="7"/>
  <c r="H138" i="7" s="1"/>
  <c r="E142" i="7"/>
  <c r="F142" i="7" s="1"/>
  <c r="G142" i="7"/>
  <c r="H142" i="7" s="1"/>
  <c r="E146" i="7"/>
  <c r="F146" i="7" s="1"/>
  <c r="G146" i="7"/>
  <c r="H146" i="7" s="1"/>
  <c r="E150" i="7"/>
  <c r="F150" i="7" s="1"/>
  <c r="G150" i="7"/>
  <c r="H150" i="7" s="1"/>
  <c r="G154" i="7"/>
  <c r="H154" i="7" s="1"/>
  <c r="E154" i="7"/>
  <c r="F154" i="7" s="1"/>
  <c r="G158" i="7"/>
  <c r="H158" i="7" s="1"/>
  <c r="E158" i="7"/>
  <c r="F158" i="7" s="1"/>
  <c r="G162" i="7"/>
  <c r="H162" i="7" s="1"/>
  <c r="E162" i="7"/>
  <c r="F162" i="7" s="1"/>
  <c r="G166" i="7"/>
  <c r="H166" i="7" s="1"/>
  <c r="E166" i="7"/>
  <c r="F166" i="7" s="1"/>
  <c r="G168" i="7"/>
  <c r="H168" i="7" s="1"/>
  <c r="E168" i="7"/>
  <c r="F168" i="7" s="1"/>
  <c r="G172" i="7"/>
  <c r="H172" i="7" s="1"/>
  <c r="E172" i="7"/>
  <c r="F172" i="7" s="1"/>
  <c r="G176" i="7"/>
  <c r="H176" i="7" s="1"/>
  <c r="E176" i="7"/>
  <c r="F176" i="7" s="1"/>
  <c r="G180" i="7"/>
  <c r="H180" i="7" s="1"/>
  <c r="E180" i="7"/>
  <c r="F180" i="7" s="1"/>
  <c r="E184" i="7"/>
  <c r="F184" i="7" s="1"/>
  <c r="G184" i="7"/>
  <c r="H184" i="7" s="1"/>
  <c r="E188" i="7"/>
  <c r="F188" i="7" s="1"/>
  <c r="G188" i="7"/>
  <c r="H188" i="7" s="1"/>
  <c r="G192" i="7"/>
  <c r="H192" i="7" s="1"/>
  <c r="E192" i="7"/>
  <c r="F192" i="7" s="1"/>
  <c r="G196" i="7"/>
  <c r="H196" i="7" s="1"/>
  <c r="E196" i="7"/>
  <c r="F196" i="7" s="1"/>
  <c r="E198" i="7"/>
  <c r="F198" i="7" s="1"/>
  <c r="G198" i="7"/>
  <c r="H198" i="7" s="1"/>
  <c r="G202" i="7"/>
  <c r="H202" i="7" s="1"/>
  <c r="E202" i="7"/>
  <c r="F202" i="7" s="1"/>
  <c r="G208" i="7"/>
  <c r="H208" i="7" s="1"/>
  <c r="E208" i="7"/>
  <c r="F208" i="7" s="1"/>
  <c r="E212" i="7"/>
  <c r="F212" i="7" s="1"/>
  <c r="G212" i="7"/>
  <c r="H212" i="7" s="1"/>
  <c r="G216" i="7"/>
  <c r="H216" i="7" s="1"/>
  <c r="E216" i="7"/>
  <c r="F216" i="7" s="1"/>
  <c r="E220" i="7"/>
  <c r="F220" i="7" s="1"/>
  <c r="G220" i="7"/>
  <c r="H220" i="7" s="1"/>
  <c r="G224" i="7"/>
  <c r="H224" i="7" s="1"/>
  <c r="E224" i="7"/>
  <c r="F224" i="7" s="1"/>
  <c r="E228" i="7"/>
  <c r="F228" i="7" s="1"/>
  <c r="G228" i="7"/>
  <c r="H228" i="7" s="1"/>
  <c r="G230" i="7"/>
  <c r="H230" i="7" s="1"/>
  <c r="E230" i="7"/>
  <c r="F230" i="7" s="1"/>
  <c r="E234" i="7"/>
  <c r="F234" i="7" s="1"/>
  <c r="G234" i="7"/>
  <c r="H234" i="7" s="1"/>
  <c r="G238" i="7"/>
  <c r="H238" i="7" s="1"/>
  <c r="E238" i="7"/>
  <c r="F238" i="7" s="1"/>
  <c r="E242" i="7"/>
  <c r="F242" i="7" s="1"/>
  <c r="G242" i="7"/>
  <c r="H242" i="7" s="1"/>
  <c r="G246" i="7"/>
  <c r="H246" i="7" s="1"/>
  <c r="E246" i="7"/>
  <c r="F246" i="7" s="1"/>
  <c r="E250" i="7"/>
  <c r="F250" i="7" s="1"/>
  <c r="G250" i="7"/>
  <c r="H250" i="7" s="1"/>
  <c r="G254" i="7"/>
  <c r="H254" i="7" s="1"/>
  <c r="E254" i="7"/>
  <c r="F254" i="7" s="1"/>
  <c r="E258" i="7"/>
  <c r="F258" i="7" s="1"/>
  <c r="G258" i="7"/>
  <c r="H258" i="7" s="1"/>
  <c r="G262" i="7"/>
  <c r="H262" i="7" s="1"/>
  <c r="E262" i="7"/>
  <c r="F262" i="7" s="1"/>
  <c r="E266" i="7"/>
  <c r="F266" i="7" s="1"/>
  <c r="G266" i="7"/>
  <c r="H266" i="7" s="1"/>
  <c r="G270" i="7"/>
  <c r="H270" i="7" s="1"/>
  <c r="E270" i="7"/>
  <c r="F270" i="7" s="1"/>
  <c r="E274" i="7"/>
  <c r="F274" i="7" s="1"/>
  <c r="G274" i="7"/>
  <c r="H274" i="7" s="1"/>
  <c r="E278" i="7"/>
  <c r="F278" i="7" s="1"/>
  <c r="G278" i="7"/>
  <c r="H278" i="7" s="1"/>
  <c r="E282" i="7"/>
  <c r="F282" i="7" s="1"/>
  <c r="G282" i="7"/>
  <c r="H282" i="7" s="1"/>
  <c r="E284" i="7"/>
  <c r="F284" i="7" s="1"/>
  <c r="G284" i="7"/>
  <c r="H284" i="7" s="1"/>
  <c r="G288" i="7"/>
  <c r="H288" i="7" s="1"/>
  <c r="E288" i="7"/>
  <c r="F288" i="7" s="1"/>
  <c r="E290" i="7"/>
  <c r="F290" i="7" s="1"/>
  <c r="G290" i="7"/>
  <c r="H290" i="7" s="1"/>
  <c r="E292" i="7"/>
  <c r="F292" i="7" s="1"/>
  <c r="G292" i="7"/>
  <c r="H292" i="7" s="1"/>
  <c r="G296" i="7"/>
  <c r="H296" i="7" s="1"/>
  <c r="E296" i="7"/>
  <c r="F296" i="7" s="1"/>
  <c r="E298" i="7"/>
  <c r="F298" i="7" s="1"/>
  <c r="G298" i="7"/>
  <c r="H298" i="7" s="1"/>
  <c r="E300" i="7"/>
  <c r="F300" i="7" s="1"/>
  <c r="G300" i="7"/>
  <c r="H300" i="7" s="1"/>
  <c r="G302" i="7"/>
  <c r="H302" i="7" s="1"/>
  <c r="E302" i="7"/>
  <c r="F302" i="7" s="1"/>
  <c r="G304" i="7"/>
  <c r="H304" i="7" s="1"/>
  <c r="E304" i="7"/>
  <c r="F304" i="7" s="1"/>
  <c r="E306" i="7"/>
  <c r="F306" i="7" s="1"/>
  <c r="G306" i="7"/>
  <c r="H306" i="7" s="1"/>
  <c r="E308" i="7"/>
  <c r="F308" i="7" s="1"/>
  <c r="G308" i="7"/>
  <c r="H308" i="7" s="1"/>
  <c r="G310" i="7"/>
  <c r="H310" i="7" s="1"/>
  <c r="E310" i="7"/>
  <c r="F310" i="7" s="1"/>
  <c r="E314" i="7"/>
  <c r="F314" i="7" s="1"/>
  <c r="G314" i="7"/>
  <c r="H314" i="7" s="1"/>
  <c r="E316" i="7"/>
  <c r="F316" i="7" s="1"/>
  <c r="G316" i="7"/>
  <c r="H316" i="7" s="1"/>
  <c r="G318" i="7"/>
  <c r="H318" i="7" s="1"/>
  <c r="E318" i="7"/>
  <c r="F318" i="7" s="1"/>
  <c r="G320" i="7"/>
  <c r="H320" i="7" s="1"/>
  <c r="E320" i="7"/>
  <c r="F320" i="7" s="1"/>
  <c r="E322" i="7"/>
  <c r="F322" i="7" s="1"/>
  <c r="G322" i="7"/>
  <c r="H322" i="7" s="1"/>
  <c r="E324" i="7"/>
  <c r="F324" i="7" s="1"/>
  <c r="G324" i="7"/>
  <c r="H324" i="7" s="1"/>
  <c r="G326" i="7"/>
  <c r="H326" i="7" s="1"/>
  <c r="E326" i="7"/>
  <c r="F326" i="7" s="1"/>
  <c r="G328" i="7"/>
  <c r="H328" i="7" s="1"/>
  <c r="E328" i="7"/>
  <c r="F328" i="7" s="1"/>
  <c r="E330" i="7"/>
  <c r="F330" i="7" s="1"/>
  <c r="G330" i="7"/>
  <c r="H330" i="7" s="1"/>
  <c r="E332" i="7"/>
  <c r="F332" i="7" s="1"/>
  <c r="G332" i="7"/>
  <c r="H332" i="7" s="1"/>
  <c r="G334" i="7"/>
  <c r="H334" i="7" s="1"/>
  <c r="E334" i="7"/>
  <c r="F334" i="7" s="1"/>
  <c r="G336" i="7"/>
  <c r="H336" i="7" s="1"/>
  <c r="E336" i="7"/>
  <c r="F336" i="7" s="1"/>
  <c r="E338" i="7"/>
  <c r="F338" i="7" s="1"/>
  <c r="G338" i="7"/>
  <c r="H338" i="7" s="1"/>
  <c r="E340" i="7"/>
  <c r="F340" i="7" s="1"/>
  <c r="G340" i="7"/>
  <c r="H340" i="7" s="1"/>
  <c r="E342" i="7"/>
  <c r="F342" i="7" s="1"/>
  <c r="G342" i="7"/>
  <c r="H342" i="7" s="1"/>
  <c r="G344" i="7"/>
  <c r="H344" i="7" s="1"/>
  <c r="E344" i="7"/>
  <c r="F344" i="7" s="1"/>
  <c r="E346" i="7"/>
  <c r="F346" i="7" s="1"/>
  <c r="G346" i="7"/>
  <c r="H346" i="7" s="1"/>
  <c r="G348" i="7"/>
  <c r="H348" i="7" s="1"/>
  <c r="E348" i="7"/>
  <c r="F348" i="7" s="1"/>
  <c r="E350" i="7"/>
  <c r="F350" i="7" s="1"/>
  <c r="G350" i="7"/>
  <c r="H350" i="7" s="1"/>
  <c r="E352" i="7"/>
  <c r="F352" i="7" s="1"/>
  <c r="G352" i="7"/>
  <c r="H352" i="7" s="1"/>
  <c r="G354" i="7"/>
  <c r="H354" i="7" s="1"/>
  <c r="E354" i="7"/>
  <c r="F354" i="7" s="1"/>
  <c r="G356" i="7"/>
  <c r="H356" i="7" s="1"/>
  <c r="E356" i="7"/>
  <c r="F356" i="7" s="1"/>
  <c r="E358" i="7"/>
  <c r="F358" i="7" s="1"/>
  <c r="G358" i="7"/>
  <c r="H358" i="7" s="1"/>
  <c r="E360" i="7"/>
  <c r="F360" i="7" s="1"/>
  <c r="G360" i="7"/>
  <c r="H360" i="7" s="1"/>
  <c r="E362" i="7"/>
  <c r="F362" i="7" s="1"/>
  <c r="G362" i="7"/>
  <c r="H362" i="7" s="1"/>
  <c r="E364" i="7"/>
  <c r="F364" i="7" s="1"/>
  <c r="G364" i="7"/>
  <c r="H364" i="7" s="1"/>
  <c r="G366" i="7"/>
  <c r="H366" i="7" s="1"/>
  <c r="E366" i="7"/>
  <c r="F366" i="7" s="1"/>
  <c r="G368" i="7"/>
  <c r="H368" i="7" s="1"/>
  <c r="E368" i="7"/>
  <c r="F368" i="7" s="1"/>
  <c r="E370" i="7"/>
  <c r="F370" i="7" s="1"/>
  <c r="G370" i="7"/>
  <c r="H370" i="7" s="1"/>
  <c r="E8" i="7"/>
  <c r="F8" i="7" s="1"/>
  <c r="G8" i="7"/>
  <c r="H8" i="7" s="1"/>
  <c r="G12" i="7"/>
  <c r="H12" i="7" s="1"/>
  <c r="E12" i="7"/>
  <c r="F12" i="7" s="1"/>
  <c r="E16" i="7"/>
  <c r="F16" i="7" s="1"/>
  <c r="G16" i="7"/>
  <c r="H16" i="7" s="1"/>
  <c r="E22" i="7"/>
  <c r="F22" i="7" s="1"/>
  <c r="G22" i="7"/>
  <c r="H22" i="7" s="1"/>
  <c r="E28" i="7"/>
  <c r="F28" i="7" s="1"/>
  <c r="G28" i="7"/>
  <c r="H28" i="7" s="1"/>
  <c r="E32" i="7"/>
  <c r="F32" i="7" s="1"/>
  <c r="G32" i="7"/>
  <c r="H32" i="7" s="1"/>
  <c r="G36" i="7"/>
  <c r="H36" i="7" s="1"/>
  <c r="E36" i="7"/>
  <c r="F36" i="7" s="1"/>
  <c r="E40" i="7"/>
  <c r="F40" i="7" s="1"/>
  <c r="G40" i="7"/>
  <c r="H40" i="7" s="1"/>
  <c r="G48" i="7"/>
  <c r="H48" i="7" s="1"/>
  <c r="E48" i="7"/>
  <c r="F48" i="7" s="1"/>
  <c r="E58" i="7"/>
  <c r="F58" i="7" s="1"/>
  <c r="G58" i="7"/>
  <c r="H58" i="7" s="1"/>
  <c r="E72" i="7"/>
  <c r="F72" i="7" s="1"/>
  <c r="G72" i="7"/>
  <c r="H72" i="7" s="1"/>
  <c r="E102" i="7"/>
  <c r="F102" i="7" s="1"/>
  <c r="G102" i="7"/>
  <c r="H102" i="7" s="1"/>
  <c r="E7" i="7"/>
  <c r="F7" i="7" s="1"/>
  <c r="G7" i="7"/>
  <c r="H7" i="7" s="1"/>
  <c r="E9" i="7"/>
  <c r="F9" i="7" s="1"/>
  <c r="G9" i="7"/>
  <c r="H9" i="7" s="1"/>
  <c r="G11" i="7"/>
  <c r="H11" i="7" s="1"/>
  <c r="E11" i="7"/>
  <c r="F11" i="7" s="1"/>
  <c r="G13" i="7"/>
  <c r="H13" i="7" s="1"/>
  <c r="E13" i="7"/>
  <c r="F13" i="7" s="1"/>
  <c r="E15" i="7"/>
  <c r="F15" i="7" s="1"/>
  <c r="G15" i="7"/>
  <c r="H15" i="7" s="1"/>
  <c r="E17" i="7"/>
  <c r="F17" i="7" s="1"/>
  <c r="G17" i="7"/>
  <c r="H17" i="7" s="1"/>
  <c r="G19" i="7"/>
  <c r="H19" i="7" s="1"/>
  <c r="E19" i="7"/>
  <c r="F19" i="7" s="1"/>
  <c r="G21" i="7"/>
  <c r="H21" i="7" s="1"/>
  <c r="E21" i="7"/>
  <c r="F21" i="7" s="1"/>
  <c r="G23" i="7"/>
  <c r="H23" i="7" s="1"/>
  <c r="E23" i="7"/>
  <c r="F23" i="7" s="1"/>
  <c r="G25" i="7"/>
  <c r="H25" i="7" s="1"/>
  <c r="E25" i="7"/>
  <c r="F25" i="7" s="1"/>
  <c r="E27" i="7"/>
  <c r="F27" i="7" s="1"/>
  <c r="G27" i="7"/>
  <c r="H27" i="7" s="1"/>
  <c r="G29" i="7"/>
  <c r="H29" i="7" s="1"/>
  <c r="E29" i="7"/>
  <c r="F29" i="7" s="1"/>
  <c r="E31" i="7"/>
  <c r="F31" i="7" s="1"/>
  <c r="G31" i="7"/>
  <c r="H31" i="7" s="1"/>
  <c r="E33" i="7"/>
  <c r="F33" i="7" s="1"/>
  <c r="G33" i="7"/>
  <c r="H33" i="7" s="1"/>
  <c r="G35" i="7"/>
  <c r="H35" i="7" s="1"/>
  <c r="E35" i="7"/>
  <c r="F35" i="7" s="1"/>
  <c r="E37" i="7"/>
  <c r="F37" i="7" s="1"/>
  <c r="G37" i="7"/>
  <c r="H37" i="7" s="1"/>
  <c r="E39" i="7"/>
  <c r="F39" i="7" s="1"/>
  <c r="G39" i="7"/>
  <c r="H39" i="7" s="1"/>
  <c r="E41" i="7"/>
  <c r="F41" i="7" s="1"/>
  <c r="G41" i="7"/>
  <c r="H41" i="7" s="1"/>
  <c r="G43" i="7"/>
  <c r="H43" i="7" s="1"/>
  <c r="E43" i="7"/>
  <c r="F43" i="7" s="1"/>
  <c r="G45" i="7"/>
  <c r="H45" i="7" s="1"/>
  <c r="E45" i="7"/>
  <c r="F45" i="7" s="1"/>
  <c r="E47" i="7"/>
  <c r="F47" i="7" s="1"/>
  <c r="G47" i="7"/>
  <c r="H47" i="7" s="1"/>
  <c r="G49" i="7"/>
  <c r="H49" i="7" s="1"/>
  <c r="E49" i="7"/>
  <c r="F49" i="7" s="1"/>
  <c r="E51" i="7"/>
  <c r="F51" i="7" s="1"/>
  <c r="G51" i="7"/>
  <c r="H51" i="7" s="1"/>
  <c r="G53" i="7"/>
  <c r="H53" i="7" s="1"/>
  <c r="E53" i="7"/>
  <c r="F53" i="7" s="1"/>
  <c r="G55" i="7"/>
  <c r="H55" i="7" s="1"/>
  <c r="E55" i="7"/>
  <c r="F55" i="7" s="1"/>
  <c r="G57" i="7"/>
  <c r="H57" i="7" s="1"/>
  <c r="E57" i="7"/>
  <c r="F57" i="7" s="1"/>
  <c r="E59" i="7"/>
  <c r="F59" i="7" s="1"/>
  <c r="G59" i="7"/>
  <c r="H59" i="7" s="1"/>
  <c r="G61" i="7"/>
  <c r="H61" i="7" s="1"/>
  <c r="E61" i="7"/>
  <c r="F61" i="7" s="1"/>
  <c r="E63" i="7"/>
  <c r="F63" i="7" s="1"/>
  <c r="G63" i="7"/>
  <c r="H63" i="7" s="1"/>
  <c r="E65" i="7"/>
  <c r="F65" i="7" s="1"/>
  <c r="G65" i="7"/>
  <c r="H65" i="7" s="1"/>
  <c r="G67" i="7"/>
  <c r="H67" i="7" s="1"/>
  <c r="E67" i="7"/>
  <c r="F67" i="7" s="1"/>
  <c r="E69" i="7"/>
  <c r="F69" i="7" s="1"/>
  <c r="G69" i="7"/>
  <c r="H69" i="7" s="1"/>
  <c r="E71" i="7"/>
  <c r="F71" i="7" s="1"/>
  <c r="G71" i="7"/>
  <c r="H71" i="7" s="1"/>
  <c r="E73" i="7"/>
  <c r="F73" i="7" s="1"/>
  <c r="G73" i="7"/>
  <c r="H73" i="7" s="1"/>
  <c r="G75" i="7"/>
  <c r="H75" i="7" s="1"/>
  <c r="E75" i="7"/>
  <c r="F75" i="7" s="1"/>
  <c r="E77" i="7"/>
  <c r="F77" i="7" s="1"/>
  <c r="G77" i="7"/>
  <c r="H77" i="7" s="1"/>
  <c r="G79" i="7"/>
  <c r="H79" i="7" s="1"/>
  <c r="E79" i="7"/>
  <c r="F79" i="7" s="1"/>
  <c r="G81" i="7"/>
  <c r="H81" i="7" s="1"/>
  <c r="E81" i="7"/>
  <c r="F81" i="7" s="1"/>
  <c r="E83" i="7"/>
  <c r="F83" i="7" s="1"/>
  <c r="G83" i="7"/>
  <c r="H83" i="7" s="1"/>
  <c r="G85" i="7"/>
  <c r="H85" i="7" s="1"/>
  <c r="E85" i="7"/>
  <c r="F85" i="7" s="1"/>
  <c r="G87" i="7"/>
  <c r="H87" i="7" s="1"/>
  <c r="E87" i="7"/>
  <c r="F87" i="7" s="1"/>
  <c r="G89" i="7"/>
  <c r="H89" i="7" s="1"/>
  <c r="E89" i="7"/>
  <c r="F89" i="7" s="1"/>
  <c r="E91" i="7"/>
  <c r="F91" i="7" s="1"/>
  <c r="G91" i="7"/>
  <c r="H91" i="7" s="1"/>
  <c r="G93" i="7"/>
  <c r="H93" i="7" s="1"/>
  <c r="E93" i="7"/>
  <c r="F93" i="7" s="1"/>
  <c r="E95" i="7"/>
  <c r="F95" i="7" s="1"/>
  <c r="G95" i="7"/>
  <c r="H95" i="7" s="1"/>
  <c r="E97" i="7"/>
  <c r="F97" i="7" s="1"/>
  <c r="G97" i="7"/>
  <c r="H97" i="7" s="1"/>
  <c r="G99" i="7"/>
  <c r="H99" i="7" s="1"/>
  <c r="E99" i="7"/>
  <c r="F99" i="7" s="1"/>
  <c r="E101" i="7"/>
  <c r="F101" i="7" s="1"/>
  <c r="G101" i="7"/>
  <c r="H101" i="7" s="1"/>
  <c r="E103" i="7"/>
  <c r="F103" i="7" s="1"/>
  <c r="G103" i="7"/>
  <c r="H103" i="7" s="1"/>
  <c r="E105" i="7"/>
  <c r="F105" i="7" s="1"/>
  <c r="G105" i="7"/>
  <c r="H105" i="7" s="1"/>
  <c r="G107" i="7"/>
  <c r="H107" i="7" s="1"/>
  <c r="E107" i="7"/>
  <c r="F107" i="7" s="1"/>
  <c r="E109" i="7"/>
  <c r="F109" i="7" s="1"/>
  <c r="G109" i="7"/>
  <c r="H109" i="7" s="1"/>
  <c r="E111" i="7"/>
  <c r="F111" i="7" s="1"/>
  <c r="G111" i="7"/>
  <c r="H111" i="7" s="1"/>
  <c r="E113" i="7"/>
  <c r="F113" i="7" s="1"/>
  <c r="G113" i="7"/>
  <c r="H113" i="7" s="1"/>
  <c r="G115" i="7"/>
  <c r="H115" i="7" s="1"/>
  <c r="E115" i="7"/>
  <c r="F115" i="7" s="1"/>
  <c r="G117" i="7"/>
  <c r="H117" i="7" s="1"/>
  <c r="E117" i="7"/>
  <c r="F117" i="7" s="1"/>
  <c r="E119" i="7"/>
  <c r="F119" i="7" s="1"/>
  <c r="G119" i="7"/>
  <c r="H119" i="7" s="1"/>
  <c r="G121" i="7"/>
  <c r="H121" i="7" s="1"/>
  <c r="E121" i="7"/>
  <c r="F121" i="7" s="1"/>
  <c r="E123" i="7"/>
  <c r="F123" i="7" s="1"/>
  <c r="G123" i="7"/>
  <c r="H123" i="7" s="1"/>
  <c r="E125" i="7"/>
  <c r="F125" i="7" s="1"/>
  <c r="G125" i="7"/>
  <c r="H125" i="7" s="1"/>
  <c r="E127" i="7"/>
  <c r="F127" i="7" s="1"/>
  <c r="G127" i="7"/>
  <c r="H127" i="7" s="1"/>
  <c r="E129" i="7"/>
  <c r="F129" i="7" s="1"/>
  <c r="G129" i="7"/>
  <c r="H129" i="7" s="1"/>
  <c r="E131" i="7"/>
  <c r="F131" i="7" s="1"/>
  <c r="G131" i="7"/>
  <c r="H131" i="7" s="1"/>
  <c r="E133" i="7"/>
  <c r="F133" i="7" s="1"/>
  <c r="G133" i="7"/>
  <c r="H133" i="7" s="1"/>
  <c r="G135" i="7"/>
  <c r="H135" i="7" s="1"/>
  <c r="E135" i="7"/>
  <c r="F135" i="7" s="1"/>
  <c r="E137" i="7"/>
  <c r="F137" i="7" s="1"/>
  <c r="G137" i="7"/>
  <c r="H137" i="7" s="1"/>
  <c r="E139" i="7"/>
  <c r="F139" i="7" s="1"/>
  <c r="G139" i="7"/>
  <c r="H139" i="7" s="1"/>
  <c r="E141" i="7"/>
  <c r="F141" i="7" s="1"/>
  <c r="G141" i="7"/>
  <c r="H141" i="7" s="1"/>
  <c r="E143" i="7"/>
  <c r="F143" i="7" s="1"/>
  <c r="G143" i="7"/>
  <c r="H143" i="7" s="1"/>
  <c r="E145" i="7"/>
  <c r="F145" i="7" s="1"/>
  <c r="G145" i="7"/>
  <c r="H145" i="7" s="1"/>
  <c r="E147" i="7"/>
  <c r="F147" i="7" s="1"/>
  <c r="G147" i="7"/>
  <c r="H147" i="7" s="1"/>
  <c r="G149" i="7"/>
  <c r="H149" i="7" s="1"/>
  <c r="E149" i="7"/>
  <c r="F149" i="7" s="1"/>
  <c r="E151" i="7"/>
  <c r="F151" i="7" s="1"/>
  <c r="G151" i="7"/>
  <c r="H151" i="7" s="1"/>
  <c r="E153" i="7"/>
  <c r="F153" i="7" s="1"/>
  <c r="G153" i="7"/>
  <c r="H153" i="7" s="1"/>
  <c r="E155" i="7"/>
  <c r="F155" i="7" s="1"/>
  <c r="G155" i="7"/>
  <c r="H155" i="7" s="1"/>
  <c r="E157" i="7"/>
  <c r="F157" i="7" s="1"/>
  <c r="G157" i="7"/>
  <c r="H157" i="7" s="1"/>
  <c r="E159" i="7"/>
  <c r="F159" i="7" s="1"/>
  <c r="G159" i="7"/>
  <c r="H159" i="7" s="1"/>
  <c r="E161" i="7"/>
  <c r="F161" i="7" s="1"/>
  <c r="G161" i="7"/>
  <c r="H161" i="7" s="1"/>
  <c r="E163" i="7"/>
  <c r="F163" i="7" s="1"/>
  <c r="G163" i="7"/>
  <c r="H163" i="7" s="1"/>
  <c r="E165" i="7"/>
  <c r="F165" i="7" s="1"/>
  <c r="G165" i="7"/>
  <c r="H165" i="7" s="1"/>
  <c r="G167" i="7"/>
  <c r="H167" i="7" s="1"/>
  <c r="E167" i="7"/>
  <c r="F167" i="7" s="1"/>
  <c r="E169" i="7"/>
  <c r="F169" i="7" s="1"/>
  <c r="G169" i="7"/>
  <c r="H169" i="7" s="1"/>
  <c r="E171" i="7"/>
  <c r="F171" i="7" s="1"/>
  <c r="G171" i="7"/>
  <c r="H171" i="7" s="1"/>
  <c r="E173" i="7"/>
  <c r="F173" i="7" s="1"/>
  <c r="G173" i="7"/>
  <c r="H173" i="7" s="1"/>
  <c r="E175" i="7"/>
  <c r="F175" i="7" s="1"/>
  <c r="G175" i="7"/>
  <c r="H175" i="7" s="1"/>
  <c r="E177" i="7"/>
  <c r="F177" i="7" s="1"/>
  <c r="G177" i="7"/>
  <c r="H177" i="7" s="1"/>
  <c r="E179" i="7"/>
  <c r="F179" i="7" s="1"/>
  <c r="G179" i="7"/>
  <c r="H179" i="7" s="1"/>
  <c r="G181" i="7"/>
  <c r="H181" i="7" s="1"/>
  <c r="E181" i="7"/>
  <c r="F181" i="7" s="1"/>
  <c r="E183" i="7"/>
  <c r="F183" i="7" s="1"/>
  <c r="G183" i="7"/>
  <c r="H183" i="7" s="1"/>
  <c r="E185" i="7"/>
  <c r="F185" i="7" s="1"/>
  <c r="G185" i="7"/>
  <c r="H185" i="7" s="1"/>
  <c r="E187" i="7"/>
  <c r="F187" i="7" s="1"/>
  <c r="G187" i="7"/>
  <c r="H187" i="7" s="1"/>
  <c r="E189" i="7"/>
  <c r="F189" i="7" s="1"/>
  <c r="G189" i="7"/>
  <c r="H189" i="7" s="1"/>
  <c r="E191" i="7"/>
  <c r="F191" i="7" s="1"/>
  <c r="G191" i="7"/>
  <c r="H191" i="7" s="1"/>
  <c r="E193" i="7"/>
  <c r="F193" i="7" s="1"/>
  <c r="G193" i="7"/>
  <c r="H193" i="7" s="1"/>
  <c r="E195" i="7"/>
  <c r="F195" i="7" s="1"/>
  <c r="G195" i="7"/>
  <c r="H195" i="7" s="1"/>
  <c r="G197" i="7"/>
  <c r="H197" i="7" s="1"/>
  <c r="E197" i="7"/>
  <c r="F197" i="7" s="1"/>
  <c r="E199" i="7"/>
  <c r="F199" i="7" s="1"/>
  <c r="G199" i="7"/>
  <c r="H199" i="7" s="1"/>
  <c r="G201" i="7"/>
  <c r="H201" i="7" s="1"/>
  <c r="E201" i="7"/>
  <c r="F201" i="7" s="1"/>
  <c r="E203" i="7"/>
  <c r="F203" i="7" s="1"/>
  <c r="G203" i="7"/>
  <c r="H203" i="7" s="1"/>
  <c r="E205" i="7"/>
  <c r="F205" i="7" s="1"/>
  <c r="G205" i="7"/>
  <c r="H205" i="7" s="1"/>
  <c r="G207" i="7"/>
  <c r="H207" i="7" s="1"/>
  <c r="E207" i="7"/>
  <c r="F207" i="7" s="1"/>
  <c r="E209" i="7"/>
  <c r="F209" i="7" s="1"/>
  <c r="G209" i="7"/>
  <c r="H209" i="7" s="1"/>
  <c r="E211" i="7"/>
  <c r="F211" i="7" s="1"/>
  <c r="G211" i="7"/>
  <c r="H211" i="7" s="1"/>
  <c r="G213" i="7"/>
  <c r="H213" i="7" s="1"/>
  <c r="E213" i="7"/>
  <c r="F213" i="7" s="1"/>
  <c r="G215" i="7"/>
  <c r="H215" i="7" s="1"/>
  <c r="E215" i="7"/>
  <c r="F215" i="7" s="1"/>
  <c r="E217" i="7"/>
  <c r="F217" i="7" s="1"/>
  <c r="G217" i="7"/>
  <c r="H217" i="7" s="1"/>
  <c r="E219" i="7"/>
  <c r="F219" i="7" s="1"/>
  <c r="G219" i="7"/>
  <c r="H219" i="7" s="1"/>
  <c r="G221" i="7"/>
  <c r="H221" i="7" s="1"/>
  <c r="E221" i="7"/>
  <c r="F221" i="7" s="1"/>
  <c r="G223" i="7"/>
  <c r="H223" i="7" s="1"/>
  <c r="E223" i="7"/>
  <c r="F223" i="7" s="1"/>
  <c r="E225" i="7"/>
  <c r="F225" i="7" s="1"/>
  <c r="G225" i="7"/>
  <c r="H225" i="7" s="1"/>
  <c r="E227" i="7"/>
  <c r="F227" i="7" s="1"/>
  <c r="G227" i="7"/>
  <c r="H227" i="7" s="1"/>
  <c r="G229" i="7"/>
  <c r="H229" i="7" s="1"/>
  <c r="E229" i="7"/>
  <c r="F229" i="7" s="1"/>
  <c r="G231" i="7"/>
  <c r="H231" i="7" s="1"/>
  <c r="E231" i="7"/>
  <c r="F231" i="7" s="1"/>
  <c r="E233" i="7"/>
  <c r="F233" i="7" s="1"/>
  <c r="G233" i="7"/>
  <c r="H233" i="7" s="1"/>
  <c r="E235" i="7"/>
  <c r="F235" i="7" s="1"/>
  <c r="G235" i="7"/>
  <c r="H235" i="7" s="1"/>
  <c r="G237" i="7"/>
  <c r="H237" i="7" s="1"/>
  <c r="E237" i="7"/>
  <c r="F237" i="7" s="1"/>
  <c r="G239" i="7"/>
  <c r="H239" i="7" s="1"/>
  <c r="E239" i="7"/>
  <c r="F239" i="7" s="1"/>
  <c r="E241" i="7"/>
  <c r="F241" i="7" s="1"/>
  <c r="G241" i="7"/>
  <c r="H241" i="7" s="1"/>
  <c r="E243" i="7"/>
  <c r="F243" i="7" s="1"/>
  <c r="G243" i="7"/>
  <c r="H243" i="7" s="1"/>
  <c r="G245" i="7"/>
  <c r="H245" i="7" s="1"/>
  <c r="E245" i="7"/>
  <c r="F245" i="7" s="1"/>
  <c r="G247" i="7"/>
  <c r="H247" i="7" s="1"/>
  <c r="E247" i="7"/>
  <c r="F247" i="7" s="1"/>
  <c r="E249" i="7"/>
  <c r="F249" i="7" s="1"/>
  <c r="G249" i="7"/>
  <c r="H249" i="7" s="1"/>
  <c r="E251" i="7"/>
  <c r="F251" i="7" s="1"/>
  <c r="G251" i="7"/>
  <c r="H251" i="7" s="1"/>
  <c r="G253" i="7"/>
  <c r="H253" i="7" s="1"/>
  <c r="E253" i="7"/>
  <c r="F253" i="7" s="1"/>
  <c r="G255" i="7"/>
  <c r="H255" i="7" s="1"/>
  <c r="E255" i="7"/>
  <c r="F255" i="7" s="1"/>
  <c r="E257" i="7"/>
  <c r="F257" i="7" s="1"/>
  <c r="G257" i="7"/>
  <c r="H257" i="7" s="1"/>
  <c r="E259" i="7"/>
  <c r="F259" i="7" s="1"/>
  <c r="G259" i="7"/>
  <c r="H259" i="7" s="1"/>
  <c r="G261" i="7"/>
  <c r="H261" i="7" s="1"/>
  <c r="E261" i="7"/>
  <c r="F261" i="7" s="1"/>
  <c r="G263" i="7"/>
  <c r="H263" i="7" s="1"/>
  <c r="E263" i="7"/>
  <c r="F263" i="7" s="1"/>
  <c r="E265" i="7"/>
  <c r="F265" i="7" s="1"/>
  <c r="G265" i="7"/>
  <c r="H265" i="7" s="1"/>
  <c r="E267" i="7"/>
  <c r="F267" i="7" s="1"/>
  <c r="G267" i="7"/>
  <c r="H267" i="7" s="1"/>
  <c r="G269" i="7"/>
  <c r="H269" i="7" s="1"/>
  <c r="E269" i="7"/>
  <c r="F269" i="7" s="1"/>
  <c r="G271" i="7"/>
  <c r="H271" i="7" s="1"/>
  <c r="E271" i="7"/>
  <c r="F271" i="7" s="1"/>
  <c r="E273" i="7"/>
  <c r="F273" i="7" s="1"/>
  <c r="G273" i="7"/>
  <c r="H273" i="7" s="1"/>
  <c r="E275" i="7"/>
  <c r="F275" i="7" s="1"/>
  <c r="G275" i="7"/>
  <c r="H275" i="7" s="1"/>
  <c r="G277" i="7"/>
  <c r="H277" i="7" s="1"/>
  <c r="E277" i="7"/>
  <c r="F277" i="7" s="1"/>
  <c r="G279" i="7"/>
  <c r="H279" i="7" s="1"/>
  <c r="E279" i="7"/>
  <c r="F279" i="7" s="1"/>
  <c r="E281" i="7"/>
  <c r="F281" i="7" s="1"/>
  <c r="G281" i="7"/>
  <c r="H281" i="7" s="1"/>
  <c r="E283" i="7"/>
  <c r="F283" i="7" s="1"/>
  <c r="G283" i="7"/>
  <c r="H283" i="7" s="1"/>
  <c r="G285" i="7"/>
  <c r="H285" i="7" s="1"/>
  <c r="E285" i="7"/>
  <c r="F285" i="7" s="1"/>
  <c r="G287" i="7"/>
  <c r="H287" i="7" s="1"/>
  <c r="E287" i="7"/>
  <c r="F287" i="7" s="1"/>
  <c r="E289" i="7"/>
  <c r="F289" i="7" s="1"/>
  <c r="G289" i="7"/>
  <c r="H289" i="7" s="1"/>
  <c r="E291" i="7"/>
  <c r="F291" i="7" s="1"/>
  <c r="G291" i="7"/>
  <c r="H291" i="7" s="1"/>
  <c r="G293" i="7"/>
  <c r="H293" i="7" s="1"/>
  <c r="E293" i="7"/>
  <c r="F293" i="7" s="1"/>
  <c r="G295" i="7"/>
  <c r="H295" i="7" s="1"/>
  <c r="E295" i="7"/>
  <c r="F295" i="7" s="1"/>
  <c r="E297" i="7"/>
  <c r="F297" i="7" s="1"/>
  <c r="G297" i="7"/>
  <c r="H297" i="7" s="1"/>
  <c r="E299" i="7"/>
  <c r="F299" i="7" s="1"/>
  <c r="G299" i="7"/>
  <c r="H299" i="7" s="1"/>
  <c r="G301" i="7"/>
  <c r="H301" i="7" s="1"/>
  <c r="E301" i="7"/>
  <c r="F301" i="7" s="1"/>
  <c r="G303" i="7"/>
  <c r="H303" i="7" s="1"/>
  <c r="E303" i="7"/>
  <c r="F303" i="7" s="1"/>
  <c r="E305" i="7"/>
  <c r="F305" i="7" s="1"/>
  <c r="G305" i="7"/>
  <c r="H305" i="7" s="1"/>
  <c r="E307" i="7"/>
  <c r="F307" i="7" s="1"/>
  <c r="G307" i="7"/>
  <c r="H307" i="7" s="1"/>
  <c r="G309" i="7"/>
  <c r="H309" i="7" s="1"/>
  <c r="E309" i="7"/>
  <c r="F309" i="7" s="1"/>
  <c r="G311" i="7"/>
  <c r="H311" i="7" s="1"/>
  <c r="E311" i="7"/>
  <c r="F311" i="7" s="1"/>
  <c r="E313" i="7"/>
  <c r="F313" i="7" s="1"/>
  <c r="G313" i="7"/>
  <c r="H313" i="7" s="1"/>
  <c r="E315" i="7"/>
  <c r="F315" i="7" s="1"/>
  <c r="G315" i="7"/>
  <c r="H315" i="7" s="1"/>
  <c r="G317" i="7"/>
  <c r="H317" i="7" s="1"/>
  <c r="E317" i="7"/>
  <c r="F317" i="7" s="1"/>
  <c r="G319" i="7"/>
  <c r="H319" i="7" s="1"/>
  <c r="E319" i="7"/>
  <c r="F319" i="7" s="1"/>
  <c r="E321" i="7"/>
  <c r="F321" i="7" s="1"/>
  <c r="G321" i="7"/>
  <c r="H321" i="7" s="1"/>
  <c r="E323" i="7"/>
  <c r="F323" i="7" s="1"/>
  <c r="G323" i="7"/>
  <c r="H323" i="7" s="1"/>
  <c r="G325" i="7"/>
  <c r="H325" i="7" s="1"/>
  <c r="E325" i="7"/>
  <c r="F325" i="7" s="1"/>
  <c r="G327" i="7"/>
  <c r="H327" i="7" s="1"/>
  <c r="E327" i="7"/>
  <c r="F327" i="7" s="1"/>
  <c r="E329" i="7"/>
  <c r="F329" i="7" s="1"/>
  <c r="G329" i="7"/>
  <c r="H329" i="7" s="1"/>
  <c r="E331" i="7"/>
  <c r="F331" i="7" s="1"/>
  <c r="G331" i="7"/>
  <c r="H331" i="7" s="1"/>
  <c r="G333" i="7"/>
  <c r="H333" i="7" s="1"/>
  <c r="E333" i="7"/>
  <c r="F333" i="7" s="1"/>
  <c r="G335" i="7"/>
  <c r="H335" i="7" s="1"/>
  <c r="E335" i="7"/>
  <c r="F335" i="7" s="1"/>
  <c r="E337" i="7"/>
  <c r="F337" i="7" s="1"/>
  <c r="G337" i="7"/>
  <c r="H337" i="7" s="1"/>
  <c r="E339" i="7"/>
  <c r="F339" i="7" s="1"/>
  <c r="G339" i="7"/>
  <c r="H339" i="7" s="1"/>
  <c r="E341" i="7"/>
  <c r="F341" i="7" s="1"/>
  <c r="G341" i="7"/>
  <c r="H341" i="7" s="1"/>
  <c r="G343" i="7"/>
  <c r="H343" i="7" s="1"/>
  <c r="E343" i="7"/>
  <c r="F343" i="7" s="1"/>
  <c r="G345" i="7"/>
  <c r="H345" i="7" s="1"/>
  <c r="E345" i="7"/>
  <c r="F345" i="7" s="1"/>
  <c r="G347" i="7"/>
  <c r="H347" i="7" s="1"/>
  <c r="E347" i="7"/>
  <c r="F347" i="7" s="1"/>
  <c r="E349" i="7"/>
  <c r="F349" i="7" s="1"/>
  <c r="G349" i="7"/>
  <c r="H349" i="7" s="1"/>
  <c r="E351" i="7"/>
  <c r="F351" i="7" s="1"/>
  <c r="G351" i="7"/>
  <c r="H351" i="7" s="1"/>
  <c r="G353" i="7"/>
  <c r="H353" i="7" s="1"/>
  <c r="E353" i="7"/>
  <c r="F353" i="7" s="1"/>
  <c r="G355" i="7"/>
  <c r="H355" i="7" s="1"/>
  <c r="E355" i="7"/>
  <c r="F355" i="7" s="1"/>
  <c r="G357" i="7"/>
  <c r="H357" i="7" s="1"/>
  <c r="E357" i="7"/>
  <c r="F357" i="7" s="1"/>
  <c r="E359" i="7"/>
  <c r="F359" i="7" s="1"/>
  <c r="G359" i="7"/>
  <c r="H359" i="7" s="1"/>
  <c r="E361" i="7"/>
  <c r="F361" i="7" s="1"/>
  <c r="G361" i="7"/>
  <c r="H361" i="7" s="1"/>
  <c r="E363" i="7"/>
  <c r="F363" i="7" s="1"/>
  <c r="G363" i="7"/>
  <c r="H363" i="7" s="1"/>
  <c r="G365" i="7"/>
  <c r="H365" i="7" s="1"/>
  <c r="E365" i="7"/>
  <c r="F365" i="7" s="1"/>
  <c r="G367" i="7"/>
  <c r="H367" i="7" s="1"/>
  <c r="E367" i="7"/>
  <c r="F367" i="7" s="1"/>
  <c r="E369" i="7"/>
  <c r="F369" i="7" s="1"/>
  <c r="G369" i="7"/>
  <c r="H369" i="7" s="1"/>
  <c r="E10" i="7"/>
  <c r="F10" i="7" s="1"/>
  <c r="G10" i="7"/>
  <c r="H10" i="7" s="1"/>
  <c r="E18" i="7"/>
  <c r="F18" i="7" s="1"/>
  <c r="G18" i="7"/>
  <c r="H18" i="7" s="1"/>
  <c r="E26" i="7"/>
  <c r="F26" i="7" s="1"/>
  <c r="G26" i="7"/>
  <c r="H26" i="7" s="1"/>
  <c r="E34" i="7"/>
  <c r="F34" i="7" s="1"/>
  <c r="G34" i="7"/>
  <c r="H34" i="7" s="1"/>
  <c r="E42" i="7"/>
  <c r="F42" i="7" s="1"/>
  <c r="G42" i="7"/>
  <c r="H42" i="7" s="1"/>
  <c r="E46" i="7"/>
  <c r="F46" i="7" s="1"/>
  <c r="G46" i="7"/>
  <c r="H46" i="7" s="1"/>
  <c r="E52" i="7"/>
  <c r="F52" i="7" s="1"/>
  <c r="G52" i="7"/>
  <c r="H52" i="7" s="1"/>
  <c r="G56" i="7"/>
  <c r="H56" i="7" s="1"/>
  <c r="E56" i="7"/>
  <c r="F56" i="7" s="1"/>
  <c r="G62" i="7"/>
  <c r="H62" i="7" s="1"/>
  <c r="E62" i="7"/>
  <c r="F62" i="7" s="1"/>
  <c r="E66" i="7"/>
  <c r="F66" i="7" s="1"/>
  <c r="G66" i="7"/>
  <c r="H66" i="7" s="1"/>
  <c r="E70" i="7"/>
  <c r="F70" i="7" s="1"/>
  <c r="G70" i="7"/>
  <c r="H70" i="7" s="1"/>
  <c r="G76" i="7"/>
  <c r="H76" i="7" s="1"/>
  <c r="E76" i="7"/>
  <c r="F76" i="7" s="1"/>
  <c r="G80" i="7"/>
  <c r="H80" i="7" s="1"/>
  <c r="E80" i="7"/>
  <c r="F80" i="7" s="1"/>
  <c r="E84" i="7"/>
  <c r="F84" i="7" s="1"/>
  <c r="G84" i="7"/>
  <c r="H84" i="7" s="1"/>
  <c r="G88" i="7"/>
  <c r="H88" i="7" s="1"/>
  <c r="E88" i="7"/>
  <c r="F88" i="7" s="1"/>
  <c r="G94" i="7"/>
  <c r="H94" i="7" s="1"/>
  <c r="E94" i="7"/>
  <c r="F94" i="7" s="1"/>
  <c r="E98" i="7"/>
  <c r="F98" i="7" s="1"/>
  <c r="G98" i="7"/>
  <c r="H98" i="7" s="1"/>
  <c r="E104" i="7"/>
  <c r="F104" i="7" s="1"/>
  <c r="G104" i="7"/>
  <c r="H104" i="7" s="1"/>
  <c r="G110" i="7"/>
  <c r="H110" i="7" s="1"/>
  <c r="E110" i="7"/>
  <c r="F110" i="7" s="1"/>
  <c r="E114" i="7"/>
  <c r="F114" i="7" s="1"/>
  <c r="G114" i="7"/>
  <c r="H114" i="7" s="1"/>
  <c r="E118" i="7"/>
  <c r="F118" i="7" s="1"/>
  <c r="G118" i="7"/>
  <c r="H118" i="7" s="1"/>
  <c r="E120" i="7"/>
  <c r="F120" i="7" s="1"/>
  <c r="G120" i="7"/>
  <c r="H120" i="7" s="1"/>
  <c r="E124" i="7"/>
  <c r="F124" i="7" s="1"/>
  <c r="G124" i="7"/>
  <c r="H124" i="7" s="1"/>
  <c r="G126" i="7"/>
  <c r="H126" i="7" s="1"/>
  <c r="E126" i="7"/>
  <c r="F126" i="7" s="1"/>
  <c r="G130" i="7"/>
  <c r="H130" i="7" s="1"/>
  <c r="E130" i="7"/>
  <c r="F130" i="7" s="1"/>
  <c r="E132" i="7"/>
  <c r="F132" i="7" s="1"/>
  <c r="G132" i="7"/>
  <c r="H132" i="7" s="1"/>
  <c r="G136" i="7"/>
  <c r="H136" i="7" s="1"/>
  <c r="E136" i="7"/>
  <c r="F136" i="7" s="1"/>
  <c r="G140" i="7"/>
  <c r="H140" i="7" s="1"/>
  <c r="E140" i="7"/>
  <c r="F140" i="7" s="1"/>
  <c r="G144" i="7"/>
  <c r="H144" i="7" s="1"/>
  <c r="E144" i="7"/>
  <c r="F144" i="7" s="1"/>
  <c r="G148" i="7"/>
  <c r="H148" i="7" s="1"/>
  <c r="E148" i="7"/>
  <c r="F148" i="7" s="1"/>
  <c r="E152" i="7"/>
  <c r="F152" i="7" s="1"/>
  <c r="G152" i="7"/>
  <c r="H152" i="7" s="1"/>
  <c r="E156" i="7"/>
  <c r="F156" i="7" s="1"/>
  <c r="G156" i="7"/>
  <c r="H156" i="7" s="1"/>
  <c r="E160" i="7"/>
  <c r="F160" i="7" s="1"/>
  <c r="G160" i="7"/>
  <c r="H160" i="7" s="1"/>
  <c r="E164" i="7"/>
  <c r="F164" i="7" s="1"/>
  <c r="G164" i="7"/>
  <c r="H164" i="7" s="1"/>
  <c r="E170" i="7"/>
  <c r="F170" i="7" s="1"/>
  <c r="G170" i="7"/>
  <c r="H170" i="7" s="1"/>
  <c r="E174" i="7"/>
  <c r="F174" i="7" s="1"/>
  <c r="G174" i="7"/>
  <c r="H174" i="7" s="1"/>
  <c r="E178" i="7"/>
  <c r="F178" i="7" s="1"/>
  <c r="G178" i="7"/>
  <c r="H178" i="7" s="1"/>
  <c r="G182" i="7"/>
  <c r="H182" i="7" s="1"/>
  <c r="E182" i="7"/>
  <c r="F182" i="7" s="1"/>
  <c r="G186" i="7"/>
  <c r="H186" i="7" s="1"/>
  <c r="E186" i="7"/>
  <c r="F186" i="7" s="1"/>
  <c r="E190" i="7"/>
  <c r="F190" i="7" s="1"/>
  <c r="G190" i="7"/>
  <c r="H190" i="7" s="1"/>
  <c r="E194" i="7"/>
  <c r="F194" i="7" s="1"/>
  <c r="G194" i="7"/>
  <c r="H194" i="7" s="1"/>
  <c r="G200" i="7"/>
  <c r="H200" i="7" s="1"/>
  <c r="E200" i="7"/>
  <c r="F200" i="7" s="1"/>
  <c r="E204" i="7"/>
  <c r="F204" i="7" s="1"/>
  <c r="G204" i="7"/>
  <c r="H204" i="7" s="1"/>
  <c r="G206" i="7"/>
  <c r="H206" i="7" s="1"/>
  <c r="E206" i="7"/>
  <c r="F206" i="7" s="1"/>
  <c r="E210" i="7"/>
  <c r="F210" i="7" s="1"/>
  <c r="G210" i="7"/>
  <c r="H210" i="7" s="1"/>
  <c r="G214" i="7"/>
  <c r="H214" i="7" s="1"/>
  <c r="E214" i="7"/>
  <c r="F214" i="7" s="1"/>
  <c r="E218" i="7"/>
  <c r="F218" i="7" s="1"/>
  <c r="G218" i="7"/>
  <c r="H218" i="7" s="1"/>
  <c r="G222" i="7"/>
  <c r="H222" i="7" s="1"/>
  <c r="E222" i="7"/>
  <c r="F222" i="7" s="1"/>
  <c r="E226" i="7"/>
  <c r="F226" i="7" s="1"/>
  <c r="G226" i="7"/>
  <c r="H226" i="7" s="1"/>
  <c r="G232" i="7"/>
  <c r="H232" i="7" s="1"/>
  <c r="E232" i="7"/>
  <c r="F232" i="7" s="1"/>
  <c r="E236" i="7"/>
  <c r="F236" i="7" s="1"/>
  <c r="G236" i="7"/>
  <c r="H236" i="7" s="1"/>
  <c r="G240" i="7"/>
  <c r="H240" i="7" s="1"/>
  <c r="E240" i="7"/>
  <c r="F240" i="7" s="1"/>
  <c r="E244" i="7"/>
  <c r="F244" i="7" s="1"/>
  <c r="G244" i="7"/>
  <c r="H244" i="7" s="1"/>
  <c r="G248" i="7"/>
  <c r="H248" i="7" s="1"/>
  <c r="E248" i="7"/>
  <c r="F248" i="7" s="1"/>
  <c r="E252" i="7"/>
  <c r="F252" i="7" s="1"/>
  <c r="G252" i="7"/>
  <c r="H252" i="7" s="1"/>
  <c r="G256" i="7"/>
  <c r="H256" i="7" s="1"/>
  <c r="E256" i="7"/>
  <c r="F256" i="7" s="1"/>
  <c r="E260" i="7"/>
  <c r="F260" i="7" s="1"/>
  <c r="G260" i="7"/>
  <c r="H260" i="7" s="1"/>
  <c r="G264" i="7"/>
  <c r="H264" i="7" s="1"/>
  <c r="E264" i="7"/>
  <c r="F264" i="7" s="1"/>
  <c r="E268" i="7"/>
  <c r="F268" i="7" s="1"/>
  <c r="G268" i="7"/>
  <c r="H268" i="7" s="1"/>
  <c r="G272" i="7"/>
  <c r="H272" i="7" s="1"/>
  <c r="E272" i="7"/>
  <c r="F272" i="7" s="1"/>
  <c r="E276" i="7"/>
  <c r="F276" i="7" s="1"/>
  <c r="G276" i="7"/>
  <c r="H276" i="7" s="1"/>
  <c r="G280" i="7"/>
  <c r="H280" i="7" s="1"/>
  <c r="E280" i="7"/>
  <c r="F280" i="7" s="1"/>
  <c r="G286" i="7"/>
  <c r="H286" i="7" s="1"/>
  <c r="E286" i="7"/>
  <c r="F286" i="7" s="1"/>
  <c r="G294" i="7"/>
  <c r="H294" i="7" s="1"/>
  <c r="E294" i="7"/>
  <c r="F294" i="7" s="1"/>
  <c r="G312" i="7"/>
  <c r="H312" i="7" s="1"/>
  <c r="E312" i="7"/>
  <c r="F312" i="7" s="1"/>
  <c r="K359" i="7"/>
  <c r="K8" i="7"/>
  <c r="K12" i="7"/>
  <c r="K16" i="7"/>
  <c r="K20" i="7"/>
  <c r="L30" i="7"/>
  <c r="L34" i="7"/>
  <c r="L38" i="7"/>
  <c r="L42" i="7"/>
  <c r="K44" i="7"/>
  <c r="L50" i="7"/>
  <c r="L59" i="7"/>
  <c r="K63" i="7"/>
  <c r="K68" i="7"/>
  <c r="L73" i="7"/>
  <c r="K87" i="7"/>
  <c r="L99" i="7"/>
  <c r="K109" i="7"/>
  <c r="K113" i="7"/>
  <c r="L123" i="7"/>
  <c r="L126" i="7"/>
  <c r="K130" i="7"/>
  <c r="L133" i="7"/>
  <c r="K153" i="7"/>
  <c r="K181" i="7"/>
  <c r="K198" i="7"/>
  <c r="K231" i="7"/>
  <c r="L269" i="7"/>
  <c r="K303" i="7"/>
  <c r="K7" i="7"/>
  <c r="K11" i="7"/>
  <c r="K15" i="7"/>
  <c r="K19" i="7"/>
  <c r="K23" i="7"/>
  <c r="K27" i="7"/>
  <c r="K31" i="7"/>
  <c r="K35" i="7"/>
  <c r="K39" i="7"/>
  <c r="K43" i="7"/>
  <c r="K47" i="7"/>
  <c r="K51" i="7"/>
  <c r="K54" i="7"/>
  <c r="L56" i="7"/>
  <c r="K57" i="7"/>
  <c r="K62" i="7"/>
  <c r="L64" i="7"/>
  <c r="K65" i="7"/>
  <c r="L69" i="7"/>
  <c r="K70" i="7"/>
  <c r="K74" i="7"/>
  <c r="K75" i="7"/>
  <c r="L77" i="7"/>
  <c r="L81" i="7"/>
  <c r="K84" i="7"/>
  <c r="L87" i="7"/>
  <c r="L90" i="7"/>
  <c r="K91" i="7"/>
  <c r="L93" i="7"/>
  <c r="L97" i="7"/>
  <c r="K100" i="7"/>
  <c r="L103" i="7"/>
  <c r="L106" i="7"/>
  <c r="K107" i="7"/>
  <c r="L109" i="7"/>
  <c r="L113" i="7"/>
  <c r="K116" i="7"/>
  <c r="K117" i="7"/>
  <c r="K120" i="7"/>
  <c r="K121" i="7"/>
  <c r="K124" i="7"/>
  <c r="K125" i="7"/>
  <c r="L127" i="7"/>
  <c r="L130" i="7"/>
  <c r="K131" i="7"/>
  <c r="K134" i="7"/>
  <c r="K135" i="7"/>
  <c r="L139" i="7"/>
  <c r="K152" i="7"/>
  <c r="K163" i="7"/>
  <c r="K168" i="7"/>
  <c r="K189" i="7"/>
  <c r="K209" i="7"/>
  <c r="K230" i="7"/>
  <c r="L236" i="7"/>
  <c r="L310" i="7"/>
  <c r="L334" i="7"/>
  <c r="L18" i="7"/>
  <c r="L26" i="7"/>
  <c r="K28" i="7"/>
  <c r="K55" i="7"/>
  <c r="K60" i="7"/>
  <c r="L67" i="7"/>
  <c r="L70" i="7"/>
  <c r="K71" i="7"/>
  <c r="L76" i="7"/>
  <c r="K80" i="7"/>
  <c r="L83" i="7"/>
  <c r="L92" i="7"/>
  <c r="K96" i="7"/>
  <c r="K97" i="7"/>
  <c r="K106" i="7"/>
  <c r="K127" i="7"/>
  <c r="L169" i="7"/>
  <c r="L190" i="7"/>
  <c r="L204" i="7"/>
  <c r="K220" i="7"/>
  <c r="K261" i="7"/>
  <c r="L8" i="7"/>
  <c r="K10" i="7"/>
  <c r="L12" i="7"/>
  <c r="K14" i="7"/>
  <c r="L16" i="7"/>
  <c r="K18" i="7"/>
  <c r="L20" i="7"/>
  <c r="K22" i="7"/>
  <c r="K26" i="7"/>
  <c r="L28" i="7"/>
  <c r="K30" i="7"/>
  <c r="K34" i="7"/>
  <c r="K38" i="7"/>
  <c r="K42" i="7"/>
  <c r="K46" i="7"/>
  <c r="K50" i="7"/>
  <c r="L55" i="7"/>
  <c r="K56" i="7"/>
  <c r="K59" i="7"/>
  <c r="L63" i="7"/>
  <c r="K64" i="7"/>
  <c r="K67" i="7"/>
  <c r="L71" i="7"/>
  <c r="K72" i="7"/>
  <c r="L74" i="7"/>
  <c r="K78" i="7"/>
  <c r="K79" i="7"/>
  <c r="K82" i="7"/>
  <c r="L84" i="7"/>
  <c r="K85" i="7"/>
  <c r="K88" i="7"/>
  <c r="K89" i="7"/>
  <c r="L91" i="7"/>
  <c r="K94" i="7"/>
  <c r="K95" i="7"/>
  <c r="K98" i="7"/>
  <c r="L100" i="7"/>
  <c r="K101" i="7"/>
  <c r="K104" i="7"/>
  <c r="K105" i="7"/>
  <c r="L107" i="7"/>
  <c r="K110" i="7"/>
  <c r="K111" i="7"/>
  <c r="K114" i="7"/>
  <c r="L117" i="7"/>
  <c r="L121" i="7"/>
  <c r="L125" i="7"/>
  <c r="K128" i="7"/>
  <c r="K129" i="7"/>
  <c r="L131" i="7"/>
  <c r="L135" i="7"/>
  <c r="K142" i="7"/>
  <c r="K149" i="7"/>
  <c r="L162" i="7"/>
  <c r="L167" i="7"/>
  <c r="K183" i="7"/>
  <c r="L201" i="7"/>
  <c r="L203" i="7"/>
  <c r="K208" i="7"/>
  <c r="L213" i="7"/>
  <c r="L223" i="7"/>
  <c r="K241" i="7"/>
  <c r="L257" i="7"/>
  <c r="L295" i="7"/>
  <c r="K346" i="7"/>
  <c r="K368" i="7"/>
  <c r="K356" i="7"/>
  <c r="K355" i="7"/>
  <c r="K351" i="7"/>
  <c r="K347" i="7"/>
  <c r="L343" i="7"/>
  <c r="K324" i="7"/>
  <c r="K352" i="7"/>
  <c r="K348" i="7"/>
  <c r="K344" i="7"/>
  <c r="K343" i="7"/>
  <c r="L339" i="7"/>
  <c r="K364" i="7"/>
  <c r="K340" i="7"/>
  <c r="L327" i="7"/>
  <c r="L323" i="7"/>
  <c r="K304" i="7"/>
  <c r="K300" i="7"/>
  <c r="K296" i="7"/>
  <c r="K295" i="7"/>
  <c r="L291" i="7"/>
  <c r="K283" i="7"/>
  <c r="L279" i="7"/>
  <c r="L278" i="7"/>
  <c r="K276" i="7"/>
  <c r="K273" i="7"/>
  <c r="L262" i="7"/>
  <c r="K260" i="7"/>
  <c r="K259" i="7"/>
  <c r="K247" i="7"/>
  <c r="K243" i="7"/>
  <c r="K242" i="7"/>
  <c r="K331" i="7"/>
  <c r="K328" i="7"/>
  <c r="K327" i="7"/>
  <c r="K323" i="7"/>
  <c r="K319" i="7"/>
  <c r="K315" i="7"/>
  <c r="L311" i="7"/>
  <c r="K292" i="7"/>
  <c r="K291" i="7"/>
  <c r="K287" i="7"/>
  <c r="K280" i="7"/>
  <c r="K279" i="7"/>
  <c r="L264" i="7"/>
  <c r="K263" i="7"/>
  <c r="K239" i="7"/>
  <c r="L359" i="7"/>
  <c r="L355" i="7"/>
  <c r="K335" i="7"/>
  <c r="K332" i="7"/>
  <c r="K320" i="7"/>
  <c r="K316" i="7"/>
  <c r="K312" i="7"/>
  <c r="K311" i="7"/>
  <c r="L307" i="7"/>
  <c r="K288" i="7"/>
  <c r="K271" i="7"/>
  <c r="K267" i="7"/>
  <c r="L266" i="7"/>
  <c r="K264" i="7"/>
  <c r="K254" i="7"/>
  <c r="L250" i="7"/>
  <c r="K363" i="7"/>
  <c r="K360" i="7"/>
  <c r="K275" i="7"/>
  <c r="L242" i="7"/>
  <c r="K235" i="7"/>
  <c r="L234" i="7"/>
  <c r="K233" i="7"/>
  <c r="K223" i="7"/>
  <c r="K222" i="7"/>
  <c r="K213" i="7"/>
  <c r="K210" i="7"/>
  <c r="K203" i="7"/>
  <c r="L202" i="7"/>
  <c r="K201" i="7"/>
  <c r="K190" i="7"/>
  <c r="K182" i="7"/>
  <c r="K173" i="7"/>
  <c r="L172" i="7"/>
  <c r="K171" i="7"/>
  <c r="L170" i="7"/>
  <c r="K169" i="7"/>
  <c r="K166" i="7"/>
  <c r="K145" i="7"/>
  <c r="K339" i="7"/>
  <c r="K336" i="7"/>
  <c r="K307" i="7"/>
  <c r="K299" i="7"/>
  <c r="L276" i="7"/>
  <c r="L259" i="7"/>
  <c r="K246" i="7"/>
  <c r="K234" i="7"/>
  <c r="K227" i="7"/>
  <c r="L226" i="7"/>
  <c r="K225" i="7"/>
  <c r="K215" i="7"/>
  <c r="K214" i="7"/>
  <c r="K205" i="7"/>
  <c r="K202" i="7"/>
  <c r="K195" i="7"/>
  <c r="L194" i="7"/>
  <c r="K193" i="7"/>
  <c r="K187" i="7"/>
  <c r="L186" i="7"/>
  <c r="K185" i="7"/>
  <c r="K179" i="7"/>
  <c r="L178" i="7"/>
  <c r="K177" i="7"/>
  <c r="K174" i="7"/>
  <c r="K157" i="7"/>
  <c r="L156" i="7"/>
  <c r="K155" i="7"/>
  <c r="K151" i="7"/>
  <c r="K147" i="7"/>
  <c r="L146" i="7"/>
  <c r="K141" i="7"/>
  <c r="K137" i="7"/>
  <c r="K308" i="7"/>
  <c r="K277" i="7"/>
  <c r="L260" i="7"/>
  <c r="K255" i="7"/>
  <c r="K250" i="7"/>
  <c r="K237" i="7"/>
  <c r="K229" i="7"/>
  <c r="K226" i="7"/>
  <c r="K219" i="7"/>
  <c r="L218" i="7"/>
  <c r="K217" i="7"/>
  <c r="K207" i="7"/>
  <c r="K206" i="7"/>
  <c r="K197" i="7"/>
  <c r="K194" i="7"/>
  <c r="K186" i="7"/>
  <c r="K178" i="7"/>
  <c r="K161" i="7"/>
  <c r="K158" i="7"/>
  <c r="K143" i="7"/>
  <c r="L142" i="7"/>
  <c r="L10" i="7"/>
  <c r="L14" i="7"/>
  <c r="L22" i="7"/>
  <c r="K24" i="7"/>
  <c r="K32" i="7"/>
  <c r="K36" i="7"/>
  <c r="K40" i="7"/>
  <c r="L46" i="7"/>
  <c r="K48" i="7"/>
  <c r="K52" i="7"/>
  <c r="K77" i="7"/>
  <c r="K81" i="7"/>
  <c r="K86" i="7"/>
  <c r="K90" i="7"/>
  <c r="K93" i="7"/>
  <c r="K102" i="7"/>
  <c r="K103" i="7"/>
  <c r="L108" i="7"/>
  <c r="K112" i="7"/>
  <c r="L115" i="7"/>
  <c r="L119" i="7"/>
  <c r="K138" i="7"/>
  <c r="L164" i="7"/>
  <c r="L210" i="7"/>
  <c r="K218" i="7"/>
  <c r="L224" i="7"/>
  <c r="L7" i="7"/>
  <c r="K9" i="7"/>
  <c r="L11" i="7"/>
  <c r="K13" i="7"/>
  <c r="L15" i="7"/>
  <c r="K17" i="7"/>
  <c r="L19" i="7"/>
  <c r="K21" i="7"/>
  <c r="L23" i="7"/>
  <c r="K25" i="7"/>
  <c r="L27" i="7"/>
  <c r="K29" i="7"/>
  <c r="L31" i="7"/>
  <c r="K33" i="7"/>
  <c r="L35" i="7"/>
  <c r="K37" i="7"/>
  <c r="L39" i="7"/>
  <c r="K41" i="7"/>
  <c r="L43" i="7"/>
  <c r="K45" i="7"/>
  <c r="L47" i="7"/>
  <c r="K49" i="7"/>
  <c r="L51" i="7"/>
  <c r="K53" i="7"/>
  <c r="K58" i="7"/>
  <c r="L60" i="7"/>
  <c r="K61" i="7"/>
  <c r="K66" i="7"/>
  <c r="K69" i="7"/>
  <c r="L72" i="7"/>
  <c r="K73" i="7"/>
  <c r="K76" i="7"/>
  <c r="L79" i="7"/>
  <c r="L82" i="7"/>
  <c r="K83" i="7"/>
  <c r="L85" i="7"/>
  <c r="L89" i="7"/>
  <c r="K92" i="7"/>
  <c r="L95" i="7"/>
  <c r="L98" i="7"/>
  <c r="K99" i="7"/>
  <c r="L101" i="7"/>
  <c r="L105" i="7"/>
  <c r="K108" i="7"/>
  <c r="L111" i="7"/>
  <c r="L114" i="7"/>
  <c r="K115" i="7"/>
  <c r="K118" i="7"/>
  <c r="K119" i="7"/>
  <c r="K122" i="7"/>
  <c r="K123" i="7"/>
  <c r="K126" i="7"/>
  <c r="L129" i="7"/>
  <c r="K132" i="7"/>
  <c r="K133" i="7"/>
  <c r="K139" i="7"/>
  <c r="L145" i="7"/>
  <c r="K148" i="7"/>
  <c r="K159" i="7"/>
  <c r="K165" i="7"/>
  <c r="L171" i="7"/>
  <c r="L173" i="7"/>
  <c r="L182" i="7"/>
  <c r="K191" i="7"/>
  <c r="K199" i="7"/>
  <c r="K211" i="7"/>
  <c r="K221" i="7"/>
  <c r="L233" i="7"/>
  <c r="L235" i="7"/>
  <c r="K238" i="7"/>
  <c r="K251" i="7"/>
  <c r="K282" i="7"/>
  <c r="K146" i="7"/>
  <c r="L149" i="7"/>
  <c r="L153" i="7"/>
  <c r="K156" i="7"/>
  <c r="L163" i="7"/>
  <c r="L165" i="7"/>
  <c r="K175" i="7"/>
  <c r="K180" i="7"/>
  <c r="L183" i="7"/>
  <c r="L184" i="7"/>
  <c r="K188" i="7"/>
  <c r="L191" i="7"/>
  <c r="L192" i="7"/>
  <c r="K196" i="7"/>
  <c r="L199" i="7"/>
  <c r="L200" i="7"/>
  <c r="L209" i="7"/>
  <c r="L211" i="7"/>
  <c r="L212" i="7"/>
  <c r="K216" i="7"/>
  <c r="L221" i="7"/>
  <c r="K228" i="7"/>
  <c r="L231" i="7"/>
  <c r="L232" i="7"/>
  <c r="K240" i="7"/>
  <c r="L248" i="7"/>
  <c r="L273" i="7"/>
  <c r="K294" i="7"/>
  <c r="L301" i="7"/>
  <c r="L357" i="7"/>
  <c r="K136" i="7"/>
  <c r="K140" i="7"/>
  <c r="L143" i="7"/>
  <c r="K150" i="7"/>
  <c r="K154" i="7"/>
  <c r="L159" i="7"/>
  <c r="K160" i="7"/>
  <c r="K167" i="7"/>
  <c r="K170" i="7"/>
  <c r="K172" i="7"/>
  <c r="L197" i="7"/>
  <c r="K204" i="7"/>
  <c r="L207" i="7"/>
  <c r="L208" i="7"/>
  <c r="L217" i="7"/>
  <c r="L219" i="7"/>
  <c r="L220" i="7"/>
  <c r="K224" i="7"/>
  <c r="L229" i="7"/>
  <c r="K236" i="7"/>
  <c r="L244" i="7"/>
  <c r="K249" i="7"/>
  <c r="K285" i="7"/>
  <c r="K289" i="7"/>
  <c r="K353" i="7"/>
  <c r="L365" i="7"/>
  <c r="L137" i="7"/>
  <c r="L141" i="7"/>
  <c r="K144" i="7"/>
  <c r="L147" i="7"/>
  <c r="L151" i="7"/>
  <c r="L155" i="7"/>
  <c r="L157" i="7"/>
  <c r="K162" i="7"/>
  <c r="K164" i="7"/>
  <c r="L175" i="7"/>
  <c r="K176" i="7"/>
  <c r="L179" i="7"/>
  <c r="L180" i="7"/>
  <c r="K184" i="7"/>
  <c r="L187" i="7"/>
  <c r="L188" i="7"/>
  <c r="K192" i="7"/>
  <c r="L195" i="7"/>
  <c r="L196" i="7"/>
  <c r="K200" i="7"/>
  <c r="L205" i="7"/>
  <c r="K212" i="7"/>
  <c r="L215" i="7"/>
  <c r="L216" i="7"/>
  <c r="L225" i="7"/>
  <c r="L227" i="7"/>
  <c r="L228" i="7"/>
  <c r="K232" i="7"/>
  <c r="L237" i="7"/>
  <c r="L240" i="7"/>
  <c r="K245" i="7"/>
  <c r="L253" i="7"/>
  <c r="K258" i="7"/>
  <c r="K266" i="7"/>
  <c r="L297" i="7"/>
  <c r="L305" i="7"/>
  <c r="K313" i="7"/>
  <c r="K317" i="7"/>
  <c r="K321" i="7"/>
  <c r="K325" i="7"/>
  <c r="L252" i="7"/>
  <c r="L256" i="7"/>
  <c r="L261" i="7"/>
  <c r="K265" i="7"/>
  <c r="K270" i="7"/>
  <c r="K274" i="7"/>
  <c r="L277" i="7"/>
  <c r="K281" i="7"/>
  <c r="K284" i="7"/>
  <c r="L286" i="7"/>
  <c r="L290" i="7"/>
  <c r="K293" i="7"/>
  <c r="K298" i="7"/>
  <c r="K302" i="7"/>
  <c r="K306" i="7"/>
  <c r="L309" i="7"/>
  <c r="L314" i="7"/>
  <c r="L318" i="7"/>
  <c r="L322" i="7"/>
  <c r="L330" i="7"/>
  <c r="L337" i="7"/>
  <c r="K341" i="7"/>
  <c r="K350" i="7"/>
  <c r="K358" i="7"/>
  <c r="L361" i="7"/>
  <c r="L369" i="7"/>
  <c r="L241" i="7"/>
  <c r="K244" i="7"/>
  <c r="K248" i="7"/>
  <c r="K253" i="7"/>
  <c r="K257" i="7"/>
  <c r="K262" i="7"/>
  <c r="L267" i="7"/>
  <c r="K269" i="7"/>
  <c r="L271" i="7"/>
  <c r="K278" i="7"/>
  <c r="L282" i="7"/>
  <c r="L285" i="7"/>
  <c r="L289" i="7"/>
  <c r="L294" i="7"/>
  <c r="K297" i="7"/>
  <c r="K301" i="7"/>
  <c r="K305" i="7"/>
  <c r="K310" i="7"/>
  <c r="L313" i="7"/>
  <c r="L317" i="7"/>
  <c r="L321" i="7"/>
  <c r="L325" i="7"/>
  <c r="L333" i="7"/>
  <c r="L342" i="7"/>
  <c r="K345" i="7"/>
  <c r="K354" i="7"/>
  <c r="L366" i="7"/>
  <c r="K367" i="7"/>
  <c r="L245" i="7"/>
  <c r="L249" i="7"/>
  <c r="K252" i="7"/>
  <c r="K256" i="7"/>
  <c r="L265" i="7"/>
  <c r="K268" i="7"/>
  <c r="L270" i="7"/>
  <c r="K272" i="7"/>
  <c r="L281" i="7"/>
  <c r="K286" i="7"/>
  <c r="K290" i="7"/>
  <c r="L293" i="7"/>
  <c r="L298" i="7"/>
  <c r="L302" i="7"/>
  <c r="L306" i="7"/>
  <c r="K309" i="7"/>
  <c r="K314" i="7"/>
  <c r="K318" i="7"/>
  <c r="K322" i="7"/>
  <c r="K326" i="7"/>
  <c r="L329" i="7"/>
  <c r="L338" i="7"/>
  <c r="K349" i="7"/>
  <c r="L362" i="7"/>
  <c r="K370" i="7"/>
  <c r="K330" i="7"/>
  <c r="K334" i="7"/>
  <c r="K338" i="7"/>
  <c r="L341" i="7"/>
  <c r="L346" i="7"/>
  <c r="L350" i="7"/>
  <c r="L354" i="7"/>
  <c r="K357" i="7"/>
  <c r="K362" i="7"/>
  <c r="K366" i="7"/>
  <c r="K369" i="7"/>
  <c r="L326" i="7"/>
  <c r="K329" i="7"/>
  <c r="K333" i="7"/>
  <c r="K337" i="7"/>
  <c r="K342" i="7"/>
  <c r="L345" i="7"/>
  <c r="L349" i="7"/>
  <c r="L353" i="7"/>
  <c r="L358" i="7"/>
  <c r="K361" i="7"/>
  <c r="K365" i="7"/>
  <c r="L370" i="7"/>
  <c r="L24" i="7"/>
  <c r="L32" i="7"/>
  <c r="L36" i="7"/>
  <c r="L40" i="7"/>
  <c r="L44" i="7"/>
  <c r="L48" i="7"/>
  <c r="L52" i="7"/>
  <c r="L9" i="7"/>
  <c r="L13" i="7"/>
  <c r="L17" i="7"/>
  <c r="L21" i="7"/>
  <c r="L25" i="7"/>
  <c r="L29" i="7"/>
  <c r="L33" i="7"/>
  <c r="L37" i="7"/>
  <c r="L41" i="7"/>
  <c r="L45" i="7"/>
  <c r="L49" i="7"/>
  <c r="L53" i="7"/>
  <c r="L57" i="7"/>
  <c r="L61" i="7"/>
  <c r="L65" i="7"/>
  <c r="L75" i="7"/>
  <c r="L272" i="7"/>
  <c r="L275" i="7"/>
  <c r="L168" i="7"/>
  <c r="L206" i="7"/>
  <c r="L238" i="7"/>
  <c r="L54" i="7"/>
  <c r="L58" i="7"/>
  <c r="L62" i="7"/>
  <c r="L66" i="7"/>
  <c r="L80" i="7"/>
  <c r="L88" i="7"/>
  <c r="L96" i="7"/>
  <c r="L104" i="7"/>
  <c r="L112" i="7"/>
  <c r="L118" i="7"/>
  <c r="L134" i="7"/>
  <c r="L150" i="7"/>
  <c r="L166" i="7"/>
  <c r="L222" i="7"/>
  <c r="L254" i="7"/>
  <c r="L68" i="7"/>
  <c r="L78" i="7"/>
  <c r="L86" i="7"/>
  <c r="L94" i="7"/>
  <c r="L102" i="7"/>
  <c r="L110" i="7"/>
  <c r="L122" i="7"/>
  <c r="L138" i="7"/>
  <c r="L154" i="7"/>
  <c r="L158" i="7"/>
  <c r="L160" i="7"/>
  <c r="L174" i="7"/>
  <c r="L176" i="7"/>
  <c r="L198" i="7"/>
  <c r="L214" i="7"/>
  <c r="L230" i="7"/>
  <c r="L246" i="7"/>
  <c r="L258" i="7"/>
  <c r="L303" i="7"/>
  <c r="L335" i="7"/>
  <c r="L367" i="7"/>
  <c r="L116" i="7"/>
  <c r="L120" i="7"/>
  <c r="L124" i="7"/>
  <c r="L128" i="7"/>
  <c r="L132" i="7"/>
  <c r="L136" i="7"/>
  <c r="L140" i="7"/>
  <c r="L144" i="7"/>
  <c r="L148" i="7"/>
  <c r="L152" i="7"/>
  <c r="L161" i="7"/>
  <c r="L177" i="7"/>
  <c r="L181" i="7"/>
  <c r="L185" i="7"/>
  <c r="L189" i="7"/>
  <c r="L193" i="7"/>
  <c r="L274" i="7"/>
  <c r="L287" i="7"/>
  <c r="L319" i="7"/>
  <c r="L351" i="7"/>
  <c r="L239" i="7"/>
  <c r="L243" i="7"/>
  <c r="L247" i="7"/>
  <c r="L251" i="7"/>
  <c r="L255" i="7"/>
  <c r="L263" i="7"/>
  <c r="L268" i="7"/>
  <c r="L283" i="7"/>
  <c r="L299" i="7"/>
  <c r="L315" i="7"/>
  <c r="L331" i="7"/>
  <c r="L347" i="7"/>
  <c r="L363" i="7"/>
  <c r="L280" i="7"/>
  <c r="L284" i="7"/>
  <c r="L288" i="7"/>
  <c r="L292" i="7"/>
  <c r="L296" i="7"/>
  <c r="L300" i="7"/>
  <c r="L304" i="7"/>
  <c r="L308" i="7"/>
  <c r="L312" i="7"/>
  <c r="L316" i="7"/>
  <c r="L320" i="7"/>
  <c r="L324" i="7"/>
  <c r="L328" i="7"/>
  <c r="L332" i="7"/>
  <c r="L336" i="7"/>
  <c r="L340" i="7"/>
  <c r="L344" i="7"/>
  <c r="L348" i="7"/>
  <c r="L352" i="7"/>
  <c r="L356" i="7"/>
  <c r="L360" i="7"/>
  <c r="L364" i="7"/>
  <c r="L368" i="7"/>
  <c r="AC6" i="4" l="1"/>
  <c r="I280" i="7"/>
  <c r="I264" i="7"/>
  <c r="I256" i="7"/>
  <c r="I248" i="7"/>
  <c r="I240" i="7"/>
  <c r="I232" i="7"/>
  <c r="I222" i="7"/>
  <c r="I214" i="7"/>
  <c r="I206" i="7"/>
  <c r="I200" i="7"/>
  <c r="I182" i="7"/>
  <c r="I148" i="7"/>
  <c r="I140" i="7"/>
  <c r="I126" i="7"/>
  <c r="I12" i="7"/>
  <c r="I318" i="7"/>
  <c r="I304" i="7"/>
  <c r="I296" i="7"/>
  <c r="I270" i="7"/>
  <c r="I262" i="7"/>
  <c r="I254" i="7"/>
  <c r="I246" i="7"/>
  <c r="I238" i="7"/>
  <c r="I230" i="7"/>
  <c r="I224" i="7"/>
  <c r="I216" i="7"/>
  <c r="I208" i="7"/>
  <c r="I192" i="7"/>
  <c r="I176" i="7"/>
  <c r="I168" i="7"/>
  <c r="I162" i="7"/>
  <c r="I154" i="7"/>
  <c r="I116" i="7"/>
  <c r="I108" i="7"/>
  <c r="I100" i="7"/>
  <c r="I86" i="7"/>
  <c r="I272" i="7"/>
  <c r="I68" i="7"/>
  <c r="I7" i="7"/>
  <c r="I312" i="7"/>
  <c r="I186" i="7"/>
  <c r="I144" i="7"/>
  <c r="I136" i="7"/>
  <c r="I130" i="7"/>
  <c r="I110" i="7"/>
  <c r="I88" i="7"/>
  <c r="I80" i="7"/>
  <c r="I62" i="7"/>
  <c r="I367" i="7"/>
  <c r="I355" i="7"/>
  <c r="I347" i="7"/>
  <c r="I343" i="7"/>
  <c r="I335" i="7"/>
  <c r="I327" i="7"/>
  <c r="I319" i="7"/>
  <c r="I311" i="7"/>
  <c r="I303" i="7"/>
  <c r="I295" i="7"/>
  <c r="I287" i="7"/>
  <c r="I279" i="7"/>
  <c r="I271" i="7"/>
  <c r="I263" i="7"/>
  <c r="I255" i="7"/>
  <c r="I247" i="7"/>
  <c r="I239" i="7"/>
  <c r="I231" i="7"/>
  <c r="I135" i="7"/>
  <c r="I115" i="7"/>
  <c r="I107" i="7"/>
  <c r="I99" i="7"/>
  <c r="I87" i="7"/>
  <c r="I79" i="7"/>
  <c r="I75" i="7"/>
  <c r="I67" i="7"/>
  <c r="I55" i="7"/>
  <c r="I43" i="7"/>
  <c r="I35" i="7"/>
  <c r="I23" i="7"/>
  <c r="I19" i="7"/>
  <c r="I48" i="7"/>
  <c r="I310" i="7"/>
  <c r="I302" i="7"/>
  <c r="I288" i="7"/>
  <c r="I202" i="7"/>
  <c r="I196" i="7"/>
  <c r="I180" i="7"/>
  <c r="I172" i="7"/>
  <c r="I166" i="7"/>
  <c r="I158" i="7"/>
  <c r="I134" i="7"/>
  <c r="I112" i="7"/>
  <c r="I90" i="7"/>
  <c r="I44" i="7"/>
  <c r="I286" i="7"/>
  <c r="I223" i="7"/>
  <c r="I215" i="7"/>
  <c r="I207" i="7"/>
  <c r="I167" i="7"/>
  <c r="I11" i="7"/>
  <c r="I36" i="7"/>
  <c r="I368" i="7"/>
  <c r="I356" i="7"/>
  <c r="I348" i="7"/>
  <c r="I344" i="7"/>
  <c r="I336" i="7"/>
  <c r="I328" i="7"/>
  <c r="I320" i="7"/>
  <c r="I30" i="7"/>
  <c r="I20" i="7"/>
  <c r="I94" i="7"/>
  <c r="I76" i="7"/>
  <c r="I56" i="7"/>
  <c r="I365" i="7"/>
  <c r="I357" i="7"/>
  <c r="I353" i="7"/>
  <c r="I345" i="7"/>
  <c r="I333" i="7"/>
  <c r="I325" i="7"/>
  <c r="I317" i="7"/>
  <c r="I309" i="7"/>
  <c r="I301" i="7"/>
  <c r="I293" i="7"/>
  <c r="I285" i="7"/>
  <c r="I334" i="7"/>
  <c r="I326" i="7"/>
  <c r="I294" i="7"/>
  <c r="I277" i="7"/>
  <c r="I269" i="7"/>
  <c r="I261" i="7"/>
  <c r="I253" i="7"/>
  <c r="I245" i="7"/>
  <c r="I237" i="7"/>
  <c r="I229" i="7"/>
  <c r="I221" i="7"/>
  <c r="I213" i="7"/>
  <c r="I201" i="7"/>
  <c r="I197" i="7"/>
  <c r="I181" i="7"/>
  <c r="I149" i="7"/>
  <c r="I121" i="7"/>
  <c r="I117" i="7"/>
  <c r="I93" i="7"/>
  <c r="I89" i="7"/>
  <c r="I85" i="7"/>
  <c r="I81" i="7"/>
  <c r="I61" i="7"/>
  <c r="I57" i="7"/>
  <c r="I53" i="7"/>
  <c r="I49" i="7"/>
  <c r="I45" i="7"/>
  <c r="I29" i="7"/>
  <c r="I25" i="7"/>
  <c r="I21" i="7"/>
  <c r="I13" i="7"/>
  <c r="I366" i="7"/>
  <c r="I354" i="7"/>
  <c r="I24" i="7"/>
  <c r="I276" i="7"/>
  <c r="I268" i="7"/>
  <c r="I260" i="7"/>
  <c r="I252" i="7"/>
  <c r="I244" i="7"/>
  <c r="I236" i="7"/>
  <c r="I226" i="7"/>
  <c r="I218" i="7"/>
  <c r="I210" i="7"/>
  <c r="I204" i="7"/>
  <c r="I194" i="7"/>
  <c r="I178" i="7"/>
  <c r="I170" i="7"/>
  <c r="I160" i="7"/>
  <c r="I152" i="7"/>
  <c r="I124" i="7"/>
  <c r="I118" i="7"/>
  <c r="I98" i="7"/>
  <c r="I70" i="7"/>
  <c r="I52" i="7"/>
  <c r="I42" i="7"/>
  <c r="I26" i="7"/>
  <c r="I10" i="7"/>
  <c r="I363" i="7"/>
  <c r="I359" i="7"/>
  <c r="I351" i="7"/>
  <c r="I339" i="7"/>
  <c r="I331" i="7"/>
  <c r="I323" i="7"/>
  <c r="I315" i="7"/>
  <c r="I307" i="7"/>
  <c r="I299" i="7"/>
  <c r="I291" i="7"/>
  <c r="I283" i="7"/>
  <c r="I275" i="7"/>
  <c r="I267" i="7"/>
  <c r="I259" i="7"/>
  <c r="I251" i="7"/>
  <c r="I243" i="7"/>
  <c r="I235" i="7"/>
  <c r="I227" i="7"/>
  <c r="I219" i="7"/>
  <c r="I211" i="7"/>
  <c r="I203" i="7"/>
  <c r="I199" i="7"/>
  <c r="I195" i="7"/>
  <c r="I191" i="7"/>
  <c r="I187" i="7"/>
  <c r="I183" i="7"/>
  <c r="I179" i="7"/>
  <c r="I175" i="7"/>
  <c r="I171" i="7"/>
  <c r="I163" i="7"/>
  <c r="I159" i="7"/>
  <c r="I155" i="7"/>
  <c r="I151" i="7"/>
  <c r="I147" i="7"/>
  <c r="I143" i="7"/>
  <c r="I139" i="7"/>
  <c r="I131" i="7"/>
  <c r="I127" i="7"/>
  <c r="I123" i="7"/>
  <c r="I119" i="7"/>
  <c r="I111" i="7"/>
  <c r="I103" i="7"/>
  <c r="I95" i="7"/>
  <c r="I91" i="7"/>
  <c r="I83" i="7"/>
  <c r="I71" i="7"/>
  <c r="I63" i="7"/>
  <c r="I59" i="7"/>
  <c r="I51" i="7"/>
  <c r="I47" i="7"/>
  <c r="I39" i="7"/>
  <c r="I31" i="7"/>
  <c r="I27" i="7"/>
  <c r="I15" i="7"/>
  <c r="I72" i="7"/>
  <c r="I28" i="7"/>
  <c r="I16" i="7"/>
  <c r="I8" i="7"/>
  <c r="I364" i="7"/>
  <c r="I360" i="7"/>
  <c r="I352" i="7"/>
  <c r="I340" i="7"/>
  <c r="I332" i="7"/>
  <c r="I324" i="7"/>
  <c r="I316" i="7"/>
  <c r="I306" i="7"/>
  <c r="I298" i="7"/>
  <c r="I292" i="7"/>
  <c r="I282" i="7"/>
  <c r="I274" i="7"/>
  <c r="I266" i="7"/>
  <c r="I258" i="7"/>
  <c r="I250" i="7"/>
  <c r="I242" i="7"/>
  <c r="I234" i="7"/>
  <c r="I228" i="7"/>
  <c r="I220" i="7"/>
  <c r="I212" i="7"/>
  <c r="I188" i="7"/>
  <c r="I150" i="7"/>
  <c r="I142" i="7"/>
  <c r="I122" i="7"/>
  <c r="I106" i="7"/>
  <c r="I96" i="7"/>
  <c r="I82" i="7"/>
  <c r="I74" i="7"/>
  <c r="I64" i="7"/>
  <c r="I54" i="7"/>
  <c r="I190" i="7"/>
  <c r="I174" i="7"/>
  <c r="I164" i="7"/>
  <c r="I156" i="7"/>
  <c r="I132" i="7"/>
  <c r="I120" i="7"/>
  <c r="I114" i="7"/>
  <c r="I104" i="7"/>
  <c r="I84" i="7"/>
  <c r="I66" i="7"/>
  <c r="I46" i="7"/>
  <c r="I34" i="7"/>
  <c r="I18" i="7"/>
  <c r="I369" i="7"/>
  <c r="I361" i="7"/>
  <c r="I349" i="7"/>
  <c r="I341" i="7"/>
  <c r="I337" i="7"/>
  <c r="I329" i="7"/>
  <c r="I321" i="7"/>
  <c r="I313" i="7"/>
  <c r="I305" i="7"/>
  <c r="I297" i="7"/>
  <c r="I289" i="7"/>
  <c r="I281" i="7"/>
  <c r="I273" i="7"/>
  <c r="I265" i="7"/>
  <c r="I257" i="7"/>
  <c r="I249" i="7"/>
  <c r="I241" i="7"/>
  <c r="I233" i="7"/>
  <c r="I225" i="7"/>
  <c r="I217" i="7"/>
  <c r="I209" i="7"/>
  <c r="I205" i="7"/>
  <c r="I193" i="7"/>
  <c r="I189" i="7"/>
  <c r="I185" i="7"/>
  <c r="I177" i="7"/>
  <c r="I173" i="7"/>
  <c r="I169" i="7"/>
  <c r="I165" i="7"/>
  <c r="I161" i="7"/>
  <c r="I157" i="7"/>
  <c r="I153" i="7"/>
  <c r="I145" i="7"/>
  <c r="I141" i="7"/>
  <c r="I137" i="7"/>
  <c r="I133" i="7"/>
  <c r="I129" i="7"/>
  <c r="I125" i="7"/>
  <c r="I113" i="7"/>
  <c r="I109" i="7"/>
  <c r="I105" i="7"/>
  <c r="I101" i="7"/>
  <c r="I97" i="7"/>
  <c r="I77" i="7"/>
  <c r="I73" i="7"/>
  <c r="I69" i="7"/>
  <c r="I65" i="7"/>
  <c r="I41" i="7"/>
  <c r="I37" i="7"/>
  <c r="I33" i="7"/>
  <c r="I17" i="7"/>
  <c r="I9" i="7"/>
  <c r="I102" i="7"/>
  <c r="I58" i="7"/>
  <c r="I40" i="7"/>
  <c r="I32" i="7"/>
  <c r="I22" i="7"/>
  <c r="I370" i="7"/>
  <c r="I362" i="7"/>
  <c r="I358" i="7"/>
  <c r="I350" i="7"/>
  <c r="I346" i="7"/>
  <c r="I342" i="7"/>
  <c r="I338" i="7"/>
  <c r="I330" i="7"/>
  <c r="I322" i="7"/>
  <c r="I314" i="7"/>
  <c r="I308" i="7"/>
  <c r="I300" i="7"/>
  <c r="I290" i="7"/>
  <c r="I284" i="7"/>
  <c r="I278" i="7"/>
  <c r="I198" i="7"/>
  <c r="I184" i="7"/>
  <c r="I146" i="7"/>
  <c r="I138" i="7"/>
  <c r="I128" i="7"/>
  <c r="I92" i="7"/>
  <c r="I78" i="7"/>
  <c r="I60" i="7"/>
  <c r="I50" i="7"/>
  <c r="I38" i="7"/>
  <c r="I14" i="7"/>
  <c r="D35" i="3" l="1"/>
  <c r="D18" i="3"/>
  <c r="F7" i="4" s="1"/>
  <c r="G7" i="4" s="1"/>
  <c r="D19" i="3"/>
  <c r="G368" i="1" l="1"/>
  <c r="G733" i="1" s="1"/>
  <c r="G364" i="1"/>
  <c r="G729" i="1" s="1"/>
  <c r="G360" i="1"/>
  <c r="G725" i="1" s="1"/>
  <c r="G356" i="1"/>
  <c r="G721" i="1" s="1"/>
  <c r="G352" i="1"/>
  <c r="G717" i="1" s="1"/>
  <c r="G348" i="1"/>
  <c r="G713" i="1" s="1"/>
  <c r="G344" i="1"/>
  <c r="G709" i="1" s="1"/>
  <c r="G340" i="1"/>
  <c r="G705" i="1" s="1"/>
  <c r="G336" i="1"/>
  <c r="G701" i="1" s="1"/>
  <c r="G332" i="1"/>
  <c r="G697" i="1" s="1"/>
  <c r="G328" i="1"/>
  <c r="G693" i="1" s="1"/>
  <c r="G324" i="1"/>
  <c r="G689" i="1" s="1"/>
  <c r="G320" i="1"/>
  <c r="G685" i="1" s="1"/>
  <c r="G316" i="1"/>
  <c r="G681" i="1" s="1"/>
  <c r="G312" i="1"/>
  <c r="G677" i="1" s="1"/>
  <c r="G308" i="1"/>
  <c r="G673" i="1" s="1"/>
  <c r="G304" i="1"/>
  <c r="G669" i="1" s="1"/>
  <c r="G300" i="1"/>
  <c r="G665" i="1" s="1"/>
  <c r="G296" i="1"/>
  <c r="G661" i="1" s="1"/>
  <c r="G292" i="1"/>
  <c r="G657" i="1" s="1"/>
  <c r="G288" i="1"/>
  <c r="G653" i="1" s="1"/>
  <c r="G284" i="1"/>
  <c r="G649" i="1" s="1"/>
  <c r="G280" i="1"/>
  <c r="G645" i="1" s="1"/>
  <c r="G276" i="1"/>
  <c r="G641" i="1" s="1"/>
  <c r="G272" i="1"/>
  <c r="G637" i="1" s="1"/>
  <c r="G268" i="1"/>
  <c r="G633" i="1" s="1"/>
  <c r="G264" i="1"/>
  <c r="G629" i="1" s="1"/>
  <c r="G260" i="1"/>
  <c r="G625" i="1" s="1"/>
  <c r="G256" i="1"/>
  <c r="G621" i="1" s="1"/>
  <c r="G252" i="1"/>
  <c r="G617" i="1" s="1"/>
  <c r="G248" i="1"/>
  <c r="G613" i="1" s="1"/>
  <c r="G244" i="1"/>
  <c r="G609" i="1" s="1"/>
  <c r="G240" i="1"/>
  <c r="G605" i="1" s="1"/>
  <c r="G236" i="1"/>
  <c r="G601" i="1" s="1"/>
  <c r="G232" i="1"/>
  <c r="G597" i="1" s="1"/>
  <c r="G228" i="1"/>
  <c r="G593" i="1" s="1"/>
  <c r="G224" i="1"/>
  <c r="G589" i="1" s="1"/>
  <c r="G220" i="1"/>
  <c r="G585" i="1" s="1"/>
  <c r="G216" i="1"/>
  <c r="G581" i="1" s="1"/>
  <c r="G212" i="1"/>
  <c r="G577" i="1" s="1"/>
  <c r="G367" i="1"/>
  <c r="G732" i="1" s="1"/>
  <c r="G363" i="1"/>
  <c r="G728" i="1" s="1"/>
  <c r="G359" i="1"/>
  <c r="G724" i="1" s="1"/>
  <c r="G355" i="1"/>
  <c r="G720" i="1" s="1"/>
  <c r="G351" i="1"/>
  <c r="G716" i="1" s="1"/>
  <c r="G347" i="1"/>
  <c r="G712" i="1" s="1"/>
  <c r="G343" i="1"/>
  <c r="G708" i="1" s="1"/>
  <c r="G339" i="1"/>
  <c r="G704" i="1" s="1"/>
  <c r="G335" i="1"/>
  <c r="G700" i="1" s="1"/>
  <c r="G331" i="1"/>
  <c r="G696" i="1" s="1"/>
  <c r="G327" i="1"/>
  <c r="G692" i="1" s="1"/>
  <c r="G323" i="1"/>
  <c r="G688" i="1" s="1"/>
  <c r="G319" i="1"/>
  <c r="G684" i="1" s="1"/>
  <c r="G315" i="1"/>
  <c r="G680" i="1" s="1"/>
  <c r="G311" i="1"/>
  <c r="G676" i="1" s="1"/>
  <c r="G307" i="1"/>
  <c r="G672" i="1" s="1"/>
  <c r="G303" i="1"/>
  <c r="G668" i="1" s="1"/>
  <c r="G299" i="1"/>
  <c r="G664" i="1" s="1"/>
  <c r="G295" i="1"/>
  <c r="G660" i="1" s="1"/>
  <c r="G291" i="1"/>
  <c r="G656" i="1" s="1"/>
  <c r="G287" i="1"/>
  <c r="G652" i="1" s="1"/>
  <c r="G283" i="1"/>
  <c r="G648" i="1" s="1"/>
  <c r="G279" i="1"/>
  <c r="G644" i="1" s="1"/>
  <c r="G275" i="1"/>
  <c r="G640" i="1" s="1"/>
  <c r="G271" i="1"/>
  <c r="G636" i="1" s="1"/>
  <c r="G267" i="1"/>
  <c r="G632" i="1" s="1"/>
  <c r="G263" i="1"/>
  <c r="G628" i="1" s="1"/>
  <c r="G259" i="1"/>
  <c r="G624" i="1" s="1"/>
  <c r="G255" i="1"/>
  <c r="G620" i="1" s="1"/>
  <c r="G251" i="1"/>
  <c r="G616" i="1" s="1"/>
  <c r="G247" i="1"/>
  <c r="G612" i="1" s="1"/>
  <c r="G243" i="1"/>
  <c r="G608" i="1" s="1"/>
  <c r="G239" i="1"/>
  <c r="G604" i="1" s="1"/>
  <c r="G235" i="1"/>
  <c r="G600" i="1" s="1"/>
  <c r="G231" i="1"/>
  <c r="G596" i="1" s="1"/>
  <c r="G227" i="1"/>
  <c r="G592" i="1" s="1"/>
  <c r="G223" i="1"/>
  <c r="G588" i="1" s="1"/>
  <c r="G219" i="1"/>
  <c r="G584" i="1" s="1"/>
  <c r="G215" i="1"/>
  <c r="G580" i="1" s="1"/>
  <c r="G211" i="1"/>
  <c r="G576" i="1" s="1"/>
  <c r="G370" i="1"/>
  <c r="G735" i="1" s="1"/>
  <c r="G366" i="1"/>
  <c r="G731" i="1" s="1"/>
  <c r="G362" i="1"/>
  <c r="G727" i="1" s="1"/>
  <c r="G358" i="1"/>
  <c r="G723" i="1" s="1"/>
  <c r="G354" i="1"/>
  <c r="G719" i="1" s="1"/>
  <c r="G350" i="1"/>
  <c r="G715" i="1" s="1"/>
  <c r="G346" i="1"/>
  <c r="G711" i="1" s="1"/>
  <c r="G342" i="1"/>
  <c r="G707" i="1" s="1"/>
  <c r="G338" i="1"/>
  <c r="G703" i="1" s="1"/>
  <c r="G334" i="1"/>
  <c r="G699" i="1" s="1"/>
  <c r="G330" i="1"/>
  <c r="G695" i="1" s="1"/>
  <c r="G326" i="1"/>
  <c r="G691" i="1" s="1"/>
  <c r="G322" i="1"/>
  <c r="G687" i="1" s="1"/>
  <c r="G318" i="1"/>
  <c r="G683" i="1" s="1"/>
  <c r="G314" i="1"/>
  <c r="G679" i="1" s="1"/>
  <c r="G310" i="1"/>
  <c r="G675" i="1" s="1"/>
  <c r="G306" i="1"/>
  <c r="G671" i="1" s="1"/>
  <c r="G302" i="1"/>
  <c r="G667" i="1" s="1"/>
  <c r="G298" i="1"/>
  <c r="G663" i="1" s="1"/>
  <c r="G294" i="1"/>
  <c r="G659" i="1" s="1"/>
  <c r="G290" i="1"/>
  <c r="G655" i="1" s="1"/>
  <c r="G286" i="1"/>
  <c r="G651" i="1" s="1"/>
  <c r="G282" i="1"/>
  <c r="G647" i="1" s="1"/>
  <c r="G278" i="1"/>
  <c r="G643" i="1" s="1"/>
  <c r="G274" i="1"/>
  <c r="G639" i="1" s="1"/>
  <c r="G270" i="1"/>
  <c r="G635" i="1" s="1"/>
  <c r="G266" i="1"/>
  <c r="G631" i="1" s="1"/>
  <c r="G262" i="1"/>
  <c r="G627" i="1" s="1"/>
  <c r="G258" i="1"/>
  <c r="G623" i="1" s="1"/>
  <c r="G254" i="1"/>
  <c r="G619" i="1" s="1"/>
  <c r="G250" i="1"/>
  <c r="G615" i="1" s="1"/>
  <c r="G246" i="1"/>
  <c r="G611" i="1" s="1"/>
  <c r="G242" i="1"/>
  <c r="G607" i="1" s="1"/>
  <c r="G238" i="1"/>
  <c r="G603" i="1" s="1"/>
  <c r="G234" i="1"/>
  <c r="G599" i="1" s="1"/>
  <c r="G230" i="1"/>
  <c r="G595" i="1" s="1"/>
  <c r="G226" i="1"/>
  <c r="G591" i="1" s="1"/>
  <c r="G222" i="1"/>
  <c r="G587" i="1" s="1"/>
  <c r="G218" i="1"/>
  <c r="G583" i="1" s="1"/>
  <c r="G214" i="1"/>
  <c r="G579" i="1" s="1"/>
  <c r="G210" i="1"/>
  <c r="G575" i="1" s="1"/>
  <c r="G206" i="1"/>
  <c r="G571" i="1" s="1"/>
  <c r="G202" i="1"/>
  <c r="G567" i="1" s="1"/>
  <c r="G198" i="1"/>
  <c r="G563" i="1" s="1"/>
  <c r="G194" i="1"/>
  <c r="G559" i="1" s="1"/>
  <c r="G190" i="1"/>
  <c r="G555" i="1" s="1"/>
  <c r="G186" i="1"/>
  <c r="G551" i="1" s="1"/>
  <c r="G182" i="1"/>
  <c r="G547" i="1" s="1"/>
  <c r="G178" i="1"/>
  <c r="G543" i="1" s="1"/>
  <c r="G174" i="1"/>
  <c r="G539" i="1" s="1"/>
  <c r="G170" i="1"/>
  <c r="G535" i="1" s="1"/>
  <c r="G166" i="1"/>
  <c r="G531" i="1" s="1"/>
  <c r="G162" i="1"/>
  <c r="G527" i="1" s="1"/>
  <c r="G158" i="1"/>
  <c r="G523" i="1" s="1"/>
  <c r="G154" i="1"/>
  <c r="G519" i="1" s="1"/>
  <c r="G150" i="1"/>
  <c r="G515" i="1" s="1"/>
  <c r="G146" i="1"/>
  <c r="G511" i="1" s="1"/>
  <c r="G142" i="1"/>
  <c r="G507" i="1" s="1"/>
  <c r="G138" i="1"/>
  <c r="G503" i="1" s="1"/>
  <c r="G134" i="1"/>
  <c r="G499" i="1" s="1"/>
  <c r="G130" i="1"/>
  <c r="G495" i="1" s="1"/>
  <c r="G126" i="1"/>
  <c r="G491" i="1" s="1"/>
  <c r="G122" i="1"/>
  <c r="G487" i="1" s="1"/>
  <c r="G118" i="1"/>
  <c r="G483" i="1" s="1"/>
  <c r="G114" i="1"/>
  <c r="G479" i="1" s="1"/>
  <c r="G110" i="1"/>
  <c r="G475" i="1" s="1"/>
  <c r="G106" i="1"/>
  <c r="G471" i="1" s="1"/>
  <c r="G102" i="1"/>
  <c r="G467" i="1" s="1"/>
  <c r="G98" i="1"/>
  <c r="G463" i="1" s="1"/>
  <c r="G94" i="1"/>
  <c r="G459" i="1" s="1"/>
  <c r="G90" i="1"/>
  <c r="G455" i="1" s="1"/>
  <c r="G86" i="1"/>
  <c r="G451" i="1" s="1"/>
  <c r="G82" i="1"/>
  <c r="G447" i="1" s="1"/>
  <c r="G78" i="1"/>
  <c r="G443" i="1" s="1"/>
  <c r="G74" i="1"/>
  <c r="G439" i="1" s="1"/>
  <c r="G70" i="1"/>
  <c r="G435" i="1" s="1"/>
  <c r="G66" i="1"/>
  <c r="G431" i="1" s="1"/>
  <c r="G62" i="1"/>
  <c r="G427" i="1" s="1"/>
  <c r="G58" i="1"/>
  <c r="G423" i="1" s="1"/>
  <c r="G54" i="1"/>
  <c r="G419" i="1" s="1"/>
  <c r="G50" i="1"/>
  <c r="G415" i="1" s="1"/>
  <c r="G46" i="1"/>
  <c r="G411" i="1" s="1"/>
  <c r="G42" i="1"/>
  <c r="G407" i="1" s="1"/>
  <c r="G38" i="1"/>
  <c r="G403" i="1" s="1"/>
  <c r="G369" i="1"/>
  <c r="G734" i="1" s="1"/>
  <c r="G365" i="1"/>
  <c r="G730" i="1" s="1"/>
  <c r="G361" i="1"/>
  <c r="G726" i="1" s="1"/>
  <c r="G357" i="1"/>
  <c r="G722" i="1" s="1"/>
  <c r="G353" i="1"/>
  <c r="G718" i="1" s="1"/>
  <c r="G349" i="1"/>
  <c r="G714" i="1" s="1"/>
  <c r="G345" i="1"/>
  <c r="G710" i="1" s="1"/>
  <c r="G341" i="1"/>
  <c r="G706" i="1" s="1"/>
  <c r="G337" i="1"/>
  <c r="G702" i="1" s="1"/>
  <c r="G333" i="1"/>
  <c r="G698" i="1" s="1"/>
  <c r="G329" i="1"/>
  <c r="G694" i="1" s="1"/>
  <c r="G325" i="1"/>
  <c r="G690" i="1" s="1"/>
  <c r="G321" i="1"/>
  <c r="G686" i="1" s="1"/>
  <c r="G317" i="1"/>
  <c r="G682" i="1" s="1"/>
  <c r="G313" i="1"/>
  <c r="G678" i="1" s="1"/>
  <c r="G309" i="1"/>
  <c r="G674" i="1" s="1"/>
  <c r="G305" i="1"/>
  <c r="G670" i="1" s="1"/>
  <c r="G301" i="1"/>
  <c r="G666" i="1" s="1"/>
  <c r="G297" i="1"/>
  <c r="G662" i="1" s="1"/>
  <c r="G293" i="1"/>
  <c r="G658" i="1" s="1"/>
  <c r="G289" i="1"/>
  <c r="G654" i="1" s="1"/>
  <c r="G285" i="1"/>
  <c r="G650" i="1" s="1"/>
  <c r="G281" i="1"/>
  <c r="G646" i="1" s="1"/>
  <c r="G277" i="1"/>
  <c r="G642" i="1" s="1"/>
  <c r="G273" i="1"/>
  <c r="G638" i="1" s="1"/>
  <c r="G269" i="1"/>
  <c r="G634" i="1" s="1"/>
  <c r="G265" i="1"/>
  <c r="G630" i="1" s="1"/>
  <c r="G261" i="1"/>
  <c r="G626" i="1" s="1"/>
  <c r="G257" i="1"/>
  <c r="G622" i="1" s="1"/>
  <c r="G253" i="1"/>
  <c r="G618" i="1" s="1"/>
  <c r="G249" i="1"/>
  <c r="G614" i="1" s="1"/>
  <c r="G245" i="1"/>
  <c r="G610" i="1" s="1"/>
  <c r="G241" i="1"/>
  <c r="G606" i="1" s="1"/>
  <c r="G237" i="1"/>
  <c r="G602" i="1" s="1"/>
  <c r="G233" i="1"/>
  <c r="G598" i="1" s="1"/>
  <c r="G229" i="1"/>
  <c r="G594" i="1" s="1"/>
  <c r="G225" i="1"/>
  <c r="G590" i="1" s="1"/>
  <c r="G221" i="1"/>
  <c r="G586" i="1" s="1"/>
  <c r="G217" i="1"/>
  <c r="G582" i="1" s="1"/>
  <c r="G213" i="1"/>
  <c r="G578" i="1" s="1"/>
  <c r="G209" i="1"/>
  <c r="G574" i="1" s="1"/>
  <c r="G205" i="1"/>
  <c r="G570" i="1" s="1"/>
  <c r="G201" i="1"/>
  <c r="G566" i="1" s="1"/>
  <c r="G197" i="1"/>
  <c r="G562" i="1" s="1"/>
  <c r="G193" i="1"/>
  <c r="G558" i="1" s="1"/>
  <c r="G189" i="1"/>
  <c r="G554" i="1" s="1"/>
  <c r="G185" i="1"/>
  <c r="G550" i="1" s="1"/>
  <c r="G181" i="1"/>
  <c r="G546" i="1" s="1"/>
  <c r="G177" i="1"/>
  <c r="G542" i="1" s="1"/>
  <c r="G173" i="1"/>
  <c r="G538" i="1" s="1"/>
  <c r="G169" i="1"/>
  <c r="G534" i="1" s="1"/>
  <c r="G165" i="1"/>
  <c r="G530" i="1" s="1"/>
  <c r="G161" i="1"/>
  <c r="G526" i="1" s="1"/>
  <c r="G157" i="1"/>
  <c r="G522" i="1" s="1"/>
  <c r="G153" i="1"/>
  <c r="G518" i="1" s="1"/>
  <c r="G149" i="1"/>
  <c r="G514" i="1" s="1"/>
  <c r="G145" i="1"/>
  <c r="G510" i="1" s="1"/>
  <c r="G141" i="1"/>
  <c r="G506" i="1" s="1"/>
  <c r="G137" i="1"/>
  <c r="G502" i="1" s="1"/>
  <c r="G133" i="1"/>
  <c r="G498" i="1" s="1"/>
  <c r="G129" i="1"/>
  <c r="G494" i="1" s="1"/>
  <c r="G125" i="1"/>
  <c r="G490" i="1" s="1"/>
  <c r="G121" i="1"/>
  <c r="G486" i="1" s="1"/>
  <c r="G117" i="1"/>
  <c r="G482" i="1" s="1"/>
  <c r="G113" i="1"/>
  <c r="G478" i="1" s="1"/>
  <c r="G109" i="1"/>
  <c r="G474" i="1" s="1"/>
  <c r="G105" i="1"/>
  <c r="G470" i="1" s="1"/>
  <c r="G101" i="1"/>
  <c r="G466" i="1" s="1"/>
  <c r="G97" i="1"/>
  <c r="G462" i="1" s="1"/>
  <c r="G93" i="1"/>
  <c r="G458" i="1" s="1"/>
  <c r="G89" i="1"/>
  <c r="G454" i="1" s="1"/>
  <c r="G85" i="1"/>
  <c r="G450" i="1" s="1"/>
  <c r="G81" i="1"/>
  <c r="G446" i="1" s="1"/>
  <c r="G77" i="1"/>
  <c r="G442" i="1" s="1"/>
  <c r="G73" i="1"/>
  <c r="G438" i="1" s="1"/>
  <c r="G69" i="1"/>
  <c r="G434" i="1" s="1"/>
  <c r="G65" i="1"/>
  <c r="G430" i="1" s="1"/>
  <c r="G61" i="1"/>
  <c r="G426" i="1" s="1"/>
  <c r="G57" i="1"/>
  <c r="G422" i="1" s="1"/>
  <c r="G53" i="1"/>
  <c r="G418" i="1" s="1"/>
  <c r="G49" i="1"/>
  <c r="G414" i="1" s="1"/>
  <c r="G45" i="1"/>
  <c r="G410" i="1" s="1"/>
  <c r="G41" i="1"/>
  <c r="G406" i="1" s="1"/>
  <c r="G37" i="1"/>
  <c r="G402" i="1" s="1"/>
  <c r="G33" i="1"/>
  <c r="G398" i="1" s="1"/>
  <c r="G208" i="1"/>
  <c r="G573" i="1" s="1"/>
  <c r="G200" i="1"/>
  <c r="G565" i="1" s="1"/>
  <c r="G192" i="1"/>
  <c r="G557" i="1" s="1"/>
  <c r="G184" i="1"/>
  <c r="G549" i="1" s="1"/>
  <c r="G176" i="1"/>
  <c r="G541" i="1" s="1"/>
  <c r="G168" i="1"/>
  <c r="G533" i="1" s="1"/>
  <c r="G160" i="1"/>
  <c r="G525" i="1" s="1"/>
  <c r="G152" i="1"/>
  <c r="G517" i="1" s="1"/>
  <c r="G144" i="1"/>
  <c r="G509" i="1" s="1"/>
  <c r="G136" i="1"/>
  <c r="G501" i="1" s="1"/>
  <c r="G128" i="1"/>
  <c r="G493" i="1" s="1"/>
  <c r="G120" i="1"/>
  <c r="G485" i="1" s="1"/>
  <c r="G112" i="1"/>
  <c r="G477" i="1" s="1"/>
  <c r="G104" i="1"/>
  <c r="G469" i="1" s="1"/>
  <c r="G96" i="1"/>
  <c r="G461" i="1" s="1"/>
  <c r="G88" i="1"/>
  <c r="G453" i="1" s="1"/>
  <c r="G80" i="1"/>
  <c r="G445" i="1" s="1"/>
  <c r="G72" i="1"/>
  <c r="G437" i="1" s="1"/>
  <c r="G64" i="1"/>
  <c r="G429" i="1" s="1"/>
  <c r="G56" i="1"/>
  <c r="G421" i="1" s="1"/>
  <c r="G48" i="1"/>
  <c r="G413" i="1" s="1"/>
  <c r="G40" i="1"/>
  <c r="G405" i="1" s="1"/>
  <c r="G34" i="1"/>
  <c r="G399" i="1" s="1"/>
  <c r="G29" i="1"/>
  <c r="G394" i="1" s="1"/>
  <c r="G25" i="1"/>
  <c r="G390" i="1" s="1"/>
  <c r="G21" i="1"/>
  <c r="G386" i="1" s="1"/>
  <c r="G17" i="1"/>
  <c r="G382" i="1" s="1"/>
  <c r="G13" i="1"/>
  <c r="G378" i="1" s="1"/>
  <c r="G9" i="1"/>
  <c r="G374" i="1" s="1"/>
  <c r="D7" i="4"/>
  <c r="G207" i="1"/>
  <c r="G572" i="1" s="1"/>
  <c r="G199" i="1"/>
  <c r="G564" i="1" s="1"/>
  <c r="G191" i="1"/>
  <c r="G556" i="1" s="1"/>
  <c r="G183" i="1"/>
  <c r="G548" i="1" s="1"/>
  <c r="G175" i="1"/>
  <c r="G540" i="1" s="1"/>
  <c r="G167" i="1"/>
  <c r="G532" i="1" s="1"/>
  <c r="G159" i="1"/>
  <c r="G524" i="1" s="1"/>
  <c r="G151" i="1"/>
  <c r="G516" i="1" s="1"/>
  <c r="G143" i="1"/>
  <c r="G508" i="1" s="1"/>
  <c r="G135" i="1"/>
  <c r="G500" i="1" s="1"/>
  <c r="G127" i="1"/>
  <c r="G492" i="1" s="1"/>
  <c r="G119" i="1"/>
  <c r="G484" i="1" s="1"/>
  <c r="G111" i="1"/>
  <c r="G476" i="1" s="1"/>
  <c r="G103" i="1"/>
  <c r="G468" i="1" s="1"/>
  <c r="G95" i="1"/>
  <c r="G460" i="1" s="1"/>
  <c r="G87" i="1"/>
  <c r="G452" i="1" s="1"/>
  <c r="G79" i="1"/>
  <c r="G444" i="1" s="1"/>
  <c r="G71" i="1"/>
  <c r="G436" i="1" s="1"/>
  <c r="G63" i="1"/>
  <c r="G428" i="1" s="1"/>
  <c r="G55" i="1"/>
  <c r="G420" i="1" s="1"/>
  <c r="G47" i="1"/>
  <c r="G412" i="1" s="1"/>
  <c r="G39" i="1"/>
  <c r="G404" i="1" s="1"/>
  <c r="G32" i="1"/>
  <c r="G397" i="1" s="1"/>
  <c r="G28" i="1"/>
  <c r="G393" i="1" s="1"/>
  <c r="G24" i="1"/>
  <c r="G389" i="1" s="1"/>
  <c r="G20" i="1"/>
  <c r="G385" i="1" s="1"/>
  <c r="G16" i="1"/>
  <c r="G381" i="1" s="1"/>
  <c r="G12" i="1"/>
  <c r="G377" i="1" s="1"/>
  <c r="G8" i="1"/>
  <c r="G373" i="1" s="1"/>
  <c r="G204" i="1"/>
  <c r="G569" i="1" s="1"/>
  <c r="G196" i="1"/>
  <c r="G561" i="1" s="1"/>
  <c r="G188" i="1"/>
  <c r="G553" i="1" s="1"/>
  <c r="G180" i="1"/>
  <c r="G545" i="1" s="1"/>
  <c r="G172" i="1"/>
  <c r="G537" i="1" s="1"/>
  <c r="G164" i="1"/>
  <c r="G529" i="1" s="1"/>
  <c r="G156" i="1"/>
  <c r="G521" i="1" s="1"/>
  <c r="G148" i="1"/>
  <c r="G513" i="1" s="1"/>
  <c r="G140" i="1"/>
  <c r="G505" i="1" s="1"/>
  <c r="G132" i="1"/>
  <c r="G497" i="1" s="1"/>
  <c r="G124" i="1"/>
  <c r="G489" i="1" s="1"/>
  <c r="G116" i="1"/>
  <c r="G481" i="1" s="1"/>
  <c r="G108" i="1"/>
  <c r="G473" i="1" s="1"/>
  <c r="G100" i="1"/>
  <c r="G465" i="1" s="1"/>
  <c r="G92" i="1"/>
  <c r="G457" i="1" s="1"/>
  <c r="G84" i="1"/>
  <c r="G449" i="1" s="1"/>
  <c r="G76" i="1"/>
  <c r="G441" i="1" s="1"/>
  <c r="G68" i="1"/>
  <c r="G433" i="1" s="1"/>
  <c r="G60" i="1"/>
  <c r="G425" i="1" s="1"/>
  <c r="G52" i="1"/>
  <c r="G417" i="1" s="1"/>
  <c r="G44" i="1"/>
  <c r="G409" i="1" s="1"/>
  <c r="G36" i="1"/>
  <c r="G401" i="1" s="1"/>
  <c r="G31" i="1"/>
  <c r="G396" i="1" s="1"/>
  <c r="G27" i="1"/>
  <c r="G392" i="1" s="1"/>
  <c r="G23" i="1"/>
  <c r="G388" i="1" s="1"/>
  <c r="G19" i="1"/>
  <c r="G384" i="1" s="1"/>
  <c r="G15" i="1"/>
  <c r="G380" i="1" s="1"/>
  <c r="G11" i="1"/>
  <c r="G376" i="1" s="1"/>
  <c r="G7" i="1"/>
  <c r="G372" i="1" s="1"/>
  <c r="G203" i="1"/>
  <c r="G568" i="1" s="1"/>
  <c r="G171" i="1"/>
  <c r="G536" i="1" s="1"/>
  <c r="G139" i="1"/>
  <c r="G504" i="1" s="1"/>
  <c r="G107" i="1"/>
  <c r="G472" i="1" s="1"/>
  <c r="G75" i="1"/>
  <c r="G440" i="1" s="1"/>
  <c r="G43" i="1"/>
  <c r="G408" i="1" s="1"/>
  <c r="G22" i="1"/>
  <c r="G387" i="1" s="1"/>
  <c r="G6" i="1"/>
  <c r="G371" i="1" s="1"/>
  <c r="G195" i="1"/>
  <c r="G560" i="1" s="1"/>
  <c r="G163" i="1"/>
  <c r="G528" i="1" s="1"/>
  <c r="G131" i="1"/>
  <c r="G496" i="1" s="1"/>
  <c r="G99" i="1"/>
  <c r="G464" i="1" s="1"/>
  <c r="G67" i="1"/>
  <c r="G432" i="1" s="1"/>
  <c r="G35" i="1"/>
  <c r="G400" i="1" s="1"/>
  <c r="G18" i="1"/>
  <c r="G383" i="1" s="1"/>
  <c r="G115" i="1"/>
  <c r="G480" i="1" s="1"/>
  <c r="G51" i="1"/>
  <c r="G416" i="1" s="1"/>
  <c r="G10" i="1"/>
  <c r="G375" i="1" s="1"/>
  <c r="G187" i="1"/>
  <c r="G552" i="1" s="1"/>
  <c r="G155" i="1"/>
  <c r="G520" i="1" s="1"/>
  <c r="G123" i="1"/>
  <c r="G488" i="1" s="1"/>
  <c r="G91" i="1"/>
  <c r="G456" i="1" s="1"/>
  <c r="G59" i="1"/>
  <c r="G424" i="1" s="1"/>
  <c r="G30" i="1"/>
  <c r="G395" i="1" s="1"/>
  <c r="G14" i="1"/>
  <c r="G379" i="1" s="1"/>
  <c r="G179" i="1"/>
  <c r="G544" i="1" s="1"/>
  <c r="G147" i="1"/>
  <c r="G512" i="1" s="1"/>
  <c r="G83" i="1"/>
  <c r="G448" i="1" s="1"/>
  <c r="G26" i="1"/>
  <c r="G391" i="1" s="1"/>
  <c r="D373" i="4"/>
  <c r="D377" i="4"/>
  <c r="D381" i="4"/>
  <c r="D385" i="4"/>
  <c r="D389" i="4"/>
  <c r="D393" i="4"/>
  <c r="D397" i="4"/>
  <c r="D401" i="4"/>
  <c r="D405" i="4"/>
  <c r="D409" i="4"/>
  <c r="D413" i="4"/>
  <c r="D417" i="4"/>
  <c r="D421" i="4"/>
  <c r="D425" i="4"/>
  <c r="D429" i="4"/>
  <c r="D433" i="4"/>
  <c r="D437" i="4"/>
  <c r="D441" i="4"/>
  <c r="D445" i="4"/>
  <c r="D449" i="4"/>
  <c r="D453" i="4"/>
  <c r="D457" i="4"/>
  <c r="D461" i="4"/>
  <c r="D465" i="4"/>
  <c r="D469" i="4"/>
  <c r="D473" i="4"/>
  <c r="D477" i="4"/>
  <c r="D481" i="4"/>
  <c r="D485" i="4"/>
  <c r="D489" i="4"/>
  <c r="D493" i="4"/>
  <c r="D497" i="4"/>
  <c r="D501" i="4"/>
  <c r="D505" i="4"/>
  <c r="D509" i="4"/>
  <c r="D513" i="4"/>
  <c r="D517" i="4"/>
  <c r="D521" i="4"/>
  <c r="D525" i="4"/>
  <c r="D529" i="4"/>
  <c r="D533" i="4"/>
  <c r="D537" i="4"/>
  <c r="D541" i="4"/>
  <c r="D545" i="4"/>
  <c r="D549" i="4"/>
  <c r="D553" i="4"/>
  <c r="D557" i="4"/>
  <c r="D561" i="4"/>
  <c r="D565" i="4"/>
  <c r="D569" i="4"/>
  <c r="D573" i="4"/>
  <c r="D577" i="4"/>
  <c r="D581" i="4"/>
  <c r="D585" i="4"/>
  <c r="D589" i="4"/>
  <c r="D593" i="4"/>
  <c r="D597" i="4"/>
  <c r="D601" i="4"/>
  <c r="D605" i="4"/>
  <c r="D609" i="4"/>
  <c r="D613" i="4"/>
  <c r="D617" i="4"/>
  <c r="D621" i="4"/>
  <c r="D625" i="4"/>
  <c r="D629" i="4"/>
  <c r="D633" i="4"/>
  <c r="D637" i="4"/>
  <c r="D641" i="4"/>
  <c r="D645" i="4"/>
  <c r="D649" i="4"/>
  <c r="D653" i="4"/>
  <c r="D657" i="4"/>
  <c r="D661" i="4"/>
  <c r="D665" i="4"/>
  <c r="D669" i="4"/>
  <c r="D673" i="4"/>
  <c r="D677" i="4"/>
  <c r="D681" i="4"/>
  <c r="D685" i="4"/>
  <c r="D689" i="4"/>
  <c r="D693" i="4"/>
  <c r="D697" i="4"/>
  <c r="D701" i="4"/>
  <c r="D705" i="4"/>
  <c r="D709" i="4"/>
  <c r="D374" i="4"/>
  <c r="D378" i="4"/>
  <c r="D382" i="4"/>
  <c r="D386" i="4"/>
  <c r="D390" i="4"/>
  <c r="D394" i="4"/>
  <c r="D398" i="4"/>
  <c r="D402" i="4"/>
  <c r="D406" i="4"/>
  <c r="D410" i="4"/>
  <c r="D414" i="4"/>
  <c r="D418" i="4"/>
  <c r="D422" i="4"/>
  <c r="D426" i="4"/>
  <c r="D430" i="4"/>
  <c r="D434" i="4"/>
  <c r="D438" i="4"/>
  <c r="D442" i="4"/>
  <c r="D446" i="4"/>
  <c r="D450" i="4"/>
  <c r="D454" i="4"/>
  <c r="D458" i="4"/>
  <c r="D462" i="4"/>
  <c r="D466" i="4"/>
  <c r="D470" i="4"/>
  <c r="D474" i="4"/>
  <c r="D478" i="4"/>
  <c r="D482" i="4"/>
  <c r="D486" i="4"/>
  <c r="D490" i="4"/>
  <c r="D494" i="4"/>
  <c r="D498" i="4"/>
  <c r="D502" i="4"/>
  <c r="D506" i="4"/>
  <c r="D510" i="4"/>
  <c r="D514" i="4"/>
  <c r="D518" i="4"/>
  <c r="D522" i="4"/>
  <c r="D526" i="4"/>
  <c r="D530" i="4"/>
  <c r="D534" i="4"/>
  <c r="D538" i="4"/>
  <c r="D542" i="4"/>
  <c r="D546" i="4"/>
  <c r="D550" i="4"/>
  <c r="D554" i="4"/>
  <c r="D558" i="4"/>
  <c r="D562" i="4"/>
  <c r="D566" i="4"/>
  <c r="D570" i="4"/>
  <c r="D574" i="4"/>
  <c r="D578" i="4"/>
  <c r="D582" i="4"/>
  <c r="D586" i="4"/>
  <c r="D590" i="4"/>
  <c r="D594" i="4"/>
  <c r="D598" i="4"/>
  <c r="D602" i="4"/>
  <c r="D606" i="4"/>
  <c r="D610" i="4"/>
  <c r="D614" i="4"/>
  <c r="D618" i="4"/>
  <c r="D622" i="4"/>
  <c r="D626" i="4"/>
  <c r="D630" i="4"/>
  <c r="D634" i="4"/>
  <c r="D638" i="4"/>
  <c r="D642" i="4"/>
  <c r="D646" i="4"/>
  <c r="D650" i="4"/>
  <c r="D654" i="4"/>
  <c r="D658" i="4"/>
  <c r="D662" i="4"/>
  <c r="D666" i="4"/>
  <c r="D670" i="4"/>
  <c r="D674" i="4"/>
  <c r="D678" i="4"/>
  <c r="D682" i="4"/>
  <c r="D686" i="4"/>
  <c r="D690" i="4"/>
  <c r="D694" i="4"/>
  <c r="D698" i="4"/>
  <c r="D702" i="4"/>
  <c r="D706" i="4"/>
  <c r="D710" i="4"/>
  <c r="D375" i="4"/>
  <c r="D379" i="4"/>
  <c r="D383" i="4"/>
  <c r="D387" i="4"/>
  <c r="D391" i="4"/>
  <c r="D395" i="4"/>
  <c r="D399" i="4"/>
  <c r="D403" i="4"/>
  <c r="D407" i="4"/>
  <c r="D411" i="4"/>
  <c r="D415" i="4"/>
  <c r="D419" i="4"/>
  <c r="D423" i="4"/>
  <c r="D427" i="4"/>
  <c r="D431" i="4"/>
  <c r="D435" i="4"/>
  <c r="D439" i="4"/>
  <c r="D443" i="4"/>
  <c r="D447" i="4"/>
  <c r="D451" i="4"/>
  <c r="D455" i="4"/>
  <c r="D459" i="4"/>
  <c r="D463" i="4"/>
  <c r="D467" i="4"/>
  <c r="D471" i="4"/>
  <c r="D475" i="4"/>
  <c r="D479" i="4"/>
  <c r="D483" i="4"/>
  <c r="D487" i="4"/>
  <c r="D491" i="4"/>
  <c r="D495" i="4"/>
  <c r="D499" i="4"/>
  <c r="D503" i="4"/>
  <c r="D507" i="4"/>
  <c r="D511" i="4"/>
  <c r="D515" i="4"/>
  <c r="D519" i="4"/>
  <c r="D523" i="4"/>
  <c r="D527" i="4"/>
  <c r="D531" i="4"/>
  <c r="D535" i="4"/>
  <c r="D539" i="4"/>
  <c r="D543" i="4"/>
  <c r="D547" i="4"/>
  <c r="D551" i="4"/>
  <c r="D555" i="4"/>
  <c r="D559" i="4"/>
  <c r="D563" i="4"/>
  <c r="D567" i="4"/>
  <c r="D571" i="4"/>
  <c r="D575" i="4"/>
  <c r="D579" i="4"/>
  <c r="D583" i="4"/>
  <c r="D587" i="4"/>
  <c r="D591" i="4"/>
  <c r="D595" i="4"/>
  <c r="D599" i="4"/>
  <c r="D603" i="4"/>
  <c r="D607" i="4"/>
  <c r="D611" i="4"/>
  <c r="D615" i="4"/>
  <c r="D619" i="4"/>
  <c r="D623" i="4"/>
  <c r="D627" i="4"/>
  <c r="D631" i="4"/>
  <c r="D635" i="4"/>
  <c r="D639" i="4"/>
  <c r="D643" i="4"/>
  <c r="D647" i="4"/>
  <c r="D651" i="4"/>
  <c r="D655" i="4"/>
  <c r="D659" i="4"/>
  <c r="D663" i="4"/>
  <c r="D667" i="4"/>
  <c r="D671" i="4"/>
  <c r="D675" i="4"/>
  <c r="D679" i="4"/>
  <c r="D683" i="4"/>
  <c r="D687" i="4"/>
  <c r="D691" i="4"/>
  <c r="D695" i="4"/>
  <c r="D699" i="4"/>
  <c r="D703" i="4"/>
  <c r="D707" i="4"/>
  <c r="D711" i="4"/>
  <c r="D372" i="4"/>
  <c r="D376" i="4"/>
  <c r="D380" i="4"/>
  <c r="D384" i="4"/>
  <c r="D388" i="4"/>
  <c r="D392" i="4"/>
  <c r="D396" i="4"/>
  <c r="D400" i="4"/>
  <c r="D404" i="4"/>
  <c r="D408" i="4"/>
  <c r="D412" i="4"/>
  <c r="D416" i="4"/>
  <c r="D420" i="4"/>
  <c r="D424" i="4"/>
  <c r="D428" i="4"/>
  <c r="D432" i="4"/>
  <c r="D436" i="4"/>
  <c r="D440" i="4"/>
  <c r="D444" i="4"/>
  <c r="D448" i="4"/>
  <c r="D452" i="4"/>
  <c r="D456" i="4"/>
  <c r="D460" i="4"/>
  <c r="D464" i="4"/>
  <c r="D468" i="4"/>
  <c r="D472" i="4"/>
  <c r="D476" i="4"/>
  <c r="D480" i="4"/>
  <c r="D484" i="4"/>
  <c r="D488" i="4"/>
  <c r="D492" i="4"/>
  <c r="D496" i="4"/>
  <c r="D500" i="4"/>
  <c r="D504" i="4"/>
  <c r="D508" i="4"/>
  <c r="D512" i="4"/>
  <c r="D516" i="4"/>
  <c r="D520" i="4"/>
  <c r="D524" i="4"/>
  <c r="D528" i="4"/>
  <c r="D532" i="4"/>
  <c r="D536" i="4"/>
  <c r="D540" i="4"/>
  <c r="D544" i="4"/>
  <c r="D548" i="4"/>
  <c r="D552" i="4"/>
  <c r="D556" i="4"/>
  <c r="D560" i="4"/>
  <c r="D564" i="4"/>
  <c r="D568" i="4"/>
  <c r="D572" i="4"/>
  <c r="D576" i="4"/>
  <c r="D580" i="4"/>
  <c r="D584" i="4"/>
  <c r="D588" i="4"/>
  <c r="D592" i="4"/>
  <c r="D596" i="4"/>
  <c r="D600" i="4"/>
  <c r="D604" i="4"/>
  <c r="D608" i="4"/>
  <c r="D612" i="4"/>
  <c r="D616" i="4"/>
  <c r="D620" i="4"/>
  <c r="D624" i="4"/>
  <c r="D628" i="4"/>
  <c r="D632" i="4"/>
  <c r="D636" i="4"/>
  <c r="D640" i="4"/>
  <c r="D644" i="4"/>
  <c r="D648" i="4"/>
  <c r="D652" i="4"/>
  <c r="D656" i="4"/>
  <c r="D660" i="4"/>
  <c r="D664" i="4"/>
  <c r="D668" i="4"/>
  <c r="D672" i="4"/>
  <c r="D676" i="4"/>
  <c r="D680" i="4"/>
  <c r="D684" i="4"/>
  <c r="D688" i="4"/>
  <c r="D692" i="4"/>
  <c r="D696" i="4"/>
  <c r="D700" i="4"/>
  <c r="D704" i="4"/>
  <c r="D708" i="4"/>
  <c r="D713" i="4"/>
  <c r="D717" i="4"/>
  <c r="D721" i="4"/>
  <c r="D725" i="4"/>
  <c r="D729" i="4"/>
  <c r="D733" i="4"/>
  <c r="D714" i="4"/>
  <c r="D718" i="4"/>
  <c r="D722" i="4"/>
  <c r="D726" i="4"/>
  <c r="D730" i="4"/>
  <c r="D734" i="4"/>
  <c r="D715" i="4"/>
  <c r="D719" i="4"/>
  <c r="D723" i="4"/>
  <c r="D727" i="4"/>
  <c r="D731" i="4"/>
  <c r="D735" i="4"/>
  <c r="D712" i="4"/>
  <c r="D716" i="4"/>
  <c r="D720" i="4"/>
  <c r="D724" i="4"/>
  <c r="D728" i="4"/>
  <c r="D732" i="4"/>
  <c r="D736" i="4"/>
  <c r="F375" i="4"/>
  <c r="F377" i="4"/>
  <c r="F384" i="4"/>
  <c r="F386" i="4"/>
  <c r="F389" i="4"/>
  <c r="F392" i="4"/>
  <c r="F394" i="4"/>
  <c r="F397" i="4"/>
  <c r="F400" i="4"/>
  <c r="F402" i="4"/>
  <c r="F406" i="4"/>
  <c r="F409" i="4"/>
  <c r="F411" i="4"/>
  <c r="F418" i="4"/>
  <c r="F421" i="4"/>
  <c r="F424" i="4"/>
  <c r="F427" i="4"/>
  <c r="F434" i="4"/>
  <c r="F437" i="4"/>
  <c r="F440" i="4"/>
  <c r="F443" i="4"/>
  <c r="F449" i="4"/>
  <c r="F452" i="4"/>
  <c r="F456" i="4"/>
  <c r="F459" i="4"/>
  <c r="F462" i="4"/>
  <c r="F465" i="4"/>
  <c r="F472" i="4"/>
  <c r="F475" i="4"/>
  <c r="F478" i="4"/>
  <c r="F481" i="4"/>
  <c r="F484" i="4"/>
  <c r="F486" i="4"/>
  <c r="F489" i="4"/>
  <c r="F490" i="4"/>
  <c r="F492" i="4"/>
  <c r="F495" i="4"/>
  <c r="F498" i="4"/>
  <c r="F501" i="4"/>
  <c r="F504" i="4"/>
  <c r="F511" i="4"/>
  <c r="F514" i="4"/>
  <c r="F517" i="4"/>
  <c r="F520" i="4"/>
  <c r="F527" i="4"/>
  <c r="F530" i="4"/>
  <c r="F538" i="4"/>
  <c r="F544" i="4"/>
  <c r="F552" i="4"/>
  <c r="F560" i="4"/>
  <c r="F568" i="4"/>
  <c r="F576" i="4"/>
  <c r="F584" i="4"/>
  <c r="F590" i="4"/>
  <c r="F593" i="4"/>
  <c r="F600" i="4"/>
  <c r="F603" i="4"/>
  <c r="F606" i="4"/>
  <c r="F609" i="4"/>
  <c r="F616" i="4"/>
  <c r="F619" i="4"/>
  <c r="F622" i="4"/>
  <c r="F625" i="4"/>
  <c r="F632" i="4"/>
  <c r="F634" i="4"/>
  <c r="F637" i="4"/>
  <c r="F643" i="4"/>
  <c r="F645" i="4"/>
  <c r="F652" i="4"/>
  <c r="F654" i="4"/>
  <c r="F659" i="4"/>
  <c r="F661" i="4"/>
  <c r="F664" i="4"/>
  <c r="F667" i="4"/>
  <c r="F669" i="4"/>
  <c r="F674" i="4"/>
  <c r="F682" i="4"/>
  <c r="F687" i="4"/>
  <c r="F689" i="4"/>
  <c r="F696" i="4"/>
  <c r="F698" i="4"/>
  <c r="F700" i="4"/>
  <c r="F703" i="4"/>
  <c r="F705" i="4"/>
  <c r="F708" i="4"/>
  <c r="F711" i="4"/>
  <c r="F713" i="4"/>
  <c r="F716" i="4"/>
  <c r="F719" i="4"/>
  <c r="F721" i="4"/>
  <c r="F724" i="4"/>
  <c r="F727" i="4"/>
  <c r="F729" i="4"/>
  <c r="F732" i="4"/>
  <c r="F735" i="4"/>
  <c r="F374" i="4"/>
  <c r="F379" i="4"/>
  <c r="F381" i="4"/>
  <c r="F391" i="4"/>
  <c r="F399" i="4"/>
  <c r="F405" i="4"/>
  <c r="F408" i="4"/>
  <c r="F414" i="4"/>
  <c r="F417" i="4"/>
  <c r="F420" i="4"/>
  <c r="F423" i="4"/>
  <c r="F430" i="4"/>
  <c r="F433" i="4"/>
  <c r="F436" i="4"/>
  <c r="F439" i="4"/>
  <c r="F446" i="4"/>
  <c r="F448" i="4"/>
  <c r="F451" i="4"/>
  <c r="F455" i="4"/>
  <c r="F458" i="4"/>
  <c r="F461" i="4"/>
  <c r="F468" i="4"/>
  <c r="F471" i="4"/>
  <c r="F474" i="4"/>
  <c r="F477" i="4"/>
  <c r="F483" i="4"/>
  <c r="F497" i="4"/>
  <c r="F500" i="4"/>
  <c r="F507" i="4"/>
  <c r="F510" i="4"/>
  <c r="F513" i="4"/>
  <c r="F516" i="4"/>
  <c r="F523" i="4"/>
  <c r="F526" i="4"/>
  <c r="F529" i="4"/>
  <c r="F532" i="4"/>
  <c r="F535" i="4"/>
  <c r="F537" i="4"/>
  <c r="F541" i="4"/>
  <c r="F543" i="4"/>
  <c r="F546" i="4"/>
  <c r="F549" i="4"/>
  <c r="F551" i="4"/>
  <c r="F554" i="4"/>
  <c r="F557" i="4"/>
  <c r="F559" i="4"/>
  <c r="F562" i="4"/>
  <c r="F565" i="4"/>
  <c r="F567" i="4"/>
  <c r="F570" i="4"/>
  <c r="F573" i="4"/>
  <c r="F575" i="4"/>
  <c r="F578" i="4"/>
  <c r="F581" i="4"/>
  <c r="F583" i="4"/>
  <c r="F586" i="4"/>
  <c r="F587" i="4"/>
  <c r="F589" i="4"/>
  <c r="F596" i="4"/>
  <c r="F599" i="4"/>
  <c r="F602" i="4"/>
  <c r="F605" i="4"/>
  <c r="F612" i="4"/>
  <c r="F615" i="4"/>
  <c r="F618" i="4"/>
  <c r="F621" i="4"/>
  <c r="F628" i="4"/>
  <c r="F631" i="4"/>
  <c r="F640" i="4"/>
  <c r="F642" i="4"/>
  <c r="F647" i="4"/>
  <c r="F649" i="4"/>
  <c r="F656" i="4"/>
  <c r="F658" i="4"/>
  <c r="F666" i="4"/>
  <c r="F671" i="4"/>
  <c r="F673" i="4"/>
  <c r="F676" i="4"/>
  <c r="F679" i="4"/>
  <c r="F681" i="4"/>
  <c r="F684" i="4"/>
  <c r="F686" i="4"/>
  <c r="F691" i="4"/>
  <c r="F693" i="4"/>
  <c r="F702" i="4"/>
  <c r="F710" i="4"/>
  <c r="F718" i="4"/>
  <c r="F726" i="4"/>
  <c r="F734" i="4"/>
  <c r="F376" i="4"/>
  <c r="F378" i="4"/>
  <c r="F383" i="4"/>
  <c r="F385" i="4"/>
  <c r="F388" i="4"/>
  <c r="F390" i="4"/>
  <c r="F393" i="4"/>
  <c r="F396" i="4"/>
  <c r="F398" i="4"/>
  <c r="F401" i="4"/>
  <c r="F404" i="4"/>
  <c r="F407" i="4"/>
  <c r="F410" i="4"/>
  <c r="F413" i="4"/>
  <c r="F416" i="4"/>
  <c r="F419" i="4"/>
  <c r="F426" i="4"/>
  <c r="F429" i="4"/>
  <c r="F432" i="4"/>
  <c r="F435" i="4"/>
  <c r="F442" i="4"/>
  <c r="F445" i="4"/>
  <c r="F454" i="4"/>
  <c r="F457" i="4"/>
  <c r="F464" i="4"/>
  <c r="F467" i="4"/>
  <c r="F470" i="4"/>
  <c r="F473" i="4"/>
  <c r="F480" i="4"/>
  <c r="F482" i="4"/>
  <c r="F485" i="4"/>
  <c r="F488" i="4"/>
  <c r="F491" i="4"/>
  <c r="F494" i="4"/>
  <c r="F496" i="4"/>
  <c r="F503" i="4"/>
  <c r="F506" i="4"/>
  <c r="F509" i="4"/>
  <c r="F512" i="4"/>
  <c r="F519" i="4"/>
  <c r="F522" i="4"/>
  <c r="F525" i="4"/>
  <c r="F528" i="4"/>
  <c r="F534" i="4"/>
  <c r="F540" i="4"/>
  <c r="F548" i="4"/>
  <c r="F556" i="4"/>
  <c r="F564" i="4"/>
  <c r="F572" i="4"/>
  <c r="F580" i="4"/>
  <c r="F592" i="4"/>
  <c r="F595" i="4"/>
  <c r="F598" i="4"/>
  <c r="F601" i="4"/>
  <c r="F608" i="4"/>
  <c r="F611" i="4"/>
  <c r="F614" i="4"/>
  <c r="F617" i="4"/>
  <c r="F624" i="4"/>
  <c r="F627" i="4"/>
  <c r="F630" i="4"/>
  <c r="F633" i="4"/>
  <c r="F636" i="4"/>
  <c r="F639" i="4"/>
  <c r="F644" i="4"/>
  <c r="F646" i="4"/>
  <c r="F651" i="4"/>
  <c r="F653" i="4"/>
  <c r="F660" i="4"/>
  <c r="F663" i="4"/>
  <c r="F665" i="4"/>
  <c r="F668" i="4"/>
  <c r="F670" i="4"/>
  <c r="F678" i="4"/>
  <c r="F688" i="4"/>
  <c r="F690" i="4"/>
  <c r="F695" i="4"/>
  <c r="F697" i="4"/>
  <c r="F699" i="4"/>
  <c r="F701" i="4"/>
  <c r="F704" i="4"/>
  <c r="F707" i="4"/>
  <c r="F709" i="4"/>
  <c r="F712" i="4"/>
  <c r="F715" i="4"/>
  <c r="F717" i="4"/>
  <c r="F720" i="4"/>
  <c r="F723" i="4"/>
  <c r="F725" i="4"/>
  <c r="F728" i="4"/>
  <c r="F731" i="4"/>
  <c r="F733" i="4"/>
  <c r="F736" i="4"/>
  <c r="F372" i="4"/>
  <c r="F373" i="4"/>
  <c r="F380" i="4"/>
  <c r="F382" i="4"/>
  <c r="F387" i="4"/>
  <c r="F395" i="4"/>
  <c r="F403" i="4"/>
  <c r="F412" i="4"/>
  <c r="F415" i="4"/>
  <c r="F422" i="4"/>
  <c r="F425" i="4"/>
  <c r="F428" i="4"/>
  <c r="F431" i="4"/>
  <c r="F438" i="4"/>
  <c r="F441" i="4"/>
  <c r="F444" i="4"/>
  <c r="F447" i="4"/>
  <c r="F450" i="4"/>
  <c r="F453" i="4"/>
  <c r="F460" i="4"/>
  <c r="F463" i="4"/>
  <c r="F466" i="4"/>
  <c r="F469" i="4"/>
  <c r="F476" i="4"/>
  <c r="F479" i="4"/>
  <c r="F487" i="4"/>
  <c r="F493" i="4"/>
  <c r="F499" i="4"/>
  <c r="F502" i="4"/>
  <c r="F505" i="4"/>
  <c r="F508" i="4"/>
  <c r="F515" i="4"/>
  <c r="F518" i="4"/>
  <c r="F521" i="4"/>
  <c r="F524" i="4"/>
  <c r="F531" i="4"/>
  <c r="F533" i="4"/>
  <c r="F536" i="4"/>
  <c r="F539" i="4"/>
  <c r="F542" i="4"/>
  <c r="F545" i="4"/>
  <c r="F547" i="4"/>
  <c r="F550" i="4"/>
  <c r="F553" i="4"/>
  <c r="F555" i="4"/>
  <c r="F558" i="4"/>
  <c r="F561" i="4"/>
  <c r="F563" i="4"/>
  <c r="F566" i="4"/>
  <c r="F569" i="4"/>
  <c r="F571" i="4"/>
  <c r="F574" i="4"/>
  <c r="F577" i="4"/>
  <c r="F579" i="4"/>
  <c r="F582" i="4"/>
  <c r="F585" i="4"/>
  <c r="F588" i="4"/>
  <c r="F591" i="4"/>
  <c r="F594" i="4"/>
  <c r="F597" i="4"/>
  <c r="F604" i="4"/>
  <c r="F607" i="4"/>
  <c r="F610" i="4"/>
  <c r="F613" i="4"/>
  <c r="F620" i="4"/>
  <c r="F623" i="4"/>
  <c r="F626" i="4"/>
  <c r="F629" i="4"/>
  <c r="F635" i="4"/>
  <c r="F638" i="4"/>
  <c r="F641" i="4"/>
  <c r="F648" i="4"/>
  <c r="F650" i="4"/>
  <c r="F655" i="4"/>
  <c r="F657" i="4"/>
  <c r="F662" i="4"/>
  <c r="F672" i="4"/>
  <c r="F675" i="4"/>
  <c r="F677" i="4"/>
  <c r="F680" i="4"/>
  <c r="F683" i="4"/>
  <c r="F685" i="4"/>
  <c r="F692" i="4"/>
  <c r="F694" i="4"/>
  <c r="F706" i="4"/>
  <c r="F714" i="4"/>
  <c r="F722" i="4"/>
  <c r="F730" i="4"/>
  <c r="D158" i="4"/>
  <c r="D21" i="4"/>
  <c r="D52" i="4"/>
  <c r="D63" i="4"/>
  <c r="F357" i="4"/>
  <c r="F370" i="4"/>
  <c r="F353" i="4"/>
  <c r="F359" i="4"/>
  <c r="F276" i="4"/>
  <c r="F352" i="4"/>
  <c r="F324" i="4"/>
  <c r="F356" i="4"/>
  <c r="F354" i="4"/>
  <c r="F332" i="4"/>
  <c r="F287" i="4"/>
  <c r="F313" i="4"/>
  <c r="F341" i="4"/>
  <c r="F318" i="4"/>
  <c r="F334" i="4"/>
  <c r="F361" i="4"/>
  <c r="F366" i="4"/>
  <c r="F304" i="4"/>
  <c r="F321" i="4"/>
  <c r="F333" i="4"/>
  <c r="F344" i="4"/>
  <c r="F260" i="4"/>
  <c r="F270" i="4"/>
  <c r="F360" i="4"/>
  <c r="F364" i="4"/>
  <c r="F347" i="4"/>
  <c r="F363" i="4"/>
  <c r="F358" i="4"/>
  <c r="F323" i="4"/>
  <c r="F336" i="4"/>
  <c r="F371" i="4"/>
  <c r="F367" i="4"/>
  <c r="F369" i="4"/>
  <c r="F365" i="4"/>
  <c r="F362" i="4"/>
  <c r="F303" i="4"/>
  <c r="F255" i="4"/>
  <c r="F355" i="4"/>
  <c r="F267" i="4"/>
  <c r="F291" i="4"/>
  <c r="F277" i="4"/>
  <c r="F327" i="4"/>
  <c r="F335" i="4"/>
  <c r="F309" i="4"/>
  <c r="F296" i="4"/>
  <c r="F268" i="4"/>
  <c r="F274" i="4"/>
  <c r="F330" i="4"/>
  <c r="F343" i="4"/>
  <c r="F346" i="4"/>
  <c r="F257" i="4"/>
  <c r="F264" i="4"/>
  <c r="F300" i="4"/>
  <c r="F299" i="4"/>
  <c r="F368" i="4"/>
  <c r="F351" i="4"/>
  <c r="F315" i="4"/>
  <c r="F338" i="4"/>
  <c r="F273" i="4"/>
  <c r="F284" i="4"/>
  <c r="F308" i="4"/>
  <c r="F310" i="4"/>
  <c r="F342" i="4"/>
  <c r="F328" i="4"/>
  <c r="F281" i="4"/>
  <c r="F286" i="4"/>
  <c r="F340" i="4"/>
  <c r="F322" i="4"/>
  <c r="F285" i="4"/>
  <c r="F298" i="4"/>
  <c r="F306" i="4"/>
  <c r="F305" i="4"/>
  <c r="F259" i="4"/>
  <c r="F320" i="4"/>
  <c r="F283" i="4"/>
  <c r="F265" i="4"/>
  <c r="F339" i="4"/>
  <c r="F345" i="4"/>
  <c r="F295" i="4"/>
  <c r="F326" i="4"/>
  <c r="F261" i="4"/>
  <c r="F349" i="4"/>
  <c r="F263" i="4"/>
  <c r="F294" i="4"/>
  <c r="F317" i="4"/>
  <c r="F256" i="4"/>
  <c r="F166" i="4"/>
  <c r="F208" i="4"/>
  <c r="F325" i="4"/>
  <c r="F275" i="4"/>
  <c r="F216" i="4"/>
  <c r="F246" i="4"/>
  <c r="F282" i="4"/>
  <c r="F348" i="4"/>
  <c r="F331" i="4"/>
  <c r="F262" i="4"/>
  <c r="F266" i="4"/>
  <c r="F129" i="4"/>
  <c r="F168" i="4"/>
  <c r="F307" i="4"/>
  <c r="F154" i="4"/>
  <c r="F207" i="4"/>
  <c r="F185" i="4"/>
  <c r="F253" i="4"/>
  <c r="F250" i="4"/>
  <c r="F258" i="4"/>
  <c r="F311" i="4"/>
  <c r="F272" i="4"/>
  <c r="F280" i="4"/>
  <c r="F290" i="4"/>
  <c r="F292" i="4"/>
  <c r="F269" i="4"/>
  <c r="F182" i="4"/>
  <c r="F254" i="4"/>
  <c r="F209" i="4"/>
  <c r="F314" i="4"/>
  <c r="F288" i="4"/>
  <c r="F293" i="4"/>
  <c r="F319" i="4"/>
  <c r="F231" i="4"/>
  <c r="F249" i="4"/>
  <c r="F252" i="4"/>
  <c r="F329" i="4"/>
  <c r="F302" i="4"/>
  <c r="F152" i="4"/>
  <c r="F279" i="4"/>
  <c r="F193" i="4"/>
  <c r="F350" i="4"/>
  <c r="F233" i="4"/>
  <c r="F225" i="4"/>
  <c r="F201" i="4"/>
  <c r="F103" i="4"/>
  <c r="F143" i="4"/>
  <c r="F224" i="4"/>
  <c r="F228" i="4"/>
  <c r="F217" i="4"/>
  <c r="F165" i="4"/>
  <c r="F337" i="4"/>
  <c r="F149" i="4"/>
  <c r="F173" i="4"/>
  <c r="F199" i="4"/>
  <c r="F301" i="4"/>
  <c r="F200" i="4"/>
  <c r="F271" i="4"/>
  <c r="F236" i="4"/>
  <c r="F181" i="4"/>
  <c r="F195" i="4"/>
  <c r="F278" i="4"/>
  <c r="F153" i="4"/>
  <c r="F204" i="4"/>
  <c r="F187" i="4"/>
  <c r="F218" i="4"/>
  <c r="F191" i="4"/>
  <c r="F243" i="4"/>
  <c r="F188" i="4"/>
  <c r="F163" i="4"/>
  <c r="F238" i="4"/>
  <c r="F184" i="4"/>
  <c r="F170" i="4"/>
  <c r="F244" i="4"/>
  <c r="F159" i="4"/>
  <c r="F175" i="4"/>
  <c r="F289" i="4"/>
  <c r="F162" i="4"/>
  <c r="F180" i="4"/>
  <c r="F297" i="4"/>
  <c r="F194" i="4"/>
  <c r="F211" i="4"/>
  <c r="F172" i="4"/>
  <c r="F131" i="4"/>
  <c r="F202" i="4"/>
  <c r="F189" i="4"/>
  <c r="F136" i="4"/>
  <c r="F91" i="4"/>
  <c r="F234" i="4"/>
  <c r="F147" i="4"/>
  <c r="F135" i="4"/>
  <c r="F205" i="4"/>
  <c r="F117" i="4"/>
  <c r="F177" i="4"/>
  <c r="F85" i="4"/>
  <c r="F232" i="4"/>
  <c r="F312" i="4"/>
  <c r="F241" i="4"/>
  <c r="F237" i="4"/>
  <c r="F223" i="4"/>
  <c r="F130" i="4"/>
  <c r="F90" i="4"/>
  <c r="F150" i="4"/>
  <c r="F95" i="4"/>
  <c r="F210" i="4"/>
  <c r="F104" i="4"/>
  <c r="F81" i="4"/>
  <c r="F141" i="4"/>
  <c r="F219" i="4"/>
  <c r="F83" i="4"/>
  <c r="F251" i="4"/>
  <c r="F183" i="4"/>
  <c r="F171" i="4"/>
  <c r="F192" i="4"/>
  <c r="F240" i="4"/>
  <c r="F245" i="4"/>
  <c r="F178" i="4"/>
  <c r="F316" i="4"/>
  <c r="F230" i="4"/>
  <c r="F226" i="4"/>
  <c r="F196" i="4"/>
  <c r="F157" i="4"/>
  <c r="F100" i="4"/>
  <c r="F206" i="4"/>
  <c r="F102" i="4"/>
  <c r="F169" i="4"/>
  <c r="F151" i="4"/>
  <c r="F222" i="4"/>
  <c r="F148" i="4"/>
  <c r="F107" i="4"/>
  <c r="F144" i="4"/>
  <c r="F221" i="4"/>
  <c r="F248" i="4"/>
  <c r="F247" i="4"/>
  <c r="F190" i="4"/>
  <c r="F242" i="4"/>
  <c r="F167" i="4"/>
  <c r="F215" i="4"/>
  <c r="F198" i="4"/>
  <c r="F235" i="4"/>
  <c r="F137" i="4"/>
  <c r="F220" i="4"/>
  <c r="F239" i="4"/>
  <c r="F98" i="4"/>
  <c r="F82" i="4"/>
  <c r="F155" i="4"/>
  <c r="F212" i="4"/>
  <c r="F179" i="4"/>
  <c r="F164" i="4"/>
  <c r="F34" i="4"/>
  <c r="F101" i="4"/>
  <c r="F146" i="4"/>
  <c r="F72" i="4"/>
  <c r="F116" i="4"/>
  <c r="F68" i="4"/>
  <c r="F44" i="4"/>
  <c r="D54" i="4"/>
  <c r="F26" i="4"/>
  <c r="F57" i="4"/>
  <c r="F42" i="4"/>
  <c r="F36" i="4"/>
  <c r="D121" i="4"/>
  <c r="D30" i="4"/>
  <c r="D59" i="4"/>
  <c r="F52" i="4"/>
  <c r="F96" i="4"/>
  <c r="F64" i="4"/>
  <c r="D132" i="4"/>
  <c r="D35" i="4"/>
  <c r="D22" i="4"/>
  <c r="F15" i="4"/>
  <c r="F32" i="4"/>
  <c r="D147" i="4"/>
  <c r="D76" i="4"/>
  <c r="D90" i="4"/>
  <c r="D26" i="4"/>
  <c r="F69" i="4"/>
  <c r="F28" i="4"/>
  <c r="D51" i="4"/>
  <c r="F59" i="4"/>
  <c r="D16" i="4"/>
  <c r="D144" i="4"/>
  <c r="D164" i="4"/>
  <c r="D55" i="4"/>
  <c r="F19" i="4"/>
  <c r="F132" i="4"/>
  <c r="D77" i="4"/>
  <c r="F186" i="4"/>
  <c r="D148" i="4"/>
  <c r="D24" i="4"/>
  <c r="D60" i="4"/>
  <c r="D41" i="4"/>
  <c r="F24" i="4"/>
  <c r="F39" i="4"/>
  <c r="F227" i="4"/>
  <c r="F124" i="4"/>
  <c r="D116" i="4"/>
  <c r="F145" i="4"/>
  <c r="D10" i="4"/>
  <c r="D96" i="4"/>
  <c r="F123" i="4"/>
  <c r="F13" i="4"/>
  <c r="F53" i="4"/>
  <c r="F75" i="4"/>
  <c r="F229" i="4"/>
  <c r="D17" i="4"/>
  <c r="F140" i="4"/>
  <c r="D19" i="4"/>
  <c r="D67" i="4"/>
  <c r="F139" i="4"/>
  <c r="F56" i="4"/>
  <c r="F63" i="4"/>
  <c r="F92" i="4"/>
  <c r="F18" i="4"/>
  <c r="F48" i="4"/>
  <c r="F22" i="4"/>
  <c r="F94" i="4"/>
  <c r="D85" i="4"/>
  <c r="D98" i="4"/>
  <c r="D61" i="4"/>
  <c r="F112" i="4"/>
  <c r="F88" i="4"/>
  <c r="F51" i="4"/>
  <c r="D18" i="4"/>
  <c r="D42" i="4"/>
  <c r="D101" i="4"/>
  <c r="D112" i="4"/>
  <c r="F23" i="4"/>
  <c r="F40" i="4"/>
  <c r="F114" i="4"/>
  <c r="F58" i="4"/>
  <c r="D139" i="4"/>
  <c r="D46" i="4"/>
  <c r="D8" i="4"/>
  <c r="D113" i="4"/>
  <c r="D65" i="4"/>
  <c r="D201" i="4"/>
  <c r="F27" i="4"/>
  <c r="F89" i="4"/>
  <c r="F108" i="4"/>
  <c r="D53" i="4"/>
  <c r="F86" i="4"/>
  <c r="F78" i="4"/>
  <c r="F161" i="4"/>
  <c r="F160" i="4"/>
  <c r="D224" i="4"/>
  <c r="D47" i="4"/>
  <c r="F46" i="4"/>
  <c r="D207" i="4"/>
  <c r="D78" i="4"/>
  <c r="F49" i="4"/>
  <c r="D40" i="4"/>
  <c r="D27" i="4"/>
  <c r="D128" i="4"/>
  <c r="F176" i="4"/>
  <c r="D364" i="4"/>
  <c r="D360" i="4"/>
  <c r="D371" i="4"/>
  <c r="D326" i="4"/>
  <c r="D358" i="4"/>
  <c r="D366" i="4"/>
  <c r="D290" i="4"/>
  <c r="D356" i="4"/>
  <c r="D368" i="4"/>
  <c r="D365" i="4"/>
  <c r="D351" i="4"/>
  <c r="D332" i="4"/>
  <c r="D340" i="4"/>
  <c r="D354" i="4"/>
  <c r="D338" i="4"/>
  <c r="D307" i="4"/>
  <c r="D346" i="4"/>
  <c r="D355" i="4"/>
  <c r="D359" i="4"/>
  <c r="D336" i="4"/>
  <c r="D369" i="4"/>
  <c r="D357" i="4"/>
  <c r="D352" i="4"/>
  <c r="D300" i="4"/>
  <c r="D321" i="4"/>
  <c r="D329" i="4"/>
  <c r="D282" i="4"/>
  <c r="D347" i="4"/>
  <c r="D362" i="4"/>
  <c r="D361" i="4"/>
  <c r="D312" i="4"/>
  <c r="D348" i="4"/>
  <c r="D298" i="4"/>
  <c r="D269" i="4"/>
  <c r="D257" i="4"/>
  <c r="D303" i="4"/>
  <c r="D280" i="4"/>
  <c r="D254" i="4"/>
  <c r="D320" i="4"/>
  <c r="D341" i="4"/>
  <c r="D230" i="4"/>
  <c r="D335" i="4"/>
  <c r="D319" i="4"/>
  <c r="D339" i="4"/>
  <c r="D323" i="4"/>
  <c r="D284" i="4"/>
  <c r="D337" i="4"/>
  <c r="D299" i="4"/>
  <c r="D265" i="4"/>
  <c r="D314" i="4"/>
  <c r="D239" i="4"/>
  <c r="D256" i="4"/>
  <c r="D313" i="4"/>
  <c r="D277" i="4"/>
  <c r="D292" i="4"/>
  <c r="D270" i="4"/>
  <c r="D316" i="4"/>
  <c r="D342" i="4"/>
  <c r="D293" i="4"/>
  <c r="D370" i="4"/>
  <c r="D302" i="4"/>
  <c r="D273" i="4"/>
  <c r="D253" i="4"/>
  <c r="D267" i="4"/>
  <c r="D234" i="4"/>
  <c r="D211" i="4"/>
  <c r="D291" i="4"/>
  <c r="D266" i="4"/>
  <c r="D176" i="4"/>
  <c r="D197" i="4"/>
  <c r="D305" i="4"/>
  <c r="D344" i="4"/>
  <c r="D309" i="4"/>
  <c r="D263" i="4"/>
  <c r="D311" i="4"/>
  <c r="D246" i="4"/>
  <c r="D279" i="4"/>
  <c r="D301" i="4"/>
  <c r="D294" i="4"/>
  <c r="D272" i="4"/>
  <c r="D261" i="4"/>
  <c r="D333" i="4"/>
  <c r="D331" i="4"/>
  <c r="D343" i="4"/>
  <c r="D296" i="4"/>
  <c r="D363" i="4"/>
  <c r="D274" i="4"/>
  <c r="D251" i="4"/>
  <c r="D327" i="4"/>
  <c r="D353" i="4"/>
  <c r="D334" i="4"/>
  <c r="D330" i="4"/>
  <c r="D262" i="4"/>
  <c r="D260" i="4"/>
  <c r="D349" i="4"/>
  <c r="D350" i="4"/>
  <c r="D275" i="4"/>
  <c r="D169" i="4"/>
  <c r="D221" i="4"/>
  <c r="D310" i="4"/>
  <c r="D276" i="4"/>
  <c r="D198" i="4"/>
  <c r="D192" i="4"/>
  <c r="D289" i="4"/>
  <c r="D248" i="4"/>
  <c r="D105" i="4"/>
  <c r="D322" i="4"/>
  <c r="D283" i="4"/>
  <c r="D345" i="4"/>
  <c r="D271" i="4"/>
  <c r="D308" i="4"/>
  <c r="D245" i="4"/>
  <c r="D186" i="4"/>
  <c r="D157" i="4"/>
  <c r="D208" i="4"/>
  <c r="D125" i="4"/>
  <c r="D178" i="4"/>
  <c r="D205" i="4"/>
  <c r="D235" i="4"/>
  <c r="D228" i="4"/>
  <c r="D324" i="4"/>
  <c r="D232" i="4"/>
  <c r="D286" i="4"/>
  <c r="D315" i="4"/>
  <c r="D209" i="4"/>
  <c r="D222" i="4"/>
  <c r="D285" i="4"/>
  <c r="D318" i="4"/>
  <c r="D236" i="4"/>
  <c r="D242" i="4"/>
  <c r="D163" i="4"/>
  <c r="D367" i="4"/>
  <c r="D325" i="4"/>
  <c r="D297" i="4"/>
  <c r="D304" i="4"/>
  <c r="D317" i="4"/>
  <c r="D75" i="4"/>
  <c r="D278" i="4"/>
  <c r="D287" i="4"/>
  <c r="D155" i="4"/>
  <c r="D281" i="4"/>
  <c r="D216" i="4"/>
  <c r="D215" i="4"/>
  <c r="D172" i="4"/>
  <c r="D161" i="4"/>
  <c r="D150" i="4"/>
  <c r="D179" i="4"/>
  <c r="D115" i="4"/>
  <c r="D206" i="4"/>
  <c r="D218" i="4"/>
  <c r="D118" i="4"/>
  <c r="D217" i="4"/>
  <c r="D210" i="4"/>
  <c r="D237" i="4"/>
  <c r="D264" i="4"/>
  <c r="D136" i="4"/>
  <c r="D240" i="4"/>
  <c r="D152" i="4"/>
  <c r="D219" i="4"/>
  <c r="D182" i="4"/>
  <c r="D244" i="4"/>
  <c r="D62" i="4"/>
  <c r="D168" i="4"/>
  <c r="D252" i="4"/>
  <c r="D249" i="4"/>
  <c r="D187" i="4"/>
  <c r="D111" i="4"/>
  <c r="D162" i="4"/>
  <c r="D212" i="4"/>
  <c r="D102" i="4"/>
  <c r="D174" i="4"/>
  <c r="D196" i="4"/>
  <c r="D181" i="4"/>
  <c r="D220" i="4"/>
  <c r="D231" i="4"/>
  <c r="D227" i="4"/>
  <c r="D306" i="4"/>
  <c r="D250" i="4"/>
  <c r="D166" i="4"/>
  <c r="D159" i="4"/>
  <c r="D193" i="4"/>
  <c r="D84" i="4"/>
  <c r="D288" i="4"/>
  <c r="D70" i="4"/>
  <c r="D173" i="4"/>
  <c r="D91" i="4"/>
  <c r="D126" i="4"/>
  <c r="D233" i="4"/>
  <c r="D151" i="4"/>
  <c r="D133" i="4"/>
  <c r="D194" i="4"/>
  <c r="D34" i="4"/>
  <c r="D141" i="4"/>
  <c r="D12" i="4"/>
  <c r="D160" i="4"/>
  <c r="D268" i="4"/>
  <c r="D241" i="4"/>
  <c r="D177" i="4"/>
  <c r="D258" i="4"/>
  <c r="D71" i="4"/>
  <c r="D255" i="4"/>
  <c r="D188" i="4"/>
  <c r="D171" i="4"/>
  <c r="D226" i="4"/>
  <c r="D328" i="4"/>
  <c r="D170" i="4"/>
  <c r="D146" i="4"/>
  <c r="D238" i="4"/>
  <c r="D73" i="4"/>
  <c r="D183" i="4"/>
  <c r="D45" i="4"/>
  <c r="D184" i="4"/>
  <c r="D167" i="4"/>
  <c r="D81" i="4"/>
  <c r="D123" i="4"/>
  <c r="D145" i="4"/>
  <c r="D29" i="4"/>
  <c r="D48" i="4"/>
  <c r="D165" i="4"/>
  <c r="D203" i="4"/>
  <c r="D243" i="4"/>
  <c r="D295" i="4"/>
  <c r="D185" i="4"/>
  <c r="D130" i="4"/>
  <c r="D180" i="4"/>
  <c r="D134" i="4"/>
  <c r="D86" i="4"/>
  <c r="D32" i="4"/>
  <c r="D189" i="4"/>
  <c r="D80" i="4"/>
  <c r="D223" i="4"/>
  <c r="D190" i="4"/>
  <c r="D58" i="4"/>
  <c r="D88" i="4"/>
  <c r="D100" i="4"/>
  <c r="D119" i="4"/>
  <c r="D72" i="4"/>
  <c r="D64" i="4"/>
  <c r="D247" i="4"/>
  <c r="D175" i="4"/>
  <c r="D57" i="4"/>
  <c r="D214" i="4"/>
  <c r="D191" i="4"/>
  <c r="D154" i="4"/>
  <c r="D104" i="4"/>
  <c r="D259" i="4"/>
  <c r="D106" i="4"/>
  <c r="D120" i="4"/>
  <c r="D23" i="4"/>
  <c r="D199" i="4"/>
  <c r="D213" i="4"/>
  <c r="D117" i="4"/>
  <c r="D9" i="4"/>
  <c r="D39" i="4"/>
  <c r="D143" i="4"/>
  <c r="D229" i="4"/>
  <c r="D129" i="4"/>
  <c r="D114" i="4"/>
  <c r="D28" i="4"/>
  <c r="D156" i="4"/>
  <c r="D204" i="4"/>
  <c r="D138" i="4"/>
  <c r="D195" i="4"/>
  <c r="D49" i="4"/>
  <c r="F25" i="4"/>
  <c r="F126" i="4"/>
  <c r="F35" i="4"/>
  <c r="F113" i="4"/>
  <c r="D110" i="4"/>
  <c r="F47" i="4"/>
  <c r="D25" i="4"/>
  <c r="F128" i="4"/>
  <c r="F12" i="4"/>
  <c r="F97" i="4"/>
  <c r="D108" i="4"/>
  <c r="F61" i="4"/>
  <c r="D122" i="4"/>
  <c r="D99" i="4"/>
  <c r="F65" i="4"/>
  <c r="D137" i="4"/>
  <c r="F9" i="4"/>
  <c r="D124" i="4"/>
  <c r="D74" i="4"/>
  <c r="F62" i="4"/>
  <c r="F84" i="4"/>
  <c r="F74" i="4"/>
  <c r="F30" i="4"/>
  <c r="D15" i="4"/>
  <c r="D36" i="4"/>
  <c r="D31" i="4"/>
  <c r="D56" i="4"/>
  <c r="F50" i="4"/>
  <c r="D20" i="4"/>
  <c r="D82" i="4"/>
  <c r="D127" i="4"/>
  <c r="F174" i="4"/>
  <c r="D142" i="4"/>
  <c r="D103" i="4"/>
  <c r="D33" i="4"/>
  <c r="F77" i="4"/>
  <c r="D37" i="4"/>
  <c r="F213" i="4"/>
  <c r="F197" i="4"/>
  <c r="F70" i="4"/>
  <c r="D50" i="4"/>
  <c r="D95" i="4"/>
  <c r="F110" i="4"/>
  <c r="F138" i="4"/>
  <c r="F106" i="4"/>
  <c r="F120" i="4"/>
  <c r="F214" i="4"/>
  <c r="F55" i="4"/>
  <c r="F119" i="4"/>
  <c r="D97" i="4"/>
  <c r="D38" i="4"/>
  <c r="D92" i="4"/>
  <c r="F109" i="4"/>
  <c r="F45" i="4"/>
  <c r="D89" i="4"/>
  <c r="D140" i="4"/>
  <c r="F156" i="4"/>
  <c r="F122" i="4"/>
  <c r="F105" i="4"/>
  <c r="F76" i="4"/>
  <c r="D202" i="4"/>
  <c r="F115" i="4"/>
  <c r="D109" i="4"/>
  <c r="F16" i="4"/>
  <c r="F17" i="4"/>
  <c r="F11" i="4"/>
  <c r="F54" i="4"/>
  <c r="D13" i="4"/>
  <c r="D14" i="4"/>
  <c r="D131" i="4"/>
  <c r="D69" i="4"/>
  <c r="F66" i="4"/>
  <c r="F41" i="4"/>
  <c r="F133" i="4"/>
  <c r="F10" i="4"/>
  <c r="F21" i="4"/>
  <c r="F99" i="4"/>
  <c r="F29" i="4"/>
  <c r="F111" i="4"/>
  <c r="F134" i="4"/>
  <c r="F73" i="4"/>
  <c r="F80" i="4"/>
  <c r="F118" i="4"/>
  <c r="D44" i="4"/>
  <c r="F38" i="4"/>
  <c r="F93" i="4"/>
  <c r="F43" i="4"/>
  <c r="F79" i="4"/>
  <c r="F20" i="4"/>
  <c r="F121" i="4"/>
  <c r="F142" i="4"/>
  <c r="D68" i="4"/>
  <c r="F33" i="4"/>
  <c r="F67" i="4"/>
  <c r="F8" i="4"/>
  <c r="F37" i="4"/>
  <c r="F125" i="4"/>
  <c r="D107" i="4"/>
  <c r="F31" i="4"/>
  <c r="F203" i="4"/>
  <c r="F60" i="4"/>
  <c r="D11" i="4"/>
  <c r="F14" i="4"/>
  <c r="D200" i="4"/>
  <c r="D93" i="4"/>
  <c r="D87" i="4"/>
  <c r="D135" i="4"/>
  <c r="F71" i="4"/>
  <c r="D153" i="4"/>
  <c r="D94" i="4"/>
  <c r="D43" i="4"/>
  <c r="F87" i="4"/>
  <c r="D83" i="4"/>
  <c r="F127" i="4"/>
  <c r="D66" i="4"/>
  <c r="F158" i="4"/>
  <c r="D149" i="4"/>
  <c r="D79" i="4"/>
  <c r="D225" i="4"/>
  <c r="M558" i="4" l="1"/>
  <c r="N558" i="4" s="1"/>
  <c r="AH575" i="14" s="1"/>
  <c r="M547" i="4"/>
  <c r="N547" i="4" s="1"/>
  <c r="AH564" i="14" s="1"/>
  <c r="M422" i="4"/>
  <c r="N422" i="4" s="1"/>
  <c r="AH11" i="14" s="1"/>
  <c r="M624" i="4"/>
  <c r="N624" i="4" s="1"/>
  <c r="AH639" i="14" s="1"/>
  <c r="M414" i="4"/>
  <c r="N414" i="4" s="1"/>
  <c r="AH449" i="14" s="1"/>
  <c r="M538" i="4"/>
  <c r="N538" i="4" s="1"/>
  <c r="AH555" i="14" s="1"/>
  <c r="M501" i="4"/>
  <c r="N501" i="4" s="1"/>
  <c r="AH519" i="14" s="1"/>
  <c r="M620" i="4"/>
  <c r="N620" i="4" s="1"/>
  <c r="AH635" i="14" s="1"/>
  <c r="M601" i="4"/>
  <c r="N601" i="4" s="1"/>
  <c r="AH616" i="14" s="1"/>
  <c r="M445" i="4"/>
  <c r="N445" i="4" s="1"/>
  <c r="AH95" i="14" s="1"/>
  <c r="M612" i="4"/>
  <c r="N612" i="4" s="1"/>
  <c r="AH627" i="14" s="1"/>
  <c r="M562" i="4"/>
  <c r="N562" i="4" s="1"/>
  <c r="AH579" i="14" s="1"/>
  <c r="M551" i="4"/>
  <c r="N551" i="4" s="1"/>
  <c r="AH568" i="14" s="1"/>
  <c r="M497" i="4"/>
  <c r="N497" i="4" s="1"/>
  <c r="AH515" i="14" s="1"/>
  <c r="M418" i="4"/>
  <c r="N418" i="4" s="1"/>
  <c r="AH27" i="14" s="1"/>
  <c r="M542" i="4"/>
  <c r="N542" i="4" s="1"/>
  <c r="AH559" i="14" s="1"/>
  <c r="M660" i="4"/>
  <c r="N660" i="4" s="1"/>
  <c r="AH49" i="14" s="1"/>
  <c r="M605" i="4"/>
  <c r="N605" i="4" s="1"/>
  <c r="AH620" i="14" s="1"/>
  <c r="M493" i="4"/>
  <c r="N493" i="4" s="1"/>
  <c r="AH511" i="14" s="1"/>
  <c r="M534" i="4"/>
  <c r="N534" i="4" s="1"/>
  <c r="AH551" i="14" s="1"/>
  <c r="M616" i="4"/>
  <c r="N616" i="4" s="1"/>
  <c r="AH631" i="14" s="1"/>
  <c r="K8" i="8"/>
  <c r="M722" i="4"/>
  <c r="N722" i="4" s="1"/>
  <c r="AH725" i="14" s="1"/>
  <c r="M657" i="4"/>
  <c r="N657" i="4" s="1"/>
  <c r="AH671" i="14" s="1"/>
  <c r="M610" i="4"/>
  <c r="N610" i="4" s="1"/>
  <c r="AH625" i="14" s="1"/>
  <c r="M571" i="4"/>
  <c r="N571" i="4" s="1"/>
  <c r="AH588" i="14" s="1"/>
  <c r="M561" i="4"/>
  <c r="N561" i="4" s="1"/>
  <c r="AH578" i="14" s="1"/>
  <c r="M524" i="4"/>
  <c r="N524" i="4" s="1"/>
  <c r="AH59" i="14" s="1"/>
  <c r="M441" i="4"/>
  <c r="N441" i="4" s="1"/>
  <c r="AH97" i="14" s="1"/>
  <c r="M733" i="4"/>
  <c r="N733" i="4" s="1"/>
  <c r="AH87" i="14" s="1"/>
  <c r="M701" i="4"/>
  <c r="N701" i="4" s="1"/>
  <c r="AH47" i="14" s="1"/>
  <c r="M653" i="4"/>
  <c r="N653" i="4" s="1"/>
  <c r="AH668" i="14" s="1"/>
  <c r="M627" i="4"/>
  <c r="N627" i="4" s="1"/>
  <c r="AH642" i="14" s="1"/>
  <c r="M611" i="4"/>
  <c r="N611" i="4" s="1"/>
  <c r="AH626" i="14" s="1"/>
  <c r="M564" i="4"/>
  <c r="N564" i="4" s="1"/>
  <c r="AH581" i="14" s="1"/>
  <c r="M488" i="4"/>
  <c r="N488" i="4" s="1"/>
  <c r="AH506" i="14" s="1"/>
  <c r="M435" i="4"/>
  <c r="N435" i="4" s="1"/>
  <c r="AH463" i="14" s="1"/>
  <c r="M396" i="4"/>
  <c r="N396" i="4" s="1"/>
  <c r="AH434" i="14" s="1"/>
  <c r="M702" i="4"/>
  <c r="N702" i="4" s="1"/>
  <c r="AH706" i="14" s="1"/>
  <c r="M684" i="4"/>
  <c r="N684" i="4" s="1"/>
  <c r="AH694" i="14" s="1"/>
  <c r="M640" i="4"/>
  <c r="N640" i="4" s="1"/>
  <c r="AH655" i="14" s="1"/>
  <c r="M587" i="4"/>
  <c r="N587" i="4" s="1"/>
  <c r="AH602" i="14" s="1"/>
  <c r="M557" i="4"/>
  <c r="N557" i="4" s="1"/>
  <c r="AH574" i="14" s="1"/>
  <c r="M523" i="4"/>
  <c r="N523" i="4" s="1"/>
  <c r="AH541" i="14" s="1"/>
  <c r="M507" i="4"/>
  <c r="N507" i="4" s="1"/>
  <c r="AH525" i="14" s="1"/>
  <c r="M448" i="4"/>
  <c r="N448" i="4" s="1"/>
  <c r="AH468" i="14" s="1"/>
  <c r="M399" i="4"/>
  <c r="N399" i="4" s="1"/>
  <c r="AH437" i="14" s="1"/>
  <c r="M727" i="4"/>
  <c r="N727" i="4" s="1"/>
  <c r="AH37" i="14" s="1"/>
  <c r="M705" i="4"/>
  <c r="N705" i="4" s="1"/>
  <c r="AH709" i="14" s="1"/>
  <c r="M674" i="4"/>
  <c r="N674" i="4" s="1"/>
  <c r="AH684" i="14" s="1"/>
  <c r="M576" i="4"/>
  <c r="N576" i="4" s="1"/>
  <c r="AH591" i="14" s="1"/>
  <c r="M520" i="4"/>
  <c r="N520" i="4" s="1"/>
  <c r="AH538" i="14" s="1"/>
  <c r="M492" i="4"/>
  <c r="N492" i="4" s="1"/>
  <c r="AH510" i="14" s="1"/>
  <c r="M484" i="4"/>
  <c r="N484" i="4" s="1"/>
  <c r="AH503" i="14" s="1"/>
  <c r="M456" i="4"/>
  <c r="N456" i="4" s="1"/>
  <c r="AH476" i="14" s="1"/>
  <c r="M424" i="4"/>
  <c r="N424" i="4" s="1"/>
  <c r="AH81" i="14" s="1"/>
  <c r="M386" i="4"/>
  <c r="N386" i="4" s="1"/>
  <c r="AH429" i="14" s="1"/>
  <c r="M714" i="4"/>
  <c r="N714" i="4" s="1"/>
  <c r="AH718" i="14" s="1"/>
  <c r="M685" i="4"/>
  <c r="N685" i="4" s="1"/>
  <c r="AH695" i="14" s="1"/>
  <c r="M675" i="4"/>
  <c r="N675" i="4" s="1"/>
  <c r="AH685" i="14" s="1"/>
  <c r="M655" i="4"/>
  <c r="N655" i="4" s="1"/>
  <c r="AH670" i="14" s="1"/>
  <c r="M638" i="4"/>
  <c r="N638" i="4" s="1"/>
  <c r="AH653" i="14" s="1"/>
  <c r="M623" i="4"/>
  <c r="N623" i="4" s="1"/>
  <c r="AH638" i="14" s="1"/>
  <c r="M607" i="4"/>
  <c r="N607" i="4" s="1"/>
  <c r="AH622" i="14" s="1"/>
  <c r="M591" i="4"/>
  <c r="N591" i="4" s="1"/>
  <c r="AH606" i="14" s="1"/>
  <c r="M579" i="4"/>
  <c r="N579" i="4" s="1"/>
  <c r="AH594" i="14" s="1"/>
  <c r="M569" i="4"/>
  <c r="N569" i="4" s="1"/>
  <c r="AH586" i="14" s="1"/>
  <c r="M536" i="4"/>
  <c r="N536" i="4" s="1"/>
  <c r="AH553" i="14" s="1"/>
  <c r="M521" i="4"/>
  <c r="N521" i="4" s="1"/>
  <c r="AH539" i="14" s="1"/>
  <c r="M505" i="4"/>
  <c r="N505" i="4" s="1"/>
  <c r="AH523" i="14" s="1"/>
  <c r="M487" i="4"/>
  <c r="N487" i="4" s="1"/>
  <c r="AH53" i="14" s="1"/>
  <c r="M466" i="4"/>
  <c r="N466" i="4" s="1"/>
  <c r="AH485" i="14" s="1"/>
  <c r="M450" i="4"/>
  <c r="N450" i="4" s="1"/>
  <c r="AH470" i="14" s="1"/>
  <c r="M438" i="4"/>
  <c r="N438" i="4" s="1"/>
  <c r="AH7" i="14" s="1"/>
  <c r="M395" i="4"/>
  <c r="N395" i="4" s="1"/>
  <c r="AH433" i="14" s="1"/>
  <c r="M373" i="4"/>
  <c r="N373" i="4" s="1"/>
  <c r="AH420" i="14" s="1"/>
  <c r="M731" i="4"/>
  <c r="N731" i="4" s="1"/>
  <c r="AH731" i="14" s="1"/>
  <c r="M720" i="4"/>
  <c r="N720" i="4" s="1"/>
  <c r="AH724" i="14" s="1"/>
  <c r="M709" i="4"/>
  <c r="N709" i="4" s="1"/>
  <c r="AH713" i="14" s="1"/>
  <c r="M699" i="4"/>
  <c r="N699" i="4" s="1"/>
  <c r="AH705" i="14" s="1"/>
  <c r="M688" i="4"/>
  <c r="N688" i="4" s="1"/>
  <c r="AH698" i="14" s="1"/>
  <c r="M665" i="4"/>
  <c r="N665" i="4" s="1"/>
  <c r="AH676" i="14" s="1"/>
  <c r="M651" i="4"/>
  <c r="N651" i="4" s="1"/>
  <c r="AH666" i="14" s="1"/>
  <c r="M636" i="4"/>
  <c r="N636" i="4" s="1"/>
  <c r="AH651" i="14" s="1"/>
  <c r="M608" i="4"/>
  <c r="N608" i="4" s="1"/>
  <c r="AH623" i="14" s="1"/>
  <c r="M592" i="4"/>
  <c r="N592" i="4" s="1"/>
  <c r="AH607" i="14" s="1"/>
  <c r="M556" i="4"/>
  <c r="N556" i="4" s="1"/>
  <c r="AH573" i="14" s="1"/>
  <c r="M528" i="4"/>
  <c r="N528" i="4" s="1"/>
  <c r="AH545" i="14" s="1"/>
  <c r="M512" i="4"/>
  <c r="N512" i="4" s="1"/>
  <c r="AH530" i="14" s="1"/>
  <c r="M496" i="4"/>
  <c r="N496" i="4" s="1"/>
  <c r="AH514" i="14" s="1"/>
  <c r="M485" i="4"/>
  <c r="N485" i="4" s="1"/>
  <c r="AH504" i="14" s="1"/>
  <c r="M470" i="4"/>
  <c r="N470" i="4" s="1"/>
  <c r="AH489" i="14" s="1"/>
  <c r="M454" i="4"/>
  <c r="N454" i="4" s="1"/>
  <c r="AH474" i="14" s="1"/>
  <c r="M432" i="4"/>
  <c r="N432" i="4" s="1"/>
  <c r="AH460" i="14" s="1"/>
  <c r="M416" i="4"/>
  <c r="N416" i="4" s="1"/>
  <c r="AH451" i="14" s="1"/>
  <c r="M404" i="4"/>
  <c r="N404" i="4" s="1"/>
  <c r="AH441" i="14" s="1"/>
  <c r="M393" i="4"/>
  <c r="N393" i="4" s="1"/>
  <c r="AH432" i="14" s="1"/>
  <c r="M383" i="4"/>
  <c r="N383" i="4" s="1"/>
  <c r="AH29" i="14" s="1"/>
  <c r="M726" i="4"/>
  <c r="N726" i="4" s="1"/>
  <c r="AH728" i="14" s="1"/>
  <c r="M693" i="4"/>
  <c r="N693" i="4" s="1"/>
  <c r="AH701" i="14" s="1"/>
  <c r="M681" i="4"/>
  <c r="N681" i="4" s="1"/>
  <c r="AH691" i="14" s="1"/>
  <c r="M671" i="4"/>
  <c r="N671" i="4" s="1"/>
  <c r="AH681" i="14" s="1"/>
  <c r="M649" i="4"/>
  <c r="N649" i="4" s="1"/>
  <c r="AH664" i="14" s="1"/>
  <c r="M631" i="4"/>
  <c r="N631" i="4" s="1"/>
  <c r="AH646" i="14" s="1"/>
  <c r="M615" i="4"/>
  <c r="N615" i="4" s="1"/>
  <c r="AH630" i="14" s="1"/>
  <c r="M599" i="4"/>
  <c r="N599" i="4" s="1"/>
  <c r="AH614" i="14" s="1"/>
  <c r="M586" i="4"/>
  <c r="N586" i="4" s="1"/>
  <c r="AH601" i="14" s="1"/>
  <c r="M575" i="4"/>
  <c r="N575" i="4" s="1"/>
  <c r="AH590" i="14" s="1"/>
  <c r="M565" i="4"/>
  <c r="N565" i="4" s="1"/>
  <c r="AH582" i="14" s="1"/>
  <c r="M554" i="4"/>
  <c r="N554" i="4" s="1"/>
  <c r="AH571" i="14" s="1"/>
  <c r="M543" i="4"/>
  <c r="N543" i="4" s="1"/>
  <c r="AH560" i="14" s="1"/>
  <c r="M532" i="4"/>
  <c r="N532" i="4" s="1"/>
  <c r="AH549" i="14" s="1"/>
  <c r="M516" i="4"/>
  <c r="N516" i="4" s="1"/>
  <c r="AH534" i="14" s="1"/>
  <c r="M500" i="4"/>
  <c r="N500" i="4" s="1"/>
  <c r="AH518" i="14" s="1"/>
  <c r="M474" i="4"/>
  <c r="N474" i="4" s="1"/>
  <c r="AH493" i="14" s="1"/>
  <c r="M458" i="4"/>
  <c r="N458" i="4" s="1"/>
  <c r="AH57" i="14" s="1"/>
  <c r="M446" i="4"/>
  <c r="N446" i="4" s="1"/>
  <c r="AH25" i="14" s="1"/>
  <c r="M430" i="4"/>
  <c r="N430" i="4" s="1"/>
  <c r="AH458" i="14" s="1"/>
  <c r="M391" i="4"/>
  <c r="N391" i="4" s="1"/>
  <c r="AH103" i="14" s="1"/>
  <c r="M735" i="4"/>
  <c r="N735" i="4" s="1"/>
  <c r="AH734" i="14" s="1"/>
  <c r="M724" i="4"/>
  <c r="N724" i="4" s="1"/>
  <c r="AH31" i="14" s="1"/>
  <c r="M713" i="4"/>
  <c r="N713" i="4" s="1"/>
  <c r="AH717" i="14" s="1"/>
  <c r="M703" i="4"/>
  <c r="N703" i="4" s="1"/>
  <c r="AH707" i="14" s="1"/>
  <c r="M689" i="4"/>
  <c r="N689" i="4" s="1"/>
  <c r="AH699" i="14" s="1"/>
  <c r="M669" i="4"/>
  <c r="N669" i="4" s="1"/>
  <c r="AH93" i="14" s="1"/>
  <c r="M659" i="4"/>
  <c r="N659" i="4" s="1"/>
  <c r="AH672" i="14" s="1"/>
  <c r="M643" i="4"/>
  <c r="N643" i="4" s="1"/>
  <c r="AH658" i="14" s="1"/>
  <c r="M625" i="4"/>
  <c r="N625" i="4" s="1"/>
  <c r="AH640" i="14" s="1"/>
  <c r="M609" i="4"/>
  <c r="N609" i="4" s="1"/>
  <c r="AH624" i="14" s="1"/>
  <c r="M593" i="4"/>
  <c r="N593" i="4" s="1"/>
  <c r="AH608" i="14" s="1"/>
  <c r="M568" i="4"/>
  <c r="N568" i="4" s="1"/>
  <c r="AH585" i="14" s="1"/>
  <c r="M517" i="4"/>
  <c r="N517" i="4" s="1"/>
  <c r="AH535" i="14" s="1"/>
  <c r="M490" i="4"/>
  <c r="N490" i="4" s="1"/>
  <c r="AH508" i="14" s="1"/>
  <c r="M481" i="4"/>
  <c r="N481" i="4" s="1"/>
  <c r="AH500" i="14" s="1"/>
  <c r="M465" i="4"/>
  <c r="N465" i="4" s="1"/>
  <c r="AH484" i="14" s="1"/>
  <c r="M452" i="4"/>
  <c r="N452" i="4" s="1"/>
  <c r="AH472" i="14" s="1"/>
  <c r="M437" i="4"/>
  <c r="N437" i="4" s="1"/>
  <c r="AH464" i="14" s="1"/>
  <c r="M421" i="4"/>
  <c r="N421" i="4" s="1"/>
  <c r="AH454" i="14" s="1"/>
  <c r="M406" i="4"/>
  <c r="N406" i="4" s="1"/>
  <c r="AH443" i="14" s="1"/>
  <c r="M394" i="4"/>
  <c r="N394" i="4" s="1"/>
  <c r="AH23" i="14" s="1"/>
  <c r="M384" i="4"/>
  <c r="N384" i="4" s="1"/>
  <c r="AH427" i="14" s="1"/>
  <c r="M692" i="4"/>
  <c r="N692" i="4" s="1"/>
  <c r="AH700" i="14" s="1"/>
  <c r="M641" i="4"/>
  <c r="N641" i="4" s="1"/>
  <c r="AH656" i="14" s="1"/>
  <c r="M594" i="4"/>
  <c r="N594" i="4" s="1"/>
  <c r="AH609" i="14" s="1"/>
  <c r="M453" i="4"/>
  <c r="N453" i="4" s="1"/>
  <c r="AH473" i="14" s="1"/>
  <c r="M403" i="4"/>
  <c r="N403" i="4" s="1"/>
  <c r="AH440" i="14" s="1"/>
  <c r="M723" i="4"/>
  <c r="N723" i="4" s="1"/>
  <c r="AH726" i="14" s="1"/>
  <c r="M690" i="4"/>
  <c r="N690" i="4" s="1"/>
  <c r="AH43" i="14" s="1"/>
  <c r="M639" i="4"/>
  <c r="N639" i="4" s="1"/>
  <c r="AH654" i="14" s="1"/>
  <c r="M595" i="4"/>
  <c r="N595" i="4" s="1"/>
  <c r="AH610" i="14" s="1"/>
  <c r="M519" i="4"/>
  <c r="N519" i="4" s="1"/>
  <c r="AH537" i="14" s="1"/>
  <c r="M503" i="4"/>
  <c r="N503" i="4" s="1"/>
  <c r="AH521" i="14" s="1"/>
  <c r="M457" i="4"/>
  <c r="N457" i="4" s="1"/>
  <c r="AH477" i="14" s="1"/>
  <c r="M407" i="4"/>
  <c r="N407" i="4" s="1"/>
  <c r="AH444" i="14" s="1"/>
  <c r="M385" i="4"/>
  <c r="N385" i="4" s="1"/>
  <c r="AH428" i="14" s="1"/>
  <c r="M656" i="4"/>
  <c r="N656" i="4" s="1"/>
  <c r="AH86" i="14" s="1"/>
  <c r="M602" i="4"/>
  <c r="N602" i="4" s="1"/>
  <c r="AH617" i="14" s="1"/>
  <c r="M578" i="4"/>
  <c r="N578" i="4" s="1"/>
  <c r="AH593" i="14" s="1"/>
  <c r="M546" i="4"/>
  <c r="N546" i="4" s="1"/>
  <c r="AH563" i="14" s="1"/>
  <c r="M461" i="4"/>
  <c r="N461" i="4" s="1"/>
  <c r="AH480" i="14" s="1"/>
  <c r="M433" i="4"/>
  <c r="N433" i="4" s="1"/>
  <c r="AH461" i="14" s="1"/>
  <c r="M374" i="4"/>
  <c r="N374" i="4" s="1"/>
  <c r="AH35" i="14" s="1"/>
  <c r="M716" i="4"/>
  <c r="N716" i="4" s="1"/>
  <c r="AH720" i="14" s="1"/>
  <c r="M696" i="4"/>
  <c r="N696" i="4" s="1"/>
  <c r="AH79" i="14" s="1"/>
  <c r="M661" i="4"/>
  <c r="N661" i="4" s="1"/>
  <c r="AH673" i="14" s="1"/>
  <c r="M645" i="4"/>
  <c r="N645" i="4" s="1"/>
  <c r="AH660" i="14" s="1"/>
  <c r="M632" i="4"/>
  <c r="N632" i="4" s="1"/>
  <c r="AH647" i="14" s="1"/>
  <c r="M600" i="4"/>
  <c r="N600" i="4" s="1"/>
  <c r="AH615" i="14" s="1"/>
  <c r="M544" i="4"/>
  <c r="N544" i="4" s="1"/>
  <c r="AH561" i="14" s="1"/>
  <c r="M504" i="4"/>
  <c r="N504" i="4" s="1"/>
  <c r="AH522" i="14" s="1"/>
  <c r="M472" i="4"/>
  <c r="N472" i="4" s="1"/>
  <c r="AH491" i="14" s="1"/>
  <c r="M440" i="4"/>
  <c r="N440" i="4" s="1"/>
  <c r="AH45" i="14" s="1"/>
  <c r="M397" i="4"/>
  <c r="N397" i="4" s="1"/>
  <c r="AH435" i="14" s="1"/>
  <c r="M706" i="4"/>
  <c r="N706" i="4" s="1"/>
  <c r="AH710" i="14" s="1"/>
  <c r="M683" i="4"/>
  <c r="N683" i="4" s="1"/>
  <c r="AH693" i="14" s="1"/>
  <c r="M672" i="4"/>
  <c r="N672" i="4" s="1"/>
  <c r="AH682" i="14" s="1"/>
  <c r="M650" i="4"/>
  <c r="N650" i="4" s="1"/>
  <c r="AH665" i="14" s="1"/>
  <c r="M635" i="4"/>
  <c r="N635" i="4" s="1"/>
  <c r="AH650" i="14" s="1"/>
  <c r="M604" i="4"/>
  <c r="N604" i="4" s="1"/>
  <c r="AH619" i="14" s="1"/>
  <c r="M588" i="4"/>
  <c r="N588" i="4" s="1"/>
  <c r="AH603" i="14" s="1"/>
  <c r="M577" i="4"/>
  <c r="N577" i="4" s="1"/>
  <c r="AH592" i="14" s="1"/>
  <c r="M566" i="4"/>
  <c r="N566" i="4" s="1"/>
  <c r="AH583" i="14" s="1"/>
  <c r="M555" i="4"/>
  <c r="N555" i="4" s="1"/>
  <c r="AH572" i="14" s="1"/>
  <c r="M545" i="4"/>
  <c r="N545" i="4" s="1"/>
  <c r="AH562" i="14" s="1"/>
  <c r="M533" i="4"/>
  <c r="N533" i="4" s="1"/>
  <c r="AH550" i="14" s="1"/>
  <c r="M518" i="4"/>
  <c r="N518" i="4" s="1"/>
  <c r="AH536" i="14" s="1"/>
  <c r="M502" i="4"/>
  <c r="N502" i="4" s="1"/>
  <c r="AH520" i="14" s="1"/>
  <c r="M479" i="4"/>
  <c r="N479" i="4" s="1"/>
  <c r="AH498" i="14" s="1"/>
  <c r="M463" i="4"/>
  <c r="N463" i="4" s="1"/>
  <c r="AH482" i="14" s="1"/>
  <c r="M447" i="4"/>
  <c r="N447" i="4" s="1"/>
  <c r="AH467" i="14" s="1"/>
  <c r="M431" i="4"/>
  <c r="N431" i="4" s="1"/>
  <c r="AH459" i="14" s="1"/>
  <c r="M415" i="4"/>
  <c r="N415" i="4" s="1"/>
  <c r="AH450" i="14" s="1"/>
  <c r="M387" i="4"/>
  <c r="N387" i="4" s="1"/>
  <c r="AH430" i="14" s="1"/>
  <c r="M372" i="4"/>
  <c r="N372" i="4" s="1"/>
  <c r="AH18" i="14" s="1"/>
  <c r="M728" i="4"/>
  <c r="N728" i="4" s="1"/>
  <c r="AH729" i="14" s="1"/>
  <c r="M717" i="4"/>
  <c r="N717" i="4" s="1"/>
  <c r="AH721" i="14" s="1"/>
  <c r="M707" i="4"/>
  <c r="N707" i="4" s="1"/>
  <c r="AH711" i="14" s="1"/>
  <c r="M697" i="4"/>
  <c r="N697" i="4" s="1"/>
  <c r="AH703" i="14" s="1"/>
  <c r="M678" i="4"/>
  <c r="N678" i="4" s="1"/>
  <c r="AH688" i="14" s="1"/>
  <c r="M663" i="4"/>
  <c r="N663" i="4" s="1"/>
  <c r="AH71" i="14" s="1"/>
  <c r="M646" i="4"/>
  <c r="N646" i="4" s="1"/>
  <c r="AH661" i="14" s="1"/>
  <c r="M633" i="4"/>
  <c r="N633" i="4" s="1"/>
  <c r="AH648" i="14" s="1"/>
  <c r="M617" i="4"/>
  <c r="N617" i="4" s="1"/>
  <c r="AH632" i="14" s="1"/>
  <c r="M580" i="4"/>
  <c r="N580" i="4" s="1"/>
  <c r="AH595" i="14" s="1"/>
  <c r="M548" i="4"/>
  <c r="N548" i="4" s="1"/>
  <c r="AH565" i="14" s="1"/>
  <c r="M525" i="4"/>
  <c r="N525" i="4" s="1"/>
  <c r="AH542" i="14" s="1"/>
  <c r="M509" i="4"/>
  <c r="N509" i="4" s="1"/>
  <c r="AH527" i="14" s="1"/>
  <c r="M494" i="4"/>
  <c r="N494" i="4" s="1"/>
  <c r="AH512" i="14" s="1"/>
  <c r="M482" i="4"/>
  <c r="N482" i="4" s="1"/>
  <c r="AH501" i="14" s="1"/>
  <c r="M467" i="4"/>
  <c r="N467" i="4" s="1"/>
  <c r="AH486" i="14" s="1"/>
  <c r="M429" i="4"/>
  <c r="N429" i="4" s="1"/>
  <c r="AH457" i="14" s="1"/>
  <c r="M413" i="4"/>
  <c r="N413" i="4" s="1"/>
  <c r="AH448" i="14" s="1"/>
  <c r="M401" i="4"/>
  <c r="N401" i="4" s="1"/>
  <c r="AH99" i="14" s="1"/>
  <c r="M390" i="4"/>
  <c r="N390" i="4" s="1"/>
  <c r="AH75" i="14" s="1"/>
  <c r="M378" i="4"/>
  <c r="N378" i="4" s="1"/>
  <c r="AH422" i="14" s="1"/>
  <c r="M718" i="4"/>
  <c r="N718" i="4" s="1"/>
  <c r="AH722" i="14" s="1"/>
  <c r="M691" i="4"/>
  <c r="N691" i="4" s="1"/>
  <c r="AH63" i="14" s="1"/>
  <c r="M679" i="4"/>
  <c r="N679" i="4" s="1"/>
  <c r="AH689" i="14" s="1"/>
  <c r="M666" i="4"/>
  <c r="N666" i="4" s="1"/>
  <c r="AH677" i="14" s="1"/>
  <c r="M647" i="4"/>
  <c r="N647" i="4" s="1"/>
  <c r="AH662" i="14" s="1"/>
  <c r="M628" i="4"/>
  <c r="N628" i="4" s="1"/>
  <c r="AH643" i="14" s="1"/>
  <c r="M596" i="4"/>
  <c r="N596" i="4" s="1"/>
  <c r="AH611" i="14" s="1"/>
  <c r="M583" i="4"/>
  <c r="N583" i="4" s="1"/>
  <c r="AH598" i="14" s="1"/>
  <c r="M573" i="4"/>
  <c r="N573" i="4" s="1"/>
  <c r="AH83" i="14" s="1"/>
  <c r="M541" i="4"/>
  <c r="N541" i="4" s="1"/>
  <c r="AH558" i="14" s="1"/>
  <c r="M529" i="4"/>
  <c r="N529" i="4" s="1"/>
  <c r="AH546" i="14" s="1"/>
  <c r="M513" i="4"/>
  <c r="N513" i="4" s="1"/>
  <c r="AH531" i="14" s="1"/>
  <c r="M471" i="4"/>
  <c r="N471" i="4" s="1"/>
  <c r="AH490" i="14" s="1"/>
  <c r="M455" i="4"/>
  <c r="N455" i="4" s="1"/>
  <c r="AH475" i="14" s="1"/>
  <c r="M439" i="4"/>
  <c r="N439" i="4" s="1"/>
  <c r="AH465" i="14" s="1"/>
  <c r="M423" i="4"/>
  <c r="N423" i="4" s="1"/>
  <c r="AH55" i="14" s="1"/>
  <c r="M408" i="4"/>
  <c r="N408" i="4" s="1"/>
  <c r="AH445" i="14" s="1"/>
  <c r="M381" i="4"/>
  <c r="N381" i="4" s="1"/>
  <c r="AH425" i="14" s="1"/>
  <c r="M732" i="4"/>
  <c r="N732" i="4" s="1"/>
  <c r="AH732" i="14" s="1"/>
  <c r="M721" i="4"/>
  <c r="N721" i="4" s="1"/>
  <c r="AH73" i="14" s="1"/>
  <c r="M711" i="4"/>
  <c r="N711" i="4" s="1"/>
  <c r="AH715" i="14" s="1"/>
  <c r="M700" i="4"/>
  <c r="N700" i="4" s="1"/>
  <c r="AH77" i="14" s="1"/>
  <c r="M687" i="4"/>
  <c r="N687" i="4" s="1"/>
  <c r="AH697" i="14" s="1"/>
  <c r="M667" i="4"/>
  <c r="N667" i="4" s="1"/>
  <c r="AH678" i="14" s="1"/>
  <c r="M654" i="4"/>
  <c r="N654" i="4" s="1"/>
  <c r="AH669" i="14" s="1"/>
  <c r="M637" i="4"/>
  <c r="N637" i="4" s="1"/>
  <c r="AH652" i="14" s="1"/>
  <c r="M622" i="4"/>
  <c r="N622" i="4" s="1"/>
  <c r="AH637" i="14" s="1"/>
  <c r="M606" i="4"/>
  <c r="N606" i="4" s="1"/>
  <c r="AH621" i="14" s="1"/>
  <c r="M590" i="4"/>
  <c r="N590" i="4" s="1"/>
  <c r="AH605" i="14" s="1"/>
  <c r="M560" i="4"/>
  <c r="N560" i="4" s="1"/>
  <c r="AH577" i="14" s="1"/>
  <c r="M530" i="4"/>
  <c r="N530" i="4" s="1"/>
  <c r="AH547" i="14" s="1"/>
  <c r="M514" i="4"/>
  <c r="N514" i="4" s="1"/>
  <c r="AH532" i="14" s="1"/>
  <c r="M498" i="4"/>
  <c r="N498" i="4" s="1"/>
  <c r="AH516" i="14" s="1"/>
  <c r="M489" i="4"/>
  <c r="N489" i="4" s="1"/>
  <c r="AH507" i="14" s="1"/>
  <c r="M478" i="4"/>
  <c r="N478" i="4" s="1"/>
  <c r="AH497" i="14" s="1"/>
  <c r="M462" i="4"/>
  <c r="N462" i="4" s="1"/>
  <c r="AH481" i="14" s="1"/>
  <c r="M449" i="4"/>
  <c r="N449" i="4" s="1"/>
  <c r="AH469" i="14" s="1"/>
  <c r="M434" i="4"/>
  <c r="N434" i="4" s="1"/>
  <c r="AH462" i="14" s="1"/>
  <c r="M402" i="4"/>
  <c r="N402" i="4" s="1"/>
  <c r="AH439" i="14" s="1"/>
  <c r="M392" i="4"/>
  <c r="N392" i="4" s="1"/>
  <c r="AH89" i="14" s="1"/>
  <c r="M377" i="4"/>
  <c r="N377" i="4" s="1"/>
  <c r="AH33" i="14" s="1"/>
  <c r="M677" i="4"/>
  <c r="N677" i="4" s="1"/>
  <c r="AH687" i="14" s="1"/>
  <c r="M626" i="4"/>
  <c r="N626" i="4" s="1"/>
  <c r="AH641" i="14" s="1"/>
  <c r="M582" i="4"/>
  <c r="N582" i="4" s="1"/>
  <c r="AH597" i="14" s="1"/>
  <c r="M550" i="4"/>
  <c r="N550" i="4" s="1"/>
  <c r="AH567" i="14" s="1"/>
  <c r="M539" i="4"/>
  <c r="N539" i="4" s="1"/>
  <c r="AH556" i="14" s="1"/>
  <c r="M508" i="4"/>
  <c r="N508" i="4" s="1"/>
  <c r="AH526" i="14" s="1"/>
  <c r="M469" i="4"/>
  <c r="N469" i="4" s="1"/>
  <c r="AH488" i="14" s="1"/>
  <c r="M425" i="4"/>
  <c r="N425" i="4" s="1"/>
  <c r="AH9" i="14" s="1"/>
  <c r="M380" i="4"/>
  <c r="N380" i="4" s="1"/>
  <c r="AH424" i="14" s="1"/>
  <c r="M712" i="4"/>
  <c r="N712" i="4" s="1"/>
  <c r="AH716" i="14" s="1"/>
  <c r="M668" i="4"/>
  <c r="N668" i="4" s="1"/>
  <c r="AH679" i="14" s="1"/>
  <c r="M473" i="4"/>
  <c r="N473" i="4" s="1"/>
  <c r="AH492" i="14" s="1"/>
  <c r="M419" i="4"/>
  <c r="N419" i="4" s="1"/>
  <c r="AH453" i="14" s="1"/>
  <c r="M734" i="4"/>
  <c r="N734" i="4" s="1"/>
  <c r="AH733" i="14" s="1"/>
  <c r="M673" i="4"/>
  <c r="N673" i="4" s="1"/>
  <c r="AH683" i="14" s="1"/>
  <c r="M618" i="4"/>
  <c r="N618" i="4" s="1"/>
  <c r="AH633" i="14" s="1"/>
  <c r="M567" i="4"/>
  <c r="N567" i="4" s="1"/>
  <c r="AH584" i="14" s="1"/>
  <c r="M535" i="4"/>
  <c r="N535" i="4" s="1"/>
  <c r="AH552" i="14" s="1"/>
  <c r="M477" i="4"/>
  <c r="N477" i="4" s="1"/>
  <c r="AH496" i="14" s="1"/>
  <c r="M417" i="4"/>
  <c r="N417" i="4" s="1"/>
  <c r="AH452" i="14" s="1"/>
  <c r="M409" i="4"/>
  <c r="N409" i="4" s="1"/>
  <c r="AH42" i="14" s="1"/>
  <c r="M730" i="4"/>
  <c r="N730" i="4" s="1"/>
  <c r="AH13" i="14" s="1"/>
  <c r="M694" i="4"/>
  <c r="N694" i="4" s="1"/>
  <c r="AH702" i="14" s="1"/>
  <c r="M680" i="4"/>
  <c r="N680" i="4" s="1"/>
  <c r="AH690" i="14" s="1"/>
  <c r="M662" i="4"/>
  <c r="N662" i="4" s="1"/>
  <c r="AH674" i="14" s="1"/>
  <c r="M648" i="4"/>
  <c r="N648" i="4" s="1"/>
  <c r="AH663" i="14" s="1"/>
  <c r="M629" i="4"/>
  <c r="N629" i="4" s="1"/>
  <c r="AH644" i="14" s="1"/>
  <c r="M613" i="4"/>
  <c r="N613" i="4" s="1"/>
  <c r="AH628" i="14" s="1"/>
  <c r="M597" i="4"/>
  <c r="N597" i="4" s="1"/>
  <c r="AH612" i="14" s="1"/>
  <c r="M585" i="4"/>
  <c r="N585" i="4" s="1"/>
  <c r="AH600" i="14" s="1"/>
  <c r="M574" i="4"/>
  <c r="N574" i="4" s="1"/>
  <c r="AH589" i="14" s="1"/>
  <c r="M563" i="4"/>
  <c r="N563" i="4" s="1"/>
  <c r="AH580" i="14" s="1"/>
  <c r="M553" i="4"/>
  <c r="N553" i="4" s="1"/>
  <c r="AH570" i="14" s="1"/>
  <c r="M531" i="4"/>
  <c r="N531" i="4" s="1"/>
  <c r="AH548" i="14" s="1"/>
  <c r="M515" i="4"/>
  <c r="N515" i="4" s="1"/>
  <c r="AH533" i="14" s="1"/>
  <c r="M499" i="4"/>
  <c r="N499" i="4" s="1"/>
  <c r="AH517" i="14" s="1"/>
  <c r="M476" i="4"/>
  <c r="N476" i="4" s="1"/>
  <c r="AH495" i="14" s="1"/>
  <c r="M460" i="4"/>
  <c r="N460" i="4" s="1"/>
  <c r="AH479" i="14" s="1"/>
  <c r="M444" i="4"/>
  <c r="N444" i="4" s="1"/>
  <c r="AH466" i="14" s="1"/>
  <c r="M428" i="4"/>
  <c r="N428" i="4" s="1"/>
  <c r="AH456" i="14" s="1"/>
  <c r="M412" i="4"/>
  <c r="N412" i="4" s="1"/>
  <c r="AH15" i="14" s="1"/>
  <c r="M382" i="4"/>
  <c r="N382" i="4" s="1"/>
  <c r="AH426" i="14" s="1"/>
  <c r="M736" i="4"/>
  <c r="N736" i="4" s="1"/>
  <c r="AH735" i="14" s="1"/>
  <c r="M725" i="4"/>
  <c r="N725" i="4" s="1"/>
  <c r="AH727" i="14" s="1"/>
  <c r="M715" i="4"/>
  <c r="N715" i="4" s="1"/>
  <c r="AH719" i="14" s="1"/>
  <c r="M704" i="4"/>
  <c r="N704" i="4" s="1"/>
  <c r="AH708" i="14" s="1"/>
  <c r="M695" i="4"/>
  <c r="N695" i="4" s="1"/>
  <c r="AH39" i="14" s="1"/>
  <c r="M670" i="4"/>
  <c r="N670" i="4" s="1"/>
  <c r="AH680" i="14" s="1"/>
  <c r="M644" i="4"/>
  <c r="N644" i="4" s="1"/>
  <c r="AH659" i="14" s="1"/>
  <c r="M630" i="4"/>
  <c r="N630" i="4" s="1"/>
  <c r="AH645" i="14" s="1"/>
  <c r="M614" i="4"/>
  <c r="N614" i="4" s="1"/>
  <c r="AH629" i="14" s="1"/>
  <c r="M598" i="4"/>
  <c r="N598" i="4" s="1"/>
  <c r="AH613" i="14" s="1"/>
  <c r="M572" i="4"/>
  <c r="N572" i="4" s="1"/>
  <c r="AH101" i="14" s="1"/>
  <c r="M540" i="4"/>
  <c r="N540" i="4" s="1"/>
  <c r="AH557" i="14" s="1"/>
  <c r="M522" i="4"/>
  <c r="N522" i="4" s="1"/>
  <c r="AH540" i="14" s="1"/>
  <c r="M506" i="4"/>
  <c r="N506" i="4" s="1"/>
  <c r="AH524" i="14" s="1"/>
  <c r="M491" i="4"/>
  <c r="N491" i="4" s="1"/>
  <c r="AH509" i="14" s="1"/>
  <c r="M480" i="4"/>
  <c r="N480" i="4" s="1"/>
  <c r="AH499" i="14" s="1"/>
  <c r="M464" i="4"/>
  <c r="N464" i="4" s="1"/>
  <c r="AH483" i="14" s="1"/>
  <c r="M442" i="4"/>
  <c r="N442" i="4" s="1"/>
  <c r="AH19" i="14" s="1"/>
  <c r="M426" i="4"/>
  <c r="N426" i="4" s="1"/>
  <c r="AH65" i="14" s="1"/>
  <c r="M410" i="4"/>
  <c r="N410" i="4" s="1"/>
  <c r="AH446" i="14" s="1"/>
  <c r="M398" i="4"/>
  <c r="N398" i="4" s="1"/>
  <c r="AH436" i="14" s="1"/>
  <c r="M388" i="4"/>
  <c r="N388" i="4" s="1"/>
  <c r="AH67" i="14" s="1"/>
  <c r="M376" i="4"/>
  <c r="N376" i="4" s="1"/>
  <c r="AH61" i="14" s="1"/>
  <c r="M710" i="4"/>
  <c r="N710" i="4" s="1"/>
  <c r="AH714" i="14" s="1"/>
  <c r="M686" i="4"/>
  <c r="N686" i="4" s="1"/>
  <c r="AH696" i="14" s="1"/>
  <c r="M676" i="4"/>
  <c r="N676" i="4" s="1"/>
  <c r="AH686" i="14" s="1"/>
  <c r="M658" i="4"/>
  <c r="N658" i="4" s="1"/>
  <c r="AH21" i="14" s="1"/>
  <c r="M642" i="4"/>
  <c r="N642" i="4" s="1"/>
  <c r="AH657" i="14" s="1"/>
  <c r="M621" i="4"/>
  <c r="N621" i="4" s="1"/>
  <c r="AH636" i="14" s="1"/>
  <c r="M589" i="4"/>
  <c r="N589" i="4" s="1"/>
  <c r="AH604" i="14" s="1"/>
  <c r="M581" i="4"/>
  <c r="N581" i="4" s="1"/>
  <c r="AH596" i="14" s="1"/>
  <c r="M570" i="4"/>
  <c r="N570" i="4" s="1"/>
  <c r="AH587" i="14" s="1"/>
  <c r="M559" i="4"/>
  <c r="N559" i="4" s="1"/>
  <c r="AH576" i="14" s="1"/>
  <c r="M549" i="4"/>
  <c r="N549" i="4" s="1"/>
  <c r="AH566" i="14" s="1"/>
  <c r="M537" i="4"/>
  <c r="N537" i="4" s="1"/>
  <c r="AH554" i="14" s="1"/>
  <c r="M526" i="4"/>
  <c r="N526" i="4" s="1"/>
  <c r="AH543" i="14" s="1"/>
  <c r="M510" i="4"/>
  <c r="N510" i="4" s="1"/>
  <c r="AH528" i="14" s="1"/>
  <c r="M483" i="4"/>
  <c r="N483" i="4" s="1"/>
  <c r="AH502" i="14" s="1"/>
  <c r="M468" i="4"/>
  <c r="N468" i="4" s="1"/>
  <c r="AH487" i="14" s="1"/>
  <c r="M451" i="4"/>
  <c r="N451" i="4" s="1"/>
  <c r="AH471" i="14" s="1"/>
  <c r="M436" i="4"/>
  <c r="N436" i="4" s="1"/>
  <c r="AH92" i="14" s="1"/>
  <c r="M420" i="4"/>
  <c r="N420" i="4" s="1"/>
  <c r="AH52" i="14" s="1"/>
  <c r="M405" i="4"/>
  <c r="N405" i="4" s="1"/>
  <c r="AH442" i="14" s="1"/>
  <c r="M379" i="4"/>
  <c r="N379" i="4" s="1"/>
  <c r="AH423" i="14" s="1"/>
  <c r="M729" i="4"/>
  <c r="N729" i="4" s="1"/>
  <c r="AH730" i="14" s="1"/>
  <c r="M719" i="4"/>
  <c r="N719" i="4" s="1"/>
  <c r="AH723" i="14" s="1"/>
  <c r="M708" i="4"/>
  <c r="N708" i="4" s="1"/>
  <c r="AH712" i="14" s="1"/>
  <c r="M698" i="4"/>
  <c r="N698" i="4" s="1"/>
  <c r="AH704" i="14" s="1"/>
  <c r="M682" i="4"/>
  <c r="N682" i="4" s="1"/>
  <c r="AH692" i="14" s="1"/>
  <c r="M664" i="4"/>
  <c r="N664" i="4" s="1"/>
  <c r="AH675" i="14" s="1"/>
  <c r="M652" i="4"/>
  <c r="N652" i="4" s="1"/>
  <c r="AH667" i="14" s="1"/>
  <c r="M634" i="4"/>
  <c r="N634" i="4" s="1"/>
  <c r="AH649" i="14" s="1"/>
  <c r="M619" i="4"/>
  <c r="N619" i="4" s="1"/>
  <c r="AH634" i="14" s="1"/>
  <c r="M603" i="4"/>
  <c r="N603" i="4" s="1"/>
  <c r="AH618" i="14" s="1"/>
  <c r="M584" i="4"/>
  <c r="N584" i="4" s="1"/>
  <c r="AH599" i="14" s="1"/>
  <c r="M552" i="4"/>
  <c r="N552" i="4" s="1"/>
  <c r="AH569" i="14" s="1"/>
  <c r="M527" i="4"/>
  <c r="N527" i="4" s="1"/>
  <c r="AH544" i="14" s="1"/>
  <c r="M511" i="4"/>
  <c r="N511" i="4" s="1"/>
  <c r="AH529" i="14" s="1"/>
  <c r="M495" i="4"/>
  <c r="N495" i="4" s="1"/>
  <c r="AH513" i="14" s="1"/>
  <c r="M486" i="4"/>
  <c r="N486" i="4" s="1"/>
  <c r="AH505" i="14" s="1"/>
  <c r="M475" i="4"/>
  <c r="N475" i="4" s="1"/>
  <c r="AH494" i="14" s="1"/>
  <c r="M459" i="4"/>
  <c r="N459" i="4" s="1"/>
  <c r="AH478" i="14" s="1"/>
  <c r="M443" i="4"/>
  <c r="N443" i="4" s="1"/>
  <c r="AH69" i="14" s="1"/>
  <c r="M427" i="4"/>
  <c r="N427" i="4" s="1"/>
  <c r="AH455" i="14" s="1"/>
  <c r="M411" i="4"/>
  <c r="N411" i="4" s="1"/>
  <c r="AH447" i="14" s="1"/>
  <c r="M400" i="4"/>
  <c r="N400" i="4" s="1"/>
  <c r="AH438" i="14" s="1"/>
  <c r="M389" i="4"/>
  <c r="N389" i="4" s="1"/>
  <c r="AH431" i="14" s="1"/>
  <c r="M375" i="4"/>
  <c r="N375" i="4" s="1"/>
  <c r="AH421" i="14" s="1"/>
  <c r="M121" i="4"/>
  <c r="N121" i="4" s="1"/>
  <c r="AH189" i="14" s="1"/>
  <c r="M60" i="4"/>
  <c r="N60" i="4" s="1"/>
  <c r="AH8" i="14" s="1"/>
  <c r="M73" i="4"/>
  <c r="N73" i="4" s="1"/>
  <c r="AH6" i="14" s="1"/>
  <c r="M119" i="4"/>
  <c r="N119" i="4" s="1"/>
  <c r="AH187" i="14" s="1"/>
  <c r="M25" i="4"/>
  <c r="N25" i="4" s="1"/>
  <c r="AH74" i="14" s="1"/>
  <c r="M160" i="4"/>
  <c r="N160" i="4" s="1"/>
  <c r="AH226" i="14" s="1"/>
  <c r="M40" i="4"/>
  <c r="N40" i="4" s="1"/>
  <c r="AH126" i="14" s="1"/>
  <c r="M112" i="4"/>
  <c r="N112" i="4" s="1"/>
  <c r="AH180" i="14" s="1"/>
  <c r="M94" i="4"/>
  <c r="N94" i="4" s="1"/>
  <c r="AH162" i="14" s="1"/>
  <c r="M92" i="4"/>
  <c r="N92" i="4" s="1"/>
  <c r="AH161" i="14" s="1"/>
  <c r="M7" i="4"/>
  <c r="N7" i="4" s="1"/>
  <c r="AH16" i="14" s="1"/>
  <c r="M13" i="4"/>
  <c r="N13" i="4" s="1"/>
  <c r="AH106" i="14" s="1"/>
  <c r="M145" i="4"/>
  <c r="N145" i="4" s="1"/>
  <c r="AH212" i="14" s="1"/>
  <c r="M39" i="4"/>
  <c r="N39" i="4" s="1"/>
  <c r="AH125" i="14" s="1"/>
  <c r="M132" i="4"/>
  <c r="N132" i="4" s="1"/>
  <c r="AH199" i="14" s="1"/>
  <c r="M28" i="4"/>
  <c r="N28" i="4" s="1"/>
  <c r="AH116" i="14" s="1"/>
  <c r="M96" i="4"/>
  <c r="N96" i="4" s="1"/>
  <c r="AH164" i="14" s="1"/>
  <c r="M26" i="4"/>
  <c r="N26" i="4" s="1"/>
  <c r="AH102" i="14" s="1"/>
  <c r="M116" i="4"/>
  <c r="N116" i="4" s="1"/>
  <c r="AH184" i="14" s="1"/>
  <c r="M34" i="4"/>
  <c r="N34" i="4" s="1"/>
  <c r="AH121" i="14" s="1"/>
  <c r="M155" i="4"/>
  <c r="N155" i="4" s="1"/>
  <c r="AH222" i="14" s="1"/>
  <c r="M220" i="4"/>
  <c r="N220" i="4" s="1"/>
  <c r="AH284" i="14" s="1"/>
  <c r="M215" i="4"/>
  <c r="N215" i="4" s="1"/>
  <c r="AH279" i="14" s="1"/>
  <c r="M247" i="4"/>
  <c r="N247" i="4" s="1"/>
  <c r="AH311" i="14" s="1"/>
  <c r="M107" i="4"/>
  <c r="N107" i="4" s="1"/>
  <c r="AH175" i="14" s="1"/>
  <c r="M169" i="4"/>
  <c r="N169" i="4" s="1"/>
  <c r="AH235" i="14" s="1"/>
  <c r="M157" i="4"/>
  <c r="N157" i="4" s="1"/>
  <c r="AH224" i="14" s="1"/>
  <c r="M316" i="4"/>
  <c r="N316" i="4" s="1"/>
  <c r="AH375" i="14" s="1"/>
  <c r="M192" i="4"/>
  <c r="N192" i="4" s="1"/>
  <c r="AH258" i="14" s="1"/>
  <c r="M83" i="4"/>
  <c r="N83" i="4" s="1"/>
  <c r="AH152" i="14" s="1"/>
  <c r="M104" i="4"/>
  <c r="N104" i="4" s="1"/>
  <c r="AH172" i="14" s="1"/>
  <c r="M90" i="4"/>
  <c r="N90" i="4" s="1"/>
  <c r="AH159" i="14" s="1"/>
  <c r="M241" i="4"/>
  <c r="N241" i="4" s="1"/>
  <c r="AH305" i="14" s="1"/>
  <c r="M177" i="4"/>
  <c r="N177" i="4" s="1"/>
  <c r="AH243" i="14" s="1"/>
  <c r="M147" i="4"/>
  <c r="N147" i="4" s="1"/>
  <c r="AH214" i="14" s="1"/>
  <c r="M189" i="4"/>
  <c r="N189" i="4" s="1"/>
  <c r="AH255" i="14" s="1"/>
  <c r="M211" i="4"/>
  <c r="N211" i="4" s="1"/>
  <c r="AH275" i="14" s="1"/>
  <c r="M162" i="4"/>
  <c r="N162" i="4" s="1"/>
  <c r="AH228" i="14" s="1"/>
  <c r="M244" i="4"/>
  <c r="N244" i="4" s="1"/>
  <c r="AH308" i="14" s="1"/>
  <c r="M163" i="4"/>
  <c r="N163" i="4" s="1"/>
  <c r="AH229" i="14" s="1"/>
  <c r="M218" i="4"/>
  <c r="N218" i="4" s="1"/>
  <c r="AH282" i="14" s="1"/>
  <c r="M278" i="4"/>
  <c r="N278" i="4" s="1"/>
  <c r="AH342" i="14" s="1"/>
  <c r="M271" i="4"/>
  <c r="N271" i="4" s="1"/>
  <c r="AH335" i="14" s="1"/>
  <c r="M173" i="4"/>
  <c r="N173" i="4" s="1"/>
  <c r="AH239" i="14" s="1"/>
  <c r="M217" i="4"/>
  <c r="N217" i="4" s="1"/>
  <c r="AH281" i="14" s="1"/>
  <c r="M103" i="4"/>
  <c r="N103" i="4" s="1"/>
  <c r="AH171" i="14" s="1"/>
  <c r="M350" i="4"/>
  <c r="N350" i="4" s="1"/>
  <c r="AH403" i="14" s="1"/>
  <c r="M302" i="4"/>
  <c r="N302" i="4" s="1"/>
  <c r="AH362" i="14" s="1"/>
  <c r="M231" i="4"/>
  <c r="N231" i="4" s="1"/>
  <c r="AH295" i="14" s="1"/>
  <c r="M314" i="4"/>
  <c r="N314" i="4" s="1"/>
  <c r="AH373" i="14" s="1"/>
  <c r="M269" i="4"/>
  <c r="N269" i="4" s="1"/>
  <c r="AH333" i="14" s="1"/>
  <c r="M272" i="4"/>
  <c r="N272" i="4" s="1"/>
  <c r="AH336" i="14" s="1"/>
  <c r="M253" i="4"/>
  <c r="N253" i="4" s="1"/>
  <c r="AH317" i="14" s="1"/>
  <c r="M307" i="4"/>
  <c r="N307" i="4" s="1"/>
  <c r="AH366" i="14" s="1"/>
  <c r="M262" i="4"/>
  <c r="N262" i="4" s="1"/>
  <c r="AH326" i="14" s="1"/>
  <c r="M246" i="4"/>
  <c r="N246" i="4" s="1"/>
  <c r="AH310" i="14" s="1"/>
  <c r="M208" i="4"/>
  <c r="N208" i="4" s="1"/>
  <c r="AH82" i="14" s="1"/>
  <c r="M294" i="4"/>
  <c r="N294" i="4" s="1"/>
  <c r="AH356" i="14" s="1"/>
  <c r="M326" i="4"/>
  <c r="N326" i="4" s="1"/>
  <c r="AH62" i="14" s="1"/>
  <c r="M265" i="4"/>
  <c r="N265" i="4" s="1"/>
  <c r="AH329" i="14" s="1"/>
  <c r="M305" i="4"/>
  <c r="N305" i="4" s="1"/>
  <c r="AH364" i="14" s="1"/>
  <c r="M322" i="4"/>
  <c r="N322" i="4" s="1"/>
  <c r="AH381" i="14" s="1"/>
  <c r="M328" i="4"/>
  <c r="N328" i="4" s="1"/>
  <c r="AH385" i="14" s="1"/>
  <c r="M284" i="4"/>
  <c r="N284" i="4" s="1"/>
  <c r="AH348" i="14" s="1"/>
  <c r="M351" i="4"/>
  <c r="N351" i="4" s="1"/>
  <c r="AH404" i="14" s="1"/>
  <c r="M264" i="4"/>
  <c r="N264" i="4" s="1"/>
  <c r="AH328" i="14" s="1"/>
  <c r="M330" i="4"/>
  <c r="N330" i="4" s="1"/>
  <c r="AH38" i="14" s="1"/>
  <c r="M309" i="4"/>
  <c r="N309" i="4" s="1"/>
  <c r="AH368" i="14" s="1"/>
  <c r="M291" i="4"/>
  <c r="N291" i="4" s="1"/>
  <c r="AH84" i="14" s="1"/>
  <c r="M303" i="4"/>
  <c r="N303" i="4" s="1"/>
  <c r="AH363" i="14" s="1"/>
  <c r="M367" i="4"/>
  <c r="N367" i="4" s="1"/>
  <c r="AH416" i="14" s="1"/>
  <c r="M358" i="4"/>
  <c r="N358" i="4" s="1"/>
  <c r="AH410" i="14" s="1"/>
  <c r="M360" i="4"/>
  <c r="N360" i="4" s="1"/>
  <c r="AH411" i="14" s="1"/>
  <c r="M333" i="4"/>
  <c r="N333" i="4" s="1"/>
  <c r="AH388" i="14" s="1"/>
  <c r="M361" i="4"/>
  <c r="N361" i="4" s="1"/>
  <c r="AH412" i="14" s="1"/>
  <c r="M313" i="4"/>
  <c r="N313" i="4" s="1"/>
  <c r="AH372" i="14" s="1"/>
  <c r="M356" i="4"/>
  <c r="N356" i="4" s="1"/>
  <c r="AH72" i="14" s="1"/>
  <c r="M359" i="4"/>
  <c r="N359" i="4" s="1"/>
  <c r="AH30" i="14" s="1"/>
  <c r="M127" i="4"/>
  <c r="N127" i="4" s="1"/>
  <c r="AH194" i="14" s="1"/>
  <c r="M93" i="4"/>
  <c r="N93" i="4" s="1"/>
  <c r="AH56" i="14" s="1"/>
  <c r="M133" i="4"/>
  <c r="N133" i="4" s="1"/>
  <c r="AH200" i="14" s="1"/>
  <c r="M115" i="4"/>
  <c r="N115" i="4" s="1"/>
  <c r="AH183" i="14" s="1"/>
  <c r="M33" i="4"/>
  <c r="N33" i="4" s="1"/>
  <c r="AH120" i="14" s="1"/>
  <c r="M20" i="4"/>
  <c r="N20" i="4" s="1"/>
  <c r="AH112" i="14" s="1"/>
  <c r="M99" i="4"/>
  <c r="N99" i="4" s="1"/>
  <c r="AH167" i="14" s="1"/>
  <c r="M156" i="4"/>
  <c r="N156" i="4" s="1"/>
  <c r="AH223" i="14" s="1"/>
  <c r="M84" i="4"/>
  <c r="N84" i="4" s="1"/>
  <c r="AH153" i="14" s="1"/>
  <c r="M12" i="4"/>
  <c r="N12" i="4" s="1"/>
  <c r="AH32" i="14" s="1"/>
  <c r="M158" i="4"/>
  <c r="N158" i="4" s="1"/>
  <c r="AH225" i="14" s="1"/>
  <c r="M87" i="4"/>
  <c r="N87" i="4" s="1"/>
  <c r="AH156" i="14" s="1"/>
  <c r="M71" i="4"/>
  <c r="N71" i="4" s="1"/>
  <c r="AH90" i="14" s="1"/>
  <c r="M203" i="4"/>
  <c r="N203" i="4" s="1"/>
  <c r="AH269" i="14" s="1"/>
  <c r="M37" i="4"/>
  <c r="N37" i="4" s="1"/>
  <c r="AH123" i="14" s="1"/>
  <c r="M79" i="4"/>
  <c r="N79" i="4" s="1"/>
  <c r="AH150" i="14" s="1"/>
  <c r="M134" i="4"/>
  <c r="N134" i="4" s="1"/>
  <c r="AH201" i="14" s="1"/>
  <c r="M21" i="4"/>
  <c r="N21" i="4" s="1"/>
  <c r="AH113" i="14" s="1"/>
  <c r="M66" i="4"/>
  <c r="N66" i="4" s="1"/>
  <c r="AH143" i="14" s="1"/>
  <c r="M16" i="4"/>
  <c r="N16" i="4" s="1"/>
  <c r="AH109" i="14" s="1"/>
  <c r="M76" i="4"/>
  <c r="N76" i="4" s="1"/>
  <c r="AH96" i="14" s="1"/>
  <c r="M55" i="4"/>
  <c r="N55" i="4" s="1"/>
  <c r="AH50" i="14" s="1"/>
  <c r="M138" i="4"/>
  <c r="N138" i="4" s="1"/>
  <c r="AH205" i="14" s="1"/>
  <c r="M70" i="4"/>
  <c r="N70" i="4" s="1"/>
  <c r="AH147" i="14" s="1"/>
  <c r="M77" i="4"/>
  <c r="N77" i="4" s="1"/>
  <c r="AH17" i="14" s="1"/>
  <c r="M174" i="4"/>
  <c r="N174" i="4" s="1"/>
  <c r="AH240" i="14" s="1"/>
  <c r="M50" i="4"/>
  <c r="N50" i="4" s="1"/>
  <c r="AH134" i="14" s="1"/>
  <c r="M62" i="4"/>
  <c r="N62" i="4" s="1"/>
  <c r="AH139" i="14" s="1"/>
  <c r="M61" i="4"/>
  <c r="N61" i="4" s="1"/>
  <c r="AH64" i="14" s="1"/>
  <c r="M128" i="4"/>
  <c r="N128" i="4" s="1"/>
  <c r="AH195" i="14" s="1"/>
  <c r="M113" i="4"/>
  <c r="N113" i="4" s="1"/>
  <c r="AH181" i="14" s="1"/>
  <c r="M46" i="4"/>
  <c r="N46" i="4" s="1"/>
  <c r="AH131" i="14" s="1"/>
  <c r="M161" i="4"/>
  <c r="N161" i="4" s="1"/>
  <c r="AH227" i="14" s="1"/>
  <c r="M108" i="4"/>
  <c r="N108" i="4" s="1"/>
  <c r="AH176" i="14" s="1"/>
  <c r="M23" i="4"/>
  <c r="N23" i="4" s="1"/>
  <c r="AH66" i="14" s="1"/>
  <c r="M22" i="4"/>
  <c r="N22" i="4" s="1"/>
  <c r="AH114" i="14" s="1"/>
  <c r="M63" i="4"/>
  <c r="N63" i="4" s="1"/>
  <c r="AH140" i="14" s="1"/>
  <c r="M229" i="4"/>
  <c r="N229" i="4" s="1"/>
  <c r="AH293" i="14" s="1"/>
  <c r="M123" i="4"/>
  <c r="N123" i="4" s="1"/>
  <c r="AH190" i="14" s="1"/>
  <c r="M24" i="4"/>
  <c r="N24" i="4" s="1"/>
  <c r="AH115" i="14" s="1"/>
  <c r="M19" i="4"/>
  <c r="N19" i="4" s="1"/>
  <c r="AH111" i="14" s="1"/>
  <c r="M69" i="4"/>
  <c r="N69" i="4" s="1"/>
  <c r="AH146" i="14" s="1"/>
  <c r="M52" i="4"/>
  <c r="N52" i="4" s="1"/>
  <c r="AH136" i="14" s="1"/>
  <c r="M36" i="4"/>
  <c r="N36" i="4" s="1"/>
  <c r="AH98" i="14" s="1"/>
  <c r="M72" i="4"/>
  <c r="N72" i="4" s="1"/>
  <c r="AH148" i="14" s="1"/>
  <c r="M164" i="4"/>
  <c r="N164" i="4" s="1"/>
  <c r="AH230" i="14" s="1"/>
  <c r="M82" i="4"/>
  <c r="N82" i="4" s="1"/>
  <c r="AH151" i="14" s="1"/>
  <c r="M137" i="4"/>
  <c r="N137" i="4" s="1"/>
  <c r="AH204" i="14" s="1"/>
  <c r="M167" i="4"/>
  <c r="N167" i="4" s="1"/>
  <c r="AH233" i="14" s="1"/>
  <c r="M248" i="4"/>
  <c r="N248" i="4" s="1"/>
  <c r="AH312" i="14" s="1"/>
  <c r="M148" i="4"/>
  <c r="N148" i="4" s="1"/>
  <c r="AH215" i="14" s="1"/>
  <c r="M102" i="4"/>
  <c r="N102" i="4" s="1"/>
  <c r="AH170" i="14" s="1"/>
  <c r="M196" i="4"/>
  <c r="N196" i="4" s="1"/>
  <c r="AH262" i="14" s="1"/>
  <c r="M178" i="4"/>
  <c r="N178" i="4" s="1"/>
  <c r="AH244" i="14" s="1"/>
  <c r="M171" i="4"/>
  <c r="N171" i="4" s="1"/>
  <c r="AH237" i="14" s="1"/>
  <c r="M219" i="4"/>
  <c r="N219" i="4" s="1"/>
  <c r="AH283" i="14" s="1"/>
  <c r="M210" i="4"/>
  <c r="N210" i="4" s="1"/>
  <c r="AH274" i="14" s="1"/>
  <c r="M130" i="4"/>
  <c r="N130" i="4" s="1"/>
  <c r="AH197" i="14" s="1"/>
  <c r="M312" i="4"/>
  <c r="N312" i="4" s="1"/>
  <c r="AH371" i="14" s="1"/>
  <c r="M117" i="4"/>
  <c r="N117" i="4" s="1"/>
  <c r="AH185" i="14" s="1"/>
  <c r="M234" i="4"/>
  <c r="N234" i="4" s="1"/>
  <c r="AH298" i="14" s="1"/>
  <c r="M202" i="4"/>
  <c r="N202" i="4" s="1"/>
  <c r="AH268" i="14" s="1"/>
  <c r="M194" i="4"/>
  <c r="N194" i="4" s="1"/>
  <c r="AH260" i="14" s="1"/>
  <c r="M289" i="4"/>
  <c r="N289" i="4" s="1"/>
  <c r="AH353" i="14" s="1"/>
  <c r="M170" i="4"/>
  <c r="N170" i="4" s="1"/>
  <c r="AH236" i="14" s="1"/>
  <c r="M188" i="4"/>
  <c r="N188" i="4" s="1"/>
  <c r="AH254" i="14" s="1"/>
  <c r="M187" i="4"/>
  <c r="N187" i="4" s="1"/>
  <c r="AH253" i="14" s="1"/>
  <c r="M195" i="4"/>
  <c r="N195" i="4" s="1"/>
  <c r="AH261" i="14" s="1"/>
  <c r="M200" i="4"/>
  <c r="N200" i="4" s="1"/>
  <c r="AH266" i="14" s="1"/>
  <c r="M149" i="4"/>
  <c r="N149" i="4" s="1"/>
  <c r="AH216" i="14" s="1"/>
  <c r="M228" i="4"/>
  <c r="N228" i="4" s="1"/>
  <c r="AH292" i="14" s="1"/>
  <c r="M201" i="4"/>
  <c r="N201" i="4" s="1"/>
  <c r="AH267" i="14" s="1"/>
  <c r="M193" i="4"/>
  <c r="N193" i="4" s="1"/>
  <c r="AH259" i="14" s="1"/>
  <c r="M329" i="4"/>
  <c r="N329" i="4" s="1"/>
  <c r="AH386" i="14" s="1"/>
  <c r="M319" i="4"/>
  <c r="N319" i="4" s="1"/>
  <c r="AH378" i="14" s="1"/>
  <c r="M209" i="4"/>
  <c r="N209" i="4" s="1"/>
  <c r="AH273" i="14" s="1"/>
  <c r="M292" i="4"/>
  <c r="N292" i="4" s="1"/>
  <c r="AH355" i="14" s="1"/>
  <c r="M311" i="4"/>
  <c r="N311" i="4" s="1"/>
  <c r="AH370" i="14" s="1"/>
  <c r="M185" i="4"/>
  <c r="N185" i="4" s="1"/>
  <c r="AH251" i="14" s="1"/>
  <c r="M168" i="4"/>
  <c r="N168" i="4" s="1"/>
  <c r="AH234" i="14" s="1"/>
  <c r="M331" i="4"/>
  <c r="N331" i="4" s="1"/>
  <c r="AH78" i="14" s="1"/>
  <c r="M216" i="4"/>
  <c r="N216" i="4" s="1"/>
  <c r="AH280" i="14" s="1"/>
  <c r="M166" i="4"/>
  <c r="N166" i="4" s="1"/>
  <c r="AH232" i="14" s="1"/>
  <c r="M263" i="4"/>
  <c r="N263" i="4" s="1"/>
  <c r="AH327" i="14" s="1"/>
  <c r="M295" i="4"/>
  <c r="N295" i="4" s="1"/>
  <c r="AH48" i="14" s="1"/>
  <c r="M283" i="4"/>
  <c r="N283" i="4" s="1"/>
  <c r="AH347" i="14" s="1"/>
  <c r="M306" i="4"/>
  <c r="N306" i="4" s="1"/>
  <c r="AH365" i="14" s="1"/>
  <c r="M340" i="4"/>
  <c r="N340" i="4" s="1"/>
  <c r="AH393" i="14" s="1"/>
  <c r="M342" i="4"/>
  <c r="N342" i="4" s="1"/>
  <c r="AH395" i="14" s="1"/>
  <c r="M273" i="4"/>
  <c r="N273" i="4" s="1"/>
  <c r="AH337" i="14" s="1"/>
  <c r="M368" i="4"/>
  <c r="N368" i="4" s="1"/>
  <c r="AH85" i="14" s="1"/>
  <c r="M257" i="4"/>
  <c r="N257" i="4" s="1"/>
  <c r="AH321" i="14" s="1"/>
  <c r="M274" i="4"/>
  <c r="N274" i="4" s="1"/>
  <c r="AH338" i="14" s="1"/>
  <c r="M335" i="4"/>
  <c r="N335" i="4" s="1"/>
  <c r="AH76" i="14" s="1"/>
  <c r="M267" i="4"/>
  <c r="N267" i="4" s="1"/>
  <c r="AH331" i="14" s="1"/>
  <c r="M362" i="4"/>
  <c r="N362" i="4" s="1"/>
  <c r="AH36" i="14" s="1"/>
  <c r="M371" i="4"/>
  <c r="N371" i="4" s="1"/>
  <c r="AH419" i="14" s="1"/>
  <c r="M363" i="4"/>
  <c r="N363" i="4" s="1"/>
  <c r="AH413" i="14" s="1"/>
  <c r="M270" i="4"/>
  <c r="N270" i="4" s="1"/>
  <c r="AH334" i="14" s="1"/>
  <c r="M321" i="4"/>
  <c r="N321" i="4" s="1"/>
  <c r="AH380" i="14" s="1"/>
  <c r="M334" i="4"/>
  <c r="N334" i="4" s="1"/>
  <c r="AH389" i="14" s="1"/>
  <c r="M287" i="4"/>
  <c r="N287" i="4" s="1"/>
  <c r="AH351" i="14" s="1"/>
  <c r="M324" i="4"/>
  <c r="N324" i="4" s="1"/>
  <c r="AH383" i="14" s="1"/>
  <c r="M353" i="4"/>
  <c r="N353" i="4" s="1"/>
  <c r="AH406" i="14" s="1"/>
  <c r="M80" i="4"/>
  <c r="N80" i="4" s="1"/>
  <c r="AH94" i="14" s="1"/>
  <c r="M11" i="4"/>
  <c r="N11" i="4" s="1"/>
  <c r="AH60" i="14" s="1"/>
  <c r="M45" i="4"/>
  <c r="N45" i="4" s="1"/>
  <c r="AH130" i="14" s="1"/>
  <c r="M125" i="4"/>
  <c r="N125" i="4" s="1"/>
  <c r="AH192" i="14" s="1"/>
  <c r="M38" i="4"/>
  <c r="N38" i="4" s="1"/>
  <c r="AH124" i="14" s="1"/>
  <c r="M41" i="4"/>
  <c r="N41" i="4" s="1"/>
  <c r="AH127" i="14" s="1"/>
  <c r="M17" i="4"/>
  <c r="N17" i="4" s="1"/>
  <c r="AH110" i="14" s="1"/>
  <c r="M109" i="4"/>
  <c r="N109" i="4" s="1"/>
  <c r="AH177" i="14" s="1"/>
  <c r="M106" i="4"/>
  <c r="N106" i="4" s="1"/>
  <c r="AH174" i="14" s="1"/>
  <c r="M9" i="4"/>
  <c r="N9" i="4" s="1"/>
  <c r="AH34" i="14" s="1"/>
  <c r="M14" i="4"/>
  <c r="N14" i="4" s="1"/>
  <c r="AH107" i="14" s="1"/>
  <c r="M31" i="4"/>
  <c r="N31" i="4" s="1"/>
  <c r="AH118" i="14" s="1"/>
  <c r="M8" i="4"/>
  <c r="N8" i="4" s="1"/>
  <c r="AH104" i="14" s="1"/>
  <c r="M142" i="4"/>
  <c r="N142" i="4" s="1"/>
  <c r="AH209" i="14" s="1"/>
  <c r="M43" i="4"/>
  <c r="N43" i="4" s="1"/>
  <c r="AH129" i="14" s="1"/>
  <c r="M118" i="4"/>
  <c r="N118" i="4" s="1"/>
  <c r="AH186" i="14" s="1"/>
  <c r="M111" i="4"/>
  <c r="N111" i="4" s="1"/>
  <c r="AH179" i="14" s="1"/>
  <c r="M10" i="4"/>
  <c r="N10" i="4" s="1"/>
  <c r="AH105" i="14" s="1"/>
  <c r="M54" i="4"/>
  <c r="N54" i="4" s="1"/>
  <c r="AH137" i="14" s="1"/>
  <c r="M105" i="4"/>
  <c r="N105" i="4" s="1"/>
  <c r="AH173" i="14" s="1"/>
  <c r="M214" i="4"/>
  <c r="N214" i="4" s="1"/>
  <c r="AH278" i="14" s="1"/>
  <c r="M110" i="4"/>
  <c r="N110" i="4" s="1"/>
  <c r="AH178" i="14" s="1"/>
  <c r="M197" i="4"/>
  <c r="N197" i="4" s="1"/>
  <c r="AH263" i="14" s="1"/>
  <c r="M30" i="4"/>
  <c r="N30" i="4" s="1"/>
  <c r="AH117" i="14" s="1"/>
  <c r="M65" i="4"/>
  <c r="N65" i="4" s="1"/>
  <c r="AH142" i="14" s="1"/>
  <c r="M35" i="4"/>
  <c r="N35" i="4" s="1"/>
  <c r="AH122" i="14" s="1"/>
  <c r="M176" i="4"/>
  <c r="N176" i="4" s="1"/>
  <c r="AH242" i="14" s="1"/>
  <c r="M49" i="4"/>
  <c r="N49" i="4" s="1"/>
  <c r="AH133" i="14" s="1"/>
  <c r="M78" i="4"/>
  <c r="N78" i="4" s="1"/>
  <c r="AH68" i="14" s="1"/>
  <c r="M89" i="4"/>
  <c r="N89" i="4" s="1"/>
  <c r="AH158" i="14" s="1"/>
  <c r="M58" i="4"/>
  <c r="N58" i="4" s="1"/>
  <c r="AH54" i="14" s="1"/>
  <c r="M51" i="4"/>
  <c r="N51" i="4" s="1"/>
  <c r="AH135" i="14" s="1"/>
  <c r="M48" i="4"/>
  <c r="N48" i="4" s="1"/>
  <c r="AH132" i="14" s="1"/>
  <c r="M56" i="4"/>
  <c r="N56" i="4" s="1"/>
  <c r="AH138" i="14" s="1"/>
  <c r="M75" i="4"/>
  <c r="N75" i="4" s="1"/>
  <c r="AH44" i="14" s="1"/>
  <c r="M124" i="4"/>
  <c r="N124" i="4" s="1"/>
  <c r="AH191" i="14" s="1"/>
  <c r="M186" i="4"/>
  <c r="N186" i="4" s="1"/>
  <c r="AH252" i="14" s="1"/>
  <c r="M59" i="4"/>
  <c r="N59" i="4" s="1"/>
  <c r="AH80" i="14" s="1"/>
  <c r="M32" i="4"/>
  <c r="N32" i="4" s="1"/>
  <c r="AH119" i="14" s="1"/>
  <c r="M42" i="4"/>
  <c r="N42" i="4" s="1"/>
  <c r="AH128" i="14" s="1"/>
  <c r="M44" i="4"/>
  <c r="N44" i="4" s="1"/>
  <c r="AH40" i="14" s="1"/>
  <c r="M146" i="4"/>
  <c r="N146" i="4" s="1"/>
  <c r="AH213" i="14" s="1"/>
  <c r="M179" i="4"/>
  <c r="N179" i="4" s="1"/>
  <c r="AH245" i="14" s="1"/>
  <c r="M98" i="4"/>
  <c r="N98" i="4" s="1"/>
  <c r="AH166" i="14" s="1"/>
  <c r="M235" i="4"/>
  <c r="N235" i="4" s="1"/>
  <c r="AH299" i="14" s="1"/>
  <c r="M242" i="4"/>
  <c r="N242" i="4" s="1"/>
  <c r="AH306" i="14" s="1"/>
  <c r="M221" i="4"/>
  <c r="N221" i="4" s="1"/>
  <c r="AH285" i="14" s="1"/>
  <c r="M222" i="4"/>
  <c r="N222" i="4" s="1"/>
  <c r="AH286" i="14" s="1"/>
  <c r="M206" i="4"/>
  <c r="N206" i="4" s="1"/>
  <c r="AH272" i="14" s="1"/>
  <c r="M226" i="4"/>
  <c r="N226" i="4" s="1"/>
  <c r="AH290" i="14" s="1"/>
  <c r="M245" i="4"/>
  <c r="N245" i="4" s="1"/>
  <c r="AH309" i="14" s="1"/>
  <c r="M183" i="4"/>
  <c r="N183" i="4" s="1"/>
  <c r="AH249" i="14" s="1"/>
  <c r="M141" i="4"/>
  <c r="N141" i="4" s="1"/>
  <c r="AH208" i="14" s="1"/>
  <c r="M95" i="4"/>
  <c r="N95" i="4" s="1"/>
  <c r="AH163" i="14" s="1"/>
  <c r="M223" i="4"/>
  <c r="N223" i="4" s="1"/>
  <c r="AH287" i="14" s="1"/>
  <c r="M232" i="4"/>
  <c r="N232" i="4" s="1"/>
  <c r="AH296" i="14" s="1"/>
  <c r="M205" i="4"/>
  <c r="N205" i="4" s="1"/>
  <c r="AH271" i="14" s="1"/>
  <c r="M91" i="4"/>
  <c r="N91" i="4" s="1"/>
  <c r="AH160" i="14" s="1"/>
  <c r="M131" i="4"/>
  <c r="N131" i="4" s="1"/>
  <c r="AH198" i="14" s="1"/>
  <c r="M297" i="4"/>
  <c r="N297" i="4" s="1"/>
  <c r="AH358" i="14" s="1"/>
  <c r="M175" i="4"/>
  <c r="N175" i="4" s="1"/>
  <c r="AH241" i="14" s="1"/>
  <c r="M184" i="4"/>
  <c r="N184" i="4" s="1"/>
  <c r="AH250" i="14" s="1"/>
  <c r="M243" i="4"/>
  <c r="N243" i="4" s="1"/>
  <c r="AH307" i="14" s="1"/>
  <c r="M204" i="4"/>
  <c r="N204" i="4" s="1"/>
  <c r="AH270" i="14" s="1"/>
  <c r="M181" i="4"/>
  <c r="N181" i="4" s="1"/>
  <c r="AH247" i="14" s="1"/>
  <c r="M301" i="4"/>
  <c r="N301" i="4" s="1"/>
  <c r="AH361" i="14" s="1"/>
  <c r="M337" i="4"/>
  <c r="N337" i="4" s="1"/>
  <c r="AH390" i="14" s="1"/>
  <c r="M224" i="4"/>
  <c r="N224" i="4" s="1"/>
  <c r="AH288" i="14" s="1"/>
  <c r="M225" i="4"/>
  <c r="N225" i="4" s="1"/>
  <c r="AH289" i="14" s="1"/>
  <c r="M279" i="4"/>
  <c r="N279" i="4" s="1"/>
  <c r="AH343" i="14" s="1"/>
  <c r="M252" i="4"/>
  <c r="N252" i="4" s="1"/>
  <c r="AH316" i="14" s="1"/>
  <c r="M293" i="4"/>
  <c r="N293" i="4" s="1"/>
  <c r="AH20" i="14" s="1"/>
  <c r="M254" i="4"/>
  <c r="N254" i="4" s="1"/>
  <c r="AH318" i="14" s="1"/>
  <c r="M290" i="4"/>
  <c r="N290" i="4" s="1"/>
  <c r="AH354" i="14" s="1"/>
  <c r="M258" i="4"/>
  <c r="N258" i="4" s="1"/>
  <c r="AH322" i="14" s="1"/>
  <c r="M207" i="4"/>
  <c r="N207" i="4" s="1"/>
  <c r="AH100" i="14" s="1"/>
  <c r="M129" i="4"/>
  <c r="N129" i="4" s="1"/>
  <c r="AH196" i="14" s="1"/>
  <c r="M348" i="4"/>
  <c r="N348" i="4" s="1"/>
  <c r="AH401" i="14" s="1"/>
  <c r="M275" i="4"/>
  <c r="N275" i="4" s="1"/>
  <c r="AH339" i="14" s="1"/>
  <c r="M256" i="4"/>
  <c r="N256" i="4" s="1"/>
  <c r="AH320" i="14" s="1"/>
  <c r="M349" i="4"/>
  <c r="N349" i="4" s="1"/>
  <c r="AH402" i="14" s="1"/>
  <c r="M345" i="4"/>
  <c r="N345" i="4" s="1"/>
  <c r="AH398" i="14" s="1"/>
  <c r="M320" i="4"/>
  <c r="N320" i="4" s="1"/>
  <c r="AH379" i="14" s="1"/>
  <c r="M298" i="4"/>
  <c r="N298" i="4" s="1"/>
  <c r="AH70" i="14" s="1"/>
  <c r="M286" i="4"/>
  <c r="N286" i="4" s="1"/>
  <c r="AH350" i="14" s="1"/>
  <c r="M310" i="4"/>
  <c r="N310" i="4" s="1"/>
  <c r="AH369" i="14" s="1"/>
  <c r="M338" i="4"/>
  <c r="N338" i="4" s="1"/>
  <c r="AH391" i="14" s="1"/>
  <c r="M299" i="4"/>
  <c r="N299" i="4" s="1"/>
  <c r="AH359" i="14" s="1"/>
  <c r="M346" i="4"/>
  <c r="N346" i="4" s="1"/>
  <c r="AH399" i="14" s="1"/>
  <c r="M268" i="4"/>
  <c r="N268" i="4" s="1"/>
  <c r="AH332" i="14" s="1"/>
  <c r="M327" i="4"/>
  <c r="N327" i="4" s="1"/>
  <c r="AH384" i="14" s="1"/>
  <c r="M355" i="4"/>
  <c r="N355" i="4" s="1"/>
  <c r="AH408" i="14" s="1"/>
  <c r="M365" i="4"/>
  <c r="N365" i="4" s="1"/>
  <c r="AH12" i="14" s="1"/>
  <c r="M336" i="4"/>
  <c r="N336" i="4" s="1"/>
  <c r="AH46" i="14" s="1"/>
  <c r="M347" i="4"/>
  <c r="N347" i="4" s="1"/>
  <c r="AH400" i="14" s="1"/>
  <c r="M260" i="4"/>
  <c r="N260" i="4" s="1"/>
  <c r="AH324" i="14" s="1"/>
  <c r="M304" i="4"/>
  <c r="N304" i="4" s="1"/>
  <c r="AH91" i="14" s="1"/>
  <c r="M318" i="4"/>
  <c r="N318" i="4" s="1"/>
  <c r="AH377" i="14" s="1"/>
  <c r="M332" i="4"/>
  <c r="N332" i="4" s="1"/>
  <c r="AH387" i="14" s="1"/>
  <c r="M352" i="4"/>
  <c r="N352" i="4" s="1"/>
  <c r="AH405" i="14" s="1"/>
  <c r="M370" i="4"/>
  <c r="N370" i="4" s="1"/>
  <c r="AH418" i="14" s="1"/>
  <c r="M67" i="4"/>
  <c r="N67" i="4" s="1"/>
  <c r="AH144" i="14" s="1"/>
  <c r="M29" i="4"/>
  <c r="N29" i="4" s="1"/>
  <c r="AH22" i="14" s="1"/>
  <c r="M122" i="4"/>
  <c r="N122" i="4" s="1"/>
  <c r="AH51" i="14" s="1"/>
  <c r="M120" i="4"/>
  <c r="N120" i="4" s="1"/>
  <c r="AH188" i="14" s="1"/>
  <c r="M213" i="4"/>
  <c r="N213" i="4" s="1"/>
  <c r="AH277" i="14" s="1"/>
  <c r="M74" i="4"/>
  <c r="N74" i="4" s="1"/>
  <c r="AH149" i="14" s="1"/>
  <c r="M97" i="4"/>
  <c r="N97" i="4" s="1"/>
  <c r="AH165" i="14" s="1"/>
  <c r="M47" i="4"/>
  <c r="N47" i="4" s="1"/>
  <c r="AH14" i="14" s="1"/>
  <c r="M126" i="4"/>
  <c r="N126" i="4" s="1"/>
  <c r="AH193" i="14" s="1"/>
  <c r="M86" i="4"/>
  <c r="N86" i="4" s="1"/>
  <c r="AH155" i="14" s="1"/>
  <c r="M27" i="4"/>
  <c r="N27" i="4" s="1"/>
  <c r="AH88" i="14" s="1"/>
  <c r="M114" i="4"/>
  <c r="N114" i="4" s="1"/>
  <c r="AH182" i="14" s="1"/>
  <c r="M88" i="4"/>
  <c r="N88" i="4" s="1"/>
  <c r="AH157" i="14" s="1"/>
  <c r="M18" i="4"/>
  <c r="N18" i="4" s="1"/>
  <c r="AH28" i="14" s="1"/>
  <c r="M139" i="4"/>
  <c r="N139" i="4" s="1"/>
  <c r="AH206" i="14" s="1"/>
  <c r="M140" i="4"/>
  <c r="N140" i="4" s="1"/>
  <c r="AH207" i="14" s="1"/>
  <c r="M53" i="4"/>
  <c r="N53" i="4" s="1"/>
  <c r="AH26" i="14" s="1"/>
  <c r="M227" i="4"/>
  <c r="N227" i="4" s="1"/>
  <c r="AH291" i="14" s="1"/>
  <c r="M15" i="4"/>
  <c r="N15" i="4" s="1"/>
  <c r="AH108" i="14" s="1"/>
  <c r="M64" i="4"/>
  <c r="N64" i="4" s="1"/>
  <c r="AH141" i="14" s="1"/>
  <c r="M57" i="4"/>
  <c r="N57" i="4" s="1"/>
  <c r="AH10" i="14" s="1"/>
  <c r="M68" i="4"/>
  <c r="N68" i="4" s="1"/>
  <c r="AH145" i="14" s="1"/>
  <c r="M101" i="4"/>
  <c r="N101" i="4" s="1"/>
  <c r="AH169" i="14" s="1"/>
  <c r="M212" i="4"/>
  <c r="N212" i="4" s="1"/>
  <c r="AH276" i="14" s="1"/>
  <c r="M239" i="4"/>
  <c r="N239" i="4" s="1"/>
  <c r="AH303" i="14" s="1"/>
  <c r="M198" i="4"/>
  <c r="N198" i="4" s="1"/>
  <c r="AH264" i="14" s="1"/>
  <c r="M190" i="4"/>
  <c r="N190" i="4" s="1"/>
  <c r="AH256" i="14" s="1"/>
  <c r="M144" i="4"/>
  <c r="N144" i="4" s="1"/>
  <c r="AH211" i="14" s="1"/>
  <c r="M151" i="4"/>
  <c r="N151" i="4" s="1"/>
  <c r="AH218" i="14" s="1"/>
  <c r="M100" i="4"/>
  <c r="N100" i="4" s="1"/>
  <c r="AH168" i="14" s="1"/>
  <c r="M230" i="4"/>
  <c r="N230" i="4" s="1"/>
  <c r="AH294" i="14" s="1"/>
  <c r="M240" i="4"/>
  <c r="N240" i="4" s="1"/>
  <c r="AH304" i="14" s="1"/>
  <c r="M251" i="4"/>
  <c r="N251" i="4" s="1"/>
  <c r="AH315" i="14" s="1"/>
  <c r="M81" i="4"/>
  <c r="N81" i="4" s="1"/>
  <c r="AH24" i="14" s="1"/>
  <c r="M150" i="4"/>
  <c r="N150" i="4" s="1"/>
  <c r="AH217" i="14" s="1"/>
  <c r="M237" i="4"/>
  <c r="N237" i="4" s="1"/>
  <c r="AH301" i="14" s="1"/>
  <c r="M85" i="4"/>
  <c r="N85" i="4" s="1"/>
  <c r="AH154" i="14" s="1"/>
  <c r="M135" i="4"/>
  <c r="N135" i="4" s="1"/>
  <c r="AH202" i="14" s="1"/>
  <c r="M136" i="4"/>
  <c r="N136" i="4" s="1"/>
  <c r="AH203" i="14" s="1"/>
  <c r="M172" i="4"/>
  <c r="N172" i="4" s="1"/>
  <c r="AH238" i="14" s="1"/>
  <c r="M180" i="4"/>
  <c r="N180" i="4" s="1"/>
  <c r="AH246" i="14" s="1"/>
  <c r="M159" i="4"/>
  <c r="N159" i="4" s="1"/>
  <c r="AH58" i="14" s="1"/>
  <c r="M238" i="4"/>
  <c r="N238" i="4" s="1"/>
  <c r="AH302" i="14" s="1"/>
  <c r="M191" i="4"/>
  <c r="N191" i="4" s="1"/>
  <c r="AH257" i="14" s="1"/>
  <c r="M153" i="4"/>
  <c r="N153" i="4" s="1"/>
  <c r="AH220" i="14" s="1"/>
  <c r="M236" i="4"/>
  <c r="N236" i="4" s="1"/>
  <c r="AH300" i="14" s="1"/>
  <c r="M199" i="4"/>
  <c r="N199" i="4" s="1"/>
  <c r="AH265" i="14" s="1"/>
  <c r="M165" i="4"/>
  <c r="N165" i="4" s="1"/>
  <c r="AH231" i="14" s="1"/>
  <c r="M143" i="4"/>
  <c r="N143" i="4" s="1"/>
  <c r="AH210" i="14" s="1"/>
  <c r="M233" i="4"/>
  <c r="N233" i="4" s="1"/>
  <c r="AH297" i="14" s="1"/>
  <c r="M152" i="4"/>
  <c r="N152" i="4" s="1"/>
  <c r="AH219" i="14" s="1"/>
  <c r="M249" i="4"/>
  <c r="N249" i="4" s="1"/>
  <c r="AH313" i="14" s="1"/>
  <c r="M288" i="4"/>
  <c r="N288" i="4" s="1"/>
  <c r="AH352" i="14" s="1"/>
  <c r="M182" i="4"/>
  <c r="N182" i="4" s="1"/>
  <c r="AH248" i="14" s="1"/>
  <c r="M280" i="4"/>
  <c r="N280" i="4" s="1"/>
  <c r="AH344" i="14" s="1"/>
  <c r="M250" i="4"/>
  <c r="N250" i="4" s="1"/>
  <c r="AH314" i="14" s="1"/>
  <c r="M154" i="4"/>
  <c r="N154" i="4" s="1"/>
  <c r="AH221" i="14" s="1"/>
  <c r="M266" i="4"/>
  <c r="N266" i="4" s="1"/>
  <c r="AH330" i="14" s="1"/>
  <c r="M282" i="4"/>
  <c r="N282" i="4" s="1"/>
  <c r="AH346" i="14" s="1"/>
  <c r="M325" i="4"/>
  <c r="N325" i="4" s="1"/>
  <c r="AH41" i="14" s="1"/>
  <c r="M317" i="4"/>
  <c r="N317" i="4" s="1"/>
  <c r="AH376" i="14" s="1"/>
  <c r="M261" i="4"/>
  <c r="N261" i="4" s="1"/>
  <c r="AH325" i="14" s="1"/>
  <c r="M339" i="4"/>
  <c r="N339" i="4" s="1"/>
  <c r="AH392" i="14" s="1"/>
  <c r="M259" i="4"/>
  <c r="N259" i="4" s="1"/>
  <c r="AH323" i="14" s="1"/>
  <c r="M285" i="4"/>
  <c r="N285" i="4" s="1"/>
  <c r="AH349" i="14" s="1"/>
  <c r="M281" i="4"/>
  <c r="N281" i="4" s="1"/>
  <c r="AH345" i="14" s="1"/>
  <c r="M308" i="4"/>
  <c r="N308" i="4" s="1"/>
  <c r="AH367" i="14" s="1"/>
  <c r="M315" i="4"/>
  <c r="N315" i="4" s="1"/>
  <c r="AH374" i="14" s="1"/>
  <c r="M300" i="4"/>
  <c r="N300" i="4" s="1"/>
  <c r="AH360" i="14" s="1"/>
  <c r="M343" i="4"/>
  <c r="N343" i="4" s="1"/>
  <c r="AH396" i="14" s="1"/>
  <c r="M296" i="4"/>
  <c r="N296" i="4" s="1"/>
  <c r="AH357" i="14" s="1"/>
  <c r="M277" i="4"/>
  <c r="N277" i="4" s="1"/>
  <c r="AH341" i="14" s="1"/>
  <c r="M255" i="4"/>
  <c r="N255" i="4" s="1"/>
  <c r="AH319" i="14" s="1"/>
  <c r="M369" i="4"/>
  <c r="N369" i="4" s="1"/>
  <c r="AH417" i="14" s="1"/>
  <c r="M323" i="4"/>
  <c r="N323" i="4" s="1"/>
  <c r="AH382" i="14" s="1"/>
  <c r="M364" i="4"/>
  <c r="N364" i="4" s="1"/>
  <c r="AH414" i="14" s="1"/>
  <c r="M344" i="4"/>
  <c r="N344" i="4" s="1"/>
  <c r="AH397" i="14" s="1"/>
  <c r="M366" i="4"/>
  <c r="N366" i="4" s="1"/>
  <c r="AH415" i="14" s="1"/>
  <c r="M341" i="4"/>
  <c r="N341" i="4" s="1"/>
  <c r="AH394" i="14" s="1"/>
  <c r="M354" i="4"/>
  <c r="N354" i="4" s="1"/>
  <c r="AH407" i="14" s="1"/>
  <c r="M276" i="4"/>
  <c r="N276" i="4" s="1"/>
  <c r="AH340" i="14" s="1"/>
  <c r="M357" i="4"/>
  <c r="N357" i="4" s="1"/>
  <c r="AH409" i="14" s="1"/>
  <c r="K25" i="8" l="1"/>
  <c r="K22" i="8"/>
  <c r="K23" i="8" s="1"/>
  <c r="K27" i="8"/>
  <c r="K26" i="8"/>
  <c r="K24" i="8"/>
  <c r="E45" i="6"/>
  <c r="E46" i="6"/>
  <c r="K12" i="8"/>
  <c r="E7" i="4"/>
  <c r="J7" i="4"/>
  <c r="K7" i="4" s="1"/>
  <c r="H7" i="4" l="1"/>
  <c r="I7" i="4" l="1"/>
  <c r="G8" i="4"/>
  <c r="L7" i="4" l="1"/>
  <c r="J8" i="4"/>
  <c r="K8" i="4" s="1"/>
  <c r="E8" i="4"/>
  <c r="AB24" i="14" l="1"/>
  <c r="O7" i="4"/>
  <c r="H8" i="4"/>
  <c r="G9" i="4" s="1"/>
  <c r="E9" i="4" l="1"/>
  <c r="I8" i="4"/>
  <c r="J9" i="4"/>
  <c r="K9" i="4" s="1"/>
  <c r="L8" i="4" l="1"/>
  <c r="H9" i="4"/>
  <c r="AB294" i="14" l="1"/>
  <c r="O8" i="4"/>
  <c r="I9" i="4"/>
  <c r="G10" i="4"/>
  <c r="J10" i="4" l="1"/>
  <c r="K10" i="4" s="1"/>
  <c r="L9" i="4"/>
  <c r="E10" i="4"/>
  <c r="O9" i="4" l="1"/>
  <c r="AB40" i="14"/>
  <c r="H10" i="4"/>
  <c r="G11" i="4" s="1"/>
  <c r="I10" i="4" l="1"/>
  <c r="L10" i="4" s="1"/>
  <c r="J11" i="4"/>
  <c r="K11" i="4" s="1"/>
  <c r="E11" i="4"/>
  <c r="O10" i="4" l="1"/>
  <c r="AB281" i="14"/>
  <c r="H11" i="4"/>
  <c r="I11" i="4" s="1"/>
  <c r="G12" i="4" l="1"/>
  <c r="E12" i="4" s="1"/>
  <c r="L11" i="4"/>
  <c r="O11" i="4" l="1"/>
  <c r="AB187" i="14"/>
  <c r="J12" i="4"/>
  <c r="K12" i="4" s="1"/>
  <c r="H12" i="4"/>
  <c r="I12" i="4" s="1"/>
  <c r="G13" i="4" l="1"/>
  <c r="J13" i="4" s="1"/>
  <c r="K13" i="4" s="1"/>
  <c r="L12" i="4"/>
  <c r="AB32" i="14" s="1"/>
  <c r="E13" i="4" l="1"/>
  <c r="H13" i="4" s="1"/>
  <c r="G14" i="4" s="1"/>
  <c r="O12" i="4"/>
  <c r="I13" i="4" l="1"/>
  <c r="L13" i="4" s="1"/>
  <c r="AB254" i="14" s="1"/>
  <c r="J14" i="4"/>
  <c r="K14" i="4" s="1"/>
  <c r="E14" i="4"/>
  <c r="H14" i="4" l="1"/>
  <c r="G15" i="4" s="1"/>
  <c r="O13" i="4"/>
  <c r="I14" i="4" l="1"/>
  <c r="L14" i="4" s="1"/>
  <c r="J15" i="4"/>
  <c r="K15" i="4" s="1"/>
  <c r="E15" i="4"/>
  <c r="O14" i="4" l="1"/>
  <c r="AB261" i="14"/>
  <c r="H15" i="4"/>
  <c r="I15" i="4" s="1"/>
  <c r="L15" i="4" l="1"/>
  <c r="G16" i="4"/>
  <c r="E16" i="4" s="1"/>
  <c r="O15" i="4" l="1"/>
  <c r="AB268" i="14"/>
  <c r="H16" i="4"/>
  <c r="G17" i="4" s="1"/>
  <c r="J16" i="4"/>
  <c r="K16" i="4" s="1"/>
  <c r="I16" i="4" l="1"/>
  <c r="L16" i="4" s="1"/>
  <c r="J17" i="4"/>
  <c r="K17" i="4" s="1"/>
  <c r="E17" i="4"/>
  <c r="O16" i="4" l="1"/>
  <c r="AB280" i="14"/>
  <c r="H17" i="4"/>
  <c r="G18" i="4" s="1"/>
  <c r="I17" i="4" l="1"/>
  <c r="L17" i="4" s="1"/>
  <c r="AB278" i="14" s="1"/>
  <c r="J18" i="4"/>
  <c r="K18" i="4" s="1"/>
  <c r="E18" i="4"/>
  <c r="H18" i="4" l="1"/>
  <c r="G19" i="4" s="1"/>
  <c r="O17" i="4"/>
  <c r="I18" i="4" l="1"/>
  <c r="L18" i="4" s="1"/>
  <c r="AB28" i="14" s="1"/>
  <c r="E19" i="4"/>
  <c r="J19" i="4"/>
  <c r="K19" i="4" s="1"/>
  <c r="H19" i="4" l="1"/>
  <c r="I19" i="4" s="1"/>
  <c r="O18" i="4"/>
  <c r="G20" i="4" l="1"/>
  <c r="E20" i="4" s="1"/>
  <c r="L19" i="4"/>
  <c r="O19" i="4" l="1"/>
  <c r="AB248" i="14"/>
  <c r="J20" i="4"/>
  <c r="K20" i="4" s="1"/>
  <c r="H20" i="4"/>
  <c r="G21" i="4" l="1"/>
  <c r="I20" i="4"/>
  <c r="E21" i="4" l="1"/>
  <c r="H21" i="4" s="1"/>
  <c r="J21" i="4"/>
  <c r="K21" i="4" s="1"/>
  <c r="L20" i="4"/>
  <c r="AB255" i="14" s="1"/>
  <c r="G22" i="4" l="1"/>
  <c r="I21" i="4"/>
  <c r="O20" i="4"/>
  <c r="L21" i="4" l="1"/>
  <c r="AB262" i="14" s="1"/>
  <c r="J22" i="4"/>
  <c r="K22" i="4" s="1"/>
  <c r="E22" i="4"/>
  <c r="H22" i="4" l="1"/>
  <c r="G23" i="4" s="1"/>
  <c r="O21" i="4"/>
  <c r="I22" i="4" l="1"/>
  <c r="L22" i="4" s="1"/>
  <c r="AB269" i="14" s="1"/>
  <c r="J23" i="4"/>
  <c r="K23" i="4" s="1"/>
  <c r="E23" i="4"/>
  <c r="H23" i="4" l="1"/>
  <c r="I23" i="4" s="1"/>
  <c r="O22" i="4"/>
  <c r="G24" i="4" l="1"/>
  <c r="E24" i="4" s="1"/>
  <c r="L23" i="4"/>
  <c r="O23" i="4" l="1"/>
  <c r="AB191" i="14"/>
  <c r="J24" i="4"/>
  <c r="K24" i="4" s="1"/>
  <c r="H24" i="4"/>
  <c r="I24" i="4" l="1"/>
  <c r="G25" i="4"/>
  <c r="J25" i="4" l="1"/>
  <c r="K25" i="4" s="1"/>
  <c r="L24" i="4"/>
  <c r="E25" i="4"/>
  <c r="O24" i="4" l="1"/>
  <c r="AB253" i="14"/>
  <c r="H25" i="4"/>
  <c r="G26" i="4" s="1"/>
  <c r="I25" i="4" l="1"/>
  <c r="L25" i="4" s="1"/>
  <c r="AB199" i="14" s="1"/>
  <c r="E26" i="4"/>
  <c r="J26" i="4"/>
  <c r="K26" i="4" s="1"/>
  <c r="O25" i="4" l="1"/>
  <c r="H26" i="4"/>
  <c r="I26" i="4" l="1"/>
  <c r="G27" i="4"/>
  <c r="E27" i="4" l="1"/>
  <c r="J27" i="4"/>
  <c r="K27" i="4" s="1"/>
  <c r="L26" i="4"/>
  <c r="AB232" i="14" s="1"/>
  <c r="O26" i="4" l="1"/>
  <c r="H27" i="4"/>
  <c r="I27" i="4" l="1"/>
  <c r="G28" i="4"/>
  <c r="E28" i="4" l="1"/>
  <c r="J28" i="4"/>
  <c r="K28" i="4" s="1"/>
  <c r="L27" i="4"/>
  <c r="AB214" i="14" s="1"/>
  <c r="H28" i="4" l="1"/>
  <c r="O27" i="4"/>
  <c r="I28" i="4" l="1"/>
  <c r="G29" i="4"/>
  <c r="L28" i="4" l="1"/>
  <c r="AB242" i="14" s="1"/>
  <c r="J29" i="4"/>
  <c r="K29" i="4" s="1"/>
  <c r="E29" i="4"/>
  <c r="H29" i="4" l="1"/>
  <c r="I29" i="4" s="1"/>
  <c r="O28" i="4"/>
  <c r="G30" i="4" l="1"/>
  <c r="E30" i="4" s="1"/>
  <c r="L29" i="4"/>
  <c r="O29" i="4" l="1"/>
  <c r="AB21" i="14"/>
  <c r="J30" i="4"/>
  <c r="K30" i="4" s="1"/>
  <c r="H30" i="4"/>
  <c r="G31" i="4" s="1"/>
  <c r="I30" i="4" l="1"/>
  <c r="L30" i="4" s="1"/>
  <c r="AB194" i="14" s="1"/>
  <c r="E31" i="4"/>
  <c r="J31" i="4"/>
  <c r="K31" i="4" s="1"/>
  <c r="O30" i="4" l="1"/>
  <c r="H31" i="4"/>
  <c r="I31" i="4" l="1"/>
  <c r="G32" i="4"/>
  <c r="E32" i="4" l="1"/>
  <c r="J32" i="4"/>
  <c r="K32" i="4" s="1"/>
  <c r="L31" i="4"/>
  <c r="AB209" i="14" s="1"/>
  <c r="H32" i="4" l="1"/>
  <c r="O31" i="4"/>
  <c r="I32" i="4" l="1"/>
  <c r="G33" i="4"/>
  <c r="J33" i="4" l="1"/>
  <c r="K33" i="4" s="1"/>
  <c r="L32" i="4"/>
  <c r="AB204" i="14" s="1"/>
  <c r="E33" i="4"/>
  <c r="O32" i="4" l="1"/>
  <c r="H33" i="4"/>
  <c r="G34" i="4" s="1"/>
  <c r="I33" i="4" l="1"/>
  <c r="L33" i="4" s="1"/>
  <c r="AB216" i="14" s="1"/>
  <c r="J34" i="4"/>
  <c r="K34" i="4" s="1"/>
  <c r="E34" i="4"/>
  <c r="O33" i="4" l="1"/>
  <c r="H34" i="4"/>
  <c r="I34" i="4" s="1"/>
  <c r="G35" i="4" l="1"/>
  <c r="E35" i="4" s="1"/>
  <c r="H35" i="4" s="1"/>
  <c r="L34" i="4"/>
  <c r="O34" i="4" l="1"/>
  <c r="AB230" i="14"/>
  <c r="J35" i="4"/>
  <c r="K35" i="4" s="1"/>
  <c r="I35" i="4"/>
  <c r="G36" i="4"/>
  <c r="L35" i="4" l="1"/>
  <c r="AB239" i="14" s="1"/>
  <c r="J36" i="4"/>
  <c r="K36" i="4" s="1"/>
  <c r="E36" i="4"/>
  <c r="O35" i="4" l="1"/>
  <c r="H36" i="4"/>
  <c r="G37" i="4" s="1"/>
  <c r="I36" i="4" l="1"/>
  <c r="L36" i="4" s="1"/>
  <c r="J37" i="4"/>
  <c r="K37" i="4" s="1"/>
  <c r="E37" i="4"/>
  <c r="O36" i="4" l="1"/>
  <c r="AB219" i="14"/>
  <c r="H37" i="4"/>
  <c r="I37" i="4" s="1"/>
  <c r="G38" i="4" l="1"/>
  <c r="E38" i="4" s="1"/>
  <c r="L37" i="4"/>
  <c r="O37" i="4" l="1"/>
  <c r="AB218" i="14"/>
  <c r="J38" i="4"/>
  <c r="K38" i="4" s="1"/>
  <c r="H38" i="4"/>
  <c r="I38" i="4" l="1"/>
  <c r="G39" i="4"/>
  <c r="L38" i="4" l="1"/>
  <c r="E39" i="4"/>
  <c r="J39" i="4"/>
  <c r="K39" i="4" s="1"/>
  <c r="O38" i="4" l="1"/>
  <c r="AB225" i="14"/>
  <c r="H39" i="4"/>
  <c r="I39" i="4" l="1"/>
  <c r="G40" i="4"/>
  <c r="L39" i="4" l="1"/>
  <c r="J40" i="4"/>
  <c r="K40" i="4" s="1"/>
  <c r="E40" i="4"/>
  <c r="O39" i="4" l="1"/>
  <c r="AB228" i="14"/>
  <c r="H40" i="4"/>
  <c r="I40" i="4" s="1"/>
  <c r="G41" i="4" l="1"/>
  <c r="E41" i="4" s="1"/>
  <c r="L40" i="4"/>
  <c r="O40" i="4" l="1"/>
  <c r="AB244" i="14"/>
  <c r="J41" i="4"/>
  <c r="K41" i="4" s="1"/>
  <c r="H41" i="4"/>
  <c r="I41" i="4" l="1"/>
  <c r="G42" i="4"/>
  <c r="E42" i="4" l="1"/>
  <c r="L41" i="4"/>
  <c r="J42" i="4"/>
  <c r="K42" i="4" s="1"/>
  <c r="O41" i="4" l="1"/>
  <c r="AB243" i="14"/>
  <c r="H42" i="4"/>
  <c r="I42" i="4" l="1"/>
  <c r="G43" i="4"/>
  <c r="E43" i="4" l="1"/>
  <c r="L42" i="4"/>
  <c r="J43" i="4"/>
  <c r="K43" i="4" s="1"/>
  <c r="O42" i="4" l="1"/>
  <c r="AB249" i="14"/>
  <c r="H43" i="4"/>
  <c r="I43" i="4" l="1"/>
  <c r="G44" i="4"/>
  <c r="L43" i="4" l="1"/>
  <c r="J44" i="4"/>
  <c r="K44" i="4" s="1"/>
  <c r="E44" i="4"/>
  <c r="O43" i="4" l="1"/>
  <c r="AB260" i="14"/>
  <c r="H44" i="4"/>
  <c r="G45" i="4" s="1"/>
  <c r="I44" i="4" l="1"/>
  <c r="L44" i="4" s="1"/>
  <c r="AB59" i="14" s="1"/>
  <c r="E45" i="4"/>
  <c r="J45" i="4"/>
  <c r="K45" i="4" s="1"/>
  <c r="H45" i="4" l="1"/>
  <c r="O44" i="4"/>
  <c r="I45" i="4" l="1"/>
  <c r="G46" i="4"/>
  <c r="J46" i="4" l="1"/>
  <c r="K46" i="4" s="1"/>
  <c r="L45" i="4"/>
  <c r="E46" i="4"/>
  <c r="O45" i="4" l="1"/>
  <c r="AB231" i="14"/>
  <c r="H46" i="4"/>
  <c r="I46" i="4" s="1"/>
  <c r="L46" i="4" l="1"/>
  <c r="AB235" i="14" s="1"/>
  <c r="G47" i="4"/>
  <c r="E47" i="4" l="1"/>
  <c r="J47" i="4"/>
  <c r="K47" i="4" s="1"/>
  <c r="O46" i="4"/>
  <c r="H47" i="4" l="1"/>
  <c r="I47" i="4" l="1"/>
  <c r="G48" i="4"/>
  <c r="E48" i="4" l="1"/>
  <c r="J48" i="4"/>
  <c r="K48" i="4" s="1"/>
  <c r="L47" i="4"/>
  <c r="AB15" i="14" s="1"/>
  <c r="O47" i="4" l="1"/>
  <c r="H48" i="4"/>
  <c r="G49" i="4" l="1"/>
  <c r="I48" i="4"/>
  <c r="J49" i="4" l="1"/>
  <c r="K49" i="4" s="1"/>
  <c r="E49" i="4"/>
  <c r="L48" i="4"/>
  <c r="AB196" i="14" s="1"/>
  <c r="H49" i="4" l="1"/>
  <c r="O48" i="4"/>
  <c r="I49" i="4" l="1"/>
  <c r="G50" i="4"/>
  <c r="E50" i="4" s="1"/>
  <c r="H50" i="4" l="1"/>
  <c r="L49" i="4"/>
  <c r="AB201" i="14" s="1"/>
  <c r="J50" i="4"/>
  <c r="K50" i="4" l="1"/>
  <c r="I50" i="4"/>
  <c r="G51" i="4"/>
  <c r="O49" i="4"/>
  <c r="J51" i="4" l="1"/>
  <c r="K51" i="4" s="1"/>
  <c r="E51" i="4"/>
  <c r="L50" i="4"/>
  <c r="AB210" i="14" s="1"/>
  <c r="O50" i="4" l="1"/>
  <c r="H51" i="4"/>
  <c r="G52" i="4" l="1"/>
  <c r="I51" i="4"/>
  <c r="L51" i="4" l="1"/>
  <c r="AB222" i="14" s="1"/>
  <c r="E52" i="4"/>
  <c r="J52" i="4"/>
  <c r="K52" i="4" s="1"/>
  <c r="H52" i="4" l="1"/>
  <c r="O51" i="4"/>
  <c r="G53" i="4" l="1"/>
  <c r="I52" i="4"/>
  <c r="E53" i="4" l="1"/>
  <c r="J53" i="4"/>
  <c r="K53" i="4" s="1"/>
  <c r="L52" i="4"/>
  <c r="AB229" i="14" s="1"/>
  <c r="O52" i="4" l="1"/>
  <c r="H53" i="4"/>
  <c r="G54" i="4" l="1"/>
  <c r="I53" i="4"/>
  <c r="L53" i="4" l="1"/>
  <c r="AB25" i="14" s="1"/>
  <c r="J54" i="4"/>
  <c r="E54" i="4"/>
  <c r="K54" i="4" l="1"/>
  <c r="O53" i="4"/>
  <c r="H54" i="4"/>
  <c r="I54" i="4" l="1"/>
  <c r="G55" i="4"/>
  <c r="E55" i="4" l="1"/>
  <c r="J55" i="4"/>
  <c r="L54" i="4"/>
  <c r="AB181" i="14" s="1"/>
  <c r="K55" i="4" l="1"/>
  <c r="O54" i="4"/>
  <c r="H55" i="4"/>
  <c r="G56" i="4" l="1"/>
  <c r="I55" i="4"/>
  <c r="L55" i="4" l="1"/>
  <c r="AB58" i="14" s="1"/>
  <c r="E56" i="4"/>
  <c r="J56" i="4"/>
  <c r="H56" i="4" l="1"/>
  <c r="O55" i="4"/>
  <c r="K56" i="4"/>
  <c r="G57" i="4" l="1"/>
  <c r="E57" i="4" s="1"/>
  <c r="I56" i="4"/>
  <c r="H57" i="4" l="1"/>
  <c r="I57" i="4" s="1"/>
  <c r="L56" i="4"/>
  <c r="AB166" i="14" s="1"/>
  <c r="J57" i="4"/>
  <c r="K57" i="4" s="1"/>
  <c r="G58" i="4" l="1"/>
  <c r="E58" i="4" s="1"/>
  <c r="H58" i="4" s="1"/>
  <c r="O56" i="4"/>
  <c r="L57" i="4"/>
  <c r="AB11" i="14" s="1"/>
  <c r="J58" i="4" l="1"/>
  <c r="K58" i="4" s="1"/>
  <c r="O57" i="4"/>
  <c r="G59" i="4"/>
  <c r="I58" i="4"/>
  <c r="J59" i="4" l="1"/>
  <c r="K59" i="4" s="1"/>
  <c r="L58" i="4"/>
  <c r="AB47" i="14" s="1"/>
  <c r="E59" i="4"/>
  <c r="H59" i="4" l="1"/>
  <c r="O58" i="4"/>
  <c r="I59" i="4" l="1"/>
  <c r="G60" i="4"/>
  <c r="L59" i="4" l="1"/>
  <c r="AB116" i="14" s="1"/>
  <c r="E60" i="4"/>
  <c r="J60" i="4"/>
  <c r="K60" i="4" l="1"/>
  <c r="O59" i="4"/>
  <c r="H60" i="4"/>
  <c r="I60" i="4" l="1"/>
  <c r="G61" i="4"/>
  <c r="E61" i="4" l="1"/>
  <c r="J61" i="4"/>
  <c r="L60" i="4"/>
  <c r="AB9" i="14" s="1"/>
  <c r="O60" i="4" l="1"/>
  <c r="H61" i="4"/>
  <c r="K61" i="4"/>
  <c r="G62" i="4" l="1"/>
  <c r="I61" i="4"/>
  <c r="E62" i="4" l="1"/>
  <c r="J62" i="4"/>
  <c r="L61" i="4"/>
  <c r="AB66" i="14" s="1"/>
  <c r="H62" i="4" l="1"/>
  <c r="K62" i="4"/>
  <c r="O61" i="4"/>
  <c r="I62" i="4" l="1"/>
  <c r="G63" i="4"/>
  <c r="E63" i="4" l="1"/>
  <c r="J63" i="4"/>
  <c r="L62" i="4"/>
  <c r="AB98" i="14" s="1"/>
  <c r="K63" i="4" l="1"/>
  <c r="O62" i="4"/>
  <c r="H63" i="4"/>
  <c r="G64" i="4" l="1"/>
  <c r="I63" i="4"/>
  <c r="L63" i="4" l="1"/>
  <c r="AB106" i="14" s="1"/>
  <c r="E64" i="4"/>
  <c r="J64" i="4"/>
  <c r="H64" i="4" l="1"/>
  <c r="O63" i="4"/>
  <c r="K64" i="4"/>
  <c r="I64" i="4" l="1"/>
  <c r="G65" i="4"/>
  <c r="L64" i="4" l="1"/>
  <c r="AB111" i="14" s="1"/>
  <c r="E65" i="4"/>
  <c r="J65" i="4"/>
  <c r="O64" i="4" l="1"/>
  <c r="H65" i="4"/>
  <c r="K65" i="4"/>
  <c r="I65" i="4" l="1"/>
  <c r="G66" i="4"/>
  <c r="E66" i="4" l="1"/>
  <c r="J66" i="4"/>
  <c r="L65" i="4"/>
  <c r="AB117" i="14" s="1"/>
  <c r="K66" i="4" l="1"/>
  <c r="O65" i="4"/>
  <c r="H66" i="4"/>
  <c r="I66" i="4" l="1"/>
  <c r="G67" i="4"/>
  <c r="E67" i="4" l="1"/>
  <c r="J67" i="4"/>
  <c r="L66" i="4"/>
  <c r="AB123" i="14" s="1"/>
  <c r="H67" i="4" l="1"/>
  <c r="K67" i="4"/>
  <c r="O66" i="4"/>
  <c r="G68" i="4" l="1"/>
  <c r="I67" i="4"/>
  <c r="E68" i="4" l="1"/>
  <c r="J68" i="4"/>
  <c r="L67" i="4"/>
  <c r="AB121" i="14" s="1"/>
  <c r="E66" i="12" l="1"/>
  <c r="O67" i="4"/>
  <c r="H68" i="4"/>
  <c r="K68" i="4"/>
  <c r="F66" i="12" l="1"/>
  <c r="H66" i="12" s="1"/>
  <c r="I68" i="4"/>
  <c r="G69" i="4"/>
  <c r="E69" i="4" l="1"/>
  <c r="J69" i="4"/>
  <c r="L68" i="4"/>
  <c r="AB129" i="14" s="1"/>
  <c r="K69" i="4" l="1"/>
  <c r="E67" i="12"/>
  <c r="O68" i="4"/>
  <c r="H69" i="4"/>
  <c r="F67" i="12" l="1"/>
  <c r="H67" i="12" s="1"/>
  <c r="G70" i="4"/>
  <c r="I69" i="4"/>
  <c r="L69" i="4" l="1"/>
  <c r="AB131" i="14" s="1"/>
  <c r="E70" i="4"/>
  <c r="J70" i="4"/>
  <c r="E68" i="12" l="1"/>
  <c r="O69" i="4"/>
  <c r="K70" i="4"/>
  <c r="H70" i="4"/>
  <c r="F68" i="12" l="1"/>
  <c r="H68" i="12" s="1"/>
  <c r="I70" i="4"/>
  <c r="G71" i="4"/>
  <c r="L70" i="4" l="1"/>
  <c r="AB137" i="14" s="1"/>
  <c r="E71" i="4"/>
  <c r="J71" i="4"/>
  <c r="H71" i="4" l="1"/>
  <c r="K71" i="4"/>
  <c r="E69" i="12"/>
  <c r="O70" i="4"/>
  <c r="F69" i="12" l="1"/>
  <c r="H69" i="12" s="1"/>
  <c r="I71" i="4"/>
  <c r="G72" i="4"/>
  <c r="L71" i="4" l="1"/>
  <c r="AB127" i="14" s="1"/>
  <c r="E72" i="4"/>
  <c r="J72" i="4"/>
  <c r="H72" i="4" l="1"/>
  <c r="K72" i="4"/>
  <c r="E70" i="12"/>
  <c r="F70" i="12" s="1"/>
  <c r="H70" i="12" s="1"/>
  <c r="O71" i="4"/>
  <c r="G73" i="4" l="1"/>
  <c r="I72" i="4"/>
  <c r="L72" i="4" l="1"/>
  <c r="AB135" i="14" s="1"/>
  <c r="E73" i="4"/>
  <c r="J73" i="4"/>
  <c r="K73" i="4" l="1"/>
  <c r="E71" i="12"/>
  <c r="F71" i="12" s="1"/>
  <c r="H71" i="12" s="1"/>
  <c r="O72" i="4"/>
  <c r="H73" i="4"/>
  <c r="G74" i="4" l="1"/>
  <c r="I73" i="4"/>
  <c r="L73" i="4" l="1"/>
  <c r="AB7" i="14" s="1"/>
  <c r="E74" i="4"/>
  <c r="J74" i="4"/>
  <c r="H74" i="4" l="1"/>
  <c r="K74" i="4"/>
  <c r="E72" i="12"/>
  <c r="F72" i="12" s="1"/>
  <c r="H72" i="12" s="1"/>
  <c r="O73" i="4"/>
  <c r="I74" i="4" l="1"/>
  <c r="G75" i="4"/>
  <c r="E75" i="4" l="1"/>
  <c r="J75" i="4"/>
  <c r="K75" i="4" s="1"/>
  <c r="L74" i="4"/>
  <c r="AB95" i="14" s="1"/>
  <c r="E73" i="12" l="1"/>
  <c r="F73" i="12" s="1"/>
  <c r="H73" i="12" s="1"/>
  <c r="O74" i="4"/>
  <c r="H75" i="4"/>
  <c r="G76" i="4" l="1"/>
  <c r="E76" i="4" s="1"/>
  <c r="I75" i="4"/>
  <c r="H76" i="4" l="1"/>
  <c r="L75" i="4"/>
  <c r="AB33" i="14" s="1"/>
  <c r="J76" i="4"/>
  <c r="K76" i="4" s="1"/>
  <c r="E74" i="12" l="1"/>
  <c r="F74" i="12" s="1"/>
  <c r="H74" i="12" s="1"/>
  <c r="O75" i="4"/>
  <c r="G77" i="4"/>
  <c r="E77" i="4" s="1"/>
  <c r="I76" i="4"/>
  <c r="H77" i="4" l="1"/>
  <c r="J77" i="4"/>
  <c r="K77" i="4" s="1"/>
  <c r="L76" i="4"/>
  <c r="AB84" i="14" s="1"/>
  <c r="E75" i="12" l="1"/>
  <c r="F75" i="12" s="1"/>
  <c r="H75" i="12" s="1"/>
  <c r="O76" i="4"/>
  <c r="I77" i="4"/>
  <c r="G78" i="4"/>
  <c r="E78" i="4" s="1"/>
  <c r="L77" i="4" l="1"/>
  <c r="AB14" i="14" s="1"/>
  <c r="H78" i="4"/>
  <c r="J78" i="4"/>
  <c r="K78" i="4" l="1"/>
  <c r="I78" i="4"/>
  <c r="G79" i="4"/>
  <c r="E76" i="12"/>
  <c r="F76" i="12" s="1"/>
  <c r="H76" i="12" s="1"/>
  <c r="O77" i="4"/>
  <c r="J79" i="4" l="1"/>
  <c r="K79" i="4" s="1"/>
  <c r="L78" i="4"/>
  <c r="AB46" i="14" s="1"/>
  <c r="E79" i="4"/>
  <c r="H79" i="4" l="1"/>
  <c r="E77" i="12"/>
  <c r="F77" i="12" s="1"/>
  <c r="H77" i="12" s="1"/>
  <c r="O78" i="4"/>
  <c r="G80" i="4" l="1"/>
  <c r="I79" i="4"/>
  <c r="E80" i="4" l="1"/>
  <c r="J80" i="4"/>
  <c r="L79" i="4"/>
  <c r="AB64" i="14" s="1"/>
  <c r="H80" i="4" l="1"/>
  <c r="K80" i="4"/>
  <c r="E78" i="12"/>
  <c r="F78" i="12" s="1"/>
  <c r="H78" i="12" s="1"/>
  <c r="O79" i="4"/>
  <c r="I80" i="4" l="1"/>
  <c r="G81" i="4"/>
  <c r="L80" i="4" l="1"/>
  <c r="AB60" i="14" s="1"/>
  <c r="E81" i="4"/>
  <c r="J81" i="4"/>
  <c r="H81" i="4" l="1"/>
  <c r="K81" i="4"/>
  <c r="E79" i="12"/>
  <c r="F79" i="12" s="1"/>
  <c r="H79" i="12" s="1"/>
  <c r="O80" i="4"/>
  <c r="G82" i="4" l="1"/>
  <c r="I81" i="4"/>
  <c r="L81" i="4" l="1"/>
  <c r="AB19" i="14" s="1"/>
  <c r="E82" i="4"/>
  <c r="J82" i="4"/>
  <c r="K82" i="4" s="1"/>
  <c r="H82" i="4" l="1"/>
  <c r="E80" i="12"/>
  <c r="F80" i="12" s="1"/>
  <c r="H80" i="12" s="1"/>
  <c r="O81" i="4"/>
  <c r="G83" i="4" l="1"/>
  <c r="E83" i="4" s="1"/>
  <c r="I82" i="4"/>
  <c r="L82" i="4" l="1"/>
  <c r="AB55" i="14" s="1"/>
  <c r="J83" i="4"/>
  <c r="K83" i="4" s="1"/>
  <c r="H83" i="4"/>
  <c r="I83" i="4" l="1"/>
  <c r="G84" i="4"/>
  <c r="E84" i="4" s="1"/>
  <c r="E81" i="12"/>
  <c r="F81" i="12" s="1"/>
  <c r="H81" i="12" s="1"/>
  <c r="O82" i="4"/>
  <c r="J84" i="4" l="1"/>
  <c r="K84" i="4" s="1"/>
  <c r="L83" i="4"/>
  <c r="AB57" i="14" s="1"/>
  <c r="H84" i="4"/>
  <c r="E82" i="12" l="1"/>
  <c r="F82" i="12" s="1"/>
  <c r="H82" i="12" s="1"/>
  <c r="O83" i="4"/>
  <c r="I84" i="4"/>
  <c r="G85" i="4"/>
  <c r="E85" i="4" s="1"/>
  <c r="H85" i="4" l="1"/>
  <c r="J85" i="4"/>
  <c r="K85" i="4" s="1"/>
  <c r="L84" i="4"/>
  <c r="AB63" i="14" s="1"/>
  <c r="G86" i="4" l="1"/>
  <c r="I85" i="4"/>
  <c r="E83" i="12"/>
  <c r="F83" i="12" s="1"/>
  <c r="H83" i="12" s="1"/>
  <c r="O84" i="4"/>
  <c r="L85" i="4" l="1"/>
  <c r="AB61" i="14" s="1"/>
  <c r="J86" i="4"/>
  <c r="K86" i="4" s="1"/>
  <c r="E86" i="4"/>
  <c r="H86" i="4" l="1"/>
  <c r="E84" i="12"/>
  <c r="F84" i="12" s="1"/>
  <c r="H84" i="12" s="1"/>
  <c r="O85" i="4"/>
  <c r="I86" i="4" l="1"/>
  <c r="G87" i="4"/>
  <c r="E87" i="4" s="1"/>
  <c r="H87" i="4" l="1"/>
  <c r="J87" i="4"/>
  <c r="K87" i="4" s="1"/>
  <c r="L86" i="4"/>
  <c r="AB67" i="14" s="1"/>
  <c r="E85" i="12" l="1"/>
  <c r="F85" i="12" s="1"/>
  <c r="H85" i="12" s="1"/>
  <c r="O86" i="4"/>
  <c r="G88" i="4"/>
  <c r="I87" i="4"/>
  <c r="J88" i="4" l="1"/>
  <c r="K88" i="4" s="1"/>
  <c r="L87" i="4"/>
  <c r="AB71" i="14" s="1"/>
  <c r="E88" i="4"/>
  <c r="E86" i="12" l="1"/>
  <c r="F86" i="12" s="1"/>
  <c r="H86" i="12" s="1"/>
  <c r="O87" i="4"/>
  <c r="H88" i="4"/>
  <c r="G89" i="4" l="1"/>
  <c r="E89" i="4" s="1"/>
  <c r="I88" i="4"/>
  <c r="H89" i="4" l="1"/>
  <c r="L88" i="4"/>
  <c r="AB73" i="14" s="1"/>
  <c r="J89" i="4"/>
  <c r="K89" i="4" s="1"/>
  <c r="E87" i="12" l="1"/>
  <c r="F87" i="12" s="1"/>
  <c r="H87" i="12" s="1"/>
  <c r="O88" i="4"/>
  <c r="I89" i="4"/>
  <c r="G90" i="4"/>
  <c r="E90" i="4" s="1"/>
  <c r="H90" i="4" l="1"/>
  <c r="L89" i="4"/>
  <c r="AB76" i="14" s="1"/>
  <c r="J90" i="4"/>
  <c r="K90" i="4" s="1"/>
  <c r="E88" i="12" l="1"/>
  <c r="F88" i="12" s="1"/>
  <c r="H88" i="12" s="1"/>
  <c r="O89" i="4"/>
  <c r="G91" i="4"/>
  <c r="I90" i="4"/>
  <c r="L90" i="4" l="1"/>
  <c r="AB82" i="14" s="1"/>
  <c r="J91" i="4"/>
  <c r="K91" i="4" s="1"/>
  <c r="E91" i="4"/>
  <c r="H91" i="4" l="1"/>
  <c r="E89" i="12"/>
  <c r="F89" i="12" s="1"/>
  <c r="H89" i="12" s="1"/>
  <c r="O90" i="4"/>
  <c r="G92" i="4" l="1"/>
  <c r="I91" i="4"/>
  <c r="L91" i="4" l="1"/>
  <c r="AB87" i="14" s="1"/>
  <c r="J92" i="4"/>
  <c r="K92" i="4" s="1"/>
  <c r="E92" i="4"/>
  <c r="H92" i="4" l="1"/>
  <c r="E90" i="12"/>
  <c r="F90" i="12" s="1"/>
  <c r="H90" i="12" s="1"/>
  <c r="O91" i="4"/>
  <c r="I92" i="4" l="1"/>
  <c r="G93" i="4"/>
  <c r="E93" i="4" s="1"/>
  <c r="H93" i="4" l="1"/>
  <c r="L92" i="4"/>
  <c r="AB92" i="14" s="1"/>
  <c r="J93" i="4"/>
  <c r="E91" i="12" l="1"/>
  <c r="F91" i="12" s="1"/>
  <c r="H91" i="12" s="1"/>
  <c r="O92" i="4"/>
  <c r="K93" i="4"/>
  <c r="I93" i="4"/>
  <c r="G94" i="4"/>
  <c r="E94" i="4" l="1"/>
  <c r="J94" i="4"/>
  <c r="L93" i="4"/>
  <c r="AB35" i="14" s="1"/>
  <c r="E92" i="12" l="1"/>
  <c r="F92" i="12" s="1"/>
  <c r="H92" i="12" s="1"/>
  <c r="O93" i="4"/>
  <c r="K94" i="4"/>
  <c r="H94" i="4"/>
  <c r="I94" i="4" l="1"/>
  <c r="G95" i="4"/>
  <c r="L94" i="4" l="1"/>
  <c r="AB81" i="14" s="1"/>
  <c r="E95" i="4"/>
  <c r="J95" i="4"/>
  <c r="K95" i="4" s="1"/>
  <c r="H95" i="4" l="1"/>
  <c r="E93" i="12"/>
  <c r="F93" i="12" s="1"/>
  <c r="H93" i="12" s="1"/>
  <c r="O94" i="4"/>
  <c r="G96" i="4" l="1"/>
  <c r="E96" i="4" s="1"/>
  <c r="I95" i="4"/>
  <c r="H96" i="4" l="1"/>
  <c r="L95" i="4"/>
  <c r="AB85" i="14" s="1"/>
  <c r="J96" i="4"/>
  <c r="I96" i="4" l="1"/>
  <c r="G97" i="4"/>
  <c r="K96" i="4"/>
  <c r="E94" i="12"/>
  <c r="F94" i="12" s="1"/>
  <c r="H94" i="12" s="1"/>
  <c r="O95" i="4"/>
  <c r="J97" i="4" l="1"/>
  <c r="K97" i="4" s="1"/>
  <c r="L96" i="4"/>
  <c r="AB89" i="14" s="1"/>
  <c r="E97" i="4"/>
  <c r="H97" i="4" l="1"/>
  <c r="E95" i="12"/>
  <c r="F95" i="12" s="1"/>
  <c r="H95" i="12" s="1"/>
  <c r="O96" i="4"/>
  <c r="G98" i="4" l="1"/>
  <c r="E98" i="4" s="1"/>
  <c r="I97" i="4"/>
  <c r="H98" i="4" l="1"/>
  <c r="J98" i="4"/>
  <c r="L97" i="4"/>
  <c r="AB94" i="14" s="1"/>
  <c r="K98" i="4" l="1"/>
  <c r="E96" i="12"/>
  <c r="F96" i="12" s="1"/>
  <c r="H96" i="12" s="1"/>
  <c r="O97" i="4"/>
  <c r="I98" i="4"/>
  <c r="G99" i="4"/>
  <c r="E99" i="4" l="1"/>
  <c r="J99" i="4"/>
  <c r="K99" i="4" s="1"/>
  <c r="L98" i="4"/>
  <c r="AB99" i="14" s="1"/>
  <c r="E97" i="12" l="1"/>
  <c r="F97" i="12" s="1"/>
  <c r="H97" i="12" s="1"/>
  <c r="O98" i="4"/>
  <c r="H99" i="4"/>
  <c r="I99" i="4" l="1"/>
  <c r="G100" i="4"/>
  <c r="E100" i="4" s="1"/>
  <c r="H100" i="4" l="1"/>
  <c r="J100" i="4"/>
  <c r="L99" i="4"/>
  <c r="AB103" i="14" s="1"/>
  <c r="E98" i="12" l="1"/>
  <c r="F98" i="12" s="1"/>
  <c r="H98" i="12" s="1"/>
  <c r="O99" i="4"/>
  <c r="K100" i="4"/>
  <c r="G101" i="4"/>
  <c r="I100" i="4"/>
  <c r="J101" i="4" l="1"/>
  <c r="K101" i="4" s="1"/>
  <c r="L100" i="4"/>
  <c r="AB112" i="14" s="1"/>
  <c r="E101" i="4"/>
  <c r="H101" i="4" l="1"/>
  <c r="E99" i="12"/>
  <c r="F99" i="12" s="1"/>
  <c r="H99" i="12" s="1"/>
  <c r="O100" i="4"/>
  <c r="G102" i="4" l="1"/>
  <c r="I101" i="4"/>
  <c r="E102" i="4" l="1"/>
  <c r="J102" i="4"/>
  <c r="K102" i="4" s="1"/>
  <c r="L101" i="4"/>
  <c r="AB118" i="14" s="1"/>
  <c r="H102" i="4" l="1"/>
  <c r="E100" i="12"/>
  <c r="F100" i="12" s="1"/>
  <c r="H100" i="12" s="1"/>
  <c r="O101" i="4"/>
  <c r="G103" i="4" l="1"/>
  <c r="E103" i="4" s="1"/>
  <c r="I102" i="4"/>
  <c r="H103" i="4" l="1"/>
  <c r="L102" i="4"/>
  <c r="AB124" i="14" s="1"/>
  <c r="J103" i="4"/>
  <c r="K103" i="4" s="1"/>
  <c r="E101" i="12" l="1"/>
  <c r="F101" i="12" s="1"/>
  <c r="H101" i="12" s="1"/>
  <c r="O102" i="4"/>
  <c r="I103" i="4"/>
  <c r="G104" i="4"/>
  <c r="J104" i="4" l="1"/>
  <c r="E104" i="4"/>
  <c r="L103" i="4"/>
  <c r="AB130" i="14" s="1"/>
  <c r="E102" i="12" l="1"/>
  <c r="F102" i="12" s="1"/>
  <c r="H102" i="12" s="1"/>
  <c r="O103" i="4"/>
  <c r="H104" i="4"/>
  <c r="K104" i="4"/>
  <c r="G105" i="4" l="1"/>
  <c r="I104" i="4"/>
  <c r="L104" i="4" l="1"/>
  <c r="AB136" i="14" s="1"/>
  <c r="E105" i="4"/>
  <c r="J105" i="4"/>
  <c r="K105" i="4" l="1"/>
  <c r="H105" i="4"/>
  <c r="E103" i="12"/>
  <c r="F103" i="12" s="1"/>
  <c r="H103" i="12" s="1"/>
  <c r="O104" i="4"/>
  <c r="G106" i="4" l="1"/>
  <c r="I105" i="4"/>
  <c r="L105" i="4" l="1"/>
  <c r="AB142" i="14" s="1"/>
  <c r="E106" i="4"/>
  <c r="J106" i="4"/>
  <c r="K106" i="4" l="1"/>
  <c r="E104" i="12"/>
  <c r="F104" i="12" s="1"/>
  <c r="H104" i="12" s="1"/>
  <c r="O105" i="4"/>
  <c r="H106" i="4"/>
  <c r="I106" i="4" l="1"/>
  <c r="G107" i="4"/>
  <c r="L106" i="4" l="1"/>
  <c r="AB146" i="14" s="1"/>
  <c r="E107" i="4"/>
  <c r="J107" i="4"/>
  <c r="E105" i="12" l="1"/>
  <c r="F105" i="12" s="1"/>
  <c r="H105" i="12" s="1"/>
  <c r="O106" i="4"/>
  <c r="K107" i="4"/>
  <c r="H107" i="4"/>
  <c r="I107" i="4" l="1"/>
  <c r="G108" i="4"/>
  <c r="E108" i="4" l="1"/>
  <c r="J108" i="4"/>
  <c r="K108" i="4" s="1"/>
  <c r="L107" i="4"/>
  <c r="AB154" i="14" s="1"/>
  <c r="E106" i="12" l="1"/>
  <c r="F106" i="12" s="1"/>
  <c r="H106" i="12" s="1"/>
  <c r="O107" i="4"/>
  <c r="H108" i="4"/>
  <c r="I108" i="4" l="1"/>
  <c r="G109" i="4"/>
  <c r="E109" i="4" s="1"/>
  <c r="J109" i="4" l="1"/>
  <c r="L108" i="4"/>
  <c r="AB149" i="14" s="1"/>
  <c r="H109" i="4"/>
  <c r="G110" i="4" l="1"/>
  <c r="I109" i="4"/>
  <c r="E107" i="12"/>
  <c r="F107" i="12" s="1"/>
  <c r="H107" i="12" s="1"/>
  <c r="O108" i="4"/>
  <c r="K109" i="4"/>
  <c r="J110" i="4" l="1"/>
  <c r="K110" i="4" s="1"/>
  <c r="L109" i="4"/>
  <c r="AB150" i="14" s="1"/>
  <c r="E110" i="4"/>
  <c r="H110" i="4" l="1"/>
  <c r="E108" i="12"/>
  <c r="F108" i="12" s="1"/>
  <c r="H108" i="12" s="1"/>
  <c r="O109" i="4"/>
  <c r="I110" i="4" l="1"/>
  <c r="G111" i="4"/>
  <c r="E111" i="4" s="1"/>
  <c r="H111" i="4" l="1"/>
  <c r="J111" i="4"/>
  <c r="L110" i="4"/>
  <c r="AB157" i="14" s="1"/>
  <c r="K111" i="4" l="1"/>
  <c r="E109" i="12"/>
  <c r="F109" i="12" s="1"/>
  <c r="H109" i="12" s="1"/>
  <c r="O110" i="4"/>
  <c r="I111" i="4"/>
  <c r="G112" i="4"/>
  <c r="J112" i="4" l="1"/>
  <c r="K112" i="4" s="1"/>
  <c r="L111" i="4"/>
  <c r="AB165" i="14" s="1"/>
  <c r="E112" i="4"/>
  <c r="E110" i="12" l="1"/>
  <c r="F110" i="12" s="1"/>
  <c r="H110" i="12" s="1"/>
  <c r="O111" i="4"/>
  <c r="H112" i="4"/>
  <c r="I112" i="4" l="1"/>
  <c r="G113" i="4"/>
  <c r="E113" i="4" l="1"/>
  <c r="J113" i="4"/>
  <c r="L112" i="4"/>
  <c r="AB177" i="14" s="1"/>
  <c r="K113" i="4" l="1"/>
  <c r="E111" i="12"/>
  <c r="F111" i="12" s="1"/>
  <c r="H111" i="12" s="1"/>
  <c r="O112" i="4"/>
  <c r="H113" i="4"/>
  <c r="I113" i="4" l="1"/>
  <c r="G114" i="4"/>
  <c r="E114" i="4" l="1"/>
  <c r="J114" i="4"/>
  <c r="L113" i="4"/>
  <c r="AB190" i="14" s="1"/>
  <c r="K114" i="4" l="1"/>
  <c r="E112" i="12"/>
  <c r="F112" i="12" s="1"/>
  <c r="H112" i="12" s="1"/>
  <c r="O113" i="4"/>
  <c r="H114" i="4"/>
  <c r="I114" i="4" l="1"/>
  <c r="G115" i="4"/>
  <c r="E115" i="4" l="1"/>
  <c r="J115" i="4"/>
  <c r="K115" i="4" s="1"/>
  <c r="L114" i="4"/>
  <c r="AB198" i="14" s="1"/>
  <c r="H115" i="4" l="1"/>
  <c r="E113" i="12"/>
  <c r="F113" i="12" s="1"/>
  <c r="H113" i="12" s="1"/>
  <c r="O114" i="4"/>
  <c r="I115" i="4" l="1"/>
  <c r="G116" i="4"/>
  <c r="J116" i="4" l="1"/>
  <c r="L115" i="4"/>
  <c r="AB207" i="14" s="1"/>
  <c r="E116" i="4"/>
  <c r="H116" i="4" l="1"/>
  <c r="E114" i="12"/>
  <c r="F114" i="12" s="1"/>
  <c r="H114" i="12" s="1"/>
  <c r="O115" i="4"/>
  <c r="K116" i="4"/>
  <c r="G117" i="4" l="1"/>
  <c r="I116" i="4"/>
  <c r="L116" i="4" l="1"/>
  <c r="AB217" i="14" s="1"/>
  <c r="E117" i="4"/>
  <c r="J117" i="4"/>
  <c r="K117" i="4" s="1"/>
  <c r="H117" i="4" l="1"/>
  <c r="E115" i="12"/>
  <c r="F115" i="12" s="1"/>
  <c r="H115" i="12" s="1"/>
  <c r="O116" i="4"/>
  <c r="I117" i="4" l="1"/>
  <c r="G118" i="4"/>
  <c r="E118" i="4" s="1"/>
  <c r="H118" i="4" l="1"/>
  <c r="J118" i="4"/>
  <c r="L117" i="4"/>
  <c r="AB227" i="14" s="1"/>
  <c r="E116" i="12" l="1"/>
  <c r="F116" i="12" s="1"/>
  <c r="H116" i="12" s="1"/>
  <c r="O117" i="4"/>
  <c r="K118" i="4"/>
  <c r="I118" i="4"/>
  <c r="G119" i="4"/>
  <c r="E119" i="4" l="1"/>
  <c r="L118" i="4"/>
  <c r="AB237" i="14" s="1"/>
  <c r="J119" i="4"/>
  <c r="E117" i="12" l="1"/>
  <c r="F117" i="12" s="1"/>
  <c r="H117" i="12" s="1"/>
  <c r="O118" i="4"/>
  <c r="K119" i="4"/>
  <c r="H119" i="4"/>
  <c r="G120" i="4" l="1"/>
  <c r="I119" i="4"/>
  <c r="E120" i="4" l="1"/>
  <c r="J120" i="4"/>
  <c r="L119" i="4"/>
  <c r="AB245" i="14" s="1"/>
  <c r="E118" i="12" l="1"/>
  <c r="F118" i="12" s="1"/>
  <c r="H118" i="12" s="1"/>
  <c r="O119" i="4"/>
  <c r="K120" i="4"/>
  <c r="H120" i="4"/>
  <c r="I120" i="4" l="1"/>
  <c r="G121" i="4"/>
  <c r="E121" i="4" l="1"/>
  <c r="J121" i="4"/>
  <c r="L120" i="4"/>
  <c r="AB250" i="14" s="1"/>
  <c r="E119" i="12" l="1"/>
  <c r="F119" i="12" s="1"/>
  <c r="H119" i="12" s="1"/>
  <c r="O120" i="4"/>
  <c r="H121" i="4"/>
  <c r="K121" i="4"/>
  <c r="I121" i="4" l="1"/>
  <c r="G122" i="4"/>
  <c r="L121" i="4" l="1"/>
  <c r="AB257" i="14" s="1"/>
  <c r="E122" i="4"/>
  <c r="J122" i="4"/>
  <c r="K122" i="4" s="1"/>
  <c r="E120" i="12" l="1"/>
  <c r="F120" i="12" s="1"/>
  <c r="H120" i="12" s="1"/>
  <c r="O121" i="4"/>
  <c r="H122" i="4"/>
  <c r="G123" i="4" l="1"/>
  <c r="E123" i="4" s="1"/>
  <c r="I122" i="4"/>
  <c r="H123" i="4" l="1"/>
  <c r="L122" i="4"/>
  <c r="AB80" i="14" s="1"/>
  <c r="J123" i="4"/>
  <c r="K123" i="4" s="1"/>
  <c r="E121" i="12" l="1"/>
  <c r="F121" i="12" s="1"/>
  <c r="H121" i="12" s="1"/>
  <c r="O122" i="4"/>
  <c r="I123" i="4"/>
  <c r="G124" i="4"/>
  <c r="E124" i="4" s="1"/>
  <c r="L123" i="4" l="1"/>
  <c r="AB223" i="14" s="1"/>
  <c r="H124" i="4"/>
  <c r="J124" i="4"/>
  <c r="K124" i="4" s="1"/>
  <c r="I124" i="4" l="1"/>
  <c r="G125" i="4"/>
  <c r="E122" i="12"/>
  <c r="F122" i="12" s="1"/>
  <c r="H122" i="12" s="1"/>
  <c r="O123" i="4"/>
  <c r="J125" i="4" l="1"/>
  <c r="K125" i="4" s="1"/>
  <c r="L124" i="4"/>
  <c r="AB238" i="14" s="1"/>
  <c r="E125" i="4"/>
  <c r="H125" i="4" l="1"/>
  <c r="E123" i="12"/>
  <c r="F123" i="12" s="1"/>
  <c r="H123" i="12" s="1"/>
  <c r="O124" i="4"/>
  <c r="G126" i="4" l="1"/>
  <c r="E126" i="4" s="1"/>
  <c r="I125" i="4"/>
  <c r="H126" i="4" l="1"/>
  <c r="L125" i="4"/>
  <c r="AB246" i="14" s="1"/>
  <c r="J126" i="4"/>
  <c r="K126" i="4" s="1"/>
  <c r="E124" i="12" l="1"/>
  <c r="F124" i="12" s="1"/>
  <c r="H124" i="12" s="1"/>
  <c r="O125" i="4"/>
  <c r="G127" i="4"/>
  <c r="E127" i="4" s="1"/>
  <c r="I126" i="4"/>
  <c r="H127" i="4" l="1"/>
  <c r="L126" i="4"/>
  <c r="AB251" i="14" s="1"/>
  <c r="J127" i="4"/>
  <c r="K127" i="4" s="1"/>
  <c r="E125" i="12" l="1"/>
  <c r="F125" i="12" s="1"/>
  <c r="H125" i="12" s="1"/>
  <c r="O126" i="4"/>
  <c r="I127" i="4"/>
  <c r="G128" i="4"/>
  <c r="E128" i="4" s="1"/>
  <c r="H128" i="4" l="1"/>
  <c r="J128" i="4"/>
  <c r="K128" i="4" s="1"/>
  <c r="L127" i="4"/>
  <c r="AB258" i="14" s="1"/>
  <c r="E126" i="12" l="1"/>
  <c r="F126" i="12" s="1"/>
  <c r="H126" i="12" s="1"/>
  <c r="O127" i="4"/>
  <c r="I128" i="4"/>
  <c r="G129" i="4"/>
  <c r="L128" i="4" l="1"/>
  <c r="AB264" i="14" s="1"/>
  <c r="J129" i="4"/>
  <c r="K129" i="4" s="1"/>
  <c r="E129" i="4"/>
  <c r="E127" i="12" l="1"/>
  <c r="F127" i="12" s="1"/>
  <c r="H127" i="12" s="1"/>
  <c r="O128" i="4"/>
  <c r="H129" i="4"/>
  <c r="G130" i="4" l="1"/>
  <c r="E130" i="4" s="1"/>
  <c r="I129" i="4"/>
  <c r="L129" i="4" l="1"/>
  <c r="AB267" i="14" s="1"/>
  <c r="J130" i="4"/>
  <c r="H130" i="4"/>
  <c r="E128" i="12" l="1"/>
  <c r="F128" i="12" s="1"/>
  <c r="H128" i="12" s="1"/>
  <c r="O129" i="4"/>
  <c r="K130" i="4"/>
  <c r="G131" i="4"/>
  <c r="I130" i="4"/>
  <c r="E131" i="4" l="1"/>
  <c r="J131" i="4"/>
  <c r="K131" i="4" s="1"/>
  <c r="L130" i="4"/>
  <c r="AB277" i="14" s="1"/>
  <c r="E129" i="12" l="1"/>
  <c r="F129" i="12" s="1"/>
  <c r="H129" i="12" s="1"/>
  <c r="O130" i="4"/>
  <c r="H131" i="4"/>
  <c r="I131" i="4" l="1"/>
  <c r="G132" i="4"/>
  <c r="E132" i="4" s="1"/>
  <c r="H132" i="4" l="1"/>
  <c r="J132" i="4"/>
  <c r="L131" i="4"/>
  <c r="AB283" i="14" s="1"/>
  <c r="K132" i="4" l="1"/>
  <c r="E130" i="12"/>
  <c r="F130" i="12" s="1"/>
  <c r="H130" i="12" s="1"/>
  <c r="O131" i="4"/>
  <c r="G133" i="4"/>
  <c r="I132" i="4"/>
  <c r="L132" i="4" l="1"/>
  <c r="AB287" i="14" s="1"/>
  <c r="E133" i="4"/>
  <c r="J133" i="4"/>
  <c r="K133" i="4" s="1"/>
  <c r="H133" i="4" l="1"/>
  <c r="E131" i="12"/>
  <c r="F131" i="12" s="1"/>
  <c r="H131" i="12" s="1"/>
  <c r="O132" i="4"/>
  <c r="I133" i="4" l="1"/>
  <c r="G134" i="4"/>
  <c r="E134" i="4" s="1"/>
  <c r="L133" i="4" l="1"/>
  <c r="AB291" i="14" s="1"/>
  <c r="H134" i="4"/>
  <c r="J134" i="4"/>
  <c r="K134" i="4" l="1"/>
  <c r="G135" i="4"/>
  <c r="I134" i="4"/>
  <c r="E132" i="12"/>
  <c r="F132" i="12" s="1"/>
  <c r="H132" i="12" s="1"/>
  <c r="O133" i="4"/>
  <c r="J135" i="4" l="1"/>
  <c r="K135" i="4" s="1"/>
  <c r="L134" i="4"/>
  <c r="AB293" i="14" s="1"/>
  <c r="E135" i="4"/>
  <c r="E133" i="12" l="1"/>
  <c r="F133" i="12" s="1"/>
  <c r="H133" i="12" s="1"/>
  <c r="O134" i="4"/>
  <c r="H135" i="4"/>
  <c r="I135" i="4" l="1"/>
  <c r="G136" i="4"/>
  <c r="E136" i="4" l="1"/>
  <c r="J136" i="4"/>
  <c r="K136" i="4" s="1"/>
  <c r="L135" i="4"/>
  <c r="AB299" i="14" s="1"/>
  <c r="E134" i="12" l="1"/>
  <c r="F134" i="12" s="1"/>
  <c r="H134" i="12" s="1"/>
  <c r="O135" i="4"/>
  <c r="H136" i="4"/>
  <c r="I136" i="4" l="1"/>
  <c r="G137" i="4"/>
  <c r="E137" i="4" s="1"/>
  <c r="H137" i="4" l="1"/>
  <c r="J137" i="4"/>
  <c r="L136" i="4"/>
  <c r="AB306" i="14" s="1"/>
  <c r="E135" i="12" l="1"/>
  <c r="F135" i="12" s="1"/>
  <c r="H135" i="12" s="1"/>
  <c r="O136" i="4"/>
  <c r="I137" i="4"/>
  <c r="G138" i="4"/>
  <c r="K137" i="4"/>
  <c r="J138" i="4" l="1"/>
  <c r="K138" i="4" s="1"/>
  <c r="E138" i="4"/>
  <c r="L137" i="4"/>
  <c r="AB312" i="14" s="1"/>
  <c r="E136" i="12" l="1"/>
  <c r="F136" i="12" s="1"/>
  <c r="H136" i="12" s="1"/>
  <c r="O137" i="4"/>
  <c r="H138" i="4"/>
  <c r="I138" i="4" l="1"/>
  <c r="G139" i="4"/>
  <c r="E139" i="4" s="1"/>
  <c r="J139" i="4" l="1"/>
  <c r="L138" i="4"/>
  <c r="AB316" i="14" s="1"/>
  <c r="H139" i="4"/>
  <c r="I139" i="4" l="1"/>
  <c r="G140" i="4"/>
  <c r="E137" i="12"/>
  <c r="F137" i="12" s="1"/>
  <c r="H137" i="12" s="1"/>
  <c r="O138" i="4"/>
  <c r="K139" i="4"/>
  <c r="J140" i="4" l="1"/>
  <c r="K140" i="4" s="1"/>
  <c r="E140" i="4"/>
  <c r="L139" i="4"/>
  <c r="AB320" i="14" s="1"/>
  <c r="E138" i="12" l="1"/>
  <c r="F138" i="12" s="1"/>
  <c r="H138" i="12" s="1"/>
  <c r="O139" i="4"/>
  <c r="H140" i="4"/>
  <c r="G141" i="4" l="1"/>
  <c r="I140" i="4"/>
  <c r="L140" i="4" l="1"/>
  <c r="AB329" i="14" s="1"/>
  <c r="J141" i="4"/>
  <c r="E141" i="4"/>
  <c r="K141" i="4" l="1"/>
  <c r="E139" i="12"/>
  <c r="F139" i="12" s="1"/>
  <c r="H139" i="12" s="1"/>
  <c r="O140" i="4"/>
  <c r="H141" i="4"/>
  <c r="I141" i="4" l="1"/>
  <c r="G142" i="4"/>
  <c r="E142" i="4" l="1"/>
  <c r="J142" i="4"/>
  <c r="L141" i="4"/>
  <c r="AB340" i="14" s="1"/>
  <c r="E140" i="12" l="1"/>
  <c r="F140" i="12" s="1"/>
  <c r="H140" i="12" s="1"/>
  <c r="O141" i="4"/>
  <c r="K142" i="4"/>
  <c r="H142" i="4"/>
  <c r="I142" i="4" l="1"/>
  <c r="G143" i="4"/>
  <c r="L142" i="4" l="1"/>
  <c r="AB354" i="14" s="1"/>
  <c r="E143" i="4"/>
  <c r="J143" i="4"/>
  <c r="K143" i="4" l="1"/>
  <c r="H143" i="4"/>
  <c r="E141" i="12"/>
  <c r="F141" i="12" s="1"/>
  <c r="H141" i="12" s="1"/>
  <c r="O142" i="4"/>
  <c r="G144" i="4" l="1"/>
  <c r="I143" i="4"/>
  <c r="L143" i="4" l="1"/>
  <c r="AB365" i="14" s="1"/>
  <c r="E144" i="4"/>
  <c r="J144" i="4"/>
  <c r="K144" i="4" s="1"/>
  <c r="H144" i="4" l="1"/>
  <c r="E142" i="12"/>
  <c r="F142" i="12" s="1"/>
  <c r="H142" i="12" s="1"/>
  <c r="O143" i="4"/>
  <c r="G145" i="4" l="1"/>
  <c r="E145" i="4" s="1"/>
  <c r="I144" i="4"/>
  <c r="H145" i="4" l="1"/>
  <c r="L144" i="4"/>
  <c r="AB371" i="14" s="1"/>
  <c r="J145" i="4"/>
  <c r="K145" i="4" l="1"/>
  <c r="I145" i="4"/>
  <c r="G146" i="4"/>
  <c r="E143" i="12"/>
  <c r="F143" i="12" s="1"/>
  <c r="H143" i="12" s="1"/>
  <c r="O144" i="4"/>
  <c r="J146" i="4" l="1"/>
  <c r="K146" i="4" s="1"/>
  <c r="E146" i="4"/>
  <c r="L145" i="4"/>
  <c r="AB378" i="14" s="1"/>
  <c r="H146" i="4" l="1"/>
  <c r="E144" i="12"/>
  <c r="F144" i="12" s="1"/>
  <c r="H144" i="12" s="1"/>
  <c r="O145" i="4"/>
  <c r="G147" i="4" l="1"/>
  <c r="E147" i="4" s="1"/>
  <c r="I146" i="4"/>
  <c r="L146" i="4" l="1"/>
  <c r="AB383" i="14" s="1"/>
  <c r="H147" i="4"/>
  <c r="J147" i="4"/>
  <c r="K147" i="4" s="1"/>
  <c r="G148" i="4" l="1"/>
  <c r="E148" i="4" s="1"/>
  <c r="I147" i="4"/>
  <c r="E145" i="12"/>
  <c r="F145" i="12" s="1"/>
  <c r="H145" i="12" s="1"/>
  <c r="O146" i="4"/>
  <c r="H148" i="4" l="1"/>
  <c r="L147" i="4"/>
  <c r="AB387" i="14" s="1"/>
  <c r="J148" i="4"/>
  <c r="K148" i="4" s="1"/>
  <c r="E146" i="12" l="1"/>
  <c r="F146" i="12" s="1"/>
  <c r="H146" i="12" s="1"/>
  <c r="O147" i="4"/>
  <c r="G149" i="4"/>
  <c r="I148" i="4"/>
  <c r="L148" i="4" l="1"/>
  <c r="AB390" i="14" s="1"/>
  <c r="J149" i="4"/>
  <c r="K149" i="4" s="1"/>
  <c r="E149" i="4"/>
  <c r="H149" i="4" l="1"/>
  <c r="E147" i="12"/>
  <c r="F147" i="12" s="1"/>
  <c r="H147" i="12" s="1"/>
  <c r="O148" i="4"/>
  <c r="I149" i="4" l="1"/>
  <c r="G150" i="4"/>
  <c r="E150" i="4" s="1"/>
  <c r="H150" i="4" l="1"/>
  <c r="J150" i="4"/>
  <c r="K150" i="4" s="1"/>
  <c r="L149" i="4"/>
  <c r="AB396" i="14" s="1"/>
  <c r="E148" i="12" l="1"/>
  <c r="F148" i="12" s="1"/>
  <c r="H148" i="12" s="1"/>
  <c r="O149" i="4"/>
  <c r="G151" i="4"/>
  <c r="E151" i="4" s="1"/>
  <c r="I150" i="4"/>
  <c r="H151" i="4" l="1"/>
  <c r="J151" i="4"/>
  <c r="L150" i="4"/>
  <c r="AB399" i="14" s="1"/>
  <c r="E149" i="12" l="1"/>
  <c r="F149" i="12" s="1"/>
  <c r="H149" i="12" s="1"/>
  <c r="O150" i="4"/>
  <c r="K151" i="4"/>
  <c r="G152" i="4"/>
  <c r="I151" i="4"/>
  <c r="J152" i="4" l="1"/>
  <c r="K152" i="4" s="1"/>
  <c r="L151" i="4"/>
  <c r="AB402" i="14" s="1"/>
  <c r="E152" i="4"/>
  <c r="E150" i="12" l="1"/>
  <c r="F150" i="12" s="1"/>
  <c r="H150" i="12" s="1"/>
  <c r="O151" i="4"/>
  <c r="H152" i="4"/>
  <c r="I152" i="4" l="1"/>
  <c r="G153" i="4"/>
  <c r="L152" i="4" l="1"/>
  <c r="AB405" i="14" s="1"/>
  <c r="E153" i="4"/>
  <c r="J153" i="4"/>
  <c r="K153" i="4" l="1"/>
  <c r="E151" i="12"/>
  <c r="F151" i="12" s="1"/>
  <c r="H151" i="12" s="1"/>
  <c r="O152" i="4"/>
  <c r="H153" i="4"/>
  <c r="G154" i="4" l="1"/>
  <c r="I153" i="4"/>
  <c r="L153" i="4" l="1"/>
  <c r="AB410" i="14" s="1"/>
  <c r="E154" i="4"/>
  <c r="J154" i="4"/>
  <c r="K154" i="4" s="1"/>
  <c r="H154" i="4" l="1"/>
  <c r="E152" i="12"/>
  <c r="F152" i="12" s="1"/>
  <c r="H152" i="12" s="1"/>
  <c r="O153" i="4"/>
  <c r="G155" i="4" l="1"/>
  <c r="E155" i="4" s="1"/>
  <c r="I154" i="4"/>
  <c r="H155" i="4" l="1"/>
  <c r="L154" i="4"/>
  <c r="AB413" i="14" s="1"/>
  <c r="J155" i="4"/>
  <c r="K155" i="4" l="1"/>
  <c r="E153" i="12"/>
  <c r="F153" i="12" s="1"/>
  <c r="H153" i="12" s="1"/>
  <c r="O154" i="4"/>
  <c r="I155" i="4"/>
  <c r="G156" i="4"/>
  <c r="E156" i="4" l="1"/>
  <c r="L155" i="4"/>
  <c r="AB415" i="14" s="1"/>
  <c r="J156" i="4"/>
  <c r="K156" i="4" s="1"/>
  <c r="E154" i="12" l="1"/>
  <c r="F154" i="12" s="1"/>
  <c r="H154" i="12" s="1"/>
  <c r="O155" i="4"/>
  <c r="H156" i="4"/>
  <c r="I156" i="4" l="1"/>
  <c r="G157" i="4"/>
  <c r="E157" i="4" s="1"/>
  <c r="H157" i="4" l="1"/>
  <c r="J157" i="4"/>
  <c r="L156" i="4"/>
  <c r="AB417" i="14" s="1"/>
  <c r="E155" i="12" l="1"/>
  <c r="F155" i="12" s="1"/>
  <c r="H155" i="12" s="1"/>
  <c r="O156" i="4"/>
  <c r="G158" i="4"/>
  <c r="I157" i="4"/>
  <c r="K157" i="4"/>
  <c r="L157" i="4" l="1"/>
  <c r="AB421" i="14" s="1"/>
  <c r="E158" i="4"/>
  <c r="J158" i="4"/>
  <c r="K158" i="4" l="1"/>
  <c r="E156" i="12"/>
  <c r="F156" i="12" s="1"/>
  <c r="H156" i="12" s="1"/>
  <c r="O157" i="4"/>
  <c r="H158" i="4"/>
  <c r="I158" i="4" l="1"/>
  <c r="G159" i="4"/>
  <c r="E159" i="4" l="1"/>
  <c r="J159" i="4"/>
  <c r="L158" i="4"/>
  <c r="AB423" i="14" s="1"/>
  <c r="H159" i="4" l="1"/>
  <c r="K159" i="4"/>
  <c r="E157" i="12"/>
  <c r="F157" i="12" s="1"/>
  <c r="H157" i="12" s="1"/>
  <c r="O158" i="4"/>
  <c r="G160" i="4" l="1"/>
  <c r="I159" i="4"/>
  <c r="L159" i="4" l="1"/>
  <c r="AB200" i="14" s="1"/>
  <c r="E160" i="4"/>
  <c r="J160" i="4"/>
  <c r="H160" i="4" l="1"/>
  <c r="E158" i="12"/>
  <c r="F158" i="12" s="1"/>
  <c r="H158" i="12" s="1"/>
  <c r="O159" i="4"/>
  <c r="K160" i="4"/>
  <c r="I160" i="4" l="1"/>
  <c r="G161" i="4"/>
  <c r="E161" i="4" l="1"/>
  <c r="J161" i="4"/>
  <c r="L160" i="4"/>
  <c r="AB332" i="14" s="1"/>
  <c r="E159" i="12" l="1"/>
  <c r="F159" i="12" s="1"/>
  <c r="H159" i="12" s="1"/>
  <c r="O160" i="4"/>
  <c r="H161" i="4"/>
  <c r="K161" i="4"/>
  <c r="G162" i="4" l="1"/>
  <c r="I161" i="4"/>
  <c r="E162" i="4" l="1"/>
  <c r="J162" i="4"/>
  <c r="L161" i="4"/>
  <c r="AB343" i="14" s="1"/>
  <c r="H162" i="4" l="1"/>
  <c r="K162" i="4"/>
  <c r="E160" i="12"/>
  <c r="F160" i="12" s="1"/>
  <c r="H160" i="12" s="1"/>
  <c r="O161" i="4"/>
  <c r="G163" i="4" l="1"/>
  <c r="I162" i="4"/>
  <c r="L162" i="4" l="1"/>
  <c r="AB357" i="14" s="1"/>
  <c r="E163" i="4"/>
  <c r="J163" i="4"/>
  <c r="H163" i="4" l="1"/>
  <c r="E161" i="12"/>
  <c r="F161" i="12" s="1"/>
  <c r="H161" i="12" s="1"/>
  <c r="O162" i="4"/>
  <c r="K163" i="4"/>
  <c r="I163" i="4" l="1"/>
  <c r="G164" i="4"/>
  <c r="E164" i="4" l="1"/>
  <c r="J164" i="4"/>
  <c r="L163" i="4"/>
  <c r="AB374" i="14" s="1"/>
  <c r="H164" i="4" l="1"/>
  <c r="K164" i="4"/>
  <c r="E162" i="12"/>
  <c r="F162" i="12" s="1"/>
  <c r="H162" i="12" s="1"/>
  <c r="O163" i="4"/>
  <c r="G165" i="4" l="1"/>
  <c r="I164" i="4"/>
  <c r="L164" i="4" l="1"/>
  <c r="AB389" i="14" s="1"/>
  <c r="E165" i="4"/>
  <c r="J165" i="4"/>
  <c r="H165" i="4" l="1"/>
  <c r="K165" i="4"/>
  <c r="E163" i="12"/>
  <c r="F163" i="12" s="1"/>
  <c r="H163" i="12" s="1"/>
  <c r="O164" i="4"/>
  <c r="G166" i="4" l="1"/>
  <c r="I165" i="4"/>
  <c r="E166" i="4" l="1"/>
  <c r="J166" i="4"/>
  <c r="L165" i="4"/>
  <c r="AB403" i="14" s="1"/>
  <c r="E164" i="12" l="1"/>
  <c r="F164" i="12" s="1"/>
  <c r="H164" i="12" s="1"/>
  <c r="O165" i="4"/>
  <c r="K166" i="4"/>
  <c r="H166" i="4"/>
  <c r="G167" i="4" l="1"/>
  <c r="I166" i="4"/>
  <c r="L166" i="4" l="1"/>
  <c r="AB400" i="14" s="1"/>
  <c r="E167" i="4"/>
  <c r="J167" i="4"/>
  <c r="K167" i="4" s="1"/>
  <c r="E165" i="12" l="1"/>
  <c r="F165" i="12" s="1"/>
  <c r="H165" i="12" s="1"/>
  <c r="O166" i="4"/>
  <c r="H167" i="4"/>
  <c r="G168" i="4" l="1"/>
  <c r="E168" i="4" s="1"/>
  <c r="I167" i="4"/>
  <c r="H168" i="4" l="1"/>
  <c r="L167" i="4"/>
  <c r="AB401" i="14" s="1"/>
  <c r="J168" i="4"/>
  <c r="K168" i="4" s="1"/>
  <c r="E166" i="12" l="1"/>
  <c r="F166" i="12" s="1"/>
  <c r="H166" i="12" s="1"/>
  <c r="O167" i="4"/>
  <c r="G169" i="4"/>
  <c r="E169" i="4" s="1"/>
  <c r="I168" i="4"/>
  <c r="H169" i="4" l="1"/>
  <c r="L168" i="4"/>
  <c r="AB411" i="14" s="1"/>
  <c r="J169" i="4"/>
  <c r="K169" i="4" s="1"/>
  <c r="E167" i="12" l="1"/>
  <c r="F167" i="12" s="1"/>
  <c r="H167" i="12" s="1"/>
  <c r="O168" i="4"/>
  <c r="G170" i="4"/>
  <c r="E170" i="4" s="1"/>
  <c r="I169" i="4"/>
  <c r="H170" i="4" l="1"/>
  <c r="L169" i="4"/>
  <c r="AB420" i="14" s="1"/>
  <c r="J170" i="4"/>
  <c r="E168" i="12" l="1"/>
  <c r="F168" i="12" s="1"/>
  <c r="H168" i="12" s="1"/>
  <c r="O169" i="4"/>
  <c r="I170" i="4"/>
  <c r="G171" i="4"/>
  <c r="K170" i="4"/>
  <c r="J171" i="4" l="1"/>
  <c r="K171" i="4" s="1"/>
  <c r="L170" i="4"/>
  <c r="AB429" i="14" s="1"/>
  <c r="E171" i="4"/>
  <c r="H171" i="4" l="1"/>
  <c r="E169" i="12"/>
  <c r="F169" i="12" s="1"/>
  <c r="H169" i="12" s="1"/>
  <c r="O170" i="4"/>
  <c r="I171" i="4" l="1"/>
  <c r="G172" i="4"/>
  <c r="L171" i="4" l="1"/>
  <c r="AB441" i="14" s="1"/>
  <c r="J172" i="4"/>
  <c r="E172" i="4"/>
  <c r="H172" i="4" l="1"/>
  <c r="E170" i="12"/>
  <c r="F170" i="12" s="1"/>
  <c r="H170" i="12" s="1"/>
  <c r="O171" i="4"/>
  <c r="K172" i="4"/>
  <c r="G173" i="4" l="1"/>
  <c r="I172" i="4"/>
  <c r="L172" i="4" l="1"/>
  <c r="AB455" i="14" s="1"/>
  <c r="E173" i="4"/>
  <c r="J173" i="4"/>
  <c r="H173" i="4" l="1"/>
  <c r="K173" i="4"/>
  <c r="E171" i="12"/>
  <c r="F171" i="12" s="1"/>
  <c r="H171" i="12" s="1"/>
  <c r="O172" i="4"/>
  <c r="I173" i="4" l="1"/>
  <c r="G174" i="4"/>
  <c r="E174" i="4" l="1"/>
  <c r="J174" i="4"/>
  <c r="K174" i="4" s="1"/>
  <c r="L173" i="4"/>
  <c r="AB468" i="14" s="1"/>
  <c r="E172" i="12" l="1"/>
  <c r="F172" i="12" s="1"/>
  <c r="H172" i="12" s="1"/>
  <c r="O173" i="4"/>
  <c r="H174" i="4"/>
  <c r="G175" i="4" l="1"/>
  <c r="E175" i="4" s="1"/>
  <c r="I174" i="4"/>
  <c r="H175" i="4" l="1"/>
  <c r="L174" i="4"/>
  <c r="AB474" i="14" s="1"/>
  <c r="J175" i="4"/>
  <c r="K175" i="4" s="1"/>
  <c r="E173" i="12" l="1"/>
  <c r="F173" i="12" s="1"/>
  <c r="H173" i="12" s="1"/>
  <c r="O174" i="4"/>
  <c r="G176" i="4"/>
  <c r="E176" i="4" s="1"/>
  <c r="I175" i="4"/>
  <c r="H176" i="4" l="1"/>
  <c r="L175" i="4"/>
  <c r="AB479" i="14" s="1"/>
  <c r="J176" i="4"/>
  <c r="K176" i="4" s="1"/>
  <c r="G177" i="4" l="1"/>
  <c r="E177" i="4" s="1"/>
  <c r="I176" i="4"/>
  <c r="E174" i="12"/>
  <c r="F174" i="12" s="1"/>
  <c r="H174" i="12" s="1"/>
  <c r="O175" i="4"/>
  <c r="H177" i="4" l="1"/>
  <c r="L176" i="4"/>
  <c r="AB483" i="14" s="1"/>
  <c r="J177" i="4"/>
  <c r="E175" i="12" l="1"/>
  <c r="F175" i="12" s="1"/>
  <c r="H175" i="12" s="1"/>
  <c r="O176" i="4"/>
  <c r="K177" i="4"/>
  <c r="G178" i="4"/>
  <c r="I177" i="4"/>
  <c r="E178" i="4" l="1"/>
  <c r="J178" i="4"/>
  <c r="L177" i="4"/>
  <c r="AB486" i="14" s="1"/>
  <c r="K178" i="4" l="1"/>
  <c r="E176" i="12"/>
  <c r="F176" i="12" s="1"/>
  <c r="H176" i="12" s="1"/>
  <c r="O177" i="4"/>
  <c r="H178" i="4"/>
  <c r="I178" i="4" l="1"/>
  <c r="G179" i="4"/>
  <c r="L178" i="4" l="1"/>
  <c r="AB488" i="14" s="1"/>
  <c r="E179" i="4"/>
  <c r="J179" i="4"/>
  <c r="K179" i="4" s="1"/>
  <c r="H179" i="4" l="1"/>
  <c r="E177" i="12"/>
  <c r="F177" i="12" s="1"/>
  <c r="H177" i="12" s="1"/>
  <c r="O178" i="4"/>
  <c r="I179" i="4" l="1"/>
  <c r="G180" i="4"/>
  <c r="E180" i="4" s="1"/>
  <c r="H180" i="4" l="1"/>
  <c r="J180" i="4"/>
  <c r="K180" i="4" s="1"/>
  <c r="L179" i="4"/>
  <c r="AB494" i="14" s="1"/>
  <c r="G181" i="4" l="1"/>
  <c r="I180" i="4"/>
  <c r="E178" i="12"/>
  <c r="F178" i="12" s="1"/>
  <c r="H178" i="12" s="1"/>
  <c r="O179" i="4"/>
  <c r="J181" i="4" l="1"/>
  <c r="K181" i="4" s="1"/>
  <c r="E181" i="4"/>
  <c r="L180" i="4"/>
  <c r="AB499" i="14" s="1"/>
  <c r="H181" i="4" l="1"/>
  <c r="E179" i="12"/>
  <c r="F179" i="12" s="1"/>
  <c r="H179" i="12" s="1"/>
  <c r="O180" i="4"/>
  <c r="G182" i="4" l="1"/>
  <c r="I181" i="4"/>
  <c r="J182" i="4" l="1"/>
  <c r="K182" i="4" s="1"/>
  <c r="E182" i="4"/>
  <c r="L181" i="4"/>
  <c r="AB502" i="14" s="1"/>
  <c r="E180" i="12" l="1"/>
  <c r="F180" i="12" s="1"/>
  <c r="H180" i="12" s="1"/>
  <c r="O181" i="4"/>
  <c r="H182" i="4"/>
  <c r="G183" i="4" l="1"/>
  <c r="I182" i="4"/>
  <c r="J183" i="4" l="1"/>
  <c r="E183" i="4"/>
  <c r="L182" i="4"/>
  <c r="AB506" i="14" s="1"/>
  <c r="E181" i="12" l="1"/>
  <c r="F181" i="12" s="1"/>
  <c r="H181" i="12" s="1"/>
  <c r="O182" i="4"/>
  <c r="H183" i="4"/>
  <c r="K183" i="4"/>
  <c r="G184" i="4" l="1"/>
  <c r="I183" i="4"/>
  <c r="E184" i="4" l="1"/>
  <c r="J184" i="4"/>
  <c r="L183" i="4"/>
  <c r="AB508" i="14" s="1"/>
  <c r="H184" i="4" l="1"/>
  <c r="E182" i="12"/>
  <c r="F182" i="12" s="1"/>
  <c r="H182" i="12" s="1"/>
  <c r="O183" i="4"/>
  <c r="K184" i="4"/>
  <c r="I184" i="4" l="1"/>
  <c r="G185" i="4"/>
  <c r="L184" i="4" l="1"/>
  <c r="AB511" i="14" s="1"/>
  <c r="E185" i="4"/>
  <c r="J185" i="4"/>
  <c r="E183" i="12" l="1"/>
  <c r="F183" i="12" s="1"/>
  <c r="H183" i="12" s="1"/>
  <c r="O184" i="4"/>
  <c r="H185" i="4"/>
  <c r="K185" i="4"/>
  <c r="G186" i="4" l="1"/>
  <c r="I185" i="4"/>
  <c r="L185" i="4" l="1"/>
  <c r="AB512" i="14" s="1"/>
  <c r="E186" i="4"/>
  <c r="J186" i="4"/>
  <c r="E184" i="12" l="1"/>
  <c r="F184" i="12" s="1"/>
  <c r="H184" i="12" s="1"/>
  <c r="O185" i="4"/>
  <c r="K186" i="4"/>
  <c r="H186" i="4"/>
  <c r="G187" i="4" l="1"/>
  <c r="I186" i="4"/>
  <c r="L186" i="4" l="1"/>
  <c r="AB516" i="14" s="1"/>
  <c r="E187" i="4"/>
  <c r="J187" i="4"/>
  <c r="H187" i="4" l="1"/>
  <c r="E185" i="12"/>
  <c r="F185" i="12" s="1"/>
  <c r="H185" i="12" s="1"/>
  <c r="O186" i="4"/>
  <c r="K187" i="4"/>
  <c r="I187" i="4" l="1"/>
  <c r="G188" i="4"/>
  <c r="E188" i="4" l="1"/>
  <c r="J188" i="4"/>
  <c r="L187" i="4"/>
  <c r="AB520" i="14" s="1"/>
  <c r="H188" i="4" l="1"/>
  <c r="K188" i="4"/>
  <c r="E186" i="12"/>
  <c r="F186" i="12" s="1"/>
  <c r="H186" i="12" s="1"/>
  <c r="O187" i="4"/>
  <c r="G189" i="4" l="1"/>
  <c r="I188" i="4"/>
  <c r="L188" i="4" l="1"/>
  <c r="AB522" i="14" s="1"/>
  <c r="E189" i="4"/>
  <c r="J189" i="4"/>
  <c r="H189" i="4" l="1"/>
  <c r="K189" i="4"/>
  <c r="E187" i="12"/>
  <c r="F187" i="12" s="1"/>
  <c r="H187" i="12" s="1"/>
  <c r="O188" i="4"/>
  <c r="I189" i="4" l="1"/>
  <c r="G190" i="4"/>
  <c r="E190" i="4" l="1"/>
  <c r="J190" i="4"/>
  <c r="L189" i="4"/>
  <c r="AB525" i="14" s="1"/>
  <c r="K190" i="4" l="1"/>
  <c r="E188" i="12"/>
  <c r="F188" i="12" s="1"/>
  <c r="H188" i="12" s="1"/>
  <c r="O189" i="4"/>
  <c r="H190" i="4"/>
  <c r="G191" i="4" l="1"/>
  <c r="I190" i="4"/>
  <c r="L190" i="4" l="1"/>
  <c r="AB530" i="14" s="1"/>
  <c r="E191" i="4"/>
  <c r="J191" i="4"/>
  <c r="H191" i="4" l="1"/>
  <c r="K191" i="4"/>
  <c r="E189" i="12"/>
  <c r="F189" i="12" s="1"/>
  <c r="H189" i="12" s="1"/>
  <c r="O190" i="4"/>
  <c r="I191" i="4" l="1"/>
  <c r="G192" i="4"/>
  <c r="E192" i="4" l="1"/>
  <c r="J192" i="4"/>
  <c r="L191" i="4"/>
  <c r="AB532" i="14" s="1"/>
  <c r="E190" i="12" l="1"/>
  <c r="F190" i="12" s="1"/>
  <c r="H190" i="12" s="1"/>
  <c r="O191" i="4"/>
  <c r="H192" i="4"/>
  <c r="K192" i="4"/>
  <c r="G193" i="4" l="1"/>
  <c r="I192" i="4"/>
  <c r="L192" i="4" l="1"/>
  <c r="AB536" i="14" s="1"/>
  <c r="E193" i="4"/>
  <c r="J193" i="4"/>
  <c r="H193" i="4" l="1"/>
  <c r="E191" i="12"/>
  <c r="F191" i="12" s="1"/>
  <c r="H191" i="12" s="1"/>
  <c r="O192" i="4"/>
  <c r="K193" i="4"/>
  <c r="I193" i="4" l="1"/>
  <c r="G194" i="4"/>
  <c r="E194" i="4" l="1"/>
  <c r="J194" i="4"/>
  <c r="L193" i="4"/>
  <c r="AB541" i="14" s="1"/>
  <c r="H194" i="4" l="1"/>
  <c r="E192" i="12"/>
  <c r="F192" i="12" s="1"/>
  <c r="H192" i="12" s="1"/>
  <c r="O193" i="4"/>
  <c r="K194" i="4"/>
  <c r="I194" i="4" l="1"/>
  <c r="G195" i="4"/>
  <c r="E195" i="4" l="1"/>
  <c r="J195" i="4"/>
  <c r="L194" i="4"/>
  <c r="AB543" i="14" s="1"/>
  <c r="K195" i="4" l="1"/>
  <c r="E193" i="12"/>
  <c r="F193" i="12" s="1"/>
  <c r="H193" i="12" s="1"/>
  <c r="O194" i="4"/>
  <c r="H195" i="4"/>
  <c r="I195" i="4" l="1"/>
  <c r="G196" i="4"/>
  <c r="E196" i="4" l="1"/>
  <c r="J196" i="4"/>
  <c r="L195" i="4"/>
  <c r="AB546" i="14" s="1"/>
  <c r="H196" i="4" l="1"/>
  <c r="E194" i="12"/>
  <c r="F194" i="12" s="1"/>
  <c r="H194" i="12" s="1"/>
  <c r="O195" i="4"/>
  <c r="K196" i="4"/>
  <c r="I196" i="4" l="1"/>
  <c r="G197" i="4"/>
  <c r="E197" i="4" l="1"/>
  <c r="J197" i="4"/>
  <c r="L196" i="4"/>
  <c r="AB533" i="14" s="1"/>
  <c r="E195" i="12" l="1"/>
  <c r="F195" i="12" s="1"/>
  <c r="H195" i="12" s="1"/>
  <c r="O196" i="4"/>
  <c r="H197" i="4"/>
  <c r="K197" i="4"/>
  <c r="I197" i="4" l="1"/>
  <c r="G198" i="4"/>
  <c r="E198" i="4" l="1"/>
  <c r="J198" i="4"/>
  <c r="K198" i="4" s="1"/>
  <c r="L197" i="4"/>
  <c r="AB547" i="14" s="1"/>
  <c r="E196" i="12" l="1"/>
  <c r="F196" i="12" s="1"/>
  <c r="H196" i="12" s="1"/>
  <c r="O197" i="4"/>
  <c r="H198" i="4"/>
  <c r="G199" i="4" l="1"/>
  <c r="E199" i="4" s="1"/>
  <c r="I198" i="4"/>
  <c r="H199" i="4" l="1"/>
  <c r="L198" i="4"/>
  <c r="AB551" i="14" s="1"/>
  <c r="J199" i="4"/>
  <c r="K199" i="4" s="1"/>
  <c r="E197" i="12" l="1"/>
  <c r="F197" i="12" s="1"/>
  <c r="H197" i="12" s="1"/>
  <c r="O198" i="4"/>
  <c r="I199" i="4"/>
  <c r="G200" i="4"/>
  <c r="J200" i="4" l="1"/>
  <c r="K200" i="4" s="1"/>
  <c r="L199" i="4"/>
  <c r="AB553" i="14" s="1"/>
  <c r="E200" i="4"/>
  <c r="E198" i="12" l="1"/>
  <c r="F198" i="12" s="1"/>
  <c r="H198" i="12" s="1"/>
  <c r="O199" i="4"/>
  <c r="H200" i="4"/>
  <c r="I200" i="4" l="1"/>
  <c r="G201" i="4"/>
  <c r="E201" i="4" s="1"/>
  <c r="J201" i="4" l="1"/>
  <c r="H201" i="4"/>
  <c r="L200" i="4"/>
  <c r="AB558" i="14" s="1"/>
  <c r="E199" i="12" l="1"/>
  <c r="F199" i="12" s="1"/>
  <c r="H199" i="12" s="1"/>
  <c r="O200" i="4"/>
  <c r="I201" i="4"/>
  <c r="G202" i="4"/>
  <c r="K201" i="4"/>
  <c r="J202" i="4" l="1"/>
  <c r="K202" i="4" s="1"/>
  <c r="L201" i="4"/>
  <c r="AB559" i="14" s="1"/>
  <c r="E202" i="4"/>
  <c r="H202" i="4" l="1"/>
  <c r="E200" i="12"/>
  <c r="F200" i="12" s="1"/>
  <c r="H200" i="12" s="1"/>
  <c r="O201" i="4"/>
  <c r="I202" i="4" l="1"/>
  <c r="G203" i="4"/>
  <c r="E203" i="4" l="1"/>
  <c r="J203" i="4"/>
  <c r="L202" i="4"/>
  <c r="AB561" i="14" s="1"/>
  <c r="E201" i="12" l="1"/>
  <c r="F201" i="12" s="1"/>
  <c r="H201" i="12" s="1"/>
  <c r="O202" i="4"/>
  <c r="H203" i="4"/>
  <c r="K203" i="4"/>
  <c r="I203" i="4" l="1"/>
  <c r="G204" i="4"/>
  <c r="E204" i="4" l="1"/>
  <c r="J204" i="4"/>
  <c r="K204" i="4" s="1"/>
  <c r="L203" i="4"/>
  <c r="AB564" i="14" s="1"/>
  <c r="E202" i="12" l="1"/>
  <c r="F202" i="12" s="1"/>
  <c r="H202" i="12" s="1"/>
  <c r="O203" i="4"/>
  <c r="H204" i="4"/>
  <c r="G205" i="4" l="1"/>
  <c r="I204" i="4"/>
  <c r="J205" i="4" l="1"/>
  <c r="K205" i="4" s="1"/>
  <c r="E205" i="4"/>
  <c r="L204" i="4"/>
  <c r="AB568" i="14" s="1"/>
  <c r="H205" i="4" l="1"/>
  <c r="E203" i="12"/>
  <c r="F203" i="12" s="1"/>
  <c r="H203" i="12" s="1"/>
  <c r="O204" i="4"/>
  <c r="G206" i="4" l="1"/>
  <c r="E206" i="4" s="1"/>
  <c r="I205" i="4"/>
  <c r="H206" i="4" l="1"/>
  <c r="L205" i="4"/>
  <c r="AB570" i="14" s="1"/>
  <c r="J206" i="4"/>
  <c r="K206" i="4" s="1"/>
  <c r="E204" i="12" l="1"/>
  <c r="F204" i="12" s="1"/>
  <c r="H204" i="12" s="1"/>
  <c r="O205" i="4"/>
  <c r="I206" i="4"/>
  <c r="G207" i="4"/>
  <c r="E207" i="4" s="1"/>
  <c r="L206" i="4" l="1"/>
  <c r="AB565" i="14" s="1"/>
  <c r="H207" i="4"/>
  <c r="J207" i="4"/>
  <c r="K207" i="4" s="1"/>
  <c r="G208" i="4" l="1"/>
  <c r="E208" i="4" s="1"/>
  <c r="I207" i="4"/>
  <c r="E205" i="12"/>
  <c r="F205" i="12" s="1"/>
  <c r="H205" i="12" s="1"/>
  <c r="O206" i="4"/>
  <c r="H208" i="4" l="1"/>
  <c r="L207" i="4"/>
  <c r="AB526" i="14" s="1"/>
  <c r="J208" i="4"/>
  <c r="K208" i="4" l="1"/>
  <c r="G209" i="4"/>
  <c r="I208" i="4"/>
  <c r="E206" i="12"/>
  <c r="F206" i="12" s="1"/>
  <c r="H206" i="12" s="1"/>
  <c r="O207" i="4"/>
  <c r="J209" i="4" l="1"/>
  <c r="K209" i="4" s="1"/>
  <c r="L208" i="4"/>
  <c r="AB437" i="14" s="1"/>
  <c r="E209" i="4"/>
  <c r="H209" i="4" l="1"/>
  <c r="E207" i="12"/>
  <c r="F207" i="12" s="1"/>
  <c r="H207" i="12" s="1"/>
  <c r="O208" i="4"/>
  <c r="G210" i="4" l="1"/>
  <c r="I209" i="4"/>
  <c r="L209" i="4" l="1"/>
  <c r="AB484" i="14" s="1"/>
  <c r="E210" i="4"/>
  <c r="J210" i="4"/>
  <c r="H210" i="4" l="1"/>
  <c r="K210" i="4"/>
  <c r="E208" i="12"/>
  <c r="F208" i="12" s="1"/>
  <c r="H208" i="12" s="1"/>
  <c r="O209" i="4"/>
  <c r="G211" i="4" l="1"/>
  <c r="I210" i="4"/>
  <c r="L210" i="4" l="1"/>
  <c r="AB501" i="14" s="1"/>
  <c r="E211" i="4"/>
  <c r="J211" i="4"/>
  <c r="K211" i="4" l="1"/>
  <c r="E209" i="12"/>
  <c r="F209" i="12" s="1"/>
  <c r="H209" i="12" s="1"/>
  <c r="O210" i="4"/>
  <c r="H211" i="4"/>
  <c r="G212" i="4" l="1"/>
  <c r="I211" i="4"/>
  <c r="L211" i="4" l="1"/>
  <c r="AB514" i="14" s="1"/>
  <c r="E212" i="4"/>
  <c r="J212" i="4"/>
  <c r="K212" i="4" s="1"/>
  <c r="H212" i="4" l="1"/>
  <c r="E210" i="12"/>
  <c r="F210" i="12" s="1"/>
  <c r="H210" i="12" s="1"/>
  <c r="O211" i="4"/>
  <c r="G213" i="4" l="1"/>
  <c r="I212" i="4"/>
  <c r="L212" i="4" l="1"/>
  <c r="AB529" i="14" s="1"/>
  <c r="J213" i="4"/>
  <c r="K213" i="4" s="1"/>
  <c r="E213" i="4"/>
  <c r="H213" i="4" l="1"/>
  <c r="E211" i="12"/>
  <c r="F211" i="12" s="1"/>
  <c r="H211" i="12" s="1"/>
  <c r="O212" i="4"/>
  <c r="I213" i="4" l="1"/>
  <c r="G214" i="4"/>
  <c r="E214" i="4" s="1"/>
  <c r="H214" i="4" l="1"/>
  <c r="J214" i="4"/>
  <c r="L213" i="4"/>
  <c r="AB545" i="14" s="1"/>
  <c r="I214" i="4" l="1"/>
  <c r="G215" i="4"/>
  <c r="K214" i="4"/>
  <c r="E212" i="12"/>
  <c r="F212" i="12" s="1"/>
  <c r="H212" i="12" s="1"/>
  <c r="O213" i="4"/>
  <c r="J215" i="4" l="1"/>
  <c r="K215" i="4" s="1"/>
  <c r="E215" i="4"/>
  <c r="L214" i="4"/>
  <c r="AB554" i="14" s="1"/>
  <c r="E213" i="12" l="1"/>
  <c r="F213" i="12" s="1"/>
  <c r="H213" i="12" s="1"/>
  <c r="O214" i="4"/>
  <c r="H215" i="4"/>
  <c r="I215" i="4" l="1"/>
  <c r="G216" i="4"/>
  <c r="E216" i="4" s="1"/>
  <c r="H216" i="4" l="1"/>
  <c r="J216" i="4"/>
  <c r="K216" i="4" s="1"/>
  <c r="L215" i="4"/>
  <c r="AB567" i="14" s="1"/>
  <c r="E214" i="12" l="1"/>
  <c r="F214" i="12" s="1"/>
  <c r="H214" i="12" s="1"/>
  <c r="O215" i="4"/>
  <c r="I216" i="4"/>
  <c r="G217" i="4"/>
  <c r="E217" i="4" s="1"/>
  <c r="H217" i="4" l="1"/>
  <c r="J217" i="4"/>
  <c r="L216" i="4"/>
  <c r="AB580" i="14" s="1"/>
  <c r="E215" i="12" l="1"/>
  <c r="F215" i="12" s="1"/>
  <c r="H215" i="12" s="1"/>
  <c r="O216" i="4"/>
  <c r="K217" i="4"/>
  <c r="I217" i="4"/>
  <c r="G218" i="4"/>
  <c r="L217" i="4" l="1"/>
  <c r="AB592" i="14" s="1"/>
  <c r="E218" i="4"/>
  <c r="J218" i="4"/>
  <c r="K218" i="4" s="1"/>
  <c r="H218" i="4" l="1"/>
  <c r="E216" i="12"/>
  <c r="F216" i="12" s="1"/>
  <c r="H216" i="12" s="1"/>
  <c r="O217" i="4"/>
  <c r="I218" i="4" l="1"/>
  <c r="G219" i="4"/>
  <c r="J219" i="4" l="1"/>
  <c r="L218" i="4"/>
  <c r="AB598" i="14" s="1"/>
  <c r="E219" i="4"/>
  <c r="E217" i="12" l="1"/>
  <c r="F217" i="12" s="1"/>
  <c r="H217" i="12" s="1"/>
  <c r="O218" i="4"/>
  <c r="H219" i="4"/>
  <c r="K219" i="4"/>
  <c r="G220" i="4" l="1"/>
  <c r="I219" i="4"/>
  <c r="L219" i="4" l="1"/>
  <c r="AB602" i="14" s="1"/>
  <c r="E220" i="4"/>
  <c r="J220" i="4"/>
  <c r="K220" i="4" l="1"/>
  <c r="H220" i="4"/>
  <c r="E218" i="12"/>
  <c r="F218" i="12" s="1"/>
  <c r="H218" i="12" s="1"/>
  <c r="O219" i="4"/>
  <c r="I220" i="4" l="1"/>
  <c r="G221" i="4"/>
  <c r="E221" i="4" l="1"/>
  <c r="J221" i="4"/>
  <c r="K221" i="4" s="1"/>
  <c r="L220" i="4"/>
  <c r="AB603" i="14" s="1"/>
  <c r="H221" i="4" l="1"/>
  <c r="E219" i="12"/>
  <c r="F219" i="12" s="1"/>
  <c r="H219" i="12" s="1"/>
  <c r="O220" i="4"/>
  <c r="G222" i="4" l="1"/>
  <c r="E222" i="4" s="1"/>
  <c r="I221" i="4"/>
  <c r="L221" i="4" l="1"/>
  <c r="AB608" i="14" s="1"/>
  <c r="H222" i="4"/>
  <c r="J222" i="4"/>
  <c r="K222" i="4" s="1"/>
  <c r="I222" i="4" l="1"/>
  <c r="G223" i="4"/>
  <c r="E223" i="4" s="1"/>
  <c r="E220" i="12"/>
  <c r="F220" i="12" s="1"/>
  <c r="H220" i="12" s="1"/>
  <c r="O221" i="4"/>
  <c r="H223" i="4" l="1"/>
  <c r="J223" i="4"/>
  <c r="K223" i="4" s="1"/>
  <c r="L222" i="4"/>
  <c r="AB610" i="14" s="1"/>
  <c r="E221" i="12" l="1"/>
  <c r="F221" i="12" s="1"/>
  <c r="H221" i="12" s="1"/>
  <c r="O222" i="4"/>
  <c r="I223" i="4"/>
  <c r="G224" i="4"/>
  <c r="E224" i="4" s="1"/>
  <c r="L223" i="4" l="1"/>
  <c r="AB612" i="14" s="1"/>
  <c r="H224" i="4"/>
  <c r="J224" i="4"/>
  <c r="E222" i="12" l="1"/>
  <c r="F222" i="12" s="1"/>
  <c r="H222" i="12" s="1"/>
  <c r="O223" i="4"/>
  <c r="K224" i="4"/>
  <c r="I224" i="4"/>
  <c r="G225" i="4"/>
  <c r="E225" i="4" l="1"/>
  <c r="J225" i="4"/>
  <c r="L224" i="4"/>
  <c r="AB597" i="14" s="1"/>
  <c r="H225" i="4" l="1"/>
  <c r="E223" i="12"/>
  <c r="F223" i="12" s="1"/>
  <c r="H223" i="12" s="1"/>
  <c r="O224" i="4"/>
  <c r="K225" i="4"/>
  <c r="G226" i="4" l="1"/>
  <c r="I225" i="4"/>
  <c r="L225" i="4" l="1"/>
  <c r="AB611" i="14" s="1"/>
  <c r="E226" i="4"/>
  <c r="J226" i="4"/>
  <c r="E224" i="12" l="1"/>
  <c r="F224" i="12" s="1"/>
  <c r="H224" i="12" s="1"/>
  <c r="O225" i="4"/>
  <c r="H226" i="4"/>
  <c r="K226" i="4"/>
  <c r="G227" i="4" l="1"/>
  <c r="I226" i="4"/>
  <c r="L226" i="4" l="1"/>
  <c r="AB614" i="14" s="1"/>
  <c r="E227" i="4"/>
  <c r="J227" i="4"/>
  <c r="H227" i="4" l="1"/>
  <c r="E225" i="12"/>
  <c r="F225" i="12" s="1"/>
  <c r="H225" i="12" s="1"/>
  <c r="O226" i="4"/>
  <c r="K227" i="4"/>
  <c r="I227" i="4" l="1"/>
  <c r="G228" i="4"/>
  <c r="E228" i="4" l="1"/>
  <c r="J228" i="4"/>
  <c r="L227" i="4"/>
  <c r="AB617" i="14" s="1"/>
  <c r="E226" i="12" l="1"/>
  <c r="F226" i="12" s="1"/>
  <c r="H226" i="12" s="1"/>
  <c r="O227" i="4"/>
  <c r="K228" i="4"/>
  <c r="H228" i="4"/>
  <c r="G229" i="4" l="1"/>
  <c r="I228" i="4"/>
  <c r="E229" i="4" l="1"/>
  <c r="J229" i="4"/>
  <c r="K229" i="4" s="1"/>
  <c r="L228" i="4"/>
  <c r="AB620" i="14" s="1"/>
  <c r="E227" i="12" l="1"/>
  <c r="F227" i="12" s="1"/>
  <c r="H227" i="12" s="1"/>
  <c r="O228" i="4"/>
  <c r="H229" i="4"/>
  <c r="I229" i="4" l="1"/>
  <c r="G230" i="4"/>
  <c r="E230" i="4" s="1"/>
  <c r="H230" i="4" l="1"/>
  <c r="J230" i="4"/>
  <c r="K230" i="4" s="1"/>
  <c r="L229" i="4"/>
  <c r="AB622" i="14" s="1"/>
  <c r="G231" i="4" l="1"/>
  <c r="I230" i="4"/>
  <c r="E228" i="12"/>
  <c r="F228" i="12" s="1"/>
  <c r="H228" i="12" s="1"/>
  <c r="O229" i="4"/>
  <c r="L230" i="4" l="1"/>
  <c r="AB624" i="14" s="1"/>
  <c r="J231" i="4"/>
  <c r="E231" i="4"/>
  <c r="K231" i="4" l="1"/>
  <c r="H231" i="4"/>
  <c r="E229" i="12"/>
  <c r="F229" i="12" s="1"/>
  <c r="H229" i="12" s="1"/>
  <c r="O230" i="4"/>
  <c r="G232" i="4" l="1"/>
  <c r="I231" i="4"/>
  <c r="L231" i="4" l="1"/>
  <c r="AB625" i="14" s="1"/>
  <c r="E232" i="4"/>
  <c r="J232" i="4"/>
  <c r="H232" i="4" l="1"/>
  <c r="K232" i="4"/>
  <c r="E230" i="12"/>
  <c r="F230" i="12" s="1"/>
  <c r="H230" i="12" s="1"/>
  <c r="O231" i="4"/>
  <c r="I232" i="4" l="1"/>
  <c r="G233" i="4"/>
  <c r="E233" i="4" l="1"/>
  <c r="J233" i="4"/>
  <c r="K233" i="4" s="1"/>
  <c r="L232" i="4"/>
  <c r="AB629" i="14" s="1"/>
  <c r="E231" i="12" l="1"/>
  <c r="F231" i="12" s="1"/>
  <c r="H231" i="12" s="1"/>
  <c r="O232" i="4"/>
  <c r="H233" i="4"/>
  <c r="I233" i="4" l="1"/>
  <c r="G234" i="4"/>
  <c r="E234" i="4" s="1"/>
  <c r="H234" i="4" l="1"/>
  <c r="J234" i="4"/>
  <c r="K234" i="4" s="1"/>
  <c r="L233" i="4"/>
  <c r="AB631" i="14" s="1"/>
  <c r="E232" i="12" l="1"/>
  <c r="F232" i="12" s="1"/>
  <c r="H232" i="12" s="1"/>
  <c r="O233" i="4"/>
  <c r="G235" i="4"/>
  <c r="E235" i="4" s="1"/>
  <c r="I234" i="4"/>
  <c r="L234" i="4" l="1"/>
  <c r="AB633" i="14" s="1"/>
  <c r="H235" i="4"/>
  <c r="J235" i="4"/>
  <c r="I235" i="4" l="1"/>
  <c r="G236" i="4"/>
  <c r="E233" i="12"/>
  <c r="F233" i="12" s="1"/>
  <c r="H233" i="12" s="1"/>
  <c r="O234" i="4"/>
  <c r="K235" i="4"/>
  <c r="J236" i="4" l="1"/>
  <c r="K236" i="4" s="1"/>
  <c r="E236" i="4"/>
  <c r="L235" i="4"/>
  <c r="AB615" i="14" s="1"/>
  <c r="H236" i="4" l="1"/>
  <c r="E234" i="12"/>
  <c r="F234" i="12" s="1"/>
  <c r="H234" i="12" s="1"/>
  <c r="O235" i="4"/>
  <c r="G237" i="4" l="1"/>
  <c r="I236" i="4"/>
  <c r="L236" i="4" l="1"/>
  <c r="AB627" i="14" s="1"/>
  <c r="E237" i="4"/>
  <c r="J237" i="4"/>
  <c r="K237" i="4" s="1"/>
  <c r="H237" i="4" l="1"/>
  <c r="E235" i="12"/>
  <c r="F235" i="12" s="1"/>
  <c r="H235" i="12" s="1"/>
  <c r="O236" i="4"/>
  <c r="G238" i="4" l="1"/>
  <c r="E238" i="4" s="1"/>
  <c r="I237" i="4"/>
  <c r="H238" i="4" l="1"/>
  <c r="I238" i="4" s="1"/>
  <c r="L237" i="4"/>
  <c r="AB636" i="14" s="1"/>
  <c r="J238" i="4"/>
  <c r="G239" i="4" l="1"/>
  <c r="E239" i="4" s="1"/>
  <c r="E236" i="12"/>
  <c r="F236" i="12" s="1"/>
  <c r="H236" i="12" s="1"/>
  <c r="O237" i="4"/>
  <c r="K238" i="4"/>
  <c r="L238" i="4" s="1"/>
  <c r="AB638" i="14" s="1"/>
  <c r="E237" i="12" l="1"/>
  <c r="F237" i="12" s="1"/>
  <c r="H237" i="12" s="1"/>
  <c r="O238" i="4"/>
  <c r="J239" i="4"/>
  <c r="H239" i="4"/>
  <c r="G240" i="4" l="1"/>
  <c r="I239" i="4"/>
  <c r="K239" i="4"/>
  <c r="J240" i="4" l="1"/>
  <c r="K240" i="4" s="1"/>
  <c r="L239" i="4"/>
  <c r="AB641" i="14" s="1"/>
  <c r="E240" i="4"/>
  <c r="E238" i="12" l="1"/>
  <c r="F238" i="12" s="1"/>
  <c r="H238" i="12" s="1"/>
  <c r="O239" i="4"/>
  <c r="H240" i="4"/>
  <c r="G241" i="4" l="1"/>
  <c r="E241" i="4" s="1"/>
  <c r="I240" i="4"/>
  <c r="H241" i="4" l="1"/>
  <c r="L240" i="4"/>
  <c r="AB644" i="14" s="1"/>
  <c r="J241" i="4"/>
  <c r="K241" i="4" s="1"/>
  <c r="E239" i="12" l="1"/>
  <c r="F239" i="12" s="1"/>
  <c r="H239" i="12" s="1"/>
  <c r="O240" i="4"/>
  <c r="G242" i="4"/>
  <c r="E242" i="4" s="1"/>
  <c r="I241" i="4"/>
  <c r="H242" i="4" l="1"/>
  <c r="L241" i="4"/>
  <c r="AB646" i="14" s="1"/>
  <c r="J242" i="4"/>
  <c r="K242" i="4" l="1"/>
  <c r="E240" i="12"/>
  <c r="F240" i="12" s="1"/>
  <c r="H240" i="12" s="1"/>
  <c r="O241" i="4"/>
  <c r="I242" i="4"/>
  <c r="G243" i="4"/>
  <c r="E243" i="4" l="1"/>
  <c r="L242" i="4"/>
  <c r="AB648" i="14" s="1"/>
  <c r="J243" i="4"/>
  <c r="H243" i="4" l="1"/>
  <c r="E241" i="12"/>
  <c r="F241" i="12" s="1"/>
  <c r="H241" i="12" s="1"/>
  <c r="O242" i="4"/>
  <c r="K243" i="4"/>
  <c r="I243" i="4" l="1"/>
  <c r="G244" i="4"/>
  <c r="E244" i="4" l="1"/>
  <c r="J244" i="4"/>
  <c r="K244" i="4" s="1"/>
  <c r="L243" i="4"/>
  <c r="AB651" i="14" s="1"/>
  <c r="H244" i="4" l="1"/>
  <c r="E242" i="12"/>
  <c r="F242" i="12" s="1"/>
  <c r="H242" i="12" s="1"/>
  <c r="O243" i="4"/>
  <c r="G245" i="4" l="1"/>
  <c r="E245" i="4" s="1"/>
  <c r="I244" i="4"/>
  <c r="H245" i="4" l="1"/>
  <c r="L244" i="4"/>
  <c r="AB654" i="14" s="1"/>
  <c r="J245" i="4"/>
  <c r="K245" i="4" s="1"/>
  <c r="E243" i="12" l="1"/>
  <c r="F243" i="12" s="1"/>
  <c r="H243" i="12" s="1"/>
  <c r="O244" i="4"/>
  <c r="I245" i="4"/>
  <c r="G246" i="4"/>
  <c r="E246" i="4" s="1"/>
  <c r="H246" i="4" l="1"/>
  <c r="L245" i="4"/>
  <c r="AB656" i="14" s="1"/>
  <c r="J246" i="4"/>
  <c r="K246" i="4" s="1"/>
  <c r="E244" i="12" l="1"/>
  <c r="F244" i="12" s="1"/>
  <c r="H244" i="12" s="1"/>
  <c r="O245" i="4"/>
  <c r="I246" i="4"/>
  <c r="G247" i="4"/>
  <c r="J247" i="4" l="1"/>
  <c r="L246" i="4"/>
  <c r="AB658" i="14" s="1"/>
  <c r="E247" i="4"/>
  <c r="H247" i="4" l="1"/>
  <c r="E245" i="12"/>
  <c r="F245" i="12" s="1"/>
  <c r="H245" i="12" s="1"/>
  <c r="O246" i="4"/>
  <c r="K247" i="4"/>
  <c r="G248" i="4" l="1"/>
  <c r="I247" i="4"/>
  <c r="L247" i="4" l="1"/>
  <c r="AB660" i="14" s="1"/>
  <c r="E248" i="4"/>
  <c r="J248" i="4"/>
  <c r="H248" i="4" l="1"/>
  <c r="K248" i="4"/>
  <c r="E246" i="12"/>
  <c r="F246" i="12" s="1"/>
  <c r="H246" i="12" s="1"/>
  <c r="O247" i="4"/>
  <c r="G249" i="4" l="1"/>
  <c r="I248" i="4"/>
  <c r="L248" i="4" l="1"/>
  <c r="AB662" i="14" s="1"/>
  <c r="E249" i="4"/>
  <c r="J249" i="4"/>
  <c r="E247" i="12" l="1"/>
  <c r="F247" i="12" s="1"/>
  <c r="H247" i="12" s="1"/>
  <c r="O248" i="4"/>
  <c r="H249" i="4"/>
  <c r="K249" i="4"/>
  <c r="I249" i="4" l="1"/>
  <c r="G250" i="4"/>
  <c r="E250" i="4" l="1"/>
  <c r="J250" i="4"/>
  <c r="K250" i="4" s="1"/>
  <c r="L249" i="4"/>
  <c r="AB665" i="14" s="1"/>
  <c r="H250" i="4" l="1"/>
  <c r="E248" i="12"/>
  <c r="F248" i="12" s="1"/>
  <c r="H248" i="12" s="1"/>
  <c r="O249" i="4"/>
  <c r="G251" i="4" l="1"/>
  <c r="E251" i="4" s="1"/>
  <c r="I250" i="4"/>
  <c r="L250" i="4" l="1"/>
  <c r="AB667" i="14" s="1"/>
  <c r="H251" i="4"/>
  <c r="J251" i="4"/>
  <c r="I251" i="4" l="1"/>
  <c r="G252" i="4"/>
  <c r="K251" i="4"/>
  <c r="E249" i="12"/>
  <c r="F249" i="12" s="1"/>
  <c r="H249" i="12" s="1"/>
  <c r="O250" i="4"/>
  <c r="J252" i="4" l="1"/>
  <c r="K252" i="4" s="1"/>
  <c r="E252" i="4"/>
  <c r="L251" i="4"/>
  <c r="AB669" i="14" s="1"/>
  <c r="E250" i="12" l="1"/>
  <c r="F250" i="12" s="1"/>
  <c r="H250" i="12" s="1"/>
  <c r="O251" i="4"/>
  <c r="H252" i="4"/>
  <c r="I252" i="4" l="1"/>
  <c r="G253" i="4"/>
  <c r="L252" i="4" l="1"/>
  <c r="AB673" i="14" s="1"/>
  <c r="J253" i="4"/>
  <c r="E253" i="4"/>
  <c r="H253" i="4" l="1"/>
  <c r="K253" i="4"/>
  <c r="E251" i="12"/>
  <c r="F251" i="12" s="1"/>
  <c r="H251" i="12" s="1"/>
  <c r="O252" i="4"/>
  <c r="I253" i="4" l="1"/>
  <c r="G254" i="4"/>
  <c r="E254" i="4" l="1"/>
  <c r="J254" i="4"/>
  <c r="L253" i="4"/>
  <c r="AB675" i="14" s="1"/>
  <c r="H254" i="4" l="1"/>
  <c r="K254" i="4"/>
  <c r="E252" i="12"/>
  <c r="F252" i="12" s="1"/>
  <c r="H252" i="12" s="1"/>
  <c r="O253" i="4"/>
  <c r="G255" i="4" l="1"/>
  <c r="I254" i="4"/>
  <c r="E255" i="4" l="1"/>
  <c r="J255" i="4"/>
  <c r="K255" i="4" s="1"/>
  <c r="L254" i="4"/>
  <c r="AB678" i="14" s="1"/>
  <c r="E253" i="12" l="1"/>
  <c r="F253" i="12" s="1"/>
  <c r="H253" i="12" s="1"/>
  <c r="O254" i="4"/>
  <c r="H255" i="4"/>
  <c r="I255" i="4" l="1"/>
  <c r="G256" i="4"/>
  <c r="E256" i="4" s="1"/>
  <c r="H256" i="4" l="1"/>
  <c r="J256" i="4"/>
  <c r="L255" i="4"/>
  <c r="AB680" i="14" s="1"/>
  <c r="E254" i="12" l="1"/>
  <c r="F254" i="12" s="1"/>
  <c r="H254" i="12" s="1"/>
  <c r="O255" i="4"/>
  <c r="K256" i="4"/>
  <c r="G257" i="4"/>
  <c r="I256" i="4"/>
  <c r="J257" i="4" l="1"/>
  <c r="K257" i="4" s="1"/>
  <c r="L256" i="4"/>
  <c r="AB682" i="14" s="1"/>
  <c r="E257" i="4"/>
  <c r="H257" i="4" l="1"/>
  <c r="E255" i="12"/>
  <c r="F255" i="12" s="1"/>
  <c r="H255" i="12" s="1"/>
  <c r="O256" i="4"/>
  <c r="I257" i="4" l="1"/>
  <c r="G258" i="4"/>
  <c r="E258" i="4" s="1"/>
  <c r="H258" i="4" l="1"/>
  <c r="L257" i="4"/>
  <c r="AB684" i="14" s="1"/>
  <c r="J258" i="4"/>
  <c r="K258" i="4" s="1"/>
  <c r="E256" i="12" l="1"/>
  <c r="F256" i="12" s="1"/>
  <c r="H256" i="12" s="1"/>
  <c r="O257" i="4"/>
  <c r="I258" i="4"/>
  <c r="G259" i="4"/>
  <c r="E259" i="4" s="1"/>
  <c r="L258" i="4" l="1"/>
  <c r="AB687" i="14" s="1"/>
  <c r="H259" i="4"/>
  <c r="J259" i="4"/>
  <c r="K259" i="4" s="1"/>
  <c r="E257" i="12" l="1"/>
  <c r="F257" i="12" s="1"/>
  <c r="H257" i="12" s="1"/>
  <c r="O258" i="4"/>
  <c r="I259" i="4"/>
  <c r="G260" i="4"/>
  <c r="E260" i="4" s="1"/>
  <c r="H260" i="4" l="1"/>
  <c r="J260" i="4"/>
  <c r="K260" i="4" s="1"/>
  <c r="L259" i="4"/>
  <c r="AB689" i="14" s="1"/>
  <c r="E258" i="12" l="1"/>
  <c r="F258" i="12" s="1"/>
  <c r="H258" i="12" s="1"/>
  <c r="O259" i="4"/>
  <c r="I260" i="4"/>
  <c r="G261" i="4"/>
  <c r="E261" i="4" s="1"/>
  <c r="H261" i="4" l="1"/>
  <c r="J261" i="4"/>
  <c r="K261" i="4" s="1"/>
  <c r="L260" i="4"/>
  <c r="AB691" i="14" s="1"/>
  <c r="I261" i="4" l="1"/>
  <c r="G262" i="4"/>
  <c r="E262" i="4" s="1"/>
  <c r="E259" i="12"/>
  <c r="F259" i="12" s="1"/>
  <c r="H259" i="12" s="1"/>
  <c r="O260" i="4"/>
  <c r="H262" i="4" l="1"/>
  <c r="J262" i="4"/>
  <c r="L261" i="4"/>
  <c r="AB693" i="14" s="1"/>
  <c r="E260" i="12" l="1"/>
  <c r="F260" i="12" s="1"/>
  <c r="H260" i="12" s="1"/>
  <c r="O261" i="4"/>
  <c r="K262" i="4"/>
  <c r="I262" i="4"/>
  <c r="G263" i="4"/>
  <c r="J263" i="4" l="1"/>
  <c r="K263" i="4" s="1"/>
  <c r="E263" i="4"/>
  <c r="L262" i="4"/>
  <c r="AB694" i="14" s="1"/>
  <c r="H263" i="4" l="1"/>
  <c r="E261" i="12"/>
  <c r="F261" i="12" s="1"/>
  <c r="H261" i="12" s="1"/>
  <c r="O262" i="4"/>
  <c r="I263" i="4" l="1"/>
  <c r="G264" i="4"/>
  <c r="E264" i="4" l="1"/>
  <c r="J264" i="4"/>
  <c r="K264" i="4" s="1"/>
  <c r="L263" i="4"/>
  <c r="AB696" i="14" s="1"/>
  <c r="E262" i="12" l="1"/>
  <c r="F262" i="12" s="1"/>
  <c r="H262" i="12" s="1"/>
  <c r="O263" i="4"/>
  <c r="H264" i="4"/>
  <c r="I264" i="4" l="1"/>
  <c r="G265" i="4"/>
  <c r="J265" i="4" l="1"/>
  <c r="K265" i="4" s="1"/>
  <c r="L264" i="4"/>
  <c r="AB697" i="14" s="1"/>
  <c r="E265" i="4"/>
  <c r="E263" i="12" l="1"/>
  <c r="F263" i="12" s="1"/>
  <c r="H263" i="12" s="1"/>
  <c r="O264" i="4"/>
  <c r="H265" i="4"/>
  <c r="I265" i="4" l="1"/>
  <c r="G266" i="4"/>
  <c r="E266" i="4" s="1"/>
  <c r="H266" i="4" l="1"/>
  <c r="J266" i="4"/>
  <c r="K266" i="4" s="1"/>
  <c r="L265" i="4"/>
  <c r="AB699" i="14" s="1"/>
  <c r="E264" i="12" l="1"/>
  <c r="F264" i="12" s="1"/>
  <c r="H264" i="12" s="1"/>
  <c r="O265" i="4"/>
  <c r="G267" i="4"/>
  <c r="I266" i="4"/>
  <c r="J267" i="4" l="1"/>
  <c r="E267" i="4"/>
  <c r="L266" i="4"/>
  <c r="AB701" i="14" s="1"/>
  <c r="H267" i="4" l="1"/>
  <c r="E265" i="12"/>
  <c r="F265" i="12" s="1"/>
  <c r="H265" i="12" s="1"/>
  <c r="O266" i="4"/>
  <c r="K267" i="4"/>
  <c r="I267" i="4" l="1"/>
  <c r="G268" i="4"/>
  <c r="E268" i="4" l="1"/>
  <c r="J268" i="4"/>
  <c r="L267" i="4"/>
  <c r="AB703" i="14" s="1"/>
  <c r="E266" i="12" l="1"/>
  <c r="F266" i="12" s="1"/>
  <c r="H266" i="12" s="1"/>
  <c r="O267" i="4"/>
  <c r="H268" i="4"/>
  <c r="K268" i="4"/>
  <c r="I268" i="4" l="1"/>
  <c r="G269" i="4"/>
  <c r="E269" i="4" l="1"/>
  <c r="J269" i="4"/>
  <c r="K269" i="4" s="1"/>
  <c r="L268" i="4"/>
  <c r="AB706" i="14" s="1"/>
  <c r="H269" i="4" l="1"/>
  <c r="E267" i="12"/>
  <c r="F267" i="12" s="1"/>
  <c r="H267" i="12" s="1"/>
  <c r="O268" i="4"/>
  <c r="I269" i="4" l="1"/>
  <c r="G270" i="4"/>
  <c r="E270" i="4" s="1"/>
  <c r="L269" i="4" l="1"/>
  <c r="AB708" i="14" s="1"/>
  <c r="H270" i="4"/>
  <c r="J270" i="4"/>
  <c r="G271" i="4" l="1"/>
  <c r="I270" i="4"/>
  <c r="K270" i="4"/>
  <c r="E268" i="12"/>
  <c r="F268" i="12" s="1"/>
  <c r="H268" i="12" s="1"/>
  <c r="O269" i="4"/>
  <c r="J271" i="4" l="1"/>
  <c r="K271" i="4" s="1"/>
  <c r="L270" i="4"/>
  <c r="AB711" i="14" s="1"/>
  <c r="E271" i="4"/>
  <c r="E269" i="12" l="1"/>
  <c r="F269" i="12" s="1"/>
  <c r="H269" i="12" s="1"/>
  <c r="O270" i="4"/>
  <c r="H271" i="4"/>
  <c r="I271" i="4" l="1"/>
  <c r="G272" i="4"/>
  <c r="E272" i="4" l="1"/>
  <c r="J272" i="4"/>
  <c r="L271" i="4"/>
  <c r="AB713" i="14" s="1"/>
  <c r="E270" i="12" l="1"/>
  <c r="F270" i="12" s="1"/>
  <c r="H270" i="12" s="1"/>
  <c r="O271" i="4"/>
  <c r="K272" i="4"/>
  <c r="H272" i="4"/>
  <c r="I272" i="4" l="1"/>
  <c r="G273" i="4"/>
  <c r="E273" i="4" l="1"/>
  <c r="J273" i="4"/>
  <c r="L272" i="4"/>
  <c r="AB715" i="14" s="1"/>
  <c r="K273" i="4" l="1"/>
  <c r="E271" i="12"/>
  <c r="F271" i="12" s="1"/>
  <c r="H271" i="12" s="1"/>
  <c r="O272" i="4"/>
  <c r="H273" i="4"/>
  <c r="I273" i="4" l="1"/>
  <c r="G274" i="4"/>
  <c r="E274" i="4" l="1"/>
  <c r="J274" i="4"/>
  <c r="K274" i="4" s="1"/>
  <c r="L273" i="4"/>
  <c r="AB709" i="14" s="1"/>
  <c r="E272" i="12" l="1"/>
  <c r="F272" i="12" s="1"/>
  <c r="H272" i="12" s="1"/>
  <c r="O273" i="4"/>
  <c r="H274" i="4"/>
  <c r="I274" i="4" l="1"/>
  <c r="G275" i="4"/>
  <c r="E275" i="4" s="1"/>
  <c r="H275" i="4" l="1"/>
  <c r="J275" i="4"/>
  <c r="K275" i="4" s="1"/>
  <c r="L274" i="4"/>
  <c r="AB676" i="14" s="1"/>
  <c r="E273" i="12" l="1"/>
  <c r="F273" i="12" s="1"/>
  <c r="H273" i="12" s="1"/>
  <c r="O274" i="4"/>
  <c r="I275" i="4"/>
  <c r="G276" i="4"/>
  <c r="J276" i="4" l="1"/>
  <c r="E276" i="4"/>
  <c r="L275" i="4"/>
  <c r="AB695" i="14" s="1"/>
  <c r="H276" i="4" l="1"/>
  <c r="E274" i="12"/>
  <c r="F274" i="12" s="1"/>
  <c r="H274" i="12" s="1"/>
  <c r="O275" i="4"/>
  <c r="K276" i="4"/>
  <c r="I276" i="4" l="1"/>
  <c r="G277" i="4"/>
  <c r="L276" i="4" l="1"/>
  <c r="AB716" i="14" s="1"/>
  <c r="E277" i="4"/>
  <c r="J277" i="4"/>
  <c r="K277" i="4" s="1"/>
  <c r="E275" i="12" l="1"/>
  <c r="F275" i="12" s="1"/>
  <c r="H275" i="12" s="1"/>
  <c r="O276" i="4"/>
  <c r="H277" i="4"/>
  <c r="G278" i="4" l="1"/>
  <c r="E278" i="4" s="1"/>
  <c r="I277" i="4"/>
  <c r="H278" i="4" l="1"/>
  <c r="L277" i="4"/>
  <c r="AB722" i="14" s="1"/>
  <c r="J278" i="4"/>
  <c r="K278" i="4" s="1"/>
  <c r="G279" i="4" l="1"/>
  <c r="E279" i="4" s="1"/>
  <c r="I278" i="4"/>
  <c r="E276" i="12"/>
  <c r="F276" i="12" s="1"/>
  <c r="H276" i="12" s="1"/>
  <c r="O277" i="4"/>
  <c r="L278" i="4" l="1"/>
  <c r="AB723" i="14" s="1"/>
  <c r="H279" i="4"/>
  <c r="J279" i="4"/>
  <c r="K279" i="4" s="1"/>
  <c r="G280" i="4" l="1"/>
  <c r="E280" i="4" s="1"/>
  <c r="I279" i="4"/>
  <c r="E277" i="12"/>
  <c r="F277" i="12" s="1"/>
  <c r="H277" i="12" s="1"/>
  <c r="O278" i="4"/>
  <c r="H280" i="4" l="1"/>
  <c r="L279" i="4"/>
  <c r="AB724" i="14" s="1"/>
  <c r="J280" i="4"/>
  <c r="E278" i="12" l="1"/>
  <c r="F278" i="12" s="1"/>
  <c r="H278" i="12" s="1"/>
  <c r="O279" i="4"/>
  <c r="K280" i="4"/>
  <c r="G281" i="4"/>
  <c r="I280" i="4"/>
  <c r="L280" i="4" l="1"/>
  <c r="AB726" i="14" s="1"/>
  <c r="E281" i="4"/>
  <c r="J281" i="4"/>
  <c r="K281" i="4" s="1"/>
  <c r="E279" i="12" l="1"/>
  <c r="F279" i="12" s="1"/>
  <c r="H279" i="12" s="1"/>
  <c r="O280" i="4"/>
  <c r="H281" i="4"/>
  <c r="I281" i="4" l="1"/>
  <c r="G282" i="4"/>
  <c r="J282" i="4" l="1"/>
  <c r="K282" i="4" s="1"/>
  <c r="L281" i="4"/>
  <c r="AB727" i="14" s="1"/>
  <c r="E282" i="4"/>
  <c r="H282" i="4" l="1"/>
  <c r="E280" i="12"/>
  <c r="F280" i="12" s="1"/>
  <c r="H280" i="12" s="1"/>
  <c r="O281" i="4"/>
  <c r="G283" i="4" l="1"/>
  <c r="E283" i="4" s="1"/>
  <c r="I282" i="4"/>
  <c r="H283" i="4" l="1"/>
  <c r="L282" i="4"/>
  <c r="AB728" i="14" s="1"/>
  <c r="J283" i="4"/>
  <c r="K283" i="4" s="1"/>
  <c r="E281" i="12" l="1"/>
  <c r="F281" i="12" s="1"/>
  <c r="H281" i="12" s="1"/>
  <c r="O282" i="4"/>
  <c r="G284" i="4"/>
  <c r="I283" i="4"/>
  <c r="J284" i="4" l="1"/>
  <c r="K284" i="4" s="1"/>
  <c r="E284" i="4"/>
  <c r="L283" i="4"/>
  <c r="AB729" i="14" s="1"/>
  <c r="H284" i="4" l="1"/>
  <c r="E282" i="12"/>
  <c r="F282" i="12" s="1"/>
  <c r="H282" i="12" s="1"/>
  <c r="O283" i="4"/>
  <c r="G285" i="4" l="1"/>
  <c r="I284" i="4"/>
  <c r="L284" i="4" l="1"/>
  <c r="AB730" i="14" s="1"/>
  <c r="J285" i="4"/>
  <c r="K285" i="4" s="1"/>
  <c r="E285" i="4"/>
  <c r="E283" i="12" l="1"/>
  <c r="F283" i="12" s="1"/>
  <c r="H283" i="12" s="1"/>
  <c r="O284" i="4"/>
  <c r="H285" i="4"/>
  <c r="G286" i="4" l="1"/>
  <c r="I285" i="4"/>
  <c r="L285" i="4" l="1"/>
  <c r="AB731" i="14" s="1"/>
  <c r="J286" i="4"/>
  <c r="E286" i="4"/>
  <c r="K286" i="4" l="1"/>
  <c r="E284" i="12"/>
  <c r="F284" i="12" s="1"/>
  <c r="H284" i="12" s="1"/>
  <c r="O285" i="4"/>
  <c r="H286" i="4"/>
  <c r="I286" i="4" l="1"/>
  <c r="G287" i="4"/>
  <c r="E287" i="4" l="1"/>
  <c r="J287" i="4"/>
  <c r="L286" i="4"/>
  <c r="AB732" i="14" s="1"/>
  <c r="H287" i="4" l="1"/>
  <c r="K287" i="4"/>
  <c r="E285" i="12"/>
  <c r="F285" i="12" s="1"/>
  <c r="H285" i="12" s="1"/>
  <c r="O286" i="4"/>
  <c r="I287" i="4" l="1"/>
  <c r="G288" i="4"/>
  <c r="E288" i="4" l="1"/>
  <c r="J288" i="4"/>
  <c r="L287" i="4"/>
  <c r="AB733" i="14" s="1"/>
  <c r="K288" i="4" l="1"/>
  <c r="E286" i="12"/>
  <c r="F286" i="12" s="1"/>
  <c r="H286" i="12" s="1"/>
  <c r="O287" i="4"/>
  <c r="H288" i="4"/>
  <c r="I288" i="4" l="1"/>
  <c r="G289" i="4"/>
  <c r="E289" i="4" l="1"/>
  <c r="J289" i="4"/>
  <c r="K289" i="4" s="1"/>
  <c r="L288" i="4"/>
  <c r="AB735" i="14" s="1"/>
  <c r="E287" i="12" l="1"/>
  <c r="F287" i="12" s="1"/>
  <c r="H287" i="12" s="1"/>
  <c r="O288" i="4"/>
  <c r="H289" i="4"/>
  <c r="G290" i="4" l="1"/>
  <c r="E290" i="4" s="1"/>
  <c r="I289" i="4"/>
  <c r="H290" i="4" l="1"/>
  <c r="L289" i="4"/>
  <c r="AB725" i="14" s="1"/>
  <c r="J290" i="4"/>
  <c r="E288" i="12" l="1"/>
  <c r="F288" i="12" s="1"/>
  <c r="H288" i="12" s="1"/>
  <c r="O289" i="4"/>
  <c r="G291" i="4"/>
  <c r="I290" i="4"/>
  <c r="K290" i="4"/>
  <c r="J291" i="4" l="1"/>
  <c r="K291" i="4" s="1"/>
  <c r="L290" i="4"/>
  <c r="AB734" i="14" s="1"/>
  <c r="E291" i="4"/>
  <c r="H291" i="4" l="1"/>
  <c r="E289" i="12"/>
  <c r="F289" i="12" s="1"/>
  <c r="H289" i="12" s="1"/>
  <c r="O290" i="4"/>
  <c r="I291" i="4" l="1"/>
  <c r="G292" i="4"/>
  <c r="E292" i="4" l="1"/>
  <c r="J292" i="4"/>
  <c r="L291" i="4"/>
  <c r="AB664" i="14" s="1"/>
  <c r="K292" i="4" l="1"/>
  <c r="E290" i="12"/>
  <c r="F290" i="12" s="1"/>
  <c r="H290" i="12" s="1"/>
  <c r="O291" i="4"/>
  <c r="H292" i="4"/>
  <c r="G293" i="4" l="1"/>
  <c r="I292" i="4"/>
  <c r="E293" i="4" l="1"/>
  <c r="J293" i="4"/>
  <c r="L292" i="4"/>
  <c r="AB671" i="14" s="1"/>
  <c r="E291" i="12" l="1"/>
  <c r="F291" i="12" s="1"/>
  <c r="H291" i="12" s="1"/>
  <c r="O292" i="4"/>
  <c r="H293" i="4"/>
  <c r="K293" i="4"/>
  <c r="I293" i="4" l="1"/>
  <c r="G294" i="4"/>
  <c r="L293" i="4" l="1"/>
  <c r="AB30" i="14" s="1"/>
  <c r="E294" i="4"/>
  <c r="J294" i="4"/>
  <c r="E292" i="12" l="1"/>
  <c r="F292" i="12" s="1"/>
  <c r="H292" i="12" s="1"/>
  <c r="O293" i="4"/>
  <c r="H294" i="4"/>
  <c r="K294" i="4"/>
  <c r="G295" i="4" l="1"/>
  <c r="I294" i="4"/>
  <c r="L294" i="4" l="1"/>
  <c r="AB492" i="14" s="1"/>
  <c r="E295" i="4"/>
  <c r="J295" i="4"/>
  <c r="K295" i="4" l="1"/>
  <c r="E293" i="12"/>
  <c r="F293" i="12" s="1"/>
  <c r="H293" i="12" s="1"/>
  <c r="O294" i="4"/>
  <c r="H295" i="4"/>
  <c r="I295" i="4" l="1"/>
  <c r="G296" i="4"/>
  <c r="E296" i="4" l="1"/>
  <c r="J296" i="4"/>
  <c r="L295" i="4"/>
  <c r="AB183" i="14" s="1"/>
  <c r="H296" i="4" l="1"/>
  <c r="E294" i="12"/>
  <c r="F294" i="12" s="1"/>
  <c r="H294" i="12" s="1"/>
  <c r="O295" i="4"/>
  <c r="K296" i="4"/>
  <c r="I296" i="4" l="1"/>
  <c r="G297" i="4"/>
  <c r="L296" i="4" l="1"/>
  <c r="AB419" i="14" s="1"/>
  <c r="E297" i="4"/>
  <c r="J297" i="4"/>
  <c r="H297" i="4" l="1"/>
  <c r="E295" i="12"/>
  <c r="F295" i="12" s="1"/>
  <c r="H295" i="12" s="1"/>
  <c r="O296" i="4"/>
  <c r="K297" i="4"/>
  <c r="G298" i="4" l="1"/>
  <c r="I297" i="4"/>
  <c r="L297" i="4" l="1"/>
  <c r="AB435" i="14" s="1"/>
  <c r="E298" i="4"/>
  <c r="J298" i="4"/>
  <c r="H298" i="4" l="1"/>
  <c r="E296" i="12"/>
  <c r="F296" i="12" s="1"/>
  <c r="H296" i="12" s="1"/>
  <c r="O297" i="4"/>
  <c r="K298" i="4"/>
  <c r="I298" i="4" l="1"/>
  <c r="G299" i="4"/>
  <c r="E299" i="4" l="1"/>
  <c r="J299" i="4"/>
  <c r="L298" i="4"/>
  <c r="AB310" i="14" s="1"/>
  <c r="K299" i="4" l="1"/>
  <c r="E297" i="12"/>
  <c r="F297" i="12" s="1"/>
  <c r="H297" i="12" s="1"/>
  <c r="O298" i="4"/>
  <c r="H299" i="4"/>
  <c r="I299" i="4" l="1"/>
  <c r="G300" i="4"/>
  <c r="E300" i="4" l="1"/>
  <c r="J300" i="4"/>
  <c r="L299" i="4"/>
  <c r="AB369" i="14" s="1"/>
  <c r="H300" i="4" l="1"/>
  <c r="K300" i="4"/>
  <c r="E298" i="12"/>
  <c r="F298" i="12" s="1"/>
  <c r="H298" i="12" s="1"/>
  <c r="O299" i="4"/>
  <c r="G301" i="4" l="1"/>
  <c r="I300" i="4"/>
  <c r="L300" i="4" l="1"/>
  <c r="AB397" i="14" s="1"/>
  <c r="E301" i="4"/>
  <c r="J301" i="4"/>
  <c r="H301" i="4" l="1"/>
  <c r="K301" i="4"/>
  <c r="E299" i="12"/>
  <c r="F299" i="12" s="1"/>
  <c r="H299" i="12" s="1"/>
  <c r="O300" i="4"/>
  <c r="I301" i="4" l="1"/>
  <c r="G302" i="4"/>
  <c r="L301" i="4" l="1"/>
  <c r="AB393" i="14" s="1"/>
  <c r="E302" i="4"/>
  <c r="J302" i="4"/>
  <c r="K302" i="4" l="1"/>
  <c r="E300" i="12"/>
  <c r="F300" i="12" s="1"/>
  <c r="H300" i="12" s="1"/>
  <c r="O301" i="4"/>
  <c r="H302" i="4"/>
  <c r="I302" i="4" l="1"/>
  <c r="G303" i="4"/>
  <c r="E303" i="4" l="1"/>
  <c r="J303" i="4"/>
  <c r="L302" i="4"/>
  <c r="AB384" i="14" s="1"/>
  <c r="K303" i="4" l="1"/>
  <c r="E301" i="12"/>
  <c r="F301" i="12" s="1"/>
  <c r="H301" i="12" s="1"/>
  <c r="O302" i="4"/>
  <c r="H303" i="4"/>
  <c r="I303" i="4" l="1"/>
  <c r="G304" i="4"/>
  <c r="E304" i="4" l="1"/>
  <c r="J304" i="4"/>
  <c r="K304" i="4" s="1"/>
  <c r="L303" i="4"/>
  <c r="AB388" i="14" s="1"/>
  <c r="E302" i="12" l="1"/>
  <c r="F302" i="12" s="1"/>
  <c r="H302" i="12" s="1"/>
  <c r="O303" i="4"/>
  <c r="H304" i="4"/>
  <c r="I304" i="4" l="1"/>
  <c r="G305" i="4"/>
  <c r="E305" i="4" s="1"/>
  <c r="H305" i="4" l="1"/>
  <c r="J305" i="4"/>
  <c r="K305" i="4" s="1"/>
  <c r="L304" i="4"/>
  <c r="AB337" i="14" s="1"/>
  <c r="E303" i="12" l="1"/>
  <c r="F303" i="12" s="1"/>
  <c r="H303" i="12" s="1"/>
  <c r="O304" i="4"/>
  <c r="I305" i="4"/>
  <c r="G306" i="4"/>
  <c r="J306" i="4" l="1"/>
  <c r="E306" i="4"/>
  <c r="L305" i="4"/>
  <c r="AB351" i="14" s="1"/>
  <c r="H306" i="4" l="1"/>
  <c r="E304" i="12"/>
  <c r="F304" i="12" s="1"/>
  <c r="H304" i="12" s="1"/>
  <c r="O305" i="4"/>
  <c r="K306" i="4"/>
  <c r="G307" i="4" l="1"/>
  <c r="I306" i="4"/>
  <c r="L306" i="4" l="1"/>
  <c r="AB375" i="14" s="1"/>
  <c r="E307" i="4"/>
  <c r="J307" i="4"/>
  <c r="K307" i="4" s="1"/>
  <c r="E305" i="12" l="1"/>
  <c r="F305" i="12" s="1"/>
  <c r="H305" i="12" s="1"/>
  <c r="O306" i="4"/>
  <c r="H307" i="4"/>
  <c r="G308" i="4" l="1"/>
  <c r="E308" i="4" s="1"/>
  <c r="I307" i="4"/>
  <c r="H308" i="4" l="1"/>
  <c r="L307" i="4"/>
  <c r="AB386" i="14" s="1"/>
  <c r="J308" i="4"/>
  <c r="E306" i="12" l="1"/>
  <c r="F306" i="12" s="1"/>
  <c r="H306" i="12" s="1"/>
  <c r="O307" i="4"/>
  <c r="I308" i="4"/>
  <c r="G309" i="4"/>
  <c r="K308" i="4"/>
  <c r="E309" i="4" l="1"/>
  <c r="L308" i="4"/>
  <c r="AB409" i="14" s="1"/>
  <c r="J309" i="4"/>
  <c r="K309" i="4" l="1"/>
  <c r="E307" i="12"/>
  <c r="F307" i="12" s="1"/>
  <c r="H307" i="12" s="1"/>
  <c r="O308" i="4"/>
  <c r="H309" i="4"/>
  <c r="I309" i="4" l="1"/>
  <c r="G310" i="4"/>
  <c r="E310" i="4" l="1"/>
  <c r="J310" i="4"/>
  <c r="L309" i="4"/>
  <c r="AB406" i="14" s="1"/>
  <c r="E308" i="12" l="1"/>
  <c r="F308" i="12" s="1"/>
  <c r="H308" i="12" s="1"/>
  <c r="O309" i="4"/>
  <c r="H310" i="4"/>
  <c r="K310" i="4"/>
  <c r="G311" i="4" l="1"/>
  <c r="I310" i="4"/>
  <c r="L310" i="4" l="1"/>
  <c r="AB424" i="14" s="1"/>
  <c r="E311" i="4"/>
  <c r="J311" i="4"/>
  <c r="E309" i="12" l="1"/>
  <c r="F309" i="12" s="1"/>
  <c r="H309" i="12" s="1"/>
  <c r="O310" i="4"/>
  <c r="H311" i="4"/>
  <c r="K311" i="4"/>
  <c r="I311" i="4" l="1"/>
  <c r="G312" i="4"/>
  <c r="E312" i="4" l="1"/>
  <c r="J312" i="4"/>
  <c r="L311" i="4"/>
  <c r="AB438" i="14" s="1"/>
  <c r="E310" i="12" l="1"/>
  <c r="F310" i="12" s="1"/>
  <c r="H310" i="12" s="1"/>
  <c r="O311" i="4"/>
  <c r="H312" i="4"/>
  <c r="K312" i="4"/>
  <c r="I312" i="4" l="1"/>
  <c r="G313" i="4"/>
  <c r="E313" i="4" l="1"/>
  <c r="J313" i="4"/>
  <c r="K313" i="4" s="1"/>
  <c r="L312" i="4"/>
  <c r="AB439" i="14" s="1"/>
  <c r="E311" i="12" l="1"/>
  <c r="F311" i="12" s="1"/>
  <c r="H311" i="12" s="1"/>
  <c r="O312" i="4"/>
  <c r="H313" i="4"/>
  <c r="I313" i="4" l="1"/>
  <c r="G314" i="4"/>
  <c r="E314" i="4" s="1"/>
  <c r="H314" i="4" l="1"/>
  <c r="J314" i="4"/>
  <c r="K314" i="4" s="1"/>
  <c r="L313" i="4"/>
  <c r="AB464" i="14" s="1"/>
  <c r="E312" i="12" l="1"/>
  <c r="F312" i="12" s="1"/>
  <c r="H312" i="12" s="1"/>
  <c r="O313" i="4"/>
  <c r="G315" i="4"/>
  <c r="E315" i="4" s="1"/>
  <c r="I314" i="4"/>
  <c r="H315" i="4" l="1"/>
  <c r="L314" i="4"/>
  <c r="AB458" i="14" s="1"/>
  <c r="J315" i="4"/>
  <c r="E313" i="12" l="1"/>
  <c r="F313" i="12" s="1"/>
  <c r="H313" i="12" s="1"/>
  <c r="O314" i="4"/>
  <c r="K315" i="4"/>
  <c r="I315" i="4"/>
  <c r="G316" i="4"/>
  <c r="E316" i="4" l="1"/>
  <c r="L315" i="4"/>
  <c r="AB470" i="14" s="1"/>
  <c r="J316" i="4"/>
  <c r="K316" i="4" s="1"/>
  <c r="E314" i="12" l="1"/>
  <c r="F314" i="12" s="1"/>
  <c r="H314" i="12" s="1"/>
  <c r="O315" i="4"/>
  <c r="H316" i="4"/>
  <c r="G317" i="4" l="1"/>
  <c r="E317" i="4" s="1"/>
  <c r="I316" i="4"/>
  <c r="H317" i="4" l="1"/>
  <c r="L316" i="4"/>
  <c r="AB491" i="14" s="1"/>
  <c r="J317" i="4"/>
  <c r="K317" i="4" l="1"/>
  <c r="E315" i="12"/>
  <c r="F315" i="12" s="1"/>
  <c r="H315" i="12" s="1"/>
  <c r="O316" i="4"/>
  <c r="I317" i="4"/>
  <c r="G318" i="4"/>
  <c r="J318" i="4" l="1"/>
  <c r="K318" i="4" s="1"/>
  <c r="L317" i="4"/>
  <c r="AB495" i="14" s="1"/>
  <c r="E318" i="4"/>
  <c r="H318" i="4" l="1"/>
  <c r="E316" i="12"/>
  <c r="F316" i="12" s="1"/>
  <c r="H316" i="12" s="1"/>
  <c r="O317" i="4"/>
  <c r="I318" i="4" l="1"/>
  <c r="G319" i="4"/>
  <c r="E319" i="4" l="1"/>
  <c r="J319" i="4"/>
  <c r="K319" i="4" s="1"/>
  <c r="L318" i="4"/>
  <c r="AB517" i="14" s="1"/>
  <c r="E317" i="12" l="1"/>
  <c r="F317" i="12" s="1"/>
  <c r="H317" i="12" s="1"/>
  <c r="O318" i="4"/>
  <c r="H319" i="4"/>
  <c r="I319" i="4" l="1"/>
  <c r="G320" i="4"/>
  <c r="E320" i="4" s="1"/>
  <c r="H320" i="4" l="1"/>
  <c r="J320" i="4"/>
  <c r="K320" i="4" s="1"/>
  <c r="L319" i="4"/>
  <c r="AB538" i="14" s="1"/>
  <c r="E318" i="12" l="1"/>
  <c r="F318" i="12" s="1"/>
  <c r="H318" i="12" s="1"/>
  <c r="O319" i="4"/>
  <c r="G321" i="4"/>
  <c r="I320" i="4"/>
  <c r="J321" i="4" l="1"/>
  <c r="K321" i="4" s="1"/>
  <c r="E321" i="4"/>
  <c r="L320" i="4"/>
  <c r="AB556" i="14" s="1"/>
  <c r="H321" i="4" l="1"/>
  <c r="E319" i="12"/>
  <c r="F319" i="12" s="1"/>
  <c r="H319" i="12" s="1"/>
  <c r="O320" i="4"/>
  <c r="I321" i="4" l="1"/>
  <c r="G322" i="4"/>
  <c r="E322" i="4" s="1"/>
  <c r="H322" i="4" l="1"/>
  <c r="J322" i="4"/>
  <c r="K322" i="4" s="1"/>
  <c r="L321" i="4"/>
  <c r="AB575" i="14" s="1"/>
  <c r="I322" i="4" l="1"/>
  <c r="G323" i="4"/>
  <c r="E323" i="4" s="1"/>
  <c r="E320" i="12"/>
  <c r="F320" i="12" s="1"/>
  <c r="H320" i="12" s="1"/>
  <c r="O321" i="4"/>
  <c r="H323" i="4" l="1"/>
  <c r="J323" i="4"/>
  <c r="L322" i="4"/>
  <c r="AB594" i="14" s="1"/>
  <c r="K323" i="4" l="1"/>
  <c r="E321" i="12"/>
  <c r="F321" i="12" s="1"/>
  <c r="H321" i="12" s="1"/>
  <c r="O322" i="4"/>
  <c r="G324" i="4"/>
  <c r="I323" i="4"/>
  <c r="J324" i="4" l="1"/>
  <c r="K324" i="4" s="1"/>
  <c r="E324" i="4"/>
  <c r="L323" i="4"/>
  <c r="AB588" i="14" s="1"/>
  <c r="E322" i="12" l="1"/>
  <c r="F322" i="12" s="1"/>
  <c r="H322" i="12" s="1"/>
  <c r="O323" i="4"/>
  <c r="H324" i="4"/>
  <c r="G325" i="4" l="1"/>
  <c r="I324" i="4"/>
  <c r="J325" i="4" l="1"/>
  <c r="K325" i="4" s="1"/>
  <c r="E325" i="4"/>
  <c r="L324" i="4"/>
  <c r="AB605" i="14" s="1"/>
  <c r="H325" i="4" l="1"/>
  <c r="E323" i="12"/>
  <c r="F323" i="12" s="1"/>
  <c r="H323" i="12" s="1"/>
  <c r="O324" i="4"/>
  <c r="G326" i="4" l="1"/>
  <c r="I325" i="4"/>
  <c r="L325" i="4" l="1"/>
  <c r="AB184" i="14" s="1"/>
  <c r="J326" i="4"/>
  <c r="K326" i="4" s="1"/>
  <c r="E326" i="4"/>
  <c r="H326" i="4" l="1"/>
  <c r="E324" i="12"/>
  <c r="F324" i="12" s="1"/>
  <c r="H324" i="12" s="1"/>
  <c r="O325" i="4"/>
  <c r="I326" i="4" l="1"/>
  <c r="G327" i="4"/>
  <c r="E327" i="4" s="1"/>
  <c r="H327" i="4" l="1"/>
  <c r="J327" i="4"/>
  <c r="K327" i="4" s="1"/>
  <c r="L326" i="4"/>
  <c r="AB304" i="14" s="1"/>
  <c r="G328" i="4" l="1"/>
  <c r="E328" i="4" s="1"/>
  <c r="I327" i="4"/>
  <c r="E325" i="12"/>
  <c r="F325" i="12" s="1"/>
  <c r="H325" i="12" s="1"/>
  <c r="O326" i="4"/>
  <c r="H328" i="4" l="1"/>
  <c r="L327" i="4"/>
  <c r="AB444" i="14" s="1"/>
  <c r="J328" i="4"/>
  <c r="K328" i="4" s="1"/>
  <c r="E326" i="12" l="1"/>
  <c r="F326" i="12" s="1"/>
  <c r="H326" i="12" s="1"/>
  <c r="O327" i="4"/>
  <c r="I328" i="4"/>
  <c r="G329" i="4"/>
  <c r="E329" i="4" s="1"/>
  <c r="H329" i="4" l="1"/>
  <c r="J329" i="4"/>
  <c r="K329" i="4" s="1"/>
  <c r="L328" i="4"/>
  <c r="AB463" i="14" s="1"/>
  <c r="E327" i="12" l="1"/>
  <c r="F327" i="12" s="1"/>
  <c r="H327" i="12" s="1"/>
  <c r="O328" i="4"/>
  <c r="I329" i="4"/>
  <c r="G330" i="4"/>
  <c r="J330" i="4" l="1"/>
  <c r="L329" i="4"/>
  <c r="AB447" i="14" s="1"/>
  <c r="E330" i="4"/>
  <c r="H330" i="4" l="1"/>
  <c r="E328" i="12"/>
  <c r="F328" i="12" s="1"/>
  <c r="H328" i="12" s="1"/>
  <c r="O329" i="4"/>
  <c r="K330" i="4"/>
  <c r="I330" i="4" l="1"/>
  <c r="G331" i="4"/>
  <c r="E331" i="4" l="1"/>
  <c r="J331" i="4"/>
  <c r="K331" i="4" s="1"/>
  <c r="L330" i="4"/>
  <c r="AB128" i="14" s="1"/>
  <c r="E329" i="12" l="1"/>
  <c r="F329" i="12" s="1"/>
  <c r="H329" i="12" s="1"/>
  <c r="O330" i="4"/>
  <c r="H331" i="4"/>
  <c r="G332" i="4" l="1"/>
  <c r="E332" i="4" s="1"/>
  <c r="I331" i="4"/>
  <c r="H332" i="4" l="1"/>
  <c r="L331" i="4"/>
  <c r="AB308" i="14" s="1"/>
  <c r="J332" i="4"/>
  <c r="K332" i="4" l="1"/>
  <c r="E330" i="12"/>
  <c r="F330" i="12" s="1"/>
  <c r="H330" i="12" s="1"/>
  <c r="O331" i="4"/>
  <c r="I332" i="4"/>
  <c r="G333" i="4"/>
  <c r="J333" i="4" l="1"/>
  <c r="K333" i="4" s="1"/>
  <c r="L332" i="4"/>
  <c r="AB330" i="14" s="1"/>
  <c r="E333" i="4"/>
  <c r="E331" i="12" l="1"/>
  <c r="F331" i="12" s="1"/>
  <c r="H331" i="12" s="1"/>
  <c r="O332" i="4"/>
  <c r="H333" i="4"/>
  <c r="I333" i="4" l="1"/>
  <c r="G334" i="4"/>
  <c r="L333" i="4" l="1"/>
  <c r="AB348" i="14" s="1"/>
  <c r="E334" i="4"/>
  <c r="J334" i="4"/>
  <c r="K334" i="4" s="1"/>
  <c r="H334" i="4" l="1"/>
  <c r="E332" i="12"/>
  <c r="F332" i="12" s="1"/>
  <c r="H332" i="12" s="1"/>
  <c r="O333" i="4"/>
  <c r="I334" i="4" l="1"/>
  <c r="G335" i="4"/>
  <c r="E335" i="4" s="1"/>
  <c r="H335" i="4" l="1"/>
  <c r="L334" i="4"/>
  <c r="AB379" i="14" s="1"/>
  <c r="J335" i="4"/>
  <c r="I335" i="4" l="1"/>
  <c r="G336" i="4"/>
  <c r="K335" i="4"/>
  <c r="E333" i="12"/>
  <c r="F333" i="12" s="1"/>
  <c r="H333" i="12" s="1"/>
  <c r="O334" i="4"/>
  <c r="J336" i="4" l="1"/>
  <c r="K336" i="4" s="1"/>
  <c r="L335" i="4"/>
  <c r="AB305" i="14" s="1"/>
  <c r="E336" i="4"/>
  <c r="E334" i="12" l="1"/>
  <c r="F334" i="12" s="1"/>
  <c r="H334" i="12" s="1"/>
  <c r="O335" i="4"/>
  <c r="H336" i="4"/>
  <c r="G337" i="4" l="1"/>
  <c r="E337" i="4" s="1"/>
  <c r="I336" i="4"/>
  <c r="L336" i="4" l="1"/>
  <c r="AB122" i="14" s="1"/>
  <c r="J337" i="4"/>
  <c r="H337" i="4"/>
  <c r="K337" i="4" l="1"/>
  <c r="G338" i="4"/>
  <c r="I337" i="4"/>
  <c r="E335" i="12"/>
  <c r="F335" i="12" s="1"/>
  <c r="H335" i="12" s="1"/>
  <c r="O336" i="4"/>
  <c r="J338" i="4" l="1"/>
  <c r="K338" i="4" s="1"/>
  <c r="L337" i="4"/>
  <c r="AB301" i="14" s="1"/>
  <c r="E338" i="4"/>
  <c r="H338" i="4" l="1"/>
  <c r="E336" i="12"/>
  <c r="F336" i="12" s="1"/>
  <c r="H336" i="12" s="1"/>
  <c r="O337" i="4"/>
  <c r="I338" i="4" l="1"/>
  <c r="G339" i="4"/>
  <c r="J339" i="4" l="1"/>
  <c r="L338" i="4"/>
  <c r="AB311" i="14" s="1"/>
  <c r="E339" i="4"/>
  <c r="H339" i="4" l="1"/>
  <c r="E337" i="12"/>
  <c r="F337" i="12" s="1"/>
  <c r="H337" i="12" s="1"/>
  <c r="O338" i="4"/>
  <c r="K339" i="4"/>
  <c r="I339" i="4" l="1"/>
  <c r="G340" i="4"/>
  <c r="E340" i="4" l="1"/>
  <c r="J340" i="4"/>
  <c r="L339" i="4"/>
  <c r="AB318" i="14" s="1"/>
  <c r="K340" i="4" l="1"/>
  <c r="E338" i="12"/>
  <c r="F338" i="12" s="1"/>
  <c r="H338" i="12" s="1"/>
  <c r="O339" i="4"/>
  <c r="H340" i="4"/>
  <c r="G341" i="4" l="1"/>
  <c r="I340" i="4"/>
  <c r="L340" i="4" l="1"/>
  <c r="AB328" i="14" s="1"/>
  <c r="E341" i="4"/>
  <c r="J341" i="4"/>
  <c r="H341" i="4" l="1"/>
  <c r="K341" i="4"/>
  <c r="E339" i="12"/>
  <c r="F339" i="12" s="1"/>
  <c r="H339" i="12" s="1"/>
  <c r="O340" i="4"/>
  <c r="I341" i="4" l="1"/>
  <c r="G342" i="4"/>
  <c r="E342" i="4" l="1"/>
  <c r="J342" i="4"/>
  <c r="K342" i="4" s="1"/>
  <c r="L341" i="4"/>
  <c r="AB345" i="14" s="1"/>
  <c r="E340" i="12" l="1"/>
  <c r="F340" i="12" s="1"/>
  <c r="H340" i="12" s="1"/>
  <c r="O341" i="4"/>
  <c r="H342" i="4"/>
  <c r="I342" i="4" l="1"/>
  <c r="G343" i="4"/>
  <c r="E343" i="4" s="1"/>
  <c r="H343" i="4" l="1"/>
  <c r="J343" i="4"/>
  <c r="L342" i="4"/>
  <c r="AB373" i="14" s="1"/>
  <c r="E341" i="12" l="1"/>
  <c r="F341" i="12" s="1"/>
  <c r="H341" i="12" s="1"/>
  <c r="O342" i="4"/>
  <c r="K343" i="4"/>
  <c r="G344" i="4"/>
  <c r="I343" i="4"/>
  <c r="J344" i="4" l="1"/>
  <c r="K344" i="4" s="1"/>
  <c r="L343" i="4"/>
  <c r="AB398" i="14" s="1"/>
  <c r="E344" i="4"/>
  <c r="H344" i="4" l="1"/>
  <c r="E342" i="12"/>
  <c r="F342" i="12" s="1"/>
  <c r="H342" i="12" s="1"/>
  <c r="O343" i="4"/>
  <c r="I344" i="4" l="1"/>
  <c r="G345" i="4"/>
  <c r="E345" i="4" l="1"/>
  <c r="J345" i="4"/>
  <c r="K345" i="4" s="1"/>
  <c r="L344" i="4"/>
  <c r="AB418" i="14" s="1"/>
  <c r="H345" i="4" l="1"/>
  <c r="E343" i="12"/>
  <c r="F343" i="12" s="1"/>
  <c r="H343" i="12" s="1"/>
  <c r="O344" i="4"/>
  <c r="G346" i="4" l="1"/>
  <c r="E346" i="4" s="1"/>
  <c r="I345" i="4"/>
  <c r="H346" i="4" l="1"/>
  <c r="L345" i="4"/>
  <c r="AB433" i="14" s="1"/>
  <c r="J346" i="4"/>
  <c r="E344" i="12" l="1"/>
  <c r="F344" i="12" s="1"/>
  <c r="H344" i="12" s="1"/>
  <c r="O345" i="4"/>
  <c r="I346" i="4"/>
  <c r="G347" i="4"/>
  <c r="K346" i="4"/>
  <c r="J347" i="4" l="1"/>
  <c r="K347" i="4" s="1"/>
  <c r="E347" i="4"/>
  <c r="L346" i="4"/>
  <c r="AB457" i="14" s="1"/>
  <c r="E345" i="12" l="1"/>
  <c r="F345" i="12" s="1"/>
  <c r="H345" i="12" s="1"/>
  <c r="O346" i="4"/>
  <c r="H347" i="4"/>
  <c r="G348" i="4" l="1"/>
  <c r="E348" i="4" s="1"/>
  <c r="I347" i="4"/>
  <c r="H348" i="4" l="1"/>
  <c r="L347" i="4"/>
  <c r="AB480" i="14" s="1"/>
  <c r="J348" i="4"/>
  <c r="K348" i="4" s="1"/>
  <c r="E346" i="12" l="1"/>
  <c r="F346" i="12" s="1"/>
  <c r="H346" i="12" s="1"/>
  <c r="O347" i="4"/>
  <c r="I348" i="4"/>
  <c r="G349" i="4"/>
  <c r="L348" i="4" l="1"/>
  <c r="AB505" i="14" s="1"/>
  <c r="J349" i="4"/>
  <c r="K349" i="4" s="1"/>
  <c r="E349" i="4"/>
  <c r="H349" i="4" l="1"/>
  <c r="E347" i="12"/>
  <c r="F347" i="12" s="1"/>
  <c r="H347" i="12" s="1"/>
  <c r="O348" i="4"/>
  <c r="I349" i="4" l="1"/>
  <c r="G350" i="4"/>
  <c r="E350" i="4" s="1"/>
  <c r="H350" i="4" l="1"/>
  <c r="J350" i="4"/>
  <c r="K350" i="4" s="1"/>
  <c r="L349" i="4"/>
  <c r="AB527" i="14" s="1"/>
  <c r="I350" i="4" l="1"/>
  <c r="G351" i="4"/>
  <c r="E351" i="4" s="1"/>
  <c r="E348" i="12"/>
  <c r="F348" i="12" s="1"/>
  <c r="H348" i="12" s="1"/>
  <c r="O349" i="4"/>
  <c r="J351" i="4" l="1"/>
  <c r="K351" i="4" s="1"/>
  <c r="L350" i="4"/>
  <c r="AB548" i="14" s="1"/>
  <c r="H351" i="4"/>
  <c r="G352" i="4" l="1"/>
  <c r="E352" i="4" s="1"/>
  <c r="I351" i="4"/>
  <c r="E349" i="12"/>
  <c r="F349" i="12" s="1"/>
  <c r="H349" i="12" s="1"/>
  <c r="O350" i="4"/>
  <c r="H352" i="4" l="1"/>
  <c r="L351" i="4"/>
  <c r="AB569" i="14" s="1"/>
  <c r="J352" i="4"/>
  <c r="K352" i="4" s="1"/>
  <c r="E350" i="12" l="1"/>
  <c r="F350" i="12" s="1"/>
  <c r="H350" i="12" s="1"/>
  <c r="O351" i="4"/>
  <c r="I352" i="4"/>
  <c r="G353" i="4"/>
  <c r="E353" i="4" s="1"/>
  <c r="J353" i="4" l="1"/>
  <c r="K353" i="4" s="1"/>
  <c r="L352" i="4"/>
  <c r="AB586" i="14" s="1"/>
  <c r="H353" i="4"/>
  <c r="E351" i="12" l="1"/>
  <c r="F351" i="12" s="1"/>
  <c r="H351" i="12" s="1"/>
  <c r="O352" i="4"/>
  <c r="G354" i="4"/>
  <c r="E354" i="4" s="1"/>
  <c r="I353" i="4"/>
  <c r="H354" i="4" l="1"/>
  <c r="L353" i="4"/>
  <c r="AB566" i="14" s="1"/>
  <c r="J354" i="4"/>
  <c r="K354" i="4" l="1"/>
  <c r="E352" i="12"/>
  <c r="F352" i="12" s="1"/>
  <c r="H352" i="12" s="1"/>
  <c r="O353" i="4"/>
  <c r="G355" i="4"/>
  <c r="I354" i="4"/>
  <c r="E355" i="4" l="1"/>
  <c r="J355" i="4"/>
  <c r="L354" i="4"/>
  <c r="AB583" i="14" s="1"/>
  <c r="K355" i="4" l="1"/>
  <c r="E353" i="12"/>
  <c r="F353" i="12" s="1"/>
  <c r="H353" i="12" s="1"/>
  <c r="O354" i="4"/>
  <c r="H355" i="4"/>
  <c r="G356" i="4" l="1"/>
  <c r="I355" i="4"/>
  <c r="L355" i="4" l="1"/>
  <c r="AB601" i="14" s="1"/>
  <c r="E356" i="4"/>
  <c r="J356" i="4"/>
  <c r="H356" i="4" l="1"/>
  <c r="E354" i="12"/>
  <c r="F354" i="12" s="1"/>
  <c r="H354" i="12" s="1"/>
  <c r="O355" i="4"/>
  <c r="K356" i="4"/>
  <c r="G357" i="4" l="1"/>
  <c r="I356" i="4"/>
  <c r="L356" i="4" l="1"/>
  <c r="AB461" i="14" s="1"/>
  <c r="E357" i="4"/>
  <c r="J357" i="4"/>
  <c r="H357" i="4" l="1"/>
  <c r="E355" i="12"/>
  <c r="F355" i="12" s="1"/>
  <c r="H355" i="12" s="1"/>
  <c r="O356" i="4"/>
  <c r="K357" i="4"/>
  <c r="G358" i="4" l="1"/>
  <c r="I357" i="4"/>
  <c r="L357" i="4" l="1"/>
  <c r="AB550" i="14" s="1"/>
  <c r="E358" i="4"/>
  <c r="J358" i="4"/>
  <c r="K358" i="4" s="1"/>
  <c r="H358" i="4" l="1"/>
  <c r="E356" i="12"/>
  <c r="F356" i="12" s="1"/>
  <c r="H356" i="12" s="1"/>
  <c r="O357" i="4"/>
  <c r="G359" i="4" l="1"/>
  <c r="E359" i="4" s="1"/>
  <c r="I358" i="4"/>
  <c r="H359" i="4" l="1"/>
  <c r="L358" i="4"/>
  <c r="AB563" i="14" s="1"/>
  <c r="J359" i="4"/>
  <c r="K359" i="4" s="1"/>
  <c r="E357" i="12" l="1"/>
  <c r="F357" i="12" s="1"/>
  <c r="H357" i="12" s="1"/>
  <c r="O358" i="4"/>
  <c r="G360" i="4"/>
  <c r="I359" i="4"/>
  <c r="L359" i="4" l="1"/>
  <c r="AB41" i="14" s="1"/>
  <c r="J360" i="4"/>
  <c r="K360" i="4" s="1"/>
  <c r="E360" i="4"/>
  <c r="H360" i="4" l="1"/>
  <c r="E358" i="12"/>
  <c r="F358" i="12" s="1"/>
  <c r="H358" i="12" s="1"/>
  <c r="O359" i="4"/>
  <c r="G361" i="4" l="1"/>
  <c r="E361" i="4" s="1"/>
  <c r="I360" i="4"/>
  <c r="L360" i="4" l="1"/>
  <c r="AB448" i="14" s="1"/>
  <c r="H361" i="4"/>
  <c r="J361" i="4"/>
  <c r="K361" i="4" s="1"/>
  <c r="G362" i="4" l="1"/>
  <c r="E362" i="4" s="1"/>
  <c r="I361" i="4"/>
  <c r="E359" i="12"/>
  <c r="F359" i="12" s="1"/>
  <c r="H359" i="12" s="1"/>
  <c r="O360" i="4"/>
  <c r="H362" i="4" l="1"/>
  <c r="L361" i="4"/>
  <c r="AB471" i="14" s="1"/>
  <c r="J362" i="4"/>
  <c r="K362" i="4" l="1"/>
  <c r="E360" i="12"/>
  <c r="F360" i="12" s="1"/>
  <c r="H360" i="12" s="1"/>
  <c r="O361" i="4"/>
  <c r="I362" i="4"/>
  <c r="G363" i="4"/>
  <c r="J363" i="4" l="1"/>
  <c r="K363" i="4" s="1"/>
  <c r="L362" i="4"/>
  <c r="AB109" i="14" s="1"/>
  <c r="E363" i="4"/>
  <c r="E361" i="12" l="1"/>
  <c r="F361" i="12" s="1"/>
  <c r="H361" i="12" s="1"/>
  <c r="O362" i="4"/>
  <c r="H363" i="4"/>
  <c r="I363" i="4" l="1"/>
  <c r="G364" i="4"/>
  <c r="E364" i="4" l="1"/>
  <c r="J364" i="4"/>
  <c r="L363" i="4"/>
  <c r="AB364" i="14" s="1"/>
  <c r="E362" i="12" l="1"/>
  <c r="F362" i="12" s="1"/>
  <c r="H362" i="12" s="1"/>
  <c r="O363" i="4"/>
  <c r="H364" i="4"/>
  <c r="K364" i="4"/>
  <c r="G365" i="4" l="1"/>
  <c r="I364" i="4"/>
  <c r="L364" i="4" l="1"/>
  <c r="AB392" i="14" s="1"/>
  <c r="E365" i="4"/>
  <c r="J365" i="4"/>
  <c r="E363" i="12" l="1"/>
  <c r="F363" i="12" s="1"/>
  <c r="H363" i="12" s="1"/>
  <c r="O364" i="4"/>
  <c r="H365" i="4"/>
  <c r="K365" i="4"/>
  <c r="I365" i="4" l="1"/>
  <c r="G366" i="4"/>
  <c r="E366" i="4" l="1"/>
  <c r="J366" i="4"/>
  <c r="K366" i="4" s="1"/>
  <c r="L365" i="4"/>
  <c r="AB17" i="14" s="1"/>
  <c r="E364" i="12" l="1"/>
  <c r="F364" i="12" s="1"/>
  <c r="H364" i="12" s="1"/>
  <c r="O365" i="4"/>
  <c r="H366" i="4"/>
  <c r="I366" i="4" l="1"/>
  <c r="G367" i="4"/>
  <c r="E367" i="4" s="1"/>
  <c r="J367" i="4" l="1"/>
  <c r="L366" i="4"/>
  <c r="AB289" i="14" s="1"/>
  <c r="H367" i="4"/>
  <c r="K367" i="4" l="1"/>
  <c r="I367" i="4"/>
  <c r="G368" i="4"/>
  <c r="E365" i="12"/>
  <c r="F365" i="12" s="1"/>
  <c r="H365" i="12" s="1"/>
  <c r="O366" i="4"/>
  <c r="J368" i="4" l="1"/>
  <c r="K368" i="4" s="1"/>
  <c r="L367" i="4"/>
  <c r="AB288" i="14" s="1"/>
  <c r="E368" i="4"/>
  <c r="E366" i="12" l="1"/>
  <c r="F366" i="12" s="1"/>
  <c r="H366" i="12" s="1"/>
  <c r="O367" i="4"/>
  <c r="H368" i="4"/>
  <c r="I368" i="4" l="1"/>
  <c r="G369" i="4"/>
  <c r="E369" i="4" l="1"/>
  <c r="J369" i="4"/>
  <c r="K369" i="4" s="1"/>
  <c r="L368" i="4"/>
  <c r="AB272" i="14" s="1"/>
  <c r="H369" i="4" l="1"/>
  <c r="E367" i="12"/>
  <c r="F367" i="12" s="1"/>
  <c r="H367" i="12" s="1"/>
  <c r="O368" i="4"/>
  <c r="G370" i="4" l="1"/>
  <c r="E370" i="4" s="1"/>
  <c r="I369" i="4"/>
  <c r="H370" i="4" l="1"/>
  <c r="L369" i="4"/>
  <c r="AB279" i="14" s="1"/>
  <c r="J370" i="4"/>
  <c r="K370" i="4" l="1"/>
  <c r="E368" i="12"/>
  <c r="F368" i="12" s="1"/>
  <c r="H368" i="12" s="1"/>
  <c r="O369" i="4"/>
  <c r="G371" i="4"/>
  <c r="I370" i="4"/>
  <c r="J371" i="4" l="1"/>
  <c r="K371" i="4" s="1"/>
  <c r="L370" i="4"/>
  <c r="AB275" i="14" s="1"/>
  <c r="E371" i="4"/>
  <c r="H371" i="4" l="1"/>
  <c r="E369" i="12"/>
  <c r="F369" i="12" s="1"/>
  <c r="H369" i="12" s="1"/>
  <c r="O370" i="4"/>
  <c r="I371" i="4" l="1"/>
  <c r="G372" i="4"/>
  <c r="L371" i="4" l="1"/>
  <c r="AB276" i="14" s="1"/>
  <c r="E372" i="4"/>
  <c r="J372" i="4"/>
  <c r="H372" i="4" l="1"/>
  <c r="K372" i="4"/>
  <c r="E370" i="12"/>
  <c r="F370" i="12" s="1"/>
  <c r="H370" i="12" s="1"/>
  <c r="O371" i="4"/>
  <c r="G373" i="4" l="1"/>
  <c r="I372" i="4"/>
  <c r="J373" i="4" l="1"/>
  <c r="E373" i="4"/>
  <c r="L372" i="4"/>
  <c r="AB22" i="14" s="1"/>
  <c r="H373" i="4" l="1"/>
  <c r="E371" i="12"/>
  <c r="F371" i="12" s="1"/>
  <c r="H371" i="12" s="1"/>
  <c r="O372" i="4"/>
  <c r="K373" i="4"/>
  <c r="I373" i="4" l="1"/>
  <c r="G374" i="4"/>
  <c r="E374" i="4" l="1"/>
  <c r="J374" i="4"/>
  <c r="K374" i="4" s="1"/>
  <c r="L373" i="4"/>
  <c r="AB256" i="14" s="1"/>
  <c r="O373" i="4" l="1"/>
  <c r="E372" i="12"/>
  <c r="F372" i="12" s="1"/>
  <c r="H372" i="12" s="1"/>
  <c r="H374" i="4"/>
  <c r="G375" i="4" l="1"/>
  <c r="E375" i="4" s="1"/>
  <c r="I374" i="4"/>
  <c r="H375" i="4" l="1"/>
  <c r="G376" i="4" s="1"/>
  <c r="E376" i="4" s="1"/>
  <c r="L374" i="4"/>
  <c r="AB36" i="14" s="1"/>
  <c r="J375" i="4"/>
  <c r="K375" i="4" s="1"/>
  <c r="I375" i="4" l="1"/>
  <c r="H376" i="4" s="1"/>
  <c r="E373" i="12"/>
  <c r="F373" i="12" s="1"/>
  <c r="H373" i="12" s="1"/>
  <c r="O374" i="4"/>
  <c r="J376" i="4"/>
  <c r="K376" i="4" s="1"/>
  <c r="L375" i="4" l="1"/>
  <c r="AB233" i="14" s="1"/>
  <c r="I376" i="4"/>
  <c r="G377" i="4"/>
  <c r="E377" i="4" s="1"/>
  <c r="O375" i="4" l="1"/>
  <c r="E374" i="12"/>
  <c r="F374" i="12" s="1"/>
  <c r="H374" i="12" s="1"/>
  <c r="H377" i="4"/>
  <c r="J377" i="4"/>
  <c r="K377" i="4" s="1"/>
  <c r="L376" i="4"/>
  <c r="AB141" i="14" s="1"/>
  <c r="E375" i="12" l="1"/>
  <c r="F375" i="12" s="1"/>
  <c r="H375" i="12" s="1"/>
  <c r="O376" i="4"/>
  <c r="G378" i="4"/>
  <c r="E378" i="4" s="1"/>
  <c r="I377" i="4"/>
  <c r="H378" i="4" l="1"/>
  <c r="L377" i="4"/>
  <c r="AB27" i="14" s="1"/>
  <c r="J378" i="4"/>
  <c r="K378" i="4" s="1"/>
  <c r="I378" i="4" l="1"/>
  <c r="G379" i="4"/>
  <c r="E379" i="4" s="1"/>
  <c r="E376" i="12"/>
  <c r="F376" i="12" s="1"/>
  <c r="H376" i="12" s="1"/>
  <c r="O377" i="4"/>
  <c r="J379" i="4" l="1"/>
  <c r="K379" i="4" s="1"/>
  <c r="H379" i="4"/>
  <c r="L378" i="4"/>
  <c r="AB192" i="14" s="1"/>
  <c r="G380" i="4" l="1"/>
  <c r="I379" i="4"/>
  <c r="E377" i="12"/>
  <c r="F377" i="12" s="1"/>
  <c r="H377" i="12" s="1"/>
  <c r="O378" i="4"/>
  <c r="L379" i="4" l="1"/>
  <c r="AB208" i="14" s="1"/>
  <c r="J380" i="4"/>
  <c r="K380" i="4" s="1"/>
  <c r="E380" i="4"/>
  <c r="H380" i="4" l="1"/>
  <c r="E378" i="12"/>
  <c r="F378" i="12" s="1"/>
  <c r="H378" i="12" s="1"/>
  <c r="O379" i="4"/>
  <c r="I380" i="4" l="1"/>
  <c r="G381" i="4"/>
  <c r="E381" i="4" s="1"/>
  <c r="J381" i="4" l="1"/>
  <c r="K381" i="4" s="1"/>
  <c r="H381" i="4"/>
  <c r="L380" i="4"/>
  <c r="AB220" i="14" s="1"/>
  <c r="G382" i="4" l="1"/>
  <c r="E382" i="4" s="1"/>
  <c r="I381" i="4"/>
  <c r="E379" i="12"/>
  <c r="F379" i="12" s="1"/>
  <c r="H379" i="12" s="1"/>
  <c r="O380" i="4"/>
  <c r="H382" i="4" l="1"/>
  <c r="L381" i="4"/>
  <c r="AB240" i="14" s="1"/>
  <c r="J382" i="4"/>
  <c r="K382" i="4" s="1"/>
  <c r="E380" i="12" l="1"/>
  <c r="F380" i="12" s="1"/>
  <c r="H380" i="12" s="1"/>
  <c r="O381" i="4"/>
  <c r="I382" i="4"/>
  <c r="G383" i="4"/>
  <c r="L382" i="4" l="1"/>
  <c r="AB234" i="14" s="1"/>
  <c r="J383" i="4"/>
  <c r="K383" i="4" s="1"/>
  <c r="E383" i="4"/>
  <c r="H383" i="4" l="1"/>
  <c r="E381" i="12"/>
  <c r="F381" i="12" s="1"/>
  <c r="H381" i="12" s="1"/>
  <c r="O382" i="4"/>
  <c r="G384" i="4" l="1"/>
  <c r="I383" i="4"/>
  <c r="L383" i="4" l="1"/>
  <c r="AB26" i="14" s="1"/>
  <c r="J384" i="4"/>
  <c r="K384" i="4" s="1"/>
  <c r="E384" i="4"/>
  <c r="H384" i="4" l="1"/>
  <c r="E382" i="12"/>
  <c r="F382" i="12" s="1"/>
  <c r="H382" i="12" s="1"/>
  <c r="O383" i="4"/>
  <c r="G385" i="4" l="1"/>
  <c r="E385" i="4" s="1"/>
  <c r="I384" i="4"/>
  <c r="H385" i="4" l="1"/>
  <c r="G386" i="4" s="1"/>
  <c r="E386" i="4" s="1"/>
  <c r="L384" i="4"/>
  <c r="AB189" i="14" s="1"/>
  <c r="J385" i="4"/>
  <c r="K385" i="4" s="1"/>
  <c r="I385" i="4" l="1"/>
  <c r="H386" i="4" s="1"/>
  <c r="E383" i="12"/>
  <c r="F383" i="12" s="1"/>
  <c r="H383" i="12" s="1"/>
  <c r="O384" i="4"/>
  <c r="J386" i="4"/>
  <c r="K386" i="4" s="1"/>
  <c r="L385" i="4" l="1"/>
  <c r="I386" i="4"/>
  <c r="G387" i="4"/>
  <c r="E384" i="12" l="1"/>
  <c r="F384" i="12" s="1"/>
  <c r="H384" i="12" s="1"/>
  <c r="AB203" i="14"/>
  <c r="O385" i="4"/>
  <c r="J387" i="4"/>
  <c r="K387" i="4" s="1"/>
  <c r="E387" i="4"/>
  <c r="L386" i="4"/>
  <c r="AB211" i="14" s="1"/>
  <c r="H387" i="4" l="1"/>
  <c r="E385" i="12"/>
  <c r="F385" i="12" s="1"/>
  <c r="H385" i="12" s="1"/>
  <c r="O386" i="4"/>
  <c r="I387" i="4" l="1"/>
  <c r="G388" i="4"/>
  <c r="E388" i="4" s="1"/>
  <c r="J388" i="4" l="1"/>
  <c r="K388" i="4" s="1"/>
  <c r="H388" i="4"/>
  <c r="L387" i="4"/>
  <c r="AB226" i="14" s="1"/>
  <c r="I388" i="4" l="1"/>
  <c r="G389" i="4"/>
  <c r="E389" i="4" s="1"/>
  <c r="E386" i="12"/>
  <c r="F386" i="12" s="1"/>
  <c r="H386" i="12" s="1"/>
  <c r="O387" i="4"/>
  <c r="H389" i="4" l="1"/>
  <c r="J389" i="4"/>
  <c r="K389" i="4" s="1"/>
  <c r="L388" i="4"/>
  <c r="AB143" i="14" s="1"/>
  <c r="E387" i="12" l="1"/>
  <c r="F387" i="12" s="1"/>
  <c r="H387" i="12" s="1"/>
  <c r="O388" i="4"/>
  <c r="I389" i="4"/>
  <c r="G390" i="4"/>
  <c r="E390" i="4" s="1"/>
  <c r="H390" i="4" l="1"/>
  <c r="L389" i="4"/>
  <c r="AB197" i="14" s="1"/>
  <c r="J390" i="4"/>
  <c r="K390" i="4" s="1"/>
  <c r="E388" i="12" l="1"/>
  <c r="F388" i="12" s="1"/>
  <c r="H388" i="12" s="1"/>
  <c r="O389" i="4"/>
  <c r="G391" i="4"/>
  <c r="E391" i="4" s="1"/>
  <c r="I390" i="4"/>
  <c r="H391" i="4" l="1"/>
  <c r="I391" i="4" s="1"/>
  <c r="L390" i="4"/>
  <c r="AB148" i="14" s="1"/>
  <c r="J391" i="4"/>
  <c r="K391" i="4" s="1"/>
  <c r="G392" i="4" l="1"/>
  <c r="E392" i="4" s="1"/>
  <c r="H392" i="4" s="1"/>
  <c r="E389" i="12"/>
  <c r="F389" i="12" s="1"/>
  <c r="H389" i="12" s="1"/>
  <c r="O390" i="4"/>
  <c r="L391" i="4"/>
  <c r="AB168" i="14" s="1"/>
  <c r="J392" i="4" l="1"/>
  <c r="K392" i="4" s="1"/>
  <c r="E390" i="12"/>
  <c r="F390" i="12" s="1"/>
  <c r="H390" i="12" s="1"/>
  <c r="O391" i="4"/>
  <c r="I392" i="4"/>
  <c r="G393" i="4"/>
  <c r="L392" i="4" l="1"/>
  <c r="AB158" i="14" s="1"/>
  <c r="J393" i="4"/>
  <c r="K393" i="4" s="1"/>
  <c r="E393" i="4"/>
  <c r="H393" i="4" l="1"/>
  <c r="E391" i="12"/>
  <c r="F391" i="12" s="1"/>
  <c r="H391" i="12" s="1"/>
  <c r="O392" i="4"/>
  <c r="I393" i="4" l="1"/>
  <c r="G394" i="4"/>
  <c r="E394" i="4" s="1"/>
  <c r="H394" i="4" l="1"/>
  <c r="I394" i="4" s="1"/>
  <c r="J394" i="4"/>
  <c r="K394" i="4" s="1"/>
  <c r="L393" i="4"/>
  <c r="AB179" i="14" s="1"/>
  <c r="G395" i="4" l="1"/>
  <c r="E395" i="4" s="1"/>
  <c r="H395" i="4" s="1"/>
  <c r="E392" i="12"/>
  <c r="F392" i="12" s="1"/>
  <c r="H392" i="12" s="1"/>
  <c r="O393" i="4"/>
  <c r="L394" i="4"/>
  <c r="AB20" i="14" s="1"/>
  <c r="J395" i="4" l="1"/>
  <c r="K395" i="4" s="1"/>
  <c r="E393" i="12"/>
  <c r="F393" i="12" s="1"/>
  <c r="H393" i="12" s="1"/>
  <c r="O394" i="4"/>
  <c r="G396" i="4"/>
  <c r="E396" i="4" s="1"/>
  <c r="I395" i="4"/>
  <c r="H396" i="4" l="1"/>
  <c r="L395" i="4"/>
  <c r="AB147" i="14" s="1"/>
  <c r="J396" i="4"/>
  <c r="K396" i="4" l="1"/>
  <c r="E394" i="12"/>
  <c r="F394" i="12" s="1"/>
  <c r="H394" i="12" s="1"/>
  <c r="O395" i="4"/>
  <c r="I396" i="4"/>
  <c r="G397" i="4"/>
  <c r="E397" i="4" l="1"/>
  <c r="L396" i="4"/>
  <c r="AB156" i="14" s="1"/>
  <c r="J397" i="4"/>
  <c r="K397" i="4" s="1"/>
  <c r="E395" i="12" l="1"/>
  <c r="F395" i="12" s="1"/>
  <c r="H395" i="12" s="1"/>
  <c r="O396" i="4"/>
  <c r="H397" i="4"/>
  <c r="I397" i="4" l="1"/>
  <c r="G398" i="4"/>
  <c r="E398" i="4" s="1"/>
  <c r="J398" i="4" l="1"/>
  <c r="K398" i="4" s="1"/>
  <c r="L397" i="4"/>
  <c r="AB153" i="14" s="1"/>
  <c r="H398" i="4"/>
  <c r="E396" i="12" l="1"/>
  <c r="F396" i="12" s="1"/>
  <c r="H396" i="12" s="1"/>
  <c r="O397" i="4"/>
  <c r="I398" i="4"/>
  <c r="G399" i="4"/>
  <c r="J399" i="4" l="1"/>
  <c r="K399" i="4" s="1"/>
  <c r="L398" i="4"/>
  <c r="AB160" i="14" s="1"/>
  <c r="E399" i="4"/>
  <c r="E397" i="12" l="1"/>
  <c r="F397" i="12" s="1"/>
  <c r="H397" i="12" s="1"/>
  <c r="O398" i="4"/>
  <c r="H399" i="4"/>
  <c r="I399" i="4" l="1"/>
  <c r="G400" i="4"/>
  <c r="J400" i="4" l="1"/>
  <c r="L399" i="4"/>
  <c r="AB171" i="14" s="1"/>
  <c r="E400" i="4"/>
  <c r="H400" i="4" l="1"/>
  <c r="E398" i="12"/>
  <c r="F398" i="12" s="1"/>
  <c r="H398" i="12" s="1"/>
  <c r="O399" i="4"/>
  <c r="K400" i="4"/>
  <c r="I400" i="4" l="1"/>
  <c r="G401" i="4"/>
  <c r="L400" i="4" l="1"/>
  <c r="AB178" i="14" s="1"/>
  <c r="E401" i="4"/>
  <c r="J401" i="4"/>
  <c r="K401" i="4" s="1"/>
  <c r="E399" i="12" l="1"/>
  <c r="F399" i="12" s="1"/>
  <c r="H399" i="12" s="1"/>
  <c r="O400" i="4"/>
  <c r="H401" i="4"/>
  <c r="G402" i="4" l="1"/>
  <c r="E402" i="4" s="1"/>
  <c r="I401" i="4"/>
  <c r="H402" i="4" l="1"/>
  <c r="L401" i="4"/>
  <c r="AB164" i="14" s="1"/>
  <c r="J402" i="4"/>
  <c r="K402" i="4" s="1"/>
  <c r="E400" i="12" l="1"/>
  <c r="F400" i="12" s="1"/>
  <c r="H400" i="12" s="1"/>
  <c r="O401" i="4"/>
  <c r="I402" i="4"/>
  <c r="G403" i="4"/>
  <c r="E403" i="4" s="1"/>
  <c r="J403" i="4" l="1"/>
  <c r="K403" i="4" s="1"/>
  <c r="H403" i="4"/>
  <c r="L402" i="4"/>
  <c r="AB162" i="14" s="1"/>
  <c r="G404" i="4" l="1"/>
  <c r="E404" i="4" s="1"/>
  <c r="I403" i="4"/>
  <c r="E401" i="12"/>
  <c r="F401" i="12" s="1"/>
  <c r="H401" i="12" s="1"/>
  <c r="O402" i="4"/>
  <c r="H404" i="4" l="1"/>
  <c r="G405" i="4" s="1"/>
  <c r="L403" i="4"/>
  <c r="AB167" i="14" s="1"/>
  <c r="J404" i="4"/>
  <c r="I404" i="4" l="1"/>
  <c r="K404" i="4"/>
  <c r="E402" i="12"/>
  <c r="F402" i="12" s="1"/>
  <c r="H402" i="12" s="1"/>
  <c r="O403" i="4"/>
  <c r="E405" i="4"/>
  <c r="L404" i="4" l="1"/>
  <c r="H405" i="4"/>
  <c r="J405" i="4"/>
  <c r="K405" i="4" s="1"/>
  <c r="E403" i="12" l="1"/>
  <c r="F403" i="12" s="1"/>
  <c r="H403" i="12" s="1"/>
  <c r="AB173" i="14"/>
  <c r="O404" i="4"/>
  <c r="G406" i="4"/>
  <c r="I405" i="4"/>
  <c r="J406" i="4" l="1"/>
  <c r="K406" i="4" s="1"/>
  <c r="E406" i="4"/>
  <c r="L405" i="4"/>
  <c r="AB188" i="14" s="1"/>
  <c r="H406" i="4" l="1"/>
  <c r="E404" i="12"/>
  <c r="F404" i="12" s="1"/>
  <c r="H404" i="12" s="1"/>
  <c r="O405" i="4"/>
  <c r="I406" i="4" l="1"/>
  <c r="G407" i="4"/>
  <c r="E407" i="4" s="1"/>
  <c r="H407" i="4" l="1"/>
  <c r="J407" i="4"/>
  <c r="K407" i="4" s="1"/>
  <c r="L406" i="4"/>
  <c r="AB186" i="14" s="1"/>
  <c r="E405" i="12" l="1"/>
  <c r="F405" i="12" s="1"/>
  <c r="H405" i="12" s="1"/>
  <c r="O406" i="4"/>
  <c r="G408" i="4"/>
  <c r="E408" i="4" s="1"/>
  <c r="I407" i="4"/>
  <c r="L407" i="4" l="1"/>
  <c r="AB202" i="14" s="1"/>
  <c r="H408" i="4"/>
  <c r="J408" i="4"/>
  <c r="G409" i="4" l="1"/>
  <c r="I408" i="4"/>
  <c r="K408" i="4"/>
  <c r="E406" i="12"/>
  <c r="F406" i="12" s="1"/>
  <c r="H406" i="12" s="1"/>
  <c r="O407" i="4"/>
  <c r="J409" i="4" l="1"/>
  <c r="K409" i="4" s="1"/>
  <c r="L408" i="4"/>
  <c r="AB213" i="14" s="1"/>
  <c r="E409" i="4"/>
  <c r="H409" i="4" l="1"/>
  <c r="E407" i="12"/>
  <c r="F407" i="12" s="1"/>
  <c r="H407" i="12" s="1"/>
  <c r="O408" i="4"/>
  <c r="I409" i="4" l="1"/>
  <c r="G410" i="4"/>
  <c r="E410" i="4" l="1"/>
  <c r="J410" i="4"/>
  <c r="K410" i="4" s="1"/>
  <c r="L409" i="4"/>
  <c r="AB42" i="14" s="1"/>
  <c r="E408" i="12" l="1"/>
  <c r="F408" i="12" s="1"/>
  <c r="H408" i="12" s="1"/>
  <c r="O409" i="4"/>
  <c r="H410" i="4"/>
  <c r="G411" i="4" l="1"/>
  <c r="E411" i="4" s="1"/>
  <c r="I410" i="4"/>
  <c r="H411" i="4" l="1"/>
  <c r="L410" i="4"/>
  <c r="AB176" i="14" s="1"/>
  <c r="J411" i="4"/>
  <c r="E409" i="12" l="1"/>
  <c r="F409" i="12" s="1"/>
  <c r="H409" i="12" s="1"/>
  <c r="O410" i="4"/>
  <c r="I411" i="4"/>
  <c r="G412" i="4"/>
  <c r="K411" i="4"/>
  <c r="J412" i="4" l="1"/>
  <c r="K412" i="4" s="1"/>
  <c r="L411" i="4"/>
  <c r="AB182" i="14" s="1"/>
  <c r="E412" i="4"/>
  <c r="H412" i="4" l="1"/>
  <c r="E410" i="12"/>
  <c r="F410" i="12" s="1"/>
  <c r="H410" i="12" s="1"/>
  <c r="O411" i="4"/>
  <c r="I412" i="4" l="1"/>
  <c r="G413" i="4"/>
  <c r="E413" i="4" l="1"/>
  <c r="J413" i="4"/>
  <c r="K413" i="4" s="1"/>
  <c r="L412" i="4"/>
  <c r="AB13" i="14" s="1"/>
  <c r="E411" i="12" l="1"/>
  <c r="F411" i="12" s="1"/>
  <c r="H411" i="12" s="1"/>
  <c r="O412" i="4"/>
  <c r="H413" i="4"/>
  <c r="G414" i="4" l="1"/>
  <c r="E414" i="4" s="1"/>
  <c r="I413" i="4"/>
  <c r="H414" i="4" l="1"/>
  <c r="G415" i="4" s="1"/>
  <c r="E415" i="4" s="1"/>
  <c r="L413" i="4"/>
  <c r="AB151" i="14" s="1"/>
  <c r="J414" i="4"/>
  <c r="K414" i="4" s="1"/>
  <c r="I414" i="4" l="1"/>
  <c r="H415" i="4" s="1"/>
  <c r="E412" i="12"/>
  <c r="F412" i="12" s="1"/>
  <c r="H412" i="12" s="1"/>
  <c r="O413" i="4"/>
  <c r="J415" i="4"/>
  <c r="K415" i="4" s="1"/>
  <c r="L414" i="4" l="1"/>
  <c r="G416" i="4"/>
  <c r="I415" i="4"/>
  <c r="O414" i="4" l="1"/>
  <c r="AB155" i="14"/>
  <c r="E413" i="12"/>
  <c r="F413" i="12" s="1"/>
  <c r="H413" i="12" s="1"/>
  <c r="J416" i="4"/>
  <c r="E416" i="4"/>
  <c r="L415" i="4"/>
  <c r="AB161" i="14" s="1"/>
  <c r="H416" i="4" l="1"/>
  <c r="E414" i="12"/>
  <c r="F414" i="12" s="1"/>
  <c r="H414" i="12" s="1"/>
  <c r="O415" i="4"/>
  <c r="K416" i="4"/>
  <c r="I416" i="4" l="1"/>
  <c r="G417" i="4"/>
  <c r="E417" i="4" l="1"/>
  <c r="J417" i="4"/>
  <c r="K417" i="4" s="1"/>
  <c r="L416" i="4"/>
  <c r="AB172" i="14" s="1"/>
  <c r="H417" i="4" l="1"/>
  <c r="E415" i="12"/>
  <c r="F415" i="12" s="1"/>
  <c r="H415" i="12" s="1"/>
  <c r="O416" i="4"/>
  <c r="G418" i="4" l="1"/>
  <c r="E418" i="4" s="1"/>
  <c r="I417" i="4"/>
  <c r="H418" i="4" l="1"/>
  <c r="I418" i="4" s="1"/>
  <c r="L417" i="4"/>
  <c r="AB180" i="14" s="1"/>
  <c r="J418" i="4"/>
  <c r="K418" i="4" s="1"/>
  <c r="G419" i="4" l="1"/>
  <c r="E419" i="4" s="1"/>
  <c r="H419" i="4" s="1"/>
  <c r="E416" i="12"/>
  <c r="F416" i="12" s="1"/>
  <c r="H416" i="12" s="1"/>
  <c r="O417" i="4"/>
  <c r="L418" i="4"/>
  <c r="AB23" i="14" s="1"/>
  <c r="J419" i="4" l="1"/>
  <c r="K419" i="4" s="1"/>
  <c r="E417" i="12"/>
  <c r="F417" i="12" s="1"/>
  <c r="H417" i="12" s="1"/>
  <c r="O418" i="4"/>
  <c r="I419" i="4"/>
  <c r="G420" i="4"/>
  <c r="E420" i="4" s="1"/>
  <c r="L419" i="4" l="1"/>
  <c r="AB144" i="14" s="1"/>
  <c r="H420" i="4"/>
  <c r="J420" i="4"/>
  <c r="G421" i="4" l="1"/>
  <c r="I420" i="4"/>
  <c r="E418" i="12"/>
  <c r="F418" i="12" s="1"/>
  <c r="H418" i="12" s="1"/>
  <c r="O419" i="4"/>
  <c r="K420" i="4"/>
  <c r="J421" i="4" l="1"/>
  <c r="K421" i="4" s="1"/>
  <c r="L420" i="4"/>
  <c r="AB44" i="14" s="1"/>
  <c r="E421" i="4"/>
  <c r="E419" i="12" l="1"/>
  <c r="F419" i="12" s="1"/>
  <c r="H419" i="12" s="1"/>
  <c r="O420" i="4"/>
  <c r="H421" i="4"/>
  <c r="I421" i="4" l="1"/>
  <c r="G422" i="4"/>
  <c r="E422" i="4" s="1"/>
  <c r="H422" i="4" l="1"/>
  <c r="J422" i="4"/>
  <c r="K422" i="4" s="1"/>
  <c r="L421" i="4"/>
  <c r="AB139" i="14" s="1"/>
  <c r="E420" i="12" l="1"/>
  <c r="F420" i="12" s="1"/>
  <c r="H420" i="12" s="1"/>
  <c r="O421" i="4"/>
  <c r="G423" i="4"/>
  <c r="E423" i="4" s="1"/>
  <c r="I422" i="4"/>
  <c r="L422" i="4" l="1"/>
  <c r="AB10" i="14" s="1"/>
  <c r="J423" i="4"/>
  <c r="K423" i="4" s="1"/>
  <c r="H423" i="4"/>
  <c r="E421" i="12" l="1"/>
  <c r="F421" i="12" s="1"/>
  <c r="H421" i="12" s="1"/>
  <c r="O422" i="4"/>
  <c r="G424" i="4"/>
  <c r="E424" i="4" s="1"/>
  <c r="I423" i="4"/>
  <c r="H424" i="4" l="1"/>
  <c r="I424" i="4" s="1"/>
  <c r="L423" i="4"/>
  <c r="AB37" i="14" s="1"/>
  <c r="J424" i="4"/>
  <c r="G425" i="4" l="1"/>
  <c r="E425" i="4" s="1"/>
  <c r="K424" i="4"/>
  <c r="E422" i="12"/>
  <c r="F422" i="12" s="1"/>
  <c r="H422" i="12" s="1"/>
  <c r="O423" i="4"/>
  <c r="J425" i="4" l="1"/>
  <c r="K425" i="4" s="1"/>
  <c r="L424" i="4"/>
  <c r="H425" i="4"/>
  <c r="E423" i="12" l="1"/>
  <c r="F423" i="12" s="1"/>
  <c r="H423" i="12" s="1"/>
  <c r="AB93" i="14"/>
  <c r="O424" i="4"/>
  <c r="I425" i="4"/>
  <c r="G426" i="4"/>
  <c r="E426" i="4" l="1"/>
  <c r="J426" i="4"/>
  <c r="K426" i="4" s="1"/>
  <c r="L425" i="4"/>
  <c r="AB8" i="14" s="1"/>
  <c r="H426" i="4" l="1"/>
  <c r="E424" i="12"/>
  <c r="F424" i="12" s="1"/>
  <c r="H424" i="12" s="1"/>
  <c r="O425" i="4"/>
  <c r="G427" i="4" l="1"/>
  <c r="I426" i="4"/>
  <c r="J427" i="4" l="1"/>
  <c r="K427" i="4" s="1"/>
  <c r="E427" i="4"/>
  <c r="L426" i="4"/>
  <c r="AB52" i="14" s="1"/>
  <c r="E425" i="12" l="1"/>
  <c r="F425" i="12" s="1"/>
  <c r="H425" i="12" s="1"/>
  <c r="O426" i="4"/>
  <c r="H427" i="4"/>
  <c r="I427" i="4" l="1"/>
  <c r="G428" i="4"/>
  <c r="E428" i="4" s="1"/>
  <c r="H428" i="4" l="1"/>
  <c r="G429" i="4" s="1"/>
  <c r="E429" i="4" s="1"/>
  <c r="J428" i="4"/>
  <c r="K428" i="4" s="1"/>
  <c r="L427" i="4"/>
  <c r="AB83" i="14" s="1"/>
  <c r="I428" i="4" l="1"/>
  <c r="L428" i="4" s="1"/>
  <c r="AB88" i="14" s="1"/>
  <c r="E426" i="12"/>
  <c r="F426" i="12" s="1"/>
  <c r="H426" i="12" s="1"/>
  <c r="O427" i="4"/>
  <c r="J429" i="4"/>
  <c r="H429" i="4" l="1"/>
  <c r="G430" i="4" s="1"/>
  <c r="E427" i="12"/>
  <c r="F427" i="12" s="1"/>
  <c r="H427" i="12" s="1"/>
  <c r="O428" i="4"/>
  <c r="K429" i="4"/>
  <c r="J430" i="4" l="1"/>
  <c r="K430" i="4" s="1"/>
  <c r="E430" i="4"/>
  <c r="I429" i="4"/>
  <c r="H430" i="4" l="1"/>
  <c r="G431" i="4" s="1"/>
  <c r="L429" i="4"/>
  <c r="O429" i="4" l="1"/>
  <c r="AB91" i="14"/>
  <c r="I430" i="4"/>
  <c r="L430" i="4" s="1"/>
  <c r="AB97" i="14" s="1"/>
  <c r="E428" i="12"/>
  <c r="F428" i="12" s="1"/>
  <c r="H428" i="12" s="1"/>
  <c r="J431" i="4"/>
  <c r="K431" i="4" s="1"/>
  <c r="E431" i="4"/>
  <c r="H431" i="4" l="1"/>
  <c r="E429" i="12"/>
  <c r="F429" i="12" s="1"/>
  <c r="H429" i="12" s="1"/>
  <c r="O430" i="4"/>
  <c r="G432" i="4" l="1"/>
  <c r="E432" i="4" s="1"/>
  <c r="I431" i="4"/>
  <c r="L431" i="4" l="1"/>
  <c r="AB102" i="14" s="1"/>
  <c r="J432" i="4"/>
  <c r="H432" i="4"/>
  <c r="I432" i="4" l="1"/>
  <c r="G433" i="4"/>
  <c r="K432" i="4"/>
  <c r="E430" i="12"/>
  <c r="F430" i="12" s="1"/>
  <c r="H430" i="12" s="1"/>
  <c r="O431" i="4"/>
  <c r="J433" i="4" l="1"/>
  <c r="K433" i="4" s="1"/>
  <c r="E433" i="4"/>
  <c r="L432" i="4"/>
  <c r="AB100" i="14" s="1"/>
  <c r="H433" i="4" l="1"/>
  <c r="E431" i="12"/>
  <c r="F431" i="12" s="1"/>
  <c r="H431" i="12" s="1"/>
  <c r="O432" i="4"/>
  <c r="I433" i="4" l="1"/>
  <c r="G434" i="4"/>
  <c r="E434" i="4" s="1"/>
  <c r="H434" i="4" l="1"/>
  <c r="J434" i="4"/>
  <c r="L433" i="4"/>
  <c r="AB108" i="14" s="1"/>
  <c r="K434" i="4" l="1"/>
  <c r="E432" i="12"/>
  <c r="F432" i="12" s="1"/>
  <c r="H432" i="12" s="1"/>
  <c r="O433" i="4"/>
  <c r="I434" i="4"/>
  <c r="G435" i="4"/>
  <c r="J435" i="4" l="1"/>
  <c r="K435" i="4" s="1"/>
  <c r="E435" i="4"/>
  <c r="L434" i="4"/>
  <c r="AB110" i="14" s="1"/>
  <c r="E433" i="12" l="1"/>
  <c r="F433" i="12" s="1"/>
  <c r="H433" i="12" s="1"/>
  <c r="O434" i="4"/>
  <c r="H435" i="4"/>
  <c r="G436" i="4" l="1"/>
  <c r="I435" i="4"/>
  <c r="L435" i="4" l="1"/>
  <c r="AB115" i="14" s="1"/>
  <c r="E436" i="4"/>
  <c r="J436" i="4"/>
  <c r="K436" i="4" s="1"/>
  <c r="E434" i="12" l="1"/>
  <c r="F434" i="12" s="1"/>
  <c r="H434" i="12" s="1"/>
  <c r="O435" i="4"/>
  <c r="H436" i="4"/>
  <c r="I436" i="4" l="1"/>
  <c r="G437" i="4"/>
  <c r="J437" i="4" l="1"/>
  <c r="L436" i="4"/>
  <c r="AB105" i="14" s="1"/>
  <c r="E437" i="4"/>
  <c r="K437" i="4" l="1"/>
  <c r="E435" i="12"/>
  <c r="F435" i="12" s="1"/>
  <c r="H435" i="12" s="1"/>
  <c r="O436" i="4"/>
  <c r="H437" i="4"/>
  <c r="I437" i="4" l="1"/>
  <c r="G438" i="4"/>
  <c r="E438" i="4" l="1"/>
  <c r="J438" i="4"/>
  <c r="L437" i="4"/>
  <c r="AB114" i="14" s="1"/>
  <c r="H438" i="4" l="1"/>
  <c r="K438" i="4"/>
  <c r="E436" i="12"/>
  <c r="F436" i="12" s="1"/>
  <c r="H436" i="12" s="1"/>
  <c r="O437" i="4"/>
  <c r="I438" i="4" l="1"/>
  <c r="G439" i="4"/>
  <c r="E439" i="4" l="1"/>
  <c r="J439" i="4"/>
  <c r="L438" i="4"/>
  <c r="AB6" i="14" s="1"/>
  <c r="E437" i="12" l="1"/>
  <c r="F437" i="12" s="1"/>
  <c r="H437" i="12" s="1"/>
  <c r="O438" i="4"/>
  <c r="H439" i="4"/>
  <c r="K439" i="4"/>
  <c r="I439" i="4" l="1"/>
  <c r="G440" i="4"/>
  <c r="E440" i="4" l="1"/>
  <c r="J440" i="4"/>
  <c r="K440" i="4" s="1"/>
  <c r="L439" i="4"/>
  <c r="AB78" i="14" s="1"/>
  <c r="H440" i="4" l="1"/>
  <c r="E438" i="12"/>
  <c r="F438" i="12" s="1"/>
  <c r="H438" i="12" s="1"/>
  <c r="O439" i="4"/>
  <c r="G441" i="4" l="1"/>
  <c r="E441" i="4" s="1"/>
  <c r="I440" i="4"/>
  <c r="H441" i="4" l="1"/>
  <c r="L440" i="4"/>
  <c r="AB31" i="14" s="1"/>
  <c r="J441" i="4"/>
  <c r="G442" i="4" l="1"/>
  <c r="I441" i="4"/>
  <c r="K441" i="4"/>
  <c r="E439" i="12"/>
  <c r="F439" i="12" s="1"/>
  <c r="H439" i="12" s="1"/>
  <c r="O440" i="4"/>
  <c r="J442" i="4" l="1"/>
  <c r="K442" i="4" s="1"/>
  <c r="L441" i="4"/>
  <c r="AB65" i="14" s="1"/>
  <c r="E442" i="4"/>
  <c r="E440" i="12" l="1"/>
  <c r="F440" i="12" s="1"/>
  <c r="H440" i="12" s="1"/>
  <c r="O441" i="4"/>
  <c r="H442" i="4"/>
  <c r="I442" i="4" l="1"/>
  <c r="G443" i="4"/>
  <c r="L442" i="4" l="1"/>
  <c r="AB12" i="14" s="1"/>
  <c r="E443" i="4"/>
  <c r="J443" i="4"/>
  <c r="E441" i="12" l="1"/>
  <c r="F441" i="12" s="1"/>
  <c r="H441" i="12" s="1"/>
  <c r="O442" i="4"/>
  <c r="H443" i="4"/>
  <c r="K443" i="4"/>
  <c r="I443" i="4" l="1"/>
  <c r="G444" i="4"/>
  <c r="E444" i="4" l="1"/>
  <c r="J444" i="4"/>
  <c r="L443" i="4"/>
  <c r="AB38" i="14" s="1"/>
  <c r="H444" i="4" l="1"/>
  <c r="K444" i="4"/>
  <c r="E442" i="12"/>
  <c r="F442" i="12" s="1"/>
  <c r="H442" i="12" s="1"/>
  <c r="O443" i="4"/>
  <c r="G445" i="4" l="1"/>
  <c r="I444" i="4"/>
  <c r="L444" i="4" l="1"/>
  <c r="AB51" i="14" s="1"/>
  <c r="E445" i="4"/>
  <c r="J445" i="4"/>
  <c r="K445" i="4" s="1"/>
  <c r="E443" i="12" l="1"/>
  <c r="F443" i="12" s="1"/>
  <c r="H443" i="12" s="1"/>
  <c r="O444" i="4"/>
  <c r="H445" i="4"/>
  <c r="G446" i="4" l="1"/>
  <c r="E446" i="4" s="1"/>
  <c r="I445" i="4"/>
  <c r="H446" i="4" l="1"/>
  <c r="L445" i="4"/>
  <c r="AB48" i="14" s="1"/>
  <c r="J446" i="4"/>
  <c r="K446" i="4" s="1"/>
  <c r="E444" i="12" l="1"/>
  <c r="F444" i="12" s="1"/>
  <c r="H444" i="12" s="1"/>
  <c r="O445" i="4"/>
  <c r="I446" i="4"/>
  <c r="G447" i="4"/>
  <c r="E447" i="4" s="1"/>
  <c r="J447" i="4" l="1"/>
  <c r="L446" i="4"/>
  <c r="AB18" i="14" s="1"/>
  <c r="H447" i="4"/>
  <c r="I447" i="4" l="1"/>
  <c r="G448" i="4"/>
  <c r="K447" i="4"/>
  <c r="E445" i="12"/>
  <c r="F445" i="12" s="1"/>
  <c r="H445" i="12" s="1"/>
  <c r="O446" i="4"/>
  <c r="E448" i="4" l="1"/>
  <c r="J448" i="4"/>
  <c r="L447" i="4"/>
  <c r="AB43" i="14" s="1"/>
  <c r="H448" i="4" l="1"/>
  <c r="K448" i="4"/>
  <c r="E446" i="12"/>
  <c r="F446" i="12" s="1"/>
  <c r="H446" i="12" s="1"/>
  <c r="O447" i="4"/>
  <c r="I448" i="4" l="1"/>
  <c r="G449" i="4"/>
  <c r="E449" i="4" l="1"/>
  <c r="J449" i="4"/>
  <c r="K449" i="4" s="1"/>
  <c r="L448" i="4"/>
  <c r="AB45" i="14" s="1"/>
  <c r="E447" i="12" l="1"/>
  <c r="F447" i="12" s="1"/>
  <c r="H447" i="12" s="1"/>
  <c r="O448" i="4"/>
  <c r="H449" i="4"/>
  <c r="I449" i="4" l="1"/>
  <c r="G450" i="4"/>
  <c r="J450" i="4" l="1"/>
  <c r="K450" i="4" s="1"/>
  <c r="L449" i="4"/>
  <c r="AB50" i="14" s="1"/>
  <c r="E450" i="4"/>
  <c r="E448" i="12" l="1"/>
  <c r="F448" i="12" s="1"/>
  <c r="H448" i="12" s="1"/>
  <c r="O449" i="4"/>
  <c r="H450" i="4"/>
  <c r="G451" i="4" l="1"/>
  <c r="E451" i="4" s="1"/>
  <c r="I450" i="4"/>
  <c r="H451" i="4" l="1"/>
  <c r="G452" i="4" s="1"/>
  <c r="L450" i="4"/>
  <c r="AB49" i="14" s="1"/>
  <c r="J451" i="4"/>
  <c r="I451" i="4" l="1"/>
  <c r="E449" i="12"/>
  <c r="F449" i="12" s="1"/>
  <c r="H449" i="12" s="1"/>
  <c r="O450" i="4"/>
  <c r="K451" i="4"/>
  <c r="J452" i="4" s="1"/>
  <c r="E452" i="4"/>
  <c r="L451" i="4" l="1"/>
  <c r="K452" i="4"/>
  <c r="H452" i="4"/>
  <c r="O451" i="4" l="1"/>
  <c r="AB53" i="14"/>
  <c r="E450" i="12"/>
  <c r="F450" i="12" s="1"/>
  <c r="H450" i="12" s="1"/>
  <c r="I452" i="4"/>
  <c r="G453" i="4"/>
  <c r="E453" i="4" l="1"/>
  <c r="J453" i="4"/>
  <c r="K453" i="4" s="1"/>
  <c r="L452" i="4"/>
  <c r="AB54" i="14" s="1"/>
  <c r="H453" i="4" l="1"/>
  <c r="E451" i="12"/>
  <c r="F451" i="12" s="1"/>
  <c r="H451" i="12" s="1"/>
  <c r="O452" i="4"/>
  <c r="G454" i="4" l="1"/>
  <c r="E454" i="4" s="1"/>
  <c r="I453" i="4"/>
  <c r="H454" i="4" l="1"/>
  <c r="L453" i="4"/>
  <c r="AB56" i="14" s="1"/>
  <c r="J454" i="4"/>
  <c r="K454" i="4" s="1"/>
  <c r="E452" i="12" l="1"/>
  <c r="F452" i="12" s="1"/>
  <c r="H452" i="12" s="1"/>
  <c r="O453" i="4"/>
  <c r="G455" i="4"/>
  <c r="I454" i="4"/>
  <c r="J455" i="4" l="1"/>
  <c r="K455" i="4" s="1"/>
  <c r="E455" i="4"/>
  <c r="L454" i="4"/>
  <c r="AB62" i="14" s="1"/>
  <c r="E453" i="12" l="1"/>
  <c r="F453" i="12" s="1"/>
  <c r="H453" i="12" s="1"/>
  <c r="O454" i="4"/>
  <c r="H455" i="4"/>
  <c r="I455" i="4" l="1"/>
  <c r="G456" i="4"/>
  <c r="E456" i="4" s="1"/>
  <c r="H456" i="4" l="1"/>
  <c r="J456" i="4"/>
  <c r="L455" i="4"/>
  <c r="AB68" i="14" s="1"/>
  <c r="K456" i="4" l="1"/>
  <c r="E454" i="12"/>
  <c r="F454" i="12" s="1"/>
  <c r="H454" i="12" s="1"/>
  <c r="O455" i="4"/>
  <c r="G457" i="4"/>
  <c r="I456" i="4"/>
  <c r="J457" i="4" l="1"/>
  <c r="K457" i="4" s="1"/>
  <c r="L456" i="4"/>
  <c r="AB74" i="14" s="1"/>
  <c r="E457" i="4"/>
  <c r="H457" i="4" l="1"/>
  <c r="E455" i="12"/>
  <c r="F455" i="12" s="1"/>
  <c r="H455" i="12" s="1"/>
  <c r="O456" i="4"/>
  <c r="I457" i="4" l="1"/>
  <c r="G458" i="4"/>
  <c r="E458" i="4" s="1"/>
  <c r="H458" i="4" l="1"/>
  <c r="J458" i="4"/>
  <c r="K458" i="4" s="1"/>
  <c r="L457" i="4"/>
  <c r="AB77" i="14" s="1"/>
  <c r="E456" i="12" l="1"/>
  <c r="F456" i="12" s="1"/>
  <c r="H456" i="12" s="1"/>
  <c r="O457" i="4"/>
  <c r="I458" i="4"/>
  <c r="G459" i="4"/>
  <c r="E459" i="4" s="1"/>
  <c r="J459" i="4" l="1"/>
  <c r="H459" i="4"/>
  <c r="L458" i="4"/>
  <c r="AB34" i="14" s="1"/>
  <c r="E457" i="12" l="1"/>
  <c r="F457" i="12" s="1"/>
  <c r="H457" i="12" s="1"/>
  <c r="O458" i="4"/>
  <c r="G460" i="4"/>
  <c r="I459" i="4"/>
  <c r="K459" i="4"/>
  <c r="E460" i="4" l="1"/>
  <c r="L459" i="4"/>
  <c r="AB69" i="14" s="1"/>
  <c r="J460" i="4"/>
  <c r="K460" i="4" s="1"/>
  <c r="E458" i="12" l="1"/>
  <c r="F458" i="12" s="1"/>
  <c r="H458" i="12" s="1"/>
  <c r="O459" i="4"/>
  <c r="H460" i="4"/>
  <c r="I460" i="4" l="1"/>
  <c r="G461" i="4"/>
  <c r="E461" i="4" s="1"/>
  <c r="H461" i="4" l="1"/>
  <c r="J461" i="4"/>
  <c r="K461" i="4" s="1"/>
  <c r="L460" i="4"/>
  <c r="AB72" i="14" s="1"/>
  <c r="E459" i="12" l="1"/>
  <c r="F459" i="12" s="1"/>
  <c r="H459" i="12" s="1"/>
  <c r="O460" i="4"/>
  <c r="I461" i="4"/>
  <c r="G462" i="4"/>
  <c r="E462" i="4" s="1"/>
  <c r="H462" i="4" l="1"/>
  <c r="J462" i="4"/>
  <c r="K462" i="4" s="1"/>
  <c r="L461" i="4"/>
  <c r="AB75" i="14" s="1"/>
  <c r="E460" i="12" l="1"/>
  <c r="F460" i="12" s="1"/>
  <c r="H460" i="12" s="1"/>
  <c r="O461" i="4"/>
  <c r="G463" i="4"/>
  <c r="I462" i="4"/>
  <c r="L462" i="4" l="1"/>
  <c r="AB79" i="14" s="1"/>
  <c r="J463" i="4"/>
  <c r="E463" i="4"/>
  <c r="H463" i="4" l="1"/>
  <c r="E461" i="12"/>
  <c r="F461" i="12" s="1"/>
  <c r="H461" i="12" s="1"/>
  <c r="O462" i="4"/>
  <c r="K463" i="4"/>
  <c r="I463" i="4" l="1"/>
  <c r="G464" i="4"/>
  <c r="L463" i="4" l="1"/>
  <c r="AB86" i="14" s="1"/>
  <c r="E464" i="4"/>
  <c r="J464" i="4"/>
  <c r="H464" i="4" l="1"/>
  <c r="K464" i="4"/>
  <c r="E462" i="12"/>
  <c r="F462" i="12" s="1"/>
  <c r="H462" i="12" s="1"/>
  <c r="O463" i="4"/>
  <c r="I464" i="4" l="1"/>
  <c r="G465" i="4"/>
  <c r="E465" i="4" l="1"/>
  <c r="J465" i="4"/>
  <c r="K465" i="4" s="1"/>
  <c r="L464" i="4"/>
  <c r="AB90" i="14" s="1"/>
  <c r="H465" i="4" l="1"/>
  <c r="E463" i="12"/>
  <c r="F463" i="12" s="1"/>
  <c r="H463" i="12" s="1"/>
  <c r="O464" i="4"/>
  <c r="G466" i="4" l="1"/>
  <c r="E466" i="4" s="1"/>
  <c r="I465" i="4"/>
  <c r="H466" i="4" l="1"/>
  <c r="L465" i="4"/>
  <c r="AB96" i="14" s="1"/>
  <c r="J466" i="4"/>
  <c r="K466" i="4" s="1"/>
  <c r="E464" i="12" l="1"/>
  <c r="F464" i="12" s="1"/>
  <c r="H464" i="12" s="1"/>
  <c r="O465" i="4"/>
  <c r="G467" i="4"/>
  <c r="I466" i="4"/>
  <c r="J467" i="4" l="1"/>
  <c r="E467" i="4"/>
  <c r="L466" i="4"/>
  <c r="AB101" i="14" s="1"/>
  <c r="E465" i="12" l="1"/>
  <c r="F465" i="12" s="1"/>
  <c r="H465" i="12" s="1"/>
  <c r="O466" i="4"/>
  <c r="K467" i="4"/>
  <c r="H467" i="4"/>
  <c r="G468" i="4" l="1"/>
  <c r="I467" i="4"/>
  <c r="L467" i="4" l="1"/>
  <c r="AB107" i="14" s="1"/>
  <c r="E468" i="4"/>
  <c r="J468" i="4"/>
  <c r="K468" i="4" l="1"/>
  <c r="E466" i="12"/>
  <c r="F466" i="12" s="1"/>
  <c r="H466" i="12" s="1"/>
  <c r="O467" i="4"/>
  <c r="H468" i="4"/>
  <c r="G469" i="4" l="1"/>
  <c r="I468" i="4"/>
  <c r="L468" i="4" l="1"/>
  <c r="AB113" i="14" s="1"/>
  <c r="E469" i="4"/>
  <c r="J469" i="4"/>
  <c r="K469" i="4" s="1"/>
  <c r="H469" i="4" l="1"/>
  <c r="E467" i="12"/>
  <c r="F467" i="12" s="1"/>
  <c r="H467" i="12" s="1"/>
  <c r="O468" i="4"/>
  <c r="I469" i="4" l="1"/>
  <c r="G470" i="4"/>
  <c r="E470" i="4" s="1"/>
  <c r="H470" i="4" l="1"/>
  <c r="J470" i="4"/>
  <c r="K470" i="4" s="1"/>
  <c r="L469" i="4"/>
  <c r="AB119" i="14" s="1"/>
  <c r="E468" i="12" l="1"/>
  <c r="F468" i="12" s="1"/>
  <c r="H468" i="12" s="1"/>
  <c r="O469" i="4"/>
  <c r="I470" i="4"/>
  <c r="G471" i="4"/>
  <c r="E471" i="4" s="1"/>
  <c r="H471" i="4" l="1"/>
  <c r="J471" i="4"/>
  <c r="L470" i="4"/>
  <c r="AB125" i="14" s="1"/>
  <c r="E469" i="12" l="1"/>
  <c r="F469" i="12" s="1"/>
  <c r="H469" i="12" s="1"/>
  <c r="O470" i="4"/>
  <c r="I471" i="4"/>
  <c r="G472" i="4"/>
  <c r="K471" i="4"/>
  <c r="J472" i="4" l="1"/>
  <c r="K472" i="4" s="1"/>
  <c r="L471" i="4"/>
  <c r="AB132" i="14" s="1"/>
  <c r="E472" i="4"/>
  <c r="E470" i="12" l="1"/>
  <c r="F470" i="12" s="1"/>
  <c r="H470" i="12" s="1"/>
  <c r="O471" i="4"/>
  <c r="H472" i="4"/>
  <c r="I472" i="4" l="1"/>
  <c r="G473" i="4"/>
  <c r="E473" i="4" l="1"/>
  <c r="J473" i="4"/>
  <c r="K473" i="4" s="1"/>
  <c r="L472" i="4"/>
  <c r="AB138" i="14" s="1"/>
  <c r="E471" i="12" l="1"/>
  <c r="F471" i="12" s="1"/>
  <c r="H471" i="12" s="1"/>
  <c r="O472" i="4"/>
  <c r="H473" i="4"/>
  <c r="I473" i="4" l="1"/>
  <c r="G474" i="4"/>
  <c r="E474" i="4" s="1"/>
  <c r="H474" i="4" l="1"/>
  <c r="J474" i="4"/>
  <c r="K474" i="4" s="1"/>
  <c r="L473" i="4"/>
  <c r="AB133" i="14" s="1"/>
  <c r="E472" i="12" l="1"/>
  <c r="F472" i="12" s="1"/>
  <c r="H472" i="12" s="1"/>
  <c r="O473" i="4"/>
  <c r="I474" i="4"/>
  <c r="G475" i="4"/>
  <c r="E475" i="4" s="1"/>
  <c r="H475" i="4" l="1"/>
  <c r="J475" i="4"/>
  <c r="L474" i="4"/>
  <c r="AB134" i="14" s="1"/>
  <c r="E473" i="12" l="1"/>
  <c r="F473" i="12" s="1"/>
  <c r="H473" i="12" s="1"/>
  <c r="O474" i="4"/>
  <c r="K475" i="4"/>
  <c r="G476" i="4"/>
  <c r="I475" i="4"/>
  <c r="L475" i="4" l="1"/>
  <c r="AB140" i="14" s="1"/>
  <c r="E476" i="4"/>
  <c r="J476" i="4"/>
  <c r="E474" i="12" l="1"/>
  <c r="F474" i="12" s="1"/>
  <c r="H474" i="12" s="1"/>
  <c r="O475" i="4"/>
  <c r="H476" i="4"/>
  <c r="K476" i="4"/>
  <c r="I476" i="4" l="1"/>
  <c r="G477" i="4"/>
  <c r="E477" i="4" l="1"/>
  <c r="J477" i="4"/>
  <c r="K477" i="4" s="1"/>
  <c r="L476" i="4"/>
  <c r="AB145" i="14" s="1"/>
  <c r="H477" i="4" l="1"/>
  <c r="E475" i="12"/>
  <c r="F475" i="12" s="1"/>
  <c r="H475" i="12" s="1"/>
  <c r="O476" i="4"/>
  <c r="I477" i="4" l="1"/>
  <c r="G478" i="4"/>
  <c r="E478" i="4" s="1"/>
  <c r="H478" i="4" l="1"/>
  <c r="J478" i="4"/>
  <c r="L477" i="4"/>
  <c r="AB152" i="14" s="1"/>
  <c r="K478" i="4" l="1"/>
  <c r="G479" i="4"/>
  <c r="I478" i="4"/>
  <c r="E476" i="12"/>
  <c r="F476" i="12" s="1"/>
  <c r="H476" i="12" s="1"/>
  <c r="O477" i="4"/>
  <c r="E479" i="4" l="1"/>
  <c r="J479" i="4"/>
  <c r="K479" i="4" s="1"/>
  <c r="L478" i="4"/>
  <c r="AB159" i="14" s="1"/>
  <c r="H479" i="4" l="1"/>
  <c r="E477" i="12"/>
  <c r="F477" i="12" s="1"/>
  <c r="H477" i="12" s="1"/>
  <c r="O478" i="4"/>
  <c r="I479" i="4" l="1"/>
  <c r="G480" i="4"/>
  <c r="E480" i="4" s="1"/>
  <c r="H480" i="4" l="1"/>
  <c r="G481" i="4" s="1"/>
  <c r="J480" i="4"/>
  <c r="L479" i="4"/>
  <c r="AB163" i="14" s="1"/>
  <c r="I480" i="4" l="1"/>
  <c r="E478" i="12"/>
  <c r="F478" i="12" s="1"/>
  <c r="H478" i="12" s="1"/>
  <c r="O479" i="4"/>
  <c r="K480" i="4"/>
  <c r="J481" i="4" s="1"/>
  <c r="K481" i="4" s="1"/>
  <c r="E481" i="4"/>
  <c r="L480" i="4" l="1"/>
  <c r="AB169" i="14" s="1"/>
  <c r="H481" i="4"/>
  <c r="G482" i="4" l="1"/>
  <c r="E482" i="4" s="1"/>
  <c r="I481" i="4"/>
  <c r="E479" i="12"/>
  <c r="F479" i="12" s="1"/>
  <c r="H479" i="12" s="1"/>
  <c r="O480" i="4"/>
  <c r="H482" i="4" l="1"/>
  <c r="L481" i="4"/>
  <c r="AB185" i="14" s="1"/>
  <c r="J482" i="4"/>
  <c r="K482" i="4" l="1"/>
  <c r="E480" i="12"/>
  <c r="F480" i="12" s="1"/>
  <c r="H480" i="12" s="1"/>
  <c r="O481" i="4"/>
  <c r="G483" i="4"/>
  <c r="I482" i="4"/>
  <c r="J483" i="4" l="1"/>
  <c r="K483" i="4" s="1"/>
  <c r="L482" i="4"/>
  <c r="AB195" i="14" s="1"/>
  <c r="E483" i="4"/>
  <c r="H483" i="4" l="1"/>
  <c r="E481" i="12"/>
  <c r="F481" i="12" s="1"/>
  <c r="H481" i="12" s="1"/>
  <c r="O482" i="4"/>
  <c r="G484" i="4" l="1"/>
  <c r="I483" i="4"/>
  <c r="L483" i="4" l="1"/>
  <c r="AB205" i="14" s="1"/>
  <c r="E484" i="4"/>
  <c r="J484" i="4"/>
  <c r="H484" i="4" l="1"/>
  <c r="E482" i="12"/>
  <c r="F482" i="12" s="1"/>
  <c r="H482" i="12" s="1"/>
  <c r="O483" i="4"/>
  <c r="K484" i="4"/>
  <c r="G485" i="4" l="1"/>
  <c r="I484" i="4"/>
  <c r="E485" i="4" l="1"/>
  <c r="J485" i="4"/>
  <c r="L484" i="4"/>
  <c r="AB212" i="14" s="1"/>
  <c r="H485" i="4" l="1"/>
  <c r="K485" i="4"/>
  <c r="E483" i="12"/>
  <c r="F483" i="12" s="1"/>
  <c r="H483" i="12" s="1"/>
  <c r="O484" i="4"/>
  <c r="G486" i="4" l="1"/>
  <c r="I485" i="4"/>
  <c r="L485" i="4" l="1"/>
  <c r="AB221" i="14" s="1"/>
  <c r="E486" i="4"/>
  <c r="J486" i="4"/>
  <c r="E484" i="12" l="1"/>
  <c r="F484" i="12" s="1"/>
  <c r="H484" i="12" s="1"/>
  <c r="O485" i="4"/>
  <c r="H486" i="4"/>
  <c r="K486" i="4"/>
  <c r="G487" i="4" l="1"/>
  <c r="I486" i="4"/>
  <c r="L486" i="4" l="1"/>
  <c r="AB236" i="14" s="1"/>
  <c r="E487" i="4"/>
  <c r="J487" i="4"/>
  <c r="H487" i="4" l="1"/>
  <c r="K487" i="4"/>
  <c r="E485" i="12"/>
  <c r="F485" i="12" s="1"/>
  <c r="H485" i="12" s="1"/>
  <c r="O486" i="4"/>
  <c r="G488" i="4" l="1"/>
  <c r="I487" i="4"/>
  <c r="L487" i="4" l="1"/>
  <c r="AB70" i="14" s="1"/>
  <c r="E488" i="4"/>
  <c r="J488" i="4"/>
  <c r="H488" i="4" l="1"/>
  <c r="K488" i="4"/>
  <c r="E486" i="12"/>
  <c r="F486" i="12" s="1"/>
  <c r="H486" i="12" s="1"/>
  <c r="O487" i="4"/>
  <c r="G489" i="4" l="1"/>
  <c r="I488" i="4"/>
  <c r="L488" i="4" l="1"/>
  <c r="AB193" i="14" s="1"/>
  <c r="E489" i="4"/>
  <c r="J489" i="4"/>
  <c r="K489" i="4" s="1"/>
  <c r="E487" i="12" l="1"/>
  <c r="F487" i="12" s="1"/>
  <c r="H487" i="12" s="1"/>
  <c r="O488" i="4"/>
  <c r="H489" i="4"/>
  <c r="G490" i="4" l="1"/>
  <c r="E490" i="4" s="1"/>
  <c r="I489" i="4"/>
  <c r="H490" i="4" l="1"/>
  <c r="L489" i="4"/>
  <c r="AB206" i="14" s="1"/>
  <c r="J490" i="4"/>
  <c r="E488" i="12" l="1"/>
  <c r="F488" i="12" s="1"/>
  <c r="H488" i="12" s="1"/>
  <c r="O489" i="4"/>
  <c r="I490" i="4"/>
  <c r="G491" i="4"/>
  <c r="K490" i="4"/>
  <c r="E491" i="4" l="1"/>
  <c r="J491" i="4"/>
  <c r="L490" i="4"/>
  <c r="AB215" i="14" s="1"/>
  <c r="K491" i="4" l="1"/>
  <c r="E489" i="12"/>
  <c r="F489" i="12" s="1"/>
  <c r="H489" i="12" s="1"/>
  <c r="O490" i="4"/>
  <c r="H491" i="4"/>
  <c r="G492" i="4" l="1"/>
  <c r="I491" i="4"/>
  <c r="E492" i="4" l="1"/>
  <c r="J492" i="4"/>
  <c r="K492" i="4" s="1"/>
  <c r="L491" i="4"/>
  <c r="AB224" i="14" s="1"/>
  <c r="E490" i="12" l="1"/>
  <c r="F490" i="12" s="1"/>
  <c r="H490" i="12" s="1"/>
  <c r="O491" i="4"/>
  <c r="H492" i="4"/>
  <c r="I492" i="4" l="1"/>
  <c r="G493" i="4"/>
  <c r="E493" i="4" s="1"/>
  <c r="H493" i="4" l="1"/>
  <c r="J493" i="4"/>
  <c r="K493" i="4" s="1"/>
  <c r="L492" i="4"/>
  <c r="AB241" i="14" s="1"/>
  <c r="E491" i="12" l="1"/>
  <c r="F491" i="12" s="1"/>
  <c r="H491" i="12" s="1"/>
  <c r="O492" i="4"/>
  <c r="I493" i="4"/>
  <c r="G494" i="4"/>
  <c r="E494" i="4" s="1"/>
  <c r="J494" i="4" l="1"/>
  <c r="L493" i="4"/>
  <c r="AB247" i="14" s="1"/>
  <c r="H494" i="4"/>
  <c r="I494" i="4" l="1"/>
  <c r="G495" i="4"/>
  <c r="K494" i="4"/>
  <c r="E492" i="12"/>
  <c r="F492" i="12" s="1"/>
  <c r="H492" i="12" s="1"/>
  <c r="O493" i="4"/>
  <c r="J495" i="4" l="1"/>
  <c r="K495" i="4" s="1"/>
  <c r="E495" i="4"/>
  <c r="L494" i="4"/>
  <c r="AB252" i="14" s="1"/>
  <c r="E493" i="12" l="1"/>
  <c r="F493" i="12" s="1"/>
  <c r="H493" i="12" s="1"/>
  <c r="O494" i="4"/>
  <c r="H495" i="4"/>
  <c r="G496" i="4" l="1"/>
  <c r="I495" i="4"/>
  <c r="E496" i="4" l="1"/>
  <c r="J496" i="4"/>
  <c r="K496" i="4" s="1"/>
  <c r="L495" i="4"/>
  <c r="AB259" i="14" s="1"/>
  <c r="E494" i="12" l="1"/>
  <c r="F494" i="12" s="1"/>
  <c r="H494" i="12" s="1"/>
  <c r="O495" i="4"/>
  <c r="H496" i="4"/>
  <c r="I496" i="4" l="1"/>
  <c r="G497" i="4"/>
  <c r="E497" i="4" s="1"/>
  <c r="H497" i="4" l="1"/>
  <c r="J497" i="4"/>
  <c r="K497" i="4" s="1"/>
  <c r="L496" i="4"/>
  <c r="AB263" i="14" s="1"/>
  <c r="E495" i="12" l="1"/>
  <c r="F495" i="12" s="1"/>
  <c r="H495" i="12" s="1"/>
  <c r="O496" i="4"/>
  <c r="G498" i="4"/>
  <c r="I497" i="4"/>
  <c r="L497" i="4" l="1"/>
  <c r="AB266" i="14" s="1"/>
  <c r="J498" i="4"/>
  <c r="E498" i="4"/>
  <c r="K498" i="4" l="1"/>
  <c r="E496" i="12"/>
  <c r="F496" i="12" s="1"/>
  <c r="H496" i="12" s="1"/>
  <c r="O497" i="4"/>
  <c r="H498" i="4"/>
  <c r="G499" i="4" l="1"/>
  <c r="I498" i="4"/>
  <c r="L498" i="4" l="1"/>
  <c r="AB274" i="14" s="1"/>
  <c r="E499" i="4"/>
  <c r="J499" i="4"/>
  <c r="E497" i="12" l="1"/>
  <c r="F497" i="12" s="1"/>
  <c r="H497" i="12" s="1"/>
  <c r="O498" i="4"/>
  <c r="H499" i="4"/>
  <c r="K499" i="4"/>
  <c r="I499" i="4" l="1"/>
  <c r="G500" i="4"/>
  <c r="E500" i="4" l="1"/>
  <c r="J500" i="4"/>
  <c r="K500" i="4" s="1"/>
  <c r="L499" i="4"/>
  <c r="AB282" i="14" s="1"/>
  <c r="E498" i="12" l="1"/>
  <c r="F498" i="12" s="1"/>
  <c r="H498" i="12" s="1"/>
  <c r="O499" i="4"/>
  <c r="H500" i="4"/>
  <c r="G501" i="4" l="1"/>
  <c r="I500" i="4"/>
  <c r="L500" i="4" l="1"/>
  <c r="AB286" i="14" s="1"/>
  <c r="J501" i="4"/>
  <c r="K501" i="4" s="1"/>
  <c r="E501" i="4"/>
  <c r="H501" i="4" l="1"/>
  <c r="E499" i="12"/>
  <c r="F499" i="12" s="1"/>
  <c r="H499" i="12" s="1"/>
  <c r="O500" i="4"/>
  <c r="G502" i="4" l="1"/>
  <c r="E502" i="4" s="1"/>
  <c r="I501" i="4"/>
  <c r="L501" i="4" l="1"/>
  <c r="AB290" i="14" s="1"/>
  <c r="J502" i="4"/>
  <c r="H502" i="4"/>
  <c r="E500" i="12" l="1"/>
  <c r="F500" i="12" s="1"/>
  <c r="H500" i="12" s="1"/>
  <c r="O501" i="4"/>
  <c r="I502" i="4"/>
  <c r="G503" i="4"/>
  <c r="K502" i="4"/>
  <c r="J503" i="4" l="1"/>
  <c r="K503" i="4" s="1"/>
  <c r="E503" i="4"/>
  <c r="L502" i="4"/>
  <c r="AB292" i="14" s="1"/>
  <c r="H503" i="4" l="1"/>
  <c r="E501" i="12"/>
  <c r="F501" i="12" s="1"/>
  <c r="H501" i="12" s="1"/>
  <c r="O502" i="4"/>
  <c r="G504" i="4" l="1"/>
  <c r="I503" i="4"/>
  <c r="L503" i="4" l="1"/>
  <c r="AB296" i="14" s="1"/>
  <c r="E504" i="4"/>
  <c r="J504" i="4"/>
  <c r="K504" i="4" s="1"/>
  <c r="H504" i="4" l="1"/>
  <c r="E502" i="12"/>
  <c r="F502" i="12" s="1"/>
  <c r="H502" i="12" s="1"/>
  <c r="O503" i="4"/>
  <c r="I504" i="4" l="1"/>
  <c r="G505" i="4"/>
  <c r="E505" i="4" s="1"/>
  <c r="H505" i="4" l="1"/>
  <c r="L504" i="4"/>
  <c r="AB302" i="14" s="1"/>
  <c r="J505" i="4"/>
  <c r="K505" i="4" s="1"/>
  <c r="E503" i="12" l="1"/>
  <c r="F503" i="12" s="1"/>
  <c r="H503" i="12" s="1"/>
  <c r="O504" i="4"/>
  <c r="I505" i="4"/>
  <c r="G506" i="4"/>
  <c r="E506" i="4" s="1"/>
  <c r="H506" i="4" l="1"/>
  <c r="G507" i="4" s="1"/>
  <c r="J506" i="4"/>
  <c r="L505" i="4"/>
  <c r="AB309" i="14" s="1"/>
  <c r="I506" i="4" l="1"/>
  <c r="E504" i="12"/>
  <c r="F504" i="12" s="1"/>
  <c r="H504" i="12" s="1"/>
  <c r="O505" i="4"/>
  <c r="K506" i="4"/>
  <c r="J507" i="4" s="1"/>
  <c r="K507" i="4" s="1"/>
  <c r="E507" i="4"/>
  <c r="L506" i="4" l="1"/>
  <c r="AB315" i="14" s="1"/>
  <c r="H507" i="4"/>
  <c r="I507" i="4" l="1"/>
  <c r="G508" i="4"/>
  <c r="E505" i="12"/>
  <c r="F505" i="12" s="1"/>
  <c r="H505" i="12" s="1"/>
  <c r="O506" i="4"/>
  <c r="J508" i="4" l="1"/>
  <c r="K508" i="4" s="1"/>
  <c r="L507" i="4"/>
  <c r="AB319" i="14" s="1"/>
  <c r="E508" i="4"/>
  <c r="H508" i="4" l="1"/>
  <c r="E506" i="12"/>
  <c r="F506" i="12" s="1"/>
  <c r="H506" i="12" s="1"/>
  <c r="O507" i="4"/>
  <c r="I508" i="4" l="1"/>
  <c r="G509" i="4"/>
  <c r="E509" i="4" s="1"/>
  <c r="H509" i="4" l="1"/>
  <c r="L508" i="4"/>
  <c r="AB324" i="14" s="1"/>
  <c r="J509" i="4"/>
  <c r="K509" i="4" s="1"/>
  <c r="E507" i="12" l="1"/>
  <c r="F507" i="12" s="1"/>
  <c r="H507" i="12" s="1"/>
  <c r="O508" i="4"/>
  <c r="I509" i="4"/>
  <c r="G510" i="4"/>
  <c r="J510" i="4" l="1"/>
  <c r="K510" i="4" s="1"/>
  <c r="L509" i="4"/>
  <c r="AB325" i="14" s="1"/>
  <c r="E510" i="4"/>
  <c r="H510" i="4" l="1"/>
  <c r="E508" i="12"/>
  <c r="F508" i="12" s="1"/>
  <c r="H508" i="12" s="1"/>
  <c r="O509" i="4"/>
  <c r="I510" i="4" l="1"/>
  <c r="G511" i="4"/>
  <c r="E511" i="4" s="1"/>
  <c r="H511" i="4" l="1"/>
  <c r="J511" i="4"/>
  <c r="K511" i="4" s="1"/>
  <c r="L510" i="4"/>
  <c r="AB327" i="14" s="1"/>
  <c r="E509" i="12" l="1"/>
  <c r="F509" i="12" s="1"/>
  <c r="H509" i="12" s="1"/>
  <c r="O510" i="4"/>
  <c r="G512" i="4"/>
  <c r="I511" i="4"/>
  <c r="J512" i="4" l="1"/>
  <c r="K512" i="4" s="1"/>
  <c r="E512" i="4"/>
  <c r="L511" i="4"/>
  <c r="AB333" i="14" s="1"/>
  <c r="H512" i="4" l="1"/>
  <c r="E510" i="12"/>
  <c r="F510" i="12" s="1"/>
  <c r="H510" i="12" s="1"/>
  <c r="O511" i="4"/>
  <c r="G513" i="4" l="1"/>
  <c r="E513" i="4" s="1"/>
  <c r="I512" i="4"/>
  <c r="H513" i="4" l="1"/>
  <c r="L512" i="4"/>
  <c r="AB334" i="14" s="1"/>
  <c r="J513" i="4"/>
  <c r="K513" i="4" s="1"/>
  <c r="G514" i="4" l="1"/>
  <c r="I513" i="4"/>
  <c r="E511" i="12"/>
  <c r="F511" i="12" s="1"/>
  <c r="H511" i="12" s="1"/>
  <c r="O512" i="4"/>
  <c r="L513" i="4" l="1"/>
  <c r="AB338" i="14" s="1"/>
  <c r="J514" i="4"/>
  <c r="E514" i="4"/>
  <c r="K514" i="4" l="1"/>
  <c r="E512" i="12"/>
  <c r="F512" i="12" s="1"/>
  <c r="H512" i="12" s="1"/>
  <c r="O513" i="4"/>
  <c r="H514" i="4"/>
  <c r="G515" i="4" l="1"/>
  <c r="I514" i="4"/>
  <c r="L514" i="4" l="1"/>
  <c r="AB342" i="14" s="1"/>
  <c r="E515" i="4"/>
  <c r="J515" i="4"/>
  <c r="K515" i="4" l="1"/>
  <c r="E513" i="12"/>
  <c r="F513" i="12" s="1"/>
  <c r="H513" i="12" s="1"/>
  <c r="O514" i="4"/>
  <c r="H515" i="4"/>
  <c r="I515" i="4" l="1"/>
  <c r="G516" i="4"/>
  <c r="E516" i="4" l="1"/>
  <c r="J516" i="4"/>
  <c r="K516" i="4" s="1"/>
  <c r="L515" i="4"/>
  <c r="AB344" i="14" s="1"/>
  <c r="H516" i="4" l="1"/>
  <c r="E514" i="12"/>
  <c r="F514" i="12" s="1"/>
  <c r="H514" i="12" s="1"/>
  <c r="O515" i="4"/>
  <c r="I516" i="4" l="1"/>
  <c r="G517" i="4"/>
  <c r="J517" i="4" l="1"/>
  <c r="K517" i="4" s="1"/>
  <c r="L516" i="4"/>
  <c r="AB346" i="14" s="1"/>
  <c r="E517" i="4"/>
  <c r="E515" i="12" l="1"/>
  <c r="F515" i="12" s="1"/>
  <c r="H515" i="12" s="1"/>
  <c r="O516" i="4"/>
  <c r="H517" i="4"/>
  <c r="G518" i="4" l="1"/>
  <c r="E518" i="4" s="1"/>
  <c r="I517" i="4"/>
  <c r="H518" i="4" l="1"/>
  <c r="L517" i="4"/>
  <c r="AB353" i="14" s="1"/>
  <c r="J518" i="4"/>
  <c r="K518" i="4" s="1"/>
  <c r="E516" i="12" l="1"/>
  <c r="F516" i="12" s="1"/>
  <c r="H516" i="12" s="1"/>
  <c r="O517" i="4"/>
  <c r="I518" i="4"/>
  <c r="G519" i="4"/>
  <c r="E519" i="4" s="1"/>
  <c r="L518" i="4" l="1"/>
  <c r="AB358" i="14" s="1"/>
  <c r="H519" i="4"/>
  <c r="J519" i="4"/>
  <c r="K519" i="4" l="1"/>
  <c r="E517" i="12"/>
  <c r="F517" i="12" s="1"/>
  <c r="H517" i="12" s="1"/>
  <c r="O518" i="4"/>
  <c r="G520" i="4"/>
  <c r="I519" i="4"/>
  <c r="E520" i="4" l="1"/>
  <c r="L519" i="4"/>
  <c r="AB362" i="14" s="1"/>
  <c r="J520" i="4"/>
  <c r="K520" i="4" s="1"/>
  <c r="E518" i="12" l="1"/>
  <c r="F518" i="12" s="1"/>
  <c r="H518" i="12" s="1"/>
  <c r="O519" i="4"/>
  <c r="H520" i="4"/>
  <c r="G521" i="4" l="1"/>
  <c r="I520" i="4"/>
  <c r="J521" i="4" l="1"/>
  <c r="K521" i="4" s="1"/>
  <c r="E521" i="4"/>
  <c r="L520" i="4"/>
  <c r="AB368" i="14" s="1"/>
  <c r="E519" i="12" l="1"/>
  <c r="F519" i="12" s="1"/>
  <c r="H519" i="12" s="1"/>
  <c r="O520" i="4"/>
  <c r="H521" i="4"/>
  <c r="I521" i="4" l="1"/>
  <c r="G522" i="4"/>
  <c r="E522" i="4" s="1"/>
  <c r="H522" i="4" l="1"/>
  <c r="J522" i="4"/>
  <c r="L521" i="4"/>
  <c r="AB370" i="14" s="1"/>
  <c r="K522" i="4" l="1"/>
  <c r="G523" i="4"/>
  <c r="I522" i="4"/>
  <c r="E520" i="12"/>
  <c r="F520" i="12" s="1"/>
  <c r="H520" i="12" s="1"/>
  <c r="O521" i="4"/>
  <c r="E523" i="4" l="1"/>
  <c r="J523" i="4"/>
  <c r="L522" i="4"/>
  <c r="AB377" i="14" s="1"/>
  <c r="K523" i="4" l="1"/>
  <c r="E521" i="12"/>
  <c r="F521" i="12" s="1"/>
  <c r="H521" i="12" s="1"/>
  <c r="O522" i="4"/>
  <c r="H523" i="4"/>
  <c r="G524" i="4" l="1"/>
  <c r="I523" i="4"/>
  <c r="L523" i="4" l="1"/>
  <c r="AB382" i="14" s="1"/>
  <c r="E524" i="4"/>
  <c r="J524" i="4"/>
  <c r="K524" i="4" s="1"/>
  <c r="H524" i="4" l="1"/>
  <c r="E522" i="12"/>
  <c r="F522" i="12" s="1"/>
  <c r="H522" i="12" s="1"/>
  <c r="O523" i="4"/>
  <c r="G525" i="4" l="1"/>
  <c r="E525" i="4" s="1"/>
  <c r="I524" i="4"/>
  <c r="H525" i="4" l="1"/>
  <c r="L524" i="4"/>
  <c r="AB175" i="14" s="1"/>
  <c r="J525" i="4"/>
  <c r="K525" i="4" s="1"/>
  <c r="G526" i="4" l="1"/>
  <c r="I525" i="4"/>
  <c r="E523" i="12"/>
  <c r="F523" i="12" s="1"/>
  <c r="H523" i="12" s="1"/>
  <c r="O524" i="4"/>
  <c r="L525" i="4" l="1"/>
  <c r="AB313" i="14" s="1"/>
  <c r="J526" i="4"/>
  <c r="E526" i="4"/>
  <c r="K526" i="4" l="1"/>
  <c r="H526" i="4"/>
  <c r="E524" i="12"/>
  <c r="F524" i="12" s="1"/>
  <c r="H524" i="12" s="1"/>
  <c r="O525" i="4"/>
  <c r="I526" i="4" l="1"/>
  <c r="G527" i="4"/>
  <c r="L526" i="4" l="1"/>
  <c r="AB317" i="14" s="1"/>
  <c r="E527" i="4"/>
  <c r="J527" i="4"/>
  <c r="K527" i="4" l="1"/>
  <c r="E525" i="12"/>
  <c r="F525" i="12" s="1"/>
  <c r="H525" i="12" s="1"/>
  <c r="O526" i="4"/>
  <c r="H527" i="4"/>
  <c r="G528" i="4" l="1"/>
  <c r="I527" i="4"/>
  <c r="L527" i="4" l="1"/>
  <c r="AB322" i="14" s="1"/>
  <c r="E528" i="4"/>
  <c r="J528" i="4"/>
  <c r="K528" i="4" s="1"/>
  <c r="E526" i="12" l="1"/>
  <c r="F526" i="12" s="1"/>
  <c r="H526" i="12" s="1"/>
  <c r="O527" i="4"/>
  <c r="H528" i="4"/>
  <c r="G529" i="4" l="1"/>
  <c r="E529" i="4" s="1"/>
  <c r="I528" i="4"/>
  <c r="H529" i="4" l="1"/>
  <c r="L528" i="4"/>
  <c r="AB331" i="14" s="1"/>
  <c r="J529" i="4"/>
  <c r="K529" i="4" s="1"/>
  <c r="E527" i="12" l="1"/>
  <c r="F527" i="12" s="1"/>
  <c r="H527" i="12" s="1"/>
  <c r="O528" i="4"/>
  <c r="G530" i="4"/>
  <c r="E530" i="4" s="1"/>
  <c r="I529" i="4"/>
  <c r="L529" i="4" l="1"/>
  <c r="AB341" i="14" s="1"/>
  <c r="J530" i="4"/>
  <c r="H530" i="4"/>
  <c r="K530" i="4" l="1"/>
  <c r="E528" i="12"/>
  <c r="F528" i="12" s="1"/>
  <c r="H528" i="12" s="1"/>
  <c r="O529" i="4"/>
  <c r="G531" i="4"/>
  <c r="I530" i="4"/>
  <c r="J531" i="4" l="1"/>
  <c r="K531" i="4" s="1"/>
  <c r="L530" i="4"/>
  <c r="AB355" i="14" s="1"/>
  <c r="E531" i="4"/>
  <c r="H531" i="4" l="1"/>
  <c r="E529" i="12"/>
  <c r="F529" i="12" s="1"/>
  <c r="H529" i="12" s="1"/>
  <c r="O530" i="4"/>
  <c r="I531" i="4" l="1"/>
  <c r="G532" i="4"/>
  <c r="E532" i="4" l="1"/>
  <c r="J532" i="4"/>
  <c r="K532" i="4" s="1"/>
  <c r="L531" i="4"/>
  <c r="AB349" i="14" s="1"/>
  <c r="E530" i="12" l="1"/>
  <c r="F530" i="12" s="1"/>
  <c r="H530" i="12" s="1"/>
  <c r="O531" i="4"/>
  <c r="H532" i="4"/>
  <c r="I532" i="4" l="1"/>
  <c r="G533" i="4"/>
  <c r="L532" i="4" l="1"/>
  <c r="AB350" i="14" s="1"/>
  <c r="J533" i="4"/>
  <c r="K533" i="4" s="1"/>
  <c r="E533" i="4"/>
  <c r="H533" i="4" l="1"/>
  <c r="E531" i="12"/>
  <c r="F531" i="12" s="1"/>
  <c r="H531" i="12" s="1"/>
  <c r="O532" i="4"/>
  <c r="I533" i="4" l="1"/>
  <c r="G534" i="4"/>
  <c r="E534" i="4" s="1"/>
  <c r="H534" i="4" l="1"/>
  <c r="G535" i="4" s="1"/>
  <c r="E535" i="4" s="1"/>
  <c r="J534" i="4"/>
  <c r="K534" i="4" s="1"/>
  <c r="L533" i="4"/>
  <c r="AB363" i="14" s="1"/>
  <c r="I534" i="4" l="1"/>
  <c r="H535" i="4" s="1"/>
  <c r="E532" i="12"/>
  <c r="F532" i="12" s="1"/>
  <c r="H532" i="12" s="1"/>
  <c r="O533" i="4"/>
  <c r="J535" i="4"/>
  <c r="L534" i="4" l="1"/>
  <c r="G536" i="4"/>
  <c r="E536" i="4" s="1"/>
  <c r="I535" i="4"/>
  <c r="K535" i="4"/>
  <c r="O534" i="4" l="1"/>
  <c r="AB381" i="14"/>
  <c r="E533" i="12"/>
  <c r="F533" i="12" s="1"/>
  <c r="H533" i="12" s="1"/>
  <c r="J536" i="4"/>
  <c r="K536" i="4" s="1"/>
  <c r="L535" i="4"/>
  <c r="H536" i="4"/>
  <c r="E534" i="12" l="1"/>
  <c r="F534" i="12" s="1"/>
  <c r="H534" i="12" s="1"/>
  <c r="AB395" i="14"/>
  <c r="O535" i="4"/>
  <c r="I536" i="4"/>
  <c r="G537" i="4"/>
  <c r="L536" i="4" l="1"/>
  <c r="AB407" i="14" s="1"/>
  <c r="E537" i="4"/>
  <c r="J537" i="4"/>
  <c r="K537" i="4" s="1"/>
  <c r="H537" i="4" l="1"/>
  <c r="E535" i="12"/>
  <c r="F535" i="12" s="1"/>
  <c r="H535" i="12" s="1"/>
  <c r="O536" i="4"/>
  <c r="G538" i="4" l="1"/>
  <c r="E538" i="4" s="1"/>
  <c r="I537" i="4"/>
  <c r="H538" i="4" l="1"/>
  <c r="L537" i="4"/>
  <c r="AB416" i="14" s="1"/>
  <c r="J538" i="4"/>
  <c r="K538" i="4" s="1"/>
  <c r="E536" i="12" l="1"/>
  <c r="F536" i="12" s="1"/>
  <c r="H536" i="12" s="1"/>
  <c r="O537" i="4"/>
  <c r="G539" i="4"/>
  <c r="E539" i="4" s="1"/>
  <c r="I538" i="4"/>
  <c r="H539" i="4" l="1"/>
  <c r="J539" i="4"/>
  <c r="L538" i="4"/>
  <c r="AB428" i="14" s="1"/>
  <c r="G540" i="4" l="1"/>
  <c r="I539" i="4"/>
  <c r="E537" i="12"/>
  <c r="F537" i="12" s="1"/>
  <c r="H537" i="12" s="1"/>
  <c r="O538" i="4"/>
  <c r="K539" i="4"/>
  <c r="J540" i="4" l="1"/>
  <c r="K540" i="4" s="1"/>
  <c r="L539" i="4"/>
  <c r="AB432" i="14" s="1"/>
  <c r="E540" i="4"/>
  <c r="E538" i="12" l="1"/>
  <c r="F538" i="12" s="1"/>
  <c r="H538" i="12" s="1"/>
  <c r="O539" i="4"/>
  <c r="H540" i="4"/>
  <c r="I540" i="4" l="1"/>
  <c r="G541" i="4"/>
  <c r="E541" i="4" s="1"/>
  <c r="H541" i="4" l="1"/>
  <c r="J541" i="4"/>
  <c r="K541" i="4" s="1"/>
  <c r="L540" i="4"/>
  <c r="AB436" i="14" s="1"/>
  <c r="E539" i="12" l="1"/>
  <c r="F539" i="12" s="1"/>
  <c r="H539" i="12" s="1"/>
  <c r="O540" i="4"/>
  <c r="G542" i="4"/>
  <c r="E542" i="4" s="1"/>
  <c r="I541" i="4"/>
  <c r="H542" i="4" l="1"/>
  <c r="L541" i="4"/>
  <c r="AB440" i="14" s="1"/>
  <c r="J542" i="4"/>
  <c r="K542" i="4" s="1"/>
  <c r="E540" i="12" l="1"/>
  <c r="F540" i="12" s="1"/>
  <c r="H540" i="12" s="1"/>
  <c r="O541" i="4"/>
  <c r="I542" i="4"/>
  <c r="G543" i="4"/>
  <c r="E543" i="4" s="1"/>
  <c r="J543" i="4" l="1"/>
  <c r="H543" i="4"/>
  <c r="L542" i="4"/>
  <c r="AB443" i="14" s="1"/>
  <c r="E541" i="12" l="1"/>
  <c r="F541" i="12" s="1"/>
  <c r="H541" i="12" s="1"/>
  <c r="O542" i="4"/>
  <c r="G544" i="4"/>
  <c r="I543" i="4"/>
  <c r="K543" i="4"/>
  <c r="J544" i="4" l="1"/>
  <c r="K544" i="4" s="1"/>
  <c r="L543" i="4"/>
  <c r="AB451" i="14" s="1"/>
  <c r="E544" i="4"/>
  <c r="H544" i="4" l="1"/>
  <c r="E542" i="12"/>
  <c r="F542" i="12" s="1"/>
  <c r="H542" i="12" s="1"/>
  <c r="O543" i="4"/>
  <c r="I544" i="4" l="1"/>
  <c r="G545" i="4"/>
  <c r="E545" i="4" s="1"/>
  <c r="H545" i="4" l="1"/>
  <c r="L544" i="4"/>
  <c r="AB453" i="14" s="1"/>
  <c r="J545" i="4"/>
  <c r="K545" i="4" s="1"/>
  <c r="E543" i="12" l="1"/>
  <c r="F543" i="12" s="1"/>
  <c r="H543" i="12" s="1"/>
  <c r="O544" i="4"/>
  <c r="I545" i="4"/>
  <c r="G546" i="4"/>
  <c r="E546" i="4" s="1"/>
  <c r="L545" i="4" l="1"/>
  <c r="AB456" i="14" s="1"/>
  <c r="H546" i="4"/>
  <c r="J546" i="4"/>
  <c r="K546" i="4" s="1"/>
  <c r="E544" i="12" l="1"/>
  <c r="F544" i="12" s="1"/>
  <c r="H544" i="12" s="1"/>
  <c r="O545" i="4"/>
  <c r="I546" i="4"/>
  <c r="G547" i="4"/>
  <c r="E547" i="4" s="1"/>
  <c r="H547" i="4" l="1"/>
  <c r="I547" i="4" s="1"/>
  <c r="J547" i="4"/>
  <c r="K547" i="4" s="1"/>
  <c r="L546" i="4"/>
  <c r="AB460" i="14" s="1"/>
  <c r="G548" i="4" l="1"/>
  <c r="E548" i="4" s="1"/>
  <c r="H548" i="4" s="1"/>
  <c r="E545" i="12"/>
  <c r="F545" i="12" s="1"/>
  <c r="H545" i="12" s="1"/>
  <c r="O546" i="4"/>
  <c r="L547" i="4"/>
  <c r="AB462" i="14" s="1"/>
  <c r="J548" i="4" l="1"/>
  <c r="K548" i="4" s="1"/>
  <c r="E546" i="12"/>
  <c r="F546" i="12" s="1"/>
  <c r="H546" i="12" s="1"/>
  <c r="O547" i="4"/>
  <c r="I548" i="4"/>
  <c r="G549" i="4"/>
  <c r="E549" i="4" s="1"/>
  <c r="H549" i="4" l="1"/>
  <c r="L548" i="4"/>
  <c r="AB465" i="14" s="1"/>
  <c r="J549" i="4"/>
  <c r="K549" i="4" s="1"/>
  <c r="E547" i="12" l="1"/>
  <c r="F547" i="12" s="1"/>
  <c r="H547" i="12" s="1"/>
  <c r="O548" i="4"/>
  <c r="I549" i="4"/>
  <c r="G550" i="4"/>
  <c r="J550" i="4" l="1"/>
  <c r="K550" i="4" s="1"/>
  <c r="L549" i="4"/>
  <c r="AB469" i="14" s="1"/>
  <c r="E550" i="4"/>
  <c r="E548" i="12" l="1"/>
  <c r="F548" i="12" s="1"/>
  <c r="H548" i="12" s="1"/>
  <c r="O549" i="4"/>
  <c r="H550" i="4"/>
  <c r="G551" i="4" l="1"/>
  <c r="E551" i="4" s="1"/>
  <c r="I550" i="4"/>
  <c r="L550" i="4" l="1"/>
  <c r="AB472" i="14" s="1"/>
  <c r="J551" i="4"/>
  <c r="K551" i="4" s="1"/>
  <c r="H551" i="4"/>
  <c r="E549" i="12" l="1"/>
  <c r="F549" i="12" s="1"/>
  <c r="H549" i="12" s="1"/>
  <c r="O550" i="4"/>
  <c r="G552" i="4"/>
  <c r="E552" i="4" s="1"/>
  <c r="I551" i="4"/>
  <c r="L551" i="4" l="1"/>
  <c r="AB476" i="14" s="1"/>
  <c r="J552" i="4"/>
  <c r="K552" i="4" s="1"/>
  <c r="H552" i="4"/>
  <c r="I552" i="4" l="1"/>
  <c r="G553" i="4"/>
  <c r="E550" i="12"/>
  <c r="F550" i="12" s="1"/>
  <c r="H550" i="12" s="1"/>
  <c r="O551" i="4"/>
  <c r="J553" i="4" l="1"/>
  <c r="K553" i="4" s="1"/>
  <c r="L552" i="4"/>
  <c r="AB478" i="14" s="1"/>
  <c r="E553" i="4"/>
  <c r="E551" i="12" l="1"/>
  <c r="F551" i="12" s="1"/>
  <c r="H551" i="12" s="1"/>
  <c r="O552" i="4"/>
  <c r="H553" i="4"/>
  <c r="G554" i="4" l="1"/>
  <c r="I553" i="4"/>
  <c r="J554" i="4" l="1"/>
  <c r="K554" i="4" s="1"/>
  <c r="E554" i="4"/>
  <c r="L553" i="4"/>
  <c r="AB482" i="14" s="1"/>
  <c r="E552" i="12" l="1"/>
  <c r="F552" i="12" s="1"/>
  <c r="H552" i="12" s="1"/>
  <c r="O553" i="4"/>
  <c r="H554" i="4"/>
  <c r="I554" i="4" l="1"/>
  <c r="G555" i="4"/>
  <c r="J555" i="4" l="1"/>
  <c r="E555" i="4"/>
  <c r="L554" i="4"/>
  <c r="AB485" i="14" s="1"/>
  <c r="K555" i="4" l="1"/>
  <c r="E553" i="12"/>
  <c r="F553" i="12" s="1"/>
  <c r="H553" i="12" s="1"/>
  <c r="O554" i="4"/>
  <c r="H555" i="4"/>
  <c r="G556" i="4" l="1"/>
  <c r="I555" i="4"/>
  <c r="L555" i="4" l="1"/>
  <c r="AB487" i="14" s="1"/>
  <c r="E556" i="4"/>
  <c r="J556" i="4"/>
  <c r="K556" i="4" l="1"/>
  <c r="H556" i="4"/>
  <c r="E554" i="12"/>
  <c r="F554" i="12" s="1"/>
  <c r="H554" i="12" s="1"/>
  <c r="O555" i="4"/>
  <c r="I556" i="4" l="1"/>
  <c r="G557" i="4"/>
  <c r="E557" i="4" l="1"/>
  <c r="J557" i="4"/>
  <c r="L556" i="4"/>
  <c r="AB493" i="14" s="1"/>
  <c r="K557" i="4" l="1"/>
  <c r="E555" i="12"/>
  <c r="F555" i="12" s="1"/>
  <c r="H555" i="12" s="1"/>
  <c r="O556" i="4"/>
  <c r="H557" i="4"/>
  <c r="G558" i="4" l="1"/>
  <c r="I557" i="4"/>
  <c r="L557" i="4" l="1"/>
  <c r="AB498" i="14" s="1"/>
  <c r="E558" i="4"/>
  <c r="J558" i="4"/>
  <c r="K558" i="4" s="1"/>
  <c r="E556" i="12" l="1"/>
  <c r="F556" i="12" s="1"/>
  <c r="H556" i="12" s="1"/>
  <c r="O557" i="4"/>
  <c r="H558" i="4"/>
  <c r="G559" i="4" l="1"/>
  <c r="E559" i="4" s="1"/>
  <c r="I558" i="4"/>
  <c r="H559" i="4" l="1"/>
  <c r="L558" i="4"/>
  <c r="AB500" i="14" s="1"/>
  <c r="J559" i="4"/>
  <c r="K559" i="4" l="1"/>
  <c r="E557" i="12"/>
  <c r="F557" i="12" s="1"/>
  <c r="H557" i="12" s="1"/>
  <c r="O558" i="4"/>
  <c r="G560" i="4"/>
  <c r="I559" i="4"/>
  <c r="J560" i="4" l="1"/>
  <c r="K560" i="4" s="1"/>
  <c r="E560" i="4"/>
  <c r="L559" i="4"/>
  <c r="AB504" i="14" s="1"/>
  <c r="H560" i="4" l="1"/>
  <c r="E558" i="12"/>
  <c r="F558" i="12" s="1"/>
  <c r="H558" i="12" s="1"/>
  <c r="O559" i="4"/>
  <c r="G561" i="4" l="1"/>
  <c r="I560" i="4"/>
  <c r="L560" i="4" l="1"/>
  <c r="AB507" i="14" s="1"/>
  <c r="E561" i="4"/>
  <c r="J561" i="4"/>
  <c r="K561" i="4" s="1"/>
  <c r="H561" i="4" l="1"/>
  <c r="E559" i="12"/>
  <c r="F559" i="12" s="1"/>
  <c r="H559" i="12" s="1"/>
  <c r="O560" i="4"/>
  <c r="I561" i="4" l="1"/>
  <c r="G562" i="4"/>
  <c r="E562" i="4" s="1"/>
  <c r="H562" i="4" l="1"/>
  <c r="G563" i="4" s="1"/>
  <c r="J562" i="4"/>
  <c r="K562" i="4" s="1"/>
  <c r="L561" i="4"/>
  <c r="AB497" i="14" s="1"/>
  <c r="I562" i="4" l="1"/>
  <c r="L562" i="4" s="1"/>
  <c r="AB509" i="14" s="1"/>
  <c r="J563" i="4"/>
  <c r="E560" i="12"/>
  <c r="F560" i="12" s="1"/>
  <c r="H560" i="12" s="1"/>
  <c r="O561" i="4"/>
  <c r="E563" i="4"/>
  <c r="E561" i="12" l="1"/>
  <c r="F561" i="12" s="1"/>
  <c r="H561" i="12" s="1"/>
  <c r="O562" i="4"/>
  <c r="H563" i="4"/>
  <c r="K563" i="4"/>
  <c r="I563" i="4" l="1"/>
  <c r="G564" i="4"/>
  <c r="E564" i="4" l="1"/>
  <c r="J564" i="4"/>
  <c r="L563" i="4"/>
  <c r="AB515" i="14" s="1"/>
  <c r="H564" i="4" l="1"/>
  <c r="E562" i="12"/>
  <c r="F562" i="12" s="1"/>
  <c r="H562" i="12" s="1"/>
  <c r="O563" i="4"/>
  <c r="K564" i="4"/>
  <c r="G565" i="4" l="1"/>
  <c r="I564" i="4"/>
  <c r="L564" i="4" l="1"/>
  <c r="AB518" i="14" s="1"/>
  <c r="E565" i="4"/>
  <c r="J565" i="4"/>
  <c r="K565" i="4" s="1"/>
  <c r="H565" i="4" l="1"/>
  <c r="E563" i="12"/>
  <c r="F563" i="12" s="1"/>
  <c r="H563" i="12" s="1"/>
  <c r="O564" i="4"/>
  <c r="G566" i="4" l="1"/>
  <c r="E566" i="4" s="1"/>
  <c r="I565" i="4"/>
  <c r="H566" i="4" l="1"/>
  <c r="G567" i="4" s="1"/>
  <c r="E567" i="4" s="1"/>
  <c r="L565" i="4"/>
  <c r="AB521" i="14" s="1"/>
  <c r="J566" i="4"/>
  <c r="K566" i="4" s="1"/>
  <c r="I566" i="4" l="1"/>
  <c r="H567" i="4" s="1"/>
  <c r="E564" i="12"/>
  <c r="F564" i="12" s="1"/>
  <c r="H564" i="12" s="1"/>
  <c r="O565" i="4"/>
  <c r="J567" i="4"/>
  <c r="L566" i="4" l="1"/>
  <c r="K567" i="4"/>
  <c r="I567" i="4"/>
  <c r="G568" i="4"/>
  <c r="E565" i="12" l="1"/>
  <c r="F565" i="12" s="1"/>
  <c r="H565" i="12" s="1"/>
  <c r="AB524" i="14"/>
  <c r="O566" i="4"/>
  <c r="E568" i="4"/>
  <c r="J568" i="4"/>
  <c r="K568" i="4" s="1"/>
  <c r="L567" i="4"/>
  <c r="AB528" i="14" s="1"/>
  <c r="E566" i="12" l="1"/>
  <c r="F566" i="12" s="1"/>
  <c r="H566" i="12" s="1"/>
  <c r="O567" i="4"/>
  <c r="H568" i="4"/>
  <c r="G569" i="4" l="1"/>
  <c r="I568" i="4"/>
  <c r="J569" i="4" l="1"/>
  <c r="L568" i="4"/>
  <c r="AB531" i="14" s="1"/>
  <c r="E569" i="4"/>
  <c r="E567" i="12" l="1"/>
  <c r="F567" i="12" s="1"/>
  <c r="H567" i="12" s="1"/>
  <c r="O568" i="4"/>
  <c r="K569" i="4"/>
  <c r="H569" i="4"/>
  <c r="I569" i="4" l="1"/>
  <c r="G570" i="4"/>
  <c r="E570" i="4" l="1"/>
  <c r="J570" i="4"/>
  <c r="K570" i="4" s="1"/>
  <c r="L569" i="4"/>
  <c r="AB535" i="14" s="1"/>
  <c r="E568" i="12" l="1"/>
  <c r="F568" i="12" s="1"/>
  <c r="H568" i="12" s="1"/>
  <c r="O569" i="4"/>
  <c r="H570" i="4"/>
  <c r="G571" i="4" l="1"/>
  <c r="E571" i="4" s="1"/>
  <c r="I570" i="4"/>
  <c r="H571" i="4" l="1"/>
  <c r="L570" i="4"/>
  <c r="AB540" i="14" s="1"/>
  <c r="J571" i="4"/>
  <c r="E569" i="12" l="1"/>
  <c r="F569" i="12" s="1"/>
  <c r="H569" i="12" s="1"/>
  <c r="O570" i="4"/>
  <c r="K571" i="4"/>
  <c r="G572" i="4"/>
  <c r="I571" i="4"/>
  <c r="L571" i="4" l="1"/>
  <c r="AB534" i="14" s="1"/>
  <c r="E572" i="4"/>
  <c r="J572" i="4"/>
  <c r="H572" i="4" l="1"/>
  <c r="K572" i="4"/>
  <c r="E570" i="12"/>
  <c r="F570" i="12" s="1"/>
  <c r="H570" i="12" s="1"/>
  <c r="O571" i="4"/>
  <c r="G573" i="4" l="1"/>
  <c r="I572" i="4"/>
  <c r="L572" i="4" l="1"/>
  <c r="AB490" i="14" s="1"/>
  <c r="E573" i="4"/>
  <c r="J573" i="4"/>
  <c r="H573" i="4" l="1"/>
  <c r="E571" i="12"/>
  <c r="F571" i="12" s="1"/>
  <c r="H571" i="12" s="1"/>
  <c r="O572" i="4"/>
  <c r="K573" i="4"/>
  <c r="G574" i="4" l="1"/>
  <c r="I573" i="4"/>
  <c r="L573" i="4" l="1"/>
  <c r="AB414" i="14" s="1"/>
  <c r="E574" i="4"/>
  <c r="J574" i="4"/>
  <c r="E572" i="12" l="1"/>
  <c r="F572" i="12" s="1"/>
  <c r="H572" i="12" s="1"/>
  <c r="O573" i="4"/>
  <c r="H574" i="4"/>
  <c r="K574" i="4"/>
  <c r="G575" i="4" l="1"/>
  <c r="I574" i="4"/>
  <c r="L574" i="4" l="1"/>
  <c r="AB452" i="14" s="1"/>
  <c r="E575" i="4"/>
  <c r="J575" i="4"/>
  <c r="H575" i="4" l="1"/>
  <c r="E573" i="12"/>
  <c r="F573" i="12" s="1"/>
  <c r="H573" i="12" s="1"/>
  <c r="O574" i="4"/>
  <c r="K575" i="4"/>
  <c r="G576" i="4" l="1"/>
  <c r="I575" i="4"/>
  <c r="L575" i="4" l="1"/>
  <c r="AB466" i="14" s="1"/>
  <c r="E576" i="4"/>
  <c r="J576" i="4"/>
  <c r="H576" i="4" l="1"/>
  <c r="E574" i="12"/>
  <c r="F574" i="12" s="1"/>
  <c r="H574" i="12" s="1"/>
  <c r="O575" i="4"/>
  <c r="K576" i="4"/>
  <c r="G577" i="4" l="1"/>
  <c r="I576" i="4"/>
  <c r="E577" i="4" l="1"/>
  <c r="J577" i="4"/>
  <c r="L576" i="4"/>
  <c r="AB481" i="14" s="1"/>
  <c r="H577" i="4" l="1"/>
  <c r="E575" i="12"/>
  <c r="F575" i="12" s="1"/>
  <c r="H575" i="12" s="1"/>
  <c r="O576" i="4"/>
  <c r="K577" i="4"/>
  <c r="G578" i="4" l="1"/>
  <c r="I577" i="4"/>
  <c r="L577" i="4" l="1"/>
  <c r="AB496" i="14" s="1"/>
  <c r="E578" i="4"/>
  <c r="J578" i="4"/>
  <c r="H578" i="4" l="1"/>
  <c r="E576" i="12"/>
  <c r="F576" i="12" s="1"/>
  <c r="H576" i="12" s="1"/>
  <c r="O577" i="4"/>
  <c r="K578" i="4"/>
  <c r="I578" i="4" l="1"/>
  <c r="G579" i="4"/>
  <c r="E579" i="4" l="1"/>
  <c r="J579" i="4"/>
  <c r="L578" i="4"/>
  <c r="AB510" i="14" s="1"/>
  <c r="E577" i="12" l="1"/>
  <c r="F577" i="12" s="1"/>
  <c r="H577" i="12" s="1"/>
  <c r="O578" i="4"/>
  <c r="H579" i="4"/>
  <c r="K579" i="4"/>
  <c r="I579" i="4" l="1"/>
  <c r="G580" i="4"/>
  <c r="E580" i="4" l="1"/>
  <c r="J580" i="4"/>
  <c r="K580" i="4" s="1"/>
  <c r="L579" i="4"/>
  <c r="AB523" i="14" s="1"/>
  <c r="E578" i="12" l="1"/>
  <c r="F578" i="12" s="1"/>
  <c r="H578" i="12" s="1"/>
  <c r="O579" i="4"/>
  <c r="H580" i="4"/>
  <c r="I580" i="4" l="1"/>
  <c r="G581" i="4"/>
  <c r="E581" i="4" s="1"/>
  <c r="H581" i="4" l="1"/>
  <c r="J581" i="4"/>
  <c r="L580" i="4"/>
  <c r="AB539" i="14" s="1"/>
  <c r="E579" i="12" l="1"/>
  <c r="F579" i="12" s="1"/>
  <c r="H579" i="12" s="1"/>
  <c r="O580" i="4"/>
  <c r="K581" i="4"/>
  <c r="G582" i="4"/>
  <c r="I581" i="4"/>
  <c r="L581" i="4" l="1"/>
  <c r="AB549" i="14" s="1"/>
  <c r="E582" i="4"/>
  <c r="J582" i="4"/>
  <c r="E580" i="12" l="1"/>
  <c r="F580" i="12" s="1"/>
  <c r="H580" i="12" s="1"/>
  <c r="O581" i="4"/>
  <c r="K582" i="4"/>
  <c r="H582" i="4"/>
  <c r="I582" i="4" l="1"/>
  <c r="G583" i="4"/>
  <c r="L582" i="4" l="1"/>
  <c r="AB562" i="14" s="1"/>
  <c r="E583" i="4"/>
  <c r="J583" i="4"/>
  <c r="K583" i="4" s="1"/>
  <c r="H583" i="4" l="1"/>
  <c r="E581" i="12"/>
  <c r="F581" i="12" s="1"/>
  <c r="H581" i="12" s="1"/>
  <c r="O582" i="4"/>
  <c r="G584" i="4" l="1"/>
  <c r="E584" i="4" s="1"/>
  <c r="I583" i="4"/>
  <c r="H584" i="4" l="1"/>
  <c r="G585" i="4" s="1"/>
  <c r="L583" i="4"/>
  <c r="AB571" i="14" s="1"/>
  <c r="J584" i="4"/>
  <c r="I584" i="4" l="1"/>
  <c r="E582" i="12"/>
  <c r="F582" i="12" s="1"/>
  <c r="H582" i="12" s="1"/>
  <c r="O583" i="4"/>
  <c r="E585" i="4"/>
  <c r="K584" i="4"/>
  <c r="L584" i="4" l="1"/>
  <c r="J585" i="4"/>
  <c r="K585" i="4" s="1"/>
  <c r="H585" i="4"/>
  <c r="O584" i="4" l="1"/>
  <c r="AB574" i="14"/>
  <c r="E583" i="12"/>
  <c r="F583" i="12" s="1"/>
  <c r="H583" i="12" s="1"/>
  <c r="G586" i="4"/>
  <c r="I585" i="4"/>
  <c r="L585" i="4" l="1"/>
  <c r="AB577" i="14" s="1"/>
  <c r="E586" i="4"/>
  <c r="J586" i="4"/>
  <c r="H586" i="4" l="1"/>
  <c r="K586" i="4"/>
  <c r="E584" i="12"/>
  <c r="F584" i="12" s="1"/>
  <c r="H584" i="12" s="1"/>
  <c r="O585" i="4"/>
  <c r="I586" i="4" l="1"/>
  <c r="G587" i="4"/>
  <c r="E587" i="4" l="1"/>
  <c r="J587" i="4"/>
  <c r="L586" i="4"/>
  <c r="AB579" i="14" s="1"/>
  <c r="E585" i="12" l="1"/>
  <c r="F585" i="12" s="1"/>
  <c r="H585" i="12" s="1"/>
  <c r="O586" i="4"/>
  <c r="K587" i="4"/>
  <c r="H587" i="4"/>
  <c r="I587" i="4" l="1"/>
  <c r="G588" i="4"/>
  <c r="E588" i="4" l="1"/>
  <c r="J588" i="4"/>
  <c r="L587" i="4"/>
  <c r="AB582" i="14" s="1"/>
  <c r="K588" i="4" l="1"/>
  <c r="E586" i="12"/>
  <c r="F586" i="12" s="1"/>
  <c r="H586" i="12" s="1"/>
  <c r="O587" i="4"/>
  <c r="H588" i="4"/>
  <c r="G589" i="4" l="1"/>
  <c r="I588" i="4"/>
  <c r="L588" i="4" l="1"/>
  <c r="AB584" i="14" s="1"/>
  <c r="E589" i="4"/>
  <c r="J589" i="4"/>
  <c r="E587" i="12" l="1"/>
  <c r="F587" i="12" s="1"/>
  <c r="H587" i="12" s="1"/>
  <c r="O588" i="4"/>
  <c r="K589" i="4"/>
  <c r="H589" i="4"/>
  <c r="G590" i="4" l="1"/>
  <c r="I589" i="4"/>
  <c r="L589" i="4" l="1"/>
  <c r="AB572" i="14" s="1"/>
  <c r="E590" i="4"/>
  <c r="J590" i="4"/>
  <c r="E588" i="12" l="1"/>
  <c r="F588" i="12" s="1"/>
  <c r="H588" i="12" s="1"/>
  <c r="O589" i="4"/>
  <c r="H590" i="4"/>
  <c r="K590" i="4"/>
  <c r="I590" i="4" l="1"/>
  <c r="G591" i="4"/>
  <c r="E591" i="4" l="1"/>
  <c r="J591" i="4"/>
  <c r="K591" i="4" s="1"/>
  <c r="L590" i="4"/>
  <c r="AB585" i="14" s="1"/>
  <c r="E589" i="12" l="1"/>
  <c r="F589" i="12" s="1"/>
  <c r="H589" i="12" s="1"/>
  <c r="O590" i="4"/>
  <c r="H591" i="4"/>
  <c r="G592" i="4" l="1"/>
  <c r="I591" i="4"/>
  <c r="L591" i="4" l="1"/>
  <c r="AB587" i="14" s="1"/>
  <c r="J592" i="4"/>
  <c r="E592" i="4"/>
  <c r="E590" i="12" l="1"/>
  <c r="F590" i="12" s="1"/>
  <c r="H590" i="12" s="1"/>
  <c r="O591" i="4"/>
  <c r="H592" i="4"/>
  <c r="K592" i="4"/>
  <c r="I592" i="4" l="1"/>
  <c r="G593" i="4"/>
  <c r="E593" i="4" l="1"/>
  <c r="J593" i="4"/>
  <c r="L592" i="4"/>
  <c r="AB593" i="14" s="1"/>
  <c r="K593" i="4" l="1"/>
  <c r="E591" i="12"/>
  <c r="F591" i="12" s="1"/>
  <c r="H591" i="12" s="1"/>
  <c r="O592" i="4"/>
  <c r="H593" i="4"/>
  <c r="G594" i="4" l="1"/>
  <c r="I593" i="4"/>
  <c r="L593" i="4" l="1"/>
  <c r="AB595" i="14" s="1"/>
  <c r="E594" i="4"/>
  <c r="J594" i="4"/>
  <c r="E592" i="12" l="1"/>
  <c r="F592" i="12" s="1"/>
  <c r="H592" i="12" s="1"/>
  <c r="O593" i="4"/>
  <c r="H594" i="4"/>
  <c r="K594" i="4"/>
  <c r="I594" i="4" l="1"/>
  <c r="G595" i="4"/>
  <c r="L594" i="4" l="1"/>
  <c r="AB596" i="14" s="1"/>
  <c r="E595" i="4"/>
  <c r="J595" i="4"/>
  <c r="H595" i="4" l="1"/>
  <c r="E593" i="12"/>
  <c r="F593" i="12" s="1"/>
  <c r="H593" i="12" s="1"/>
  <c r="O594" i="4"/>
  <c r="K595" i="4"/>
  <c r="G596" i="4" l="1"/>
  <c r="I595" i="4"/>
  <c r="L595" i="4" l="1"/>
  <c r="AB599" i="14" s="1"/>
  <c r="E596" i="4"/>
  <c r="J596" i="4"/>
  <c r="K596" i="4" s="1"/>
  <c r="H596" i="4" l="1"/>
  <c r="E594" i="12"/>
  <c r="F594" i="12" s="1"/>
  <c r="H594" i="12" s="1"/>
  <c r="O595" i="4"/>
  <c r="I596" i="4" l="1"/>
  <c r="G597" i="4"/>
  <c r="E597" i="4" s="1"/>
  <c r="J597" i="4" l="1"/>
  <c r="L596" i="4"/>
  <c r="AB600" i="14" s="1"/>
  <c r="H597" i="4"/>
  <c r="K597" i="4" l="1"/>
  <c r="E595" i="12"/>
  <c r="F595" i="12" s="1"/>
  <c r="H595" i="12" s="1"/>
  <c r="O596" i="4"/>
  <c r="G598" i="4"/>
  <c r="I597" i="4"/>
  <c r="E598" i="4" l="1"/>
  <c r="J598" i="4"/>
  <c r="L597" i="4"/>
  <c r="AB604" i="14" s="1"/>
  <c r="E596" i="12" l="1"/>
  <c r="F596" i="12" s="1"/>
  <c r="H596" i="12" s="1"/>
  <c r="O597" i="4"/>
  <c r="K598" i="4"/>
  <c r="H598" i="4"/>
  <c r="I598" i="4" l="1"/>
  <c r="G599" i="4"/>
  <c r="E599" i="4" l="1"/>
  <c r="J599" i="4"/>
  <c r="L598" i="4"/>
  <c r="AB607" i="14" s="1"/>
  <c r="H599" i="4" l="1"/>
  <c r="E597" i="12"/>
  <c r="F597" i="12" s="1"/>
  <c r="H597" i="12" s="1"/>
  <c r="O598" i="4"/>
  <c r="K599" i="4"/>
  <c r="G600" i="4" l="1"/>
  <c r="I599" i="4"/>
  <c r="E600" i="4" l="1"/>
  <c r="J600" i="4"/>
  <c r="L599" i="4"/>
  <c r="AB609" i="14" s="1"/>
  <c r="K600" i="4" l="1"/>
  <c r="E598" i="12"/>
  <c r="F598" i="12" s="1"/>
  <c r="H598" i="12" s="1"/>
  <c r="O599" i="4"/>
  <c r="H600" i="4"/>
  <c r="G601" i="4" l="1"/>
  <c r="I600" i="4"/>
  <c r="L600" i="4" l="1"/>
  <c r="AB591" i="14" s="1"/>
  <c r="E601" i="4"/>
  <c r="J601" i="4"/>
  <c r="E599" i="12" l="1"/>
  <c r="F599" i="12" s="1"/>
  <c r="H599" i="12" s="1"/>
  <c r="O600" i="4"/>
  <c r="H601" i="4"/>
  <c r="K601" i="4"/>
  <c r="I601" i="4" l="1"/>
  <c r="G602" i="4"/>
  <c r="E602" i="4" l="1"/>
  <c r="J602" i="4"/>
  <c r="L601" i="4"/>
  <c r="AB606" i="14" s="1"/>
  <c r="H602" i="4" l="1"/>
  <c r="E600" i="12"/>
  <c r="F600" i="12" s="1"/>
  <c r="H600" i="12" s="1"/>
  <c r="O601" i="4"/>
  <c r="K602" i="4"/>
  <c r="I602" i="4" l="1"/>
  <c r="G603" i="4"/>
  <c r="E603" i="4" l="1"/>
  <c r="J603" i="4"/>
  <c r="L602" i="4"/>
  <c r="AB613" i="14" s="1"/>
  <c r="E601" i="12" l="1"/>
  <c r="F601" i="12" s="1"/>
  <c r="H601" i="12" s="1"/>
  <c r="O602" i="4"/>
  <c r="H603" i="4"/>
  <c r="K603" i="4"/>
  <c r="I603" i="4" l="1"/>
  <c r="G604" i="4"/>
  <c r="E604" i="4" l="1"/>
  <c r="J604" i="4"/>
  <c r="K604" i="4" s="1"/>
  <c r="L603" i="4"/>
  <c r="AB616" i="14" s="1"/>
  <c r="E602" i="12" l="1"/>
  <c r="F602" i="12" s="1"/>
  <c r="H602" i="12" s="1"/>
  <c r="O603" i="4"/>
  <c r="H604" i="4"/>
  <c r="G605" i="4" l="1"/>
  <c r="I604" i="4"/>
  <c r="L604" i="4" l="1"/>
  <c r="AB618" i="14" s="1"/>
  <c r="J605" i="4"/>
  <c r="E605" i="4"/>
  <c r="H605" i="4" l="1"/>
  <c r="K605" i="4"/>
  <c r="E603" i="12"/>
  <c r="F603" i="12" s="1"/>
  <c r="H603" i="12" s="1"/>
  <c r="O604" i="4"/>
  <c r="I605" i="4" l="1"/>
  <c r="G606" i="4"/>
  <c r="E606" i="4" l="1"/>
  <c r="J606" i="4"/>
  <c r="L605" i="4"/>
  <c r="AB619" i="14" s="1"/>
  <c r="H606" i="4" l="1"/>
  <c r="K606" i="4"/>
  <c r="E604" i="12"/>
  <c r="F604" i="12" s="1"/>
  <c r="H604" i="12" s="1"/>
  <c r="O605" i="4"/>
  <c r="G607" i="4" l="1"/>
  <c r="I606" i="4"/>
  <c r="L606" i="4" l="1"/>
  <c r="AB621" i="14" s="1"/>
  <c r="E607" i="4"/>
  <c r="J607" i="4"/>
  <c r="K607" i="4" s="1"/>
  <c r="H607" i="4" l="1"/>
  <c r="E605" i="12"/>
  <c r="F605" i="12" s="1"/>
  <c r="H605" i="12" s="1"/>
  <c r="O606" i="4"/>
  <c r="G608" i="4" l="1"/>
  <c r="E608" i="4" s="1"/>
  <c r="I607" i="4"/>
  <c r="L607" i="4" l="1"/>
  <c r="AB623" i="14" s="1"/>
  <c r="J608" i="4"/>
  <c r="K608" i="4" s="1"/>
  <c r="H608" i="4"/>
  <c r="I608" i="4" l="1"/>
  <c r="G609" i="4"/>
  <c r="E609" i="4" s="1"/>
  <c r="E606" i="12"/>
  <c r="F606" i="12" s="1"/>
  <c r="H606" i="12" s="1"/>
  <c r="O607" i="4"/>
  <c r="H609" i="4" l="1"/>
  <c r="G610" i="4" s="1"/>
  <c r="E610" i="4" s="1"/>
  <c r="J609" i="4"/>
  <c r="K609" i="4" s="1"/>
  <c r="L608" i="4"/>
  <c r="AB626" i="14" s="1"/>
  <c r="I609" i="4" l="1"/>
  <c r="L609" i="4" s="1"/>
  <c r="AB628" i="14" s="1"/>
  <c r="E607" i="12"/>
  <c r="F607" i="12" s="1"/>
  <c r="H607" i="12" s="1"/>
  <c r="O608" i="4"/>
  <c r="J610" i="4"/>
  <c r="H610" i="4" l="1"/>
  <c r="I610" i="4" s="1"/>
  <c r="E608" i="12"/>
  <c r="F608" i="12" s="1"/>
  <c r="H608" i="12" s="1"/>
  <c r="O609" i="4"/>
  <c r="K610" i="4"/>
  <c r="G611" i="4" l="1"/>
  <c r="J611" i="4" s="1"/>
  <c r="K611" i="4" s="1"/>
  <c r="L610" i="4"/>
  <c r="AB630" i="14" s="1"/>
  <c r="E611" i="4" l="1"/>
  <c r="H611" i="4" s="1"/>
  <c r="E609" i="12"/>
  <c r="F609" i="12" s="1"/>
  <c r="H609" i="12" s="1"/>
  <c r="O610" i="4"/>
  <c r="G612" i="4" l="1"/>
  <c r="E612" i="4" s="1"/>
  <c r="I611" i="4"/>
  <c r="H612" i="4" l="1"/>
  <c r="L611" i="4"/>
  <c r="AB632" i="14" s="1"/>
  <c r="J612" i="4"/>
  <c r="K612" i="4" s="1"/>
  <c r="E610" i="12" l="1"/>
  <c r="F610" i="12" s="1"/>
  <c r="H610" i="12" s="1"/>
  <c r="O611" i="4"/>
  <c r="G613" i="4"/>
  <c r="E613" i="4" s="1"/>
  <c r="I612" i="4"/>
  <c r="L612" i="4" l="1"/>
  <c r="AB634" i="14" s="1"/>
  <c r="J613" i="4"/>
  <c r="K613" i="4" s="1"/>
  <c r="H613" i="4"/>
  <c r="E611" i="12" l="1"/>
  <c r="F611" i="12" s="1"/>
  <c r="H611" i="12" s="1"/>
  <c r="O612" i="4"/>
  <c r="G614" i="4"/>
  <c r="E614" i="4" s="1"/>
  <c r="I613" i="4"/>
  <c r="H614" i="4" l="1"/>
  <c r="L613" i="4"/>
  <c r="AB635" i="14" s="1"/>
  <c r="J614" i="4"/>
  <c r="K614" i="4" l="1"/>
  <c r="I614" i="4"/>
  <c r="G615" i="4"/>
  <c r="E612" i="12"/>
  <c r="F612" i="12" s="1"/>
  <c r="H612" i="12" s="1"/>
  <c r="O613" i="4"/>
  <c r="J615" i="4" l="1"/>
  <c r="K615" i="4" s="1"/>
  <c r="E615" i="4"/>
  <c r="L614" i="4"/>
  <c r="AB637" i="14" s="1"/>
  <c r="H615" i="4" l="1"/>
  <c r="E613" i="12"/>
  <c r="F613" i="12" s="1"/>
  <c r="H613" i="12" s="1"/>
  <c r="O614" i="4"/>
  <c r="G616" i="4" l="1"/>
  <c r="E616" i="4" s="1"/>
  <c r="I615" i="4"/>
  <c r="H616" i="4" l="1"/>
  <c r="L615" i="4"/>
  <c r="AB639" i="14" s="1"/>
  <c r="J616" i="4"/>
  <c r="K616" i="4" s="1"/>
  <c r="G617" i="4" l="1"/>
  <c r="E617" i="4" s="1"/>
  <c r="I616" i="4"/>
  <c r="E614" i="12"/>
  <c r="F614" i="12" s="1"/>
  <c r="H614" i="12" s="1"/>
  <c r="O615" i="4"/>
  <c r="H617" i="4" l="1"/>
  <c r="L616" i="4"/>
  <c r="AB640" i="14" s="1"/>
  <c r="J617" i="4"/>
  <c r="K617" i="4" s="1"/>
  <c r="E615" i="12" l="1"/>
  <c r="F615" i="12" s="1"/>
  <c r="H615" i="12" s="1"/>
  <c r="O616" i="4"/>
  <c r="G618" i="4"/>
  <c r="E618" i="4" s="1"/>
  <c r="I617" i="4"/>
  <c r="H618" i="4" l="1"/>
  <c r="G619" i="4" s="1"/>
  <c r="J618" i="4"/>
  <c r="L617" i="4"/>
  <c r="AB643" i="14" s="1"/>
  <c r="I618" i="4" l="1"/>
  <c r="E619" i="4"/>
  <c r="K618" i="4"/>
  <c r="J619" i="4" s="1"/>
  <c r="E616" i="12"/>
  <c r="F616" i="12" s="1"/>
  <c r="H616" i="12" s="1"/>
  <c r="O617" i="4"/>
  <c r="L618" i="4" l="1"/>
  <c r="H619" i="4"/>
  <c r="K619" i="4"/>
  <c r="O618" i="4" l="1"/>
  <c r="AB645" i="14"/>
  <c r="E617" i="12"/>
  <c r="F617" i="12" s="1"/>
  <c r="H617" i="12" s="1"/>
  <c r="I619" i="4"/>
  <c r="G620" i="4"/>
  <c r="E620" i="4" l="1"/>
  <c r="J620" i="4"/>
  <c r="K620" i="4" s="1"/>
  <c r="L619" i="4"/>
  <c r="AB647" i="14" s="1"/>
  <c r="E618" i="12" l="1"/>
  <c r="F618" i="12" s="1"/>
  <c r="H618" i="12" s="1"/>
  <c r="O619" i="4"/>
  <c r="H620" i="4"/>
  <c r="I620" i="4" l="1"/>
  <c r="G621" i="4"/>
  <c r="E621" i="4" s="1"/>
  <c r="H621" i="4" l="1"/>
  <c r="J621" i="4"/>
  <c r="K621" i="4" s="1"/>
  <c r="L620" i="4"/>
  <c r="AB650" i="14" s="1"/>
  <c r="E619" i="12" l="1"/>
  <c r="F619" i="12" s="1"/>
  <c r="H619" i="12" s="1"/>
  <c r="O620" i="4"/>
  <c r="G622" i="4"/>
  <c r="E622" i="4" s="1"/>
  <c r="I621" i="4"/>
  <c r="H622" i="4" l="1"/>
  <c r="L621" i="4"/>
  <c r="AB653" i="14" s="1"/>
  <c r="J622" i="4"/>
  <c r="E620" i="12" l="1"/>
  <c r="F620" i="12" s="1"/>
  <c r="H620" i="12" s="1"/>
  <c r="O621" i="4"/>
  <c r="K622" i="4"/>
  <c r="I622" i="4"/>
  <c r="G623" i="4"/>
  <c r="J623" i="4" l="1"/>
  <c r="K623" i="4" s="1"/>
  <c r="L622" i="4"/>
  <c r="AB655" i="14" s="1"/>
  <c r="E623" i="4"/>
  <c r="E621" i="12" l="1"/>
  <c r="F621" i="12" s="1"/>
  <c r="H621" i="12" s="1"/>
  <c r="O622" i="4"/>
  <c r="H623" i="4"/>
  <c r="G624" i="4" l="1"/>
  <c r="E624" i="4" s="1"/>
  <c r="I623" i="4"/>
  <c r="H624" i="4" l="1"/>
  <c r="L623" i="4"/>
  <c r="AB657" i="14" s="1"/>
  <c r="J624" i="4"/>
  <c r="K624" i="4" s="1"/>
  <c r="E622" i="12" l="1"/>
  <c r="F622" i="12" s="1"/>
  <c r="H622" i="12" s="1"/>
  <c r="O623" i="4"/>
  <c r="G625" i="4"/>
  <c r="I624" i="4"/>
  <c r="L624" i="4" l="1"/>
  <c r="AB659" i="14" s="1"/>
  <c r="J625" i="4"/>
  <c r="K625" i="4" s="1"/>
  <c r="E625" i="4"/>
  <c r="E623" i="12" l="1"/>
  <c r="F623" i="12" s="1"/>
  <c r="H623" i="12" s="1"/>
  <c r="O624" i="4"/>
  <c r="H625" i="4"/>
  <c r="G626" i="4" l="1"/>
  <c r="E626" i="4" s="1"/>
  <c r="I625" i="4"/>
  <c r="H626" i="4" l="1"/>
  <c r="L625" i="4"/>
  <c r="AB661" i="14" s="1"/>
  <c r="J626" i="4"/>
  <c r="K626" i="4" l="1"/>
  <c r="I626" i="4"/>
  <c r="G627" i="4"/>
  <c r="E624" i="12"/>
  <c r="F624" i="12" s="1"/>
  <c r="H624" i="12" s="1"/>
  <c r="O625" i="4"/>
  <c r="J627" i="4" l="1"/>
  <c r="K627" i="4" s="1"/>
  <c r="E627" i="4"/>
  <c r="L626" i="4"/>
  <c r="AB663" i="14" s="1"/>
  <c r="H627" i="4" l="1"/>
  <c r="E625" i="12"/>
  <c r="F625" i="12" s="1"/>
  <c r="H625" i="12" s="1"/>
  <c r="O626" i="4"/>
  <c r="G628" i="4" l="1"/>
  <c r="I627" i="4"/>
  <c r="L627" i="4" l="1"/>
  <c r="AB666" i="14" s="1"/>
  <c r="E628" i="4"/>
  <c r="J628" i="4"/>
  <c r="K628" i="4" s="1"/>
  <c r="H628" i="4" l="1"/>
  <c r="E626" i="12"/>
  <c r="F626" i="12" s="1"/>
  <c r="H626" i="12" s="1"/>
  <c r="O627" i="4"/>
  <c r="G629" i="4" l="1"/>
  <c r="E629" i="4" s="1"/>
  <c r="I628" i="4"/>
  <c r="H629" i="4" l="1"/>
  <c r="L628" i="4"/>
  <c r="AB668" i="14" s="1"/>
  <c r="J629" i="4"/>
  <c r="K629" i="4" s="1"/>
  <c r="G630" i="4" l="1"/>
  <c r="E630" i="4" s="1"/>
  <c r="I629" i="4"/>
  <c r="E627" i="12"/>
  <c r="F627" i="12" s="1"/>
  <c r="H627" i="12" s="1"/>
  <c r="O628" i="4"/>
  <c r="H630" i="4" l="1"/>
  <c r="I630" i="4" s="1"/>
  <c r="L629" i="4"/>
  <c r="AB670" i="14" s="1"/>
  <c r="J630" i="4"/>
  <c r="G631" i="4" l="1"/>
  <c r="E631" i="4" s="1"/>
  <c r="E628" i="12"/>
  <c r="F628" i="12" s="1"/>
  <c r="H628" i="12" s="1"/>
  <c r="O629" i="4"/>
  <c r="K630" i="4"/>
  <c r="J631" i="4" l="1"/>
  <c r="K631" i="4" s="1"/>
  <c r="L630" i="4"/>
  <c r="H631" i="4"/>
  <c r="E629" i="12" l="1"/>
  <c r="F629" i="12" s="1"/>
  <c r="H629" i="12" s="1"/>
  <c r="AB674" i="14"/>
  <c r="O630" i="4"/>
  <c r="G632" i="4"/>
  <c r="I631" i="4"/>
  <c r="L631" i="4" l="1"/>
  <c r="AB677" i="14" s="1"/>
  <c r="E632" i="4"/>
  <c r="J632" i="4"/>
  <c r="K632" i="4" s="1"/>
  <c r="E630" i="12" l="1"/>
  <c r="F630" i="12" s="1"/>
  <c r="H630" i="12" s="1"/>
  <c r="O631" i="4"/>
  <c r="H632" i="4"/>
  <c r="G633" i="4" l="1"/>
  <c r="E633" i="4" s="1"/>
  <c r="I632" i="4"/>
  <c r="L632" i="4" l="1"/>
  <c r="AB679" i="14" s="1"/>
  <c r="J633" i="4"/>
  <c r="K633" i="4" s="1"/>
  <c r="H633" i="4"/>
  <c r="I633" i="4" l="1"/>
  <c r="G634" i="4"/>
  <c r="E634" i="4" s="1"/>
  <c r="E631" i="12"/>
  <c r="F631" i="12" s="1"/>
  <c r="H631" i="12" s="1"/>
  <c r="O632" i="4"/>
  <c r="H634" i="4" l="1"/>
  <c r="J634" i="4"/>
  <c r="L633" i="4"/>
  <c r="AB681" i="14" s="1"/>
  <c r="K634" i="4" l="1"/>
  <c r="E632" i="12"/>
  <c r="F632" i="12" s="1"/>
  <c r="H632" i="12" s="1"/>
  <c r="O633" i="4"/>
  <c r="I634" i="4"/>
  <c r="G635" i="4"/>
  <c r="J635" i="4" l="1"/>
  <c r="K635" i="4" s="1"/>
  <c r="E635" i="4"/>
  <c r="L634" i="4"/>
  <c r="AB683" i="14" s="1"/>
  <c r="H635" i="4" l="1"/>
  <c r="E633" i="12"/>
  <c r="F633" i="12" s="1"/>
  <c r="H633" i="12" s="1"/>
  <c r="O634" i="4"/>
  <c r="I635" i="4" l="1"/>
  <c r="G636" i="4"/>
  <c r="E636" i="4" l="1"/>
  <c r="J636" i="4"/>
  <c r="K636" i="4" s="1"/>
  <c r="L635" i="4"/>
  <c r="AB685" i="14" s="1"/>
  <c r="E634" i="12" l="1"/>
  <c r="F634" i="12" s="1"/>
  <c r="H634" i="12" s="1"/>
  <c r="O635" i="4"/>
  <c r="H636" i="4"/>
  <c r="G637" i="4" l="1"/>
  <c r="I636" i="4"/>
  <c r="L636" i="4" l="1"/>
  <c r="AB688" i="14" s="1"/>
  <c r="J637" i="4"/>
  <c r="K637" i="4" s="1"/>
  <c r="E637" i="4"/>
  <c r="E635" i="12" l="1"/>
  <c r="F635" i="12" s="1"/>
  <c r="H635" i="12" s="1"/>
  <c r="O636" i="4"/>
  <c r="H637" i="4"/>
  <c r="G638" i="4" l="1"/>
  <c r="E638" i="4" s="1"/>
  <c r="I637" i="4"/>
  <c r="H638" i="4" l="1"/>
  <c r="L637" i="4"/>
  <c r="AB690" i="14" s="1"/>
  <c r="J638" i="4"/>
  <c r="E636" i="12" l="1"/>
  <c r="F636" i="12" s="1"/>
  <c r="H636" i="12" s="1"/>
  <c r="O637" i="4"/>
  <c r="I638" i="4"/>
  <c r="G639" i="4"/>
  <c r="K638" i="4"/>
  <c r="J639" i="4" l="1"/>
  <c r="K639" i="4" s="1"/>
  <c r="E639" i="4"/>
  <c r="L638" i="4"/>
  <c r="AB686" i="14" s="1"/>
  <c r="H639" i="4" l="1"/>
  <c r="E637" i="12"/>
  <c r="F637" i="12" s="1"/>
  <c r="H637" i="12" s="1"/>
  <c r="O638" i="4"/>
  <c r="I639" i="4" l="1"/>
  <c r="G640" i="4"/>
  <c r="L639" i="4" l="1"/>
  <c r="AB652" i="14" s="1"/>
  <c r="E640" i="4"/>
  <c r="J640" i="4"/>
  <c r="K640" i="4" s="1"/>
  <c r="E638" i="12" l="1"/>
  <c r="F638" i="12" s="1"/>
  <c r="H638" i="12" s="1"/>
  <c r="O639" i="4"/>
  <c r="H640" i="4"/>
  <c r="G641" i="4" l="1"/>
  <c r="I640" i="4"/>
  <c r="L640" i="4" l="1"/>
  <c r="AB672" i="14" s="1"/>
  <c r="J641" i="4"/>
  <c r="K641" i="4" s="1"/>
  <c r="E641" i="4"/>
  <c r="H641" i="4" l="1"/>
  <c r="E639" i="12"/>
  <c r="F639" i="12" s="1"/>
  <c r="H639" i="12" s="1"/>
  <c r="O640" i="4"/>
  <c r="I641" i="4" l="1"/>
  <c r="G642" i="4"/>
  <c r="E642" i="4" s="1"/>
  <c r="J642" i="4" l="1"/>
  <c r="H642" i="4"/>
  <c r="L641" i="4"/>
  <c r="AB692" i="14" s="1"/>
  <c r="E640" i="12" l="1"/>
  <c r="F640" i="12" s="1"/>
  <c r="H640" i="12" s="1"/>
  <c r="O641" i="4"/>
  <c r="G643" i="4"/>
  <c r="I642" i="4"/>
  <c r="K642" i="4"/>
  <c r="J643" i="4" l="1"/>
  <c r="K643" i="4" s="1"/>
  <c r="L642" i="4"/>
  <c r="AB698" i="14" s="1"/>
  <c r="E643" i="4"/>
  <c r="E641" i="12" l="1"/>
  <c r="F641" i="12" s="1"/>
  <c r="H641" i="12" s="1"/>
  <c r="O642" i="4"/>
  <c r="H643" i="4"/>
  <c r="G644" i="4" l="1"/>
  <c r="I643" i="4"/>
  <c r="L643" i="4" l="1"/>
  <c r="AB700" i="14" s="1"/>
  <c r="E644" i="4"/>
  <c r="J644" i="4"/>
  <c r="K644" i="4" s="1"/>
  <c r="H644" i="4" l="1"/>
  <c r="E642" i="12"/>
  <c r="F642" i="12" s="1"/>
  <c r="H642" i="12" s="1"/>
  <c r="O643" i="4"/>
  <c r="G645" i="4" l="1"/>
  <c r="E645" i="4" s="1"/>
  <c r="I644" i="4"/>
  <c r="H645" i="4" l="1"/>
  <c r="L644" i="4"/>
  <c r="AB702" i="14" s="1"/>
  <c r="J645" i="4"/>
  <c r="K645" i="4" s="1"/>
  <c r="E643" i="12" l="1"/>
  <c r="F643" i="12" s="1"/>
  <c r="H643" i="12" s="1"/>
  <c r="O644" i="4"/>
  <c r="G646" i="4"/>
  <c r="E646" i="4" s="1"/>
  <c r="I645" i="4"/>
  <c r="L645" i="4" l="1"/>
  <c r="AB704" i="14" s="1"/>
  <c r="H646" i="4"/>
  <c r="J646" i="4"/>
  <c r="K646" i="4" l="1"/>
  <c r="E644" i="12"/>
  <c r="F644" i="12" s="1"/>
  <c r="H644" i="12" s="1"/>
  <c r="O645" i="4"/>
  <c r="I646" i="4"/>
  <c r="G647" i="4"/>
  <c r="J647" i="4" l="1"/>
  <c r="K647" i="4" s="1"/>
  <c r="E647" i="4"/>
  <c r="L646" i="4"/>
  <c r="AB707" i="14" s="1"/>
  <c r="H647" i="4" l="1"/>
  <c r="E645" i="12"/>
  <c r="F645" i="12" s="1"/>
  <c r="H645" i="12" s="1"/>
  <c r="O646" i="4"/>
  <c r="G648" i="4" l="1"/>
  <c r="I647" i="4"/>
  <c r="E648" i="4" l="1"/>
  <c r="J648" i="4"/>
  <c r="K648" i="4" s="1"/>
  <c r="L647" i="4"/>
  <c r="AB710" i="14" s="1"/>
  <c r="E646" i="12" l="1"/>
  <c r="F646" i="12" s="1"/>
  <c r="H646" i="12" s="1"/>
  <c r="O647" i="4"/>
  <c r="H648" i="4"/>
  <c r="I648" i="4" l="1"/>
  <c r="G649" i="4"/>
  <c r="E649" i="4" s="1"/>
  <c r="H649" i="4" l="1"/>
  <c r="J649" i="4"/>
  <c r="K649" i="4" s="1"/>
  <c r="L648" i="4"/>
  <c r="AB712" i="14" s="1"/>
  <c r="E647" i="12" l="1"/>
  <c r="F647" i="12" s="1"/>
  <c r="H647" i="12" s="1"/>
  <c r="O648" i="4"/>
  <c r="G650" i="4"/>
  <c r="E650" i="4" s="1"/>
  <c r="I649" i="4"/>
  <c r="H650" i="4" l="1"/>
  <c r="L649" i="4"/>
  <c r="AB714" i="14" s="1"/>
  <c r="J650" i="4"/>
  <c r="K650" i="4" l="1"/>
  <c r="E648" i="12"/>
  <c r="F648" i="12" s="1"/>
  <c r="H648" i="12" s="1"/>
  <c r="O649" i="4"/>
  <c r="I650" i="4"/>
  <c r="G651" i="4"/>
  <c r="E651" i="4" l="1"/>
  <c r="J651" i="4"/>
  <c r="L650" i="4"/>
  <c r="AB717" i="14" s="1"/>
  <c r="E649" i="12" l="1"/>
  <c r="F649" i="12" s="1"/>
  <c r="H649" i="12" s="1"/>
  <c r="O650" i="4"/>
  <c r="K651" i="4"/>
  <c r="H651" i="4"/>
  <c r="G652" i="4" l="1"/>
  <c r="I651" i="4"/>
  <c r="L651" i="4" l="1"/>
  <c r="AB718" i="14" s="1"/>
  <c r="E652" i="4"/>
  <c r="J652" i="4"/>
  <c r="K652" i="4" s="1"/>
  <c r="E650" i="12" l="1"/>
  <c r="F650" i="12" s="1"/>
  <c r="H650" i="12" s="1"/>
  <c r="O651" i="4"/>
  <c r="H652" i="4"/>
  <c r="I652" i="4" l="1"/>
  <c r="G653" i="4"/>
  <c r="E653" i="4" s="1"/>
  <c r="H653" i="4" l="1"/>
  <c r="J653" i="4"/>
  <c r="K653" i="4" s="1"/>
  <c r="L652" i="4"/>
  <c r="AB719" i="14" s="1"/>
  <c r="G654" i="4" l="1"/>
  <c r="E654" i="4" s="1"/>
  <c r="I653" i="4"/>
  <c r="E651" i="12"/>
  <c r="F651" i="12" s="1"/>
  <c r="H651" i="12" s="1"/>
  <c r="O652" i="4"/>
  <c r="H654" i="4" l="1"/>
  <c r="L653" i="4"/>
  <c r="AB721" i="14" s="1"/>
  <c r="J654" i="4"/>
  <c r="K654" i="4" l="1"/>
  <c r="E652" i="12"/>
  <c r="F652" i="12" s="1"/>
  <c r="H652" i="12" s="1"/>
  <c r="O653" i="4"/>
  <c r="I654" i="4"/>
  <c r="G655" i="4"/>
  <c r="J655" i="4" l="1"/>
  <c r="K655" i="4" s="1"/>
  <c r="E655" i="4"/>
  <c r="L654" i="4"/>
  <c r="AB705" i="14" s="1"/>
  <c r="H655" i="4" l="1"/>
  <c r="E653" i="12"/>
  <c r="F653" i="12" s="1"/>
  <c r="H653" i="12" s="1"/>
  <c r="O654" i="4"/>
  <c r="G656" i="4" l="1"/>
  <c r="I655" i="4"/>
  <c r="E656" i="4" l="1"/>
  <c r="J656" i="4"/>
  <c r="K656" i="4" s="1"/>
  <c r="L655" i="4"/>
  <c r="AB720" i="14" s="1"/>
  <c r="H656" i="4" l="1"/>
  <c r="E654" i="12"/>
  <c r="F654" i="12" s="1"/>
  <c r="H654" i="12" s="1"/>
  <c r="O655" i="4"/>
  <c r="G657" i="4" l="1"/>
  <c r="E657" i="4" s="1"/>
  <c r="I656" i="4"/>
  <c r="H657" i="4" l="1"/>
  <c r="L656" i="4"/>
  <c r="AB642" i="14" s="1"/>
  <c r="J657" i="4"/>
  <c r="K657" i="4" s="1"/>
  <c r="E655" i="12" l="1"/>
  <c r="F655" i="12" s="1"/>
  <c r="H655" i="12" s="1"/>
  <c r="O656" i="4"/>
  <c r="G658" i="4"/>
  <c r="E658" i="4" s="1"/>
  <c r="I657" i="4"/>
  <c r="H658" i="4" l="1"/>
  <c r="L657" i="4"/>
  <c r="AB649" i="14" s="1"/>
  <c r="J658" i="4"/>
  <c r="E656" i="12" l="1"/>
  <c r="F656" i="12" s="1"/>
  <c r="H656" i="12" s="1"/>
  <c r="O657" i="4"/>
  <c r="K658" i="4"/>
  <c r="I658" i="4"/>
  <c r="G659" i="4"/>
  <c r="E659" i="4" l="1"/>
  <c r="J659" i="4"/>
  <c r="L658" i="4"/>
  <c r="AB29" i="14" s="1"/>
  <c r="K659" i="4" l="1"/>
  <c r="H659" i="4"/>
  <c r="E657" i="12"/>
  <c r="F657" i="12" s="1"/>
  <c r="H657" i="12" s="1"/>
  <c r="O658" i="4"/>
  <c r="G660" i="4" l="1"/>
  <c r="I659" i="4"/>
  <c r="L659" i="4" l="1"/>
  <c r="AB473" i="14" s="1"/>
  <c r="E660" i="4"/>
  <c r="J660" i="4"/>
  <c r="K660" i="4" s="1"/>
  <c r="H660" i="4" l="1"/>
  <c r="E658" i="12"/>
  <c r="F658" i="12" s="1"/>
  <c r="H658" i="12" s="1"/>
  <c r="O659" i="4"/>
  <c r="G661" i="4" l="1"/>
  <c r="I660" i="4"/>
  <c r="L660" i="4" l="1"/>
  <c r="AB170" i="14" s="1"/>
  <c r="J661" i="4"/>
  <c r="K661" i="4" s="1"/>
  <c r="E661" i="4"/>
  <c r="H661" i="4" l="1"/>
  <c r="E659" i="12"/>
  <c r="F659" i="12" s="1"/>
  <c r="H659" i="12" s="1"/>
  <c r="O660" i="4"/>
  <c r="G662" i="4" l="1"/>
  <c r="E662" i="4" s="1"/>
  <c r="I661" i="4"/>
  <c r="H662" i="4" l="1"/>
  <c r="L661" i="4"/>
  <c r="AB404" i="14" s="1"/>
  <c r="J662" i="4"/>
  <c r="E660" i="12" l="1"/>
  <c r="F660" i="12" s="1"/>
  <c r="H660" i="12" s="1"/>
  <c r="O661" i="4"/>
  <c r="K662" i="4"/>
  <c r="I662" i="4"/>
  <c r="G663" i="4"/>
  <c r="J663" i="4" l="1"/>
  <c r="K663" i="4" s="1"/>
  <c r="L662" i="4"/>
  <c r="AB422" i="14" s="1"/>
  <c r="E663" i="4"/>
  <c r="H663" i="4" l="1"/>
  <c r="E661" i="12"/>
  <c r="F661" i="12" s="1"/>
  <c r="H661" i="12" s="1"/>
  <c r="O662" i="4"/>
  <c r="G664" i="4" l="1"/>
  <c r="I663" i="4"/>
  <c r="L663" i="4" l="1"/>
  <c r="AB303" i="14" s="1"/>
  <c r="E664" i="4"/>
  <c r="J664" i="4"/>
  <c r="K664" i="4" s="1"/>
  <c r="H664" i="4" l="1"/>
  <c r="E662" i="12"/>
  <c r="F662" i="12" s="1"/>
  <c r="H662" i="12" s="1"/>
  <c r="O663" i="4"/>
  <c r="G665" i="4" l="1"/>
  <c r="E665" i="4" s="1"/>
  <c r="I664" i="4"/>
  <c r="H665" i="4" l="1"/>
  <c r="G666" i="4" s="1"/>
  <c r="L664" i="4"/>
  <c r="AB347" i="14" s="1"/>
  <c r="J665" i="4"/>
  <c r="K665" i="4" s="1"/>
  <c r="E666" i="4" l="1"/>
  <c r="I665" i="4"/>
  <c r="L665" i="4" s="1"/>
  <c r="AB376" i="14" s="1"/>
  <c r="E663" i="12"/>
  <c r="F663" i="12" s="1"/>
  <c r="H663" i="12" s="1"/>
  <c r="O664" i="4"/>
  <c r="J666" i="4"/>
  <c r="H666" i="4" l="1"/>
  <c r="I666" i="4" s="1"/>
  <c r="E664" i="12"/>
  <c r="F664" i="12" s="1"/>
  <c r="H664" i="12" s="1"/>
  <c r="O665" i="4"/>
  <c r="K666" i="4"/>
  <c r="G667" i="4" l="1"/>
  <c r="E667" i="4" s="1"/>
  <c r="H667" i="4" s="1"/>
  <c r="L666" i="4"/>
  <c r="E665" i="12" l="1"/>
  <c r="F665" i="12" s="1"/>
  <c r="H665" i="12" s="1"/>
  <c r="AB372" i="14"/>
  <c r="O666" i="4"/>
  <c r="J667" i="4"/>
  <c r="K667" i="4" s="1"/>
  <c r="I667" i="4"/>
  <c r="G668" i="4"/>
  <c r="E668" i="4" l="1"/>
  <c r="J668" i="4"/>
  <c r="K668" i="4" s="1"/>
  <c r="L667" i="4"/>
  <c r="AB361" i="14" s="1"/>
  <c r="H668" i="4" l="1"/>
  <c r="E666" i="12"/>
  <c r="F666" i="12" s="1"/>
  <c r="H666" i="12" s="1"/>
  <c r="O667" i="4"/>
  <c r="G669" i="4" l="1"/>
  <c r="E669" i="4" s="1"/>
  <c r="I668" i="4"/>
  <c r="H669" i="4" l="1"/>
  <c r="L668" i="4"/>
  <c r="AB367" i="14" s="1"/>
  <c r="J669" i="4"/>
  <c r="K669" i="4" s="1"/>
  <c r="E667" i="12" l="1"/>
  <c r="F667" i="12" s="1"/>
  <c r="H667" i="12" s="1"/>
  <c r="O668" i="4"/>
  <c r="G670" i="4"/>
  <c r="E670" i="4" s="1"/>
  <c r="I669" i="4"/>
  <c r="H670" i="4" l="1"/>
  <c r="L669" i="4"/>
  <c r="AB326" i="14" s="1"/>
  <c r="J670" i="4"/>
  <c r="I670" i="4" l="1"/>
  <c r="G671" i="4"/>
  <c r="K670" i="4"/>
  <c r="E668" i="12"/>
  <c r="F668" i="12" s="1"/>
  <c r="H668" i="12" s="1"/>
  <c r="O669" i="4"/>
  <c r="E671" i="4" l="1"/>
  <c r="J671" i="4"/>
  <c r="L670" i="4"/>
  <c r="AB336" i="14" s="1"/>
  <c r="E669" i="12" l="1"/>
  <c r="F669" i="12" s="1"/>
  <c r="H669" i="12" s="1"/>
  <c r="O670" i="4"/>
  <c r="K671" i="4"/>
  <c r="H671" i="4"/>
  <c r="G672" i="4" l="1"/>
  <c r="I671" i="4"/>
  <c r="L671" i="4" l="1"/>
  <c r="AB356" i="14" s="1"/>
  <c r="E672" i="4"/>
  <c r="J672" i="4"/>
  <c r="K672" i="4" s="1"/>
  <c r="H672" i="4" l="1"/>
  <c r="E670" i="12"/>
  <c r="F670" i="12" s="1"/>
  <c r="H670" i="12" s="1"/>
  <c r="O671" i="4"/>
  <c r="I672" i="4" l="1"/>
  <c r="G673" i="4"/>
  <c r="E673" i="4" s="1"/>
  <c r="H673" i="4" l="1"/>
  <c r="J673" i="4"/>
  <c r="K673" i="4" s="1"/>
  <c r="L672" i="4"/>
  <c r="AB366" i="14" s="1"/>
  <c r="G674" i="4" l="1"/>
  <c r="E674" i="4" s="1"/>
  <c r="I673" i="4"/>
  <c r="E671" i="12"/>
  <c r="O672" i="4"/>
  <c r="H674" i="4" l="1"/>
  <c r="L673" i="4"/>
  <c r="AB394" i="14" s="1"/>
  <c r="J674" i="4"/>
  <c r="F671" i="12"/>
  <c r="H671" i="12" s="1"/>
  <c r="E672" i="12" l="1"/>
  <c r="O673" i="4"/>
  <c r="K674" i="4"/>
  <c r="I674" i="4"/>
  <c r="G675" i="4"/>
  <c r="F672" i="12" l="1"/>
  <c r="H672" i="12" s="1"/>
  <c r="E675" i="4"/>
  <c r="L674" i="4"/>
  <c r="AB391" i="14" s="1"/>
  <c r="J675" i="4"/>
  <c r="K675" i="4" l="1"/>
  <c r="E673" i="12"/>
  <c r="O674" i="4"/>
  <c r="H675" i="4"/>
  <c r="G676" i="4" l="1"/>
  <c r="I675" i="4"/>
  <c r="F673" i="12"/>
  <c r="H673" i="12" s="1"/>
  <c r="E676" i="4" l="1"/>
  <c r="J676" i="4"/>
  <c r="L675" i="4"/>
  <c r="AB412" i="14" s="1"/>
  <c r="E674" i="12" l="1"/>
  <c r="O675" i="4"/>
  <c r="H676" i="4"/>
  <c r="K676" i="4"/>
  <c r="F674" i="12" l="1"/>
  <c r="H674" i="12" s="1"/>
  <c r="G677" i="4"/>
  <c r="I676" i="4"/>
  <c r="L676" i="4" l="1"/>
  <c r="AB426" i="14" s="1"/>
  <c r="E677" i="4"/>
  <c r="J677" i="4"/>
  <c r="K677" i="4" s="1"/>
  <c r="H677" i="4" l="1"/>
  <c r="E675" i="12"/>
  <c r="O676" i="4"/>
  <c r="F675" i="12" l="1"/>
  <c r="H675" i="12" s="1"/>
  <c r="G678" i="4"/>
  <c r="E678" i="4" s="1"/>
  <c r="I677" i="4"/>
  <c r="H678" i="4" l="1"/>
  <c r="I678" i="4" s="1"/>
  <c r="L677" i="4"/>
  <c r="AB427" i="14" s="1"/>
  <c r="J678" i="4"/>
  <c r="K678" i="4" s="1"/>
  <c r="G679" i="4" l="1"/>
  <c r="E679" i="4" s="1"/>
  <c r="H679" i="4" s="1"/>
  <c r="E676" i="12"/>
  <c r="O677" i="4"/>
  <c r="L678" i="4"/>
  <c r="AB446" i="14" s="1"/>
  <c r="J679" i="4" l="1"/>
  <c r="K679" i="4" s="1"/>
  <c r="E677" i="12"/>
  <c r="O678" i="4"/>
  <c r="F676" i="12"/>
  <c r="H676" i="12" s="1"/>
  <c r="I679" i="4"/>
  <c r="G680" i="4"/>
  <c r="E680" i="4" l="1"/>
  <c r="L679" i="4"/>
  <c r="AB442" i="14" s="1"/>
  <c r="F677" i="12"/>
  <c r="H677" i="12" s="1"/>
  <c r="J680" i="4"/>
  <c r="K680" i="4" s="1"/>
  <c r="E678" i="12" l="1"/>
  <c r="O679" i="4"/>
  <c r="H680" i="4"/>
  <c r="F678" i="12" l="1"/>
  <c r="H678" i="12" s="1"/>
  <c r="I680" i="4"/>
  <c r="G681" i="4"/>
  <c r="E681" i="4" s="1"/>
  <c r="H681" i="4" l="1"/>
  <c r="G682" i="4" s="1"/>
  <c r="E682" i="4" s="1"/>
  <c r="J681" i="4"/>
  <c r="K681" i="4" s="1"/>
  <c r="L680" i="4"/>
  <c r="AB454" i="14" s="1"/>
  <c r="I681" i="4" l="1"/>
  <c r="L681" i="4" s="1"/>
  <c r="AB475" i="14" s="1"/>
  <c r="E679" i="12"/>
  <c r="O680" i="4"/>
  <c r="J682" i="4"/>
  <c r="H682" i="4" l="1"/>
  <c r="G683" i="4" s="1"/>
  <c r="F679" i="12"/>
  <c r="H679" i="12" s="1"/>
  <c r="K682" i="4"/>
  <c r="E680" i="12"/>
  <c r="O681" i="4"/>
  <c r="I682" i="4" l="1"/>
  <c r="L682" i="4" s="1"/>
  <c r="AB477" i="14" s="1"/>
  <c r="J683" i="4"/>
  <c r="K683" i="4" s="1"/>
  <c r="E683" i="4"/>
  <c r="F680" i="12"/>
  <c r="H680" i="12" s="1"/>
  <c r="H683" i="4" l="1"/>
  <c r="E681" i="12"/>
  <c r="O682" i="4"/>
  <c r="F681" i="12" l="1"/>
  <c r="H681" i="12" s="1"/>
  <c r="G684" i="4"/>
  <c r="I683" i="4"/>
  <c r="L683" i="4" l="1"/>
  <c r="AB503" i="14" s="1"/>
  <c r="E684" i="4"/>
  <c r="J684" i="4"/>
  <c r="K684" i="4" l="1"/>
  <c r="E682" i="12"/>
  <c r="O683" i="4"/>
  <c r="H684" i="4"/>
  <c r="G685" i="4" l="1"/>
  <c r="I684" i="4"/>
  <c r="F682" i="12"/>
  <c r="H682" i="12" s="1"/>
  <c r="L684" i="4" l="1"/>
  <c r="AB519" i="14" s="1"/>
  <c r="E685" i="4"/>
  <c r="J685" i="4"/>
  <c r="K685" i="4" s="1"/>
  <c r="H685" i="4" l="1"/>
  <c r="E683" i="12"/>
  <c r="O684" i="4"/>
  <c r="G686" i="4" l="1"/>
  <c r="E686" i="4" s="1"/>
  <c r="I685" i="4"/>
  <c r="F683" i="12"/>
  <c r="H683" i="12" s="1"/>
  <c r="H686" i="4" l="1"/>
  <c r="L685" i="4"/>
  <c r="AB544" i="14" s="1"/>
  <c r="J686" i="4"/>
  <c r="K686" i="4" s="1"/>
  <c r="E684" i="12" l="1"/>
  <c r="O685" i="4"/>
  <c r="G687" i="4"/>
  <c r="E687" i="4" s="1"/>
  <c r="I686" i="4"/>
  <c r="L686" i="4" l="1"/>
  <c r="AB560" i="14" s="1"/>
  <c r="J687" i="4"/>
  <c r="H687" i="4"/>
  <c r="F684" i="12"/>
  <c r="H684" i="12" s="1"/>
  <c r="G688" i="4" l="1"/>
  <c r="I687" i="4"/>
  <c r="K687" i="4"/>
  <c r="E685" i="12"/>
  <c r="O686" i="4"/>
  <c r="F685" i="12" l="1"/>
  <c r="H685" i="12" s="1"/>
  <c r="L687" i="4"/>
  <c r="AB581" i="14" s="1"/>
  <c r="E688" i="4"/>
  <c r="J688" i="4"/>
  <c r="K688" i="4" s="1"/>
  <c r="E686" i="12" l="1"/>
  <c r="O687" i="4"/>
  <c r="H688" i="4"/>
  <c r="F686" i="12" l="1"/>
  <c r="H686" i="12" s="1"/>
  <c r="I688" i="4"/>
  <c r="G689" i="4"/>
  <c r="E689" i="4" s="1"/>
  <c r="H689" i="4" l="1"/>
  <c r="I689" i="4" s="1"/>
  <c r="L688" i="4"/>
  <c r="AB578" i="14" s="1"/>
  <c r="J689" i="4"/>
  <c r="K689" i="4" s="1"/>
  <c r="G690" i="4" l="1"/>
  <c r="E690" i="4" s="1"/>
  <c r="E687" i="12"/>
  <c r="O688" i="4"/>
  <c r="L689" i="4"/>
  <c r="AB589" i="14" s="1"/>
  <c r="J690" i="4" l="1"/>
  <c r="K690" i="4" s="1"/>
  <c r="F687" i="12"/>
  <c r="H687" i="12" s="1"/>
  <c r="H690" i="4"/>
  <c r="E688" i="12"/>
  <c r="O689" i="4"/>
  <c r="F688" i="12" l="1"/>
  <c r="H688" i="12" s="1"/>
  <c r="I690" i="4"/>
  <c r="G691" i="4"/>
  <c r="E691" i="4" s="1"/>
  <c r="H691" i="4" l="1"/>
  <c r="J691" i="4"/>
  <c r="K691" i="4" s="1"/>
  <c r="L690" i="4"/>
  <c r="AB174" i="14" s="1"/>
  <c r="E689" i="12" l="1"/>
  <c r="O690" i="4"/>
  <c r="I691" i="4"/>
  <c r="G692" i="4"/>
  <c r="L691" i="4" l="1"/>
  <c r="AB297" i="14" s="1"/>
  <c r="J692" i="4"/>
  <c r="K692" i="4" s="1"/>
  <c r="E692" i="4"/>
  <c r="F689" i="12"/>
  <c r="H689" i="12" s="1"/>
  <c r="E690" i="12" l="1"/>
  <c r="O691" i="4"/>
  <c r="H692" i="4"/>
  <c r="G693" i="4" l="1"/>
  <c r="E693" i="4" s="1"/>
  <c r="I692" i="4"/>
  <c r="F690" i="12"/>
  <c r="H690" i="12" s="1"/>
  <c r="H693" i="4" l="1"/>
  <c r="L692" i="4"/>
  <c r="AB430" i="14" s="1"/>
  <c r="J693" i="4"/>
  <c r="K693" i="4" l="1"/>
  <c r="I693" i="4"/>
  <c r="G694" i="4"/>
  <c r="E691" i="12"/>
  <c r="O692" i="4"/>
  <c r="E694" i="4" l="1"/>
  <c r="F691" i="12"/>
  <c r="H691" i="12" s="1"/>
  <c r="L693" i="4"/>
  <c r="AB450" i="14" s="1"/>
  <c r="J694" i="4"/>
  <c r="K694" i="4" s="1"/>
  <c r="E692" i="12" l="1"/>
  <c r="O693" i="4"/>
  <c r="H694" i="4"/>
  <c r="G695" i="4" l="1"/>
  <c r="E695" i="4" s="1"/>
  <c r="I694" i="4"/>
  <c r="F692" i="12"/>
  <c r="H692" i="12" s="1"/>
  <c r="L694" i="4" l="1"/>
  <c r="AB431" i="14" s="1"/>
  <c r="J695" i="4"/>
  <c r="K695" i="4" s="1"/>
  <c r="H695" i="4"/>
  <c r="E693" i="12" l="1"/>
  <c r="O694" i="4"/>
  <c r="I695" i="4"/>
  <c r="G696" i="4"/>
  <c r="E696" i="4" s="1"/>
  <c r="H696" i="4" l="1"/>
  <c r="L695" i="4"/>
  <c r="AB126" i="14" s="1"/>
  <c r="F693" i="12"/>
  <c r="H693" i="12" s="1"/>
  <c r="J696" i="4"/>
  <c r="K696" i="4" s="1"/>
  <c r="E694" i="12" l="1"/>
  <c r="O695" i="4"/>
  <c r="G697" i="4"/>
  <c r="I696" i="4"/>
  <c r="J697" i="4" l="1"/>
  <c r="F694" i="12"/>
  <c r="H694" i="12" s="1"/>
  <c r="E697" i="4"/>
  <c r="L696" i="4"/>
  <c r="AB300" i="14" s="1"/>
  <c r="E695" i="12" l="1"/>
  <c r="O696" i="4"/>
  <c r="H697" i="4"/>
  <c r="K697" i="4"/>
  <c r="F695" i="12" l="1"/>
  <c r="H695" i="12" s="1"/>
  <c r="G698" i="4"/>
  <c r="I697" i="4"/>
  <c r="E698" i="4" l="1"/>
  <c r="J698" i="4"/>
  <c r="L697" i="4"/>
  <c r="AB323" i="14" s="1"/>
  <c r="E696" i="12" l="1"/>
  <c r="O697" i="4"/>
  <c r="K698" i="4"/>
  <c r="H698" i="4"/>
  <c r="F696" i="12" l="1"/>
  <c r="H696" i="12" s="1"/>
  <c r="G699" i="4"/>
  <c r="I698" i="4"/>
  <c r="L698" i="4" l="1"/>
  <c r="AB339" i="14" s="1"/>
  <c r="E699" i="4"/>
  <c r="J699" i="4"/>
  <c r="H699" i="4" l="1"/>
  <c r="K699" i="4"/>
  <c r="E697" i="12"/>
  <c r="O698" i="4"/>
  <c r="I699" i="4" l="1"/>
  <c r="G700" i="4"/>
  <c r="F697" i="12"/>
  <c r="H697" i="12" s="1"/>
  <c r="E700" i="4" l="1"/>
  <c r="J700" i="4"/>
  <c r="K700" i="4" s="1"/>
  <c r="L699" i="4"/>
  <c r="AB360" i="14" s="1"/>
  <c r="E698" i="12" l="1"/>
  <c r="O699" i="4"/>
  <c r="H700" i="4"/>
  <c r="F698" i="12" l="1"/>
  <c r="H698" i="12" s="1"/>
  <c r="G701" i="4"/>
  <c r="E701" i="4" s="1"/>
  <c r="I700" i="4"/>
  <c r="H701" i="4" l="1"/>
  <c r="L700" i="4"/>
  <c r="AB298" i="14" s="1"/>
  <c r="J701" i="4"/>
  <c r="K701" i="4" l="1"/>
  <c r="G702" i="4"/>
  <c r="I701" i="4"/>
  <c r="E699" i="12"/>
  <c r="O700" i="4"/>
  <c r="J702" i="4" l="1"/>
  <c r="K702" i="4" s="1"/>
  <c r="F699" i="12"/>
  <c r="H699" i="12" s="1"/>
  <c r="L701" i="4"/>
  <c r="AB120" i="14" s="1"/>
  <c r="E702" i="4"/>
  <c r="E700" i="12" l="1"/>
  <c r="O701" i="4"/>
  <c r="H702" i="4"/>
  <c r="F700" i="12" l="1"/>
  <c r="H700" i="12" s="1"/>
  <c r="G703" i="4"/>
  <c r="I702" i="4"/>
  <c r="L702" i="4" l="1"/>
  <c r="AB295" i="14" s="1"/>
  <c r="E703" i="4"/>
  <c r="J703" i="4"/>
  <c r="K703" i="4" l="1"/>
  <c r="E701" i="12"/>
  <c r="O702" i="4"/>
  <c r="H703" i="4"/>
  <c r="F701" i="12" l="1"/>
  <c r="H701" i="12" s="1"/>
  <c r="I703" i="4"/>
  <c r="G704" i="4"/>
  <c r="E704" i="4" l="1"/>
  <c r="J704" i="4"/>
  <c r="K704" i="4" s="1"/>
  <c r="L703" i="4"/>
  <c r="AB307" i="14" s="1"/>
  <c r="E702" i="12" l="1"/>
  <c r="O703" i="4"/>
  <c r="H704" i="4"/>
  <c r="F702" i="12" l="1"/>
  <c r="H702" i="12" s="1"/>
  <c r="G705" i="4"/>
  <c r="E705" i="4" s="1"/>
  <c r="I704" i="4"/>
  <c r="H705" i="4" l="1"/>
  <c r="G706" i="4" s="1"/>
  <c r="L704" i="4"/>
  <c r="AB314" i="14" s="1"/>
  <c r="J705" i="4"/>
  <c r="I705" i="4" l="1"/>
  <c r="E703" i="12"/>
  <c r="O704" i="4"/>
  <c r="K705" i="4"/>
  <c r="J706" i="4" s="1"/>
  <c r="E706" i="4"/>
  <c r="K706" i="4" l="1"/>
  <c r="H706" i="4"/>
  <c r="L705" i="4"/>
  <c r="AB321" i="14" s="1"/>
  <c r="F703" i="12"/>
  <c r="H703" i="12" s="1"/>
  <c r="E704" i="12" l="1"/>
  <c r="O705" i="4"/>
  <c r="G707" i="4"/>
  <c r="I706" i="4"/>
  <c r="L706" i="4" l="1"/>
  <c r="AB335" i="14" s="1"/>
  <c r="E707" i="4"/>
  <c r="J707" i="4"/>
  <c r="F704" i="12"/>
  <c r="H704" i="12" s="1"/>
  <c r="H707" i="4" l="1"/>
  <c r="E705" i="12"/>
  <c r="O706" i="4"/>
  <c r="K707" i="4"/>
  <c r="F705" i="12" l="1"/>
  <c r="H705" i="12" s="1"/>
  <c r="I707" i="4"/>
  <c r="G708" i="4"/>
  <c r="E708" i="4" l="1"/>
  <c r="J708" i="4"/>
  <c r="K708" i="4" s="1"/>
  <c r="L707" i="4"/>
  <c r="AB359" i="14" s="1"/>
  <c r="E706" i="12" l="1"/>
  <c r="O707" i="4"/>
  <c r="H708" i="4"/>
  <c r="F706" i="12" l="1"/>
  <c r="H706" i="12" s="1"/>
  <c r="G709" i="4"/>
  <c r="E709" i="4" s="1"/>
  <c r="I708" i="4"/>
  <c r="H709" i="4" l="1"/>
  <c r="I709" i="4" s="1"/>
  <c r="L708" i="4"/>
  <c r="AB385" i="14" s="1"/>
  <c r="J709" i="4"/>
  <c r="G710" i="4" l="1"/>
  <c r="E710" i="4" s="1"/>
  <c r="E707" i="12"/>
  <c r="O708" i="4"/>
  <c r="K709" i="4"/>
  <c r="J710" i="4" l="1"/>
  <c r="K710" i="4" s="1"/>
  <c r="L709" i="4"/>
  <c r="AB408" i="14" s="1"/>
  <c r="H710" i="4"/>
  <c r="F707" i="12"/>
  <c r="H707" i="12" s="1"/>
  <c r="E708" i="12" l="1"/>
  <c r="O709" i="4"/>
  <c r="I710" i="4"/>
  <c r="G711" i="4"/>
  <c r="F708" i="12" l="1"/>
  <c r="H708" i="12" s="1"/>
  <c r="E711" i="4"/>
  <c r="J711" i="4"/>
  <c r="L710" i="4"/>
  <c r="AB425" i="14" s="1"/>
  <c r="H711" i="4" l="1"/>
  <c r="E709" i="12"/>
  <c r="O710" i="4"/>
  <c r="K711" i="4"/>
  <c r="G712" i="4" l="1"/>
  <c r="I711" i="4"/>
  <c r="F709" i="12"/>
  <c r="H709" i="12" s="1"/>
  <c r="L711" i="4" l="1"/>
  <c r="AB445" i="14" s="1"/>
  <c r="E712" i="4"/>
  <c r="J712" i="4"/>
  <c r="K712" i="4" s="1"/>
  <c r="H712" i="4" l="1"/>
  <c r="E710" i="12"/>
  <c r="O711" i="4"/>
  <c r="F710" i="12" l="1"/>
  <c r="H710" i="12" s="1"/>
  <c r="I712" i="4"/>
  <c r="G713" i="4"/>
  <c r="E713" i="4" s="1"/>
  <c r="H713" i="4" l="1"/>
  <c r="G714" i="4" s="1"/>
  <c r="J713" i="4"/>
  <c r="L712" i="4"/>
  <c r="AB467" i="14" s="1"/>
  <c r="I713" i="4" l="1"/>
  <c r="K713" i="4"/>
  <c r="J714" i="4" s="1"/>
  <c r="E714" i="4"/>
  <c r="E711" i="12"/>
  <c r="O712" i="4"/>
  <c r="L713" i="4" l="1"/>
  <c r="F711" i="12"/>
  <c r="H711" i="12" s="1"/>
  <c r="K714" i="4"/>
  <c r="H714" i="4"/>
  <c r="E712" i="12" l="1"/>
  <c r="AB489" i="14"/>
  <c r="O713" i="4"/>
  <c r="G715" i="4"/>
  <c r="I714" i="4"/>
  <c r="F712" i="12"/>
  <c r="H712" i="12" s="1"/>
  <c r="L714" i="4" l="1"/>
  <c r="AB513" i="14" s="1"/>
  <c r="E715" i="4"/>
  <c r="J715" i="4"/>
  <c r="K715" i="4" l="1"/>
  <c r="E713" i="12"/>
  <c r="O714" i="4"/>
  <c r="H715" i="4"/>
  <c r="G716" i="4" l="1"/>
  <c r="I715" i="4"/>
  <c r="F713" i="12"/>
  <c r="H713" i="12" s="1"/>
  <c r="L715" i="4" l="1"/>
  <c r="AB537" i="14" s="1"/>
  <c r="E716" i="4"/>
  <c r="J716" i="4"/>
  <c r="K716" i="4" s="1"/>
  <c r="H716" i="4" l="1"/>
  <c r="E714" i="12"/>
  <c r="O715" i="4"/>
  <c r="F714" i="12" l="1"/>
  <c r="H714" i="12" s="1"/>
  <c r="I716" i="4"/>
  <c r="G717" i="4"/>
  <c r="E717" i="4" s="1"/>
  <c r="L716" i="4" l="1"/>
  <c r="AB557" i="14" s="1"/>
  <c r="H717" i="4"/>
  <c r="J717" i="4"/>
  <c r="I717" i="4" l="1"/>
  <c r="G718" i="4"/>
  <c r="K717" i="4"/>
  <c r="E715" i="12"/>
  <c r="O716" i="4"/>
  <c r="F715" i="12" l="1"/>
  <c r="H715" i="12" s="1"/>
  <c r="E718" i="4"/>
  <c r="J718" i="4"/>
  <c r="L717" i="4"/>
  <c r="AB576" i="14" s="1"/>
  <c r="E716" i="12" l="1"/>
  <c r="O717" i="4"/>
  <c r="K718" i="4"/>
  <c r="H718" i="4"/>
  <c r="I718" i="4" l="1"/>
  <c r="G719" i="4"/>
  <c r="F716" i="12"/>
  <c r="H716" i="12" s="1"/>
  <c r="E719" i="4" l="1"/>
  <c r="J719" i="4"/>
  <c r="L718" i="4"/>
  <c r="AB555" i="14" s="1"/>
  <c r="K719" i="4" l="1"/>
  <c r="E717" i="12"/>
  <c r="O718" i="4"/>
  <c r="H719" i="4"/>
  <c r="G720" i="4" l="1"/>
  <c r="I719" i="4"/>
  <c r="F717" i="12"/>
  <c r="H717" i="12" s="1"/>
  <c r="L719" i="4" l="1"/>
  <c r="AB573" i="14" s="1"/>
  <c r="E720" i="4"/>
  <c r="J720" i="4"/>
  <c r="K720" i="4" s="1"/>
  <c r="E718" i="12" l="1"/>
  <c r="O719" i="4"/>
  <c r="H720" i="4"/>
  <c r="G721" i="4" l="1"/>
  <c r="E721" i="4" s="1"/>
  <c r="I720" i="4"/>
  <c r="F718" i="12"/>
  <c r="H718" i="12" s="1"/>
  <c r="H721" i="4" l="1"/>
  <c r="I721" i="4" s="1"/>
  <c r="L720" i="4"/>
  <c r="AB590" i="14" s="1"/>
  <c r="J721" i="4"/>
  <c r="G722" i="4" l="1"/>
  <c r="E722" i="4" s="1"/>
  <c r="K721" i="4"/>
  <c r="E719" i="12"/>
  <c r="O720" i="4"/>
  <c r="J722" i="4" l="1"/>
  <c r="K722" i="4" s="1"/>
  <c r="L721" i="4"/>
  <c r="AB449" i="14" s="1"/>
  <c r="H722" i="4"/>
  <c r="F719" i="12"/>
  <c r="H719" i="12" s="1"/>
  <c r="G723" i="4" l="1"/>
  <c r="I722" i="4"/>
  <c r="E720" i="12"/>
  <c r="O721" i="4"/>
  <c r="F720" i="12" l="1"/>
  <c r="H720" i="12" s="1"/>
  <c r="L722" i="4"/>
  <c r="AB542" i="14" s="1"/>
  <c r="E723" i="4"/>
  <c r="J723" i="4"/>
  <c r="H723" i="4" l="1"/>
  <c r="K723" i="4"/>
  <c r="E721" i="12"/>
  <c r="O722" i="4"/>
  <c r="G724" i="4" l="1"/>
  <c r="I723" i="4"/>
  <c r="F721" i="12"/>
  <c r="H721" i="12" s="1"/>
  <c r="L723" i="4" l="1"/>
  <c r="AB552" i="14" s="1"/>
  <c r="E724" i="4"/>
  <c r="J724" i="4"/>
  <c r="K724" i="4" s="1"/>
  <c r="E722" i="12" l="1"/>
  <c r="O723" i="4"/>
  <c r="H724" i="4"/>
  <c r="G725" i="4" l="1"/>
  <c r="E725" i="4" s="1"/>
  <c r="I724" i="4"/>
  <c r="F722" i="12"/>
  <c r="H722" i="12" s="1"/>
  <c r="H725" i="4" l="1"/>
  <c r="L724" i="4"/>
  <c r="AB39" i="14" s="1"/>
  <c r="J725" i="4"/>
  <c r="K725" i="4" l="1"/>
  <c r="E723" i="12"/>
  <c r="O724" i="4"/>
  <c r="I725" i="4"/>
  <c r="G726" i="4"/>
  <c r="L725" i="4" l="1"/>
  <c r="AB434" i="14" s="1"/>
  <c r="E726" i="4"/>
  <c r="F723" i="12"/>
  <c r="H723" i="12" s="1"/>
  <c r="J726" i="4"/>
  <c r="E724" i="12" l="1"/>
  <c r="O725" i="4"/>
  <c r="K726" i="4"/>
  <c r="H726" i="4"/>
  <c r="I726" i="4" l="1"/>
  <c r="G727" i="4"/>
  <c r="F724" i="12"/>
  <c r="H724" i="12" s="1"/>
  <c r="E727" i="4" l="1"/>
  <c r="J727" i="4"/>
  <c r="L726" i="4"/>
  <c r="AB459" i="14" s="1"/>
  <c r="E725" i="12" l="1"/>
  <c r="O726" i="4"/>
  <c r="K727" i="4"/>
  <c r="H727" i="4"/>
  <c r="G728" i="4" l="1"/>
  <c r="I727" i="4"/>
  <c r="F725" i="12"/>
  <c r="H725" i="12" s="1"/>
  <c r="L727" i="4" l="1"/>
  <c r="AB104" i="14" s="1"/>
  <c r="E728" i="4"/>
  <c r="J728" i="4"/>
  <c r="K728" i="4" s="1"/>
  <c r="E726" i="12" l="1"/>
  <c r="O727" i="4"/>
  <c r="H728" i="4"/>
  <c r="G729" i="4" l="1"/>
  <c r="E729" i="4" s="1"/>
  <c r="I728" i="4"/>
  <c r="F726" i="12"/>
  <c r="H726" i="12" s="1"/>
  <c r="H729" i="4" l="1"/>
  <c r="L728" i="4"/>
  <c r="AB352" i="14" s="1"/>
  <c r="J729" i="4"/>
  <c r="K729" i="4" l="1"/>
  <c r="E727" i="12"/>
  <c r="O728" i="4"/>
  <c r="G730" i="4"/>
  <c r="I729" i="4"/>
  <c r="J730" i="4" l="1"/>
  <c r="K730" i="4" s="1"/>
  <c r="L729" i="4"/>
  <c r="AB380" i="14" s="1"/>
  <c r="E730" i="4"/>
  <c r="F727" i="12"/>
  <c r="H727" i="12" s="1"/>
  <c r="H730" i="4" l="1"/>
  <c r="E728" i="12"/>
  <c r="O729" i="4"/>
  <c r="I730" i="4" l="1"/>
  <c r="G731" i="4"/>
  <c r="E731" i="4" s="1"/>
  <c r="F728" i="12"/>
  <c r="H728" i="12" s="1"/>
  <c r="H731" i="4" l="1"/>
  <c r="J731" i="4"/>
  <c r="L730" i="4"/>
  <c r="AB16" i="14" s="1"/>
  <c r="I731" i="4" l="1"/>
  <c r="G732" i="4"/>
  <c r="E729" i="12"/>
  <c r="O730" i="4"/>
  <c r="K731" i="4"/>
  <c r="J732" i="4" l="1"/>
  <c r="K732" i="4" s="1"/>
  <c r="E732" i="4"/>
  <c r="L731" i="4"/>
  <c r="AB285" i="14" s="1"/>
  <c r="F729" i="12"/>
  <c r="H729" i="12" s="1"/>
  <c r="E730" i="12" l="1"/>
  <c r="O731" i="4"/>
  <c r="H732" i="4"/>
  <c r="I732" i="4" l="1"/>
  <c r="G733" i="4"/>
  <c r="F730" i="12"/>
  <c r="H730" i="12" s="1"/>
  <c r="J733" i="4" l="1"/>
  <c r="L732" i="4"/>
  <c r="AB284" i="14" s="1"/>
  <c r="E733" i="4"/>
  <c r="E731" i="12" l="1"/>
  <c r="O732" i="4"/>
  <c r="H733" i="4"/>
  <c r="K733" i="4"/>
  <c r="F731" i="12" l="1"/>
  <c r="H731" i="12" s="1"/>
  <c r="G734" i="4"/>
  <c r="I733" i="4"/>
  <c r="L733" i="4" l="1"/>
  <c r="AB265" i="14" s="1"/>
  <c r="E734" i="4"/>
  <c r="J734" i="4"/>
  <c r="H734" i="4" l="1"/>
  <c r="K734" i="4"/>
  <c r="E732" i="12"/>
  <c r="O733" i="4"/>
  <c r="F732" i="12" l="1"/>
  <c r="H732" i="12" s="1"/>
  <c r="G735" i="4"/>
  <c r="I734" i="4"/>
  <c r="L734" i="4" l="1"/>
  <c r="AB273" i="14" s="1"/>
  <c r="E735" i="4"/>
  <c r="J735" i="4"/>
  <c r="H735" i="4" l="1"/>
  <c r="K735" i="4"/>
  <c r="E733" i="12"/>
  <c r="O734" i="4"/>
  <c r="F733" i="12" l="1"/>
  <c r="H733" i="12" s="1"/>
  <c r="I735" i="4"/>
  <c r="G736" i="4"/>
  <c r="L735" i="4" l="1"/>
  <c r="AB270" i="14" s="1"/>
  <c r="K9" i="8"/>
  <c r="J736" i="4"/>
  <c r="K736" i="4" s="1"/>
  <c r="K11" i="8" s="1"/>
  <c r="E736" i="4"/>
  <c r="E734" i="12" l="1"/>
  <c r="O735" i="4"/>
  <c r="K7" i="8"/>
  <c r="H736" i="4"/>
  <c r="I736" i="4" s="1"/>
  <c r="F734" i="12" l="1"/>
  <c r="H734" i="12" s="1"/>
  <c r="L736" i="4"/>
  <c r="AB271" i="14" l="1"/>
  <c r="L56" i="6"/>
  <c r="K19" i="8"/>
  <c r="K16" i="8"/>
  <c r="K17" i="8" s="1"/>
  <c r="K21" i="8"/>
  <c r="K18" i="8"/>
  <c r="K20" i="8"/>
  <c r="E735" i="12"/>
  <c r="O736" i="4"/>
  <c r="K13" i="8" s="1"/>
  <c r="K10" i="8"/>
  <c r="J26" i="12" l="1"/>
  <c r="J22" i="12"/>
  <c r="J8" i="12"/>
  <c r="J14" i="12"/>
  <c r="J16" i="12"/>
  <c r="J12" i="12"/>
  <c r="J9" i="12"/>
  <c r="J10" i="12"/>
  <c r="J24" i="12"/>
  <c r="J20" i="12"/>
  <c r="J7" i="12"/>
  <c r="J30" i="12"/>
  <c r="J34" i="12"/>
  <c r="J18" i="12"/>
  <c r="J33" i="12"/>
  <c r="J21" i="12"/>
  <c r="J25" i="12"/>
  <c r="J32" i="12"/>
  <c r="J17" i="12"/>
  <c r="J29" i="12"/>
  <c r="J23" i="12"/>
  <c r="J15" i="12"/>
  <c r="J31" i="12"/>
  <c r="J13" i="12"/>
  <c r="J6" i="12"/>
  <c r="J28" i="12"/>
  <c r="J19" i="12"/>
  <c r="J35" i="12"/>
  <c r="J27" i="12"/>
  <c r="J11" i="12"/>
  <c r="J50" i="12"/>
  <c r="J42" i="12"/>
  <c r="J54" i="12"/>
  <c r="J55" i="12"/>
  <c r="J63" i="12"/>
  <c r="J62" i="12"/>
  <c r="J38" i="12"/>
  <c r="J58" i="12"/>
  <c r="J47" i="12"/>
  <c r="J39" i="12"/>
  <c r="J59" i="12"/>
  <c r="J51" i="12"/>
  <c r="J36" i="12"/>
  <c r="J43" i="12"/>
  <c r="J46" i="12"/>
  <c r="J61" i="12"/>
  <c r="J57" i="12"/>
  <c r="J56" i="12"/>
  <c r="J53" i="12"/>
  <c r="J40" i="12"/>
  <c r="J52" i="12"/>
  <c r="J37" i="12"/>
  <c r="J65" i="12"/>
  <c r="J44" i="12"/>
  <c r="J41" i="12"/>
  <c r="J64" i="12"/>
  <c r="J49" i="12"/>
  <c r="J45" i="12"/>
  <c r="J60" i="12"/>
  <c r="J48" i="12"/>
  <c r="F735" i="12"/>
  <c r="H735" i="12" s="1"/>
  <c r="D52" i="6" s="1"/>
  <c r="J735" i="12"/>
  <c r="J221" i="12"/>
  <c r="J660" i="12"/>
  <c r="J523" i="12"/>
  <c r="J353" i="12"/>
  <c r="J222" i="12"/>
  <c r="J671" i="12"/>
  <c r="J517" i="12"/>
  <c r="J369" i="12"/>
  <c r="J196" i="12"/>
  <c r="J571" i="12"/>
  <c r="J402" i="12"/>
  <c r="J269" i="12"/>
  <c r="J112" i="12"/>
  <c r="J566" i="12"/>
  <c r="J417" i="12"/>
  <c r="J243" i="12"/>
  <c r="J107" i="12"/>
  <c r="J565" i="12"/>
  <c r="J408" i="12"/>
  <c r="J606" i="12"/>
  <c r="J441" i="12"/>
  <c r="J300" i="12"/>
  <c r="J132" i="12"/>
  <c r="J605" i="12"/>
  <c r="J449" i="12"/>
  <c r="J295" i="12"/>
  <c r="J142" i="12"/>
  <c r="J580" i="12"/>
  <c r="J282" i="12"/>
  <c r="J133" i="12"/>
  <c r="J583" i="12"/>
  <c r="J430" i="12"/>
  <c r="J265" i="12"/>
  <c r="J125" i="12"/>
  <c r="J563" i="12"/>
  <c r="J429" i="12"/>
  <c r="J272" i="12"/>
  <c r="J119" i="12"/>
  <c r="J250" i="12"/>
  <c r="J82" i="12"/>
  <c r="J552" i="12"/>
  <c r="J399" i="12"/>
  <c r="J246" i="12"/>
  <c r="J98" i="12"/>
  <c r="J531" i="12"/>
  <c r="J394" i="12"/>
  <c r="J245" i="12"/>
  <c r="J87" i="12"/>
  <c r="J447" i="12"/>
  <c r="J294" i="12"/>
  <c r="J144" i="12"/>
  <c r="J579" i="12"/>
  <c r="J442" i="12"/>
  <c r="J293" i="12"/>
  <c r="J136" i="12"/>
  <c r="J590" i="12"/>
  <c r="J425" i="12"/>
  <c r="J635" i="12"/>
  <c r="J466" i="12"/>
  <c r="J333" i="12"/>
  <c r="J176" i="12"/>
  <c r="J630" i="12"/>
  <c r="J481" i="12"/>
  <c r="J308" i="12"/>
  <c r="J171" i="12"/>
  <c r="J629" i="12"/>
  <c r="J472" i="12"/>
  <c r="J158" i="12"/>
  <c r="J596" i="12"/>
  <c r="J460" i="12"/>
  <c r="J290" i="12"/>
  <c r="J157" i="12"/>
  <c r="J607" i="12"/>
  <c r="J454" i="12"/>
  <c r="J304" i="12"/>
  <c r="J131" i="12"/>
  <c r="J90" i="12"/>
  <c r="J544" i="12"/>
  <c r="J391" i="12"/>
  <c r="J238" i="12"/>
  <c r="J72" i="12"/>
  <c r="J539" i="12"/>
  <c r="J370" i="12"/>
  <c r="J237" i="12"/>
  <c r="J80" i="12"/>
  <c r="J534" i="12"/>
  <c r="J286" i="12"/>
  <c r="J121" i="12"/>
  <c r="J587" i="12"/>
  <c r="J418" i="12"/>
  <c r="J285" i="12"/>
  <c r="J128" i="12"/>
  <c r="J582" i="12"/>
  <c r="J433" i="12"/>
  <c r="J259" i="12"/>
  <c r="J474" i="12"/>
  <c r="J325" i="12"/>
  <c r="J168" i="12"/>
  <c r="J622" i="12"/>
  <c r="J457" i="12"/>
  <c r="J316" i="12"/>
  <c r="J147" i="12"/>
  <c r="J621" i="12"/>
  <c r="J464" i="12"/>
  <c r="J312" i="12"/>
  <c r="J604" i="12"/>
  <c r="J435" i="12"/>
  <c r="J298" i="12"/>
  <c r="J149" i="12"/>
  <c r="J599" i="12"/>
  <c r="J446" i="12"/>
  <c r="J281" i="12"/>
  <c r="J140" i="12"/>
  <c r="J578" i="12"/>
  <c r="J577" i="12"/>
  <c r="J404" i="12"/>
  <c r="J268" i="12"/>
  <c r="J97" i="12"/>
  <c r="J568" i="12"/>
  <c r="J415" i="12"/>
  <c r="J262" i="12"/>
  <c r="J114" i="12"/>
  <c r="J547" i="12"/>
  <c r="J315" i="12"/>
  <c r="J146" i="12"/>
  <c r="J616" i="12"/>
  <c r="J463" i="12"/>
  <c r="J310" i="12"/>
  <c r="J161" i="12"/>
  <c r="J595" i="12"/>
  <c r="J458" i="12"/>
  <c r="J309" i="12"/>
  <c r="J152" i="12"/>
  <c r="J350" i="12"/>
  <c r="J185" i="12"/>
  <c r="J651" i="12"/>
  <c r="J482" i="12"/>
  <c r="J349" i="12"/>
  <c r="J192" i="12"/>
  <c r="J646" i="12"/>
  <c r="J497" i="12"/>
  <c r="J323" i="12"/>
  <c r="J480" i="12"/>
  <c r="J327" i="12"/>
  <c r="J174" i="12"/>
  <c r="J612" i="12"/>
  <c r="J475" i="12"/>
  <c r="J306" i="12"/>
  <c r="J173" i="12"/>
  <c r="J623" i="12"/>
  <c r="J470" i="12"/>
  <c r="J639" i="12"/>
  <c r="J486" i="12"/>
  <c r="J337" i="12"/>
  <c r="J164" i="12"/>
  <c r="J634" i="12"/>
  <c r="J485" i="12"/>
  <c r="J328" i="12"/>
  <c r="J175" i="12"/>
  <c r="J617" i="12"/>
  <c r="J385" i="12"/>
  <c r="J212" i="12"/>
  <c r="J75" i="12"/>
  <c r="J533" i="12"/>
  <c r="J375" i="12"/>
  <c r="J224" i="12"/>
  <c r="J70" i="12"/>
  <c r="J524" i="12"/>
  <c r="J355" i="12"/>
  <c r="J253" i="12"/>
  <c r="J416" i="12"/>
  <c r="J263" i="12"/>
  <c r="J110" i="12"/>
  <c r="J548" i="12"/>
  <c r="J411" i="12"/>
  <c r="J242" i="12"/>
  <c r="J109" i="12"/>
  <c r="J559" i="12"/>
  <c r="J406" i="12"/>
  <c r="J92" i="12"/>
  <c r="J530" i="12"/>
  <c r="J397" i="12"/>
  <c r="J239" i="12"/>
  <c r="J88" i="12"/>
  <c r="J545" i="12"/>
  <c r="J372" i="12"/>
  <c r="J235" i="12"/>
  <c r="J66" i="12"/>
  <c r="J536" i="12"/>
  <c r="J668" i="12"/>
  <c r="J499" i="12"/>
  <c r="J362" i="12"/>
  <c r="J213" i="12"/>
  <c r="J663" i="12"/>
  <c r="J510" i="12"/>
  <c r="J345" i="12"/>
  <c r="J205" i="12"/>
  <c r="J642" i="12"/>
  <c r="J410" i="12"/>
  <c r="J261" i="12"/>
  <c r="J104" i="12"/>
  <c r="J558" i="12"/>
  <c r="J393" i="12"/>
  <c r="J252" i="12"/>
  <c r="J83" i="12"/>
  <c r="J557" i="12"/>
  <c r="J400" i="12"/>
  <c r="J247" i="12"/>
  <c r="J448" i="12"/>
  <c r="J275" i="12"/>
  <c r="J138" i="12"/>
  <c r="J597" i="12"/>
  <c r="J440" i="12"/>
  <c r="J287" i="12"/>
  <c r="J134" i="12"/>
  <c r="J588" i="12"/>
  <c r="J419" i="12"/>
  <c r="J189" i="12"/>
  <c r="J575" i="12"/>
  <c r="J422" i="12"/>
  <c r="J274" i="12"/>
  <c r="J100" i="12"/>
  <c r="J570" i="12"/>
  <c r="J421" i="12"/>
  <c r="J264" i="12"/>
  <c r="J111" i="12"/>
  <c r="J553" i="12"/>
  <c r="J507" i="12"/>
  <c r="J338" i="12"/>
  <c r="J204" i="12"/>
  <c r="J655" i="12"/>
  <c r="J501" i="12"/>
  <c r="J354" i="12"/>
  <c r="J180" i="12"/>
  <c r="J650" i="12"/>
  <c r="J502" i="12"/>
  <c r="J343" i="12"/>
  <c r="J96" i="12"/>
  <c r="J550" i="12"/>
  <c r="J401" i="12"/>
  <c r="J228" i="12"/>
  <c r="J91" i="12"/>
  <c r="J549" i="12"/>
  <c r="J392" i="12"/>
  <c r="J240" i="12"/>
  <c r="J86" i="12"/>
  <c r="J284" i="12"/>
  <c r="J115" i="12"/>
  <c r="J589" i="12"/>
  <c r="J432" i="12"/>
  <c r="J279" i="12"/>
  <c r="J126" i="12"/>
  <c r="J564" i="12"/>
  <c r="J427" i="12"/>
  <c r="J258" i="12"/>
  <c r="J124" i="12"/>
  <c r="J414" i="12"/>
  <c r="J251" i="12"/>
  <c r="J108" i="12"/>
  <c r="J546" i="12"/>
  <c r="J413" i="12"/>
  <c r="J256" i="12"/>
  <c r="J103" i="12"/>
  <c r="J561" i="12"/>
  <c r="J388" i="12"/>
  <c r="J383" i="12"/>
  <c r="J230" i="12"/>
  <c r="J79" i="12"/>
  <c r="J514" i="12"/>
  <c r="J378" i="12"/>
  <c r="J229" i="12"/>
  <c r="J73" i="12"/>
  <c r="J526" i="12"/>
  <c r="J361" i="12"/>
  <c r="J129" i="12"/>
  <c r="J562" i="12"/>
  <c r="J426" i="12"/>
  <c r="J277" i="12"/>
  <c r="J120" i="12"/>
  <c r="J574" i="12"/>
  <c r="J409" i="12"/>
  <c r="J267" i="12"/>
  <c r="J99" i="12"/>
  <c r="J573" i="12"/>
  <c r="J160" i="12"/>
  <c r="J614" i="12"/>
  <c r="J465" i="12"/>
  <c r="J292" i="12"/>
  <c r="J155" i="12"/>
  <c r="J613" i="12"/>
  <c r="J456" i="12"/>
  <c r="J303" i="12"/>
  <c r="J150" i="12"/>
  <c r="J443" i="12"/>
  <c r="J273" i="12"/>
  <c r="J141" i="12"/>
  <c r="J591" i="12"/>
  <c r="J438" i="12"/>
  <c r="J289" i="12"/>
  <c r="J116" i="12"/>
  <c r="J586" i="12"/>
  <c r="J437" i="12"/>
  <c r="J280" i="12"/>
  <c r="J602" i="12"/>
  <c r="J453" i="12"/>
  <c r="J296" i="12"/>
  <c r="J145" i="12"/>
  <c r="J585" i="12"/>
  <c r="J444" i="12"/>
  <c r="J276" i="12"/>
  <c r="J139" i="12"/>
  <c r="J592" i="12"/>
  <c r="J439" i="12"/>
  <c r="J191" i="12"/>
  <c r="J633" i="12"/>
  <c r="J492" i="12"/>
  <c r="J324" i="12"/>
  <c r="J186" i="12"/>
  <c r="J640" i="12"/>
  <c r="J487" i="12"/>
  <c r="J335" i="12"/>
  <c r="J169" i="12"/>
  <c r="J379" i="12"/>
  <c r="J211" i="12"/>
  <c r="J77" i="12"/>
  <c r="J527" i="12"/>
  <c r="J376" i="12"/>
  <c r="J225" i="12"/>
  <c r="J659" i="12"/>
  <c r="J522" i="12"/>
  <c r="J373" i="12"/>
  <c r="J216" i="12"/>
  <c r="J513" i="12"/>
  <c r="J341" i="12"/>
  <c r="J203" i="12"/>
  <c r="J661" i="12"/>
  <c r="J504" i="12"/>
  <c r="J351" i="12"/>
  <c r="J198" i="12"/>
  <c r="J652" i="12"/>
  <c r="J483" i="12"/>
  <c r="J215" i="12"/>
  <c r="J478" i="12"/>
  <c r="J313" i="12"/>
  <c r="J172" i="12"/>
  <c r="J610" i="12"/>
  <c r="J477" i="12"/>
  <c r="J320" i="12"/>
  <c r="J166" i="12"/>
  <c r="J625" i="12"/>
  <c r="J452" i="12"/>
  <c r="J219" i="12"/>
  <c r="J658" i="12"/>
  <c r="J525" i="12"/>
  <c r="J368" i="12"/>
  <c r="J214" i="12"/>
  <c r="J665" i="12"/>
  <c r="J500" i="12"/>
  <c r="J363" i="12"/>
  <c r="J194" i="12"/>
  <c r="J664" i="12"/>
  <c r="J255" i="12"/>
  <c r="J102" i="12"/>
  <c r="J556" i="12"/>
  <c r="J387" i="12"/>
  <c r="J249" i="12"/>
  <c r="J101" i="12"/>
  <c r="J551" i="12"/>
  <c r="J398" i="12"/>
  <c r="J233" i="12"/>
  <c r="J538" i="12"/>
  <c r="J389" i="12"/>
  <c r="J232" i="12"/>
  <c r="J81" i="12"/>
  <c r="J521" i="12"/>
  <c r="J380" i="12"/>
  <c r="J210" i="12"/>
  <c r="J74" i="12"/>
  <c r="J528" i="12"/>
  <c r="J374" i="12"/>
  <c r="J321" i="12"/>
  <c r="J148" i="12"/>
  <c r="J618" i="12"/>
  <c r="J469" i="12"/>
  <c r="J311" i="12"/>
  <c r="J159" i="12"/>
  <c r="J601" i="12"/>
  <c r="J459" i="12"/>
  <c r="J291" i="12"/>
  <c r="J666" i="12"/>
  <c r="J518" i="12"/>
  <c r="J360" i="12"/>
  <c r="J207" i="12"/>
  <c r="J669" i="12"/>
  <c r="J508" i="12"/>
  <c r="J339" i="12"/>
  <c r="J202" i="12"/>
  <c r="J656" i="12"/>
  <c r="J503" i="12"/>
  <c r="J94" i="12"/>
  <c r="J532" i="12"/>
  <c r="J395" i="12"/>
  <c r="J226" i="12"/>
  <c r="J93" i="12"/>
  <c r="J543" i="12"/>
  <c r="J390" i="12"/>
  <c r="J241" i="12"/>
  <c r="J68" i="12"/>
  <c r="J509" i="12"/>
  <c r="J223" i="12"/>
  <c r="J71" i="12"/>
  <c r="J529" i="12"/>
  <c r="J356" i="12"/>
  <c r="J220" i="12"/>
  <c r="J649" i="12"/>
  <c r="J520" i="12"/>
  <c r="J367" i="12"/>
  <c r="J346" i="12"/>
  <c r="J197" i="12"/>
  <c r="J647" i="12"/>
  <c r="J494" i="12"/>
  <c r="J329" i="12"/>
  <c r="J188" i="12"/>
  <c r="J626" i="12"/>
  <c r="J493" i="12"/>
  <c r="J336" i="12"/>
  <c r="J183" i="12"/>
  <c r="J542" i="12"/>
  <c r="J377" i="12"/>
  <c r="J236" i="12"/>
  <c r="J67" i="12"/>
  <c r="J541" i="12"/>
  <c r="J384" i="12"/>
  <c r="J231" i="12"/>
  <c r="J78" i="12"/>
  <c r="J516" i="12"/>
  <c r="J123" i="12"/>
  <c r="J581" i="12"/>
  <c r="J424" i="12"/>
  <c r="J271" i="12"/>
  <c r="J118" i="12"/>
  <c r="J572" i="12"/>
  <c r="J403" i="12"/>
  <c r="J266" i="12"/>
  <c r="J117" i="12"/>
  <c r="J567" i="12"/>
  <c r="J257" i="12"/>
  <c r="J85" i="12"/>
  <c r="J554" i="12"/>
  <c r="J405" i="12"/>
  <c r="J248" i="12"/>
  <c r="J95" i="12"/>
  <c r="J537" i="12"/>
  <c r="J396" i="12"/>
  <c r="J227" i="12"/>
  <c r="J631" i="12"/>
  <c r="J412" i="12"/>
  <c r="J244" i="12"/>
  <c r="J106" i="12"/>
  <c r="J560" i="12"/>
  <c r="J407" i="12"/>
  <c r="J254" i="12"/>
  <c r="J89" i="12"/>
  <c r="J555" i="12"/>
  <c r="J386" i="12"/>
  <c r="J154" i="12"/>
  <c r="J608" i="12"/>
  <c r="J455" i="12"/>
  <c r="J301" i="12"/>
  <c r="J137" i="12"/>
  <c r="J603" i="12"/>
  <c r="J434" i="12"/>
  <c r="J302" i="12"/>
  <c r="J143" i="12"/>
  <c r="J598" i="12"/>
  <c r="J193" i="12"/>
  <c r="J627" i="12"/>
  <c r="J490" i="12"/>
  <c r="J340" i="12"/>
  <c r="J184" i="12"/>
  <c r="J638" i="12"/>
  <c r="J473" i="12"/>
  <c r="J332" i="12"/>
  <c r="J163" i="12"/>
  <c r="J637" i="12"/>
  <c r="J318" i="12"/>
  <c r="J165" i="12"/>
  <c r="J620" i="12"/>
  <c r="J451" i="12"/>
  <c r="J314" i="12"/>
  <c r="J167" i="12"/>
  <c r="J615" i="12"/>
  <c r="J462" i="12"/>
  <c r="J297" i="12"/>
  <c r="J288" i="12"/>
  <c r="J135" i="12"/>
  <c r="J593" i="12"/>
  <c r="J420" i="12"/>
  <c r="J283" i="12"/>
  <c r="J113" i="12"/>
  <c r="J584" i="12"/>
  <c r="J431" i="12"/>
  <c r="J278" i="12"/>
  <c r="J641" i="12"/>
  <c r="J467" i="12"/>
  <c r="J331" i="12"/>
  <c r="J162" i="12"/>
  <c r="J632" i="12"/>
  <c r="J479" i="12"/>
  <c r="J326" i="12"/>
  <c r="J177" i="12"/>
  <c r="J611" i="12"/>
  <c r="J218" i="12"/>
  <c r="J69" i="12"/>
  <c r="J519" i="12"/>
  <c r="J366" i="12"/>
  <c r="J201" i="12"/>
  <c r="J667" i="12"/>
  <c r="J498" i="12"/>
  <c r="J365" i="12"/>
  <c r="J208" i="12"/>
  <c r="J662" i="12"/>
  <c r="J348" i="12"/>
  <c r="J179" i="12"/>
  <c r="J653" i="12"/>
  <c r="J496" i="12"/>
  <c r="J344" i="12"/>
  <c r="J190" i="12"/>
  <c r="J628" i="12"/>
  <c r="J491" i="12"/>
  <c r="J322" i="12"/>
  <c r="J445" i="12"/>
  <c r="J127" i="12"/>
  <c r="J569" i="12"/>
  <c r="J428" i="12"/>
  <c r="J260" i="12"/>
  <c r="J122" i="12"/>
  <c r="J576" i="12"/>
  <c r="J423" i="12"/>
  <c r="J270" i="12"/>
  <c r="J105" i="12"/>
  <c r="J476" i="12"/>
  <c r="J307" i="12"/>
  <c r="J170" i="12"/>
  <c r="J624" i="12"/>
  <c r="J471" i="12"/>
  <c r="J317" i="12"/>
  <c r="J153" i="12"/>
  <c r="J619" i="12"/>
  <c r="J450" i="12"/>
  <c r="J319" i="12"/>
  <c r="J511" i="12"/>
  <c r="J359" i="12"/>
  <c r="J209" i="12"/>
  <c r="J643" i="12"/>
  <c r="J506" i="12"/>
  <c r="J357" i="12"/>
  <c r="J199" i="12"/>
  <c r="J654" i="12"/>
  <c r="J489" i="12"/>
  <c r="J187" i="12"/>
  <c r="J645" i="12"/>
  <c r="J488" i="12"/>
  <c r="J334" i="12"/>
  <c r="J182" i="12"/>
  <c r="J636" i="12"/>
  <c r="J468" i="12"/>
  <c r="J330" i="12"/>
  <c r="J181" i="12"/>
  <c r="J156" i="12"/>
  <c r="J594" i="12"/>
  <c r="J461" i="12"/>
  <c r="J305" i="12"/>
  <c r="J151" i="12"/>
  <c r="J609" i="12"/>
  <c r="J436" i="12"/>
  <c r="J299" i="12"/>
  <c r="J130" i="12"/>
  <c r="J600" i="12"/>
  <c r="J352" i="12"/>
  <c r="J200" i="12"/>
  <c r="J657" i="12"/>
  <c r="J484" i="12"/>
  <c r="J347" i="12"/>
  <c r="J178" i="12"/>
  <c r="J648" i="12"/>
  <c r="J495" i="12"/>
  <c r="J342" i="12"/>
  <c r="J540" i="12"/>
  <c r="J371" i="12"/>
  <c r="J234" i="12"/>
  <c r="J84" i="12"/>
  <c r="J535" i="12"/>
  <c r="J382" i="12"/>
  <c r="J217" i="12"/>
  <c r="J76" i="12"/>
  <c r="J515" i="12"/>
  <c r="J381" i="12"/>
  <c r="J670" i="12"/>
  <c r="J505" i="12"/>
  <c r="J364" i="12"/>
  <c r="J195" i="12"/>
  <c r="J512" i="12"/>
  <c r="J358" i="12"/>
  <c r="J206" i="12"/>
  <c r="J644" i="12"/>
  <c r="J672" i="12"/>
  <c r="J673" i="12"/>
  <c r="J674" i="12"/>
  <c r="J675" i="12"/>
  <c r="J676" i="12"/>
  <c r="J679" i="12"/>
  <c r="J678" i="12"/>
  <c r="J677" i="12"/>
  <c r="J680" i="12"/>
  <c r="J681" i="12"/>
  <c r="J682" i="12"/>
  <c r="J683" i="12"/>
  <c r="J685" i="12"/>
  <c r="J684"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2" i="12"/>
  <c r="J711" i="12"/>
  <c r="J713" i="12"/>
  <c r="J714" i="12"/>
  <c r="J715" i="12"/>
  <c r="J716" i="12"/>
  <c r="J717" i="12"/>
  <c r="J718" i="12"/>
  <c r="J719" i="12"/>
  <c r="J720" i="12"/>
  <c r="J721" i="12"/>
  <c r="J722" i="12"/>
  <c r="J723" i="12"/>
  <c r="J724" i="12"/>
  <c r="J725" i="12"/>
  <c r="J726" i="12"/>
  <c r="J727" i="12"/>
  <c r="J728" i="12"/>
  <c r="J729" i="12"/>
  <c r="J731" i="12"/>
  <c r="J734" i="12"/>
  <c r="J732" i="12"/>
  <c r="J730" i="12"/>
  <c r="J733" i="12"/>
  <c r="K35" i="12" l="1"/>
  <c r="L35" i="12"/>
  <c r="K13" i="12"/>
  <c r="L13" i="12"/>
  <c r="K29" i="12"/>
  <c r="L29" i="12"/>
  <c r="K21" i="12"/>
  <c r="L21" i="12"/>
  <c r="K30" i="12"/>
  <c r="L30" i="12"/>
  <c r="K10" i="12"/>
  <c r="L10" i="12"/>
  <c r="K14" i="12"/>
  <c r="L14" i="12"/>
  <c r="K19" i="12"/>
  <c r="L19" i="12"/>
  <c r="K31" i="12"/>
  <c r="L31" i="12"/>
  <c r="K17" i="12"/>
  <c r="L17" i="12"/>
  <c r="K33" i="12"/>
  <c r="L33" i="12"/>
  <c r="K7" i="12"/>
  <c r="L7" i="12"/>
  <c r="K9" i="12"/>
  <c r="L9" i="12"/>
  <c r="K8" i="12"/>
  <c r="L8" i="12"/>
  <c r="K11" i="12"/>
  <c r="L11" i="12"/>
  <c r="K28" i="12"/>
  <c r="L28" i="12"/>
  <c r="K15" i="12"/>
  <c r="L15" i="12"/>
  <c r="K32" i="12"/>
  <c r="L32" i="12"/>
  <c r="K18" i="12"/>
  <c r="L18" i="12"/>
  <c r="K20" i="12"/>
  <c r="L20" i="12"/>
  <c r="K12" i="12"/>
  <c r="L12" i="12"/>
  <c r="K22" i="12"/>
  <c r="L22" i="12"/>
  <c r="K27" i="12"/>
  <c r="L27" i="12"/>
  <c r="K6" i="12"/>
  <c r="L6" i="12"/>
  <c r="K23" i="12"/>
  <c r="L23" i="12"/>
  <c r="K25" i="12"/>
  <c r="L25" i="12"/>
  <c r="K34" i="12"/>
  <c r="L34" i="12"/>
  <c r="K24" i="12"/>
  <c r="L24" i="12"/>
  <c r="K16" i="12"/>
  <c r="L16" i="12"/>
  <c r="K26" i="12"/>
  <c r="L26" i="12"/>
  <c r="K45" i="12"/>
  <c r="L45" i="12"/>
  <c r="K44" i="12"/>
  <c r="L44" i="12"/>
  <c r="K40" i="12"/>
  <c r="L40" i="12"/>
  <c r="K61" i="12"/>
  <c r="L61" i="12"/>
  <c r="K51" i="12"/>
  <c r="L51" i="12"/>
  <c r="K58" i="12"/>
  <c r="L58" i="12"/>
  <c r="K55" i="12"/>
  <c r="L55" i="12"/>
  <c r="K49" i="12"/>
  <c r="L49" i="12"/>
  <c r="K65" i="12"/>
  <c r="L65" i="12"/>
  <c r="K53" i="12"/>
  <c r="L53" i="12"/>
  <c r="K46" i="12"/>
  <c r="L46" i="12"/>
  <c r="K59" i="12"/>
  <c r="L59" i="12"/>
  <c r="K38" i="12"/>
  <c r="L38" i="12"/>
  <c r="K54" i="12"/>
  <c r="L54" i="12"/>
  <c r="K48" i="12"/>
  <c r="L48" i="12"/>
  <c r="K64" i="12"/>
  <c r="L64" i="12"/>
  <c r="K37" i="12"/>
  <c r="L37" i="12"/>
  <c r="K56" i="12"/>
  <c r="L56" i="12"/>
  <c r="K43" i="12"/>
  <c r="L43" i="12"/>
  <c r="K39" i="12"/>
  <c r="L39" i="12"/>
  <c r="K62" i="12"/>
  <c r="L62" i="12"/>
  <c r="K42" i="12"/>
  <c r="L42" i="12"/>
  <c r="K60" i="12"/>
  <c r="L60" i="12"/>
  <c r="K41" i="12"/>
  <c r="L41" i="12"/>
  <c r="K52" i="12"/>
  <c r="L52" i="12"/>
  <c r="K57" i="12"/>
  <c r="L57" i="12"/>
  <c r="K36" i="12"/>
  <c r="L36" i="12"/>
  <c r="K47" i="12"/>
  <c r="L47" i="12"/>
  <c r="K63" i="12"/>
  <c r="L63" i="12"/>
  <c r="K50" i="12"/>
  <c r="L50" i="12"/>
  <c r="L706" i="12"/>
  <c r="K706" i="12"/>
  <c r="K702" i="12"/>
  <c r="L702" i="12"/>
  <c r="L698" i="12"/>
  <c r="K698" i="12"/>
  <c r="K694" i="12"/>
  <c r="L694" i="12"/>
  <c r="L690" i="12"/>
  <c r="K690" i="12"/>
  <c r="K686" i="12"/>
  <c r="L686" i="12"/>
  <c r="L682" i="12"/>
  <c r="K682" i="12"/>
  <c r="K678" i="12"/>
  <c r="L678" i="12"/>
  <c r="L674" i="12"/>
  <c r="K674" i="12"/>
  <c r="L206" i="12"/>
  <c r="K206" i="12"/>
  <c r="K364" i="12"/>
  <c r="L364" i="12"/>
  <c r="L515" i="12"/>
  <c r="K515" i="12"/>
  <c r="K535" i="12"/>
  <c r="L535" i="12"/>
  <c r="K540" i="12"/>
  <c r="L540" i="12"/>
  <c r="L178" i="12"/>
  <c r="K178" i="12"/>
  <c r="L200" i="12"/>
  <c r="K200" i="12"/>
  <c r="K299" i="12"/>
  <c r="L299" i="12"/>
  <c r="L305" i="12"/>
  <c r="K305" i="12"/>
  <c r="K181" i="12"/>
  <c r="L181" i="12"/>
  <c r="K182" i="12"/>
  <c r="L182" i="12"/>
  <c r="K187" i="12"/>
  <c r="L187" i="12"/>
  <c r="K357" i="12"/>
  <c r="L357" i="12"/>
  <c r="K359" i="12"/>
  <c r="L359" i="12"/>
  <c r="K619" i="12"/>
  <c r="L619" i="12"/>
  <c r="K624" i="12"/>
  <c r="L624" i="12"/>
  <c r="L105" i="12"/>
  <c r="K105" i="12"/>
  <c r="L122" i="12"/>
  <c r="K122" i="12"/>
  <c r="K127" i="12"/>
  <c r="L127" i="12"/>
  <c r="K628" i="12"/>
  <c r="L628" i="12"/>
  <c r="K653" i="12"/>
  <c r="L653" i="12"/>
  <c r="K208" i="12"/>
  <c r="L208" i="12"/>
  <c r="L201" i="12"/>
  <c r="K201" i="12"/>
  <c r="L218" i="12"/>
  <c r="K218" i="12"/>
  <c r="K479" i="12"/>
  <c r="L479" i="12"/>
  <c r="L467" i="12"/>
  <c r="K467" i="12"/>
  <c r="K584" i="12"/>
  <c r="L584" i="12"/>
  <c r="L593" i="12"/>
  <c r="K593" i="12"/>
  <c r="K462" i="12"/>
  <c r="L462" i="12"/>
  <c r="K451" i="12"/>
  <c r="L451" i="12"/>
  <c r="K637" i="12"/>
  <c r="L637" i="12"/>
  <c r="K638" i="12"/>
  <c r="L638" i="12"/>
  <c r="K627" i="12"/>
  <c r="L627" i="12"/>
  <c r="K302" i="12"/>
  <c r="L302" i="12"/>
  <c r="K301" i="12"/>
  <c r="L301" i="12"/>
  <c r="L386" i="12"/>
  <c r="K386" i="12"/>
  <c r="K407" i="12"/>
  <c r="L407" i="12"/>
  <c r="K412" i="12"/>
  <c r="L412" i="12"/>
  <c r="L537" i="12"/>
  <c r="K537" i="12"/>
  <c r="K554" i="12"/>
  <c r="L554" i="12"/>
  <c r="K117" i="12"/>
  <c r="L117" i="12"/>
  <c r="K118" i="12"/>
  <c r="L118" i="12"/>
  <c r="K123" i="12"/>
  <c r="L123" i="12"/>
  <c r="K384" i="12"/>
  <c r="L384" i="12"/>
  <c r="L377" i="12"/>
  <c r="K377" i="12"/>
  <c r="K493" i="12"/>
  <c r="L493" i="12"/>
  <c r="K494" i="12"/>
  <c r="L494" i="12"/>
  <c r="K367" i="12"/>
  <c r="L367" i="12"/>
  <c r="K356" i="12"/>
  <c r="L356" i="12"/>
  <c r="K509" i="12"/>
  <c r="L509" i="12"/>
  <c r="K543" i="12"/>
  <c r="L543" i="12"/>
  <c r="K532" i="12"/>
  <c r="L532" i="12"/>
  <c r="L202" i="12"/>
  <c r="K202" i="12"/>
  <c r="K207" i="12"/>
  <c r="L207" i="12"/>
  <c r="K291" i="12"/>
  <c r="L291" i="12"/>
  <c r="K311" i="12"/>
  <c r="L311" i="12"/>
  <c r="L321" i="12"/>
  <c r="K321" i="12"/>
  <c r="K210" i="12"/>
  <c r="L210" i="12"/>
  <c r="K232" i="12"/>
  <c r="L232" i="12"/>
  <c r="K398" i="12"/>
  <c r="L398" i="12"/>
  <c r="K387" i="12"/>
  <c r="L387" i="12"/>
  <c r="K664" i="12"/>
  <c r="L664" i="12"/>
  <c r="L665" i="12"/>
  <c r="K665" i="12"/>
  <c r="L658" i="12"/>
  <c r="K658" i="12"/>
  <c r="K166" i="12"/>
  <c r="L166" i="12"/>
  <c r="K172" i="12"/>
  <c r="L172" i="12"/>
  <c r="K483" i="12"/>
  <c r="L483" i="12"/>
  <c r="K504" i="12"/>
  <c r="L504" i="12"/>
  <c r="L513" i="12"/>
  <c r="K513" i="12"/>
  <c r="K659" i="12"/>
  <c r="L659" i="12"/>
  <c r="K77" i="12"/>
  <c r="L77" i="12"/>
  <c r="K335" i="12"/>
  <c r="L335" i="12"/>
  <c r="K324" i="12"/>
  <c r="L324" i="12"/>
  <c r="K439" i="12"/>
  <c r="L439" i="12"/>
  <c r="K444" i="12"/>
  <c r="L444" i="12"/>
  <c r="K453" i="12"/>
  <c r="L453" i="12"/>
  <c r="L586" i="12"/>
  <c r="K586" i="12"/>
  <c r="K591" i="12"/>
  <c r="L591" i="12"/>
  <c r="K150" i="12"/>
  <c r="L150" i="12"/>
  <c r="K155" i="12"/>
  <c r="L155" i="12"/>
  <c r="K160" i="12"/>
  <c r="L160" i="12"/>
  <c r="L409" i="12"/>
  <c r="K409" i="12"/>
  <c r="L426" i="12"/>
  <c r="K426" i="12"/>
  <c r="L526" i="12"/>
  <c r="K526" i="12"/>
  <c r="K514" i="12"/>
  <c r="L514" i="12"/>
  <c r="K388" i="12"/>
  <c r="L388" i="12"/>
  <c r="K413" i="12"/>
  <c r="L413" i="12"/>
  <c r="K414" i="12"/>
  <c r="L414" i="12"/>
  <c r="K564" i="12"/>
  <c r="L564" i="12"/>
  <c r="K589" i="12"/>
  <c r="L589" i="12"/>
  <c r="K240" i="12"/>
  <c r="L240" i="12"/>
  <c r="K228" i="12"/>
  <c r="L228" i="12"/>
  <c r="L343" i="12"/>
  <c r="K343" i="12"/>
  <c r="L354" i="12"/>
  <c r="K354" i="12"/>
  <c r="L338" i="12"/>
  <c r="K338" i="12"/>
  <c r="L264" i="12"/>
  <c r="K264" i="12"/>
  <c r="L274" i="12"/>
  <c r="K274" i="12"/>
  <c r="K419" i="12"/>
  <c r="L419" i="12"/>
  <c r="K440" i="12"/>
  <c r="L440" i="12"/>
  <c r="L448" i="12"/>
  <c r="K448" i="12"/>
  <c r="K83" i="12"/>
  <c r="L83" i="12"/>
  <c r="K104" i="12"/>
  <c r="L104" i="12"/>
  <c r="K205" i="12"/>
  <c r="L205" i="12"/>
  <c r="K213" i="12"/>
  <c r="L213" i="12"/>
  <c r="L536" i="12"/>
  <c r="K536" i="12"/>
  <c r="L545" i="12"/>
  <c r="K545" i="12"/>
  <c r="L530" i="12"/>
  <c r="K530" i="12"/>
  <c r="K109" i="12"/>
  <c r="L109" i="12"/>
  <c r="K110" i="12"/>
  <c r="L110" i="12"/>
  <c r="L355" i="12"/>
  <c r="K355" i="12"/>
  <c r="K375" i="12"/>
  <c r="L375" i="12"/>
  <c r="L385" i="12"/>
  <c r="K385" i="12"/>
  <c r="K485" i="12"/>
  <c r="L485" i="12"/>
  <c r="K486" i="12"/>
  <c r="L486" i="12"/>
  <c r="L173" i="12"/>
  <c r="K173" i="12"/>
  <c r="K174" i="12"/>
  <c r="L174" i="12"/>
  <c r="L497" i="12"/>
  <c r="K497" i="12"/>
  <c r="L482" i="12"/>
  <c r="K482" i="12"/>
  <c r="K152" i="12"/>
  <c r="L152" i="12"/>
  <c r="L161" i="12"/>
  <c r="K161" i="12"/>
  <c r="L146" i="12"/>
  <c r="K146" i="12"/>
  <c r="K262" i="12"/>
  <c r="L262" i="12"/>
  <c r="L268" i="12"/>
  <c r="K268" i="12"/>
  <c r="L140" i="12"/>
  <c r="K140" i="12"/>
  <c r="K149" i="12"/>
  <c r="L149" i="12"/>
  <c r="K312" i="12"/>
  <c r="L312" i="12"/>
  <c r="K316" i="12"/>
  <c r="L316" i="12"/>
  <c r="K325" i="12"/>
  <c r="L325" i="12"/>
  <c r="K582" i="12"/>
  <c r="L582" i="12"/>
  <c r="K587" i="12"/>
  <c r="L587" i="12"/>
  <c r="L80" i="12"/>
  <c r="K80" i="12"/>
  <c r="L72" i="12"/>
  <c r="K72" i="12"/>
  <c r="L90" i="12"/>
  <c r="K90" i="12"/>
  <c r="K607" i="12"/>
  <c r="L607" i="12"/>
  <c r="K596" i="12"/>
  <c r="L596" i="12"/>
  <c r="K171" i="12"/>
  <c r="L171" i="12"/>
  <c r="K176" i="12"/>
  <c r="L176" i="12"/>
  <c r="K425" i="12"/>
  <c r="L425" i="12"/>
  <c r="L442" i="12"/>
  <c r="K442" i="12"/>
  <c r="K447" i="12"/>
  <c r="L447" i="12"/>
  <c r="K531" i="12"/>
  <c r="L531" i="12"/>
  <c r="K552" i="12"/>
  <c r="L552" i="12"/>
  <c r="K272" i="12"/>
  <c r="L272" i="12"/>
  <c r="L265" i="12"/>
  <c r="K265" i="12"/>
  <c r="L282" i="12"/>
  <c r="K282" i="12"/>
  <c r="K449" i="12"/>
  <c r="L449" i="12"/>
  <c r="L441" i="12"/>
  <c r="K441" i="12"/>
  <c r="K107" i="12"/>
  <c r="L107" i="12"/>
  <c r="K112" i="12"/>
  <c r="L112" i="12"/>
  <c r="L196" i="12"/>
  <c r="K196" i="12"/>
  <c r="L222" i="12"/>
  <c r="K222" i="12"/>
  <c r="K221" i="12"/>
  <c r="L221" i="12"/>
  <c r="K731" i="12"/>
  <c r="L731" i="12"/>
  <c r="K710" i="12"/>
  <c r="L710" i="12"/>
  <c r="K729" i="12"/>
  <c r="L729" i="12"/>
  <c r="K717" i="12"/>
  <c r="L717" i="12"/>
  <c r="L713" i="12"/>
  <c r="K713" i="12"/>
  <c r="K709" i="12"/>
  <c r="L709" i="12"/>
  <c r="L705" i="12"/>
  <c r="K705" i="12"/>
  <c r="K701" i="12"/>
  <c r="L701" i="12"/>
  <c r="K697" i="12"/>
  <c r="L697" i="12"/>
  <c r="K693" i="12"/>
  <c r="L693" i="12"/>
  <c r="L689" i="12"/>
  <c r="K689" i="12"/>
  <c r="L684" i="12"/>
  <c r="K684" i="12"/>
  <c r="L681" i="12"/>
  <c r="K681" i="12"/>
  <c r="K679" i="12"/>
  <c r="L679" i="12"/>
  <c r="L673" i="12"/>
  <c r="K673" i="12"/>
  <c r="K358" i="12"/>
  <c r="L358" i="12"/>
  <c r="L505" i="12"/>
  <c r="K505" i="12"/>
  <c r="K76" i="12"/>
  <c r="L76" i="12"/>
  <c r="L84" i="12"/>
  <c r="K84" i="12"/>
  <c r="K342" i="12"/>
  <c r="L342" i="12"/>
  <c r="K347" i="12"/>
  <c r="L347" i="12"/>
  <c r="K352" i="12"/>
  <c r="L352" i="12"/>
  <c r="K436" i="12"/>
  <c r="L436" i="12"/>
  <c r="K461" i="12"/>
  <c r="L461" i="12"/>
  <c r="L330" i="12"/>
  <c r="K330" i="12"/>
  <c r="K334" i="12"/>
  <c r="L334" i="12"/>
  <c r="L489" i="12"/>
  <c r="K489" i="12"/>
  <c r="L506" i="12"/>
  <c r="K506" i="12"/>
  <c r="K511" i="12"/>
  <c r="L511" i="12"/>
  <c r="L153" i="12"/>
  <c r="K153" i="12"/>
  <c r="L170" i="12"/>
  <c r="K170" i="12"/>
  <c r="K270" i="12"/>
  <c r="L270" i="12"/>
  <c r="K260" i="12"/>
  <c r="L260" i="12"/>
  <c r="K445" i="12"/>
  <c r="L445" i="12"/>
  <c r="K190" i="12"/>
  <c r="L190" i="12"/>
  <c r="K179" i="12"/>
  <c r="L179" i="12"/>
  <c r="K365" i="12"/>
  <c r="L365" i="12"/>
  <c r="K366" i="12"/>
  <c r="L366" i="12"/>
  <c r="K611" i="12"/>
  <c r="L611" i="12"/>
  <c r="K632" i="12"/>
  <c r="L632" i="12"/>
  <c r="L641" i="12"/>
  <c r="K641" i="12"/>
  <c r="L113" i="12"/>
  <c r="K113" i="12"/>
  <c r="K135" i="12"/>
  <c r="L135" i="12"/>
  <c r="K615" i="12"/>
  <c r="L615" i="12"/>
  <c r="K620" i="12"/>
  <c r="L620" i="12"/>
  <c r="K163" i="12"/>
  <c r="L163" i="12"/>
  <c r="K184" i="12"/>
  <c r="L184" i="12"/>
  <c r="L193" i="12"/>
  <c r="K193" i="12"/>
  <c r="K434" i="12"/>
  <c r="L434" i="12"/>
  <c r="K455" i="12"/>
  <c r="L455" i="12"/>
  <c r="K555" i="12"/>
  <c r="L555" i="12"/>
  <c r="K560" i="12"/>
  <c r="L560" i="12"/>
  <c r="K631" i="12"/>
  <c r="L631" i="12"/>
  <c r="K95" i="12"/>
  <c r="L95" i="12"/>
  <c r="K85" i="12"/>
  <c r="L85" i="12"/>
  <c r="L266" i="12"/>
  <c r="K266" i="12"/>
  <c r="K271" i="12"/>
  <c r="L271" i="12"/>
  <c r="K516" i="12"/>
  <c r="L516" i="12"/>
  <c r="K541" i="12"/>
  <c r="L541" i="12"/>
  <c r="K542" i="12"/>
  <c r="L542" i="12"/>
  <c r="L626" i="12"/>
  <c r="K626" i="12"/>
  <c r="K647" i="12"/>
  <c r="L647" i="12"/>
  <c r="K520" i="12"/>
  <c r="L520" i="12"/>
  <c r="K529" i="12"/>
  <c r="L529" i="12"/>
  <c r="K68" i="12"/>
  <c r="L68" i="12"/>
  <c r="K93" i="12"/>
  <c r="L93" i="12"/>
  <c r="K94" i="12"/>
  <c r="L94" i="12"/>
  <c r="K339" i="12"/>
  <c r="L339" i="12"/>
  <c r="L360" i="12"/>
  <c r="K360" i="12"/>
  <c r="K459" i="12"/>
  <c r="L459" i="12"/>
  <c r="K469" i="12"/>
  <c r="L469" i="12"/>
  <c r="L374" i="12"/>
  <c r="K374" i="12"/>
  <c r="K380" i="12"/>
  <c r="L380" i="12"/>
  <c r="K389" i="12"/>
  <c r="L389" i="12"/>
  <c r="K551" i="12"/>
  <c r="L551" i="12"/>
  <c r="K556" i="12"/>
  <c r="L556" i="12"/>
  <c r="L194" i="12"/>
  <c r="K194" i="12"/>
  <c r="L214" i="12"/>
  <c r="K214" i="12"/>
  <c r="K219" i="12"/>
  <c r="L219" i="12"/>
  <c r="K320" i="12"/>
  <c r="L320" i="12"/>
  <c r="L313" i="12"/>
  <c r="K313" i="12"/>
  <c r="K652" i="12"/>
  <c r="L652" i="12"/>
  <c r="K661" i="12"/>
  <c r="L661" i="12"/>
  <c r="K216" i="12"/>
  <c r="L216" i="12"/>
  <c r="L225" i="12"/>
  <c r="K225" i="12"/>
  <c r="L211" i="12"/>
  <c r="K211" i="12"/>
  <c r="K487" i="12"/>
  <c r="L487" i="12"/>
  <c r="K492" i="12"/>
  <c r="L492" i="12"/>
  <c r="K592" i="12"/>
  <c r="L592" i="12"/>
  <c r="L585" i="12"/>
  <c r="K585" i="12"/>
  <c r="L602" i="12"/>
  <c r="K602" i="12"/>
  <c r="K116" i="12"/>
  <c r="L116" i="12"/>
  <c r="K141" i="12"/>
  <c r="L141" i="12"/>
  <c r="K303" i="12"/>
  <c r="L303" i="12"/>
  <c r="K292" i="12"/>
  <c r="L292" i="12"/>
  <c r="K573" i="12"/>
  <c r="L573" i="12"/>
  <c r="K574" i="12"/>
  <c r="L574" i="12"/>
  <c r="K562" i="12"/>
  <c r="L562" i="12"/>
  <c r="K73" i="12"/>
  <c r="L73" i="12"/>
  <c r="L79" i="12"/>
  <c r="K79" i="12"/>
  <c r="L561" i="12"/>
  <c r="K561" i="12"/>
  <c r="L546" i="12"/>
  <c r="K546" i="12"/>
  <c r="K124" i="12"/>
  <c r="L124" i="12"/>
  <c r="K126" i="12"/>
  <c r="L126" i="12"/>
  <c r="K115" i="12"/>
  <c r="L115" i="12"/>
  <c r="K392" i="12"/>
  <c r="L392" i="12"/>
  <c r="L401" i="12"/>
  <c r="K401" i="12"/>
  <c r="K502" i="12"/>
  <c r="L502" i="12"/>
  <c r="K501" i="12"/>
  <c r="L501" i="12"/>
  <c r="K507" i="12"/>
  <c r="L507" i="12"/>
  <c r="K421" i="12"/>
  <c r="L421" i="12"/>
  <c r="K422" i="12"/>
  <c r="L422" i="12"/>
  <c r="K588" i="12"/>
  <c r="L588" i="12"/>
  <c r="K597" i="12"/>
  <c r="L597" i="12"/>
  <c r="K247" i="12"/>
  <c r="L247" i="12"/>
  <c r="K252" i="12"/>
  <c r="L252" i="12"/>
  <c r="K261" i="12"/>
  <c r="L261" i="12"/>
  <c r="K345" i="12"/>
  <c r="L345" i="12"/>
  <c r="L362" i="12"/>
  <c r="K362" i="12"/>
  <c r="L66" i="12"/>
  <c r="K66" i="12"/>
  <c r="K88" i="12"/>
  <c r="L88" i="12"/>
  <c r="K92" i="12"/>
  <c r="L92" i="12"/>
  <c r="L242" i="12"/>
  <c r="K242" i="12"/>
  <c r="K263" i="12"/>
  <c r="L263" i="12"/>
  <c r="K524" i="12"/>
  <c r="L524" i="12"/>
  <c r="K533" i="12"/>
  <c r="L533" i="12"/>
  <c r="L617" i="12"/>
  <c r="K617" i="12"/>
  <c r="L634" i="12"/>
  <c r="K634" i="12"/>
  <c r="K639" i="12"/>
  <c r="L639" i="12"/>
  <c r="L306" i="12"/>
  <c r="K306" i="12"/>
  <c r="K327" i="12"/>
  <c r="L327" i="12"/>
  <c r="K646" i="12"/>
  <c r="L646" i="12"/>
  <c r="K651" i="12"/>
  <c r="L651" i="12"/>
  <c r="K309" i="12"/>
  <c r="L309" i="12"/>
  <c r="K310" i="12"/>
  <c r="L310" i="12"/>
  <c r="L315" i="12"/>
  <c r="K315" i="12"/>
  <c r="K415" i="12"/>
  <c r="L415" i="12"/>
  <c r="K404" i="12"/>
  <c r="L404" i="12"/>
  <c r="L281" i="12"/>
  <c r="K281" i="12"/>
  <c r="L298" i="12"/>
  <c r="K298" i="12"/>
  <c r="K464" i="12"/>
  <c r="L464" i="12"/>
  <c r="L457" i="12"/>
  <c r="K457" i="12"/>
  <c r="L474" i="12"/>
  <c r="K474" i="12"/>
  <c r="K128" i="12"/>
  <c r="L128" i="12"/>
  <c r="L121" i="12"/>
  <c r="K121" i="12"/>
  <c r="K237" i="12"/>
  <c r="L237" i="12"/>
  <c r="K238" i="12"/>
  <c r="L238" i="12"/>
  <c r="L131" i="12"/>
  <c r="K131" i="12"/>
  <c r="K157" i="12"/>
  <c r="L157" i="12"/>
  <c r="K158" i="12"/>
  <c r="L158" i="12"/>
  <c r="K308" i="12"/>
  <c r="L308" i="12"/>
  <c r="K333" i="12"/>
  <c r="L333" i="12"/>
  <c r="K590" i="12"/>
  <c r="L590" i="12"/>
  <c r="K579" i="12"/>
  <c r="L579" i="12"/>
  <c r="K87" i="12"/>
  <c r="L87" i="12"/>
  <c r="L98" i="12"/>
  <c r="K98" i="12"/>
  <c r="L82" i="12"/>
  <c r="K82" i="12"/>
  <c r="K429" i="12"/>
  <c r="L429" i="12"/>
  <c r="K430" i="12"/>
  <c r="L430" i="12"/>
  <c r="K580" i="12"/>
  <c r="L580" i="12"/>
  <c r="K605" i="12"/>
  <c r="L605" i="12"/>
  <c r="K606" i="12"/>
  <c r="L606" i="12"/>
  <c r="K243" i="12"/>
  <c r="L243" i="12"/>
  <c r="K269" i="12"/>
  <c r="L269" i="12"/>
  <c r="L369" i="12"/>
  <c r="K369" i="12"/>
  <c r="L353" i="12"/>
  <c r="K353" i="12"/>
  <c r="K735" i="12"/>
  <c r="L735" i="12"/>
  <c r="L733" i="12"/>
  <c r="K733" i="12"/>
  <c r="K726" i="12"/>
  <c r="L726" i="12"/>
  <c r="L722" i="12"/>
  <c r="K722" i="12"/>
  <c r="K718" i="12"/>
  <c r="L718" i="12"/>
  <c r="L714" i="12"/>
  <c r="K714" i="12"/>
  <c r="K730" i="12"/>
  <c r="L730" i="12"/>
  <c r="K725" i="12"/>
  <c r="L725" i="12"/>
  <c r="L721" i="12"/>
  <c r="K721" i="12"/>
  <c r="L732" i="12"/>
  <c r="K732" i="12"/>
  <c r="L728" i="12"/>
  <c r="K728" i="12"/>
  <c r="L724" i="12"/>
  <c r="K724" i="12"/>
  <c r="K720" i="12"/>
  <c r="L720" i="12"/>
  <c r="K716" i="12"/>
  <c r="L716" i="12"/>
  <c r="L711" i="12"/>
  <c r="K711" i="12"/>
  <c r="K708" i="12"/>
  <c r="L708" i="12"/>
  <c r="K704" i="12"/>
  <c r="L704" i="12"/>
  <c r="K700" i="12"/>
  <c r="L700" i="12"/>
  <c r="K696" i="12"/>
  <c r="L696" i="12"/>
  <c r="L692" i="12"/>
  <c r="K692" i="12"/>
  <c r="L688" i="12"/>
  <c r="K688" i="12"/>
  <c r="K685" i="12"/>
  <c r="L685" i="12"/>
  <c r="K680" i="12"/>
  <c r="L680" i="12"/>
  <c r="K676" i="12"/>
  <c r="L676" i="12"/>
  <c r="K672" i="12"/>
  <c r="L672" i="12"/>
  <c r="K512" i="12"/>
  <c r="L512" i="12"/>
  <c r="K670" i="12"/>
  <c r="L670" i="12"/>
  <c r="K217" i="12"/>
  <c r="L217" i="12"/>
  <c r="L234" i="12"/>
  <c r="K234" i="12"/>
  <c r="K495" i="12"/>
  <c r="L495" i="12"/>
  <c r="K484" i="12"/>
  <c r="L484" i="12"/>
  <c r="K600" i="12"/>
  <c r="L600" i="12"/>
  <c r="L609" i="12"/>
  <c r="K609" i="12"/>
  <c r="L594" i="12"/>
  <c r="K594" i="12"/>
  <c r="K468" i="12"/>
  <c r="L468" i="12"/>
  <c r="K488" i="12"/>
  <c r="L488" i="12"/>
  <c r="K654" i="12"/>
  <c r="L654" i="12"/>
  <c r="K643" i="12"/>
  <c r="L643" i="12"/>
  <c r="K319" i="12"/>
  <c r="L319" i="12"/>
  <c r="K317" i="12"/>
  <c r="L317" i="12"/>
  <c r="L307" i="12"/>
  <c r="K307" i="12"/>
  <c r="K423" i="12"/>
  <c r="L423" i="12"/>
  <c r="K428" i="12"/>
  <c r="L428" i="12"/>
  <c r="K322" i="12"/>
  <c r="L322" i="12"/>
  <c r="K344" i="12"/>
  <c r="L344" i="12"/>
  <c r="K348" i="12"/>
  <c r="L348" i="12"/>
  <c r="L498" i="12"/>
  <c r="K498" i="12"/>
  <c r="K519" i="12"/>
  <c r="L519" i="12"/>
  <c r="L177" i="12"/>
  <c r="K177" i="12"/>
  <c r="K162" i="12"/>
  <c r="L162" i="12"/>
  <c r="K278" i="12"/>
  <c r="L278" i="12"/>
  <c r="K283" i="12"/>
  <c r="L283" i="12"/>
  <c r="K288" i="12"/>
  <c r="L288" i="12"/>
  <c r="L167" i="12"/>
  <c r="K167" i="12"/>
  <c r="K165" i="12"/>
  <c r="L165" i="12"/>
  <c r="K332" i="12"/>
  <c r="L332" i="12"/>
  <c r="K340" i="12"/>
  <c r="L340" i="12"/>
  <c r="K598" i="12"/>
  <c r="L598" i="12"/>
  <c r="K603" i="12"/>
  <c r="L603" i="12"/>
  <c r="K608" i="12"/>
  <c r="L608" i="12"/>
  <c r="K89" i="12"/>
  <c r="L89" i="12"/>
  <c r="L106" i="12"/>
  <c r="K106" i="12"/>
  <c r="K227" i="12"/>
  <c r="L227" i="12"/>
  <c r="K248" i="12"/>
  <c r="L248" i="12"/>
  <c r="L257" i="12"/>
  <c r="K257" i="12"/>
  <c r="K403" i="12"/>
  <c r="L403" i="12"/>
  <c r="K424" i="12"/>
  <c r="L424" i="12"/>
  <c r="K78" i="12"/>
  <c r="L78" i="12"/>
  <c r="K67" i="12"/>
  <c r="L67" i="12"/>
  <c r="K183" i="12"/>
  <c r="L183" i="12"/>
  <c r="K188" i="12"/>
  <c r="L188" i="12"/>
  <c r="L197" i="12"/>
  <c r="K197" i="12"/>
  <c r="L649" i="12"/>
  <c r="K649" i="12"/>
  <c r="K71" i="12"/>
  <c r="L71" i="12"/>
  <c r="L241" i="12"/>
  <c r="K241" i="12"/>
  <c r="L226" i="12"/>
  <c r="K226" i="12"/>
  <c r="K503" i="12"/>
  <c r="L503" i="12"/>
  <c r="K508" i="12"/>
  <c r="L508" i="12"/>
  <c r="K518" i="12"/>
  <c r="L518" i="12"/>
  <c r="L601" i="12"/>
  <c r="K601" i="12"/>
  <c r="L618" i="12"/>
  <c r="K618" i="12"/>
  <c r="K528" i="12"/>
  <c r="L528" i="12"/>
  <c r="L521" i="12"/>
  <c r="K521" i="12"/>
  <c r="L538" i="12"/>
  <c r="K538" i="12"/>
  <c r="K101" i="12"/>
  <c r="L101" i="12"/>
  <c r="K102" i="12"/>
  <c r="L102" i="12"/>
  <c r="K363" i="12"/>
  <c r="L363" i="12"/>
  <c r="K368" i="12"/>
  <c r="L368" i="12"/>
  <c r="K452" i="12"/>
  <c r="L452" i="12"/>
  <c r="K477" i="12"/>
  <c r="L477" i="12"/>
  <c r="K478" i="12"/>
  <c r="L478" i="12"/>
  <c r="K198" i="12"/>
  <c r="L198" i="12"/>
  <c r="K203" i="12"/>
  <c r="L203" i="12"/>
  <c r="K373" i="12"/>
  <c r="L373" i="12"/>
  <c r="K376" i="12"/>
  <c r="L376" i="12"/>
  <c r="K379" i="12"/>
  <c r="L379" i="12"/>
  <c r="K640" i="12"/>
  <c r="L640" i="12"/>
  <c r="L633" i="12"/>
  <c r="K633" i="12"/>
  <c r="K139" i="12"/>
  <c r="L139" i="12"/>
  <c r="K145" i="12"/>
  <c r="L145" i="12"/>
  <c r="K280" i="12"/>
  <c r="L280" i="12"/>
  <c r="L289" i="12"/>
  <c r="K289" i="12"/>
  <c r="L273" i="12"/>
  <c r="K273" i="12"/>
  <c r="K456" i="12"/>
  <c r="L456" i="12"/>
  <c r="L465" i="12"/>
  <c r="K465" i="12"/>
  <c r="K99" i="12"/>
  <c r="L99" i="12"/>
  <c r="K120" i="12"/>
  <c r="L120" i="12"/>
  <c r="L129" i="12"/>
  <c r="K129" i="12"/>
  <c r="K229" i="12"/>
  <c r="L229" i="12"/>
  <c r="K230" i="12"/>
  <c r="L230" i="12"/>
  <c r="L103" i="12"/>
  <c r="K103" i="12"/>
  <c r="L108" i="12"/>
  <c r="K108" i="12"/>
  <c r="L258" i="12"/>
  <c r="K258" i="12"/>
  <c r="K279" i="12"/>
  <c r="L279" i="12"/>
  <c r="K284" i="12"/>
  <c r="L284" i="12"/>
  <c r="K549" i="12"/>
  <c r="L549" i="12"/>
  <c r="K550" i="12"/>
  <c r="L550" i="12"/>
  <c r="L650" i="12"/>
  <c r="K650" i="12"/>
  <c r="K655" i="12"/>
  <c r="L655" i="12"/>
  <c r="K553" i="12"/>
  <c r="L553" i="12"/>
  <c r="L570" i="12"/>
  <c r="K570" i="12"/>
  <c r="K575" i="12"/>
  <c r="L575" i="12"/>
  <c r="K134" i="12"/>
  <c r="L134" i="12"/>
  <c r="K138" i="12"/>
  <c r="L138" i="12"/>
  <c r="K400" i="12"/>
  <c r="L400" i="12"/>
  <c r="L393" i="12"/>
  <c r="K393" i="12"/>
  <c r="L410" i="12"/>
  <c r="K410" i="12"/>
  <c r="L510" i="12"/>
  <c r="K510" i="12"/>
  <c r="K499" i="12"/>
  <c r="L499" i="12"/>
  <c r="K235" i="12"/>
  <c r="L235" i="12"/>
  <c r="K239" i="12"/>
  <c r="L239" i="12"/>
  <c r="K406" i="12"/>
  <c r="L406" i="12"/>
  <c r="K411" i="12"/>
  <c r="L411" i="12"/>
  <c r="K416" i="12"/>
  <c r="L416" i="12"/>
  <c r="K70" i="12"/>
  <c r="L70" i="12"/>
  <c r="K75" i="12"/>
  <c r="L75" i="12"/>
  <c r="K175" i="12"/>
  <c r="L175" i="12"/>
  <c r="K164" i="12"/>
  <c r="L164" i="12"/>
  <c r="K470" i="12"/>
  <c r="L470" i="12"/>
  <c r="K475" i="12"/>
  <c r="L475" i="12"/>
  <c r="K480" i="12"/>
  <c r="L480" i="12"/>
  <c r="K192" i="12"/>
  <c r="L192" i="12"/>
  <c r="K185" i="12"/>
  <c r="L185" i="12"/>
  <c r="L458" i="12"/>
  <c r="K458" i="12"/>
  <c r="K463" i="12"/>
  <c r="L463" i="12"/>
  <c r="K547" i="12"/>
  <c r="L547" i="12"/>
  <c r="K568" i="12"/>
  <c r="L568" i="12"/>
  <c r="L577" i="12"/>
  <c r="K577" i="12"/>
  <c r="K446" i="12"/>
  <c r="L446" i="12"/>
  <c r="K435" i="12"/>
  <c r="L435" i="12"/>
  <c r="K621" i="12"/>
  <c r="L621" i="12"/>
  <c r="L622" i="12"/>
  <c r="K622" i="12"/>
  <c r="L259" i="12"/>
  <c r="K259" i="12"/>
  <c r="K285" i="12"/>
  <c r="L285" i="12"/>
  <c r="K286" i="12"/>
  <c r="L286" i="12"/>
  <c r="K370" i="12"/>
  <c r="L370" i="12"/>
  <c r="K391" i="12"/>
  <c r="L391" i="12"/>
  <c r="L304" i="12"/>
  <c r="K304" i="12"/>
  <c r="L290" i="12"/>
  <c r="K290" i="12"/>
  <c r="K472" i="12"/>
  <c r="L472" i="12"/>
  <c r="L481" i="12"/>
  <c r="K481" i="12"/>
  <c r="L466" i="12"/>
  <c r="K466" i="12"/>
  <c r="K136" i="12"/>
  <c r="L136" i="12"/>
  <c r="L144" i="12"/>
  <c r="K144" i="12"/>
  <c r="K245" i="12"/>
  <c r="L245" i="12"/>
  <c r="K246" i="12"/>
  <c r="L246" i="12"/>
  <c r="K250" i="12"/>
  <c r="L250" i="12"/>
  <c r="L563" i="12"/>
  <c r="K563" i="12"/>
  <c r="K583" i="12"/>
  <c r="L583" i="12"/>
  <c r="K142" i="12"/>
  <c r="L142" i="12"/>
  <c r="K132" i="12"/>
  <c r="L132" i="12"/>
  <c r="K408" i="12"/>
  <c r="L408" i="12"/>
  <c r="L417" i="12"/>
  <c r="K417" i="12"/>
  <c r="L402" i="12"/>
  <c r="K402" i="12"/>
  <c r="K517" i="12"/>
  <c r="L517" i="12"/>
  <c r="K523" i="12"/>
  <c r="L523" i="12"/>
  <c r="D55" i="6"/>
  <c r="F55" i="6" s="1"/>
  <c r="K734" i="12"/>
  <c r="L734" i="12"/>
  <c r="K727" i="12"/>
  <c r="L727" i="12"/>
  <c r="K723" i="12"/>
  <c r="L723" i="12"/>
  <c r="K719" i="12"/>
  <c r="L719" i="12"/>
  <c r="K715" i="12"/>
  <c r="L715" i="12"/>
  <c r="L712" i="12"/>
  <c r="K712" i="12"/>
  <c r="K707" i="12"/>
  <c r="L707" i="12"/>
  <c r="K703" i="12"/>
  <c r="L703" i="12"/>
  <c r="K699" i="12"/>
  <c r="L699" i="12"/>
  <c r="K695" i="12"/>
  <c r="L695" i="12"/>
  <c r="K691" i="12"/>
  <c r="L691" i="12"/>
  <c r="K687" i="12"/>
  <c r="L687" i="12"/>
  <c r="K683" i="12"/>
  <c r="L683" i="12"/>
  <c r="L677" i="12"/>
  <c r="K677" i="12"/>
  <c r="K675" i="12"/>
  <c r="L675" i="12"/>
  <c r="K644" i="12"/>
  <c r="L644" i="12"/>
  <c r="K195" i="12"/>
  <c r="L195" i="12"/>
  <c r="K381" i="12"/>
  <c r="L381" i="12"/>
  <c r="K382" i="12"/>
  <c r="L382" i="12"/>
  <c r="K371" i="12"/>
  <c r="L371" i="12"/>
  <c r="K648" i="12"/>
  <c r="L648" i="12"/>
  <c r="L657" i="12"/>
  <c r="K657" i="12"/>
  <c r="K130" i="12"/>
  <c r="L130" i="12"/>
  <c r="K151" i="12"/>
  <c r="L151" i="12"/>
  <c r="K156" i="12"/>
  <c r="L156" i="12"/>
  <c r="K636" i="12"/>
  <c r="L636" i="12"/>
  <c r="L645" i="12"/>
  <c r="K645" i="12"/>
  <c r="K199" i="12"/>
  <c r="L199" i="12"/>
  <c r="L209" i="12"/>
  <c r="K209" i="12"/>
  <c r="L450" i="12"/>
  <c r="K450" i="12"/>
  <c r="L471" i="12"/>
  <c r="K471" i="12"/>
  <c r="K476" i="12"/>
  <c r="L476" i="12"/>
  <c r="K576" i="12"/>
  <c r="L576" i="12"/>
  <c r="L569" i="12"/>
  <c r="K569" i="12"/>
  <c r="K491" i="12"/>
  <c r="L491" i="12"/>
  <c r="K496" i="12"/>
  <c r="L496" i="12"/>
  <c r="K662" i="12"/>
  <c r="L662" i="12"/>
  <c r="K667" i="12"/>
  <c r="L667" i="12"/>
  <c r="K69" i="12"/>
  <c r="L69" i="12"/>
  <c r="K326" i="12"/>
  <c r="L326" i="12"/>
  <c r="L331" i="12"/>
  <c r="K331" i="12"/>
  <c r="K431" i="12"/>
  <c r="L431" i="12"/>
  <c r="K420" i="12"/>
  <c r="L420" i="12"/>
  <c r="L297" i="12"/>
  <c r="K297" i="12"/>
  <c r="L314" i="12"/>
  <c r="K314" i="12"/>
  <c r="L318" i="12"/>
  <c r="K318" i="12"/>
  <c r="L473" i="12"/>
  <c r="K473" i="12"/>
  <c r="L490" i="12"/>
  <c r="K490" i="12"/>
  <c r="K143" i="12"/>
  <c r="L143" i="12"/>
  <c r="K137" i="12"/>
  <c r="L137" i="12"/>
  <c r="L154" i="12"/>
  <c r="K154" i="12"/>
  <c r="L254" i="12"/>
  <c r="K254" i="12"/>
  <c r="K244" i="12"/>
  <c r="L244" i="12"/>
  <c r="K396" i="12"/>
  <c r="L396" i="12"/>
  <c r="K405" i="12"/>
  <c r="L405" i="12"/>
  <c r="K567" i="12"/>
  <c r="L567" i="12"/>
  <c r="K572" i="12"/>
  <c r="L572" i="12"/>
  <c r="K581" i="12"/>
  <c r="L581" i="12"/>
  <c r="L231" i="12"/>
  <c r="K231" i="12"/>
  <c r="K236" i="12"/>
  <c r="L236" i="12"/>
  <c r="K336" i="12"/>
  <c r="L336" i="12"/>
  <c r="L329" i="12"/>
  <c r="K329" i="12"/>
  <c r="L346" i="12"/>
  <c r="K346" i="12"/>
  <c r="K220" i="12"/>
  <c r="L220" i="12"/>
  <c r="K223" i="12"/>
  <c r="L223" i="12"/>
  <c r="K390" i="12"/>
  <c r="L390" i="12"/>
  <c r="K395" i="12"/>
  <c r="L395" i="12"/>
  <c r="K656" i="12"/>
  <c r="L656" i="12"/>
  <c r="K669" i="12"/>
  <c r="L669" i="12"/>
  <c r="L666" i="12"/>
  <c r="K666" i="12"/>
  <c r="K159" i="12"/>
  <c r="L159" i="12"/>
  <c r="K148" i="12"/>
  <c r="L148" i="12"/>
  <c r="L74" i="12"/>
  <c r="K74" i="12"/>
  <c r="K81" i="12"/>
  <c r="L81" i="12"/>
  <c r="L233" i="12"/>
  <c r="K233" i="12"/>
  <c r="L249" i="12"/>
  <c r="K249" i="12"/>
  <c r="K255" i="12"/>
  <c r="L255" i="12"/>
  <c r="L500" i="12"/>
  <c r="K500" i="12"/>
  <c r="K525" i="12"/>
  <c r="L525" i="12"/>
  <c r="L625" i="12"/>
  <c r="K625" i="12"/>
  <c r="L610" i="12"/>
  <c r="K610" i="12"/>
  <c r="K215" i="12"/>
  <c r="L215" i="12"/>
  <c r="K351" i="12"/>
  <c r="L351" i="12"/>
  <c r="K341" i="12"/>
  <c r="L341" i="12"/>
  <c r="L522" i="12"/>
  <c r="K522" i="12"/>
  <c r="K527" i="12"/>
  <c r="L527" i="12"/>
  <c r="L169" i="12"/>
  <c r="K169" i="12"/>
  <c r="L186" i="12"/>
  <c r="K186" i="12"/>
  <c r="L191" i="12"/>
  <c r="K191" i="12"/>
  <c r="L276" i="12"/>
  <c r="K276" i="12"/>
  <c r="K296" i="12"/>
  <c r="L296" i="12"/>
  <c r="K437" i="12"/>
  <c r="L437" i="12"/>
  <c r="L438" i="12"/>
  <c r="K438" i="12"/>
  <c r="K443" i="12"/>
  <c r="L443" i="12"/>
  <c r="K613" i="12"/>
  <c r="L613" i="12"/>
  <c r="K614" i="12"/>
  <c r="L614" i="12"/>
  <c r="L267" i="12"/>
  <c r="K267" i="12"/>
  <c r="L277" i="12"/>
  <c r="K277" i="12"/>
  <c r="L361" i="12"/>
  <c r="K361" i="12"/>
  <c r="L378" i="12"/>
  <c r="K378" i="12"/>
  <c r="L383" i="12"/>
  <c r="K383" i="12"/>
  <c r="K256" i="12"/>
  <c r="L256" i="12"/>
  <c r="L251" i="12"/>
  <c r="K251" i="12"/>
  <c r="K427" i="12"/>
  <c r="L427" i="12"/>
  <c r="K432" i="12"/>
  <c r="L432" i="12"/>
  <c r="K86" i="12"/>
  <c r="L86" i="12"/>
  <c r="K91" i="12"/>
  <c r="L91" i="12"/>
  <c r="K96" i="12"/>
  <c r="L96" i="12"/>
  <c r="K180" i="12"/>
  <c r="L180" i="12"/>
  <c r="K204" i="12"/>
  <c r="L204" i="12"/>
  <c r="K111" i="12"/>
  <c r="L111" i="12"/>
  <c r="L100" i="12"/>
  <c r="K100" i="12"/>
  <c r="K189" i="12"/>
  <c r="L189" i="12"/>
  <c r="K287" i="12"/>
  <c r="L287" i="12"/>
  <c r="K275" i="12"/>
  <c r="L275" i="12"/>
  <c r="K557" i="12"/>
  <c r="L557" i="12"/>
  <c r="K558" i="12"/>
  <c r="L558" i="12"/>
  <c r="K642" i="12"/>
  <c r="L642" i="12"/>
  <c r="K663" i="12"/>
  <c r="L663" i="12"/>
  <c r="K668" i="12"/>
  <c r="L668" i="12"/>
  <c r="K372" i="12"/>
  <c r="L372" i="12"/>
  <c r="K397" i="12"/>
  <c r="L397" i="12"/>
  <c r="K559" i="12"/>
  <c r="L559" i="12"/>
  <c r="K548" i="12"/>
  <c r="L548" i="12"/>
  <c r="K253" i="12"/>
  <c r="L253" i="12"/>
  <c r="K224" i="12"/>
  <c r="L224" i="12"/>
  <c r="K212" i="12"/>
  <c r="L212" i="12"/>
  <c r="K328" i="12"/>
  <c r="L328" i="12"/>
  <c r="L337" i="12"/>
  <c r="K337" i="12"/>
  <c r="K623" i="12"/>
  <c r="L623" i="12"/>
  <c r="L612" i="12"/>
  <c r="K612" i="12"/>
  <c r="K323" i="12"/>
  <c r="L323" i="12"/>
  <c r="K349" i="12"/>
  <c r="L349" i="12"/>
  <c r="K350" i="12"/>
  <c r="L350" i="12"/>
  <c r="K595" i="12"/>
  <c r="L595" i="12"/>
  <c r="K616" i="12"/>
  <c r="L616" i="12"/>
  <c r="K114" i="12"/>
  <c r="L114" i="12"/>
  <c r="L97" i="12"/>
  <c r="K97" i="12"/>
  <c r="L578" i="12"/>
  <c r="K578" i="12"/>
  <c r="K599" i="12"/>
  <c r="L599" i="12"/>
  <c r="K604" i="12"/>
  <c r="L604" i="12"/>
  <c r="K147" i="12"/>
  <c r="L147" i="12"/>
  <c r="K168" i="12"/>
  <c r="L168" i="12"/>
  <c r="L433" i="12"/>
  <c r="K433" i="12"/>
  <c r="L418" i="12"/>
  <c r="K418" i="12"/>
  <c r="K534" i="12"/>
  <c r="L534" i="12"/>
  <c r="K539" i="12"/>
  <c r="L539" i="12"/>
  <c r="K544" i="12"/>
  <c r="L544" i="12"/>
  <c r="K454" i="12"/>
  <c r="L454" i="12"/>
  <c r="K460" i="12"/>
  <c r="L460" i="12"/>
  <c r="K629" i="12"/>
  <c r="L629" i="12"/>
  <c r="K630" i="12"/>
  <c r="L630" i="12"/>
  <c r="K635" i="12"/>
  <c r="L635" i="12"/>
  <c r="L293" i="12"/>
  <c r="K293" i="12"/>
  <c r="K294" i="12"/>
  <c r="L294" i="12"/>
  <c r="L394" i="12"/>
  <c r="K394" i="12"/>
  <c r="K399" i="12"/>
  <c r="L399" i="12"/>
  <c r="K119" i="12"/>
  <c r="L119" i="12"/>
  <c r="K125" i="12"/>
  <c r="L125" i="12"/>
  <c r="K133" i="12"/>
  <c r="L133" i="12"/>
  <c r="K295" i="12"/>
  <c r="L295" i="12"/>
  <c r="L300" i="12"/>
  <c r="K300" i="12"/>
  <c r="K565" i="12"/>
  <c r="L565" i="12"/>
  <c r="L566" i="12"/>
  <c r="K566" i="12"/>
  <c r="K571" i="12"/>
  <c r="L571" i="12"/>
  <c r="K671" i="12"/>
  <c r="L671" i="12"/>
  <c r="K660" i="12"/>
  <c r="L660" i="12"/>
  <c r="D53" i="6" l="1"/>
  <c r="F53" i="6" s="1"/>
  <c r="D54" i="6"/>
  <c r="F54" i="6" s="1"/>
  <c r="D56" i="6"/>
  <c r="F56" i="6" s="1"/>
  <c r="F52" i="6" l="1"/>
  <c r="D57" i="6"/>
  <c r="F57" i="6" s="1"/>
  <c r="E18" i="3" l="1"/>
  <c r="T7" i="4" s="1"/>
  <c r="U7" i="4" s="1"/>
  <c r="E19" i="3"/>
  <c r="E35" i="3"/>
  <c r="E10" i="8"/>
  <c r="E17" i="3"/>
  <c r="R635" i="4" l="1"/>
  <c r="R736" i="4"/>
  <c r="R421" i="4"/>
  <c r="R707" i="4"/>
  <c r="R395" i="4"/>
  <c r="R380" i="4"/>
  <c r="R708" i="4"/>
  <c r="R729" i="4"/>
  <c r="R641" i="4"/>
  <c r="R451" i="4"/>
  <c r="R696" i="4"/>
  <c r="R646" i="4"/>
  <c r="R608" i="4"/>
  <c r="R529" i="4"/>
  <c r="R546" i="4"/>
  <c r="R419" i="4"/>
  <c r="R398" i="4"/>
  <c r="R647" i="4"/>
  <c r="R582" i="4"/>
  <c r="R733" i="4"/>
  <c r="R623" i="4"/>
  <c r="R609" i="4"/>
  <c r="R550" i="4"/>
  <c r="R452" i="4"/>
  <c r="R413" i="4"/>
  <c r="R632" i="4"/>
  <c r="R439" i="4"/>
  <c r="R464" i="4"/>
  <c r="R434" i="4"/>
  <c r="R423" i="4"/>
  <c r="R711" i="4"/>
  <c r="R652" i="4"/>
  <c r="R418" i="4"/>
  <c r="R441" i="4"/>
  <c r="R593" i="4"/>
  <c r="R513" i="4"/>
  <c r="R658" i="4"/>
  <c r="R614" i="4"/>
  <c r="R558" i="4"/>
  <c r="R502" i="4"/>
  <c r="R525" i="4"/>
  <c r="R427" i="4"/>
  <c r="R432" i="4"/>
  <c r="R591" i="4"/>
  <c r="R505" i="4"/>
  <c r="R718" i="4"/>
  <c r="R649" i="4"/>
  <c r="R460" i="4"/>
  <c r="R462" i="4"/>
  <c r="R528" i="4"/>
  <c r="R590" i="4"/>
  <c r="R728" i="4"/>
  <c r="R381" i="4"/>
  <c r="R468" i="4"/>
  <c r="R688" i="4"/>
  <c r="R537" i="4"/>
  <c r="R564" i="4"/>
  <c r="R474" i="4"/>
  <c r="R396" i="4"/>
  <c r="R638" i="4"/>
  <c r="R509" i="4"/>
  <c r="R725" i="4"/>
  <c r="R621" i="4"/>
  <c r="R616" i="4"/>
  <c r="R561" i="4"/>
  <c r="R481" i="4"/>
  <c r="R518" i="4"/>
  <c r="R378" i="4"/>
  <c r="R690" i="4"/>
  <c r="R704" i="4"/>
  <c r="R448" i="4"/>
  <c r="R681" i="4"/>
  <c r="R372" i="4"/>
  <c r="R409" i="4"/>
  <c r="R668" i="4"/>
  <c r="R417" i="4"/>
  <c r="R669" i="4"/>
  <c r="R461" i="4"/>
  <c r="R549" i="4"/>
  <c r="R581" i="4"/>
  <c r="R497" i="4"/>
  <c r="R410" i="4"/>
  <c r="R428" i="4"/>
  <c r="R565" i="4"/>
  <c r="R519" i="4"/>
  <c r="R665" i="4"/>
  <c r="R639" i="4"/>
  <c r="R578" i="4"/>
  <c r="R523" i="4"/>
  <c r="R526" i="4"/>
  <c r="R401" i="4"/>
  <c r="R484" i="4"/>
  <c r="R524" i="4"/>
  <c r="R405" i="4"/>
  <c r="R682" i="4"/>
  <c r="R522" i="4"/>
  <c r="R429" i="4"/>
  <c r="R714" i="4"/>
  <c r="R598" i="4"/>
  <c r="R411" i="4"/>
  <c r="R392" i="4"/>
  <c r="R444" i="4"/>
  <c r="R633" i="4"/>
  <c r="R692" i="4"/>
  <c r="R384" i="4"/>
  <c r="R449" i="4"/>
  <c r="R516" i="4"/>
  <c r="R720" i="4"/>
  <c r="R406" i="4"/>
  <c r="R393" i="4"/>
  <c r="R556" i="4"/>
  <c r="R719" i="4"/>
  <c r="R612" i="4"/>
  <c r="R604" i="4"/>
  <c r="R540" i="4"/>
  <c r="R477" i="4"/>
  <c r="R510" i="4"/>
  <c r="R390" i="4"/>
  <c r="R678" i="4"/>
  <c r="R730" i="4"/>
  <c r="R698" i="4"/>
  <c r="R702" i="4"/>
  <c r="R430" i="4"/>
  <c r="R643" i="4"/>
  <c r="R377" i="4"/>
  <c r="R387" i="4"/>
  <c r="R620" i="4"/>
  <c r="R570" i="4"/>
  <c r="R435" i="4"/>
  <c r="R693" i="4"/>
  <c r="R732" i="4"/>
  <c r="R527" i="4"/>
  <c r="R545" i="4"/>
  <c r="R415" i="4"/>
  <c r="R394" i="4"/>
  <c r="R735" i="4"/>
  <c r="R486" i="4"/>
  <c r="R710" i="4"/>
  <c r="R577" i="4"/>
  <c r="R606" i="4"/>
  <c r="R548" i="4"/>
  <c r="R471" i="4"/>
  <c r="R504" i="4"/>
  <c r="R670" i="4"/>
  <c r="R636" i="4"/>
  <c r="R376" i="4"/>
  <c r="R454" i="4"/>
  <c r="R677" i="4"/>
  <c r="R535" i="4"/>
  <c r="R500" i="4"/>
  <c r="R397" i="4"/>
  <c r="R455" i="4"/>
  <c r="R627" i="4"/>
  <c r="R511" i="4"/>
  <c r="R629" i="4"/>
  <c r="R611" i="4"/>
  <c r="R557" i="4"/>
  <c r="R475" i="4"/>
  <c r="R508" i="4"/>
  <c r="R699" i="4"/>
  <c r="R663" i="4"/>
  <c r="R726" i="4"/>
  <c r="R492" i="4"/>
  <c r="R695" i="4"/>
  <c r="R571" i="4"/>
  <c r="R588" i="4"/>
  <c r="R689" i="4"/>
  <c r="R634" i="4"/>
  <c r="R562" i="4"/>
  <c r="R457" i="4"/>
  <c r="R440" i="4"/>
  <c r="R442" i="4"/>
  <c r="R664" i="4"/>
  <c r="R574" i="4"/>
  <c r="R488" i="4"/>
  <c r="R536" i="4"/>
  <c r="R496" i="4"/>
  <c r="R586" i="4"/>
  <c r="R463" i="4"/>
  <c r="R640" i="4"/>
  <c r="R389" i="4"/>
  <c r="R375" i="4"/>
  <c r="R684" i="4"/>
  <c r="R554" i="4"/>
  <c r="R404" i="4"/>
  <c r="R483" i="4"/>
  <c r="R520" i="4"/>
  <c r="R382" i="4"/>
  <c r="R645" i="4"/>
  <c r="R722" i="4"/>
  <c r="R679" i="4"/>
  <c r="R653" i="4"/>
  <c r="R569" i="4"/>
  <c r="R596" i="4"/>
  <c r="R534" i="4"/>
  <c r="R424" i="4"/>
  <c r="R466" i="4"/>
  <c r="R610" i="4"/>
  <c r="R595" i="4"/>
  <c r="R622" i="4"/>
  <c r="R697" i="4"/>
  <c r="R715" i="4"/>
  <c r="R676" i="4"/>
  <c r="R400" i="4"/>
  <c r="R501" i="4"/>
  <c r="R403" i="4"/>
  <c r="R723" i="4"/>
  <c r="R407" i="4"/>
  <c r="R607" i="4"/>
  <c r="R600" i="4"/>
  <c r="R538" i="4"/>
  <c r="R467" i="4"/>
  <c r="R489" i="4"/>
  <c r="R642" i="4"/>
  <c r="R605" i="4"/>
  <c r="R705" i="4"/>
  <c r="R691" i="4"/>
  <c r="R655" i="4"/>
  <c r="R547" i="4"/>
  <c r="R579" i="4"/>
  <c r="R493" i="4"/>
  <c r="R456" i="4"/>
  <c r="R660" i="4"/>
  <c r="R672" i="4"/>
  <c r="R498" i="4"/>
  <c r="R521" i="4"/>
  <c r="R673" i="4"/>
  <c r="R617" i="4"/>
  <c r="R657" i="4"/>
  <c r="R512" i="4"/>
  <c r="R543" i="4"/>
  <c r="R734" i="4"/>
  <c r="R700" i="4"/>
  <c r="R686" i="4"/>
  <c r="R560" i="4"/>
  <c r="R583" i="4"/>
  <c r="R499" i="4"/>
  <c r="R422" i="4"/>
  <c r="R450" i="4"/>
  <c r="R659" i="4"/>
  <c r="R589" i="4"/>
  <c r="R694" i="4"/>
  <c r="R644" i="4"/>
  <c r="R630" i="4"/>
  <c r="R625" i="4"/>
  <c r="R453" i="4"/>
  <c r="R431" i="4"/>
  <c r="R680" i="4"/>
  <c r="R648" i="4"/>
  <c r="R514" i="4"/>
  <c r="R465" i="4"/>
  <c r="R727" i="4"/>
  <c r="R388" i="4"/>
  <c r="R447" i="4"/>
  <c r="R603" i="4"/>
  <c r="R507" i="4"/>
  <c r="R706" i="4"/>
  <c r="R575" i="4"/>
  <c r="R594" i="4"/>
  <c r="R532" i="4"/>
  <c r="R469" i="4"/>
  <c r="R491" i="4"/>
  <c r="R374" i="4"/>
  <c r="R619" i="4"/>
  <c r="R709" i="4"/>
  <c r="R671" i="4"/>
  <c r="R666" i="4"/>
  <c r="R544" i="4"/>
  <c r="R721" i="4"/>
  <c r="R713" i="4"/>
  <c r="R724" i="4"/>
  <c r="R385" i="4"/>
  <c r="R379" i="4"/>
  <c r="R436" i="4"/>
  <c r="R438" i="4"/>
  <c r="R383" i="4"/>
  <c r="R573" i="4"/>
  <c r="R592" i="4"/>
  <c r="R530" i="4"/>
  <c r="R420" i="4"/>
  <c r="R445" i="4"/>
  <c r="R597" i="4"/>
  <c r="R585" i="4"/>
  <c r="R687" i="4"/>
  <c r="R662" i="4"/>
  <c r="R626" i="4"/>
  <c r="R533" i="4"/>
  <c r="R555" i="4"/>
  <c r="R470" i="4"/>
  <c r="R446" i="4"/>
  <c r="R485" i="4"/>
  <c r="R425" i="4"/>
  <c r="R701" i="4"/>
  <c r="R480" i="4"/>
  <c r="R373" i="4"/>
  <c r="R613" i="4"/>
  <c r="R412" i="4"/>
  <c r="R551" i="4"/>
  <c r="R459" i="4"/>
  <c r="R717" i="4"/>
  <c r="R675" i="4"/>
  <c r="R650" i="4"/>
  <c r="R539" i="4"/>
  <c r="R566" i="4"/>
  <c r="R476" i="4"/>
  <c r="R414" i="4"/>
  <c r="R433" i="4"/>
  <c r="R601" i="4"/>
  <c r="R552" i="4"/>
  <c r="R667" i="4"/>
  <c r="R618" i="4"/>
  <c r="R572" i="4"/>
  <c r="R716" i="4"/>
  <c r="R654" i="4"/>
  <c r="R408" i="4"/>
  <c r="R399" i="4"/>
  <c r="R559" i="4"/>
  <c r="R656" i="4"/>
  <c r="R391" i="4"/>
  <c r="R731" i="4"/>
  <c r="R628" i="4"/>
  <c r="R426" i="4"/>
  <c r="R487" i="4"/>
  <c r="R615" i="4"/>
  <c r="R580" i="4"/>
  <c r="R685" i="4"/>
  <c r="R637" i="4"/>
  <c r="R576" i="4"/>
  <c r="R531" i="4"/>
  <c r="R553" i="4"/>
  <c r="R478" i="4"/>
  <c r="R402" i="4"/>
  <c r="R674" i="4"/>
  <c r="R542" i="4"/>
  <c r="R490" i="4"/>
  <c r="R517" i="4"/>
  <c r="R472" i="4"/>
  <c r="R443" i="4"/>
  <c r="R712" i="4"/>
  <c r="R479" i="4"/>
  <c r="R567" i="4"/>
  <c r="R495" i="4"/>
  <c r="R458" i="4"/>
  <c r="R602" i="4"/>
  <c r="R473" i="4"/>
  <c r="R506" i="4"/>
  <c r="R683" i="4"/>
  <c r="R599" i="4"/>
  <c r="R703" i="4"/>
  <c r="R651" i="4"/>
  <c r="R624" i="4"/>
  <c r="R541" i="4"/>
  <c r="R568" i="4"/>
  <c r="R503" i="4"/>
  <c r="R416" i="4"/>
  <c r="R437" i="4"/>
  <c r="R587" i="4"/>
  <c r="R563" i="4"/>
  <c r="R661" i="4"/>
  <c r="R482" i="4"/>
  <c r="R631" i="4"/>
  <c r="R494" i="4"/>
  <c r="R386" i="4"/>
  <c r="R515" i="4"/>
  <c r="R584" i="4"/>
  <c r="R39" i="4"/>
  <c r="R34" i="4"/>
  <c r="R234" i="4"/>
  <c r="R165" i="4"/>
  <c r="R365" i="4"/>
  <c r="R180" i="4"/>
  <c r="R99" i="4"/>
  <c r="R150" i="4"/>
  <c r="R321" i="4"/>
  <c r="R56" i="4"/>
  <c r="R101" i="4"/>
  <c r="R223" i="4"/>
  <c r="R103" i="4"/>
  <c r="R210" i="4"/>
  <c r="R175" i="4"/>
  <c r="R16" i="4"/>
  <c r="R228" i="4"/>
  <c r="R211" i="4"/>
  <c r="R222" i="4"/>
  <c r="R95" i="4"/>
  <c r="R287" i="4"/>
  <c r="R24" i="4"/>
  <c r="R264" i="4"/>
  <c r="R89" i="4"/>
  <c r="R169" i="4"/>
  <c r="R127" i="4"/>
  <c r="R61" i="4"/>
  <c r="R339" i="4"/>
  <c r="R42" i="4"/>
  <c r="R154" i="4"/>
  <c r="R250" i="4"/>
  <c r="R19" i="4"/>
  <c r="R83" i="4"/>
  <c r="R283" i="4"/>
  <c r="R28" i="4"/>
  <c r="R132" i="4"/>
  <c r="R204" i="4"/>
  <c r="R332" i="4"/>
  <c r="R179" i="4"/>
  <c r="R22" i="4"/>
  <c r="R198" i="4"/>
  <c r="R302" i="4"/>
  <c r="R337" i="4"/>
  <c r="R159" i="4"/>
  <c r="R76" i="4"/>
  <c r="R304" i="4"/>
  <c r="R187" i="4"/>
  <c r="R225" i="4"/>
  <c r="R207" i="4"/>
  <c r="R291" i="4"/>
  <c r="R126" i="4"/>
  <c r="R362" i="4"/>
  <c r="R267" i="4"/>
  <c r="R124" i="4"/>
  <c r="R316" i="4"/>
  <c r="R269" i="4"/>
  <c r="R278" i="4"/>
  <c r="R224" i="4"/>
  <c r="R256" i="4"/>
  <c r="R8" i="4"/>
  <c r="R257" i="4"/>
  <c r="R23" i="4"/>
  <c r="R186" i="4"/>
  <c r="R121" i="4"/>
  <c r="R307" i="4"/>
  <c r="R148" i="4"/>
  <c r="R360" i="4"/>
  <c r="R14" i="4"/>
  <c r="R358" i="4"/>
  <c r="R285" i="4"/>
  <c r="R41" i="4"/>
  <c r="R114" i="4"/>
  <c r="R194" i="4"/>
  <c r="R322" i="4"/>
  <c r="R157" i="4"/>
  <c r="R229" i="4"/>
  <c r="R361" i="4"/>
  <c r="R92" i="4"/>
  <c r="R176" i="4"/>
  <c r="R276" i="4"/>
  <c r="R71" i="4"/>
  <c r="R261" i="4"/>
  <c r="R86" i="4"/>
  <c r="R270" i="4"/>
  <c r="R57" i="4"/>
  <c r="R216" i="4"/>
  <c r="R49" i="4"/>
  <c r="R248" i="4"/>
  <c r="R63" i="4"/>
  <c r="R155" i="4"/>
  <c r="R319" i="4"/>
  <c r="R44" i="4"/>
  <c r="R131" i="4"/>
  <c r="R149" i="4"/>
  <c r="R199" i="4"/>
  <c r="R279" i="4"/>
  <c r="R314" i="4"/>
  <c r="R172" i="4"/>
  <c r="R253" i="4"/>
  <c r="R366" i="4"/>
  <c r="R368" i="4"/>
  <c r="R281" i="4"/>
  <c r="R65" i="4"/>
  <c r="R161" i="4"/>
  <c r="R348" i="4"/>
  <c r="R106" i="4"/>
  <c r="R48" i="4"/>
  <c r="R343" i="4"/>
  <c r="R258" i="4"/>
  <c r="R140" i="4"/>
  <c r="R195" i="4"/>
  <c r="R310" i="4"/>
  <c r="R80" i="4"/>
  <c r="R231" i="4"/>
  <c r="R371" i="4"/>
  <c r="R354" i="4"/>
  <c r="R166" i="4"/>
  <c r="R164" i="4"/>
  <c r="R326" i="4"/>
  <c r="R232" i="4"/>
  <c r="R297" i="4"/>
  <c r="R10" i="4"/>
  <c r="R342" i="4"/>
  <c r="R112" i="4"/>
  <c r="R25" i="4"/>
  <c r="R21" i="4"/>
  <c r="R272" i="4"/>
  <c r="R141" i="4"/>
  <c r="R298" i="4"/>
  <c r="R252" i="4"/>
  <c r="R88" i="4"/>
  <c r="R146" i="4"/>
  <c r="R104" i="4"/>
  <c r="R254" i="4"/>
  <c r="R98" i="4"/>
  <c r="R105" i="4"/>
  <c r="R60" i="4"/>
  <c r="R11" i="4"/>
  <c r="R238" i="4"/>
  <c r="R203" i="4"/>
  <c r="R87" i="4"/>
  <c r="R185" i="4"/>
  <c r="R102" i="4"/>
  <c r="R266" i="4"/>
  <c r="R107" i="4"/>
  <c r="R40" i="4"/>
  <c r="R220" i="4"/>
  <c r="R205" i="4"/>
  <c r="R246" i="4"/>
  <c r="R12" i="4"/>
  <c r="R136" i="4"/>
  <c r="R209" i="4"/>
  <c r="R51" i="4"/>
  <c r="R74" i="4"/>
  <c r="R274" i="4"/>
  <c r="R123" i="4"/>
  <c r="R72" i="4"/>
  <c r="R260" i="4"/>
  <c r="R277" i="4"/>
  <c r="R295" i="4"/>
  <c r="R329" i="4"/>
  <c r="R135" i="4"/>
  <c r="R68" i="4"/>
  <c r="R296" i="4"/>
  <c r="R145" i="4"/>
  <c r="R217" i="4"/>
  <c r="R201" i="4"/>
  <c r="R139" i="4"/>
  <c r="R359" i="4"/>
  <c r="R78" i="4"/>
  <c r="R170" i="4"/>
  <c r="R282" i="4"/>
  <c r="R85" i="4"/>
  <c r="R143" i="4"/>
  <c r="R317" i="4"/>
  <c r="R52" i="4"/>
  <c r="R152" i="4"/>
  <c r="R236" i="4"/>
  <c r="R364" i="4"/>
  <c r="R219" i="4"/>
  <c r="R50" i="4"/>
  <c r="R230" i="4"/>
  <c r="R334" i="4"/>
  <c r="R369" i="4"/>
  <c r="R197" i="4"/>
  <c r="R108" i="4"/>
  <c r="R336" i="4"/>
  <c r="R273" i="4"/>
  <c r="R255" i="4"/>
  <c r="R241" i="4"/>
  <c r="R347" i="4"/>
  <c r="R162" i="4"/>
  <c r="R115" i="4"/>
  <c r="R333" i="4"/>
  <c r="R160" i="4"/>
  <c r="R27" i="4"/>
  <c r="R30" i="4"/>
  <c r="R318" i="4"/>
  <c r="R173" i="4"/>
  <c r="R320" i="4"/>
  <c r="R163" i="4"/>
  <c r="R129" i="4"/>
  <c r="R38" i="4"/>
  <c r="R242" i="4"/>
  <c r="R75" i="4"/>
  <c r="R9" i="4"/>
  <c r="R184" i="4"/>
  <c r="R119" i="4"/>
  <c r="R62" i="4"/>
  <c r="R15" i="4"/>
  <c r="R315" i="4"/>
  <c r="R18" i="4"/>
  <c r="R138" i="4"/>
  <c r="R226" i="4"/>
  <c r="R350" i="4"/>
  <c r="R55" i="4"/>
  <c r="R259" i="4"/>
  <c r="R29" i="4"/>
  <c r="R120" i="4"/>
  <c r="R192" i="4"/>
  <c r="R308" i="4"/>
  <c r="R153" i="4"/>
  <c r="R355" i="4"/>
  <c r="R122" i="4"/>
  <c r="R335" i="4"/>
  <c r="R31" i="4"/>
  <c r="R91" i="4"/>
  <c r="R280" i="4"/>
  <c r="R193" i="4"/>
  <c r="R324" i="4"/>
  <c r="R247" i="4"/>
  <c r="R33" i="4"/>
  <c r="R190" i="4"/>
  <c r="R133" i="4"/>
  <c r="R353" i="4"/>
  <c r="R268" i="4"/>
  <c r="R82" i="4"/>
  <c r="R208" i="4"/>
  <c r="R240" i="4"/>
  <c r="R305" i="4"/>
  <c r="R206" i="4"/>
  <c r="R73" i="4"/>
  <c r="R90" i="4"/>
  <c r="R20" i="4"/>
  <c r="R301" i="4"/>
  <c r="R213" i="4"/>
  <c r="R171" i="4"/>
  <c r="R79" i="4"/>
  <c r="R66" i="4"/>
  <c r="R35" i="4"/>
  <c r="R293" i="4"/>
  <c r="R212" i="4"/>
  <c r="R26" i="4"/>
  <c r="R345" i="4"/>
  <c r="R312" i="4"/>
  <c r="R215" i="4"/>
  <c r="R178" i="4"/>
  <c r="R144" i="4"/>
  <c r="R58" i="4"/>
  <c r="R81" i="4"/>
  <c r="R351" i="4"/>
  <c r="R67" i="4"/>
  <c r="R94" i="4"/>
  <c r="R303" i="4"/>
  <c r="R109" i="4"/>
  <c r="R309" i="4"/>
  <c r="R218" i="4"/>
  <c r="R251" i="4"/>
  <c r="R188" i="4"/>
  <c r="R125" i="4"/>
  <c r="R327" i="4"/>
  <c r="R36" i="4"/>
  <c r="R111" i="4"/>
  <c r="R93" i="4"/>
  <c r="R189" i="4"/>
  <c r="R237" i="4"/>
  <c r="R349" i="4"/>
  <c r="R183" i="4"/>
  <c r="R243" i="4"/>
  <c r="R245" i="4"/>
  <c r="R147" i="4"/>
  <c r="R174" i="4"/>
  <c r="R151" i="4"/>
  <c r="R244" i="4"/>
  <c r="R227" i="4"/>
  <c r="R346" i="4"/>
  <c r="R116" i="4"/>
  <c r="R263" i="4"/>
  <c r="R323" i="4"/>
  <c r="R142" i="4"/>
  <c r="R330" i="4"/>
  <c r="R235" i="4"/>
  <c r="R96" i="4"/>
  <c r="R284" i="4"/>
  <c r="R367" i="4"/>
  <c r="R286" i="4"/>
  <c r="R113" i="4"/>
  <c r="R288" i="4"/>
  <c r="R239" i="4"/>
  <c r="R130" i="4"/>
  <c r="R338" i="4"/>
  <c r="R275" i="4"/>
  <c r="R128" i="4"/>
  <c r="R46" i="4"/>
  <c r="R294" i="4"/>
  <c r="R357" i="4"/>
  <c r="R181" i="4"/>
  <c r="R100" i="4"/>
  <c r="R328" i="4"/>
  <c r="R69" i="4"/>
  <c r="R233" i="4"/>
  <c r="R110" i="4"/>
  <c r="R221" i="4"/>
  <c r="R84" i="4"/>
  <c r="R53" i="4"/>
  <c r="R262" i="4"/>
  <c r="R311" i="4"/>
  <c r="R117" i="4"/>
  <c r="R59" i="4"/>
  <c r="R196" i="4"/>
  <c r="R77" i="4"/>
  <c r="R271" i="4"/>
  <c r="R306" i="4"/>
  <c r="R200" i="4"/>
  <c r="R182" i="4"/>
  <c r="R158" i="4"/>
  <c r="R97" i="4"/>
  <c r="R32" i="4"/>
  <c r="R340" i="4"/>
  <c r="R202" i="4"/>
  <c r="R167" i="4"/>
  <c r="R313" i="4"/>
  <c r="R47" i="4"/>
  <c r="R299" i="4"/>
  <c r="R352" i="4"/>
  <c r="R289" i="4"/>
  <c r="R13" i="4"/>
  <c r="R341" i="4"/>
  <c r="R43" i="4"/>
  <c r="R168" i="4"/>
  <c r="R356" i="4"/>
  <c r="R265" i="4"/>
  <c r="R134" i="4"/>
  <c r="R191" i="4"/>
  <c r="R17" i="4"/>
  <c r="R300" i="4"/>
  <c r="R118" i="4"/>
  <c r="R45" i="4"/>
  <c r="R177" i="4"/>
  <c r="R70" i="4"/>
  <c r="R64" i="4"/>
  <c r="R214" i="4"/>
  <c r="R137" i="4"/>
  <c r="R331" i="4"/>
  <c r="R370" i="4"/>
  <c r="R292" i="4"/>
  <c r="R363" i="4"/>
  <c r="R290" i="4"/>
  <c r="R325" i="4"/>
  <c r="R156" i="4"/>
  <c r="R54" i="4"/>
  <c r="R37" i="4"/>
  <c r="R344" i="4"/>
  <c r="R249" i="4"/>
  <c r="T9" i="4"/>
  <c r="U9" i="4" s="1"/>
  <c r="T11" i="4"/>
  <c r="U11" i="4" s="1"/>
  <c r="T13" i="4"/>
  <c r="U13" i="4" s="1"/>
  <c r="T15" i="4"/>
  <c r="U15" i="4" s="1"/>
  <c r="T17" i="4"/>
  <c r="U17" i="4" s="1"/>
  <c r="T19" i="4"/>
  <c r="U19" i="4" s="1"/>
  <c r="T21" i="4"/>
  <c r="U21" i="4" s="1"/>
  <c r="T23" i="4"/>
  <c r="U23" i="4" s="1"/>
  <c r="T25" i="4"/>
  <c r="U25" i="4" s="1"/>
  <c r="T27" i="4"/>
  <c r="U27" i="4" s="1"/>
  <c r="T29" i="4"/>
  <c r="U29" i="4" s="1"/>
  <c r="T31" i="4"/>
  <c r="U31" i="4" s="1"/>
  <c r="T33" i="4"/>
  <c r="U33" i="4" s="1"/>
  <c r="T35" i="4"/>
  <c r="U35" i="4" s="1"/>
  <c r="T37" i="4"/>
  <c r="U37" i="4" s="1"/>
  <c r="T39" i="4"/>
  <c r="U39" i="4" s="1"/>
  <c r="T41" i="4"/>
  <c r="U41" i="4" s="1"/>
  <c r="T43" i="4"/>
  <c r="U43" i="4" s="1"/>
  <c r="T45" i="4"/>
  <c r="U45" i="4" s="1"/>
  <c r="T47" i="4"/>
  <c r="U47" i="4" s="1"/>
  <c r="T49" i="4"/>
  <c r="U49" i="4" s="1"/>
  <c r="T51" i="4"/>
  <c r="U51" i="4" s="1"/>
  <c r="T53" i="4"/>
  <c r="U53" i="4" s="1"/>
  <c r="T55" i="4"/>
  <c r="U55" i="4" s="1"/>
  <c r="T57" i="4"/>
  <c r="U57" i="4" s="1"/>
  <c r="T59" i="4"/>
  <c r="U59" i="4" s="1"/>
  <c r="T61" i="4"/>
  <c r="U61" i="4" s="1"/>
  <c r="T63" i="4"/>
  <c r="U63" i="4" s="1"/>
  <c r="T65" i="4"/>
  <c r="U65" i="4" s="1"/>
  <c r="T67" i="4"/>
  <c r="U67" i="4" s="1"/>
  <c r="T69" i="4"/>
  <c r="U69" i="4" s="1"/>
  <c r="T71" i="4"/>
  <c r="U71" i="4" s="1"/>
  <c r="T73" i="4"/>
  <c r="U73" i="4" s="1"/>
  <c r="T75" i="4"/>
  <c r="U75" i="4" s="1"/>
  <c r="T77" i="4"/>
  <c r="U77" i="4" s="1"/>
  <c r="T79" i="4"/>
  <c r="U79" i="4" s="1"/>
  <c r="T81" i="4"/>
  <c r="U81" i="4" s="1"/>
  <c r="T83" i="4"/>
  <c r="U83" i="4" s="1"/>
  <c r="T85" i="4"/>
  <c r="U85" i="4" s="1"/>
  <c r="T87" i="4"/>
  <c r="U87" i="4" s="1"/>
  <c r="T89" i="4"/>
  <c r="U89" i="4" s="1"/>
  <c r="T91" i="4"/>
  <c r="U91" i="4" s="1"/>
  <c r="T93" i="4"/>
  <c r="U93" i="4" s="1"/>
  <c r="T95" i="4"/>
  <c r="U95" i="4" s="1"/>
  <c r="T97" i="4"/>
  <c r="U97" i="4" s="1"/>
  <c r="T99" i="4"/>
  <c r="U99" i="4" s="1"/>
  <c r="T101" i="4"/>
  <c r="U101" i="4" s="1"/>
  <c r="T103" i="4"/>
  <c r="U103" i="4" s="1"/>
  <c r="T105" i="4"/>
  <c r="U105" i="4" s="1"/>
  <c r="T107" i="4"/>
  <c r="U107" i="4" s="1"/>
  <c r="T109" i="4"/>
  <c r="U109" i="4" s="1"/>
  <c r="T111" i="4"/>
  <c r="U111" i="4" s="1"/>
  <c r="T113" i="4"/>
  <c r="U113" i="4" s="1"/>
  <c r="T115" i="4"/>
  <c r="U115" i="4" s="1"/>
  <c r="T117" i="4"/>
  <c r="U117" i="4" s="1"/>
  <c r="T119" i="4"/>
  <c r="U119" i="4" s="1"/>
  <c r="T121" i="4"/>
  <c r="U121" i="4" s="1"/>
  <c r="T123" i="4"/>
  <c r="U123" i="4" s="1"/>
  <c r="T125" i="4"/>
  <c r="U125" i="4" s="1"/>
  <c r="T127" i="4"/>
  <c r="U127" i="4" s="1"/>
  <c r="T129" i="4"/>
  <c r="U129" i="4" s="1"/>
  <c r="T131" i="4"/>
  <c r="U131" i="4" s="1"/>
  <c r="T133" i="4"/>
  <c r="U133" i="4" s="1"/>
  <c r="T135" i="4"/>
  <c r="U135" i="4" s="1"/>
  <c r="T137" i="4"/>
  <c r="U137" i="4" s="1"/>
  <c r="T139" i="4"/>
  <c r="U139" i="4" s="1"/>
  <c r="T141" i="4"/>
  <c r="U141" i="4" s="1"/>
  <c r="T143" i="4"/>
  <c r="U143" i="4" s="1"/>
  <c r="T145" i="4"/>
  <c r="U145" i="4" s="1"/>
  <c r="T147" i="4"/>
  <c r="U147" i="4" s="1"/>
  <c r="T149" i="4"/>
  <c r="U149" i="4" s="1"/>
  <c r="T151" i="4"/>
  <c r="U151" i="4" s="1"/>
  <c r="T153" i="4"/>
  <c r="U153" i="4" s="1"/>
  <c r="T155" i="4"/>
  <c r="U155" i="4" s="1"/>
  <c r="T157" i="4"/>
  <c r="U157" i="4" s="1"/>
  <c r="T159" i="4"/>
  <c r="U159" i="4" s="1"/>
  <c r="T161" i="4"/>
  <c r="U161" i="4" s="1"/>
  <c r="T163" i="4"/>
  <c r="U163" i="4" s="1"/>
  <c r="T165" i="4"/>
  <c r="U165" i="4" s="1"/>
  <c r="T167" i="4"/>
  <c r="U167" i="4" s="1"/>
  <c r="T169" i="4"/>
  <c r="U169" i="4" s="1"/>
  <c r="T171" i="4"/>
  <c r="U171" i="4" s="1"/>
  <c r="T173" i="4"/>
  <c r="U173" i="4" s="1"/>
  <c r="T8" i="4"/>
  <c r="U8" i="4" s="1"/>
  <c r="T10" i="4"/>
  <c r="U10" i="4" s="1"/>
  <c r="T12" i="4"/>
  <c r="U12" i="4" s="1"/>
  <c r="T14" i="4"/>
  <c r="U14" i="4" s="1"/>
  <c r="T16" i="4"/>
  <c r="U16" i="4" s="1"/>
  <c r="T18" i="4"/>
  <c r="U18" i="4" s="1"/>
  <c r="T20" i="4"/>
  <c r="U20" i="4" s="1"/>
  <c r="T22" i="4"/>
  <c r="U22" i="4" s="1"/>
  <c r="T24" i="4"/>
  <c r="U24" i="4" s="1"/>
  <c r="T26" i="4"/>
  <c r="U26" i="4" s="1"/>
  <c r="T28" i="4"/>
  <c r="U28" i="4" s="1"/>
  <c r="T30" i="4"/>
  <c r="U30" i="4" s="1"/>
  <c r="T32" i="4"/>
  <c r="U32" i="4" s="1"/>
  <c r="T34" i="4"/>
  <c r="U34" i="4" s="1"/>
  <c r="T36" i="4"/>
  <c r="U36" i="4" s="1"/>
  <c r="T38" i="4"/>
  <c r="U38" i="4" s="1"/>
  <c r="T40" i="4"/>
  <c r="U40" i="4" s="1"/>
  <c r="T42" i="4"/>
  <c r="U42" i="4" s="1"/>
  <c r="T44" i="4"/>
  <c r="U44" i="4" s="1"/>
  <c r="T46" i="4"/>
  <c r="U46" i="4" s="1"/>
  <c r="T48" i="4"/>
  <c r="U48" i="4" s="1"/>
  <c r="T50" i="4"/>
  <c r="U50" i="4" s="1"/>
  <c r="T52" i="4"/>
  <c r="U52" i="4" s="1"/>
  <c r="T54" i="4"/>
  <c r="U54" i="4" s="1"/>
  <c r="T56" i="4"/>
  <c r="U56" i="4" s="1"/>
  <c r="T58" i="4"/>
  <c r="U58" i="4" s="1"/>
  <c r="T60" i="4"/>
  <c r="U60" i="4" s="1"/>
  <c r="T62" i="4"/>
  <c r="U62" i="4" s="1"/>
  <c r="T64" i="4"/>
  <c r="U64" i="4" s="1"/>
  <c r="T66" i="4"/>
  <c r="U66" i="4" s="1"/>
  <c r="T68" i="4"/>
  <c r="U68" i="4" s="1"/>
  <c r="T70" i="4"/>
  <c r="U70" i="4" s="1"/>
  <c r="T72" i="4"/>
  <c r="U72" i="4" s="1"/>
  <c r="T74" i="4"/>
  <c r="U74" i="4" s="1"/>
  <c r="T76" i="4"/>
  <c r="U76" i="4" s="1"/>
  <c r="T78" i="4"/>
  <c r="U78" i="4" s="1"/>
  <c r="T80" i="4"/>
  <c r="U80" i="4" s="1"/>
  <c r="T82" i="4"/>
  <c r="U82" i="4" s="1"/>
  <c r="T84" i="4"/>
  <c r="U84" i="4" s="1"/>
  <c r="T86" i="4"/>
  <c r="U86" i="4" s="1"/>
  <c r="T88" i="4"/>
  <c r="U88" i="4" s="1"/>
  <c r="T90" i="4"/>
  <c r="U90" i="4" s="1"/>
  <c r="T92" i="4"/>
  <c r="U92" i="4" s="1"/>
  <c r="T94" i="4"/>
  <c r="U94" i="4" s="1"/>
  <c r="T96" i="4"/>
  <c r="U96" i="4" s="1"/>
  <c r="T98" i="4"/>
  <c r="U98" i="4" s="1"/>
  <c r="T100" i="4"/>
  <c r="U100" i="4" s="1"/>
  <c r="T102" i="4"/>
  <c r="U102" i="4" s="1"/>
  <c r="T104" i="4"/>
  <c r="U104" i="4" s="1"/>
  <c r="T106" i="4"/>
  <c r="U106" i="4" s="1"/>
  <c r="T108" i="4"/>
  <c r="U108" i="4" s="1"/>
  <c r="T110" i="4"/>
  <c r="U110" i="4" s="1"/>
  <c r="T112" i="4"/>
  <c r="U112" i="4" s="1"/>
  <c r="T114" i="4"/>
  <c r="U114" i="4" s="1"/>
  <c r="T116" i="4"/>
  <c r="U116" i="4" s="1"/>
  <c r="T118" i="4"/>
  <c r="U118" i="4" s="1"/>
  <c r="T120" i="4"/>
  <c r="U120" i="4" s="1"/>
  <c r="T122" i="4"/>
  <c r="U122" i="4" s="1"/>
  <c r="T124" i="4"/>
  <c r="U124" i="4" s="1"/>
  <c r="T126" i="4"/>
  <c r="U126" i="4" s="1"/>
  <c r="T128" i="4"/>
  <c r="U128" i="4" s="1"/>
  <c r="T130" i="4"/>
  <c r="U130" i="4" s="1"/>
  <c r="T132" i="4"/>
  <c r="U132" i="4" s="1"/>
  <c r="T134" i="4"/>
  <c r="U134" i="4" s="1"/>
  <c r="T136" i="4"/>
  <c r="U136" i="4" s="1"/>
  <c r="T138" i="4"/>
  <c r="U138" i="4" s="1"/>
  <c r="T140" i="4"/>
  <c r="U140" i="4" s="1"/>
  <c r="T142" i="4"/>
  <c r="U142" i="4" s="1"/>
  <c r="T144" i="4"/>
  <c r="U144" i="4" s="1"/>
  <c r="T146" i="4"/>
  <c r="U146" i="4" s="1"/>
  <c r="T148" i="4"/>
  <c r="U148" i="4" s="1"/>
  <c r="T150" i="4"/>
  <c r="U150" i="4" s="1"/>
  <c r="T152" i="4"/>
  <c r="U152" i="4" s="1"/>
  <c r="T154" i="4"/>
  <c r="U154" i="4" s="1"/>
  <c r="T156" i="4"/>
  <c r="U156" i="4" s="1"/>
  <c r="T158" i="4"/>
  <c r="U158" i="4" s="1"/>
  <c r="T160" i="4"/>
  <c r="U160" i="4" s="1"/>
  <c r="T162" i="4"/>
  <c r="U162" i="4" s="1"/>
  <c r="T164" i="4"/>
  <c r="U164" i="4" s="1"/>
  <c r="T166" i="4"/>
  <c r="U166" i="4" s="1"/>
  <c r="T168" i="4"/>
  <c r="U168" i="4" s="1"/>
  <c r="T170" i="4"/>
  <c r="U170" i="4" s="1"/>
  <c r="T172" i="4"/>
  <c r="U172" i="4" s="1"/>
  <c r="T174" i="4"/>
  <c r="U174" i="4" s="1"/>
  <c r="T176" i="4"/>
  <c r="U176" i="4" s="1"/>
  <c r="T178" i="4"/>
  <c r="U178" i="4" s="1"/>
  <c r="T180" i="4"/>
  <c r="U180" i="4" s="1"/>
  <c r="T182" i="4"/>
  <c r="U182" i="4" s="1"/>
  <c r="T184" i="4"/>
  <c r="U184" i="4" s="1"/>
  <c r="T186" i="4"/>
  <c r="U186" i="4" s="1"/>
  <c r="T188" i="4"/>
  <c r="U188" i="4" s="1"/>
  <c r="T190" i="4"/>
  <c r="U190" i="4" s="1"/>
  <c r="T192" i="4"/>
  <c r="U192" i="4" s="1"/>
  <c r="T194" i="4"/>
  <c r="U194" i="4" s="1"/>
  <c r="T196" i="4"/>
  <c r="U196" i="4" s="1"/>
  <c r="T198" i="4"/>
  <c r="U198" i="4" s="1"/>
  <c r="T200" i="4"/>
  <c r="U200" i="4" s="1"/>
  <c r="T202" i="4"/>
  <c r="U202" i="4" s="1"/>
  <c r="T204" i="4"/>
  <c r="U204" i="4" s="1"/>
  <c r="T206" i="4"/>
  <c r="U206" i="4" s="1"/>
  <c r="T208" i="4"/>
  <c r="U208" i="4" s="1"/>
  <c r="T210" i="4"/>
  <c r="U210" i="4" s="1"/>
  <c r="T212" i="4"/>
  <c r="U212" i="4" s="1"/>
  <c r="T214" i="4"/>
  <c r="U214" i="4" s="1"/>
  <c r="T216" i="4"/>
  <c r="U216" i="4" s="1"/>
  <c r="T218" i="4"/>
  <c r="U218" i="4" s="1"/>
  <c r="T220" i="4"/>
  <c r="U220" i="4" s="1"/>
  <c r="T222" i="4"/>
  <c r="U222" i="4" s="1"/>
  <c r="T224" i="4"/>
  <c r="U224" i="4" s="1"/>
  <c r="T226" i="4"/>
  <c r="U226" i="4" s="1"/>
  <c r="T228" i="4"/>
  <c r="U228" i="4" s="1"/>
  <c r="T230" i="4"/>
  <c r="U230" i="4" s="1"/>
  <c r="T232" i="4"/>
  <c r="U232" i="4" s="1"/>
  <c r="T234" i="4"/>
  <c r="U234" i="4" s="1"/>
  <c r="T236" i="4"/>
  <c r="U236" i="4" s="1"/>
  <c r="T238" i="4"/>
  <c r="U238" i="4" s="1"/>
  <c r="T240" i="4"/>
  <c r="U240" i="4" s="1"/>
  <c r="T242" i="4"/>
  <c r="U242" i="4" s="1"/>
  <c r="T244" i="4"/>
  <c r="U244" i="4" s="1"/>
  <c r="T246" i="4"/>
  <c r="U246" i="4" s="1"/>
  <c r="T248" i="4"/>
  <c r="U248" i="4" s="1"/>
  <c r="T250" i="4"/>
  <c r="U250" i="4" s="1"/>
  <c r="T252" i="4"/>
  <c r="U252" i="4" s="1"/>
  <c r="T254" i="4"/>
  <c r="U254" i="4" s="1"/>
  <c r="T256" i="4"/>
  <c r="U256" i="4" s="1"/>
  <c r="T258" i="4"/>
  <c r="U258" i="4" s="1"/>
  <c r="T260" i="4"/>
  <c r="U260" i="4" s="1"/>
  <c r="T262" i="4"/>
  <c r="U262" i="4" s="1"/>
  <c r="T264" i="4"/>
  <c r="U264" i="4" s="1"/>
  <c r="T266" i="4"/>
  <c r="U266" i="4" s="1"/>
  <c r="T268" i="4"/>
  <c r="U268" i="4" s="1"/>
  <c r="T270" i="4"/>
  <c r="U270" i="4" s="1"/>
  <c r="T272" i="4"/>
  <c r="U272" i="4" s="1"/>
  <c r="T274" i="4"/>
  <c r="U274" i="4" s="1"/>
  <c r="T276" i="4"/>
  <c r="U276" i="4" s="1"/>
  <c r="T278" i="4"/>
  <c r="U278" i="4" s="1"/>
  <c r="T280" i="4"/>
  <c r="U280" i="4" s="1"/>
  <c r="T282" i="4"/>
  <c r="U282" i="4" s="1"/>
  <c r="T284" i="4"/>
  <c r="U284" i="4" s="1"/>
  <c r="T286" i="4"/>
  <c r="U286" i="4" s="1"/>
  <c r="T288" i="4"/>
  <c r="U288" i="4" s="1"/>
  <c r="T290" i="4"/>
  <c r="U290" i="4" s="1"/>
  <c r="T292" i="4"/>
  <c r="U292" i="4" s="1"/>
  <c r="T294" i="4"/>
  <c r="U294" i="4" s="1"/>
  <c r="T296" i="4"/>
  <c r="U296" i="4" s="1"/>
  <c r="T298" i="4"/>
  <c r="U298" i="4" s="1"/>
  <c r="T300" i="4"/>
  <c r="U300" i="4" s="1"/>
  <c r="T302" i="4"/>
  <c r="U302" i="4" s="1"/>
  <c r="T304" i="4"/>
  <c r="U304" i="4" s="1"/>
  <c r="T306" i="4"/>
  <c r="U306" i="4" s="1"/>
  <c r="T308" i="4"/>
  <c r="U308" i="4" s="1"/>
  <c r="T310" i="4"/>
  <c r="U310" i="4" s="1"/>
  <c r="T312" i="4"/>
  <c r="U312" i="4" s="1"/>
  <c r="T314" i="4"/>
  <c r="U314" i="4" s="1"/>
  <c r="T316" i="4"/>
  <c r="U316" i="4" s="1"/>
  <c r="T318" i="4"/>
  <c r="U318" i="4" s="1"/>
  <c r="T320" i="4"/>
  <c r="U320" i="4" s="1"/>
  <c r="T322" i="4"/>
  <c r="U322" i="4" s="1"/>
  <c r="T324" i="4"/>
  <c r="U324" i="4" s="1"/>
  <c r="T326" i="4"/>
  <c r="U326" i="4" s="1"/>
  <c r="T328" i="4"/>
  <c r="U328" i="4" s="1"/>
  <c r="T330" i="4"/>
  <c r="U330" i="4" s="1"/>
  <c r="T332" i="4"/>
  <c r="U332" i="4" s="1"/>
  <c r="T334" i="4"/>
  <c r="U334" i="4" s="1"/>
  <c r="T336" i="4"/>
  <c r="U336" i="4" s="1"/>
  <c r="T338" i="4"/>
  <c r="U338" i="4" s="1"/>
  <c r="T340" i="4"/>
  <c r="U340" i="4" s="1"/>
  <c r="T342" i="4"/>
  <c r="U342" i="4" s="1"/>
  <c r="T344" i="4"/>
  <c r="U344" i="4" s="1"/>
  <c r="T175" i="4"/>
  <c r="U175" i="4" s="1"/>
  <c r="T177" i="4"/>
  <c r="U177" i="4" s="1"/>
  <c r="T179" i="4"/>
  <c r="U179" i="4" s="1"/>
  <c r="T181" i="4"/>
  <c r="U181" i="4" s="1"/>
  <c r="T183" i="4"/>
  <c r="U183" i="4" s="1"/>
  <c r="T185" i="4"/>
  <c r="U185" i="4" s="1"/>
  <c r="T187" i="4"/>
  <c r="U187" i="4" s="1"/>
  <c r="T189" i="4"/>
  <c r="U189" i="4" s="1"/>
  <c r="T191" i="4"/>
  <c r="U191" i="4" s="1"/>
  <c r="T193" i="4"/>
  <c r="U193" i="4" s="1"/>
  <c r="T195" i="4"/>
  <c r="U195" i="4" s="1"/>
  <c r="T197" i="4"/>
  <c r="U197" i="4" s="1"/>
  <c r="T199" i="4"/>
  <c r="U199" i="4" s="1"/>
  <c r="T201" i="4"/>
  <c r="U201" i="4" s="1"/>
  <c r="T203" i="4"/>
  <c r="U203" i="4" s="1"/>
  <c r="T205" i="4"/>
  <c r="U205" i="4" s="1"/>
  <c r="T207" i="4"/>
  <c r="U207" i="4" s="1"/>
  <c r="T209" i="4"/>
  <c r="U209" i="4" s="1"/>
  <c r="T211" i="4"/>
  <c r="U211" i="4" s="1"/>
  <c r="T213" i="4"/>
  <c r="U213" i="4" s="1"/>
  <c r="T215" i="4"/>
  <c r="U215" i="4" s="1"/>
  <c r="T217" i="4"/>
  <c r="U217" i="4" s="1"/>
  <c r="T219" i="4"/>
  <c r="U219" i="4" s="1"/>
  <c r="T221" i="4"/>
  <c r="U221" i="4" s="1"/>
  <c r="T223" i="4"/>
  <c r="U223" i="4" s="1"/>
  <c r="T225" i="4"/>
  <c r="U225" i="4" s="1"/>
  <c r="T227" i="4"/>
  <c r="U227" i="4" s="1"/>
  <c r="T229" i="4"/>
  <c r="U229" i="4" s="1"/>
  <c r="T231" i="4"/>
  <c r="U231" i="4" s="1"/>
  <c r="T233" i="4"/>
  <c r="U233" i="4" s="1"/>
  <c r="T235" i="4"/>
  <c r="U235" i="4" s="1"/>
  <c r="T237" i="4"/>
  <c r="U237" i="4" s="1"/>
  <c r="T239" i="4"/>
  <c r="U239" i="4" s="1"/>
  <c r="T241" i="4"/>
  <c r="U241" i="4" s="1"/>
  <c r="T243" i="4"/>
  <c r="U243" i="4" s="1"/>
  <c r="T245" i="4"/>
  <c r="U245" i="4" s="1"/>
  <c r="T247" i="4"/>
  <c r="U247" i="4" s="1"/>
  <c r="T249" i="4"/>
  <c r="U249" i="4" s="1"/>
  <c r="T251" i="4"/>
  <c r="U251" i="4" s="1"/>
  <c r="T253" i="4"/>
  <c r="U253" i="4" s="1"/>
  <c r="T255" i="4"/>
  <c r="U255" i="4" s="1"/>
  <c r="T257" i="4"/>
  <c r="U257" i="4" s="1"/>
  <c r="T259" i="4"/>
  <c r="U259" i="4" s="1"/>
  <c r="T261" i="4"/>
  <c r="U261" i="4" s="1"/>
  <c r="T263" i="4"/>
  <c r="U263" i="4" s="1"/>
  <c r="T265" i="4"/>
  <c r="U265" i="4" s="1"/>
  <c r="T267" i="4"/>
  <c r="U267" i="4" s="1"/>
  <c r="T269" i="4"/>
  <c r="U269" i="4" s="1"/>
  <c r="T271" i="4"/>
  <c r="U271" i="4" s="1"/>
  <c r="T273" i="4"/>
  <c r="U273" i="4" s="1"/>
  <c r="T275" i="4"/>
  <c r="U275" i="4" s="1"/>
  <c r="T277" i="4"/>
  <c r="U277" i="4" s="1"/>
  <c r="T279" i="4"/>
  <c r="U279" i="4" s="1"/>
  <c r="T281" i="4"/>
  <c r="U281" i="4" s="1"/>
  <c r="T283" i="4"/>
  <c r="U283" i="4" s="1"/>
  <c r="T285" i="4"/>
  <c r="U285" i="4" s="1"/>
  <c r="T287" i="4"/>
  <c r="U287" i="4" s="1"/>
  <c r="T289" i="4"/>
  <c r="U289" i="4" s="1"/>
  <c r="T291" i="4"/>
  <c r="U291" i="4" s="1"/>
  <c r="T293" i="4"/>
  <c r="U293" i="4" s="1"/>
  <c r="T295" i="4"/>
  <c r="U295" i="4" s="1"/>
  <c r="T297" i="4"/>
  <c r="U297" i="4" s="1"/>
  <c r="T299" i="4"/>
  <c r="U299" i="4" s="1"/>
  <c r="T301" i="4"/>
  <c r="U301" i="4" s="1"/>
  <c r="T303" i="4"/>
  <c r="U303" i="4" s="1"/>
  <c r="T305" i="4"/>
  <c r="U305" i="4" s="1"/>
  <c r="T307" i="4"/>
  <c r="U307" i="4" s="1"/>
  <c r="T309" i="4"/>
  <c r="U309" i="4" s="1"/>
  <c r="T311" i="4"/>
  <c r="U311" i="4" s="1"/>
  <c r="T313" i="4"/>
  <c r="U313" i="4" s="1"/>
  <c r="T315" i="4"/>
  <c r="U315" i="4" s="1"/>
  <c r="T317" i="4"/>
  <c r="U317" i="4" s="1"/>
  <c r="T319" i="4"/>
  <c r="U319" i="4" s="1"/>
  <c r="T321" i="4"/>
  <c r="U321" i="4" s="1"/>
  <c r="T323" i="4"/>
  <c r="U323" i="4" s="1"/>
  <c r="T325" i="4"/>
  <c r="U325" i="4" s="1"/>
  <c r="T327" i="4"/>
  <c r="U327" i="4" s="1"/>
  <c r="T329" i="4"/>
  <c r="U329" i="4" s="1"/>
  <c r="T331" i="4"/>
  <c r="U331" i="4" s="1"/>
  <c r="T333" i="4"/>
  <c r="U333" i="4" s="1"/>
  <c r="T335" i="4"/>
  <c r="U335" i="4" s="1"/>
  <c r="T337" i="4"/>
  <c r="U337" i="4" s="1"/>
  <c r="T346" i="4"/>
  <c r="U346" i="4" s="1"/>
  <c r="T348" i="4"/>
  <c r="U348" i="4" s="1"/>
  <c r="T350" i="4"/>
  <c r="U350" i="4" s="1"/>
  <c r="T352" i="4"/>
  <c r="U352" i="4" s="1"/>
  <c r="T354" i="4"/>
  <c r="U354" i="4" s="1"/>
  <c r="T356" i="4"/>
  <c r="U356" i="4" s="1"/>
  <c r="T358" i="4"/>
  <c r="U358" i="4" s="1"/>
  <c r="T360" i="4"/>
  <c r="U360" i="4" s="1"/>
  <c r="T362" i="4"/>
  <c r="U362" i="4" s="1"/>
  <c r="T364" i="4"/>
  <c r="U364" i="4" s="1"/>
  <c r="T366" i="4"/>
  <c r="U366" i="4" s="1"/>
  <c r="T368" i="4"/>
  <c r="U368" i="4" s="1"/>
  <c r="T370" i="4"/>
  <c r="U370" i="4" s="1"/>
  <c r="T372" i="4"/>
  <c r="U372" i="4" s="1"/>
  <c r="T374" i="4"/>
  <c r="U374" i="4" s="1"/>
  <c r="T376" i="4"/>
  <c r="U376" i="4" s="1"/>
  <c r="T378" i="4"/>
  <c r="U378" i="4" s="1"/>
  <c r="T380" i="4"/>
  <c r="U380" i="4" s="1"/>
  <c r="T382" i="4"/>
  <c r="U382" i="4" s="1"/>
  <c r="T384" i="4"/>
  <c r="U384" i="4" s="1"/>
  <c r="T386" i="4"/>
  <c r="U386" i="4" s="1"/>
  <c r="T388" i="4"/>
  <c r="U388" i="4" s="1"/>
  <c r="T390" i="4"/>
  <c r="U390" i="4" s="1"/>
  <c r="T392" i="4"/>
  <c r="U392" i="4" s="1"/>
  <c r="T394" i="4"/>
  <c r="U394" i="4" s="1"/>
  <c r="T396" i="4"/>
  <c r="U396" i="4" s="1"/>
  <c r="T398" i="4"/>
  <c r="U398" i="4" s="1"/>
  <c r="T400" i="4"/>
  <c r="U400" i="4" s="1"/>
  <c r="T402" i="4"/>
  <c r="U402" i="4" s="1"/>
  <c r="T404" i="4"/>
  <c r="U404" i="4" s="1"/>
  <c r="T406" i="4"/>
  <c r="U406" i="4" s="1"/>
  <c r="T408" i="4"/>
  <c r="U408" i="4" s="1"/>
  <c r="T410" i="4"/>
  <c r="U410" i="4" s="1"/>
  <c r="T412" i="4"/>
  <c r="U412" i="4" s="1"/>
  <c r="T414" i="4"/>
  <c r="U414" i="4" s="1"/>
  <c r="T416" i="4"/>
  <c r="U416" i="4" s="1"/>
  <c r="T418" i="4"/>
  <c r="U418" i="4" s="1"/>
  <c r="T420" i="4"/>
  <c r="U420" i="4" s="1"/>
  <c r="T422" i="4"/>
  <c r="U422" i="4" s="1"/>
  <c r="T424" i="4"/>
  <c r="U424" i="4" s="1"/>
  <c r="T426" i="4"/>
  <c r="U426" i="4" s="1"/>
  <c r="T428" i="4"/>
  <c r="U428" i="4" s="1"/>
  <c r="T430" i="4"/>
  <c r="U430" i="4" s="1"/>
  <c r="T432" i="4"/>
  <c r="U432" i="4" s="1"/>
  <c r="T434" i="4"/>
  <c r="U434" i="4" s="1"/>
  <c r="T436" i="4"/>
  <c r="U436" i="4" s="1"/>
  <c r="T438" i="4"/>
  <c r="U438" i="4" s="1"/>
  <c r="T440" i="4"/>
  <c r="U440" i="4" s="1"/>
  <c r="T442" i="4"/>
  <c r="U442" i="4" s="1"/>
  <c r="T444" i="4"/>
  <c r="U444" i="4" s="1"/>
  <c r="T446" i="4"/>
  <c r="U446" i="4" s="1"/>
  <c r="T448" i="4"/>
  <c r="U448" i="4" s="1"/>
  <c r="T450" i="4"/>
  <c r="U450" i="4" s="1"/>
  <c r="T452" i="4"/>
  <c r="U452" i="4" s="1"/>
  <c r="T454" i="4"/>
  <c r="U454" i="4" s="1"/>
  <c r="T456" i="4"/>
  <c r="U456" i="4" s="1"/>
  <c r="T458" i="4"/>
  <c r="U458" i="4" s="1"/>
  <c r="T460" i="4"/>
  <c r="U460" i="4" s="1"/>
  <c r="T462" i="4"/>
  <c r="U462" i="4" s="1"/>
  <c r="T464" i="4"/>
  <c r="U464" i="4" s="1"/>
  <c r="T466" i="4"/>
  <c r="U466" i="4" s="1"/>
  <c r="T468" i="4"/>
  <c r="U468" i="4" s="1"/>
  <c r="T470" i="4"/>
  <c r="U470" i="4" s="1"/>
  <c r="T472" i="4"/>
  <c r="U472" i="4" s="1"/>
  <c r="T474" i="4"/>
  <c r="U474" i="4" s="1"/>
  <c r="T476" i="4"/>
  <c r="U476" i="4" s="1"/>
  <c r="T478" i="4"/>
  <c r="U478" i="4" s="1"/>
  <c r="T480" i="4"/>
  <c r="U480" i="4" s="1"/>
  <c r="T482" i="4"/>
  <c r="U482" i="4" s="1"/>
  <c r="T484" i="4"/>
  <c r="U484" i="4" s="1"/>
  <c r="T486" i="4"/>
  <c r="U486" i="4" s="1"/>
  <c r="T488" i="4"/>
  <c r="U488" i="4" s="1"/>
  <c r="T490" i="4"/>
  <c r="U490" i="4" s="1"/>
  <c r="T492" i="4"/>
  <c r="U492" i="4" s="1"/>
  <c r="T494" i="4"/>
  <c r="U494" i="4" s="1"/>
  <c r="T496" i="4"/>
  <c r="U496" i="4" s="1"/>
  <c r="T498" i="4"/>
  <c r="U498" i="4" s="1"/>
  <c r="T500" i="4"/>
  <c r="U500" i="4" s="1"/>
  <c r="T502" i="4"/>
  <c r="U502" i="4" s="1"/>
  <c r="T504" i="4"/>
  <c r="U504" i="4" s="1"/>
  <c r="T506" i="4"/>
  <c r="U506" i="4" s="1"/>
  <c r="T508" i="4"/>
  <c r="U508" i="4" s="1"/>
  <c r="T510" i="4"/>
  <c r="U510" i="4" s="1"/>
  <c r="T512" i="4"/>
  <c r="U512" i="4" s="1"/>
  <c r="T514" i="4"/>
  <c r="U514" i="4" s="1"/>
  <c r="T341" i="4"/>
  <c r="U341" i="4" s="1"/>
  <c r="T345" i="4"/>
  <c r="U345" i="4" s="1"/>
  <c r="T347" i="4"/>
  <c r="U347" i="4" s="1"/>
  <c r="T349" i="4"/>
  <c r="U349" i="4" s="1"/>
  <c r="T351" i="4"/>
  <c r="U351" i="4" s="1"/>
  <c r="T353" i="4"/>
  <c r="U353" i="4" s="1"/>
  <c r="T355" i="4"/>
  <c r="U355" i="4" s="1"/>
  <c r="T357" i="4"/>
  <c r="U357" i="4" s="1"/>
  <c r="T359" i="4"/>
  <c r="U359" i="4" s="1"/>
  <c r="T361" i="4"/>
  <c r="U361" i="4" s="1"/>
  <c r="T363" i="4"/>
  <c r="U363" i="4" s="1"/>
  <c r="T365" i="4"/>
  <c r="U365" i="4" s="1"/>
  <c r="T367" i="4"/>
  <c r="U367" i="4" s="1"/>
  <c r="T369" i="4"/>
  <c r="U369" i="4" s="1"/>
  <c r="T371" i="4"/>
  <c r="U371" i="4" s="1"/>
  <c r="T373" i="4"/>
  <c r="U373" i="4" s="1"/>
  <c r="T375" i="4"/>
  <c r="U375" i="4" s="1"/>
  <c r="T377" i="4"/>
  <c r="U377" i="4" s="1"/>
  <c r="T379" i="4"/>
  <c r="U379" i="4" s="1"/>
  <c r="T381" i="4"/>
  <c r="U381" i="4" s="1"/>
  <c r="T383" i="4"/>
  <c r="U383" i="4" s="1"/>
  <c r="T385" i="4"/>
  <c r="U385" i="4" s="1"/>
  <c r="T387" i="4"/>
  <c r="U387" i="4" s="1"/>
  <c r="T389" i="4"/>
  <c r="U389" i="4" s="1"/>
  <c r="T391" i="4"/>
  <c r="U391" i="4" s="1"/>
  <c r="T393" i="4"/>
  <c r="U393" i="4" s="1"/>
  <c r="T395" i="4"/>
  <c r="U395" i="4" s="1"/>
  <c r="T397" i="4"/>
  <c r="U397" i="4" s="1"/>
  <c r="T399" i="4"/>
  <c r="U399" i="4" s="1"/>
  <c r="T401" i="4"/>
  <c r="U401" i="4" s="1"/>
  <c r="T403" i="4"/>
  <c r="U403" i="4" s="1"/>
  <c r="T405" i="4"/>
  <c r="U405" i="4" s="1"/>
  <c r="T407" i="4"/>
  <c r="U407" i="4" s="1"/>
  <c r="T409" i="4"/>
  <c r="U409" i="4" s="1"/>
  <c r="T411" i="4"/>
  <c r="U411" i="4" s="1"/>
  <c r="T413" i="4"/>
  <c r="U413" i="4" s="1"/>
  <c r="T415" i="4"/>
  <c r="U415" i="4" s="1"/>
  <c r="T417" i="4"/>
  <c r="U417" i="4" s="1"/>
  <c r="T419" i="4"/>
  <c r="U419" i="4" s="1"/>
  <c r="T421" i="4"/>
  <c r="U421" i="4" s="1"/>
  <c r="T423" i="4"/>
  <c r="U423" i="4" s="1"/>
  <c r="T425" i="4"/>
  <c r="U425" i="4" s="1"/>
  <c r="T427" i="4"/>
  <c r="U427" i="4" s="1"/>
  <c r="T429" i="4"/>
  <c r="U429" i="4" s="1"/>
  <c r="T431" i="4"/>
  <c r="U431" i="4" s="1"/>
  <c r="T433" i="4"/>
  <c r="U433" i="4" s="1"/>
  <c r="T435" i="4"/>
  <c r="U435" i="4" s="1"/>
  <c r="T437" i="4"/>
  <c r="U437" i="4" s="1"/>
  <c r="T439" i="4"/>
  <c r="U439" i="4" s="1"/>
  <c r="T441" i="4"/>
  <c r="U441" i="4" s="1"/>
  <c r="T443" i="4"/>
  <c r="U443" i="4" s="1"/>
  <c r="T445" i="4"/>
  <c r="U445" i="4" s="1"/>
  <c r="T447" i="4"/>
  <c r="U447" i="4" s="1"/>
  <c r="T449" i="4"/>
  <c r="U449" i="4" s="1"/>
  <c r="T451" i="4"/>
  <c r="U451" i="4" s="1"/>
  <c r="T453" i="4"/>
  <c r="U453" i="4" s="1"/>
  <c r="T455" i="4"/>
  <c r="U455" i="4" s="1"/>
  <c r="T457" i="4"/>
  <c r="U457" i="4" s="1"/>
  <c r="T459" i="4"/>
  <c r="U459" i="4" s="1"/>
  <c r="T461" i="4"/>
  <c r="U461" i="4" s="1"/>
  <c r="T463" i="4"/>
  <c r="U463" i="4" s="1"/>
  <c r="T465" i="4"/>
  <c r="U465" i="4" s="1"/>
  <c r="T467" i="4"/>
  <c r="U467" i="4" s="1"/>
  <c r="T469" i="4"/>
  <c r="U469" i="4" s="1"/>
  <c r="T471" i="4"/>
  <c r="U471" i="4" s="1"/>
  <c r="T473" i="4"/>
  <c r="U473" i="4" s="1"/>
  <c r="T475" i="4"/>
  <c r="U475" i="4" s="1"/>
  <c r="T477" i="4"/>
  <c r="U477" i="4" s="1"/>
  <c r="T479" i="4"/>
  <c r="U479" i="4" s="1"/>
  <c r="T481" i="4"/>
  <c r="U481" i="4" s="1"/>
  <c r="T483" i="4"/>
  <c r="U483" i="4" s="1"/>
  <c r="T485" i="4"/>
  <c r="U485" i="4" s="1"/>
  <c r="T487" i="4"/>
  <c r="U487" i="4" s="1"/>
  <c r="T489" i="4"/>
  <c r="U489" i="4" s="1"/>
  <c r="T491" i="4"/>
  <c r="U491" i="4" s="1"/>
  <c r="T493" i="4"/>
  <c r="U493" i="4" s="1"/>
  <c r="T495" i="4"/>
  <c r="U495" i="4" s="1"/>
  <c r="T497" i="4"/>
  <c r="U497" i="4" s="1"/>
  <c r="T499" i="4"/>
  <c r="U499" i="4" s="1"/>
  <c r="T501" i="4"/>
  <c r="U501" i="4" s="1"/>
  <c r="T503" i="4"/>
  <c r="U503" i="4" s="1"/>
  <c r="T505" i="4"/>
  <c r="U505" i="4" s="1"/>
  <c r="T507" i="4"/>
  <c r="U507" i="4" s="1"/>
  <c r="T509" i="4"/>
  <c r="U509" i="4" s="1"/>
  <c r="T339" i="4"/>
  <c r="U339" i="4" s="1"/>
  <c r="T343" i="4"/>
  <c r="U343" i="4" s="1"/>
  <c r="T511" i="4"/>
  <c r="U511" i="4" s="1"/>
  <c r="T515" i="4"/>
  <c r="U515" i="4" s="1"/>
  <c r="T517" i="4"/>
  <c r="U517" i="4" s="1"/>
  <c r="T519" i="4"/>
  <c r="U519" i="4" s="1"/>
  <c r="T521" i="4"/>
  <c r="U521" i="4" s="1"/>
  <c r="T523" i="4"/>
  <c r="U523" i="4" s="1"/>
  <c r="T525" i="4"/>
  <c r="U525" i="4" s="1"/>
  <c r="T527" i="4"/>
  <c r="U527" i="4" s="1"/>
  <c r="T529" i="4"/>
  <c r="U529" i="4" s="1"/>
  <c r="T531" i="4"/>
  <c r="U531" i="4" s="1"/>
  <c r="T533" i="4"/>
  <c r="U533" i="4" s="1"/>
  <c r="T535" i="4"/>
  <c r="U535" i="4" s="1"/>
  <c r="T537" i="4"/>
  <c r="U537" i="4" s="1"/>
  <c r="T539" i="4"/>
  <c r="U539" i="4" s="1"/>
  <c r="T541" i="4"/>
  <c r="U541" i="4" s="1"/>
  <c r="T543" i="4"/>
  <c r="U543" i="4" s="1"/>
  <c r="T545" i="4"/>
  <c r="U545" i="4" s="1"/>
  <c r="T547" i="4"/>
  <c r="U547" i="4" s="1"/>
  <c r="T549" i="4"/>
  <c r="U549" i="4" s="1"/>
  <c r="T551" i="4"/>
  <c r="U551" i="4" s="1"/>
  <c r="T553" i="4"/>
  <c r="U553" i="4" s="1"/>
  <c r="T555" i="4"/>
  <c r="U555" i="4" s="1"/>
  <c r="T557" i="4"/>
  <c r="U557" i="4" s="1"/>
  <c r="T559" i="4"/>
  <c r="U559" i="4" s="1"/>
  <c r="T561" i="4"/>
  <c r="U561" i="4" s="1"/>
  <c r="T563" i="4"/>
  <c r="U563" i="4" s="1"/>
  <c r="T565" i="4"/>
  <c r="U565" i="4" s="1"/>
  <c r="T567" i="4"/>
  <c r="U567" i="4" s="1"/>
  <c r="T569" i="4"/>
  <c r="U569" i="4" s="1"/>
  <c r="T571" i="4"/>
  <c r="U571" i="4" s="1"/>
  <c r="T573" i="4"/>
  <c r="U573" i="4" s="1"/>
  <c r="T575" i="4"/>
  <c r="U575" i="4" s="1"/>
  <c r="T577" i="4"/>
  <c r="U577" i="4" s="1"/>
  <c r="T579" i="4"/>
  <c r="U579" i="4" s="1"/>
  <c r="T581" i="4"/>
  <c r="U581" i="4" s="1"/>
  <c r="T583" i="4"/>
  <c r="U583" i="4" s="1"/>
  <c r="T585" i="4"/>
  <c r="U585" i="4" s="1"/>
  <c r="T587" i="4"/>
  <c r="U587" i="4" s="1"/>
  <c r="T589" i="4"/>
  <c r="U589" i="4" s="1"/>
  <c r="T591" i="4"/>
  <c r="U591" i="4" s="1"/>
  <c r="T593" i="4"/>
  <c r="U593" i="4" s="1"/>
  <c r="T595" i="4"/>
  <c r="U595" i="4" s="1"/>
  <c r="T597" i="4"/>
  <c r="U597" i="4" s="1"/>
  <c r="T599" i="4"/>
  <c r="U599" i="4" s="1"/>
  <c r="T601" i="4"/>
  <c r="U601" i="4" s="1"/>
  <c r="T603" i="4"/>
  <c r="U603" i="4" s="1"/>
  <c r="T605" i="4"/>
  <c r="U605" i="4" s="1"/>
  <c r="T607" i="4"/>
  <c r="U607" i="4" s="1"/>
  <c r="T609" i="4"/>
  <c r="U609" i="4" s="1"/>
  <c r="T611" i="4"/>
  <c r="U611" i="4" s="1"/>
  <c r="T613" i="4"/>
  <c r="U613" i="4" s="1"/>
  <c r="T615" i="4"/>
  <c r="U615" i="4" s="1"/>
  <c r="T617" i="4"/>
  <c r="U617" i="4" s="1"/>
  <c r="T619" i="4"/>
  <c r="U619" i="4" s="1"/>
  <c r="T621" i="4"/>
  <c r="U621" i="4" s="1"/>
  <c r="T623" i="4"/>
  <c r="U623" i="4" s="1"/>
  <c r="T625" i="4"/>
  <c r="U625" i="4" s="1"/>
  <c r="T627" i="4"/>
  <c r="U627" i="4" s="1"/>
  <c r="T629" i="4"/>
  <c r="U629" i="4" s="1"/>
  <c r="T631" i="4"/>
  <c r="U631" i="4" s="1"/>
  <c r="T633" i="4"/>
  <c r="U633" i="4" s="1"/>
  <c r="T635" i="4"/>
  <c r="U635" i="4" s="1"/>
  <c r="T637" i="4"/>
  <c r="U637" i="4" s="1"/>
  <c r="T639" i="4"/>
  <c r="U639" i="4" s="1"/>
  <c r="T641" i="4"/>
  <c r="U641" i="4" s="1"/>
  <c r="T643" i="4"/>
  <c r="U643" i="4" s="1"/>
  <c r="T645" i="4"/>
  <c r="U645" i="4" s="1"/>
  <c r="T647" i="4"/>
  <c r="U647" i="4" s="1"/>
  <c r="T649" i="4"/>
  <c r="U649" i="4" s="1"/>
  <c r="T651" i="4"/>
  <c r="U651" i="4" s="1"/>
  <c r="T653" i="4"/>
  <c r="U653" i="4" s="1"/>
  <c r="T655" i="4"/>
  <c r="U655" i="4" s="1"/>
  <c r="T657" i="4"/>
  <c r="U657" i="4" s="1"/>
  <c r="T659" i="4"/>
  <c r="U659" i="4" s="1"/>
  <c r="T661" i="4"/>
  <c r="U661" i="4" s="1"/>
  <c r="T663" i="4"/>
  <c r="U663" i="4" s="1"/>
  <c r="T665" i="4"/>
  <c r="U665" i="4" s="1"/>
  <c r="T667" i="4"/>
  <c r="U667" i="4" s="1"/>
  <c r="T669" i="4"/>
  <c r="U669" i="4" s="1"/>
  <c r="T671" i="4"/>
  <c r="U671" i="4" s="1"/>
  <c r="T673" i="4"/>
  <c r="U673" i="4" s="1"/>
  <c r="T675" i="4"/>
  <c r="U675" i="4" s="1"/>
  <c r="T677" i="4"/>
  <c r="U677" i="4" s="1"/>
  <c r="T679" i="4"/>
  <c r="U679" i="4" s="1"/>
  <c r="T681" i="4"/>
  <c r="U681" i="4" s="1"/>
  <c r="T683" i="4"/>
  <c r="U683" i="4" s="1"/>
  <c r="T685" i="4"/>
  <c r="U685" i="4" s="1"/>
  <c r="T687" i="4"/>
  <c r="U687" i="4" s="1"/>
  <c r="T689" i="4"/>
  <c r="U689" i="4" s="1"/>
  <c r="T691" i="4"/>
  <c r="U691" i="4" s="1"/>
  <c r="T693" i="4"/>
  <c r="U693" i="4" s="1"/>
  <c r="T695" i="4"/>
  <c r="U695" i="4" s="1"/>
  <c r="T697" i="4"/>
  <c r="U697" i="4" s="1"/>
  <c r="T699" i="4"/>
  <c r="U699" i="4" s="1"/>
  <c r="T701" i="4"/>
  <c r="U701" i="4" s="1"/>
  <c r="T703" i="4"/>
  <c r="U703" i="4" s="1"/>
  <c r="T705" i="4"/>
  <c r="U705" i="4" s="1"/>
  <c r="T513" i="4"/>
  <c r="U513" i="4" s="1"/>
  <c r="T516" i="4"/>
  <c r="U516" i="4" s="1"/>
  <c r="T518" i="4"/>
  <c r="U518" i="4" s="1"/>
  <c r="T520" i="4"/>
  <c r="U520" i="4" s="1"/>
  <c r="T522" i="4"/>
  <c r="U522" i="4" s="1"/>
  <c r="T524" i="4"/>
  <c r="U524" i="4" s="1"/>
  <c r="T526" i="4"/>
  <c r="U526" i="4" s="1"/>
  <c r="T528" i="4"/>
  <c r="U528" i="4" s="1"/>
  <c r="T530" i="4"/>
  <c r="U530" i="4" s="1"/>
  <c r="T532" i="4"/>
  <c r="U532" i="4" s="1"/>
  <c r="T534" i="4"/>
  <c r="U534" i="4" s="1"/>
  <c r="T536" i="4"/>
  <c r="U536" i="4" s="1"/>
  <c r="T538" i="4"/>
  <c r="U538" i="4" s="1"/>
  <c r="T540" i="4"/>
  <c r="U540" i="4" s="1"/>
  <c r="T542" i="4"/>
  <c r="U542" i="4" s="1"/>
  <c r="T544" i="4"/>
  <c r="U544" i="4" s="1"/>
  <c r="T546" i="4"/>
  <c r="U546" i="4" s="1"/>
  <c r="T548" i="4"/>
  <c r="U548" i="4" s="1"/>
  <c r="T550" i="4"/>
  <c r="U550" i="4" s="1"/>
  <c r="T552" i="4"/>
  <c r="U552" i="4" s="1"/>
  <c r="T554" i="4"/>
  <c r="U554" i="4" s="1"/>
  <c r="T556" i="4"/>
  <c r="U556" i="4" s="1"/>
  <c r="T558" i="4"/>
  <c r="U558" i="4" s="1"/>
  <c r="T560" i="4"/>
  <c r="U560" i="4" s="1"/>
  <c r="T562" i="4"/>
  <c r="U562" i="4" s="1"/>
  <c r="T564" i="4"/>
  <c r="U564" i="4" s="1"/>
  <c r="T566" i="4"/>
  <c r="U566" i="4" s="1"/>
  <c r="T568" i="4"/>
  <c r="U568" i="4" s="1"/>
  <c r="T570" i="4"/>
  <c r="U570" i="4" s="1"/>
  <c r="T572" i="4"/>
  <c r="U572" i="4" s="1"/>
  <c r="T574" i="4"/>
  <c r="U574" i="4" s="1"/>
  <c r="T576" i="4"/>
  <c r="U576" i="4" s="1"/>
  <c r="T578" i="4"/>
  <c r="U578" i="4" s="1"/>
  <c r="T580" i="4"/>
  <c r="U580" i="4" s="1"/>
  <c r="T582" i="4"/>
  <c r="U582" i="4" s="1"/>
  <c r="T584" i="4"/>
  <c r="U584" i="4" s="1"/>
  <c r="T586" i="4"/>
  <c r="U586" i="4" s="1"/>
  <c r="T588" i="4"/>
  <c r="U588" i="4" s="1"/>
  <c r="T590" i="4"/>
  <c r="U590" i="4" s="1"/>
  <c r="T592" i="4"/>
  <c r="U592" i="4" s="1"/>
  <c r="T594" i="4"/>
  <c r="U594" i="4" s="1"/>
  <c r="T596" i="4"/>
  <c r="U596" i="4" s="1"/>
  <c r="T598" i="4"/>
  <c r="U598" i="4" s="1"/>
  <c r="T600" i="4"/>
  <c r="U600" i="4" s="1"/>
  <c r="T602" i="4"/>
  <c r="U602" i="4" s="1"/>
  <c r="T604" i="4"/>
  <c r="U604" i="4" s="1"/>
  <c r="T606" i="4"/>
  <c r="U606" i="4" s="1"/>
  <c r="T608" i="4"/>
  <c r="U608" i="4" s="1"/>
  <c r="T610" i="4"/>
  <c r="U610" i="4" s="1"/>
  <c r="T612" i="4"/>
  <c r="U612" i="4" s="1"/>
  <c r="T614" i="4"/>
  <c r="U614" i="4" s="1"/>
  <c r="T616" i="4"/>
  <c r="U616" i="4" s="1"/>
  <c r="T618" i="4"/>
  <c r="U618" i="4" s="1"/>
  <c r="T620" i="4"/>
  <c r="U620" i="4" s="1"/>
  <c r="T622" i="4"/>
  <c r="U622" i="4" s="1"/>
  <c r="T624" i="4"/>
  <c r="U624" i="4" s="1"/>
  <c r="T626" i="4"/>
  <c r="U626" i="4" s="1"/>
  <c r="T628" i="4"/>
  <c r="U628" i="4" s="1"/>
  <c r="T630" i="4"/>
  <c r="U630" i="4" s="1"/>
  <c r="T632" i="4"/>
  <c r="U632" i="4" s="1"/>
  <c r="T634" i="4"/>
  <c r="U634" i="4" s="1"/>
  <c r="T636" i="4"/>
  <c r="U636" i="4" s="1"/>
  <c r="T638" i="4"/>
  <c r="U638" i="4" s="1"/>
  <c r="T640" i="4"/>
  <c r="U640" i="4" s="1"/>
  <c r="T642" i="4"/>
  <c r="U642" i="4" s="1"/>
  <c r="T644" i="4"/>
  <c r="U644" i="4" s="1"/>
  <c r="T646" i="4"/>
  <c r="U646" i="4" s="1"/>
  <c r="T648" i="4"/>
  <c r="U648" i="4" s="1"/>
  <c r="T650" i="4"/>
  <c r="U650" i="4" s="1"/>
  <c r="T652" i="4"/>
  <c r="U652" i="4" s="1"/>
  <c r="T654" i="4"/>
  <c r="U654" i="4" s="1"/>
  <c r="T656" i="4"/>
  <c r="U656" i="4" s="1"/>
  <c r="T658" i="4"/>
  <c r="U658" i="4" s="1"/>
  <c r="T660" i="4"/>
  <c r="U660" i="4" s="1"/>
  <c r="T662" i="4"/>
  <c r="U662" i="4" s="1"/>
  <c r="T664" i="4"/>
  <c r="U664" i="4" s="1"/>
  <c r="T666" i="4"/>
  <c r="U666" i="4" s="1"/>
  <c r="T668" i="4"/>
  <c r="U668" i="4" s="1"/>
  <c r="T670" i="4"/>
  <c r="U670" i="4" s="1"/>
  <c r="T672" i="4"/>
  <c r="U672" i="4" s="1"/>
  <c r="T674" i="4"/>
  <c r="U674" i="4" s="1"/>
  <c r="T676" i="4"/>
  <c r="U676" i="4" s="1"/>
  <c r="T678" i="4"/>
  <c r="U678" i="4" s="1"/>
  <c r="T680" i="4"/>
  <c r="U680" i="4" s="1"/>
  <c r="T682" i="4"/>
  <c r="U682" i="4" s="1"/>
  <c r="T734" i="4"/>
  <c r="U734" i="4" s="1"/>
  <c r="T684" i="4"/>
  <c r="U684" i="4" s="1"/>
  <c r="T688" i="4"/>
  <c r="U688" i="4" s="1"/>
  <c r="T692" i="4"/>
  <c r="U692" i="4" s="1"/>
  <c r="T696" i="4"/>
  <c r="U696" i="4" s="1"/>
  <c r="T700" i="4"/>
  <c r="U700" i="4" s="1"/>
  <c r="T704" i="4"/>
  <c r="U704" i="4" s="1"/>
  <c r="T707" i="4"/>
  <c r="U707" i="4" s="1"/>
  <c r="T709" i="4"/>
  <c r="U709" i="4" s="1"/>
  <c r="T711" i="4"/>
  <c r="U711" i="4" s="1"/>
  <c r="T713" i="4"/>
  <c r="U713" i="4" s="1"/>
  <c r="T715" i="4"/>
  <c r="U715" i="4" s="1"/>
  <c r="T717" i="4"/>
  <c r="U717" i="4" s="1"/>
  <c r="T719" i="4"/>
  <c r="U719" i="4" s="1"/>
  <c r="T721" i="4"/>
  <c r="U721" i="4" s="1"/>
  <c r="T723" i="4"/>
  <c r="U723" i="4" s="1"/>
  <c r="T725" i="4"/>
  <c r="U725" i="4" s="1"/>
  <c r="T727" i="4"/>
  <c r="U727" i="4" s="1"/>
  <c r="T729" i="4"/>
  <c r="U729" i="4" s="1"/>
  <c r="T731" i="4"/>
  <c r="U731" i="4" s="1"/>
  <c r="T733" i="4"/>
  <c r="U733" i="4" s="1"/>
  <c r="T735" i="4"/>
  <c r="U735" i="4" s="1"/>
  <c r="T736" i="4"/>
  <c r="U736" i="4" s="1"/>
  <c r="T686" i="4"/>
  <c r="U686" i="4" s="1"/>
  <c r="T690" i="4"/>
  <c r="U690" i="4" s="1"/>
  <c r="T694" i="4"/>
  <c r="U694" i="4" s="1"/>
  <c r="T698" i="4"/>
  <c r="U698" i="4" s="1"/>
  <c r="T702" i="4"/>
  <c r="U702" i="4" s="1"/>
  <c r="T706" i="4"/>
  <c r="U706" i="4" s="1"/>
  <c r="T708" i="4"/>
  <c r="U708" i="4" s="1"/>
  <c r="T710" i="4"/>
  <c r="U710" i="4" s="1"/>
  <c r="T712" i="4"/>
  <c r="U712" i="4" s="1"/>
  <c r="T714" i="4"/>
  <c r="U714" i="4" s="1"/>
  <c r="T716" i="4"/>
  <c r="U716" i="4" s="1"/>
  <c r="T718" i="4"/>
  <c r="U718" i="4" s="1"/>
  <c r="T720" i="4"/>
  <c r="U720" i="4" s="1"/>
  <c r="T722" i="4"/>
  <c r="U722" i="4" s="1"/>
  <c r="T724" i="4"/>
  <c r="U724" i="4" s="1"/>
  <c r="T726" i="4"/>
  <c r="U726" i="4" s="1"/>
  <c r="T728" i="4"/>
  <c r="U728" i="4" s="1"/>
  <c r="T730" i="4"/>
  <c r="U730" i="4" s="1"/>
  <c r="T732" i="4"/>
  <c r="U732" i="4" s="1"/>
  <c r="R7" i="4"/>
  <c r="F35" i="3" l="1"/>
  <c r="F17" i="3"/>
  <c r="F10" i="8"/>
  <c r="F19" i="3"/>
  <c r="F18" i="3"/>
  <c r="AN11" i="4" l="1"/>
  <c r="AN15" i="4"/>
  <c r="AN19" i="4"/>
  <c r="AN23" i="4"/>
  <c r="AN27" i="4"/>
  <c r="AN31" i="4"/>
  <c r="AN35" i="4"/>
  <c r="AN39" i="4"/>
  <c r="AN43" i="4"/>
  <c r="AN47" i="4"/>
  <c r="AN51" i="4"/>
  <c r="AN55" i="4"/>
  <c r="AN59" i="4"/>
  <c r="AN63" i="4"/>
  <c r="AN67" i="4"/>
  <c r="AN71" i="4"/>
  <c r="AN75" i="4"/>
  <c r="AN79" i="4"/>
  <c r="AN83" i="4"/>
  <c r="AN87" i="4"/>
  <c r="AN91" i="4"/>
  <c r="AN95" i="4"/>
  <c r="AN99" i="4"/>
  <c r="AN103" i="4"/>
  <c r="AN107" i="4"/>
  <c r="AN111" i="4"/>
  <c r="AN115" i="4"/>
  <c r="AN119" i="4"/>
  <c r="AN123" i="4"/>
  <c r="AN127" i="4"/>
  <c r="AN131" i="4"/>
  <c r="AN135" i="4"/>
  <c r="AN139" i="4"/>
  <c r="AN143" i="4"/>
  <c r="AN147" i="4"/>
  <c r="AN151" i="4"/>
  <c r="AN155" i="4"/>
  <c r="AN159" i="4"/>
  <c r="AN163" i="4"/>
  <c r="AN167" i="4"/>
  <c r="AN171" i="4"/>
  <c r="AN175" i="4"/>
  <c r="AN179" i="4"/>
  <c r="AN183" i="4"/>
  <c r="AN187" i="4"/>
  <c r="AN191" i="4"/>
  <c r="AN195" i="4"/>
  <c r="AN199" i="4"/>
  <c r="AN203" i="4"/>
  <c r="AN207" i="4"/>
  <c r="AN211" i="4"/>
  <c r="AN215" i="4"/>
  <c r="AN219" i="4"/>
  <c r="AN223" i="4"/>
  <c r="AN227" i="4"/>
  <c r="AN231" i="4"/>
  <c r="AN235" i="4"/>
  <c r="AN239" i="4"/>
  <c r="AN243" i="4"/>
  <c r="AN247" i="4"/>
  <c r="AN251" i="4"/>
  <c r="AN255" i="4"/>
  <c r="AN259" i="4"/>
  <c r="AN263" i="4"/>
  <c r="AN267" i="4"/>
  <c r="AN271" i="4"/>
  <c r="AN275" i="4"/>
  <c r="AN279" i="4"/>
  <c r="AN283" i="4"/>
  <c r="AN287" i="4"/>
  <c r="AN291" i="4"/>
  <c r="AN295" i="4"/>
  <c r="AN299" i="4"/>
  <c r="AN303" i="4"/>
  <c r="AN307" i="4"/>
  <c r="AN311" i="4"/>
  <c r="AN315" i="4"/>
  <c r="AN319" i="4"/>
  <c r="AN323" i="4"/>
  <c r="AN327" i="4"/>
  <c r="AN331" i="4"/>
  <c r="AN335" i="4"/>
  <c r="AN339" i="4"/>
  <c r="AN343" i="4"/>
  <c r="AN8" i="4"/>
  <c r="AN12" i="4"/>
  <c r="AN16" i="4"/>
  <c r="AN20" i="4"/>
  <c r="AN24" i="4"/>
  <c r="AN28" i="4"/>
  <c r="AN32" i="4"/>
  <c r="AN36" i="4"/>
  <c r="AN40" i="4"/>
  <c r="AN44" i="4"/>
  <c r="AN48" i="4"/>
  <c r="AN52" i="4"/>
  <c r="AN56" i="4"/>
  <c r="AN60" i="4"/>
  <c r="AN64" i="4"/>
  <c r="AN68" i="4"/>
  <c r="AN72" i="4"/>
  <c r="AN76" i="4"/>
  <c r="AN80" i="4"/>
  <c r="AN84" i="4"/>
  <c r="AN88" i="4"/>
  <c r="AN92" i="4"/>
  <c r="AN96" i="4"/>
  <c r="AN100" i="4"/>
  <c r="AN104" i="4"/>
  <c r="AN108" i="4"/>
  <c r="AN112" i="4"/>
  <c r="AN116" i="4"/>
  <c r="AN120" i="4"/>
  <c r="AN124" i="4"/>
  <c r="AN128" i="4"/>
  <c r="AN132" i="4"/>
  <c r="AN136" i="4"/>
  <c r="AN9" i="4"/>
  <c r="AN13" i="4"/>
  <c r="AN17" i="4"/>
  <c r="AN21" i="4"/>
  <c r="AN25" i="4"/>
  <c r="AN29" i="4"/>
  <c r="AN33" i="4"/>
  <c r="AN37" i="4"/>
  <c r="AN41" i="4"/>
  <c r="AN45" i="4"/>
  <c r="AN49" i="4"/>
  <c r="AN53" i="4"/>
  <c r="AN57" i="4"/>
  <c r="AN61" i="4"/>
  <c r="AN65" i="4"/>
  <c r="AN69" i="4"/>
  <c r="AN73" i="4"/>
  <c r="AN77" i="4"/>
  <c r="AN81" i="4"/>
  <c r="AN85" i="4"/>
  <c r="AN89" i="4"/>
  <c r="AN93" i="4"/>
  <c r="AN97" i="4"/>
  <c r="AN101" i="4"/>
  <c r="AN105" i="4"/>
  <c r="AN109" i="4"/>
  <c r="AN113" i="4"/>
  <c r="AN117" i="4"/>
  <c r="AN121" i="4"/>
  <c r="AN125" i="4"/>
  <c r="AN129" i="4"/>
  <c r="AN133" i="4"/>
  <c r="AN137" i="4"/>
  <c r="AN141" i="4"/>
  <c r="AN145" i="4"/>
  <c r="AN149" i="4"/>
  <c r="AN153" i="4"/>
  <c r="AN157" i="4"/>
  <c r="AN161" i="4"/>
  <c r="AN165" i="4"/>
  <c r="AN169" i="4"/>
  <c r="AN173" i="4"/>
  <c r="AN177" i="4"/>
  <c r="AN181" i="4"/>
  <c r="AN185" i="4"/>
  <c r="AN189" i="4"/>
  <c r="AN193" i="4"/>
  <c r="AN197" i="4"/>
  <c r="AN201" i="4"/>
  <c r="AN205" i="4"/>
  <c r="AN209" i="4"/>
  <c r="AN213" i="4"/>
  <c r="AN217" i="4"/>
  <c r="AN221" i="4"/>
  <c r="AN225" i="4"/>
  <c r="AN229" i="4"/>
  <c r="AN233" i="4"/>
  <c r="AN237" i="4"/>
  <c r="AN241" i="4"/>
  <c r="AN245" i="4"/>
  <c r="AN249" i="4"/>
  <c r="AN253" i="4"/>
  <c r="AN257" i="4"/>
  <c r="AN261" i="4"/>
  <c r="AN265" i="4"/>
  <c r="AN269" i="4"/>
  <c r="AN273" i="4"/>
  <c r="AN277" i="4"/>
  <c r="AN281" i="4"/>
  <c r="AN285" i="4"/>
  <c r="AN289" i="4"/>
  <c r="AN293" i="4"/>
  <c r="AN297" i="4"/>
  <c r="AN301" i="4"/>
  <c r="AN305" i="4"/>
  <c r="AN309" i="4"/>
  <c r="AN313" i="4"/>
  <c r="AN317" i="4"/>
  <c r="AN321" i="4"/>
  <c r="AN325" i="4"/>
  <c r="AN329" i="4"/>
  <c r="AN333" i="4"/>
  <c r="AN337" i="4"/>
  <c r="AN341" i="4"/>
  <c r="AN10" i="4"/>
  <c r="AN14" i="4"/>
  <c r="AN18" i="4"/>
  <c r="AN22" i="4"/>
  <c r="AN26" i="4"/>
  <c r="AN30" i="4"/>
  <c r="AN34" i="4"/>
  <c r="AN38" i="4"/>
  <c r="AN42" i="4"/>
  <c r="AN46" i="4"/>
  <c r="AN50" i="4"/>
  <c r="AN54" i="4"/>
  <c r="AN58" i="4"/>
  <c r="AN62" i="4"/>
  <c r="AN66" i="4"/>
  <c r="AN70" i="4"/>
  <c r="AN74" i="4"/>
  <c r="AN78" i="4"/>
  <c r="AN82" i="4"/>
  <c r="AN86" i="4"/>
  <c r="AN90" i="4"/>
  <c r="AN94" i="4"/>
  <c r="AN98" i="4"/>
  <c r="AN102" i="4"/>
  <c r="AN106" i="4"/>
  <c r="AN110" i="4"/>
  <c r="AN114" i="4"/>
  <c r="AN118" i="4"/>
  <c r="AN122" i="4"/>
  <c r="AN126" i="4"/>
  <c r="AN130" i="4"/>
  <c r="AN134" i="4"/>
  <c r="AN138" i="4"/>
  <c r="AN142" i="4"/>
  <c r="AN146" i="4"/>
  <c r="AN150" i="4"/>
  <c r="AN154" i="4"/>
  <c r="AN158" i="4"/>
  <c r="AN162" i="4"/>
  <c r="AN166" i="4"/>
  <c r="AN170" i="4"/>
  <c r="AN174" i="4"/>
  <c r="AN178" i="4"/>
  <c r="AN182" i="4"/>
  <c r="AN186" i="4"/>
  <c r="AN190" i="4"/>
  <c r="AN194" i="4"/>
  <c r="AN198" i="4"/>
  <c r="AN202" i="4"/>
  <c r="AN206" i="4"/>
  <c r="AN210" i="4"/>
  <c r="AN214" i="4"/>
  <c r="AN218" i="4"/>
  <c r="AN222" i="4"/>
  <c r="AN226" i="4"/>
  <c r="AN230" i="4"/>
  <c r="AN234" i="4"/>
  <c r="AN238" i="4"/>
  <c r="AN242" i="4"/>
  <c r="AN246" i="4"/>
  <c r="AN250" i="4"/>
  <c r="AN254" i="4"/>
  <c r="AN258" i="4"/>
  <c r="AN262" i="4"/>
  <c r="AN266" i="4"/>
  <c r="AN270" i="4"/>
  <c r="AN274" i="4"/>
  <c r="AN278" i="4"/>
  <c r="AN282" i="4"/>
  <c r="AN286" i="4"/>
  <c r="AN290" i="4"/>
  <c r="AN294" i="4"/>
  <c r="AN298" i="4"/>
  <c r="AN302" i="4"/>
  <c r="AN306" i="4"/>
  <c r="AN310" i="4"/>
  <c r="AN314" i="4"/>
  <c r="AN318" i="4"/>
  <c r="AN322" i="4"/>
  <c r="AN326" i="4"/>
  <c r="AN330" i="4"/>
  <c r="AN334" i="4"/>
  <c r="AN338" i="4"/>
  <c r="AN342" i="4"/>
  <c r="AN346" i="4"/>
  <c r="AN140" i="4"/>
  <c r="AN156" i="4"/>
  <c r="AN172" i="4"/>
  <c r="AN188" i="4"/>
  <c r="AN204" i="4"/>
  <c r="AN220" i="4"/>
  <c r="AN236" i="4"/>
  <c r="AN252" i="4"/>
  <c r="AN268" i="4"/>
  <c r="AN284" i="4"/>
  <c r="AN300" i="4"/>
  <c r="AN316" i="4"/>
  <c r="AN332" i="4"/>
  <c r="AN345" i="4"/>
  <c r="AN350" i="4"/>
  <c r="AN354" i="4"/>
  <c r="AN358" i="4"/>
  <c r="AN362" i="4"/>
  <c r="AN366" i="4"/>
  <c r="AN370" i="4"/>
  <c r="AN374" i="4"/>
  <c r="AN378" i="4"/>
  <c r="AN382" i="4"/>
  <c r="AN386" i="4"/>
  <c r="AN390" i="4"/>
  <c r="AN394" i="4"/>
  <c r="AN398" i="4"/>
  <c r="AN402" i="4"/>
  <c r="AN406" i="4"/>
  <c r="AN410" i="4"/>
  <c r="AN414" i="4"/>
  <c r="AN418" i="4"/>
  <c r="AN422" i="4"/>
  <c r="AN426" i="4"/>
  <c r="AN430" i="4"/>
  <c r="AN434" i="4"/>
  <c r="AN438" i="4"/>
  <c r="AN442" i="4"/>
  <c r="AN446" i="4"/>
  <c r="AN450" i="4"/>
  <c r="AN454" i="4"/>
  <c r="AN458" i="4"/>
  <c r="AN462" i="4"/>
  <c r="AN466" i="4"/>
  <c r="AN470" i="4"/>
  <c r="AN474" i="4"/>
  <c r="AN478" i="4"/>
  <c r="AN482" i="4"/>
  <c r="AN486" i="4"/>
  <c r="AN490" i="4"/>
  <c r="AN494" i="4"/>
  <c r="AN498" i="4"/>
  <c r="AN502" i="4"/>
  <c r="AN506" i="4"/>
  <c r="AN510" i="4"/>
  <c r="AN514" i="4"/>
  <c r="AN518" i="4"/>
  <c r="AN522" i="4"/>
  <c r="AN526" i="4"/>
  <c r="AN530" i="4"/>
  <c r="AN534" i="4"/>
  <c r="AN538" i="4"/>
  <c r="AN542" i="4"/>
  <c r="AN546" i="4"/>
  <c r="AN550" i="4"/>
  <c r="AN554" i="4"/>
  <c r="AN558" i="4"/>
  <c r="AN562" i="4"/>
  <c r="AN566" i="4"/>
  <c r="AN570" i="4"/>
  <c r="AN574" i="4"/>
  <c r="AN578" i="4"/>
  <c r="AN582" i="4"/>
  <c r="AN586" i="4"/>
  <c r="AN590" i="4"/>
  <c r="AN594" i="4"/>
  <c r="AN598" i="4"/>
  <c r="AN602" i="4"/>
  <c r="AN606" i="4"/>
  <c r="AN610" i="4"/>
  <c r="AN614" i="4"/>
  <c r="AN618" i="4"/>
  <c r="AN622" i="4"/>
  <c r="AN626" i="4"/>
  <c r="AN630" i="4"/>
  <c r="AN634" i="4"/>
  <c r="AN144" i="4"/>
  <c r="AN160" i="4"/>
  <c r="AN176" i="4"/>
  <c r="AN192" i="4"/>
  <c r="AN208" i="4"/>
  <c r="AN224" i="4"/>
  <c r="AN240" i="4"/>
  <c r="AN256" i="4"/>
  <c r="AN272" i="4"/>
  <c r="AN288" i="4"/>
  <c r="AN304" i="4"/>
  <c r="AN320" i="4"/>
  <c r="AN336" i="4"/>
  <c r="AN347" i="4"/>
  <c r="AN351" i="4"/>
  <c r="AN355" i="4"/>
  <c r="AN359" i="4"/>
  <c r="AN363" i="4"/>
  <c r="AN367" i="4"/>
  <c r="AN371" i="4"/>
  <c r="AN375" i="4"/>
  <c r="AN379" i="4"/>
  <c r="AN383" i="4"/>
  <c r="AN387" i="4"/>
  <c r="AN391" i="4"/>
  <c r="AN395" i="4"/>
  <c r="AN399" i="4"/>
  <c r="AN403" i="4"/>
  <c r="AN407" i="4"/>
  <c r="AN411" i="4"/>
  <c r="AN415" i="4"/>
  <c r="AN419" i="4"/>
  <c r="AN423" i="4"/>
  <c r="AN427" i="4"/>
  <c r="AN431" i="4"/>
  <c r="AN435" i="4"/>
  <c r="AN439" i="4"/>
  <c r="AN443" i="4"/>
  <c r="AN447" i="4"/>
  <c r="AN451" i="4"/>
  <c r="AN455" i="4"/>
  <c r="AN459" i="4"/>
  <c r="AN463" i="4"/>
  <c r="AN467" i="4"/>
  <c r="AN471" i="4"/>
  <c r="AN475" i="4"/>
  <c r="AN479" i="4"/>
  <c r="AN483" i="4"/>
  <c r="AN487" i="4"/>
  <c r="AN491" i="4"/>
  <c r="AN495" i="4"/>
  <c r="AN499" i="4"/>
  <c r="AN503" i="4"/>
  <c r="AN507" i="4"/>
  <c r="AN511" i="4"/>
  <c r="AN515" i="4"/>
  <c r="AN519" i="4"/>
  <c r="AN523" i="4"/>
  <c r="AN527" i="4"/>
  <c r="AN531" i="4"/>
  <c r="AN535" i="4"/>
  <c r="AN539" i="4"/>
  <c r="AN543" i="4"/>
  <c r="AN547" i="4"/>
  <c r="AN551" i="4"/>
  <c r="AN555" i="4"/>
  <c r="AN559" i="4"/>
  <c r="AN563" i="4"/>
  <c r="AN567" i="4"/>
  <c r="AN571" i="4"/>
  <c r="AN575" i="4"/>
  <c r="AN579" i="4"/>
  <c r="AN583" i="4"/>
  <c r="AN587" i="4"/>
  <c r="AN591" i="4"/>
  <c r="AN595" i="4"/>
  <c r="AN599" i="4"/>
  <c r="AN603" i="4"/>
  <c r="AN607" i="4"/>
  <c r="AN611" i="4"/>
  <c r="AN615" i="4"/>
  <c r="AN619" i="4"/>
  <c r="AN623" i="4"/>
  <c r="AN627" i="4"/>
  <c r="AN631" i="4"/>
  <c r="AN148" i="4"/>
  <c r="AN164" i="4"/>
  <c r="AN180" i="4"/>
  <c r="AN196" i="4"/>
  <c r="AN212" i="4"/>
  <c r="AN228" i="4"/>
  <c r="AN244" i="4"/>
  <c r="AN260" i="4"/>
  <c r="AN276" i="4"/>
  <c r="AN292" i="4"/>
  <c r="AN308" i="4"/>
  <c r="AN324" i="4"/>
  <c r="AN340" i="4"/>
  <c r="AN348" i="4"/>
  <c r="AN352" i="4"/>
  <c r="AN356" i="4"/>
  <c r="AN360" i="4"/>
  <c r="AN364" i="4"/>
  <c r="AN368" i="4"/>
  <c r="AN372" i="4"/>
  <c r="AN376" i="4"/>
  <c r="AN380" i="4"/>
  <c r="AN384" i="4"/>
  <c r="AN388" i="4"/>
  <c r="AN392" i="4"/>
  <c r="AN396" i="4"/>
  <c r="AN400" i="4"/>
  <c r="AN404" i="4"/>
  <c r="AN408" i="4"/>
  <c r="AN412" i="4"/>
  <c r="AN416" i="4"/>
  <c r="AN420" i="4"/>
  <c r="AN424" i="4"/>
  <c r="AN428" i="4"/>
  <c r="AN432" i="4"/>
  <c r="AN436" i="4"/>
  <c r="AN440" i="4"/>
  <c r="AN444" i="4"/>
  <c r="AN448" i="4"/>
  <c r="AN452" i="4"/>
  <c r="AN456" i="4"/>
  <c r="AN460" i="4"/>
  <c r="AN464" i="4"/>
  <c r="AN468" i="4"/>
  <c r="AN472" i="4"/>
  <c r="AN476" i="4"/>
  <c r="AN480" i="4"/>
  <c r="AN484" i="4"/>
  <c r="AN488" i="4"/>
  <c r="AN492" i="4"/>
  <c r="AN496" i="4"/>
  <c r="AN500" i="4"/>
  <c r="AN504" i="4"/>
  <c r="AN508" i="4"/>
  <c r="AN512" i="4"/>
  <c r="AN516" i="4"/>
  <c r="AN520" i="4"/>
  <c r="AN524" i="4"/>
  <c r="AN528" i="4"/>
  <c r="AN532" i="4"/>
  <c r="AN536" i="4"/>
  <c r="AN540" i="4"/>
  <c r="AN544" i="4"/>
  <c r="AN548" i="4"/>
  <c r="AN552" i="4"/>
  <c r="AN556" i="4"/>
  <c r="AN560" i="4"/>
  <c r="AN564" i="4"/>
  <c r="AN568" i="4"/>
  <c r="AN572" i="4"/>
  <c r="AN576" i="4"/>
  <c r="AN580" i="4"/>
  <c r="AN584" i="4"/>
  <c r="AN588" i="4"/>
  <c r="AN592" i="4"/>
  <c r="AN596" i="4"/>
  <c r="AN600" i="4"/>
  <c r="AN604" i="4"/>
  <c r="AN608" i="4"/>
  <c r="AN612" i="4"/>
  <c r="AN616" i="4"/>
  <c r="AN152" i="4"/>
  <c r="AN168" i="4"/>
  <c r="AN184" i="4"/>
  <c r="AN200" i="4"/>
  <c r="AN216" i="4"/>
  <c r="AN232" i="4"/>
  <c r="AN248" i="4"/>
  <c r="AN264" i="4"/>
  <c r="AN280" i="4"/>
  <c r="AN296" i="4"/>
  <c r="AN312" i="4"/>
  <c r="AN328" i="4"/>
  <c r="AN344" i="4"/>
  <c r="AN349" i="4"/>
  <c r="AN353" i="4"/>
  <c r="AN357" i="4"/>
  <c r="AN361" i="4"/>
  <c r="AN365" i="4"/>
  <c r="AN369" i="4"/>
  <c r="AN373" i="4"/>
  <c r="AN377" i="4"/>
  <c r="AN381" i="4"/>
  <c r="AN385" i="4"/>
  <c r="AN389" i="4"/>
  <c r="AN393" i="4"/>
  <c r="AN397" i="4"/>
  <c r="AN401" i="4"/>
  <c r="AN405" i="4"/>
  <c r="AN409" i="4"/>
  <c r="AN413" i="4"/>
  <c r="AN417" i="4"/>
  <c r="AN421" i="4"/>
  <c r="AN425" i="4"/>
  <c r="AN429" i="4"/>
  <c r="AN433" i="4"/>
  <c r="AN437" i="4"/>
  <c r="AN441" i="4"/>
  <c r="AN445" i="4"/>
  <c r="AN449" i="4"/>
  <c r="AN453" i="4"/>
  <c r="AN457" i="4"/>
  <c r="AN461" i="4"/>
  <c r="AN465" i="4"/>
  <c r="AN469" i="4"/>
  <c r="AN473" i="4"/>
  <c r="AN477" i="4"/>
  <c r="AN481" i="4"/>
  <c r="AN485" i="4"/>
  <c r="AN489" i="4"/>
  <c r="AN493" i="4"/>
  <c r="AN497" i="4"/>
  <c r="AN501" i="4"/>
  <c r="AN505" i="4"/>
  <c r="AN509" i="4"/>
  <c r="AN513" i="4"/>
  <c r="AN517" i="4"/>
  <c r="AN521" i="4"/>
  <c r="AN525" i="4"/>
  <c r="AN529" i="4"/>
  <c r="AN533" i="4"/>
  <c r="AN537" i="4"/>
  <c r="AN541" i="4"/>
  <c r="AN545" i="4"/>
  <c r="AN549" i="4"/>
  <c r="AN553" i="4"/>
  <c r="AN557" i="4"/>
  <c r="AN561" i="4"/>
  <c r="AN565" i="4"/>
  <c r="AN569" i="4"/>
  <c r="AN573" i="4"/>
  <c r="AN577" i="4"/>
  <c r="AN581" i="4"/>
  <c r="AN585" i="4"/>
  <c r="AN589" i="4"/>
  <c r="AN593" i="4"/>
  <c r="AN597" i="4"/>
  <c r="AN601" i="4"/>
  <c r="AN605" i="4"/>
  <c r="AN609" i="4"/>
  <c r="AN613" i="4"/>
  <c r="AN617" i="4"/>
  <c r="AN620" i="4"/>
  <c r="AN628" i="4"/>
  <c r="AN635" i="4"/>
  <c r="AN639" i="4"/>
  <c r="AN643" i="4"/>
  <c r="AN647" i="4"/>
  <c r="AN651" i="4"/>
  <c r="AN655" i="4"/>
  <c r="AN659" i="4"/>
  <c r="AN663" i="4"/>
  <c r="AN667" i="4"/>
  <c r="AN671" i="4"/>
  <c r="AN675" i="4"/>
  <c r="AN679" i="4"/>
  <c r="AN683" i="4"/>
  <c r="AN687" i="4"/>
  <c r="AN691" i="4"/>
  <c r="AN695" i="4"/>
  <c r="AN699" i="4"/>
  <c r="AN703" i="4"/>
  <c r="AN707" i="4"/>
  <c r="AN711" i="4"/>
  <c r="AN715" i="4"/>
  <c r="AN719" i="4"/>
  <c r="AN723" i="4"/>
  <c r="AN727" i="4"/>
  <c r="AN731" i="4"/>
  <c r="AN735" i="4"/>
  <c r="AN681" i="4"/>
  <c r="AN693" i="4"/>
  <c r="AN701" i="4"/>
  <c r="AN705" i="4"/>
  <c r="AN713" i="4"/>
  <c r="AN725" i="4"/>
  <c r="AN733" i="4"/>
  <c r="AN633" i="4"/>
  <c r="AN638" i="4"/>
  <c r="AN646" i="4"/>
  <c r="AN654" i="4"/>
  <c r="AN662" i="4"/>
  <c r="AN670" i="4"/>
  <c r="AN678" i="4"/>
  <c r="AN686" i="4"/>
  <c r="AN694" i="4"/>
  <c r="AN702" i="4"/>
  <c r="AN710" i="4"/>
  <c r="AN718" i="4"/>
  <c r="AN726" i="4"/>
  <c r="AN734" i="4"/>
  <c r="AN621" i="4"/>
  <c r="AN629" i="4"/>
  <c r="AN636" i="4"/>
  <c r="AN640" i="4"/>
  <c r="AN644" i="4"/>
  <c r="AN648" i="4"/>
  <c r="AN652" i="4"/>
  <c r="AN656" i="4"/>
  <c r="AN660" i="4"/>
  <c r="AN664" i="4"/>
  <c r="AN668" i="4"/>
  <c r="AN672" i="4"/>
  <c r="AN676" i="4"/>
  <c r="AN680" i="4"/>
  <c r="AN684" i="4"/>
  <c r="AN688" i="4"/>
  <c r="AN692" i="4"/>
  <c r="AN696" i="4"/>
  <c r="AN700" i="4"/>
  <c r="AN704" i="4"/>
  <c r="AN708" i="4"/>
  <c r="AN712" i="4"/>
  <c r="AN716" i="4"/>
  <c r="AN720" i="4"/>
  <c r="AN724" i="4"/>
  <c r="AN728" i="4"/>
  <c r="AN732" i="4"/>
  <c r="AN736" i="4"/>
  <c r="AN624" i="4"/>
  <c r="AN632" i="4"/>
  <c r="AN637" i="4"/>
  <c r="AN641" i="4"/>
  <c r="AN645" i="4"/>
  <c r="AN649" i="4"/>
  <c r="AN653" i="4"/>
  <c r="AN657" i="4"/>
  <c r="AN661" i="4"/>
  <c r="AN665" i="4"/>
  <c r="AN669" i="4"/>
  <c r="AN673" i="4"/>
  <c r="AN677" i="4"/>
  <c r="AN685" i="4"/>
  <c r="AN689" i="4"/>
  <c r="AN697" i="4"/>
  <c r="AN709" i="4"/>
  <c r="AN717" i="4"/>
  <c r="AN721" i="4"/>
  <c r="AN729" i="4"/>
  <c r="AN7" i="4"/>
  <c r="AO7" i="4" s="1"/>
  <c r="AN625" i="4"/>
  <c r="AN642" i="4"/>
  <c r="AN650" i="4"/>
  <c r="AN658" i="4"/>
  <c r="AN666" i="4"/>
  <c r="AN674" i="4"/>
  <c r="AN682" i="4"/>
  <c r="AN690" i="4"/>
  <c r="AN698" i="4"/>
  <c r="AN706" i="4"/>
  <c r="AN714" i="4"/>
  <c r="AN722" i="4"/>
  <c r="AN730" i="4"/>
  <c r="AL23" i="4"/>
  <c r="AQ23" i="4" s="1"/>
  <c r="AL27" i="4"/>
  <c r="AQ27" i="4" s="1"/>
  <c r="AL34" i="4"/>
  <c r="AQ34" i="4" s="1"/>
  <c r="AL38" i="4"/>
  <c r="AQ38" i="4" s="1"/>
  <c r="AL40" i="4"/>
  <c r="AQ40" i="4" s="1"/>
  <c r="AL45" i="4"/>
  <c r="AQ45" i="4" s="1"/>
  <c r="AL76" i="4"/>
  <c r="AQ76" i="4" s="1"/>
  <c r="AL115" i="4"/>
  <c r="AQ115" i="4" s="1"/>
  <c r="AL142" i="4"/>
  <c r="AQ142" i="4" s="1"/>
  <c r="AL213" i="4"/>
  <c r="AQ213" i="4" s="1"/>
  <c r="AL220" i="4"/>
  <c r="AQ220" i="4" s="1"/>
  <c r="AL41" i="4"/>
  <c r="AQ41" i="4" s="1"/>
  <c r="AL101" i="4"/>
  <c r="AQ101" i="4" s="1"/>
  <c r="AL11" i="4"/>
  <c r="AQ11" i="4" s="1"/>
  <c r="AL30" i="4"/>
  <c r="AQ30" i="4" s="1"/>
  <c r="AL50" i="4"/>
  <c r="AQ50" i="4" s="1"/>
  <c r="AL68" i="4"/>
  <c r="AQ68" i="4" s="1"/>
  <c r="AL70" i="4"/>
  <c r="AQ70" i="4" s="1"/>
  <c r="AL82" i="4"/>
  <c r="AQ82" i="4" s="1"/>
  <c r="AL84" i="4"/>
  <c r="AQ84" i="4" s="1"/>
  <c r="AL88" i="4"/>
  <c r="AQ88" i="4" s="1"/>
  <c r="AL92" i="4"/>
  <c r="AQ92" i="4" s="1"/>
  <c r="AL102" i="4"/>
  <c r="AQ102" i="4" s="1"/>
  <c r="AL111" i="4"/>
  <c r="AQ111" i="4" s="1"/>
  <c r="AL121" i="4"/>
  <c r="AQ121" i="4" s="1"/>
  <c r="AL125" i="4"/>
  <c r="AQ125" i="4" s="1"/>
  <c r="AL178" i="4"/>
  <c r="AQ178" i="4" s="1"/>
  <c r="AL10" i="4"/>
  <c r="AQ10" i="4" s="1"/>
  <c r="AL32" i="4"/>
  <c r="AQ32" i="4" s="1"/>
  <c r="AL54" i="4"/>
  <c r="AQ54" i="4" s="1"/>
  <c r="AL62" i="4"/>
  <c r="AQ62" i="4" s="1"/>
  <c r="AL66" i="4"/>
  <c r="AQ66" i="4" s="1"/>
  <c r="AL85" i="4"/>
  <c r="AQ85" i="4" s="1"/>
  <c r="AL94" i="4"/>
  <c r="AQ94" i="4" s="1"/>
  <c r="AL106" i="4"/>
  <c r="AQ106" i="4" s="1"/>
  <c r="AL12" i="4"/>
  <c r="AQ12" i="4" s="1"/>
  <c r="AL16" i="4"/>
  <c r="AQ16" i="4" s="1"/>
  <c r="AL24" i="4"/>
  <c r="AQ24" i="4" s="1"/>
  <c r="AL39" i="4"/>
  <c r="AQ39" i="4" s="1"/>
  <c r="AL42" i="4"/>
  <c r="AQ42" i="4" s="1"/>
  <c r="AL46" i="4"/>
  <c r="AQ46" i="4" s="1"/>
  <c r="AL95" i="4"/>
  <c r="AQ95" i="4" s="1"/>
  <c r="AL113" i="4"/>
  <c r="AQ113" i="4" s="1"/>
  <c r="AL136" i="4"/>
  <c r="AQ136" i="4" s="1"/>
  <c r="AL218" i="4"/>
  <c r="AQ218" i="4" s="1"/>
  <c r="AL224" i="4"/>
  <c r="AQ224" i="4" s="1"/>
  <c r="AL37" i="4"/>
  <c r="AQ37" i="4" s="1"/>
  <c r="AL52" i="4"/>
  <c r="AQ52" i="4" s="1"/>
  <c r="AL56" i="4"/>
  <c r="AQ56" i="4" s="1"/>
  <c r="AL79" i="4"/>
  <c r="AQ79" i="4" s="1"/>
  <c r="AL100" i="4"/>
  <c r="AQ100" i="4" s="1"/>
  <c r="AL107" i="4"/>
  <c r="AQ107" i="4" s="1"/>
  <c r="AL17" i="4"/>
  <c r="AQ17" i="4" s="1"/>
  <c r="AL29" i="4"/>
  <c r="AQ29" i="4" s="1"/>
  <c r="AL47" i="4"/>
  <c r="AQ47" i="4" s="1"/>
  <c r="AL57" i="4"/>
  <c r="AQ57" i="4" s="1"/>
  <c r="AL65" i="4"/>
  <c r="AQ65" i="4" s="1"/>
  <c r="AL69" i="4"/>
  <c r="AQ69" i="4" s="1"/>
  <c r="AL81" i="4"/>
  <c r="AQ81" i="4" s="1"/>
  <c r="AL83" i="4"/>
  <c r="AQ83" i="4" s="1"/>
  <c r="AL86" i="4"/>
  <c r="AQ86" i="4" s="1"/>
  <c r="AL91" i="4"/>
  <c r="AQ91" i="4" s="1"/>
  <c r="AL104" i="4"/>
  <c r="AQ104" i="4" s="1"/>
  <c r="AL122" i="4"/>
  <c r="AQ122" i="4" s="1"/>
  <c r="AL180" i="4"/>
  <c r="AQ180" i="4" s="1"/>
  <c r="AL241" i="4"/>
  <c r="AQ241" i="4" s="1"/>
  <c r="AL25" i="4"/>
  <c r="AQ25" i="4" s="1"/>
  <c r="AL61" i="4"/>
  <c r="AQ61" i="4" s="1"/>
  <c r="AL64" i="4"/>
  <c r="AQ64" i="4" s="1"/>
  <c r="AL87" i="4"/>
  <c r="AQ87" i="4" s="1"/>
  <c r="AL93" i="4"/>
  <c r="AQ93" i="4" s="1"/>
  <c r="AL120" i="4"/>
  <c r="AQ120" i="4" s="1"/>
  <c r="AL126" i="4"/>
  <c r="AQ126" i="4" s="1"/>
  <c r="AL137" i="4"/>
  <c r="AQ137" i="4" s="1"/>
  <c r="AL149" i="4"/>
  <c r="AQ149" i="4" s="1"/>
  <c r="AL18" i="4"/>
  <c r="AQ18" i="4" s="1"/>
  <c r="AL19" i="4"/>
  <c r="AQ19" i="4" s="1"/>
  <c r="AL21" i="4"/>
  <c r="AQ21" i="4" s="1"/>
  <c r="AL49" i="4"/>
  <c r="AQ49" i="4" s="1"/>
  <c r="AL73" i="4"/>
  <c r="AQ73" i="4" s="1"/>
  <c r="AL231" i="4"/>
  <c r="AQ231" i="4" s="1"/>
  <c r="AL13" i="4"/>
  <c r="AQ13" i="4" s="1"/>
  <c r="AL15" i="4"/>
  <c r="AQ15" i="4" s="1"/>
  <c r="AL20" i="4"/>
  <c r="AQ20" i="4" s="1"/>
  <c r="AL22" i="4"/>
  <c r="AQ22" i="4" s="1"/>
  <c r="AL43" i="4"/>
  <c r="AQ43" i="4" s="1"/>
  <c r="AL48" i="4"/>
  <c r="AQ48" i="4" s="1"/>
  <c r="AL80" i="4"/>
  <c r="AQ80" i="4" s="1"/>
  <c r="AL119" i="4"/>
  <c r="AQ119" i="4" s="1"/>
  <c r="AL127" i="4"/>
  <c r="AQ127" i="4" s="1"/>
  <c r="AL147" i="4"/>
  <c r="AQ147" i="4" s="1"/>
  <c r="AL152" i="4"/>
  <c r="AQ152" i="4" s="1"/>
  <c r="AL58" i="4"/>
  <c r="AQ58" i="4" s="1"/>
  <c r="AL63" i="4"/>
  <c r="AQ63" i="4" s="1"/>
  <c r="AL116" i="4"/>
  <c r="AQ116" i="4" s="1"/>
  <c r="AL130" i="4"/>
  <c r="AQ130" i="4" s="1"/>
  <c r="AL174" i="4"/>
  <c r="AQ174" i="4" s="1"/>
  <c r="AL210" i="4"/>
  <c r="AQ210" i="4" s="1"/>
  <c r="AL242" i="4"/>
  <c r="AQ242" i="4" s="1"/>
  <c r="AL14" i="4"/>
  <c r="AQ14" i="4" s="1"/>
  <c r="AL89" i="4"/>
  <c r="AQ89" i="4" s="1"/>
  <c r="AL96" i="4"/>
  <c r="AQ96" i="4" s="1"/>
  <c r="AL110" i="4"/>
  <c r="AQ110" i="4" s="1"/>
  <c r="AL188" i="4"/>
  <c r="AQ188" i="4" s="1"/>
  <c r="AL7" i="4"/>
  <c r="AQ7" i="4" s="1"/>
  <c r="AL103" i="4"/>
  <c r="AQ103" i="4" s="1"/>
  <c r="AL118" i="4"/>
  <c r="AQ118" i="4" s="1"/>
  <c r="AL133" i="4"/>
  <c r="AQ133" i="4" s="1"/>
  <c r="AL141" i="4"/>
  <c r="AQ141" i="4" s="1"/>
  <c r="AL170" i="4"/>
  <c r="AQ170" i="4" s="1"/>
  <c r="AL191" i="4"/>
  <c r="AQ191" i="4" s="1"/>
  <c r="AL211" i="4"/>
  <c r="AQ211" i="4" s="1"/>
  <c r="AL217" i="4"/>
  <c r="AQ217" i="4" s="1"/>
  <c r="AL235" i="4"/>
  <c r="AQ235" i="4" s="1"/>
  <c r="AL31" i="4"/>
  <c r="AQ31" i="4" s="1"/>
  <c r="AL35" i="4"/>
  <c r="AQ35" i="4" s="1"/>
  <c r="AL36" i="4"/>
  <c r="AQ36" i="4" s="1"/>
  <c r="AL117" i="4"/>
  <c r="AQ117" i="4" s="1"/>
  <c r="AL123" i="4"/>
  <c r="AQ123" i="4" s="1"/>
  <c r="AL150" i="4"/>
  <c r="AQ150" i="4" s="1"/>
  <c r="AL8" i="4"/>
  <c r="AQ8" i="4" s="1"/>
  <c r="AL26" i="4"/>
  <c r="AQ26" i="4" s="1"/>
  <c r="AL33" i="4"/>
  <c r="AQ33" i="4" s="1"/>
  <c r="AL44" i="4"/>
  <c r="AQ44" i="4" s="1"/>
  <c r="AL228" i="4"/>
  <c r="AQ228" i="4" s="1"/>
  <c r="AL28" i="4"/>
  <c r="AQ28" i="4" s="1"/>
  <c r="AL60" i="4"/>
  <c r="AQ60" i="4" s="1"/>
  <c r="AL112" i="4"/>
  <c r="AQ112" i="4" s="1"/>
  <c r="AL114" i="4"/>
  <c r="AQ114" i="4" s="1"/>
  <c r="AL144" i="4"/>
  <c r="AQ144" i="4" s="1"/>
  <c r="AL164" i="4"/>
  <c r="AQ164" i="4" s="1"/>
  <c r="AL212" i="4"/>
  <c r="AQ212" i="4" s="1"/>
  <c r="AL146" i="4"/>
  <c r="AQ146" i="4" s="1"/>
  <c r="AL157" i="4"/>
  <c r="AQ157" i="4" s="1"/>
  <c r="AL175" i="4"/>
  <c r="AQ175" i="4" s="1"/>
  <c r="AL181" i="4"/>
  <c r="AQ181" i="4" s="1"/>
  <c r="AL190" i="4"/>
  <c r="AQ190" i="4" s="1"/>
  <c r="AL205" i="4"/>
  <c r="AQ205" i="4" s="1"/>
  <c r="AL55" i="4"/>
  <c r="AQ55" i="4" s="1"/>
  <c r="AL72" i="4"/>
  <c r="AQ72" i="4" s="1"/>
  <c r="AL74" i="4"/>
  <c r="AQ74" i="4" s="1"/>
  <c r="AL98" i="4"/>
  <c r="AQ98" i="4" s="1"/>
  <c r="AL105" i="4"/>
  <c r="AQ105" i="4" s="1"/>
  <c r="AL109" i="4"/>
  <c r="AQ109" i="4" s="1"/>
  <c r="AL184" i="4"/>
  <c r="AQ184" i="4" s="1"/>
  <c r="AL233" i="4"/>
  <c r="AQ233" i="4" s="1"/>
  <c r="AL148" i="4"/>
  <c r="AQ148" i="4" s="1"/>
  <c r="AL169" i="4"/>
  <c r="AQ169" i="4" s="1"/>
  <c r="AL185" i="4"/>
  <c r="AQ185" i="4" s="1"/>
  <c r="AL197" i="4"/>
  <c r="AQ197" i="4" s="1"/>
  <c r="AL202" i="4"/>
  <c r="AQ202" i="4" s="1"/>
  <c r="AL237" i="4"/>
  <c r="AQ237" i="4" s="1"/>
  <c r="AL248" i="4"/>
  <c r="AQ248" i="4" s="1"/>
  <c r="AL129" i="4"/>
  <c r="AQ129" i="4" s="1"/>
  <c r="AL124" i="4"/>
  <c r="AQ124" i="4" s="1"/>
  <c r="AL135" i="4"/>
  <c r="AQ135" i="4" s="1"/>
  <c r="AL9" i="4"/>
  <c r="AQ9" i="4" s="1"/>
  <c r="AL51" i="4"/>
  <c r="AQ51" i="4" s="1"/>
  <c r="AL53" i="4"/>
  <c r="AQ53" i="4" s="1"/>
  <c r="AL59" i="4"/>
  <c r="AQ59" i="4" s="1"/>
  <c r="AL67" i="4"/>
  <c r="AQ67" i="4" s="1"/>
  <c r="AL71" i="4"/>
  <c r="AQ71" i="4" s="1"/>
  <c r="AL78" i="4"/>
  <c r="AQ78" i="4" s="1"/>
  <c r="AL90" i="4"/>
  <c r="AQ90" i="4" s="1"/>
  <c r="AL99" i="4"/>
  <c r="AQ99" i="4" s="1"/>
  <c r="AL108" i="4"/>
  <c r="AQ108" i="4" s="1"/>
  <c r="AL154" i="4"/>
  <c r="AQ154" i="4" s="1"/>
  <c r="AL176" i="4"/>
  <c r="AQ176" i="4" s="1"/>
  <c r="AL221" i="4"/>
  <c r="AQ221" i="4" s="1"/>
  <c r="AL128" i="4"/>
  <c r="AQ128" i="4" s="1"/>
  <c r="AL132" i="4"/>
  <c r="AQ132" i="4" s="1"/>
  <c r="AL134" i="4"/>
  <c r="AQ134" i="4" s="1"/>
  <c r="AL208" i="4"/>
  <c r="AQ208" i="4" s="1"/>
  <c r="AL219" i="4"/>
  <c r="AQ219" i="4" s="1"/>
  <c r="AL243" i="4"/>
  <c r="AQ243" i="4" s="1"/>
  <c r="AL97" i="4"/>
  <c r="AQ97" i="4" s="1"/>
  <c r="AL139" i="4"/>
  <c r="AQ139" i="4" s="1"/>
  <c r="AL215" i="4"/>
  <c r="AQ215" i="4" s="1"/>
  <c r="AL77" i="4"/>
  <c r="AQ77" i="4" s="1"/>
  <c r="AL140" i="4"/>
  <c r="AQ140" i="4" s="1"/>
  <c r="AL187" i="4"/>
  <c r="AQ187" i="4" s="1"/>
  <c r="AL198" i="4"/>
  <c r="AQ198" i="4" s="1"/>
  <c r="AL236" i="4"/>
  <c r="AQ236" i="4" s="1"/>
  <c r="AL131" i="4"/>
  <c r="AQ131" i="4" s="1"/>
  <c r="AL145" i="4"/>
  <c r="AQ145" i="4" s="1"/>
  <c r="AL155" i="4"/>
  <c r="AQ155" i="4" s="1"/>
  <c r="AL167" i="4"/>
  <c r="AQ167" i="4" s="1"/>
  <c r="AL189" i="4"/>
  <c r="AQ189" i="4" s="1"/>
  <c r="AL177" i="4"/>
  <c r="AQ177" i="4" s="1"/>
  <c r="AL238" i="4"/>
  <c r="AQ238" i="4" s="1"/>
  <c r="AL138" i="4"/>
  <c r="AQ138" i="4" s="1"/>
  <c r="AL143" i="4"/>
  <c r="AQ143" i="4" s="1"/>
  <c r="AL158" i="4"/>
  <c r="AQ158" i="4" s="1"/>
  <c r="AL166" i="4"/>
  <c r="AQ166" i="4" s="1"/>
  <c r="AL179" i="4"/>
  <c r="AQ179" i="4" s="1"/>
  <c r="AL207" i="4"/>
  <c r="AQ207" i="4" s="1"/>
  <c r="AL209" i="4"/>
  <c r="AQ209" i="4" s="1"/>
  <c r="AL75" i="4"/>
  <c r="AQ75" i="4" s="1"/>
  <c r="AL225" i="4"/>
  <c r="AQ225" i="4" s="1"/>
  <c r="AL244" i="4"/>
  <c r="AQ244" i="4" s="1"/>
  <c r="AL156" i="4"/>
  <c r="AQ156" i="4" s="1"/>
  <c r="AL172" i="4"/>
  <c r="AQ172" i="4" s="1"/>
  <c r="AL182" i="4"/>
  <c r="AQ182" i="4" s="1"/>
  <c r="AL201" i="4"/>
  <c r="AQ201" i="4" s="1"/>
  <c r="AL204" i="4"/>
  <c r="AQ204" i="4" s="1"/>
  <c r="AL183" i="4"/>
  <c r="AQ183" i="4" s="1"/>
  <c r="AL240" i="4"/>
  <c r="AQ240" i="4" s="1"/>
  <c r="AL249" i="4"/>
  <c r="AQ249" i="4" s="1"/>
  <c r="AL168" i="4"/>
  <c r="AQ168" i="4" s="1"/>
  <c r="AL230" i="4"/>
  <c r="AQ230" i="4" s="1"/>
  <c r="AL234" i="4"/>
  <c r="AQ234" i="4" s="1"/>
  <c r="AL159" i="4"/>
  <c r="AQ159" i="4" s="1"/>
  <c r="AL171" i="4"/>
  <c r="AQ171" i="4" s="1"/>
  <c r="AL173" i="4"/>
  <c r="AQ173" i="4" s="1"/>
  <c r="AL192" i="4"/>
  <c r="AQ192" i="4" s="1"/>
  <c r="AL194" i="4"/>
  <c r="AQ194" i="4" s="1"/>
  <c r="AL199" i="4"/>
  <c r="AQ199" i="4" s="1"/>
  <c r="AL200" i="4"/>
  <c r="AQ200" i="4" s="1"/>
  <c r="AL206" i="4"/>
  <c r="AQ206" i="4" s="1"/>
  <c r="AL223" i="4"/>
  <c r="AQ223" i="4" s="1"/>
  <c r="AL239" i="4"/>
  <c r="AQ239" i="4" s="1"/>
  <c r="AL263" i="4"/>
  <c r="AQ263" i="4" s="1"/>
  <c r="AL274" i="4"/>
  <c r="AQ274" i="4" s="1"/>
  <c r="AL292" i="4"/>
  <c r="AQ292" i="4" s="1"/>
  <c r="AL296" i="4"/>
  <c r="AQ296" i="4" s="1"/>
  <c r="AL325" i="4"/>
  <c r="AQ325" i="4" s="1"/>
  <c r="AL331" i="4"/>
  <c r="AQ331" i="4" s="1"/>
  <c r="AL343" i="4"/>
  <c r="AQ343" i="4" s="1"/>
  <c r="AL382" i="4"/>
  <c r="AQ382" i="4" s="1"/>
  <c r="AL398" i="4"/>
  <c r="AQ398" i="4" s="1"/>
  <c r="AL426" i="4"/>
  <c r="AQ426" i="4" s="1"/>
  <c r="AL252" i="4"/>
  <c r="AQ252" i="4" s="1"/>
  <c r="AL259" i="4"/>
  <c r="AQ259" i="4" s="1"/>
  <c r="AL247" i="4"/>
  <c r="AQ247" i="4" s="1"/>
  <c r="AL279" i="4"/>
  <c r="AQ279" i="4" s="1"/>
  <c r="AL288" i="4"/>
  <c r="AQ288" i="4" s="1"/>
  <c r="AL310" i="4"/>
  <c r="AQ310" i="4" s="1"/>
  <c r="AL315" i="4"/>
  <c r="AQ315" i="4" s="1"/>
  <c r="AL318" i="4"/>
  <c r="AQ318" i="4" s="1"/>
  <c r="AL358" i="4"/>
  <c r="AQ358" i="4" s="1"/>
  <c r="AL268" i="4"/>
  <c r="AQ268" i="4" s="1"/>
  <c r="AL273" i="4"/>
  <c r="AQ273" i="4" s="1"/>
  <c r="AL282" i="4"/>
  <c r="AQ282" i="4" s="1"/>
  <c r="AL227" i="4"/>
  <c r="AQ227" i="4" s="1"/>
  <c r="AL165" i="4"/>
  <c r="AQ165" i="4" s="1"/>
  <c r="AL193" i="4"/>
  <c r="AQ193" i="4" s="1"/>
  <c r="AL195" i="4"/>
  <c r="AQ195" i="4" s="1"/>
  <c r="AL216" i="4"/>
  <c r="AQ216" i="4" s="1"/>
  <c r="AL222" i="4"/>
  <c r="AQ222" i="4" s="1"/>
  <c r="AL245" i="4"/>
  <c r="AQ245" i="4" s="1"/>
  <c r="AL246" i="4"/>
  <c r="AQ246" i="4" s="1"/>
  <c r="AL250" i="4"/>
  <c r="AQ250" i="4" s="1"/>
  <c r="AL256" i="4"/>
  <c r="AQ256" i="4" s="1"/>
  <c r="AL284" i="4"/>
  <c r="AQ284" i="4" s="1"/>
  <c r="AL291" i="4"/>
  <c r="AQ291" i="4" s="1"/>
  <c r="AL226" i="4"/>
  <c r="AQ226" i="4" s="1"/>
  <c r="AL232" i="4"/>
  <c r="AQ232" i="4" s="1"/>
  <c r="AL151" i="4"/>
  <c r="AQ151" i="4" s="1"/>
  <c r="AL153" i="4"/>
  <c r="AQ153" i="4" s="1"/>
  <c r="AL160" i="4"/>
  <c r="AQ160" i="4" s="1"/>
  <c r="AL161" i="4"/>
  <c r="AQ161" i="4" s="1"/>
  <c r="AL162" i="4"/>
  <c r="AQ162" i="4" s="1"/>
  <c r="AL163" i="4"/>
  <c r="AQ163" i="4" s="1"/>
  <c r="AL186" i="4"/>
  <c r="AQ186" i="4" s="1"/>
  <c r="AL196" i="4"/>
  <c r="AQ196" i="4" s="1"/>
  <c r="AL203" i="4"/>
  <c r="AQ203" i="4" s="1"/>
  <c r="AL214" i="4"/>
  <c r="AQ214" i="4" s="1"/>
  <c r="AL229" i="4"/>
  <c r="AQ229" i="4" s="1"/>
  <c r="AL253" i="4"/>
  <c r="AQ253" i="4" s="1"/>
  <c r="AL333" i="4"/>
  <c r="AQ333" i="4" s="1"/>
  <c r="AL261" i="4"/>
  <c r="AQ261" i="4" s="1"/>
  <c r="AL269" i="4"/>
  <c r="AQ269" i="4" s="1"/>
  <c r="AL276" i="4"/>
  <c r="AQ276" i="4" s="1"/>
  <c r="AL281" i="4"/>
  <c r="AQ281" i="4" s="1"/>
  <c r="AL346" i="4"/>
  <c r="AQ346" i="4" s="1"/>
  <c r="AL420" i="4"/>
  <c r="AQ420" i="4" s="1"/>
  <c r="AL255" i="4"/>
  <c r="AQ255" i="4" s="1"/>
  <c r="AL258" i="4"/>
  <c r="AQ258" i="4" s="1"/>
  <c r="AL275" i="4"/>
  <c r="AQ275" i="4" s="1"/>
  <c r="AL280" i="4"/>
  <c r="AQ280" i="4" s="1"/>
  <c r="AL285" i="4"/>
  <c r="AQ285" i="4" s="1"/>
  <c r="AL294" i="4"/>
  <c r="AQ294" i="4" s="1"/>
  <c r="AL302" i="4"/>
  <c r="AQ302" i="4" s="1"/>
  <c r="AL407" i="4"/>
  <c r="AQ407" i="4" s="1"/>
  <c r="AL251" i="4"/>
  <c r="AQ251" i="4" s="1"/>
  <c r="AL270" i="4"/>
  <c r="AQ270" i="4" s="1"/>
  <c r="AL306" i="4"/>
  <c r="AQ306" i="4" s="1"/>
  <c r="AL357" i="4"/>
  <c r="AQ357" i="4" s="1"/>
  <c r="AL264" i="4"/>
  <c r="AQ264" i="4" s="1"/>
  <c r="AL289" i="4"/>
  <c r="AQ289" i="4" s="1"/>
  <c r="AL307" i="4"/>
  <c r="AQ307" i="4" s="1"/>
  <c r="AL316" i="4"/>
  <c r="AQ316" i="4" s="1"/>
  <c r="AL332" i="4"/>
  <c r="AQ332" i="4" s="1"/>
  <c r="AL386" i="4"/>
  <c r="AQ386" i="4" s="1"/>
  <c r="AL441" i="4"/>
  <c r="AQ441" i="4" s="1"/>
  <c r="AL491" i="4"/>
  <c r="AQ491" i="4" s="1"/>
  <c r="AL254" i="4"/>
  <c r="AQ254" i="4" s="1"/>
  <c r="AL260" i="4"/>
  <c r="AQ260" i="4" s="1"/>
  <c r="AL262" i="4"/>
  <c r="AQ262" i="4" s="1"/>
  <c r="AL267" i="4"/>
  <c r="AQ267" i="4" s="1"/>
  <c r="AL271" i="4"/>
  <c r="AQ271" i="4" s="1"/>
  <c r="AL272" i="4"/>
  <c r="AQ272" i="4" s="1"/>
  <c r="AL298" i="4"/>
  <c r="AQ298" i="4" s="1"/>
  <c r="AL301" i="4"/>
  <c r="AQ301" i="4" s="1"/>
  <c r="AL364" i="4"/>
  <c r="AQ364" i="4" s="1"/>
  <c r="AL452" i="4"/>
  <c r="AQ452" i="4" s="1"/>
  <c r="AL266" i="4"/>
  <c r="AQ266" i="4" s="1"/>
  <c r="AL283" i="4"/>
  <c r="AQ283" i="4" s="1"/>
  <c r="AL293" i="4"/>
  <c r="AQ293" i="4" s="1"/>
  <c r="AL323" i="4"/>
  <c r="AQ323" i="4" s="1"/>
  <c r="AL329" i="4"/>
  <c r="AQ329" i="4" s="1"/>
  <c r="AL349" i="4"/>
  <c r="AQ349" i="4" s="1"/>
  <c r="AL257" i="4"/>
  <c r="AQ257" i="4" s="1"/>
  <c r="AL278" i="4"/>
  <c r="AQ278" i="4" s="1"/>
  <c r="AL321" i="4"/>
  <c r="AQ321" i="4" s="1"/>
  <c r="AL340" i="4"/>
  <c r="AQ340" i="4" s="1"/>
  <c r="AL287" i="4"/>
  <c r="AQ287" i="4" s="1"/>
  <c r="AL300" i="4"/>
  <c r="AQ300" i="4" s="1"/>
  <c r="AL304" i="4"/>
  <c r="AQ304" i="4" s="1"/>
  <c r="AL330" i="4"/>
  <c r="AQ330" i="4" s="1"/>
  <c r="AL342" i="4"/>
  <c r="AQ342" i="4" s="1"/>
  <c r="AL405" i="4"/>
  <c r="AQ405" i="4" s="1"/>
  <c r="AL277" i="4"/>
  <c r="AQ277" i="4" s="1"/>
  <c r="AL313" i="4"/>
  <c r="AQ313" i="4" s="1"/>
  <c r="AL286" i="4"/>
  <c r="AQ286" i="4" s="1"/>
  <c r="AL309" i="4"/>
  <c r="AQ309" i="4" s="1"/>
  <c r="AL334" i="4"/>
  <c r="AQ334" i="4" s="1"/>
  <c r="AL290" i="4"/>
  <c r="AQ290" i="4" s="1"/>
  <c r="AL324" i="4"/>
  <c r="AQ324" i="4" s="1"/>
  <c r="AL363" i="4"/>
  <c r="AQ363" i="4" s="1"/>
  <c r="AL397" i="4"/>
  <c r="AQ397" i="4" s="1"/>
  <c r="AL353" i="4"/>
  <c r="AQ353" i="4" s="1"/>
  <c r="AL373" i="4"/>
  <c r="AQ373" i="4" s="1"/>
  <c r="AL376" i="4"/>
  <c r="AQ376" i="4" s="1"/>
  <c r="AL381" i="4"/>
  <c r="AQ381" i="4" s="1"/>
  <c r="AL400" i="4"/>
  <c r="AQ400" i="4" s="1"/>
  <c r="AL408" i="4"/>
  <c r="AQ408" i="4" s="1"/>
  <c r="AL412" i="4"/>
  <c r="AQ412" i="4" s="1"/>
  <c r="AL419" i="4"/>
  <c r="AQ419" i="4" s="1"/>
  <c r="AL451" i="4"/>
  <c r="AQ451" i="4" s="1"/>
  <c r="AL582" i="4"/>
  <c r="AQ582" i="4" s="1"/>
  <c r="AL354" i="4"/>
  <c r="AQ354" i="4" s="1"/>
  <c r="AL368" i="4"/>
  <c r="AQ368" i="4" s="1"/>
  <c r="AL391" i="4"/>
  <c r="AQ391" i="4" s="1"/>
  <c r="AL514" i="4"/>
  <c r="AQ514" i="4" s="1"/>
  <c r="AL337" i="4"/>
  <c r="AQ337" i="4" s="1"/>
  <c r="AL389" i="4"/>
  <c r="AQ389" i="4" s="1"/>
  <c r="AL399" i="4"/>
  <c r="AQ399" i="4" s="1"/>
  <c r="AL411" i="4"/>
  <c r="AQ411" i="4" s="1"/>
  <c r="AL495" i="4"/>
  <c r="AQ495" i="4" s="1"/>
  <c r="AL416" i="4"/>
  <c r="AQ416" i="4" s="1"/>
  <c r="AL425" i="4"/>
  <c r="AQ425" i="4" s="1"/>
  <c r="AL317" i="4"/>
  <c r="AQ317" i="4" s="1"/>
  <c r="AL367" i="4"/>
  <c r="AQ367" i="4" s="1"/>
  <c r="AL303" i="4"/>
  <c r="AQ303" i="4" s="1"/>
  <c r="AL299" i="4"/>
  <c r="AQ299" i="4" s="1"/>
  <c r="AL383" i="4"/>
  <c r="AQ383" i="4" s="1"/>
  <c r="AL465" i="4"/>
  <c r="AQ465" i="4" s="1"/>
  <c r="AL338" i="4"/>
  <c r="AQ338" i="4" s="1"/>
  <c r="AL347" i="4"/>
  <c r="AQ347" i="4" s="1"/>
  <c r="AL355" i="4"/>
  <c r="AQ355" i="4" s="1"/>
  <c r="AL394" i="4"/>
  <c r="AQ394" i="4" s="1"/>
  <c r="AL396" i="4"/>
  <c r="AQ396" i="4" s="1"/>
  <c r="AL401" i="4"/>
  <c r="AQ401" i="4" s="1"/>
  <c r="AL485" i="4"/>
  <c r="AQ485" i="4" s="1"/>
  <c r="AL490" i="4"/>
  <c r="AQ490" i="4" s="1"/>
  <c r="AL500" i="4"/>
  <c r="AQ500" i="4" s="1"/>
  <c r="AL524" i="4"/>
  <c r="AQ524" i="4" s="1"/>
  <c r="AL359" i="4"/>
  <c r="AQ359" i="4" s="1"/>
  <c r="AL360" i="4"/>
  <c r="AQ360" i="4" s="1"/>
  <c r="AL366" i="4"/>
  <c r="AQ366" i="4" s="1"/>
  <c r="AL369" i="4"/>
  <c r="AQ369" i="4" s="1"/>
  <c r="AL384" i="4"/>
  <c r="AQ384" i="4" s="1"/>
  <c r="AL414" i="4"/>
  <c r="AQ414" i="4" s="1"/>
  <c r="AL422" i="4"/>
  <c r="AQ422" i="4" s="1"/>
  <c r="AL440" i="4"/>
  <c r="AQ440" i="4" s="1"/>
  <c r="AL498" i="4"/>
  <c r="AQ498" i="4" s="1"/>
  <c r="AL547" i="4"/>
  <c r="AQ547" i="4" s="1"/>
  <c r="AL371" i="4"/>
  <c r="AQ371" i="4" s="1"/>
  <c r="AL454" i="4"/>
  <c r="AQ454" i="4" s="1"/>
  <c r="AL327" i="4"/>
  <c r="AQ327" i="4" s="1"/>
  <c r="AL390" i="4"/>
  <c r="AQ390" i="4" s="1"/>
  <c r="AL362" i="4"/>
  <c r="AQ362" i="4" s="1"/>
  <c r="AL467" i="4"/>
  <c r="AQ467" i="4" s="1"/>
  <c r="AL295" i="4"/>
  <c r="AQ295" i="4" s="1"/>
  <c r="AL297" i="4"/>
  <c r="AQ297" i="4" s="1"/>
  <c r="AL312" i="4"/>
  <c r="AQ312" i="4" s="1"/>
  <c r="AL314" i="4"/>
  <c r="AQ314" i="4" s="1"/>
  <c r="AL320" i="4"/>
  <c r="AQ320" i="4" s="1"/>
  <c r="AL326" i="4"/>
  <c r="AQ326" i="4" s="1"/>
  <c r="AL328" i="4"/>
  <c r="AQ328" i="4" s="1"/>
  <c r="AL341" i="4"/>
  <c r="AQ341" i="4" s="1"/>
  <c r="AL351" i="4"/>
  <c r="AQ351" i="4" s="1"/>
  <c r="AL361" i="4"/>
  <c r="AQ361" i="4" s="1"/>
  <c r="AL370" i="4"/>
  <c r="AQ370" i="4" s="1"/>
  <c r="AL377" i="4"/>
  <c r="AQ377" i="4" s="1"/>
  <c r="AL545" i="4"/>
  <c r="AQ545" i="4" s="1"/>
  <c r="AL345" i="4"/>
  <c r="AQ345" i="4" s="1"/>
  <c r="AL392" i="4"/>
  <c r="AQ392" i="4" s="1"/>
  <c r="AL402" i="4"/>
  <c r="AQ402" i="4" s="1"/>
  <c r="AL480" i="4"/>
  <c r="AQ480" i="4" s="1"/>
  <c r="AL336" i="4"/>
  <c r="AQ336" i="4" s="1"/>
  <c r="AL378" i="4"/>
  <c r="AQ378" i="4" s="1"/>
  <c r="AL379" i="4"/>
  <c r="AQ379" i="4" s="1"/>
  <c r="AL388" i="4"/>
  <c r="AQ388" i="4" s="1"/>
  <c r="AL403" i="4"/>
  <c r="AQ403" i="4" s="1"/>
  <c r="AL404" i="4"/>
  <c r="AQ404" i="4" s="1"/>
  <c r="AL406" i="4"/>
  <c r="AQ406" i="4" s="1"/>
  <c r="AL344" i="4"/>
  <c r="AQ344" i="4" s="1"/>
  <c r="AL265" i="4"/>
  <c r="AQ265" i="4" s="1"/>
  <c r="AL305" i="4"/>
  <c r="AQ305" i="4" s="1"/>
  <c r="AL308" i="4"/>
  <c r="AQ308" i="4" s="1"/>
  <c r="AL311" i="4"/>
  <c r="AQ311" i="4" s="1"/>
  <c r="AL319" i="4"/>
  <c r="AQ319" i="4" s="1"/>
  <c r="AL322" i="4"/>
  <c r="AQ322" i="4" s="1"/>
  <c r="AL335" i="4"/>
  <c r="AQ335" i="4" s="1"/>
  <c r="AL410" i="4"/>
  <c r="AQ410" i="4" s="1"/>
  <c r="AL348" i="4"/>
  <c r="AQ348" i="4" s="1"/>
  <c r="AL356" i="4"/>
  <c r="AQ356" i="4" s="1"/>
  <c r="AL380" i="4"/>
  <c r="AQ380" i="4" s="1"/>
  <c r="AL393" i="4"/>
  <c r="AQ393" i="4" s="1"/>
  <c r="AL395" i="4"/>
  <c r="AQ395" i="4" s="1"/>
  <c r="AL493" i="4"/>
  <c r="AQ493" i="4" s="1"/>
  <c r="AL508" i="4"/>
  <c r="AQ508" i="4" s="1"/>
  <c r="AL352" i="4"/>
  <c r="AQ352" i="4" s="1"/>
  <c r="AL365" i="4"/>
  <c r="AQ365" i="4" s="1"/>
  <c r="AL375" i="4"/>
  <c r="AQ375" i="4" s="1"/>
  <c r="AL387" i="4"/>
  <c r="AQ387" i="4" s="1"/>
  <c r="AL413" i="4"/>
  <c r="AQ413" i="4" s="1"/>
  <c r="AL423" i="4"/>
  <c r="AQ423" i="4" s="1"/>
  <c r="AL429" i="4"/>
  <c r="AQ429" i="4" s="1"/>
  <c r="AL439" i="4"/>
  <c r="AQ439" i="4" s="1"/>
  <c r="AL473" i="4"/>
  <c r="AQ473" i="4" s="1"/>
  <c r="AL487" i="4"/>
  <c r="AQ487" i="4" s="1"/>
  <c r="AL489" i="4"/>
  <c r="AQ489" i="4" s="1"/>
  <c r="AL501" i="4"/>
  <c r="AQ501" i="4" s="1"/>
  <c r="AL550" i="4"/>
  <c r="AQ550" i="4" s="1"/>
  <c r="AL432" i="4"/>
  <c r="AQ432" i="4" s="1"/>
  <c r="AL466" i="4"/>
  <c r="AQ466" i="4" s="1"/>
  <c r="AL486" i="4"/>
  <c r="AQ486" i="4" s="1"/>
  <c r="AL527" i="4"/>
  <c r="AQ527" i="4" s="1"/>
  <c r="AL553" i="4"/>
  <c r="AQ553" i="4" s="1"/>
  <c r="AL574" i="4"/>
  <c r="AQ574" i="4" s="1"/>
  <c r="AL431" i="4"/>
  <c r="AQ431" i="4" s="1"/>
  <c r="AL461" i="4"/>
  <c r="AQ461" i="4" s="1"/>
  <c r="AL468" i="4"/>
  <c r="AQ468" i="4" s="1"/>
  <c r="AL471" i="4"/>
  <c r="AQ471" i="4" s="1"/>
  <c r="AL564" i="4"/>
  <c r="AQ564" i="4" s="1"/>
  <c r="AL530" i="4"/>
  <c r="AQ530" i="4" s="1"/>
  <c r="AL535" i="4"/>
  <c r="AQ535" i="4" s="1"/>
  <c r="AL543" i="4"/>
  <c r="AQ543" i="4" s="1"/>
  <c r="AL581" i="4"/>
  <c r="AQ581" i="4" s="1"/>
  <c r="AL537" i="4"/>
  <c r="AQ537" i="4" s="1"/>
  <c r="AL551" i="4"/>
  <c r="AQ551" i="4" s="1"/>
  <c r="AL555" i="4"/>
  <c r="AQ555" i="4" s="1"/>
  <c r="AL520" i="4"/>
  <c r="AQ520" i="4" s="1"/>
  <c r="AL525" i="4"/>
  <c r="AQ525" i="4" s="1"/>
  <c r="AL492" i="4"/>
  <c r="AQ492" i="4" s="1"/>
  <c r="AL350" i="4"/>
  <c r="AQ350" i="4" s="1"/>
  <c r="AL424" i="4"/>
  <c r="AQ424" i="4" s="1"/>
  <c r="AL428" i="4"/>
  <c r="AQ428" i="4" s="1"/>
  <c r="AL460" i="4"/>
  <c r="AQ460" i="4" s="1"/>
  <c r="AL462" i="4"/>
  <c r="AQ462" i="4" s="1"/>
  <c r="AL481" i="4"/>
  <c r="AQ481" i="4" s="1"/>
  <c r="AL484" i="4"/>
  <c r="AQ484" i="4" s="1"/>
  <c r="AL506" i="4"/>
  <c r="AQ506" i="4" s="1"/>
  <c r="AL509" i="4"/>
  <c r="AQ509" i="4" s="1"/>
  <c r="AL515" i="4"/>
  <c r="AQ515" i="4" s="1"/>
  <c r="AL522" i="4"/>
  <c r="AQ522" i="4" s="1"/>
  <c r="AL529" i="4"/>
  <c r="AQ529" i="4" s="1"/>
  <c r="AL430" i="4"/>
  <c r="AQ430" i="4" s="1"/>
  <c r="AL443" i="4"/>
  <c r="AQ443" i="4" s="1"/>
  <c r="AL445" i="4"/>
  <c r="AQ445" i="4" s="1"/>
  <c r="AL455" i="4"/>
  <c r="AQ455" i="4" s="1"/>
  <c r="AL457" i="4"/>
  <c r="AQ457" i="4" s="1"/>
  <c r="AL469" i="4"/>
  <c r="AQ469" i="4" s="1"/>
  <c r="AL497" i="4"/>
  <c r="AQ497" i="4" s="1"/>
  <c r="AL519" i="4"/>
  <c r="AQ519" i="4" s="1"/>
  <c r="AL433" i="4"/>
  <c r="AQ433" i="4" s="1"/>
  <c r="AL435" i="4"/>
  <c r="AQ435" i="4" s="1"/>
  <c r="AL447" i="4"/>
  <c r="AQ447" i="4" s="1"/>
  <c r="AL450" i="4"/>
  <c r="AQ450" i="4" s="1"/>
  <c r="AL463" i="4"/>
  <c r="AQ463" i="4" s="1"/>
  <c r="AL503" i="4"/>
  <c r="AQ503" i="4" s="1"/>
  <c r="AL518" i="4"/>
  <c r="AQ518" i="4" s="1"/>
  <c r="AL539" i="4"/>
  <c r="AQ539" i="4" s="1"/>
  <c r="AL572" i="4"/>
  <c r="AQ572" i="4" s="1"/>
  <c r="AL590" i="4"/>
  <c r="AQ590" i="4" s="1"/>
  <c r="AL605" i="4"/>
  <c r="AQ605" i="4" s="1"/>
  <c r="AL610" i="4"/>
  <c r="AQ610" i="4" s="1"/>
  <c r="AL517" i="4"/>
  <c r="AQ517" i="4" s="1"/>
  <c r="AL532" i="4"/>
  <c r="AQ532" i="4" s="1"/>
  <c r="AL409" i="4"/>
  <c r="AQ409" i="4" s="1"/>
  <c r="AL611" i="4"/>
  <c r="AQ611" i="4" s="1"/>
  <c r="AL339" i="4"/>
  <c r="AQ339" i="4" s="1"/>
  <c r="AL385" i="4"/>
  <c r="AQ385" i="4" s="1"/>
  <c r="AL449" i="4"/>
  <c r="AQ449" i="4" s="1"/>
  <c r="AL438" i="4"/>
  <c r="AQ438" i="4" s="1"/>
  <c r="AL444" i="4"/>
  <c r="AQ444" i="4" s="1"/>
  <c r="AL446" i="4"/>
  <c r="AQ446" i="4" s="1"/>
  <c r="AL474" i="4"/>
  <c r="AQ474" i="4" s="1"/>
  <c r="AL476" i="4"/>
  <c r="AQ476" i="4" s="1"/>
  <c r="AL482" i="4"/>
  <c r="AQ482" i="4" s="1"/>
  <c r="AL488" i="4"/>
  <c r="AQ488" i="4" s="1"/>
  <c r="AL496" i="4"/>
  <c r="AQ496" i="4" s="1"/>
  <c r="AL502" i="4"/>
  <c r="AQ502" i="4" s="1"/>
  <c r="AL516" i="4"/>
  <c r="AQ516" i="4" s="1"/>
  <c r="AL548" i="4"/>
  <c r="AQ548" i="4" s="1"/>
  <c r="AL573" i="4"/>
  <c r="AQ573" i="4" s="1"/>
  <c r="AL470" i="4"/>
  <c r="AQ470" i="4" s="1"/>
  <c r="AL507" i="4"/>
  <c r="AQ507" i="4" s="1"/>
  <c r="AL510" i="4"/>
  <c r="AQ510" i="4" s="1"/>
  <c r="AL526" i="4"/>
  <c r="AQ526" i="4" s="1"/>
  <c r="AL566" i="4"/>
  <c r="AQ566" i="4" s="1"/>
  <c r="AL415" i="4"/>
  <c r="AQ415" i="4" s="1"/>
  <c r="AL418" i="4"/>
  <c r="AQ418" i="4" s="1"/>
  <c r="AL421" i="4"/>
  <c r="AQ421" i="4" s="1"/>
  <c r="AL436" i="4"/>
  <c r="AQ436" i="4" s="1"/>
  <c r="AL437" i="4"/>
  <c r="AQ437" i="4" s="1"/>
  <c r="AL456" i="4"/>
  <c r="AQ456" i="4" s="1"/>
  <c r="AL475" i="4"/>
  <c r="AQ475" i="4" s="1"/>
  <c r="AL483" i="4"/>
  <c r="AQ483" i="4" s="1"/>
  <c r="AL554" i="4"/>
  <c r="AQ554" i="4" s="1"/>
  <c r="AL534" i="4"/>
  <c r="AQ534" i="4" s="1"/>
  <c r="AL538" i="4"/>
  <c r="AQ538" i="4" s="1"/>
  <c r="AL544" i="4"/>
  <c r="AQ544" i="4" s="1"/>
  <c r="AL576" i="4"/>
  <c r="AQ576" i="4" s="1"/>
  <c r="AL528" i="4"/>
  <c r="AQ528" i="4" s="1"/>
  <c r="AL374" i="4"/>
  <c r="AQ374" i="4" s="1"/>
  <c r="AL499" i="4"/>
  <c r="AQ499" i="4" s="1"/>
  <c r="AL417" i="4"/>
  <c r="AQ417" i="4" s="1"/>
  <c r="AL427" i="4"/>
  <c r="AQ427" i="4" s="1"/>
  <c r="AL453" i="4"/>
  <c r="AQ453" i="4" s="1"/>
  <c r="AL479" i="4"/>
  <c r="AQ479" i="4" s="1"/>
  <c r="AL494" i="4"/>
  <c r="AQ494" i="4" s="1"/>
  <c r="AL504" i="4"/>
  <c r="AQ504" i="4" s="1"/>
  <c r="AL523" i="4"/>
  <c r="AQ523" i="4" s="1"/>
  <c r="AL434" i="4"/>
  <c r="AQ434" i="4" s="1"/>
  <c r="AL448" i="4"/>
  <c r="AQ448" i="4" s="1"/>
  <c r="AL478" i="4"/>
  <c r="AQ478" i="4" s="1"/>
  <c r="AL505" i="4"/>
  <c r="AQ505" i="4" s="1"/>
  <c r="AL511" i="4"/>
  <c r="AQ511" i="4" s="1"/>
  <c r="AL540" i="4"/>
  <c r="AQ540" i="4" s="1"/>
  <c r="AL442" i="4"/>
  <c r="AQ442" i="4" s="1"/>
  <c r="AL458" i="4"/>
  <c r="AQ458" i="4" s="1"/>
  <c r="AL459" i="4"/>
  <c r="AQ459" i="4" s="1"/>
  <c r="AL464" i="4"/>
  <c r="AQ464" i="4" s="1"/>
  <c r="AL472" i="4"/>
  <c r="AQ472" i="4" s="1"/>
  <c r="AL477" i="4"/>
  <c r="AQ477" i="4" s="1"/>
  <c r="AL512" i="4"/>
  <c r="AQ512" i="4" s="1"/>
  <c r="AL513" i="4"/>
  <c r="AQ513" i="4" s="1"/>
  <c r="AL536" i="4"/>
  <c r="AQ536" i="4" s="1"/>
  <c r="AL542" i="4"/>
  <c r="AQ542" i="4" s="1"/>
  <c r="AL549" i="4"/>
  <c r="AQ549" i="4" s="1"/>
  <c r="AL556" i="4"/>
  <c r="AQ556" i="4" s="1"/>
  <c r="AL565" i="4"/>
  <c r="AQ565" i="4" s="1"/>
  <c r="AL560" i="4"/>
  <c r="AQ560" i="4" s="1"/>
  <c r="AL594" i="4"/>
  <c r="AQ594" i="4" s="1"/>
  <c r="AL599" i="4"/>
  <c r="AQ599" i="4" s="1"/>
  <c r="AL600" i="4"/>
  <c r="AQ600" i="4" s="1"/>
  <c r="AL558" i="4"/>
  <c r="AQ558" i="4" s="1"/>
  <c r="AL559" i="4"/>
  <c r="AQ559" i="4" s="1"/>
  <c r="AL570" i="4"/>
  <c r="AQ570" i="4" s="1"/>
  <c r="AL580" i="4"/>
  <c r="AQ580" i="4" s="1"/>
  <c r="AL595" i="4"/>
  <c r="AQ595" i="4" s="1"/>
  <c r="AL596" i="4"/>
  <c r="AQ596" i="4" s="1"/>
  <c r="AL609" i="4"/>
  <c r="AQ609" i="4" s="1"/>
  <c r="AL620" i="4"/>
  <c r="AQ620" i="4" s="1"/>
  <c r="AL623" i="4"/>
  <c r="AQ623" i="4" s="1"/>
  <c r="AL626" i="4"/>
  <c r="AQ626" i="4" s="1"/>
  <c r="AL634" i="4"/>
  <c r="AQ634" i="4" s="1"/>
  <c r="AL644" i="4"/>
  <c r="AQ644" i="4" s="1"/>
  <c r="AL662" i="4"/>
  <c r="AQ662" i="4" s="1"/>
  <c r="AL614" i="4"/>
  <c r="AQ614" i="4" s="1"/>
  <c r="AL618" i="4"/>
  <c r="AQ618" i="4" s="1"/>
  <c r="AL631" i="4"/>
  <c r="AQ631" i="4" s="1"/>
  <c r="AL636" i="4"/>
  <c r="AQ636" i="4" s="1"/>
  <c r="AL642" i="4"/>
  <c r="AQ642" i="4" s="1"/>
  <c r="AL659" i="4"/>
  <c r="AQ659" i="4" s="1"/>
  <c r="AL616" i="4"/>
  <c r="AQ616" i="4" s="1"/>
  <c r="AL624" i="4"/>
  <c r="AQ624" i="4" s="1"/>
  <c r="AL645" i="4"/>
  <c r="AQ645" i="4" s="1"/>
  <c r="AL682" i="4"/>
  <c r="AQ682" i="4" s="1"/>
  <c r="AL696" i="4"/>
  <c r="AQ696" i="4" s="1"/>
  <c r="AL606" i="4"/>
  <c r="AQ606" i="4" s="1"/>
  <c r="AL521" i="4"/>
  <c r="AQ521" i="4" s="1"/>
  <c r="AL562" i="4"/>
  <c r="AQ562" i="4" s="1"/>
  <c r="AL589" i="4"/>
  <c r="AQ589" i="4" s="1"/>
  <c r="AL598" i="4"/>
  <c r="AQ598" i="4" s="1"/>
  <c r="AL584" i="4"/>
  <c r="AQ584" i="4" s="1"/>
  <c r="AL602" i="4"/>
  <c r="AQ602" i="4" s="1"/>
  <c r="AL604" i="4"/>
  <c r="AQ604" i="4" s="1"/>
  <c r="AL613" i="4"/>
  <c r="AQ613" i="4" s="1"/>
  <c r="AL664" i="4"/>
  <c r="AQ664" i="4" s="1"/>
  <c r="AL667" i="4"/>
  <c r="AQ667" i="4" s="1"/>
  <c r="AL621" i="4"/>
  <c r="AQ621" i="4" s="1"/>
  <c r="AL627" i="4"/>
  <c r="AQ627" i="4" s="1"/>
  <c r="AL655" i="4"/>
  <c r="AQ655" i="4" s="1"/>
  <c r="AL657" i="4"/>
  <c r="AQ657" i="4" s="1"/>
  <c r="AL617" i="4"/>
  <c r="AQ617" i="4" s="1"/>
  <c r="AL633" i="4"/>
  <c r="AQ633" i="4" s="1"/>
  <c r="AL639" i="4"/>
  <c r="AQ639" i="4" s="1"/>
  <c r="AL643" i="4"/>
  <c r="AQ643" i="4" s="1"/>
  <c r="AL658" i="4"/>
  <c r="AQ658" i="4" s="1"/>
  <c r="AL666" i="4"/>
  <c r="AQ666" i="4" s="1"/>
  <c r="AL615" i="4"/>
  <c r="AQ615" i="4" s="1"/>
  <c r="AL629" i="4"/>
  <c r="AQ629" i="4" s="1"/>
  <c r="AL652" i="4"/>
  <c r="AQ652" i="4" s="1"/>
  <c r="AL653" i="4"/>
  <c r="AQ653" i="4" s="1"/>
  <c r="AL678" i="4"/>
  <c r="AQ678" i="4" s="1"/>
  <c r="AL687" i="4"/>
  <c r="AQ687" i="4" s="1"/>
  <c r="AL672" i="4"/>
  <c r="AQ672" i="4" s="1"/>
  <c r="AL689" i="4"/>
  <c r="AQ689" i="4" s="1"/>
  <c r="AL585" i="4"/>
  <c r="AQ585" i="4" s="1"/>
  <c r="AL533" i="4"/>
  <c r="AQ533" i="4" s="1"/>
  <c r="AL541" i="4"/>
  <c r="AQ541" i="4" s="1"/>
  <c r="AL546" i="4"/>
  <c r="AQ546" i="4" s="1"/>
  <c r="AL557" i="4"/>
  <c r="AQ557" i="4" s="1"/>
  <c r="AL567" i="4"/>
  <c r="AQ567" i="4" s="1"/>
  <c r="AL571" i="4"/>
  <c r="AQ571" i="4" s="1"/>
  <c r="AL575" i="4"/>
  <c r="AQ575" i="4" s="1"/>
  <c r="AL579" i="4"/>
  <c r="AQ579" i="4" s="1"/>
  <c r="AL591" i="4"/>
  <c r="AQ591" i="4" s="1"/>
  <c r="AL593" i="4"/>
  <c r="AQ593" i="4" s="1"/>
  <c r="AL563" i="4"/>
  <c r="AQ563" i="4" s="1"/>
  <c r="AL587" i="4"/>
  <c r="AQ587" i="4" s="1"/>
  <c r="AL586" i="4"/>
  <c r="AQ586" i="4" s="1"/>
  <c r="AL619" i="4"/>
  <c r="AQ619" i="4" s="1"/>
  <c r="AL622" i="4"/>
  <c r="AQ622" i="4" s="1"/>
  <c r="AL628" i="4"/>
  <c r="AQ628" i="4" s="1"/>
  <c r="AL632" i="4"/>
  <c r="AQ632" i="4" s="1"/>
  <c r="AL637" i="4"/>
  <c r="AQ637" i="4" s="1"/>
  <c r="AL656" i="4"/>
  <c r="AQ656" i="4" s="1"/>
  <c r="AL670" i="4"/>
  <c r="AQ670" i="4" s="1"/>
  <c r="AL641" i="4"/>
  <c r="AQ641" i="4" s="1"/>
  <c r="AL660" i="4"/>
  <c r="AQ660" i="4" s="1"/>
  <c r="AL665" i="4"/>
  <c r="AQ665" i="4" s="1"/>
  <c r="AL625" i="4"/>
  <c r="AQ625" i="4" s="1"/>
  <c r="AL649" i="4"/>
  <c r="AQ649" i="4" s="1"/>
  <c r="AL650" i="4"/>
  <c r="AQ650" i="4" s="1"/>
  <c r="AL671" i="4"/>
  <c r="AQ671" i="4" s="1"/>
  <c r="AL680" i="4"/>
  <c r="AQ680" i="4" s="1"/>
  <c r="AL697" i="4"/>
  <c r="AQ697" i="4" s="1"/>
  <c r="AL732" i="4"/>
  <c r="AQ732" i="4" s="1"/>
  <c r="AL552" i="4"/>
  <c r="AQ552" i="4" s="1"/>
  <c r="AL569" i="4"/>
  <c r="AQ569" i="4" s="1"/>
  <c r="AL603" i="4"/>
  <c r="AQ603" i="4" s="1"/>
  <c r="AL531" i="4"/>
  <c r="AQ531" i="4" s="1"/>
  <c r="AL588" i="4"/>
  <c r="AQ588" i="4" s="1"/>
  <c r="AL568" i="4"/>
  <c r="AQ568" i="4" s="1"/>
  <c r="AL578" i="4"/>
  <c r="AQ578" i="4" s="1"/>
  <c r="AL597" i="4"/>
  <c r="AQ597" i="4" s="1"/>
  <c r="AL608" i="4"/>
  <c r="AQ608" i="4" s="1"/>
  <c r="AL561" i="4"/>
  <c r="AQ561" i="4" s="1"/>
  <c r="AL577" i="4"/>
  <c r="AQ577" i="4" s="1"/>
  <c r="AL612" i="4"/>
  <c r="AQ612" i="4" s="1"/>
  <c r="AL583" i="4"/>
  <c r="AQ583" i="4" s="1"/>
  <c r="AL592" i="4"/>
  <c r="AQ592" i="4" s="1"/>
  <c r="AL601" i="4"/>
  <c r="AQ601" i="4" s="1"/>
  <c r="AL607" i="4"/>
  <c r="AQ607" i="4" s="1"/>
  <c r="AL640" i="4"/>
  <c r="AQ640" i="4" s="1"/>
  <c r="AL648" i="4"/>
  <c r="AQ648" i="4" s="1"/>
  <c r="AL651" i="4"/>
  <c r="AQ651" i="4" s="1"/>
  <c r="AL663" i="4"/>
  <c r="AQ663" i="4" s="1"/>
  <c r="AL669" i="4"/>
  <c r="AQ669" i="4" s="1"/>
  <c r="AL661" i="4"/>
  <c r="AQ661" i="4" s="1"/>
  <c r="AL630" i="4"/>
  <c r="AQ630" i="4" s="1"/>
  <c r="AL647" i="4"/>
  <c r="AQ647" i="4" s="1"/>
  <c r="AL635" i="4"/>
  <c r="AQ635" i="4" s="1"/>
  <c r="AL638" i="4"/>
  <c r="AQ638" i="4" s="1"/>
  <c r="AL646" i="4"/>
  <c r="AQ646" i="4" s="1"/>
  <c r="AL654" i="4"/>
  <c r="AQ654" i="4" s="1"/>
  <c r="AL668" i="4"/>
  <c r="AQ668" i="4" s="1"/>
  <c r="AL674" i="4"/>
  <c r="AQ674" i="4" s="1"/>
  <c r="AL701" i="4"/>
  <c r="AQ701" i="4" s="1"/>
  <c r="AL698" i="4"/>
  <c r="AQ698" i="4" s="1"/>
  <c r="AL711" i="4"/>
  <c r="AQ711" i="4" s="1"/>
  <c r="AL723" i="4"/>
  <c r="AQ723" i="4" s="1"/>
  <c r="AL725" i="4"/>
  <c r="AQ725" i="4" s="1"/>
  <c r="AL691" i="4"/>
  <c r="AQ691" i="4" s="1"/>
  <c r="AL693" i="4"/>
  <c r="AQ693" i="4" s="1"/>
  <c r="AL709" i="4"/>
  <c r="AQ709" i="4" s="1"/>
  <c r="AL677" i="4"/>
  <c r="AQ677" i="4" s="1"/>
  <c r="AL695" i="4"/>
  <c r="AQ695" i="4" s="1"/>
  <c r="AL704" i="4"/>
  <c r="AQ704" i="4" s="1"/>
  <c r="AL673" i="4"/>
  <c r="AQ673" i="4" s="1"/>
  <c r="AL702" i="4"/>
  <c r="AQ702" i="4" s="1"/>
  <c r="AL710" i="4"/>
  <c r="AQ710" i="4" s="1"/>
  <c r="AL720" i="4"/>
  <c r="AQ720" i="4" s="1"/>
  <c r="AL731" i="4"/>
  <c r="AQ731" i="4" s="1"/>
  <c r="AL684" i="4"/>
  <c r="AQ684" i="4" s="1"/>
  <c r="AL686" i="4"/>
  <c r="AQ686" i="4" s="1"/>
  <c r="AL699" i="4"/>
  <c r="AQ699" i="4" s="1"/>
  <c r="AL703" i="4"/>
  <c r="AQ703" i="4" s="1"/>
  <c r="AL715" i="4"/>
  <c r="AQ715" i="4" s="1"/>
  <c r="AL728" i="4"/>
  <c r="AQ728" i="4" s="1"/>
  <c r="AL690" i="4"/>
  <c r="AQ690" i="4" s="1"/>
  <c r="AL692" i="4"/>
  <c r="AQ692" i="4" s="1"/>
  <c r="AL721" i="4"/>
  <c r="AQ721" i="4" s="1"/>
  <c r="AL726" i="4"/>
  <c r="AQ726" i="4" s="1"/>
  <c r="AL730" i="4"/>
  <c r="AQ730" i="4" s="1"/>
  <c r="AL736" i="4"/>
  <c r="AQ736" i="4" s="1"/>
  <c r="AL735" i="4"/>
  <c r="AQ735" i="4" s="1"/>
  <c r="AL707" i="4"/>
  <c r="AQ707" i="4" s="1"/>
  <c r="AL714" i="4"/>
  <c r="AQ714" i="4" s="1"/>
  <c r="AL694" i="4"/>
  <c r="AQ694" i="4" s="1"/>
  <c r="AL717" i="4"/>
  <c r="AQ717" i="4" s="1"/>
  <c r="AL724" i="4"/>
  <c r="AQ724" i="4" s="1"/>
  <c r="AL727" i="4"/>
  <c r="AQ727" i="4" s="1"/>
  <c r="AL675" i="4"/>
  <c r="AQ675" i="4" s="1"/>
  <c r="AL683" i="4"/>
  <c r="AQ683" i="4" s="1"/>
  <c r="AL685" i="4"/>
  <c r="AQ685" i="4" s="1"/>
  <c r="AL708" i="4"/>
  <c r="AQ708" i="4" s="1"/>
  <c r="AL676" i="4"/>
  <c r="AQ676" i="4" s="1"/>
  <c r="AL700" i="4"/>
  <c r="AQ700" i="4" s="1"/>
  <c r="AL705" i="4"/>
  <c r="AQ705" i="4" s="1"/>
  <c r="AL719" i="4"/>
  <c r="AQ719" i="4" s="1"/>
  <c r="AL733" i="4"/>
  <c r="AQ733" i="4" s="1"/>
  <c r="AL734" i="4"/>
  <c r="AQ734" i="4" s="1"/>
  <c r="AL372" i="4"/>
  <c r="AQ372" i="4" s="1"/>
  <c r="AL679" i="4"/>
  <c r="AQ679" i="4" s="1"/>
  <c r="AL722" i="4"/>
  <c r="AQ722" i="4" s="1"/>
  <c r="AL729" i="4"/>
  <c r="AQ729" i="4" s="1"/>
  <c r="AL681" i="4"/>
  <c r="AQ681" i="4" s="1"/>
  <c r="AL712" i="4"/>
  <c r="AQ712" i="4" s="1"/>
  <c r="AL716" i="4"/>
  <c r="AQ716" i="4" s="1"/>
  <c r="AL688" i="4"/>
  <c r="AQ688" i="4" s="1"/>
  <c r="AL713" i="4"/>
  <c r="AQ713" i="4" s="1"/>
  <c r="AL718" i="4"/>
  <c r="AQ718" i="4" s="1"/>
  <c r="AL706" i="4"/>
  <c r="AQ706" i="4" s="1"/>
  <c r="AO242" i="4" l="1"/>
  <c r="AR242" i="4" s="1"/>
  <c r="AS242" i="4" s="1"/>
  <c r="BA242" i="4" s="1"/>
  <c r="BB242" i="4" s="1"/>
  <c r="AL276" i="14" s="1"/>
  <c r="AO226" i="4"/>
  <c r="AR226" i="4" s="1"/>
  <c r="AS226" i="4" s="1"/>
  <c r="BA226" i="4" s="1"/>
  <c r="BB226" i="4" s="1"/>
  <c r="AL260" i="14" s="1"/>
  <c r="AO210" i="4"/>
  <c r="AR210" i="4" s="1"/>
  <c r="AS210" i="4" s="1"/>
  <c r="BA210" i="4" s="1"/>
  <c r="BB210" i="4" s="1"/>
  <c r="AL244" i="14" s="1"/>
  <c r="AO194" i="4"/>
  <c r="AR194" i="4" s="1"/>
  <c r="AS194" i="4" s="1"/>
  <c r="BA194" i="4" s="1"/>
  <c r="BB194" i="4" s="1"/>
  <c r="AL228" i="14" s="1"/>
  <c r="AO178" i="4"/>
  <c r="AR178" i="4" s="1"/>
  <c r="AS178" i="4" s="1"/>
  <c r="BA178" i="4" s="1"/>
  <c r="BB178" i="4" s="1"/>
  <c r="AL212" i="14" s="1"/>
  <c r="AO162" i="4"/>
  <c r="AR162" i="4" s="1"/>
  <c r="AS162" i="4" s="1"/>
  <c r="BA162" i="4" s="1"/>
  <c r="BB162" i="4" s="1"/>
  <c r="AL196" i="14" s="1"/>
  <c r="AO146" i="4"/>
  <c r="AR146" i="4" s="1"/>
  <c r="AS146" i="4" s="1"/>
  <c r="BA146" i="4" s="1"/>
  <c r="BB146" i="4" s="1"/>
  <c r="AL181" i="14" s="1"/>
  <c r="AO130" i="4"/>
  <c r="AR130" i="4" s="1"/>
  <c r="AS130" i="4" s="1"/>
  <c r="BA130" i="4" s="1"/>
  <c r="BB130" i="4" s="1"/>
  <c r="AL165" i="14" s="1"/>
  <c r="AO114" i="4"/>
  <c r="AR114" i="4" s="1"/>
  <c r="AS114" i="4" s="1"/>
  <c r="BA114" i="4" s="1"/>
  <c r="BB114" i="4" s="1"/>
  <c r="AL150" i="14" s="1"/>
  <c r="AO98" i="4"/>
  <c r="AR98" i="4" s="1"/>
  <c r="AS98" i="4" s="1"/>
  <c r="BA98" i="4" s="1"/>
  <c r="BB98" i="4" s="1"/>
  <c r="AL134" i="14" s="1"/>
  <c r="AO82" i="4"/>
  <c r="AR82" i="4" s="1"/>
  <c r="AS82" i="4" s="1"/>
  <c r="BA82" i="4" s="1"/>
  <c r="BB82" i="4" s="1"/>
  <c r="AL119" i="14" s="1"/>
  <c r="AO66" i="4"/>
  <c r="AR66" i="4" s="1"/>
  <c r="AS66" i="4" s="1"/>
  <c r="BA66" i="4" s="1"/>
  <c r="BB66" i="4" s="1"/>
  <c r="AL107" i="14" s="1"/>
  <c r="AO50" i="4"/>
  <c r="AR50" i="4" s="1"/>
  <c r="AS50" i="4" s="1"/>
  <c r="BA50" i="4" s="1"/>
  <c r="BB50" i="4" s="1"/>
  <c r="AL96" i="14" s="1"/>
  <c r="AO34" i="4"/>
  <c r="AR34" i="4" s="1"/>
  <c r="AS34" i="4" s="1"/>
  <c r="BA34" i="4" s="1"/>
  <c r="BB34" i="4" s="1"/>
  <c r="AL82" i="14" s="1"/>
  <c r="AO18" i="4"/>
  <c r="AR18" i="4" s="1"/>
  <c r="AS18" i="4" s="1"/>
  <c r="BA18" i="4" s="1"/>
  <c r="BB18" i="4" s="1"/>
  <c r="AL28" i="14" s="1"/>
  <c r="AO337" i="4"/>
  <c r="AR337" i="4" s="1"/>
  <c r="AS337" i="4" s="1"/>
  <c r="BA337" i="4" s="1"/>
  <c r="BB337" i="4" s="1"/>
  <c r="AL366" i="14" s="1"/>
  <c r="AO321" i="4"/>
  <c r="AR321" i="4" s="1"/>
  <c r="AS321" i="4" s="1"/>
  <c r="BA321" i="4" s="1"/>
  <c r="BB321" i="4" s="1"/>
  <c r="AL353" i="14" s="1"/>
  <c r="AO305" i="4"/>
  <c r="AR305" i="4" s="1"/>
  <c r="AS305" i="4" s="1"/>
  <c r="BA305" i="4" s="1"/>
  <c r="BB305" i="4" s="1"/>
  <c r="AL337" i="14" s="1"/>
  <c r="AO289" i="4"/>
  <c r="AR289" i="4" s="1"/>
  <c r="AS289" i="4" s="1"/>
  <c r="BA289" i="4" s="1"/>
  <c r="BB289" i="4" s="1"/>
  <c r="AL323" i="14" s="1"/>
  <c r="AO273" i="4"/>
  <c r="AR273" i="4" s="1"/>
  <c r="AS273" i="4" s="1"/>
  <c r="BA273" i="4" s="1"/>
  <c r="BB273" i="4" s="1"/>
  <c r="AL307" i="14" s="1"/>
  <c r="AO257" i="4"/>
  <c r="AR257" i="4" s="1"/>
  <c r="AS257" i="4" s="1"/>
  <c r="BA257" i="4" s="1"/>
  <c r="BB257" i="4" s="1"/>
  <c r="AL291" i="14" s="1"/>
  <c r="AO241" i="4"/>
  <c r="AR241" i="4" s="1"/>
  <c r="AS241" i="4" s="1"/>
  <c r="BA241" i="4" s="1"/>
  <c r="BB241" i="4" s="1"/>
  <c r="AL275" i="14" s="1"/>
  <c r="AO225" i="4"/>
  <c r="AR225" i="4" s="1"/>
  <c r="AS225" i="4" s="1"/>
  <c r="BA225" i="4" s="1"/>
  <c r="BB225" i="4" s="1"/>
  <c r="AL259" i="14" s="1"/>
  <c r="AO209" i="4"/>
  <c r="AR209" i="4" s="1"/>
  <c r="AS209" i="4" s="1"/>
  <c r="BA209" i="4" s="1"/>
  <c r="BB209" i="4" s="1"/>
  <c r="AL243" i="14" s="1"/>
  <c r="AO193" i="4"/>
  <c r="AR193" i="4" s="1"/>
  <c r="AS193" i="4" s="1"/>
  <c r="BA193" i="4" s="1"/>
  <c r="BB193" i="4" s="1"/>
  <c r="AL227" i="14" s="1"/>
  <c r="AO177" i="4"/>
  <c r="AR177" i="4" s="1"/>
  <c r="AS177" i="4" s="1"/>
  <c r="BA177" i="4" s="1"/>
  <c r="BB177" i="4" s="1"/>
  <c r="AL211" i="14" s="1"/>
  <c r="AO161" i="4"/>
  <c r="AR161" i="4" s="1"/>
  <c r="AS161" i="4" s="1"/>
  <c r="BA161" i="4" s="1"/>
  <c r="BB161" i="4" s="1"/>
  <c r="AL195" i="14" s="1"/>
  <c r="AO145" i="4"/>
  <c r="AR145" i="4" s="1"/>
  <c r="AS145" i="4" s="1"/>
  <c r="BA145" i="4" s="1"/>
  <c r="BB145" i="4" s="1"/>
  <c r="AL180" i="14" s="1"/>
  <c r="AO129" i="4"/>
  <c r="AR129" i="4" s="1"/>
  <c r="AS129" i="4" s="1"/>
  <c r="BA129" i="4" s="1"/>
  <c r="BB129" i="4" s="1"/>
  <c r="AL164" i="14" s="1"/>
  <c r="AO113" i="4"/>
  <c r="AR113" i="4" s="1"/>
  <c r="AS113" i="4" s="1"/>
  <c r="BA113" i="4" s="1"/>
  <c r="BB113" i="4" s="1"/>
  <c r="AL149" i="14" s="1"/>
  <c r="AO97" i="4"/>
  <c r="AR97" i="4" s="1"/>
  <c r="AS97" i="4" s="1"/>
  <c r="BA97" i="4" s="1"/>
  <c r="BB97" i="4" s="1"/>
  <c r="AL133" i="14" s="1"/>
  <c r="AO81" i="4"/>
  <c r="AR81" i="4" s="1"/>
  <c r="AS81" i="4" s="1"/>
  <c r="BA81" i="4" s="1"/>
  <c r="BB81" i="4" s="1"/>
  <c r="AL24" i="14" s="1"/>
  <c r="AO65" i="4"/>
  <c r="AR65" i="4" s="1"/>
  <c r="AS65" i="4" s="1"/>
  <c r="BA65" i="4" s="1"/>
  <c r="BB65" i="4" s="1"/>
  <c r="AL106" i="14" s="1"/>
  <c r="AO49" i="4"/>
  <c r="AR49" i="4" s="1"/>
  <c r="AS49" i="4" s="1"/>
  <c r="BA49" i="4" s="1"/>
  <c r="BB49" i="4" s="1"/>
  <c r="AL95" i="14" s="1"/>
  <c r="AO33" i="4"/>
  <c r="AR33" i="4" s="1"/>
  <c r="AS33" i="4" s="1"/>
  <c r="BA33" i="4" s="1"/>
  <c r="BB33" i="4" s="1"/>
  <c r="AL81" i="14" s="1"/>
  <c r="AO17" i="4"/>
  <c r="AR17" i="4" s="1"/>
  <c r="AS17" i="4" s="1"/>
  <c r="BA17" i="4" s="1"/>
  <c r="BB17" i="4" s="1"/>
  <c r="AL67" i="14" s="1"/>
  <c r="AO116" i="4"/>
  <c r="AR116" i="4" s="1"/>
  <c r="AS116" i="4" s="1"/>
  <c r="BA116" i="4" s="1"/>
  <c r="BB116" i="4" s="1"/>
  <c r="AL152" i="14" s="1"/>
  <c r="AO100" i="4"/>
  <c r="AR100" i="4" s="1"/>
  <c r="AS100" i="4" s="1"/>
  <c r="BA100" i="4" s="1"/>
  <c r="BB100" i="4" s="1"/>
  <c r="AL136" i="14" s="1"/>
  <c r="AO84" i="4"/>
  <c r="AR84" i="4" s="1"/>
  <c r="AS84" i="4" s="1"/>
  <c r="BA84" i="4" s="1"/>
  <c r="BB84" i="4" s="1"/>
  <c r="AL121" i="14" s="1"/>
  <c r="AO68" i="4"/>
  <c r="AR68" i="4" s="1"/>
  <c r="AS68" i="4" s="1"/>
  <c r="BA68" i="4" s="1"/>
  <c r="BB68" i="4" s="1"/>
  <c r="AL109" i="14" s="1"/>
  <c r="AO52" i="4"/>
  <c r="AR52" i="4" s="1"/>
  <c r="AS52" i="4" s="1"/>
  <c r="BA52" i="4" s="1"/>
  <c r="BB52" i="4" s="1"/>
  <c r="AL98" i="14" s="1"/>
  <c r="AO36" i="4"/>
  <c r="AR36" i="4" s="1"/>
  <c r="AS36" i="4" s="1"/>
  <c r="BA36" i="4" s="1"/>
  <c r="BB36" i="4" s="1"/>
  <c r="AL84" i="14" s="1"/>
  <c r="AO20" i="4"/>
  <c r="AR20" i="4" s="1"/>
  <c r="AS20" i="4" s="1"/>
  <c r="BA20" i="4" s="1"/>
  <c r="BB20" i="4" s="1"/>
  <c r="AL69" i="14" s="1"/>
  <c r="AO343" i="4"/>
  <c r="AR343" i="4" s="1"/>
  <c r="AS343" i="4" s="1"/>
  <c r="BA343" i="4" s="1"/>
  <c r="BB343" i="4" s="1"/>
  <c r="AL372" i="14" s="1"/>
  <c r="AO327" i="4"/>
  <c r="AR327" i="4" s="1"/>
  <c r="AS327" i="4" s="1"/>
  <c r="BA327" i="4" s="1"/>
  <c r="BB327" i="4" s="1"/>
  <c r="AL358" i="14" s="1"/>
  <c r="AO311" i="4"/>
  <c r="AR311" i="4" s="1"/>
  <c r="AS311" i="4" s="1"/>
  <c r="BA311" i="4" s="1"/>
  <c r="BB311" i="4" s="1"/>
  <c r="AL343" i="14" s="1"/>
  <c r="AO295" i="4"/>
  <c r="AR295" i="4" s="1"/>
  <c r="AS295" i="4" s="1"/>
  <c r="BA295" i="4" s="1"/>
  <c r="BB295" i="4" s="1"/>
  <c r="AL48" i="14" s="1"/>
  <c r="AO279" i="4"/>
  <c r="AR279" i="4" s="1"/>
  <c r="AS279" i="4" s="1"/>
  <c r="BA279" i="4" s="1"/>
  <c r="BB279" i="4" s="1"/>
  <c r="AL313" i="14" s="1"/>
  <c r="AO263" i="4"/>
  <c r="AR263" i="4" s="1"/>
  <c r="AS263" i="4" s="1"/>
  <c r="BA263" i="4" s="1"/>
  <c r="BB263" i="4" s="1"/>
  <c r="AL297" i="14" s="1"/>
  <c r="AO247" i="4"/>
  <c r="AR247" i="4" s="1"/>
  <c r="AS247" i="4" s="1"/>
  <c r="BA247" i="4" s="1"/>
  <c r="BB247" i="4" s="1"/>
  <c r="AL281" i="14" s="1"/>
  <c r="AO231" i="4"/>
  <c r="AR231" i="4" s="1"/>
  <c r="AS231" i="4" s="1"/>
  <c r="BA231" i="4" s="1"/>
  <c r="BB231" i="4" s="1"/>
  <c r="AL265" i="14" s="1"/>
  <c r="AO215" i="4"/>
  <c r="AR215" i="4" s="1"/>
  <c r="AS215" i="4" s="1"/>
  <c r="BA215" i="4" s="1"/>
  <c r="BB215" i="4" s="1"/>
  <c r="AL249" i="14" s="1"/>
  <c r="AO199" i="4"/>
  <c r="AR199" i="4" s="1"/>
  <c r="AS199" i="4" s="1"/>
  <c r="BA199" i="4" s="1"/>
  <c r="BB199" i="4" s="1"/>
  <c r="AL233" i="14" s="1"/>
  <c r="AO183" i="4"/>
  <c r="AR183" i="4" s="1"/>
  <c r="AS183" i="4" s="1"/>
  <c r="BA183" i="4" s="1"/>
  <c r="BB183" i="4" s="1"/>
  <c r="AL217" i="14" s="1"/>
  <c r="AO167" i="4"/>
  <c r="AR167" i="4" s="1"/>
  <c r="AS167" i="4" s="1"/>
  <c r="BA167" i="4" s="1"/>
  <c r="BB167" i="4" s="1"/>
  <c r="AL201" i="14" s="1"/>
  <c r="AO151" i="4"/>
  <c r="AR151" i="4" s="1"/>
  <c r="AS151" i="4" s="1"/>
  <c r="BA151" i="4" s="1"/>
  <c r="BB151" i="4" s="1"/>
  <c r="AL186" i="14" s="1"/>
  <c r="AO135" i="4"/>
  <c r="AR135" i="4" s="1"/>
  <c r="AS135" i="4" s="1"/>
  <c r="BA135" i="4" s="1"/>
  <c r="BB135" i="4" s="1"/>
  <c r="AL170" i="14" s="1"/>
  <c r="AO119" i="4"/>
  <c r="AR119" i="4" s="1"/>
  <c r="AS119" i="4" s="1"/>
  <c r="BA119" i="4" s="1"/>
  <c r="BB119" i="4" s="1"/>
  <c r="AL155" i="14" s="1"/>
  <c r="AO103" i="4"/>
  <c r="AR103" i="4" s="1"/>
  <c r="AS103" i="4" s="1"/>
  <c r="BA103" i="4" s="1"/>
  <c r="BB103" i="4" s="1"/>
  <c r="AL139" i="14" s="1"/>
  <c r="AO87" i="4"/>
  <c r="AR87" i="4" s="1"/>
  <c r="AS87" i="4" s="1"/>
  <c r="BA87" i="4" s="1"/>
  <c r="BB87" i="4" s="1"/>
  <c r="AL124" i="14" s="1"/>
  <c r="AO71" i="4"/>
  <c r="AR71" i="4" s="1"/>
  <c r="AS71" i="4" s="1"/>
  <c r="BA71" i="4" s="1"/>
  <c r="BB71" i="4" s="1"/>
  <c r="AL112" i="14" s="1"/>
  <c r="AO55" i="4"/>
  <c r="AR55" i="4" s="1"/>
  <c r="AS55" i="4" s="1"/>
  <c r="BA55" i="4" s="1"/>
  <c r="BB55" i="4" s="1"/>
  <c r="AL52" i="14" s="1"/>
  <c r="AO39" i="4"/>
  <c r="AR39" i="4" s="1"/>
  <c r="AS39" i="4" s="1"/>
  <c r="BA39" i="4" s="1"/>
  <c r="BB39" i="4" s="1"/>
  <c r="AL87" i="14" s="1"/>
  <c r="AO23" i="4"/>
  <c r="AR23" i="4" s="1"/>
  <c r="AS23" i="4" s="1"/>
  <c r="BA23" i="4" s="1"/>
  <c r="BB23" i="4" s="1"/>
  <c r="AL72" i="14" s="1"/>
  <c r="AO650" i="4"/>
  <c r="AR650" i="4" s="1"/>
  <c r="AS650" i="4" s="1"/>
  <c r="BA650" i="4" s="1"/>
  <c r="BB650" i="4" s="1"/>
  <c r="AL657" i="14" s="1"/>
  <c r="AO673" i="4"/>
  <c r="AR673" i="4" s="1"/>
  <c r="AS673" i="4" s="1"/>
  <c r="BA673" i="4" s="1"/>
  <c r="BB673" i="4" s="1"/>
  <c r="AL678" i="14" s="1"/>
  <c r="AO736" i="4"/>
  <c r="AR736" i="4" s="1"/>
  <c r="AS736" i="4" s="1"/>
  <c r="AO688" i="4"/>
  <c r="AR688" i="4" s="1"/>
  <c r="AS688" i="4" s="1"/>
  <c r="BA688" i="4" s="1"/>
  <c r="BB688" i="4" s="1"/>
  <c r="AL693" i="14" s="1"/>
  <c r="AO640" i="4"/>
  <c r="AR640" i="4" s="1"/>
  <c r="AS640" i="4" s="1"/>
  <c r="BA640" i="4" s="1"/>
  <c r="BB640" i="4" s="1"/>
  <c r="AL647" i="14" s="1"/>
  <c r="AO638" i="4"/>
  <c r="AR638" i="4" s="1"/>
  <c r="AS638" i="4" s="1"/>
  <c r="BA638" i="4" s="1"/>
  <c r="BB638" i="4" s="1"/>
  <c r="AL645" i="14" s="1"/>
  <c r="AO691" i="4"/>
  <c r="AR691" i="4" s="1"/>
  <c r="AS691" i="4" s="1"/>
  <c r="BA691" i="4" s="1"/>
  <c r="BB691" i="4" s="1"/>
  <c r="AL695" i="14" s="1"/>
  <c r="AO643" i="4"/>
  <c r="AR643" i="4" s="1"/>
  <c r="AS643" i="4" s="1"/>
  <c r="BA643" i="4" s="1"/>
  <c r="BB643" i="4" s="1"/>
  <c r="AL650" i="14" s="1"/>
  <c r="AO589" i="4"/>
  <c r="AR589" i="4" s="1"/>
  <c r="AS589" i="4" s="1"/>
  <c r="BA589" i="4" s="1"/>
  <c r="BB589" i="4" s="1"/>
  <c r="AL596" i="14" s="1"/>
  <c r="AO541" i="4"/>
  <c r="AR541" i="4" s="1"/>
  <c r="AS541" i="4" s="1"/>
  <c r="BA541" i="4" s="1"/>
  <c r="BB541" i="4" s="1"/>
  <c r="AL548" i="14" s="1"/>
  <c r="AO493" i="4"/>
  <c r="AR493" i="4" s="1"/>
  <c r="AS493" i="4" s="1"/>
  <c r="BA493" i="4" s="1"/>
  <c r="BB493" i="4" s="1"/>
  <c r="AL501" i="14" s="1"/>
  <c r="AO461" i="4"/>
  <c r="AR461" i="4" s="1"/>
  <c r="AS461" i="4" s="1"/>
  <c r="BA461" i="4" s="1"/>
  <c r="BB461" i="4" s="1"/>
  <c r="AL470" i="14" s="1"/>
  <c r="AO413" i="4"/>
  <c r="AR413" i="4" s="1"/>
  <c r="AS413" i="4" s="1"/>
  <c r="BA413" i="4" s="1"/>
  <c r="BB413" i="4" s="1"/>
  <c r="AL432" i="14" s="1"/>
  <c r="AO381" i="4"/>
  <c r="AR381" i="4" s="1"/>
  <c r="AS381" i="4" s="1"/>
  <c r="BA381" i="4" s="1"/>
  <c r="BB381" i="4" s="1"/>
  <c r="AL404" i="14" s="1"/>
  <c r="AO349" i="4"/>
  <c r="AR349" i="4" s="1"/>
  <c r="AS349" i="4" s="1"/>
  <c r="BA349" i="4" s="1"/>
  <c r="BB349" i="4" s="1"/>
  <c r="AL378" i="14" s="1"/>
  <c r="AO168" i="4"/>
  <c r="AR168" i="4" s="1"/>
  <c r="AS168" i="4" s="1"/>
  <c r="BA168" i="4" s="1"/>
  <c r="BB168" i="4" s="1"/>
  <c r="AL202" i="14" s="1"/>
  <c r="AO592" i="4"/>
  <c r="AR592" i="4" s="1"/>
  <c r="AS592" i="4" s="1"/>
  <c r="BA592" i="4" s="1"/>
  <c r="BB592" i="4" s="1"/>
  <c r="AL599" i="14" s="1"/>
  <c r="AO544" i="4"/>
  <c r="AR544" i="4" s="1"/>
  <c r="AS544" i="4" s="1"/>
  <c r="BA544" i="4" s="1"/>
  <c r="BB544" i="4" s="1"/>
  <c r="AL551" i="14" s="1"/>
  <c r="AO512" i="4"/>
  <c r="AR512" i="4" s="1"/>
  <c r="AS512" i="4" s="1"/>
  <c r="BA512" i="4" s="1"/>
  <c r="BB512" i="4" s="1"/>
  <c r="AL520" i="14" s="1"/>
  <c r="AO480" i="4"/>
  <c r="AR480" i="4" s="1"/>
  <c r="AS480" i="4" s="1"/>
  <c r="BA480" i="4" s="1"/>
  <c r="BB480" i="4" s="1"/>
  <c r="AL489" i="14" s="1"/>
  <c r="AO448" i="4"/>
  <c r="AR448" i="4" s="1"/>
  <c r="AS448" i="4" s="1"/>
  <c r="BA448" i="4" s="1"/>
  <c r="BB448" i="4" s="1"/>
  <c r="AL458" i="14" s="1"/>
  <c r="AO416" i="4"/>
  <c r="AR416" i="4" s="1"/>
  <c r="AS416" i="4" s="1"/>
  <c r="BA416" i="4" s="1"/>
  <c r="BB416" i="4" s="1"/>
  <c r="AL435" i="14" s="1"/>
  <c r="AO400" i="4"/>
  <c r="AR400" i="4" s="1"/>
  <c r="AS400" i="4" s="1"/>
  <c r="BA400" i="4" s="1"/>
  <c r="BB400" i="4" s="1"/>
  <c r="AL421" i="14" s="1"/>
  <c r="AO368" i="4"/>
  <c r="AR368" i="4" s="1"/>
  <c r="AS368" i="4" s="1"/>
  <c r="BA368" i="4" s="1"/>
  <c r="BB368" i="4" s="1"/>
  <c r="AL394" i="14" s="1"/>
  <c r="AO352" i="4"/>
  <c r="AR352" i="4" s="1"/>
  <c r="AS352" i="4" s="1"/>
  <c r="BA352" i="4" s="1"/>
  <c r="BB352" i="4" s="1"/>
  <c r="AL381" i="14" s="1"/>
  <c r="AO308" i="4"/>
  <c r="AR308" i="4" s="1"/>
  <c r="AS308" i="4" s="1"/>
  <c r="BA308" i="4" s="1"/>
  <c r="BB308" i="4" s="1"/>
  <c r="AL340" i="14" s="1"/>
  <c r="AO244" i="4"/>
  <c r="AR244" i="4" s="1"/>
  <c r="AS244" i="4" s="1"/>
  <c r="BA244" i="4" s="1"/>
  <c r="BB244" i="4" s="1"/>
  <c r="AL278" i="14" s="1"/>
  <c r="AO180" i="4"/>
  <c r="AR180" i="4" s="1"/>
  <c r="AS180" i="4" s="1"/>
  <c r="BA180" i="4" s="1"/>
  <c r="BB180" i="4" s="1"/>
  <c r="AL214" i="14" s="1"/>
  <c r="AO627" i="4"/>
  <c r="AR627" i="4" s="1"/>
  <c r="AS627" i="4" s="1"/>
  <c r="BA627" i="4" s="1"/>
  <c r="BB627" i="4" s="1"/>
  <c r="AL634" i="14" s="1"/>
  <c r="AO611" i="4"/>
  <c r="AR611" i="4" s="1"/>
  <c r="AS611" i="4" s="1"/>
  <c r="BA611" i="4" s="1"/>
  <c r="BB611" i="4" s="1"/>
  <c r="AL618" i="14" s="1"/>
  <c r="AO595" i="4"/>
  <c r="AR595" i="4" s="1"/>
  <c r="AS595" i="4" s="1"/>
  <c r="BA595" i="4" s="1"/>
  <c r="BB595" i="4" s="1"/>
  <c r="AL602" i="14" s="1"/>
  <c r="AO579" i="4"/>
  <c r="AR579" i="4" s="1"/>
  <c r="AS579" i="4" s="1"/>
  <c r="BA579" i="4" s="1"/>
  <c r="BB579" i="4" s="1"/>
  <c r="AL586" i="14" s="1"/>
  <c r="AO563" i="4"/>
  <c r="AR563" i="4" s="1"/>
  <c r="AS563" i="4" s="1"/>
  <c r="BA563" i="4" s="1"/>
  <c r="BB563" i="4" s="1"/>
  <c r="AL570" i="14" s="1"/>
  <c r="AO547" i="4"/>
  <c r="AR547" i="4" s="1"/>
  <c r="AS547" i="4" s="1"/>
  <c r="BA547" i="4" s="1"/>
  <c r="BB547" i="4" s="1"/>
  <c r="AL554" i="14" s="1"/>
  <c r="AO531" i="4"/>
  <c r="AR531" i="4" s="1"/>
  <c r="AS531" i="4" s="1"/>
  <c r="BA531" i="4" s="1"/>
  <c r="BB531" i="4" s="1"/>
  <c r="AL538" i="14" s="1"/>
  <c r="AO515" i="4"/>
  <c r="AR515" i="4" s="1"/>
  <c r="AS515" i="4" s="1"/>
  <c r="BA515" i="4" s="1"/>
  <c r="BB515" i="4" s="1"/>
  <c r="AL523" i="14" s="1"/>
  <c r="AO499" i="4"/>
  <c r="AR499" i="4" s="1"/>
  <c r="AS499" i="4" s="1"/>
  <c r="BA499" i="4" s="1"/>
  <c r="BB499" i="4" s="1"/>
  <c r="AL507" i="14" s="1"/>
  <c r="AO483" i="4"/>
  <c r="AR483" i="4" s="1"/>
  <c r="AS483" i="4" s="1"/>
  <c r="BA483" i="4" s="1"/>
  <c r="BB483" i="4" s="1"/>
  <c r="AL492" i="14" s="1"/>
  <c r="AO467" i="4"/>
  <c r="AR467" i="4" s="1"/>
  <c r="AS467" i="4" s="1"/>
  <c r="BA467" i="4" s="1"/>
  <c r="BB467" i="4" s="1"/>
  <c r="AL476" i="14" s="1"/>
  <c r="AO451" i="4"/>
  <c r="AR451" i="4" s="1"/>
  <c r="AS451" i="4" s="1"/>
  <c r="BA451" i="4" s="1"/>
  <c r="BB451" i="4" s="1"/>
  <c r="AL461" i="14" s="1"/>
  <c r="AO435" i="4"/>
  <c r="AR435" i="4" s="1"/>
  <c r="AS435" i="4" s="1"/>
  <c r="BA435" i="4" s="1"/>
  <c r="BB435" i="4" s="1"/>
  <c r="AL449" i="14" s="1"/>
  <c r="AO419" i="4"/>
  <c r="AR419" i="4" s="1"/>
  <c r="AS419" i="4" s="1"/>
  <c r="BA419" i="4" s="1"/>
  <c r="BB419" i="4" s="1"/>
  <c r="AL437" i="14" s="1"/>
  <c r="AO403" i="4"/>
  <c r="AR403" i="4" s="1"/>
  <c r="AS403" i="4" s="1"/>
  <c r="BA403" i="4" s="1"/>
  <c r="BB403" i="4" s="1"/>
  <c r="AL424" i="14" s="1"/>
  <c r="AO387" i="4"/>
  <c r="AR387" i="4" s="1"/>
  <c r="AS387" i="4" s="1"/>
  <c r="BA387" i="4" s="1"/>
  <c r="BB387" i="4" s="1"/>
  <c r="AL409" i="14" s="1"/>
  <c r="AO371" i="4"/>
  <c r="AR371" i="4" s="1"/>
  <c r="AS371" i="4" s="1"/>
  <c r="BA371" i="4" s="1"/>
  <c r="BB371" i="4" s="1"/>
  <c r="AL397" i="14" s="1"/>
  <c r="AO355" i="4"/>
  <c r="AR355" i="4" s="1"/>
  <c r="AS355" i="4" s="1"/>
  <c r="BA355" i="4" s="1"/>
  <c r="BB355" i="4" s="1"/>
  <c r="AL384" i="14" s="1"/>
  <c r="AO256" i="4"/>
  <c r="AR256" i="4" s="1"/>
  <c r="AS256" i="4" s="1"/>
  <c r="BA256" i="4" s="1"/>
  <c r="BB256" i="4" s="1"/>
  <c r="AL290" i="14" s="1"/>
  <c r="AO634" i="4"/>
  <c r="AR634" i="4" s="1"/>
  <c r="AS634" i="4" s="1"/>
  <c r="BA634" i="4" s="1"/>
  <c r="BB634" i="4" s="1"/>
  <c r="AL641" i="14" s="1"/>
  <c r="AO618" i="4"/>
  <c r="AR618" i="4" s="1"/>
  <c r="AS618" i="4" s="1"/>
  <c r="BA618" i="4" s="1"/>
  <c r="BB618" i="4" s="1"/>
  <c r="AL625" i="14" s="1"/>
  <c r="AO602" i="4"/>
  <c r="AR602" i="4" s="1"/>
  <c r="AS602" i="4" s="1"/>
  <c r="BA602" i="4" s="1"/>
  <c r="BB602" i="4" s="1"/>
  <c r="AL609" i="14" s="1"/>
  <c r="AO586" i="4"/>
  <c r="AR586" i="4" s="1"/>
  <c r="AS586" i="4" s="1"/>
  <c r="BA586" i="4" s="1"/>
  <c r="BB586" i="4" s="1"/>
  <c r="AL593" i="14" s="1"/>
  <c r="AO570" i="4"/>
  <c r="AR570" i="4" s="1"/>
  <c r="AS570" i="4" s="1"/>
  <c r="BA570" i="4" s="1"/>
  <c r="BB570" i="4" s="1"/>
  <c r="AL577" i="14" s="1"/>
  <c r="AO554" i="4"/>
  <c r="AR554" i="4" s="1"/>
  <c r="AS554" i="4" s="1"/>
  <c r="BA554" i="4" s="1"/>
  <c r="BB554" i="4" s="1"/>
  <c r="AL561" i="14" s="1"/>
  <c r="AO538" i="4"/>
  <c r="AR538" i="4" s="1"/>
  <c r="AS538" i="4" s="1"/>
  <c r="BA538" i="4" s="1"/>
  <c r="BB538" i="4" s="1"/>
  <c r="AL545" i="14" s="1"/>
  <c r="AO522" i="4"/>
  <c r="AR522" i="4" s="1"/>
  <c r="AS522" i="4" s="1"/>
  <c r="BA522" i="4" s="1"/>
  <c r="BB522" i="4" s="1"/>
  <c r="AL530" i="14" s="1"/>
  <c r="AO506" i="4"/>
  <c r="AR506" i="4" s="1"/>
  <c r="AS506" i="4" s="1"/>
  <c r="BA506" i="4" s="1"/>
  <c r="BB506" i="4" s="1"/>
  <c r="AL514" i="14" s="1"/>
  <c r="AO490" i="4"/>
  <c r="AR490" i="4" s="1"/>
  <c r="AS490" i="4" s="1"/>
  <c r="BA490" i="4" s="1"/>
  <c r="BB490" i="4" s="1"/>
  <c r="AL498" i="14" s="1"/>
  <c r="AO474" i="4"/>
  <c r="AR474" i="4" s="1"/>
  <c r="AS474" i="4" s="1"/>
  <c r="BA474" i="4" s="1"/>
  <c r="BB474" i="4" s="1"/>
  <c r="AL483" i="14" s="1"/>
  <c r="AO458" i="4"/>
  <c r="AR458" i="4" s="1"/>
  <c r="AS458" i="4" s="1"/>
  <c r="BA458" i="4" s="1"/>
  <c r="BB458" i="4" s="1"/>
  <c r="AL57" i="14" s="1"/>
  <c r="AO442" i="4"/>
  <c r="AR442" i="4" s="1"/>
  <c r="AS442" i="4" s="1"/>
  <c r="BA442" i="4" s="1"/>
  <c r="BB442" i="4" s="1"/>
  <c r="AL17" i="14" s="1"/>
  <c r="AO426" i="4"/>
  <c r="AR426" i="4" s="1"/>
  <c r="AS426" i="4" s="1"/>
  <c r="BA426" i="4" s="1"/>
  <c r="BB426" i="4" s="1"/>
  <c r="AL440" i="14" s="1"/>
  <c r="AO410" i="4"/>
  <c r="AR410" i="4" s="1"/>
  <c r="AS410" i="4" s="1"/>
  <c r="BA410" i="4" s="1"/>
  <c r="BB410" i="4" s="1"/>
  <c r="AL430" i="14" s="1"/>
  <c r="AO394" i="4"/>
  <c r="AR394" i="4" s="1"/>
  <c r="AS394" i="4" s="1"/>
  <c r="BA394" i="4" s="1"/>
  <c r="BB394" i="4" s="1"/>
  <c r="AL23" i="14" s="1"/>
  <c r="AO378" i="4"/>
  <c r="AR378" i="4" s="1"/>
  <c r="AS378" i="4" s="1"/>
  <c r="BA378" i="4" s="1"/>
  <c r="BB378" i="4" s="1"/>
  <c r="AL401" i="14" s="1"/>
  <c r="AO362" i="4"/>
  <c r="AR362" i="4" s="1"/>
  <c r="AS362" i="4" s="1"/>
  <c r="BA362" i="4" s="1"/>
  <c r="BB362" i="4" s="1"/>
  <c r="AL36" i="14" s="1"/>
  <c r="AO345" i="4"/>
  <c r="AR345" i="4" s="1"/>
  <c r="AS345" i="4" s="1"/>
  <c r="BA345" i="4" s="1"/>
  <c r="BB345" i="4" s="1"/>
  <c r="AL374" i="14" s="1"/>
  <c r="AO284" i="4"/>
  <c r="AR284" i="4" s="1"/>
  <c r="AS284" i="4" s="1"/>
  <c r="BA284" i="4" s="1"/>
  <c r="BB284" i="4" s="1"/>
  <c r="AL318" i="14" s="1"/>
  <c r="AO220" i="4"/>
  <c r="AR220" i="4" s="1"/>
  <c r="AS220" i="4" s="1"/>
  <c r="BA220" i="4" s="1"/>
  <c r="BB220" i="4" s="1"/>
  <c r="AL254" i="14" s="1"/>
  <c r="AO156" i="4"/>
  <c r="AR156" i="4" s="1"/>
  <c r="AS156" i="4" s="1"/>
  <c r="BA156" i="4" s="1"/>
  <c r="BB156" i="4" s="1"/>
  <c r="AL191" i="14" s="1"/>
  <c r="AO338" i="4"/>
  <c r="AR338" i="4" s="1"/>
  <c r="AS338" i="4" s="1"/>
  <c r="BA338" i="4" s="1"/>
  <c r="BB338" i="4" s="1"/>
  <c r="AL367" i="14" s="1"/>
  <c r="AO322" i="4"/>
  <c r="AR322" i="4" s="1"/>
  <c r="AS322" i="4" s="1"/>
  <c r="BA322" i="4" s="1"/>
  <c r="BB322" i="4" s="1"/>
  <c r="AL354" i="14" s="1"/>
  <c r="AO306" i="4"/>
  <c r="AR306" i="4" s="1"/>
  <c r="AS306" i="4" s="1"/>
  <c r="BA306" i="4" s="1"/>
  <c r="BB306" i="4" s="1"/>
  <c r="AL338" i="14" s="1"/>
  <c r="AO290" i="4"/>
  <c r="AR290" i="4" s="1"/>
  <c r="AS290" i="4" s="1"/>
  <c r="BA290" i="4" s="1"/>
  <c r="BB290" i="4" s="1"/>
  <c r="AL324" i="14" s="1"/>
  <c r="AO274" i="4"/>
  <c r="AR274" i="4" s="1"/>
  <c r="AS274" i="4" s="1"/>
  <c r="BA274" i="4" s="1"/>
  <c r="BB274" i="4" s="1"/>
  <c r="AL308" i="14" s="1"/>
  <c r="AO258" i="4"/>
  <c r="AR258" i="4" s="1"/>
  <c r="AS258" i="4" s="1"/>
  <c r="BA258" i="4" s="1"/>
  <c r="BB258" i="4" s="1"/>
  <c r="AL292" i="14" s="1"/>
  <c r="AO132" i="4"/>
  <c r="AR132" i="4" s="1"/>
  <c r="AS132" i="4" s="1"/>
  <c r="BA132" i="4" s="1"/>
  <c r="BB132" i="4" s="1"/>
  <c r="AL167" i="14" s="1"/>
  <c r="AO706" i="4"/>
  <c r="AR706" i="4" s="1"/>
  <c r="AS706" i="4" s="1"/>
  <c r="BA706" i="4" s="1"/>
  <c r="BB706" i="4" s="1"/>
  <c r="AL708" i="14" s="1"/>
  <c r="AO674" i="4"/>
  <c r="AR674" i="4" s="1"/>
  <c r="AS674" i="4" s="1"/>
  <c r="BA674" i="4" s="1"/>
  <c r="BB674" i="4" s="1"/>
  <c r="AL679" i="14" s="1"/>
  <c r="AO642" i="4"/>
  <c r="AR642" i="4" s="1"/>
  <c r="AS642" i="4" s="1"/>
  <c r="BA642" i="4" s="1"/>
  <c r="BB642" i="4" s="1"/>
  <c r="AL649" i="14" s="1"/>
  <c r="AO721" i="4"/>
  <c r="AR721" i="4" s="1"/>
  <c r="AS721" i="4" s="1"/>
  <c r="BA721" i="4" s="1"/>
  <c r="BB721" i="4" s="1"/>
  <c r="AL723" i="14" s="1"/>
  <c r="AO689" i="4"/>
  <c r="AR689" i="4" s="1"/>
  <c r="AS689" i="4" s="1"/>
  <c r="BA689" i="4" s="1"/>
  <c r="BB689" i="4" s="1"/>
  <c r="AL694" i="14" s="1"/>
  <c r="AO669" i="4"/>
  <c r="AR669" i="4" s="1"/>
  <c r="AS669" i="4" s="1"/>
  <c r="BA669" i="4" s="1"/>
  <c r="BB669" i="4" s="1"/>
  <c r="AL674" i="14" s="1"/>
  <c r="AO653" i="4"/>
  <c r="AR653" i="4" s="1"/>
  <c r="AS653" i="4" s="1"/>
  <c r="BA653" i="4" s="1"/>
  <c r="BB653" i="4" s="1"/>
  <c r="AL660" i="14" s="1"/>
  <c r="AO637" i="4"/>
  <c r="AR637" i="4" s="1"/>
  <c r="AS637" i="4" s="1"/>
  <c r="BA637" i="4" s="1"/>
  <c r="BB637" i="4" s="1"/>
  <c r="AL644" i="14" s="1"/>
  <c r="AO732" i="4"/>
  <c r="AR732" i="4" s="1"/>
  <c r="AS732" i="4" s="1"/>
  <c r="BA732" i="4" s="1"/>
  <c r="BB732" i="4" s="1"/>
  <c r="AL731" i="14" s="1"/>
  <c r="AO716" i="4"/>
  <c r="AR716" i="4" s="1"/>
  <c r="AS716" i="4" s="1"/>
  <c r="BA716" i="4" s="1"/>
  <c r="BB716" i="4" s="1"/>
  <c r="AL718" i="14" s="1"/>
  <c r="AO700" i="4"/>
  <c r="AR700" i="4" s="1"/>
  <c r="AS700" i="4" s="1"/>
  <c r="BA700" i="4" s="1"/>
  <c r="BB700" i="4" s="1"/>
  <c r="AL703" i="14" s="1"/>
  <c r="AO684" i="4"/>
  <c r="AR684" i="4" s="1"/>
  <c r="AS684" i="4" s="1"/>
  <c r="BA684" i="4" s="1"/>
  <c r="BB684" i="4" s="1"/>
  <c r="AL689" i="14" s="1"/>
  <c r="AO668" i="4"/>
  <c r="AR668" i="4" s="1"/>
  <c r="AS668" i="4" s="1"/>
  <c r="BA668" i="4" s="1"/>
  <c r="BB668" i="4" s="1"/>
  <c r="AL673" i="14" s="1"/>
  <c r="AO652" i="4"/>
  <c r="AR652" i="4" s="1"/>
  <c r="AS652" i="4" s="1"/>
  <c r="BA652" i="4" s="1"/>
  <c r="BB652" i="4" s="1"/>
  <c r="AL659" i="14" s="1"/>
  <c r="AO636" i="4"/>
  <c r="AR636" i="4" s="1"/>
  <c r="AS636" i="4" s="1"/>
  <c r="BA636" i="4" s="1"/>
  <c r="BB636" i="4" s="1"/>
  <c r="AL643" i="14" s="1"/>
  <c r="AO726" i="4"/>
  <c r="AR726" i="4" s="1"/>
  <c r="AS726" i="4" s="1"/>
  <c r="BA726" i="4" s="1"/>
  <c r="BB726" i="4" s="1"/>
  <c r="AL727" i="14" s="1"/>
  <c r="AO694" i="4"/>
  <c r="AR694" i="4" s="1"/>
  <c r="AS694" i="4" s="1"/>
  <c r="BA694" i="4" s="1"/>
  <c r="BB694" i="4" s="1"/>
  <c r="AL698" i="14" s="1"/>
  <c r="AO662" i="4"/>
  <c r="AR662" i="4" s="1"/>
  <c r="AS662" i="4" s="1"/>
  <c r="BA662" i="4" s="1"/>
  <c r="BB662" i="4" s="1"/>
  <c r="AL667" i="14" s="1"/>
  <c r="AO633" i="4"/>
  <c r="AR633" i="4" s="1"/>
  <c r="AS633" i="4" s="1"/>
  <c r="BA633" i="4" s="1"/>
  <c r="BB633" i="4" s="1"/>
  <c r="AL640" i="14" s="1"/>
  <c r="AO705" i="4"/>
  <c r="AR705" i="4" s="1"/>
  <c r="AS705" i="4" s="1"/>
  <c r="BA705" i="4" s="1"/>
  <c r="BB705" i="4" s="1"/>
  <c r="AL707" i="14" s="1"/>
  <c r="AO735" i="4"/>
  <c r="AR735" i="4" s="1"/>
  <c r="AS735" i="4" s="1"/>
  <c r="BA735" i="4" s="1"/>
  <c r="BB735" i="4" s="1"/>
  <c r="AL734" i="14" s="1"/>
  <c r="AO719" i="4"/>
  <c r="AR719" i="4" s="1"/>
  <c r="AS719" i="4" s="1"/>
  <c r="BA719" i="4" s="1"/>
  <c r="BB719" i="4" s="1"/>
  <c r="AL721" i="14" s="1"/>
  <c r="AO703" i="4"/>
  <c r="AR703" i="4" s="1"/>
  <c r="AS703" i="4" s="1"/>
  <c r="BA703" i="4" s="1"/>
  <c r="BB703" i="4" s="1"/>
  <c r="AL705" i="14" s="1"/>
  <c r="AO687" i="4"/>
  <c r="AR687" i="4" s="1"/>
  <c r="AS687" i="4" s="1"/>
  <c r="BA687" i="4" s="1"/>
  <c r="BB687" i="4" s="1"/>
  <c r="AL692" i="14" s="1"/>
  <c r="AO671" i="4"/>
  <c r="AR671" i="4" s="1"/>
  <c r="AS671" i="4" s="1"/>
  <c r="BA671" i="4" s="1"/>
  <c r="BB671" i="4" s="1"/>
  <c r="AL676" i="14" s="1"/>
  <c r="AO655" i="4"/>
  <c r="AR655" i="4" s="1"/>
  <c r="AS655" i="4" s="1"/>
  <c r="BA655" i="4" s="1"/>
  <c r="BB655" i="4" s="1"/>
  <c r="AL662" i="14" s="1"/>
  <c r="AO639" i="4"/>
  <c r="AR639" i="4" s="1"/>
  <c r="AS639" i="4" s="1"/>
  <c r="BA639" i="4" s="1"/>
  <c r="BB639" i="4" s="1"/>
  <c r="AL646" i="14" s="1"/>
  <c r="AO617" i="4"/>
  <c r="AR617" i="4" s="1"/>
  <c r="AS617" i="4" s="1"/>
  <c r="BA617" i="4" s="1"/>
  <c r="BB617" i="4" s="1"/>
  <c r="AL624" i="14" s="1"/>
  <c r="AO601" i="4"/>
  <c r="AR601" i="4" s="1"/>
  <c r="AS601" i="4" s="1"/>
  <c r="BA601" i="4" s="1"/>
  <c r="BB601" i="4" s="1"/>
  <c r="AL608" i="14" s="1"/>
  <c r="AO585" i="4"/>
  <c r="AR585" i="4" s="1"/>
  <c r="AS585" i="4" s="1"/>
  <c r="BA585" i="4" s="1"/>
  <c r="BB585" i="4" s="1"/>
  <c r="AL592" i="14" s="1"/>
  <c r="AO569" i="4"/>
  <c r="AR569" i="4" s="1"/>
  <c r="AS569" i="4" s="1"/>
  <c r="BA569" i="4" s="1"/>
  <c r="BB569" i="4" s="1"/>
  <c r="AL576" i="14" s="1"/>
  <c r="AO553" i="4"/>
  <c r="AR553" i="4" s="1"/>
  <c r="AS553" i="4" s="1"/>
  <c r="BA553" i="4" s="1"/>
  <c r="BB553" i="4" s="1"/>
  <c r="AL560" i="14" s="1"/>
  <c r="AO537" i="4"/>
  <c r="AR537" i="4" s="1"/>
  <c r="AS537" i="4" s="1"/>
  <c r="BA537" i="4" s="1"/>
  <c r="BB537" i="4" s="1"/>
  <c r="AL544" i="14" s="1"/>
  <c r="AO521" i="4"/>
  <c r="AR521" i="4" s="1"/>
  <c r="AS521" i="4" s="1"/>
  <c r="BA521" i="4" s="1"/>
  <c r="BB521" i="4" s="1"/>
  <c r="AL529" i="14" s="1"/>
  <c r="AO505" i="4"/>
  <c r="AR505" i="4" s="1"/>
  <c r="AS505" i="4" s="1"/>
  <c r="BA505" i="4" s="1"/>
  <c r="BB505" i="4" s="1"/>
  <c r="AL513" i="14" s="1"/>
  <c r="AO489" i="4"/>
  <c r="AR489" i="4" s="1"/>
  <c r="AS489" i="4" s="1"/>
  <c r="BA489" i="4" s="1"/>
  <c r="BB489" i="4" s="1"/>
  <c r="AL497" i="14" s="1"/>
  <c r="AO473" i="4"/>
  <c r="AR473" i="4" s="1"/>
  <c r="AS473" i="4" s="1"/>
  <c r="BA473" i="4" s="1"/>
  <c r="BB473" i="4" s="1"/>
  <c r="AL482" i="14" s="1"/>
  <c r="AO457" i="4"/>
  <c r="AR457" i="4" s="1"/>
  <c r="AS457" i="4" s="1"/>
  <c r="BA457" i="4" s="1"/>
  <c r="BB457" i="4" s="1"/>
  <c r="AL467" i="14" s="1"/>
  <c r="AO441" i="4"/>
  <c r="AR441" i="4" s="1"/>
  <c r="AS441" i="4" s="1"/>
  <c r="BA441" i="4" s="1"/>
  <c r="BB441" i="4" s="1"/>
  <c r="AL453" i="14" s="1"/>
  <c r="AO425" i="4"/>
  <c r="AR425" i="4" s="1"/>
  <c r="AS425" i="4" s="1"/>
  <c r="BA425" i="4" s="1"/>
  <c r="BB425" i="4" s="1"/>
  <c r="AL9" i="14" s="1"/>
  <c r="AO409" i="4"/>
  <c r="AR409" i="4" s="1"/>
  <c r="AS409" i="4" s="1"/>
  <c r="BA409" i="4" s="1"/>
  <c r="BB409" i="4" s="1"/>
  <c r="AL43" i="14" s="1"/>
  <c r="AO393" i="4"/>
  <c r="AR393" i="4" s="1"/>
  <c r="AS393" i="4" s="1"/>
  <c r="BA393" i="4" s="1"/>
  <c r="BB393" i="4" s="1"/>
  <c r="AL415" i="14" s="1"/>
  <c r="AO377" i="4"/>
  <c r="AR377" i="4" s="1"/>
  <c r="AS377" i="4" s="1"/>
  <c r="BA377" i="4" s="1"/>
  <c r="BB377" i="4" s="1"/>
  <c r="AL33" i="14" s="1"/>
  <c r="AO361" i="4"/>
  <c r="AR361" i="4" s="1"/>
  <c r="AS361" i="4" s="1"/>
  <c r="BA361" i="4" s="1"/>
  <c r="BB361" i="4" s="1"/>
  <c r="AL389" i="14" s="1"/>
  <c r="AO344" i="4"/>
  <c r="AR344" i="4" s="1"/>
  <c r="AS344" i="4" s="1"/>
  <c r="BA344" i="4" s="1"/>
  <c r="BB344" i="4" s="1"/>
  <c r="AL373" i="14" s="1"/>
  <c r="AO280" i="4"/>
  <c r="AR280" i="4" s="1"/>
  <c r="AS280" i="4" s="1"/>
  <c r="BA280" i="4" s="1"/>
  <c r="BB280" i="4" s="1"/>
  <c r="AL314" i="14" s="1"/>
  <c r="AO216" i="4"/>
  <c r="AR216" i="4" s="1"/>
  <c r="AS216" i="4" s="1"/>
  <c r="BA216" i="4" s="1"/>
  <c r="BB216" i="4" s="1"/>
  <c r="AL250" i="14" s="1"/>
  <c r="AO152" i="4"/>
  <c r="AR152" i="4" s="1"/>
  <c r="AS152" i="4" s="1"/>
  <c r="BA152" i="4" s="1"/>
  <c r="BB152" i="4" s="1"/>
  <c r="AL187" i="14" s="1"/>
  <c r="AO604" i="4"/>
  <c r="AR604" i="4" s="1"/>
  <c r="AS604" i="4" s="1"/>
  <c r="BA604" i="4" s="1"/>
  <c r="BB604" i="4" s="1"/>
  <c r="AL611" i="14" s="1"/>
  <c r="AO588" i="4"/>
  <c r="AR588" i="4" s="1"/>
  <c r="AS588" i="4" s="1"/>
  <c r="BA588" i="4" s="1"/>
  <c r="BB588" i="4" s="1"/>
  <c r="AL595" i="14" s="1"/>
  <c r="AO572" i="4"/>
  <c r="AR572" i="4" s="1"/>
  <c r="AS572" i="4" s="1"/>
  <c r="BA572" i="4" s="1"/>
  <c r="BB572" i="4" s="1"/>
  <c r="AL579" i="14" s="1"/>
  <c r="AO556" i="4"/>
  <c r="AR556" i="4" s="1"/>
  <c r="AS556" i="4" s="1"/>
  <c r="BA556" i="4" s="1"/>
  <c r="BB556" i="4" s="1"/>
  <c r="AL563" i="14" s="1"/>
  <c r="AO540" i="4"/>
  <c r="AR540" i="4" s="1"/>
  <c r="AS540" i="4" s="1"/>
  <c r="BA540" i="4" s="1"/>
  <c r="BB540" i="4" s="1"/>
  <c r="AL547" i="14" s="1"/>
  <c r="AO524" i="4"/>
  <c r="AR524" i="4" s="1"/>
  <c r="AS524" i="4" s="1"/>
  <c r="BA524" i="4" s="1"/>
  <c r="BB524" i="4" s="1"/>
  <c r="AL59" i="14" s="1"/>
  <c r="AO508" i="4"/>
  <c r="AR508" i="4" s="1"/>
  <c r="AS508" i="4" s="1"/>
  <c r="BA508" i="4" s="1"/>
  <c r="BB508" i="4" s="1"/>
  <c r="AL516" i="14" s="1"/>
  <c r="AO492" i="4"/>
  <c r="AR492" i="4" s="1"/>
  <c r="AS492" i="4" s="1"/>
  <c r="BA492" i="4" s="1"/>
  <c r="BB492" i="4" s="1"/>
  <c r="AL500" i="14" s="1"/>
  <c r="AO476" i="4"/>
  <c r="AR476" i="4" s="1"/>
  <c r="AS476" i="4" s="1"/>
  <c r="BA476" i="4" s="1"/>
  <c r="BB476" i="4" s="1"/>
  <c r="AL485" i="14" s="1"/>
  <c r="AO460" i="4"/>
  <c r="AR460" i="4" s="1"/>
  <c r="AS460" i="4" s="1"/>
  <c r="BA460" i="4" s="1"/>
  <c r="BB460" i="4" s="1"/>
  <c r="AL469" i="14" s="1"/>
  <c r="AO444" i="4"/>
  <c r="AR444" i="4" s="1"/>
  <c r="AS444" i="4" s="1"/>
  <c r="BA444" i="4" s="1"/>
  <c r="BB444" i="4" s="1"/>
  <c r="AL455" i="14" s="1"/>
  <c r="AO428" i="4"/>
  <c r="AR428" i="4" s="1"/>
  <c r="AS428" i="4" s="1"/>
  <c r="BA428" i="4" s="1"/>
  <c r="BB428" i="4" s="1"/>
  <c r="AL442" i="14" s="1"/>
  <c r="AO412" i="4"/>
  <c r="AR412" i="4" s="1"/>
  <c r="AS412" i="4" s="1"/>
  <c r="BA412" i="4" s="1"/>
  <c r="BB412" i="4" s="1"/>
  <c r="AL15" i="14" s="1"/>
  <c r="AO396" i="4"/>
  <c r="AR396" i="4" s="1"/>
  <c r="AS396" i="4" s="1"/>
  <c r="BA396" i="4" s="1"/>
  <c r="BB396" i="4" s="1"/>
  <c r="AL417" i="14" s="1"/>
  <c r="AO380" i="4"/>
  <c r="AR380" i="4" s="1"/>
  <c r="AS380" i="4" s="1"/>
  <c r="BA380" i="4" s="1"/>
  <c r="BB380" i="4" s="1"/>
  <c r="AL403" i="14" s="1"/>
  <c r="AO364" i="4"/>
  <c r="AR364" i="4" s="1"/>
  <c r="AS364" i="4" s="1"/>
  <c r="BA364" i="4" s="1"/>
  <c r="BB364" i="4" s="1"/>
  <c r="AL391" i="14" s="1"/>
  <c r="AO348" i="4"/>
  <c r="AR348" i="4" s="1"/>
  <c r="AS348" i="4" s="1"/>
  <c r="BA348" i="4" s="1"/>
  <c r="BB348" i="4" s="1"/>
  <c r="AL377" i="14" s="1"/>
  <c r="AO292" i="4"/>
  <c r="AR292" i="4" s="1"/>
  <c r="AS292" i="4" s="1"/>
  <c r="BA292" i="4" s="1"/>
  <c r="BB292" i="4" s="1"/>
  <c r="AL326" i="14" s="1"/>
  <c r="AO228" i="4"/>
  <c r="AR228" i="4" s="1"/>
  <c r="AS228" i="4" s="1"/>
  <c r="BA228" i="4" s="1"/>
  <c r="BB228" i="4" s="1"/>
  <c r="AL262" i="14" s="1"/>
  <c r="AO164" i="4"/>
  <c r="AR164" i="4" s="1"/>
  <c r="AS164" i="4" s="1"/>
  <c r="BA164" i="4" s="1"/>
  <c r="BB164" i="4" s="1"/>
  <c r="AL198" i="14" s="1"/>
  <c r="AO623" i="4"/>
  <c r="AR623" i="4" s="1"/>
  <c r="AS623" i="4" s="1"/>
  <c r="BA623" i="4" s="1"/>
  <c r="BB623" i="4" s="1"/>
  <c r="AL630" i="14" s="1"/>
  <c r="AO607" i="4"/>
  <c r="AR607" i="4" s="1"/>
  <c r="AS607" i="4" s="1"/>
  <c r="BA607" i="4" s="1"/>
  <c r="BB607" i="4" s="1"/>
  <c r="AL614" i="14" s="1"/>
  <c r="AO591" i="4"/>
  <c r="AR591" i="4" s="1"/>
  <c r="AS591" i="4" s="1"/>
  <c r="BA591" i="4" s="1"/>
  <c r="BB591" i="4" s="1"/>
  <c r="AL598" i="14" s="1"/>
  <c r="AO575" i="4"/>
  <c r="AR575" i="4" s="1"/>
  <c r="AS575" i="4" s="1"/>
  <c r="BA575" i="4" s="1"/>
  <c r="BB575" i="4" s="1"/>
  <c r="AL582" i="14" s="1"/>
  <c r="AO559" i="4"/>
  <c r="AR559" i="4" s="1"/>
  <c r="AS559" i="4" s="1"/>
  <c r="BA559" i="4" s="1"/>
  <c r="BB559" i="4" s="1"/>
  <c r="AL566" i="14" s="1"/>
  <c r="AO543" i="4"/>
  <c r="AR543" i="4" s="1"/>
  <c r="AS543" i="4" s="1"/>
  <c r="BA543" i="4" s="1"/>
  <c r="BB543" i="4" s="1"/>
  <c r="AL550" i="14" s="1"/>
  <c r="AO527" i="4"/>
  <c r="AR527" i="4" s="1"/>
  <c r="AS527" i="4" s="1"/>
  <c r="BA527" i="4" s="1"/>
  <c r="BB527" i="4" s="1"/>
  <c r="AL534" i="14" s="1"/>
  <c r="AO511" i="4"/>
  <c r="AR511" i="4" s="1"/>
  <c r="AS511" i="4" s="1"/>
  <c r="BA511" i="4" s="1"/>
  <c r="BB511" i="4" s="1"/>
  <c r="AL519" i="14" s="1"/>
  <c r="AO495" i="4"/>
  <c r="AR495" i="4" s="1"/>
  <c r="AS495" i="4" s="1"/>
  <c r="BA495" i="4" s="1"/>
  <c r="BB495" i="4" s="1"/>
  <c r="AL503" i="14" s="1"/>
  <c r="AO479" i="4"/>
  <c r="AR479" i="4" s="1"/>
  <c r="AS479" i="4" s="1"/>
  <c r="BA479" i="4" s="1"/>
  <c r="BB479" i="4" s="1"/>
  <c r="AL488" i="14" s="1"/>
  <c r="AO463" i="4"/>
  <c r="AR463" i="4" s="1"/>
  <c r="AS463" i="4" s="1"/>
  <c r="BA463" i="4" s="1"/>
  <c r="BB463" i="4" s="1"/>
  <c r="AL472" i="14" s="1"/>
  <c r="AO447" i="4"/>
  <c r="AR447" i="4" s="1"/>
  <c r="AS447" i="4" s="1"/>
  <c r="BA447" i="4" s="1"/>
  <c r="BB447" i="4" s="1"/>
  <c r="AL457" i="14" s="1"/>
  <c r="AO431" i="4"/>
  <c r="AR431" i="4" s="1"/>
  <c r="AS431" i="4" s="1"/>
  <c r="BA431" i="4" s="1"/>
  <c r="BB431" i="4" s="1"/>
  <c r="AL445" i="14" s="1"/>
  <c r="AO415" i="4"/>
  <c r="AR415" i="4" s="1"/>
  <c r="AS415" i="4" s="1"/>
  <c r="BA415" i="4" s="1"/>
  <c r="BB415" i="4" s="1"/>
  <c r="AL434" i="14" s="1"/>
  <c r="AO399" i="4"/>
  <c r="AR399" i="4" s="1"/>
  <c r="AS399" i="4" s="1"/>
  <c r="BA399" i="4" s="1"/>
  <c r="BB399" i="4" s="1"/>
  <c r="AL420" i="14" s="1"/>
  <c r="AO383" i="4"/>
  <c r="AR383" i="4" s="1"/>
  <c r="AS383" i="4" s="1"/>
  <c r="BA383" i="4" s="1"/>
  <c r="BB383" i="4" s="1"/>
  <c r="AL29" i="14" s="1"/>
  <c r="AO367" i="4"/>
  <c r="AR367" i="4" s="1"/>
  <c r="AS367" i="4" s="1"/>
  <c r="BA367" i="4" s="1"/>
  <c r="BB367" i="4" s="1"/>
  <c r="AL393" i="14" s="1"/>
  <c r="AO351" i="4"/>
  <c r="AR351" i="4" s="1"/>
  <c r="AS351" i="4" s="1"/>
  <c r="BA351" i="4" s="1"/>
  <c r="BB351" i="4" s="1"/>
  <c r="AL380" i="14" s="1"/>
  <c r="AO304" i="4"/>
  <c r="AR304" i="4" s="1"/>
  <c r="AS304" i="4" s="1"/>
  <c r="BA304" i="4" s="1"/>
  <c r="BB304" i="4" s="1"/>
  <c r="AL336" i="14" s="1"/>
  <c r="AO240" i="4"/>
  <c r="AR240" i="4" s="1"/>
  <c r="AS240" i="4" s="1"/>
  <c r="BA240" i="4" s="1"/>
  <c r="BB240" i="4" s="1"/>
  <c r="AL274" i="14" s="1"/>
  <c r="AO176" i="4"/>
  <c r="AR176" i="4" s="1"/>
  <c r="AS176" i="4" s="1"/>
  <c r="BA176" i="4" s="1"/>
  <c r="BB176" i="4" s="1"/>
  <c r="AL210" i="14" s="1"/>
  <c r="AO630" i="4"/>
  <c r="AR630" i="4" s="1"/>
  <c r="AS630" i="4" s="1"/>
  <c r="BA630" i="4" s="1"/>
  <c r="BB630" i="4" s="1"/>
  <c r="AL637" i="14" s="1"/>
  <c r="AO614" i="4"/>
  <c r="AR614" i="4" s="1"/>
  <c r="AS614" i="4" s="1"/>
  <c r="BA614" i="4" s="1"/>
  <c r="BB614" i="4" s="1"/>
  <c r="AL621" i="14" s="1"/>
  <c r="AO598" i="4"/>
  <c r="AR598" i="4" s="1"/>
  <c r="AS598" i="4" s="1"/>
  <c r="BA598" i="4" s="1"/>
  <c r="BB598" i="4" s="1"/>
  <c r="AL605" i="14" s="1"/>
  <c r="AO582" i="4"/>
  <c r="AR582" i="4" s="1"/>
  <c r="AS582" i="4" s="1"/>
  <c r="BA582" i="4" s="1"/>
  <c r="BB582" i="4" s="1"/>
  <c r="AL589" i="14" s="1"/>
  <c r="AO566" i="4"/>
  <c r="AR566" i="4" s="1"/>
  <c r="AS566" i="4" s="1"/>
  <c r="BA566" i="4" s="1"/>
  <c r="BB566" i="4" s="1"/>
  <c r="AL573" i="14" s="1"/>
  <c r="AO550" i="4"/>
  <c r="AR550" i="4" s="1"/>
  <c r="AS550" i="4" s="1"/>
  <c r="BA550" i="4" s="1"/>
  <c r="BB550" i="4" s="1"/>
  <c r="AL557" i="14" s="1"/>
  <c r="AO534" i="4"/>
  <c r="AR534" i="4" s="1"/>
  <c r="AS534" i="4" s="1"/>
  <c r="BA534" i="4" s="1"/>
  <c r="BB534" i="4" s="1"/>
  <c r="AL541" i="14" s="1"/>
  <c r="AO518" i="4"/>
  <c r="AR518" i="4" s="1"/>
  <c r="AS518" i="4" s="1"/>
  <c r="BA518" i="4" s="1"/>
  <c r="BB518" i="4" s="1"/>
  <c r="AL526" i="14" s="1"/>
  <c r="AO502" i="4"/>
  <c r="AR502" i="4" s="1"/>
  <c r="AS502" i="4" s="1"/>
  <c r="BA502" i="4" s="1"/>
  <c r="BB502" i="4" s="1"/>
  <c r="AL510" i="14" s="1"/>
  <c r="AO486" i="4"/>
  <c r="AR486" i="4" s="1"/>
  <c r="AS486" i="4" s="1"/>
  <c r="BA486" i="4" s="1"/>
  <c r="BB486" i="4" s="1"/>
  <c r="AL495" i="14" s="1"/>
  <c r="AO470" i="4"/>
  <c r="AR470" i="4" s="1"/>
  <c r="AS470" i="4" s="1"/>
  <c r="BA470" i="4" s="1"/>
  <c r="BB470" i="4" s="1"/>
  <c r="AL479" i="14" s="1"/>
  <c r="AO454" i="4"/>
  <c r="AR454" i="4" s="1"/>
  <c r="AS454" i="4" s="1"/>
  <c r="BA454" i="4" s="1"/>
  <c r="BB454" i="4" s="1"/>
  <c r="AL464" i="14" s="1"/>
  <c r="AO438" i="4"/>
  <c r="AR438" i="4" s="1"/>
  <c r="AS438" i="4" s="1"/>
  <c r="BA438" i="4" s="1"/>
  <c r="BB438" i="4" s="1"/>
  <c r="AL7" i="14" s="1"/>
  <c r="AO422" i="4"/>
  <c r="AR422" i="4" s="1"/>
  <c r="AS422" i="4" s="1"/>
  <c r="BA422" i="4" s="1"/>
  <c r="BB422" i="4" s="1"/>
  <c r="AL11" i="14" s="1"/>
  <c r="AO406" i="4"/>
  <c r="AR406" i="4" s="1"/>
  <c r="AS406" i="4" s="1"/>
  <c r="BA406" i="4" s="1"/>
  <c r="BB406" i="4" s="1"/>
  <c r="AL427" i="14" s="1"/>
  <c r="AO390" i="4"/>
  <c r="AR390" i="4" s="1"/>
  <c r="AS390" i="4" s="1"/>
  <c r="BA390" i="4" s="1"/>
  <c r="BB390" i="4" s="1"/>
  <c r="AL412" i="14" s="1"/>
  <c r="AO374" i="4"/>
  <c r="AR374" i="4" s="1"/>
  <c r="AS374" i="4" s="1"/>
  <c r="BA374" i="4" s="1"/>
  <c r="BB374" i="4" s="1"/>
  <c r="AL35" i="14" s="1"/>
  <c r="AO358" i="4"/>
  <c r="AR358" i="4" s="1"/>
  <c r="AS358" i="4" s="1"/>
  <c r="BA358" i="4" s="1"/>
  <c r="BB358" i="4" s="1"/>
  <c r="AL387" i="14" s="1"/>
  <c r="AO332" i="4"/>
  <c r="AR332" i="4" s="1"/>
  <c r="AS332" i="4" s="1"/>
  <c r="BA332" i="4" s="1"/>
  <c r="BB332" i="4" s="1"/>
  <c r="AL362" i="14" s="1"/>
  <c r="AO268" i="4"/>
  <c r="AR268" i="4" s="1"/>
  <c r="AS268" i="4" s="1"/>
  <c r="AO204" i="4"/>
  <c r="AR204" i="4" s="1"/>
  <c r="AS204" i="4" s="1"/>
  <c r="BA204" i="4" s="1"/>
  <c r="BB204" i="4" s="1"/>
  <c r="AL238" i="14" s="1"/>
  <c r="AO140" i="4"/>
  <c r="AR140" i="4" s="1"/>
  <c r="AS140" i="4" s="1"/>
  <c r="BA140" i="4" s="1"/>
  <c r="BB140" i="4" s="1"/>
  <c r="AL175" i="14" s="1"/>
  <c r="AO334" i="4"/>
  <c r="AR334" i="4" s="1"/>
  <c r="AS334" i="4" s="1"/>
  <c r="BA334" i="4" s="1"/>
  <c r="BB334" i="4" s="1"/>
  <c r="AL364" i="14" s="1"/>
  <c r="AO318" i="4"/>
  <c r="AR318" i="4" s="1"/>
  <c r="AS318" i="4" s="1"/>
  <c r="BA318" i="4" s="1"/>
  <c r="BB318" i="4" s="1"/>
  <c r="AL350" i="14" s="1"/>
  <c r="AO302" i="4"/>
  <c r="AR302" i="4" s="1"/>
  <c r="AS302" i="4" s="1"/>
  <c r="BA302" i="4" s="1"/>
  <c r="BB302" i="4" s="1"/>
  <c r="AL334" i="14" s="1"/>
  <c r="AO286" i="4"/>
  <c r="AR286" i="4" s="1"/>
  <c r="AS286" i="4" s="1"/>
  <c r="BA286" i="4" s="1"/>
  <c r="BB286" i="4" s="1"/>
  <c r="AL320" i="14" s="1"/>
  <c r="AO270" i="4"/>
  <c r="AR270" i="4" s="1"/>
  <c r="AS270" i="4" s="1"/>
  <c r="BA270" i="4" s="1"/>
  <c r="BB270" i="4" s="1"/>
  <c r="AL304" i="14" s="1"/>
  <c r="AO254" i="4"/>
  <c r="AR254" i="4" s="1"/>
  <c r="AS254" i="4" s="1"/>
  <c r="BA254" i="4" s="1"/>
  <c r="BB254" i="4" s="1"/>
  <c r="AL288" i="14" s="1"/>
  <c r="AO238" i="4"/>
  <c r="AR238" i="4" s="1"/>
  <c r="AS238" i="4" s="1"/>
  <c r="BA238" i="4" s="1"/>
  <c r="BB238" i="4" s="1"/>
  <c r="AL272" i="14" s="1"/>
  <c r="AO222" i="4"/>
  <c r="AR222" i="4" s="1"/>
  <c r="AS222" i="4" s="1"/>
  <c r="BA222" i="4" s="1"/>
  <c r="BB222" i="4" s="1"/>
  <c r="AL256" i="14" s="1"/>
  <c r="AO206" i="4"/>
  <c r="AR206" i="4" s="1"/>
  <c r="AS206" i="4" s="1"/>
  <c r="BA206" i="4" s="1"/>
  <c r="BB206" i="4" s="1"/>
  <c r="AL240" i="14" s="1"/>
  <c r="AO190" i="4"/>
  <c r="AR190" i="4" s="1"/>
  <c r="AS190" i="4" s="1"/>
  <c r="BA190" i="4" s="1"/>
  <c r="BB190" i="4" s="1"/>
  <c r="AL224" i="14" s="1"/>
  <c r="AO174" i="4"/>
  <c r="AR174" i="4" s="1"/>
  <c r="AS174" i="4" s="1"/>
  <c r="BA174" i="4" s="1"/>
  <c r="BB174" i="4" s="1"/>
  <c r="AL208" i="14" s="1"/>
  <c r="AO158" i="4"/>
  <c r="AR158" i="4" s="1"/>
  <c r="AS158" i="4" s="1"/>
  <c r="BA158" i="4" s="1"/>
  <c r="BB158" i="4" s="1"/>
  <c r="AL193" i="14" s="1"/>
  <c r="AO142" i="4"/>
  <c r="AR142" i="4" s="1"/>
  <c r="AS142" i="4" s="1"/>
  <c r="BA142" i="4" s="1"/>
  <c r="BB142" i="4" s="1"/>
  <c r="AL177" i="14" s="1"/>
  <c r="AO126" i="4"/>
  <c r="AR126" i="4" s="1"/>
  <c r="AS126" i="4" s="1"/>
  <c r="BA126" i="4" s="1"/>
  <c r="BB126" i="4" s="1"/>
  <c r="AL161" i="14" s="1"/>
  <c r="AO110" i="4"/>
  <c r="AR110" i="4" s="1"/>
  <c r="AS110" i="4" s="1"/>
  <c r="BA110" i="4" s="1"/>
  <c r="BB110" i="4" s="1"/>
  <c r="AL146" i="14" s="1"/>
  <c r="AO94" i="4"/>
  <c r="AR94" i="4" s="1"/>
  <c r="AS94" i="4" s="1"/>
  <c r="BA94" i="4" s="1"/>
  <c r="BB94" i="4" s="1"/>
  <c r="AL130" i="14" s="1"/>
  <c r="AO78" i="4"/>
  <c r="AR78" i="4" s="1"/>
  <c r="AS78" i="4" s="1"/>
  <c r="BA78" i="4" s="1"/>
  <c r="BB78" i="4" s="1"/>
  <c r="AL116" i="14" s="1"/>
  <c r="AO62" i="4"/>
  <c r="AR62" i="4" s="1"/>
  <c r="AS62" i="4" s="1"/>
  <c r="BA62" i="4" s="1"/>
  <c r="BB62" i="4" s="1"/>
  <c r="AL103" i="14" s="1"/>
  <c r="AO46" i="4"/>
  <c r="AR46" i="4" s="1"/>
  <c r="AS46" i="4" s="1"/>
  <c r="BA46" i="4" s="1"/>
  <c r="BB46" i="4" s="1"/>
  <c r="AL93" i="14" s="1"/>
  <c r="AO30" i="4"/>
  <c r="AR30" i="4" s="1"/>
  <c r="AS30" i="4" s="1"/>
  <c r="BA30" i="4" s="1"/>
  <c r="BB30" i="4" s="1"/>
  <c r="AL78" i="14" s="1"/>
  <c r="AO14" i="4"/>
  <c r="AR14" i="4" s="1"/>
  <c r="AS14" i="4" s="1"/>
  <c r="BA14" i="4" s="1"/>
  <c r="BB14" i="4" s="1"/>
  <c r="AL64" i="14" s="1"/>
  <c r="AO333" i="4"/>
  <c r="AR333" i="4" s="1"/>
  <c r="AS333" i="4" s="1"/>
  <c r="BA333" i="4" s="1"/>
  <c r="BB333" i="4" s="1"/>
  <c r="AL363" i="14" s="1"/>
  <c r="AO317" i="4"/>
  <c r="AR317" i="4" s="1"/>
  <c r="AS317" i="4" s="1"/>
  <c r="BA317" i="4" s="1"/>
  <c r="BB317" i="4" s="1"/>
  <c r="AL349" i="14" s="1"/>
  <c r="AO301" i="4"/>
  <c r="AR301" i="4" s="1"/>
  <c r="AS301" i="4" s="1"/>
  <c r="BA301" i="4" s="1"/>
  <c r="BB301" i="4" s="1"/>
  <c r="AL333" i="14" s="1"/>
  <c r="AO285" i="4"/>
  <c r="AR285" i="4" s="1"/>
  <c r="AS285" i="4" s="1"/>
  <c r="BA285" i="4" s="1"/>
  <c r="BB285" i="4" s="1"/>
  <c r="AL319" i="14" s="1"/>
  <c r="AO269" i="4"/>
  <c r="AR269" i="4" s="1"/>
  <c r="AS269" i="4" s="1"/>
  <c r="BA269" i="4" s="1"/>
  <c r="BB269" i="4" s="1"/>
  <c r="AL303" i="14" s="1"/>
  <c r="AO253" i="4"/>
  <c r="AR253" i="4" s="1"/>
  <c r="AS253" i="4" s="1"/>
  <c r="BA253" i="4" s="1"/>
  <c r="BB253" i="4" s="1"/>
  <c r="AL287" i="14" s="1"/>
  <c r="AO237" i="4"/>
  <c r="AR237" i="4" s="1"/>
  <c r="AS237" i="4" s="1"/>
  <c r="BA237" i="4" s="1"/>
  <c r="BB237" i="4" s="1"/>
  <c r="AL271" i="14" s="1"/>
  <c r="AO221" i="4"/>
  <c r="AR221" i="4" s="1"/>
  <c r="AS221" i="4" s="1"/>
  <c r="BA221" i="4" s="1"/>
  <c r="BB221" i="4" s="1"/>
  <c r="AL255" i="14" s="1"/>
  <c r="AO205" i="4"/>
  <c r="AR205" i="4" s="1"/>
  <c r="AS205" i="4" s="1"/>
  <c r="BA205" i="4" s="1"/>
  <c r="BB205" i="4" s="1"/>
  <c r="AL239" i="14" s="1"/>
  <c r="AO189" i="4"/>
  <c r="AR189" i="4" s="1"/>
  <c r="AS189" i="4" s="1"/>
  <c r="BA189" i="4" s="1"/>
  <c r="BB189" i="4" s="1"/>
  <c r="AL223" i="14" s="1"/>
  <c r="AO173" i="4"/>
  <c r="AR173" i="4" s="1"/>
  <c r="AS173" i="4" s="1"/>
  <c r="BA173" i="4" s="1"/>
  <c r="BB173" i="4" s="1"/>
  <c r="AL207" i="14" s="1"/>
  <c r="AO157" i="4"/>
  <c r="AR157" i="4" s="1"/>
  <c r="AS157" i="4" s="1"/>
  <c r="BA157" i="4" s="1"/>
  <c r="BB157" i="4" s="1"/>
  <c r="AL192" i="14" s="1"/>
  <c r="AO141" i="4"/>
  <c r="AR141" i="4" s="1"/>
  <c r="AS141" i="4" s="1"/>
  <c r="BA141" i="4" s="1"/>
  <c r="BB141" i="4" s="1"/>
  <c r="AL176" i="14" s="1"/>
  <c r="AO125" i="4"/>
  <c r="AR125" i="4" s="1"/>
  <c r="AS125" i="4" s="1"/>
  <c r="BA125" i="4" s="1"/>
  <c r="BB125" i="4" s="1"/>
  <c r="AL160" i="14" s="1"/>
  <c r="AO109" i="4"/>
  <c r="AR109" i="4" s="1"/>
  <c r="AS109" i="4" s="1"/>
  <c r="BA109" i="4" s="1"/>
  <c r="BB109" i="4" s="1"/>
  <c r="AL145" i="14" s="1"/>
  <c r="AO93" i="4"/>
  <c r="AR93" i="4" s="1"/>
  <c r="AS93" i="4" s="1"/>
  <c r="BA93" i="4" s="1"/>
  <c r="BB93" i="4" s="1"/>
  <c r="AL56" i="14" s="1"/>
  <c r="AO77" i="4"/>
  <c r="AR77" i="4" s="1"/>
  <c r="AS77" i="4" s="1"/>
  <c r="BA77" i="4" s="1"/>
  <c r="BB77" i="4" s="1"/>
  <c r="AL16" i="14" s="1"/>
  <c r="AO61" i="4"/>
  <c r="AR61" i="4" s="1"/>
  <c r="AS61" i="4" s="1"/>
  <c r="BA61" i="4" s="1"/>
  <c r="BB61" i="4" s="1"/>
  <c r="AL102" i="14" s="1"/>
  <c r="AO45" i="4"/>
  <c r="AR45" i="4" s="1"/>
  <c r="AS45" i="4" s="1"/>
  <c r="BA45" i="4" s="1"/>
  <c r="BB45" i="4" s="1"/>
  <c r="AL92" i="14" s="1"/>
  <c r="AO29" i="4"/>
  <c r="AR29" i="4" s="1"/>
  <c r="AS29" i="4" s="1"/>
  <c r="BA29" i="4" s="1"/>
  <c r="BB29" i="4" s="1"/>
  <c r="AL22" i="14" s="1"/>
  <c r="AO13" i="4"/>
  <c r="AR13" i="4" s="1"/>
  <c r="AS13" i="4" s="1"/>
  <c r="BA13" i="4" s="1"/>
  <c r="BB13" i="4" s="1"/>
  <c r="AL63" i="14" s="1"/>
  <c r="AO128" i="4"/>
  <c r="AR128" i="4" s="1"/>
  <c r="AS128" i="4" s="1"/>
  <c r="BA128" i="4" s="1"/>
  <c r="BB128" i="4" s="1"/>
  <c r="AL163" i="14" s="1"/>
  <c r="AO112" i="4"/>
  <c r="AR112" i="4" s="1"/>
  <c r="AS112" i="4" s="1"/>
  <c r="BA112" i="4" s="1"/>
  <c r="BB112" i="4" s="1"/>
  <c r="AL148" i="14" s="1"/>
  <c r="AO96" i="4"/>
  <c r="AR96" i="4" s="1"/>
  <c r="AS96" i="4" s="1"/>
  <c r="BA96" i="4" s="1"/>
  <c r="BB96" i="4" s="1"/>
  <c r="AL132" i="14" s="1"/>
  <c r="AO80" i="4"/>
  <c r="AR80" i="4" s="1"/>
  <c r="AS80" i="4" s="1"/>
  <c r="BA80" i="4" s="1"/>
  <c r="BB80" i="4" s="1"/>
  <c r="AL118" i="14" s="1"/>
  <c r="AO64" i="4"/>
  <c r="AR64" i="4" s="1"/>
  <c r="AS64" i="4" s="1"/>
  <c r="BA64" i="4" s="1"/>
  <c r="BB64" i="4" s="1"/>
  <c r="AL105" i="14" s="1"/>
  <c r="AO48" i="4"/>
  <c r="AR48" i="4" s="1"/>
  <c r="AS48" i="4" s="1"/>
  <c r="BA48" i="4" s="1"/>
  <c r="BB48" i="4" s="1"/>
  <c r="AL94" i="14" s="1"/>
  <c r="AO32" i="4"/>
  <c r="AR32" i="4" s="1"/>
  <c r="AS32" i="4" s="1"/>
  <c r="BA32" i="4" s="1"/>
  <c r="BB32" i="4" s="1"/>
  <c r="AL80" i="14" s="1"/>
  <c r="AO16" i="4"/>
  <c r="AR16" i="4" s="1"/>
  <c r="AS16" i="4" s="1"/>
  <c r="BA16" i="4" s="1"/>
  <c r="BB16" i="4" s="1"/>
  <c r="AL66" i="14" s="1"/>
  <c r="AO339" i="4"/>
  <c r="AR339" i="4" s="1"/>
  <c r="AS339" i="4" s="1"/>
  <c r="BA339" i="4" s="1"/>
  <c r="BB339" i="4" s="1"/>
  <c r="AL368" i="14" s="1"/>
  <c r="AO323" i="4"/>
  <c r="AR323" i="4" s="1"/>
  <c r="AS323" i="4" s="1"/>
  <c r="BA323" i="4" s="1"/>
  <c r="BB323" i="4" s="1"/>
  <c r="AL355" i="14" s="1"/>
  <c r="AO307" i="4"/>
  <c r="AR307" i="4" s="1"/>
  <c r="AS307" i="4" s="1"/>
  <c r="BA307" i="4" s="1"/>
  <c r="BB307" i="4" s="1"/>
  <c r="AL339" i="14" s="1"/>
  <c r="AO291" i="4"/>
  <c r="AR291" i="4" s="1"/>
  <c r="AS291" i="4" s="1"/>
  <c r="BA291" i="4" s="1"/>
  <c r="BB291" i="4" s="1"/>
  <c r="AL325" i="14" s="1"/>
  <c r="AO275" i="4"/>
  <c r="AR275" i="4" s="1"/>
  <c r="AS275" i="4" s="1"/>
  <c r="BA275" i="4" s="1"/>
  <c r="BB275" i="4" s="1"/>
  <c r="AL309" i="14" s="1"/>
  <c r="AO259" i="4"/>
  <c r="AR259" i="4" s="1"/>
  <c r="AS259" i="4" s="1"/>
  <c r="BA259" i="4" s="1"/>
  <c r="BB259" i="4" s="1"/>
  <c r="AL293" i="14" s="1"/>
  <c r="AO243" i="4"/>
  <c r="AR243" i="4" s="1"/>
  <c r="AS243" i="4" s="1"/>
  <c r="BA243" i="4" s="1"/>
  <c r="BB243" i="4" s="1"/>
  <c r="AL277" i="14" s="1"/>
  <c r="AO227" i="4"/>
  <c r="AR227" i="4" s="1"/>
  <c r="AS227" i="4" s="1"/>
  <c r="BA227" i="4" s="1"/>
  <c r="BB227" i="4" s="1"/>
  <c r="AL261" i="14" s="1"/>
  <c r="AO211" i="4"/>
  <c r="AR211" i="4" s="1"/>
  <c r="AS211" i="4" s="1"/>
  <c r="BA211" i="4" s="1"/>
  <c r="BB211" i="4" s="1"/>
  <c r="AL245" i="14" s="1"/>
  <c r="AO195" i="4"/>
  <c r="AR195" i="4" s="1"/>
  <c r="AS195" i="4" s="1"/>
  <c r="BA195" i="4" s="1"/>
  <c r="BB195" i="4" s="1"/>
  <c r="AL229" i="14" s="1"/>
  <c r="AO179" i="4"/>
  <c r="AR179" i="4" s="1"/>
  <c r="AS179" i="4" s="1"/>
  <c r="BA179" i="4" s="1"/>
  <c r="BB179" i="4" s="1"/>
  <c r="AL213" i="14" s="1"/>
  <c r="AO163" i="4"/>
  <c r="AR163" i="4" s="1"/>
  <c r="AS163" i="4" s="1"/>
  <c r="BA163" i="4" s="1"/>
  <c r="BB163" i="4" s="1"/>
  <c r="AL197" i="14" s="1"/>
  <c r="AO147" i="4"/>
  <c r="AR147" i="4" s="1"/>
  <c r="AS147" i="4" s="1"/>
  <c r="BA147" i="4" s="1"/>
  <c r="BB147" i="4" s="1"/>
  <c r="AL182" i="14" s="1"/>
  <c r="AO131" i="4"/>
  <c r="AR131" i="4" s="1"/>
  <c r="AS131" i="4" s="1"/>
  <c r="BA131" i="4" s="1"/>
  <c r="BB131" i="4" s="1"/>
  <c r="AL166" i="14" s="1"/>
  <c r="AO115" i="4"/>
  <c r="AR115" i="4" s="1"/>
  <c r="AS115" i="4" s="1"/>
  <c r="BA115" i="4" s="1"/>
  <c r="BB115" i="4" s="1"/>
  <c r="AL151" i="14" s="1"/>
  <c r="AO99" i="4"/>
  <c r="AR99" i="4" s="1"/>
  <c r="AS99" i="4" s="1"/>
  <c r="BA99" i="4" s="1"/>
  <c r="BB99" i="4" s="1"/>
  <c r="AL135" i="14" s="1"/>
  <c r="AO83" i="4"/>
  <c r="AR83" i="4" s="1"/>
  <c r="AS83" i="4" s="1"/>
  <c r="BA83" i="4" s="1"/>
  <c r="BB83" i="4" s="1"/>
  <c r="AL120" i="14" s="1"/>
  <c r="AO67" i="4"/>
  <c r="AR67" i="4" s="1"/>
  <c r="AS67" i="4" s="1"/>
  <c r="BA67" i="4" s="1"/>
  <c r="BB67" i="4" s="1"/>
  <c r="AL108" i="14" s="1"/>
  <c r="AO51" i="4"/>
  <c r="AR51" i="4" s="1"/>
  <c r="AS51" i="4" s="1"/>
  <c r="BA51" i="4" s="1"/>
  <c r="BB51" i="4" s="1"/>
  <c r="AL97" i="14" s="1"/>
  <c r="AO35" i="4"/>
  <c r="AR35" i="4" s="1"/>
  <c r="AS35" i="4" s="1"/>
  <c r="BA35" i="4" s="1"/>
  <c r="BB35" i="4" s="1"/>
  <c r="AL83" i="14" s="1"/>
  <c r="AO19" i="4"/>
  <c r="AR19" i="4" s="1"/>
  <c r="AS19" i="4" s="1"/>
  <c r="BA19" i="4" s="1"/>
  <c r="BB19" i="4" s="1"/>
  <c r="AL68" i="14" s="1"/>
  <c r="AO682" i="4"/>
  <c r="AR682" i="4" s="1"/>
  <c r="AS682" i="4" s="1"/>
  <c r="BA682" i="4" s="1"/>
  <c r="BB682" i="4" s="1"/>
  <c r="AL687" i="14" s="1"/>
  <c r="AO697" i="4"/>
  <c r="AR697" i="4" s="1"/>
  <c r="AS697" i="4" s="1"/>
  <c r="BA697" i="4" s="1"/>
  <c r="BB697" i="4" s="1"/>
  <c r="AL700" i="14" s="1"/>
  <c r="AO657" i="4"/>
  <c r="AR657" i="4" s="1"/>
  <c r="AS657" i="4" s="1"/>
  <c r="BA657" i="4" s="1"/>
  <c r="BB657" i="4" s="1"/>
  <c r="AL664" i="14" s="1"/>
  <c r="AO720" i="4"/>
  <c r="AR720" i="4" s="1"/>
  <c r="AS720" i="4" s="1"/>
  <c r="BA720" i="4" s="1"/>
  <c r="BB720" i="4" s="1"/>
  <c r="AL722" i="14" s="1"/>
  <c r="AO672" i="4"/>
  <c r="AR672" i="4" s="1"/>
  <c r="AS672" i="4" s="1"/>
  <c r="BA672" i="4" s="1"/>
  <c r="BB672" i="4" s="1"/>
  <c r="AL677" i="14" s="1"/>
  <c r="AO734" i="4"/>
  <c r="AR734" i="4" s="1"/>
  <c r="AS734" i="4" s="1"/>
  <c r="BA734" i="4" s="1"/>
  <c r="BB734" i="4" s="1"/>
  <c r="AL733" i="14" s="1"/>
  <c r="AO670" i="4"/>
  <c r="AR670" i="4" s="1"/>
  <c r="AS670" i="4" s="1"/>
  <c r="BA670" i="4" s="1"/>
  <c r="BB670" i="4" s="1"/>
  <c r="AL675" i="14" s="1"/>
  <c r="AO681" i="4"/>
  <c r="AR681" i="4" s="1"/>
  <c r="AS681" i="4" s="1"/>
  <c r="BA681" i="4" s="1"/>
  <c r="BB681" i="4" s="1"/>
  <c r="AL686" i="14" s="1"/>
  <c r="AO723" i="4"/>
  <c r="AR723" i="4" s="1"/>
  <c r="AS723" i="4" s="1"/>
  <c r="BA723" i="4" s="1"/>
  <c r="BB723" i="4" s="1"/>
  <c r="AL725" i="14" s="1"/>
  <c r="AO675" i="4"/>
  <c r="AR675" i="4" s="1"/>
  <c r="AS675" i="4" s="1"/>
  <c r="BA675" i="4" s="1"/>
  <c r="BB675" i="4" s="1"/>
  <c r="AL680" i="14" s="1"/>
  <c r="AO620" i="4"/>
  <c r="AR620" i="4" s="1"/>
  <c r="AS620" i="4" s="1"/>
  <c r="BA620" i="4" s="1"/>
  <c r="BB620" i="4" s="1"/>
  <c r="AL627" i="14" s="1"/>
  <c r="AO605" i="4"/>
  <c r="AR605" i="4" s="1"/>
  <c r="AS605" i="4" s="1"/>
  <c r="BA605" i="4" s="1"/>
  <c r="BB605" i="4" s="1"/>
  <c r="AL612" i="14" s="1"/>
  <c r="AO557" i="4"/>
  <c r="AR557" i="4" s="1"/>
  <c r="AS557" i="4" s="1"/>
  <c r="BA557" i="4" s="1"/>
  <c r="BB557" i="4" s="1"/>
  <c r="AL564" i="14" s="1"/>
  <c r="AO509" i="4"/>
  <c r="AR509" i="4" s="1"/>
  <c r="AS509" i="4" s="1"/>
  <c r="BA509" i="4" s="1"/>
  <c r="BB509" i="4" s="1"/>
  <c r="AL517" i="14" s="1"/>
  <c r="AO477" i="4"/>
  <c r="AR477" i="4" s="1"/>
  <c r="AS477" i="4" s="1"/>
  <c r="BA477" i="4" s="1"/>
  <c r="BB477" i="4" s="1"/>
  <c r="AL486" i="14" s="1"/>
  <c r="AO429" i="4"/>
  <c r="AR429" i="4" s="1"/>
  <c r="AS429" i="4" s="1"/>
  <c r="BA429" i="4" s="1"/>
  <c r="BB429" i="4" s="1"/>
  <c r="AL443" i="14" s="1"/>
  <c r="AO397" i="4"/>
  <c r="AR397" i="4" s="1"/>
  <c r="AS397" i="4" s="1"/>
  <c r="BA397" i="4" s="1"/>
  <c r="BB397" i="4" s="1"/>
  <c r="AL418" i="14" s="1"/>
  <c r="AO296" i="4"/>
  <c r="AR296" i="4" s="1"/>
  <c r="AS296" i="4" s="1"/>
  <c r="BA296" i="4" s="1"/>
  <c r="BB296" i="4" s="1"/>
  <c r="AL328" i="14" s="1"/>
  <c r="AO560" i="4"/>
  <c r="AR560" i="4" s="1"/>
  <c r="AS560" i="4" s="1"/>
  <c r="BA560" i="4" s="1"/>
  <c r="BB560" i="4" s="1"/>
  <c r="AL567" i="14" s="1"/>
  <c r="AO192" i="4"/>
  <c r="AR192" i="4" s="1"/>
  <c r="AS192" i="4" s="1"/>
  <c r="BA192" i="4" s="1"/>
  <c r="BB192" i="4" s="1"/>
  <c r="AL226" i="14" s="1"/>
  <c r="AO730" i="4"/>
  <c r="AR730" i="4" s="1"/>
  <c r="AS730" i="4" s="1"/>
  <c r="BA730" i="4" s="1"/>
  <c r="BB730" i="4" s="1"/>
  <c r="AL13" i="14" s="1"/>
  <c r="AO698" i="4"/>
  <c r="AR698" i="4" s="1"/>
  <c r="AS698" i="4" s="1"/>
  <c r="BA698" i="4" s="1"/>
  <c r="BB698" i="4" s="1"/>
  <c r="AL701" i="14" s="1"/>
  <c r="AO666" i="4"/>
  <c r="AR666" i="4" s="1"/>
  <c r="AS666" i="4" s="1"/>
  <c r="BA666" i="4" s="1"/>
  <c r="BB666" i="4" s="1"/>
  <c r="AL671" i="14" s="1"/>
  <c r="AO625" i="4"/>
  <c r="AR625" i="4" s="1"/>
  <c r="AS625" i="4" s="1"/>
  <c r="BA625" i="4" s="1"/>
  <c r="BB625" i="4" s="1"/>
  <c r="AL632" i="14" s="1"/>
  <c r="AO717" i="4"/>
  <c r="AR717" i="4" s="1"/>
  <c r="AS717" i="4" s="1"/>
  <c r="BA717" i="4" s="1"/>
  <c r="BB717" i="4" s="1"/>
  <c r="AL719" i="14" s="1"/>
  <c r="AO685" i="4"/>
  <c r="AR685" i="4" s="1"/>
  <c r="AS685" i="4" s="1"/>
  <c r="BA685" i="4" s="1"/>
  <c r="BB685" i="4" s="1"/>
  <c r="AL690" i="14" s="1"/>
  <c r="AO665" i="4"/>
  <c r="AR665" i="4" s="1"/>
  <c r="AS665" i="4" s="1"/>
  <c r="BA665" i="4" s="1"/>
  <c r="BB665" i="4" s="1"/>
  <c r="AL670" i="14" s="1"/>
  <c r="AO649" i="4"/>
  <c r="AR649" i="4" s="1"/>
  <c r="AS649" i="4" s="1"/>
  <c r="BA649" i="4" s="1"/>
  <c r="BB649" i="4" s="1"/>
  <c r="AL656" i="14" s="1"/>
  <c r="AO632" i="4"/>
  <c r="AR632" i="4" s="1"/>
  <c r="AS632" i="4" s="1"/>
  <c r="BA632" i="4" s="1"/>
  <c r="BB632" i="4" s="1"/>
  <c r="AL639" i="14" s="1"/>
  <c r="AO728" i="4"/>
  <c r="AR728" i="4" s="1"/>
  <c r="AS728" i="4" s="1"/>
  <c r="BA728" i="4" s="1"/>
  <c r="BB728" i="4" s="1"/>
  <c r="AL728" i="14" s="1"/>
  <c r="AO712" i="4"/>
  <c r="AR712" i="4" s="1"/>
  <c r="AS712" i="4" s="1"/>
  <c r="BA712" i="4" s="1"/>
  <c r="BB712" i="4" s="1"/>
  <c r="AL714" i="14" s="1"/>
  <c r="AO696" i="4"/>
  <c r="AR696" i="4" s="1"/>
  <c r="AS696" i="4" s="1"/>
  <c r="BA696" i="4" s="1"/>
  <c r="BB696" i="4" s="1"/>
  <c r="AL699" i="14" s="1"/>
  <c r="AO680" i="4"/>
  <c r="AR680" i="4" s="1"/>
  <c r="AS680" i="4" s="1"/>
  <c r="BA680" i="4" s="1"/>
  <c r="BB680" i="4" s="1"/>
  <c r="AL685" i="14" s="1"/>
  <c r="AO664" i="4"/>
  <c r="AR664" i="4" s="1"/>
  <c r="AS664" i="4" s="1"/>
  <c r="BA664" i="4" s="1"/>
  <c r="BB664" i="4" s="1"/>
  <c r="AL669" i="14" s="1"/>
  <c r="AO648" i="4"/>
  <c r="AR648" i="4" s="1"/>
  <c r="AS648" i="4" s="1"/>
  <c r="BA648" i="4" s="1"/>
  <c r="BB648" i="4" s="1"/>
  <c r="AL655" i="14" s="1"/>
  <c r="AO629" i="4"/>
  <c r="AR629" i="4" s="1"/>
  <c r="AS629" i="4" s="1"/>
  <c r="BA629" i="4" s="1"/>
  <c r="BB629" i="4" s="1"/>
  <c r="AL636" i="14" s="1"/>
  <c r="AO718" i="4"/>
  <c r="AR718" i="4" s="1"/>
  <c r="AS718" i="4" s="1"/>
  <c r="BA718" i="4" s="1"/>
  <c r="BB718" i="4" s="1"/>
  <c r="AL720" i="14" s="1"/>
  <c r="AO686" i="4"/>
  <c r="AR686" i="4" s="1"/>
  <c r="AS686" i="4" s="1"/>
  <c r="BA686" i="4" s="1"/>
  <c r="BB686" i="4" s="1"/>
  <c r="AL691" i="14" s="1"/>
  <c r="AO654" i="4"/>
  <c r="AR654" i="4" s="1"/>
  <c r="AS654" i="4" s="1"/>
  <c r="BA654" i="4" s="1"/>
  <c r="BB654" i="4" s="1"/>
  <c r="AL661" i="14" s="1"/>
  <c r="AO733" i="4"/>
  <c r="AR733" i="4" s="1"/>
  <c r="AS733" i="4" s="1"/>
  <c r="BA733" i="4" s="1"/>
  <c r="BB733" i="4" s="1"/>
  <c r="AL732" i="14" s="1"/>
  <c r="AO701" i="4"/>
  <c r="AR701" i="4" s="1"/>
  <c r="AS701" i="4" s="1"/>
  <c r="BA701" i="4" s="1"/>
  <c r="BB701" i="4" s="1"/>
  <c r="AL47" i="14" s="1"/>
  <c r="AO731" i="4"/>
  <c r="AR731" i="4" s="1"/>
  <c r="AS731" i="4" s="1"/>
  <c r="BA731" i="4" s="1"/>
  <c r="BB731" i="4" s="1"/>
  <c r="AL730" i="14" s="1"/>
  <c r="AO715" i="4"/>
  <c r="AR715" i="4" s="1"/>
  <c r="AS715" i="4" s="1"/>
  <c r="BA715" i="4" s="1"/>
  <c r="BB715" i="4" s="1"/>
  <c r="AL717" i="14" s="1"/>
  <c r="AO699" i="4"/>
  <c r="AR699" i="4" s="1"/>
  <c r="AS699" i="4" s="1"/>
  <c r="BA699" i="4" s="1"/>
  <c r="BB699" i="4" s="1"/>
  <c r="AL702" i="14" s="1"/>
  <c r="AO683" i="4"/>
  <c r="AR683" i="4" s="1"/>
  <c r="AS683" i="4" s="1"/>
  <c r="BA683" i="4" s="1"/>
  <c r="BB683" i="4" s="1"/>
  <c r="AL688" i="14" s="1"/>
  <c r="AO667" i="4"/>
  <c r="AR667" i="4" s="1"/>
  <c r="AS667" i="4" s="1"/>
  <c r="BA667" i="4" s="1"/>
  <c r="BB667" i="4" s="1"/>
  <c r="AL672" i="14" s="1"/>
  <c r="AO651" i="4"/>
  <c r="AR651" i="4" s="1"/>
  <c r="AS651" i="4" s="1"/>
  <c r="BA651" i="4" s="1"/>
  <c r="BB651" i="4" s="1"/>
  <c r="AL658" i="14" s="1"/>
  <c r="AO635" i="4"/>
  <c r="AR635" i="4" s="1"/>
  <c r="AS635" i="4" s="1"/>
  <c r="BA635" i="4" s="1"/>
  <c r="BB635" i="4" s="1"/>
  <c r="AL642" i="14" s="1"/>
  <c r="AO613" i="4"/>
  <c r="AR613" i="4" s="1"/>
  <c r="AS613" i="4" s="1"/>
  <c r="BA613" i="4" s="1"/>
  <c r="BB613" i="4" s="1"/>
  <c r="AL620" i="14" s="1"/>
  <c r="AO597" i="4"/>
  <c r="AR597" i="4" s="1"/>
  <c r="AS597" i="4" s="1"/>
  <c r="BA597" i="4" s="1"/>
  <c r="BB597" i="4" s="1"/>
  <c r="AL604" i="14" s="1"/>
  <c r="AO581" i="4"/>
  <c r="AR581" i="4" s="1"/>
  <c r="AS581" i="4" s="1"/>
  <c r="BA581" i="4" s="1"/>
  <c r="BB581" i="4" s="1"/>
  <c r="AL588" i="14" s="1"/>
  <c r="AO565" i="4"/>
  <c r="AR565" i="4" s="1"/>
  <c r="AS565" i="4" s="1"/>
  <c r="BA565" i="4" s="1"/>
  <c r="BB565" i="4" s="1"/>
  <c r="AL572" i="14" s="1"/>
  <c r="AO549" i="4"/>
  <c r="AR549" i="4" s="1"/>
  <c r="AS549" i="4" s="1"/>
  <c r="BA549" i="4" s="1"/>
  <c r="BB549" i="4" s="1"/>
  <c r="AL556" i="14" s="1"/>
  <c r="AO533" i="4"/>
  <c r="AR533" i="4" s="1"/>
  <c r="AS533" i="4" s="1"/>
  <c r="BA533" i="4" s="1"/>
  <c r="BB533" i="4" s="1"/>
  <c r="AL540" i="14" s="1"/>
  <c r="AO517" i="4"/>
  <c r="AR517" i="4" s="1"/>
  <c r="AS517" i="4" s="1"/>
  <c r="BA517" i="4" s="1"/>
  <c r="BB517" i="4" s="1"/>
  <c r="AL525" i="14" s="1"/>
  <c r="AO501" i="4"/>
  <c r="AR501" i="4" s="1"/>
  <c r="AS501" i="4" s="1"/>
  <c r="BA501" i="4" s="1"/>
  <c r="BB501" i="4" s="1"/>
  <c r="AL509" i="14" s="1"/>
  <c r="AO485" i="4"/>
  <c r="AR485" i="4" s="1"/>
  <c r="AS485" i="4" s="1"/>
  <c r="BA485" i="4" s="1"/>
  <c r="BB485" i="4" s="1"/>
  <c r="AL494" i="14" s="1"/>
  <c r="AO469" i="4"/>
  <c r="AR469" i="4" s="1"/>
  <c r="AS469" i="4" s="1"/>
  <c r="BA469" i="4" s="1"/>
  <c r="BB469" i="4" s="1"/>
  <c r="AL478" i="14" s="1"/>
  <c r="AO453" i="4"/>
  <c r="AR453" i="4" s="1"/>
  <c r="AS453" i="4" s="1"/>
  <c r="BA453" i="4" s="1"/>
  <c r="BB453" i="4" s="1"/>
  <c r="AL463" i="14" s="1"/>
  <c r="AO437" i="4"/>
  <c r="AR437" i="4" s="1"/>
  <c r="AS437" i="4" s="1"/>
  <c r="BA437" i="4" s="1"/>
  <c r="BB437" i="4" s="1"/>
  <c r="AL451" i="14" s="1"/>
  <c r="AO421" i="4"/>
  <c r="AR421" i="4" s="1"/>
  <c r="AS421" i="4" s="1"/>
  <c r="BA421" i="4" s="1"/>
  <c r="BB421" i="4" s="1"/>
  <c r="AL438" i="14" s="1"/>
  <c r="AO405" i="4"/>
  <c r="AR405" i="4" s="1"/>
  <c r="AS405" i="4" s="1"/>
  <c r="BA405" i="4" s="1"/>
  <c r="BB405" i="4" s="1"/>
  <c r="AL426" i="14" s="1"/>
  <c r="AO389" i="4"/>
  <c r="AR389" i="4" s="1"/>
  <c r="AS389" i="4" s="1"/>
  <c r="BA389" i="4" s="1"/>
  <c r="BB389" i="4" s="1"/>
  <c r="AL411" i="14" s="1"/>
  <c r="AO373" i="4"/>
  <c r="AR373" i="4" s="1"/>
  <c r="AS373" i="4" s="1"/>
  <c r="BA373" i="4" s="1"/>
  <c r="BB373" i="4" s="1"/>
  <c r="AL398" i="14" s="1"/>
  <c r="AO357" i="4"/>
  <c r="AR357" i="4" s="1"/>
  <c r="AS357" i="4" s="1"/>
  <c r="BA357" i="4" s="1"/>
  <c r="BB357" i="4" s="1"/>
  <c r="AL386" i="14" s="1"/>
  <c r="AO328" i="4"/>
  <c r="AR328" i="4" s="1"/>
  <c r="AS328" i="4" s="1"/>
  <c r="BA328" i="4" s="1"/>
  <c r="BB328" i="4" s="1"/>
  <c r="AL359" i="14" s="1"/>
  <c r="AO264" i="4"/>
  <c r="AR264" i="4" s="1"/>
  <c r="AS264" i="4" s="1"/>
  <c r="BA264" i="4" s="1"/>
  <c r="BB264" i="4" s="1"/>
  <c r="AL298" i="14" s="1"/>
  <c r="AO200" i="4"/>
  <c r="AR200" i="4" s="1"/>
  <c r="AS200" i="4" s="1"/>
  <c r="BA200" i="4" s="1"/>
  <c r="BB200" i="4" s="1"/>
  <c r="AL234" i="14" s="1"/>
  <c r="AO616" i="4"/>
  <c r="AR616" i="4" s="1"/>
  <c r="AS616" i="4" s="1"/>
  <c r="BA616" i="4" s="1"/>
  <c r="BB616" i="4" s="1"/>
  <c r="AL623" i="14" s="1"/>
  <c r="AO600" i="4"/>
  <c r="AR600" i="4" s="1"/>
  <c r="AS600" i="4" s="1"/>
  <c r="BA600" i="4" s="1"/>
  <c r="BB600" i="4" s="1"/>
  <c r="AL607" i="14" s="1"/>
  <c r="AO584" i="4"/>
  <c r="AR584" i="4" s="1"/>
  <c r="AS584" i="4" s="1"/>
  <c r="BA584" i="4" s="1"/>
  <c r="BB584" i="4" s="1"/>
  <c r="AL591" i="14" s="1"/>
  <c r="AO568" i="4"/>
  <c r="AR568" i="4" s="1"/>
  <c r="AS568" i="4" s="1"/>
  <c r="BA568" i="4" s="1"/>
  <c r="BB568" i="4" s="1"/>
  <c r="AL575" i="14" s="1"/>
  <c r="AO552" i="4"/>
  <c r="AR552" i="4" s="1"/>
  <c r="AS552" i="4" s="1"/>
  <c r="BA552" i="4" s="1"/>
  <c r="BB552" i="4" s="1"/>
  <c r="AL559" i="14" s="1"/>
  <c r="AO536" i="4"/>
  <c r="AR536" i="4" s="1"/>
  <c r="AS536" i="4" s="1"/>
  <c r="BA536" i="4" s="1"/>
  <c r="BB536" i="4" s="1"/>
  <c r="AL543" i="14" s="1"/>
  <c r="AO520" i="4"/>
  <c r="AR520" i="4" s="1"/>
  <c r="AS520" i="4" s="1"/>
  <c r="BA520" i="4" s="1"/>
  <c r="BB520" i="4" s="1"/>
  <c r="AL528" i="14" s="1"/>
  <c r="AO504" i="4"/>
  <c r="AR504" i="4" s="1"/>
  <c r="AS504" i="4" s="1"/>
  <c r="BA504" i="4" s="1"/>
  <c r="BB504" i="4" s="1"/>
  <c r="AL512" i="14" s="1"/>
  <c r="AO488" i="4"/>
  <c r="AR488" i="4" s="1"/>
  <c r="AS488" i="4" s="1"/>
  <c r="BA488" i="4" s="1"/>
  <c r="BB488" i="4" s="1"/>
  <c r="AL496" i="14" s="1"/>
  <c r="AO472" i="4"/>
  <c r="AR472" i="4" s="1"/>
  <c r="AS472" i="4" s="1"/>
  <c r="BA472" i="4" s="1"/>
  <c r="BB472" i="4" s="1"/>
  <c r="AL481" i="14" s="1"/>
  <c r="AO456" i="4"/>
  <c r="AR456" i="4" s="1"/>
  <c r="AS456" i="4" s="1"/>
  <c r="BA456" i="4" s="1"/>
  <c r="BB456" i="4" s="1"/>
  <c r="AL466" i="14" s="1"/>
  <c r="AO440" i="4"/>
  <c r="AR440" i="4" s="1"/>
  <c r="AS440" i="4" s="1"/>
  <c r="BA440" i="4" s="1"/>
  <c r="BB440" i="4" s="1"/>
  <c r="AL45" i="14" s="1"/>
  <c r="AO424" i="4"/>
  <c r="AR424" i="4" s="1"/>
  <c r="AS424" i="4" s="1"/>
  <c r="BA424" i="4" s="1"/>
  <c r="BB424" i="4" s="1"/>
  <c r="AL439" i="14" s="1"/>
  <c r="AO408" i="4"/>
  <c r="AR408" i="4" s="1"/>
  <c r="AS408" i="4" s="1"/>
  <c r="BA408" i="4" s="1"/>
  <c r="BB408" i="4" s="1"/>
  <c r="AL429" i="14" s="1"/>
  <c r="AO392" i="4"/>
  <c r="AR392" i="4" s="1"/>
  <c r="AS392" i="4" s="1"/>
  <c r="BA392" i="4" s="1"/>
  <c r="BB392" i="4" s="1"/>
  <c r="AL414" i="14" s="1"/>
  <c r="AO376" i="4"/>
  <c r="AR376" i="4" s="1"/>
  <c r="AS376" i="4" s="1"/>
  <c r="BA376" i="4" s="1"/>
  <c r="BB376" i="4" s="1"/>
  <c r="AL400" i="14" s="1"/>
  <c r="AO360" i="4"/>
  <c r="AR360" i="4" s="1"/>
  <c r="AS360" i="4" s="1"/>
  <c r="BA360" i="4" s="1"/>
  <c r="BB360" i="4" s="1"/>
  <c r="AL388" i="14" s="1"/>
  <c r="AO340" i="4"/>
  <c r="AR340" i="4" s="1"/>
  <c r="AS340" i="4" s="1"/>
  <c r="BA340" i="4" s="1"/>
  <c r="BB340" i="4" s="1"/>
  <c r="AL369" i="14" s="1"/>
  <c r="AO276" i="4"/>
  <c r="AR276" i="4" s="1"/>
  <c r="AS276" i="4" s="1"/>
  <c r="BA276" i="4" s="1"/>
  <c r="BB276" i="4" s="1"/>
  <c r="AL310" i="14" s="1"/>
  <c r="AO212" i="4"/>
  <c r="AR212" i="4" s="1"/>
  <c r="AS212" i="4" s="1"/>
  <c r="BA212" i="4" s="1"/>
  <c r="BB212" i="4" s="1"/>
  <c r="AL246" i="14" s="1"/>
  <c r="AO148" i="4"/>
  <c r="AR148" i="4" s="1"/>
  <c r="AS148" i="4" s="1"/>
  <c r="BA148" i="4" s="1"/>
  <c r="BB148" i="4" s="1"/>
  <c r="AL183" i="14" s="1"/>
  <c r="AO619" i="4"/>
  <c r="AR619" i="4" s="1"/>
  <c r="AS619" i="4" s="1"/>
  <c r="BA619" i="4" s="1"/>
  <c r="BB619" i="4" s="1"/>
  <c r="AL626" i="14" s="1"/>
  <c r="AO603" i="4"/>
  <c r="AR603" i="4" s="1"/>
  <c r="AS603" i="4" s="1"/>
  <c r="BA603" i="4" s="1"/>
  <c r="BB603" i="4" s="1"/>
  <c r="AL610" i="14" s="1"/>
  <c r="AO587" i="4"/>
  <c r="AR587" i="4" s="1"/>
  <c r="AS587" i="4" s="1"/>
  <c r="BA587" i="4" s="1"/>
  <c r="BB587" i="4" s="1"/>
  <c r="AL594" i="14" s="1"/>
  <c r="AO571" i="4"/>
  <c r="AR571" i="4" s="1"/>
  <c r="AS571" i="4" s="1"/>
  <c r="BA571" i="4" s="1"/>
  <c r="BB571" i="4" s="1"/>
  <c r="AL578" i="14" s="1"/>
  <c r="AO555" i="4"/>
  <c r="AR555" i="4" s="1"/>
  <c r="AS555" i="4" s="1"/>
  <c r="BA555" i="4" s="1"/>
  <c r="BB555" i="4" s="1"/>
  <c r="AL562" i="14" s="1"/>
  <c r="AO539" i="4"/>
  <c r="AR539" i="4" s="1"/>
  <c r="AS539" i="4" s="1"/>
  <c r="BA539" i="4" s="1"/>
  <c r="BB539" i="4" s="1"/>
  <c r="AL546" i="14" s="1"/>
  <c r="AO523" i="4"/>
  <c r="AR523" i="4" s="1"/>
  <c r="AS523" i="4" s="1"/>
  <c r="BA523" i="4" s="1"/>
  <c r="BB523" i="4" s="1"/>
  <c r="AL531" i="14" s="1"/>
  <c r="AO507" i="4"/>
  <c r="AR507" i="4" s="1"/>
  <c r="AS507" i="4" s="1"/>
  <c r="BA507" i="4" s="1"/>
  <c r="BB507" i="4" s="1"/>
  <c r="AL515" i="14" s="1"/>
  <c r="AO491" i="4"/>
  <c r="AR491" i="4" s="1"/>
  <c r="AS491" i="4" s="1"/>
  <c r="BA491" i="4" s="1"/>
  <c r="BB491" i="4" s="1"/>
  <c r="AL499" i="14" s="1"/>
  <c r="AO475" i="4"/>
  <c r="AR475" i="4" s="1"/>
  <c r="AS475" i="4" s="1"/>
  <c r="BA475" i="4" s="1"/>
  <c r="BB475" i="4" s="1"/>
  <c r="AL484" i="14" s="1"/>
  <c r="AO459" i="4"/>
  <c r="AR459" i="4" s="1"/>
  <c r="AS459" i="4" s="1"/>
  <c r="BA459" i="4" s="1"/>
  <c r="BB459" i="4" s="1"/>
  <c r="AL468" i="14" s="1"/>
  <c r="AO443" i="4"/>
  <c r="AR443" i="4" s="1"/>
  <c r="AS443" i="4" s="1"/>
  <c r="BA443" i="4" s="1"/>
  <c r="BB443" i="4" s="1"/>
  <c r="AL454" i="14" s="1"/>
  <c r="AO427" i="4"/>
  <c r="AR427" i="4" s="1"/>
  <c r="AS427" i="4" s="1"/>
  <c r="BA427" i="4" s="1"/>
  <c r="BB427" i="4" s="1"/>
  <c r="AL441" i="14" s="1"/>
  <c r="AO411" i="4"/>
  <c r="AR411" i="4" s="1"/>
  <c r="AS411" i="4" s="1"/>
  <c r="BA411" i="4" s="1"/>
  <c r="BB411" i="4" s="1"/>
  <c r="AL431" i="14" s="1"/>
  <c r="AO395" i="4"/>
  <c r="AR395" i="4" s="1"/>
  <c r="AS395" i="4" s="1"/>
  <c r="BA395" i="4" s="1"/>
  <c r="BB395" i="4" s="1"/>
  <c r="AL416" i="14" s="1"/>
  <c r="AO379" i="4"/>
  <c r="AR379" i="4" s="1"/>
  <c r="AS379" i="4" s="1"/>
  <c r="BA379" i="4" s="1"/>
  <c r="BB379" i="4" s="1"/>
  <c r="AL402" i="14" s="1"/>
  <c r="AO363" i="4"/>
  <c r="AR363" i="4" s="1"/>
  <c r="AS363" i="4" s="1"/>
  <c r="BA363" i="4" s="1"/>
  <c r="BB363" i="4" s="1"/>
  <c r="AL390" i="14" s="1"/>
  <c r="AO347" i="4"/>
  <c r="AR347" i="4" s="1"/>
  <c r="AS347" i="4" s="1"/>
  <c r="BA347" i="4" s="1"/>
  <c r="BB347" i="4" s="1"/>
  <c r="AL376" i="14" s="1"/>
  <c r="AO288" i="4"/>
  <c r="AR288" i="4" s="1"/>
  <c r="AS288" i="4" s="1"/>
  <c r="BA288" i="4" s="1"/>
  <c r="BB288" i="4" s="1"/>
  <c r="AL322" i="14" s="1"/>
  <c r="AO224" i="4"/>
  <c r="AR224" i="4" s="1"/>
  <c r="AS224" i="4" s="1"/>
  <c r="BA224" i="4" s="1"/>
  <c r="BB224" i="4" s="1"/>
  <c r="AL258" i="14" s="1"/>
  <c r="AO160" i="4"/>
  <c r="AR160" i="4" s="1"/>
  <c r="AS160" i="4" s="1"/>
  <c r="BA160" i="4" s="1"/>
  <c r="BB160" i="4" s="1"/>
  <c r="AL194" i="14" s="1"/>
  <c r="AO626" i="4"/>
  <c r="AR626" i="4" s="1"/>
  <c r="AS626" i="4" s="1"/>
  <c r="BA626" i="4" s="1"/>
  <c r="BB626" i="4" s="1"/>
  <c r="AL633" i="14" s="1"/>
  <c r="AO610" i="4"/>
  <c r="AR610" i="4" s="1"/>
  <c r="AS610" i="4" s="1"/>
  <c r="BA610" i="4" s="1"/>
  <c r="BB610" i="4" s="1"/>
  <c r="AL617" i="14" s="1"/>
  <c r="AO594" i="4"/>
  <c r="AR594" i="4" s="1"/>
  <c r="AS594" i="4" s="1"/>
  <c r="BA594" i="4" s="1"/>
  <c r="BB594" i="4" s="1"/>
  <c r="AL601" i="14" s="1"/>
  <c r="AO578" i="4"/>
  <c r="AR578" i="4" s="1"/>
  <c r="AS578" i="4" s="1"/>
  <c r="BA578" i="4" s="1"/>
  <c r="BB578" i="4" s="1"/>
  <c r="AL585" i="14" s="1"/>
  <c r="AO562" i="4"/>
  <c r="AR562" i="4" s="1"/>
  <c r="AS562" i="4" s="1"/>
  <c r="BA562" i="4" s="1"/>
  <c r="BB562" i="4" s="1"/>
  <c r="AL569" i="14" s="1"/>
  <c r="AO546" i="4"/>
  <c r="AR546" i="4" s="1"/>
  <c r="AS546" i="4" s="1"/>
  <c r="BA546" i="4" s="1"/>
  <c r="BB546" i="4" s="1"/>
  <c r="AL553" i="14" s="1"/>
  <c r="AO530" i="4"/>
  <c r="AR530" i="4" s="1"/>
  <c r="AS530" i="4" s="1"/>
  <c r="BA530" i="4" s="1"/>
  <c r="BB530" i="4" s="1"/>
  <c r="AL537" i="14" s="1"/>
  <c r="AO514" i="4"/>
  <c r="AR514" i="4" s="1"/>
  <c r="AS514" i="4" s="1"/>
  <c r="BA514" i="4" s="1"/>
  <c r="BB514" i="4" s="1"/>
  <c r="AL522" i="14" s="1"/>
  <c r="AO498" i="4"/>
  <c r="AR498" i="4" s="1"/>
  <c r="AS498" i="4" s="1"/>
  <c r="BA498" i="4" s="1"/>
  <c r="BB498" i="4" s="1"/>
  <c r="AL506" i="14" s="1"/>
  <c r="AO482" i="4"/>
  <c r="AR482" i="4" s="1"/>
  <c r="AS482" i="4" s="1"/>
  <c r="BA482" i="4" s="1"/>
  <c r="BB482" i="4" s="1"/>
  <c r="AL491" i="14" s="1"/>
  <c r="AO466" i="4"/>
  <c r="AR466" i="4" s="1"/>
  <c r="AS466" i="4" s="1"/>
  <c r="BA466" i="4" s="1"/>
  <c r="BB466" i="4" s="1"/>
  <c r="AL475" i="14" s="1"/>
  <c r="AO450" i="4"/>
  <c r="AR450" i="4" s="1"/>
  <c r="AS450" i="4" s="1"/>
  <c r="BA450" i="4" s="1"/>
  <c r="BB450" i="4" s="1"/>
  <c r="AL460" i="14" s="1"/>
  <c r="AO434" i="4"/>
  <c r="AR434" i="4" s="1"/>
  <c r="AS434" i="4" s="1"/>
  <c r="BA434" i="4" s="1"/>
  <c r="BB434" i="4" s="1"/>
  <c r="AL448" i="14" s="1"/>
  <c r="AO418" i="4"/>
  <c r="AR418" i="4" s="1"/>
  <c r="AS418" i="4" s="1"/>
  <c r="BA418" i="4" s="1"/>
  <c r="BB418" i="4" s="1"/>
  <c r="AL27" i="14" s="1"/>
  <c r="AO402" i="4"/>
  <c r="AR402" i="4" s="1"/>
  <c r="AS402" i="4" s="1"/>
  <c r="BA402" i="4" s="1"/>
  <c r="BB402" i="4" s="1"/>
  <c r="AL423" i="14" s="1"/>
  <c r="AO386" i="4"/>
  <c r="AR386" i="4" s="1"/>
  <c r="AS386" i="4" s="1"/>
  <c r="BA386" i="4" s="1"/>
  <c r="BB386" i="4" s="1"/>
  <c r="AL408" i="14" s="1"/>
  <c r="AO370" i="4"/>
  <c r="AR370" i="4" s="1"/>
  <c r="AS370" i="4" s="1"/>
  <c r="BA370" i="4" s="1"/>
  <c r="BB370" i="4" s="1"/>
  <c r="AL396" i="14" s="1"/>
  <c r="AO354" i="4"/>
  <c r="AR354" i="4" s="1"/>
  <c r="AS354" i="4" s="1"/>
  <c r="BA354" i="4" s="1"/>
  <c r="BB354" i="4" s="1"/>
  <c r="AL383" i="14" s="1"/>
  <c r="AO316" i="4"/>
  <c r="AR316" i="4" s="1"/>
  <c r="AS316" i="4" s="1"/>
  <c r="BA316" i="4" s="1"/>
  <c r="BB316" i="4" s="1"/>
  <c r="AL348" i="14" s="1"/>
  <c r="AO252" i="4"/>
  <c r="AR252" i="4" s="1"/>
  <c r="AS252" i="4" s="1"/>
  <c r="BA252" i="4" s="1"/>
  <c r="BB252" i="4" s="1"/>
  <c r="AL286" i="14" s="1"/>
  <c r="AO188" i="4"/>
  <c r="AR188" i="4" s="1"/>
  <c r="AS188" i="4" s="1"/>
  <c r="BA188" i="4" s="1"/>
  <c r="BB188" i="4" s="1"/>
  <c r="AL222" i="14" s="1"/>
  <c r="AO346" i="4"/>
  <c r="AR346" i="4" s="1"/>
  <c r="AS346" i="4" s="1"/>
  <c r="BA346" i="4" s="1"/>
  <c r="BB346" i="4" s="1"/>
  <c r="AL375" i="14" s="1"/>
  <c r="AO330" i="4"/>
  <c r="AR330" i="4" s="1"/>
  <c r="AS330" i="4" s="1"/>
  <c r="BA330" i="4" s="1"/>
  <c r="BB330" i="4" s="1"/>
  <c r="AL38" i="14" s="1"/>
  <c r="AO314" i="4"/>
  <c r="AR314" i="4" s="1"/>
  <c r="AS314" i="4" s="1"/>
  <c r="BA314" i="4" s="1"/>
  <c r="BB314" i="4" s="1"/>
  <c r="AL346" i="14" s="1"/>
  <c r="AO298" i="4"/>
  <c r="AR298" i="4" s="1"/>
  <c r="AS298" i="4" s="1"/>
  <c r="BA298" i="4" s="1"/>
  <c r="BB298" i="4" s="1"/>
  <c r="AL330" i="14" s="1"/>
  <c r="AO282" i="4"/>
  <c r="AR282" i="4" s="1"/>
  <c r="AS282" i="4" s="1"/>
  <c r="BA282" i="4" s="1"/>
  <c r="BB282" i="4" s="1"/>
  <c r="AL316" i="14" s="1"/>
  <c r="AO266" i="4"/>
  <c r="AR266" i="4" s="1"/>
  <c r="AS266" i="4" s="1"/>
  <c r="BA266" i="4" s="1"/>
  <c r="BB266" i="4" s="1"/>
  <c r="AL300" i="14" s="1"/>
  <c r="AO250" i="4"/>
  <c r="AR250" i="4" s="1"/>
  <c r="AS250" i="4" s="1"/>
  <c r="BA250" i="4" s="1"/>
  <c r="BB250" i="4" s="1"/>
  <c r="AL284" i="14" s="1"/>
  <c r="AO234" i="4"/>
  <c r="AR234" i="4" s="1"/>
  <c r="AS234" i="4" s="1"/>
  <c r="BA234" i="4" s="1"/>
  <c r="BB234" i="4" s="1"/>
  <c r="AL268" i="14" s="1"/>
  <c r="AO218" i="4"/>
  <c r="AR218" i="4" s="1"/>
  <c r="AS218" i="4" s="1"/>
  <c r="BA218" i="4" s="1"/>
  <c r="BB218" i="4" s="1"/>
  <c r="AL252" i="14" s="1"/>
  <c r="AO202" i="4"/>
  <c r="AR202" i="4" s="1"/>
  <c r="AS202" i="4" s="1"/>
  <c r="BA202" i="4" s="1"/>
  <c r="BB202" i="4" s="1"/>
  <c r="AL236" i="14" s="1"/>
  <c r="AO186" i="4"/>
  <c r="AR186" i="4" s="1"/>
  <c r="AS186" i="4" s="1"/>
  <c r="BA186" i="4" s="1"/>
  <c r="BB186" i="4" s="1"/>
  <c r="AL220" i="14" s="1"/>
  <c r="AO170" i="4"/>
  <c r="AR170" i="4" s="1"/>
  <c r="AS170" i="4" s="1"/>
  <c r="BA170" i="4" s="1"/>
  <c r="BB170" i="4" s="1"/>
  <c r="AL204" i="14" s="1"/>
  <c r="AO154" i="4"/>
  <c r="AR154" i="4" s="1"/>
  <c r="AS154" i="4" s="1"/>
  <c r="BA154" i="4" s="1"/>
  <c r="BB154" i="4" s="1"/>
  <c r="AL189" i="14" s="1"/>
  <c r="AO138" i="4"/>
  <c r="AR138" i="4" s="1"/>
  <c r="AS138" i="4" s="1"/>
  <c r="BA138" i="4" s="1"/>
  <c r="BB138" i="4" s="1"/>
  <c r="AL173" i="14" s="1"/>
  <c r="AO122" i="4"/>
  <c r="AR122" i="4" s="1"/>
  <c r="AS122" i="4" s="1"/>
  <c r="BA122" i="4" s="1"/>
  <c r="BB122" i="4" s="1"/>
  <c r="AL50" i="14" s="1"/>
  <c r="AO106" i="4"/>
  <c r="AR106" i="4" s="1"/>
  <c r="AS106" i="4" s="1"/>
  <c r="BA106" i="4" s="1"/>
  <c r="BB106" i="4" s="1"/>
  <c r="AL142" i="14" s="1"/>
  <c r="AO90" i="4"/>
  <c r="AR90" i="4" s="1"/>
  <c r="AS90" i="4" s="1"/>
  <c r="BA90" i="4" s="1"/>
  <c r="BB90" i="4" s="1"/>
  <c r="AL127" i="14" s="1"/>
  <c r="AO74" i="4"/>
  <c r="AR74" i="4" s="1"/>
  <c r="AS74" i="4" s="1"/>
  <c r="BA74" i="4" s="1"/>
  <c r="BB74" i="4" s="1"/>
  <c r="AL114" i="14" s="1"/>
  <c r="AO58" i="4"/>
  <c r="AR58" i="4" s="1"/>
  <c r="AS58" i="4" s="1"/>
  <c r="BA58" i="4" s="1"/>
  <c r="BB58" i="4" s="1"/>
  <c r="AL54" i="14" s="1"/>
  <c r="AO42" i="4"/>
  <c r="AR42" i="4" s="1"/>
  <c r="AS42" i="4" s="1"/>
  <c r="BA42" i="4" s="1"/>
  <c r="BB42" i="4" s="1"/>
  <c r="AL90" i="14" s="1"/>
  <c r="AO26" i="4"/>
  <c r="AR26" i="4" s="1"/>
  <c r="AS26" i="4" s="1"/>
  <c r="BA26" i="4" s="1"/>
  <c r="BB26" i="4" s="1"/>
  <c r="AL75" i="14" s="1"/>
  <c r="AO10" i="4"/>
  <c r="AR10" i="4" s="1"/>
  <c r="AS10" i="4" s="1"/>
  <c r="BA10" i="4" s="1"/>
  <c r="BB10" i="4" s="1"/>
  <c r="AL61" i="14" s="1"/>
  <c r="AO329" i="4"/>
  <c r="AR329" i="4" s="1"/>
  <c r="AS329" i="4" s="1"/>
  <c r="BA329" i="4" s="1"/>
  <c r="BB329" i="4" s="1"/>
  <c r="AL360" i="14" s="1"/>
  <c r="AO313" i="4"/>
  <c r="AR313" i="4" s="1"/>
  <c r="AS313" i="4" s="1"/>
  <c r="BA313" i="4" s="1"/>
  <c r="BB313" i="4" s="1"/>
  <c r="AL345" i="14" s="1"/>
  <c r="AO297" i="4"/>
  <c r="AR297" i="4" s="1"/>
  <c r="AS297" i="4" s="1"/>
  <c r="BA297" i="4" s="1"/>
  <c r="BB297" i="4" s="1"/>
  <c r="AL329" i="14" s="1"/>
  <c r="AO281" i="4"/>
  <c r="AR281" i="4" s="1"/>
  <c r="AS281" i="4" s="1"/>
  <c r="BA281" i="4" s="1"/>
  <c r="BB281" i="4" s="1"/>
  <c r="AL315" i="14" s="1"/>
  <c r="AO265" i="4"/>
  <c r="AR265" i="4" s="1"/>
  <c r="AS265" i="4" s="1"/>
  <c r="BA265" i="4" s="1"/>
  <c r="BB265" i="4" s="1"/>
  <c r="AL299" i="14" s="1"/>
  <c r="AO249" i="4"/>
  <c r="AR249" i="4" s="1"/>
  <c r="AS249" i="4" s="1"/>
  <c r="BA249" i="4" s="1"/>
  <c r="BB249" i="4" s="1"/>
  <c r="AL283" i="14" s="1"/>
  <c r="AO233" i="4"/>
  <c r="AR233" i="4" s="1"/>
  <c r="AS233" i="4" s="1"/>
  <c r="BA233" i="4" s="1"/>
  <c r="BB233" i="4" s="1"/>
  <c r="AL267" i="14" s="1"/>
  <c r="AO217" i="4"/>
  <c r="AR217" i="4" s="1"/>
  <c r="AS217" i="4" s="1"/>
  <c r="BA217" i="4" s="1"/>
  <c r="BB217" i="4" s="1"/>
  <c r="AL251" i="14" s="1"/>
  <c r="AO201" i="4"/>
  <c r="AR201" i="4" s="1"/>
  <c r="AS201" i="4" s="1"/>
  <c r="BA201" i="4" s="1"/>
  <c r="BB201" i="4" s="1"/>
  <c r="AL235" i="14" s="1"/>
  <c r="AO185" i="4"/>
  <c r="AR185" i="4" s="1"/>
  <c r="AS185" i="4" s="1"/>
  <c r="BA185" i="4" s="1"/>
  <c r="BB185" i="4" s="1"/>
  <c r="AL219" i="14" s="1"/>
  <c r="AO169" i="4"/>
  <c r="AR169" i="4" s="1"/>
  <c r="AS169" i="4" s="1"/>
  <c r="BA169" i="4" s="1"/>
  <c r="BB169" i="4" s="1"/>
  <c r="AL203" i="14" s="1"/>
  <c r="AO153" i="4"/>
  <c r="AR153" i="4" s="1"/>
  <c r="AS153" i="4" s="1"/>
  <c r="BA153" i="4" s="1"/>
  <c r="BB153" i="4" s="1"/>
  <c r="AL188" i="14" s="1"/>
  <c r="AO137" i="4"/>
  <c r="AR137" i="4" s="1"/>
  <c r="AS137" i="4" s="1"/>
  <c r="BA137" i="4" s="1"/>
  <c r="BB137" i="4" s="1"/>
  <c r="AL172" i="14" s="1"/>
  <c r="AO121" i="4"/>
  <c r="AR121" i="4" s="1"/>
  <c r="AS121" i="4" s="1"/>
  <c r="BA121" i="4" s="1"/>
  <c r="BB121" i="4" s="1"/>
  <c r="AL157" i="14" s="1"/>
  <c r="AO105" i="4"/>
  <c r="AR105" i="4" s="1"/>
  <c r="AS105" i="4" s="1"/>
  <c r="BA105" i="4" s="1"/>
  <c r="BB105" i="4" s="1"/>
  <c r="AL141" i="14" s="1"/>
  <c r="AO89" i="4"/>
  <c r="AR89" i="4" s="1"/>
  <c r="AS89" i="4" s="1"/>
  <c r="BA89" i="4" s="1"/>
  <c r="BB89" i="4" s="1"/>
  <c r="AL126" i="14" s="1"/>
  <c r="AO73" i="4"/>
  <c r="AR73" i="4" s="1"/>
  <c r="AS73" i="4" s="1"/>
  <c r="BA73" i="4" s="1"/>
  <c r="BB73" i="4" s="1"/>
  <c r="AL6" i="14" s="1"/>
  <c r="AO57" i="4"/>
  <c r="AR57" i="4" s="1"/>
  <c r="AS57" i="4" s="1"/>
  <c r="BA57" i="4" s="1"/>
  <c r="BB57" i="4" s="1"/>
  <c r="AL10" i="14" s="1"/>
  <c r="AO41" i="4"/>
  <c r="AR41" i="4" s="1"/>
  <c r="AS41" i="4" s="1"/>
  <c r="BA41" i="4" s="1"/>
  <c r="BB41" i="4" s="1"/>
  <c r="AL89" i="14" s="1"/>
  <c r="AO25" i="4"/>
  <c r="AR25" i="4" s="1"/>
  <c r="AS25" i="4" s="1"/>
  <c r="BA25" i="4" s="1"/>
  <c r="BB25" i="4" s="1"/>
  <c r="AL74" i="14" s="1"/>
  <c r="AO9" i="4"/>
  <c r="AR9" i="4" s="1"/>
  <c r="AS9" i="4" s="1"/>
  <c r="BA9" i="4" s="1"/>
  <c r="BB9" i="4" s="1"/>
  <c r="AL34" i="14" s="1"/>
  <c r="AO124" i="4"/>
  <c r="AR124" i="4" s="1"/>
  <c r="AS124" i="4" s="1"/>
  <c r="BA124" i="4" s="1"/>
  <c r="BB124" i="4" s="1"/>
  <c r="AL159" i="14" s="1"/>
  <c r="AO108" i="4"/>
  <c r="AR108" i="4" s="1"/>
  <c r="AS108" i="4" s="1"/>
  <c r="BA108" i="4" s="1"/>
  <c r="BB108" i="4" s="1"/>
  <c r="AL144" i="14" s="1"/>
  <c r="AO92" i="4"/>
  <c r="AR92" i="4" s="1"/>
  <c r="AS92" i="4" s="1"/>
  <c r="BA92" i="4" s="1"/>
  <c r="BB92" i="4" s="1"/>
  <c r="AL129" i="14" s="1"/>
  <c r="AO76" i="4"/>
  <c r="AR76" i="4" s="1"/>
  <c r="AS76" i="4" s="1"/>
  <c r="BA76" i="4" s="1"/>
  <c r="BB76" i="4" s="1"/>
  <c r="AL115" i="14" s="1"/>
  <c r="AO60" i="4"/>
  <c r="AR60" i="4" s="1"/>
  <c r="AS60" i="4" s="1"/>
  <c r="BA60" i="4" s="1"/>
  <c r="BB60" i="4" s="1"/>
  <c r="AL8" i="14" s="1"/>
  <c r="AO44" i="4"/>
  <c r="AR44" i="4" s="1"/>
  <c r="AS44" i="4" s="1"/>
  <c r="BA44" i="4" s="1"/>
  <c r="BB44" i="4" s="1"/>
  <c r="AL42" i="14" s="1"/>
  <c r="AO28" i="4"/>
  <c r="AR28" i="4" s="1"/>
  <c r="AS28" i="4" s="1"/>
  <c r="BA28" i="4" s="1"/>
  <c r="BB28" i="4" s="1"/>
  <c r="AL77" i="14" s="1"/>
  <c r="AO12" i="4"/>
  <c r="AR12" i="4" s="1"/>
  <c r="AS12" i="4" s="1"/>
  <c r="BA12" i="4" s="1"/>
  <c r="BB12" i="4" s="1"/>
  <c r="AL32" i="14" s="1"/>
  <c r="AO335" i="4"/>
  <c r="AR335" i="4" s="1"/>
  <c r="AS335" i="4" s="1"/>
  <c r="BA335" i="4" s="1"/>
  <c r="BB335" i="4" s="1"/>
  <c r="AL365" i="14" s="1"/>
  <c r="AO319" i="4"/>
  <c r="AR319" i="4" s="1"/>
  <c r="AS319" i="4" s="1"/>
  <c r="BA319" i="4" s="1"/>
  <c r="BB319" i="4" s="1"/>
  <c r="AL351" i="14" s="1"/>
  <c r="AO303" i="4"/>
  <c r="AR303" i="4" s="1"/>
  <c r="AS303" i="4" s="1"/>
  <c r="BA303" i="4" s="1"/>
  <c r="BB303" i="4" s="1"/>
  <c r="AL335" i="14" s="1"/>
  <c r="AO287" i="4"/>
  <c r="AR287" i="4" s="1"/>
  <c r="AS287" i="4" s="1"/>
  <c r="BA287" i="4" s="1"/>
  <c r="BB287" i="4" s="1"/>
  <c r="AL321" i="14" s="1"/>
  <c r="AO271" i="4"/>
  <c r="AR271" i="4" s="1"/>
  <c r="AS271" i="4" s="1"/>
  <c r="BA271" i="4" s="1"/>
  <c r="BB271" i="4" s="1"/>
  <c r="AL305" i="14" s="1"/>
  <c r="AO255" i="4"/>
  <c r="AR255" i="4" s="1"/>
  <c r="AS255" i="4" s="1"/>
  <c r="BA255" i="4" s="1"/>
  <c r="BB255" i="4" s="1"/>
  <c r="AL289" i="14" s="1"/>
  <c r="AO239" i="4"/>
  <c r="AR239" i="4" s="1"/>
  <c r="AS239" i="4" s="1"/>
  <c r="BA239" i="4" s="1"/>
  <c r="BB239" i="4" s="1"/>
  <c r="AL273" i="14" s="1"/>
  <c r="AO223" i="4"/>
  <c r="AR223" i="4" s="1"/>
  <c r="AS223" i="4" s="1"/>
  <c r="BA223" i="4" s="1"/>
  <c r="BB223" i="4" s="1"/>
  <c r="AL257" i="14" s="1"/>
  <c r="AO207" i="4"/>
  <c r="AR207" i="4" s="1"/>
  <c r="AS207" i="4" s="1"/>
  <c r="BA207" i="4" s="1"/>
  <c r="BB207" i="4" s="1"/>
  <c r="AL241" i="14" s="1"/>
  <c r="AO191" i="4"/>
  <c r="AR191" i="4" s="1"/>
  <c r="AS191" i="4" s="1"/>
  <c r="BA191" i="4" s="1"/>
  <c r="BB191" i="4" s="1"/>
  <c r="AL225" i="14" s="1"/>
  <c r="AO175" i="4"/>
  <c r="AR175" i="4" s="1"/>
  <c r="AS175" i="4" s="1"/>
  <c r="BA175" i="4" s="1"/>
  <c r="BB175" i="4" s="1"/>
  <c r="AL209" i="14" s="1"/>
  <c r="AO159" i="4"/>
  <c r="AR159" i="4" s="1"/>
  <c r="AS159" i="4" s="1"/>
  <c r="BA159" i="4" s="1"/>
  <c r="BB159" i="4" s="1"/>
  <c r="AL58" i="14" s="1"/>
  <c r="AO143" i="4"/>
  <c r="AR143" i="4" s="1"/>
  <c r="AS143" i="4" s="1"/>
  <c r="BA143" i="4" s="1"/>
  <c r="BB143" i="4" s="1"/>
  <c r="AL178" i="14" s="1"/>
  <c r="AO127" i="4"/>
  <c r="AR127" i="4" s="1"/>
  <c r="AS127" i="4" s="1"/>
  <c r="BA127" i="4" s="1"/>
  <c r="BB127" i="4" s="1"/>
  <c r="AL162" i="14" s="1"/>
  <c r="AO111" i="4"/>
  <c r="AR111" i="4" s="1"/>
  <c r="AS111" i="4" s="1"/>
  <c r="BA111" i="4" s="1"/>
  <c r="BB111" i="4" s="1"/>
  <c r="AL147" i="14" s="1"/>
  <c r="AO95" i="4"/>
  <c r="AR95" i="4" s="1"/>
  <c r="AS95" i="4" s="1"/>
  <c r="BA95" i="4" s="1"/>
  <c r="BB95" i="4" s="1"/>
  <c r="AL131" i="14" s="1"/>
  <c r="AO79" i="4"/>
  <c r="AR79" i="4" s="1"/>
  <c r="AS79" i="4" s="1"/>
  <c r="BA79" i="4" s="1"/>
  <c r="BB79" i="4" s="1"/>
  <c r="AL117" i="14" s="1"/>
  <c r="AO63" i="4"/>
  <c r="AR63" i="4" s="1"/>
  <c r="AS63" i="4" s="1"/>
  <c r="BA63" i="4" s="1"/>
  <c r="BB63" i="4" s="1"/>
  <c r="AL104" i="14" s="1"/>
  <c r="AO47" i="4"/>
  <c r="AR47" i="4" s="1"/>
  <c r="AS47" i="4" s="1"/>
  <c r="BA47" i="4" s="1"/>
  <c r="BB47" i="4" s="1"/>
  <c r="AL14" i="14" s="1"/>
  <c r="AO31" i="4"/>
  <c r="AR31" i="4" s="1"/>
  <c r="AS31" i="4" s="1"/>
  <c r="BA31" i="4" s="1"/>
  <c r="BB31" i="4" s="1"/>
  <c r="AL79" i="14" s="1"/>
  <c r="AO15" i="4"/>
  <c r="AR15" i="4" s="1"/>
  <c r="AS15" i="4" s="1"/>
  <c r="BA15" i="4" s="1"/>
  <c r="BB15" i="4" s="1"/>
  <c r="AL65" i="14" s="1"/>
  <c r="AO714" i="4"/>
  <c r="AR714" i="4" s="1"/>
  <c r="AS714" i="4" s="1"/>
  <c r="BA714" i="4" s="1"/>
  <c r="BB714" i="4" s="1"/>
  <c r="AL716" i="14" s="1"/>
  <c r="AO729" i="4"/>
  <c r="AR729" i="4" s="1"/>
  <c r="AS729" i="4" s="1"/>
  <c r="BA729" i="4" s="1"/>
  <c r="BB729" i="4" s="1"/>
  <c r="AL729" i="14" s="1"/>
  <c r="AO641" i="4"/>
  <c r="AR641" i="4" s="1"/>
  <c r="AS641" i="4" s="1"/>
  <c r="BA641" i="4" s="1"/>
  <c r="BB641" i="4" s="1"/>
  <c r="AL648" i="14" s="1"/>
  <c r="AO704" i="4"/>
  <c r="AR704" i="4" s="1"/>
  <c r="AS704" i="4" s="1"/>
  <c r="BA704" i="4" s="1"/>
  <c r="BB704" i="4" s="1"/>
  <c r="AL706" i="14" s="1"/>
  <c r="AO656" i="4"/>
  <c r="AR656" i="4" s="1"/>
  <c r="AS656" i="4" s="1"/>
  <c r="BA656" i="4" s="1"/>
  <c r="BB656" i="4" s="1"/>
  <c r="AL663" i="14" s="1"/>
  <c r="AO702" i="4"/>
  <c r="AR702" i="4" s="1"/>
  <c r="AS702" i="4" s="1"/>
  <c r="BA702" i="4" s="1"/>
  <c r="BB702" i="4" s="1"/>
  <c r="AL704" i="14" s="1"/>
  <c r="AO713" i="4"/>
  <c r="AR713" i="4" s="1"/>
  <c r="AS713" i="4" s="1"/>
  <c r="BA713" i="4" s="1"/>
  <c r="BB713" i="4" s="1"/>
  <c r="AL715" i="14" s="1"/>
  <c r="AO707" i="4"/>
  <c r="AR707" i="4" s="1"/>
  <c r="AS707" i="4" s="1"/>
  <c r="BA707" i="4" s="1"/>
  <c r="BB707" i="4" s="1"/>
  <c r="AL709" i="14" s="1"/>
  <c r="AO659" i="4"/>
  <c r="AR659" i="4" s="1"/>
  <c r="AS659" i="4" s="1"/>
  <c r="BA659" i="4" s="1"/>
  <c r="BB659" i="4" s="1"/>
  <c r="AL665" i="14" s="1"/>
  <c r="AO573" i="4"/>
  <c r="AR573" i="4" s="1"/>
  <c r="AS573" i="4" s="1"/>
  <c r="BA573" i="4" s="1"/>
  <c r="BB573" i="4" s="1"/>
  <c r="AL580" i="14" s="1"/>
  <c r="AO525" i="4"/>
  <c r="AR525" i="4" s="1"/>
  <c r="AS525" i="4" s="1"/>
  <c r="BA525" i="4" s="1"/>
  <c r="BB525" i="4" s="1"/>
  <c r="AL532" i="14" s="1"/>
  <c r="AO445" i="4"/>
  <c r="AR445" i="4" s="1"/>
  <c r="AS445" i="4" s="1"/>
  <c r="BA445" i="4" s="1"/>
  <c r="BB445" i="4" s="1"/>
  <c r="AL456" i="14" s="1"/>
  <c r="AO365" i="4"/>
  <c r="AR365" i="4" s="1"/>
  <c r="AS365" i="4" s="1"/>
  <c r="BA365" i="4" s="1"/>
  <c r="BB365" i="4" s="1"/>
  <c r="AL12" i="14" s="1"/>
  <c r="AO232" i="4"/>
  <c r="AR232" i="4" s="1"/>
  <c r="AS232" i="4" s="1"/>
  <c r="BA232" i="4" s="1"/>
  <c r="BB232" i="4" s="1"/>
  <c r="AL266" i="14" s="1"/>
  <c r="AO608" i="4"/>
  <c r="AR608" i="4" s="1"/>
  <c r="AS608" i="4" s="1"/>
  <c r="BA608" i="4" s="1"/>
  <c r="BB608" i="4" s="1"/>
  <c r="AL615" i="14" s="1"/>
  <c r="AO576" i="4"/>
  <c r="AR576" i="4" s="1"/>
  <c r="AS576" i="4" s="1"/>
  <c r="BA576" i="4" s="1"/>
  <c r="BB576" i="4" s="1"/>
  <c r="AL583" i="14" s="1"/>
  <c r="AO528" i="4"/>
  <c r="AR528" i="4" s="1"/>
  <c r="AS528" i="4" s="1"/>
  <c r="BA528" i="4" s="1"/>
  <c r="BB528" i="4" s="1"/>
  <c r="AL535" i="14" s="1"/>
  <c r="AO496" i="4"/>
  <c r="AR496" i="4" s="1"/>
  <c r="AS496" i="4" s="1"/>
  <c r="BA496" i="4" s="1"/>
  <c r="BB496" i="4" s="1"/>
  <c r="AL504" i="14" s="1"/>
  <c r="AO464" i="4"/>
  <c r="AR464" i="4" s="1"/>
  <c r="AS464" i="4" s="1"/>
  <c r="BA464" i="4" s="1"/>
  <c r="BB464" i="4" s="1"/>
  <c r="AL473" i="14" s="1"/>
  <c r="AO432" i="4"/>
  <c r="AR432" i="4" s="1"/>
  <c r="AS432" i="4" s="1"/>
  <c r="BA432" i="4" s="1"/>
  <c r="BB432" i="4" s="1"/>
  <c r="AL446" i="14" s="1"/>
  <c r="AO384" i="4"/>
  <c r="AR384" i="4" s="1"/>
  <c r="AS384" i="4" s="1"/>
  <c r="BA384" i="4" s="1"/>
  <c r="BB384" i="4" s="1"/>
  <c r="AL406" i="14" s="1"/>
  <c r="AO320" i="4"/>
  <c r="AR320" i="4" s="1"/>
  <c r="AS320" i="4" s="1"/>
  <c r="BA320" i="4" s="1"/>
  <c r="BB320" i="4" s="1"/>
  <c r="AL352" i="14" s="1"/>
  <c r="AO722" i="4"/>
  <c r="AR722" i="4" s="1"/>
  <c r="AS722" i="4" s="1"/>
  <c r="BA722" i="4" s="1"/>
  <c r="BB722" i="4" s="1"/>
  <c r="AL724" i="14" s="1"/>
  <c r="AO690" i="4"/>
  <c r="AR690" i="4" s="1"/>
  <c r="AS690" i="4" s="1"/>
  <c r="BA690" i="4" s="1"/>
  <c r="BB690" i="4" s="1"/>
  <c r="AL41" i="14" s="1"/>
  <c r="AO658" i="4"/>
  <c r="AR658" i="4" s="1"/>
  <c r="AS658" i="4" s="1"/>
  <c r="BA658" i="4" s="1"/>
  <c r="BB658" i="4" s="1"/>
  <c r="AL21" i="14" s="1"/>
  <c r="AR7" i="4"/>
  <c r="AS7" i="4" s="1"/>
  <c r="AO709" i="4"/>
  <c r="AR709" i="4" s="1"/>
  <c r="AS709" i="4" s="1"/>
  <c r="BA709" i="4" s="1"/>
  <c r="BB709" i="4" s="1"/>
  <c r="AL711" i="14" s="1"/>
  <c r="AO677" i="4"/>
  <c r="AR677" i="4" s="1"/>
  <c r="AS677" i="4" s="1"/>
  <c r="BA677" i="4" s="1"/>
  <c r="BB677" i="4" s="1"/>
  <c r="AL682" i="14" s="1"/>
  <c r="AO661" i="4"/>
  <c r="AR661" i="4" s="1"/>
  <c r="AS661" i="4" s="1"/>
  <c r="BA661" i="4" s="1"/>
  <c r="BB661" i="4" s="1"/>
  <c r="AL666" i="14" s="1"/>
  <c r="AO645" i="4"/>
  <c r="AR645" i="4" s="1"/>
  <c r="AS645" i="4" s="1"/>
  <c r="BA645" i="4" s="1"/>
  <c r="BB645" i="4" s="1"/>
  <c r="AL652" i="14" s="1"/>
  <c r="AO624" i="4"/>
  <c r="AR624" i="4" s="1"/>
  <c r="AS624" i="4" s="1"/>
  <c r="BA624" i="4" s="1"/>
  <c r="BB624" i="4" s="1"/>
  <c r="AL631" i="14" s="1"/>
  <c r="AO724" i="4"/>
  <c r="AR724" i="4" s="1"/>
  <c r="AS724" i="4" s="1"/>
  <c r="BA724" i="4" s="1"/>
  <c r="BB724" i="4" s="1"/>
  <c r="AL31" i="14" s="1"/>
  <c r="AO708" i="4"/>
  <c r="AR708" i="4" s="1"/>
  <c r="AS708" i="4" s="1"/>
  <c r="BA708" i="4" s="1"/>
  <c r="BB708" i="4" s="1"/>
  <c r="AL710" i="14" s="1"/>
  <c r="AO692" i="4"/>
  <c r="AR692" i="4" s="1"/>
  <c r="AS692" i="4" s="1"/>
  <c r="BA692" i="4" s="1"/>
  <c r="BB692" i="4" s="1"/>
  <c r="AL696" i="14" s="1"/>
  <c r="AO676" i="4"/>
  <c r="AR676" i="4" s="1"/>
  <c r="AS676" i="4" s="1"/>
  <c r="BA676" i="4" s="1"/>
  <c r="BB676" i="4" s="1"/>
  <c r="AL681" i="14" s="1"/>
  <c r="AO660" i="4"/>
  <c r="AR660" i="4" s="1"/>
  <c r="AS660" i="4" s="1"/>
  <c r="BA660" i="4" s="1"/>
  <c r="BB660" i="4" s="1"/>
  <c r="AL49" i="14" s="1"/>
  <c r="AO644" i="4"/>
  <c r="AR644" i="4" s="1"/>
  <c r="AS644" i="4" s="1"/>
  <c r="BA644" i="4" s="1"/>
  <c r="BB644" i="4" s="1"/>
  <c r="AL651" i="14" s="1"/>
  <c r="AO621" i="4"/>
  <c r="AR621" i="4" s="1"/>
  <c r="AS621" i="4" s="1"/>
  <c r="BA621" i="4" s="1"/>
  <c r="BB621" i="4" s="1"/>
  <c r="AL628" i="14" s="1"/>
  <c r="AO710" i="4"/>
  <c r="AR710" i="4" s="1"/>
  <c r="AS710" i="4" s="1"/>
  <c r="BA710" i="4" s="1"/>
  <c r="BB710" i="4" s="1"/>
  <c r="AL712" i="14" s="1"/>
  <c r="AO678" i="4"/>
  <c r="AR678" i="4" s="1"/>
  <c r="AS678" i="4" s="1"/>
  <c r="BA678" i="4" s="1"/>
  <c r="BB678" i="4" s="1"/>
  <c r="AL683" i="14" s="1"/>
  <c r="AO646" i="4"/>
  <c r="AR646" i="4" s="1"/>
  <c r="AS646" i="4" s="1"/>
  <c r="BA646" i="4" s="1"/>
  <c r="BB646" i="4" s="1"/>
  <c r="AL653" i="14" s="1"/>
  <c r="AO725" i="4"/>
  <c r="AR725" i="4" s="1"/>
  <c r="AS725" i="4" s="1"/>
  <c r="BA725" i="4" s="1"/>
  <c r="BB725" i="4" s="1"/>
  <c r="AL726" i="14" s="1"/>
  <c r="AO693" i="4"/>
  <c r="AR693" i="4" s="1"/>
  <c r="AS693" i="4" s="1"/>
  <c r="BA693" i="4" s="1"/>
  <c r="BB693" i="4" s="1"/>
  <c r="AL697" i="14" s="1"/>
  <c r="AO727" i="4"/>
  <c r="AR727" i="4" s="1"/>
  <c r="AS727" i="4" s="1"/>
  <c r="BA727" i="4" s="1"/>
  <c r="BB727" i="4" s="1"/>
  <c r="AL37" i="14" s="1"/>
  <c r="AO711" i="4"/>
  <c r="AR711" i="4" s="1"/>
  <c r="AS711" i="4" s="1"/>
  <c r="BA711" i="4" s="1"/>
  <c r="BB711" i="4" s="1"/>
  <c r="AL713" i="14" s="1"/>
  <c r="AO695" i="4"/>
  <c r="AR695" i="4" s="1"/>
  <c r="AS695" i="4" s="1"/>
  <c r="BA695" i="4" s="1"/>
  <c r="BB695" i="4" s="1"/>
  <c r="AL39" i="14" s="1"/>
  <c r="AO679" i="4"/>
  <c r="AR679" i="4" s="1"/>
  <c r="AS679" i="4" s="1"/>
  <c r="BA679" i="4" s="1"/>
  <c r="BB679" i="4" s="1"/>
  <c r="AL684" i="14" s="1"/>
  <c r="AO663" i="4"/>
  <c r="AR663" i="4" s="1"/>
  <c r="AS663" i="4" s="1"/>
  <c r="BA663" i="4" s="1"/>
  <c r="BB663" i="4" s="1"/>
  <c r="AL668" i="14" s="1"/>
  <c r="AO647" i="4"/>
  <c r="AR647" i="4" s="1"/>
  <c r="AS647" i="4" s="1"/>
  <c r="BA647" i="4" s="1"/>
  <c r="BB647" i="4" s="1"/>
  <c r="AL654" i="14" s="1"/>
  <c r="AO628" i="4"/>
  <c r="AR628" i="4" s="1"/>
  <c r="AS628" i="4" s="1"/>
  <c r="BA628" i="4" s="1"/>
  <c r="BB628" i="4" s="1"/>
  <c r="AL635" i="14" s="1"/>
  <c r="AO609" i="4"/>
  <c r="AR609" i="4" s="1"/>
  <c r="AS609" i="4" s="1"/>
  <c r="BA609" i="4" s="1"/>
  <c r="BB609" i="4" s="1"/>
  <c r="AL616" i="14" s="1"/>
  <c r="AO593" i="4"/>
  <c r="AR593" i="4" s="1"/>
  <c r="AS593" i="4" s="1"/>
  <c r="BA593" i="4" s="1"/>
  <c r="BB593" i="4" s="1"/>
  <c r="AL600" i="14" s="1"/>
  <c r="AO577" i="4"/>
  <c r="AR577" i="4" s="1"/>
  <c r="AS577" i="4" s="1"/>
  <c r="BA577" i="4" s="1"/>
  <c r="BB577" i="4" s="1"/>
  <c r="AL584" i="14" s="1"/>
  <c r="AO561" i="4"/>
  <c r="AR561" i="4" s="1"/>
  <c r="AS561" i="4" s="1"/>
  <c r="BA561" i="4" s="1"/>
  <c r="BB561" i="4" s="1"/>
  <c r="AL568" i="14" s="1"/>
  <c r="AO545" i="4"/>
  <c r="AR545" i="4" s="1"/>
  <c r="AS545" i="4" s="1"/>
  <c r="BA545" i="4" s="1"/>
  <c r="BB545" i="4" s="1"/>
  <c r="AL552" i="14" s="1"/>
  <c r="AO529" i="4"/>
  <c r="AR529" i="4" s="1"/>
  <c r="AS529" i="4" s="1"/>
  <c r="BA529" i="4" s="1"/>
  <c r="BB529" i="4" s="1"/>
  <c r="AL536" i="14" s="1"/>
  <c r="AO513" i="4"/>
  <c r="AR513" i="4" s="1"/>
  <c r="AS513" i="4" s="1"/>
  <c r="BA513" i="4" s="1"/>
  <c r="BB513" i="4" s="1"/>
  <c r="AL521" i="14" s="1"/>
  <c r="AO497" i="4"/>
  <c r="AR497" i="4" s="1"/>
  <c r="AS497" i="4" s="1"/>
  <c r="BA497" i="4" s="1"/>
  <c r="BB497" i="4" s="1"/>
  <c r="AL505" i="14" s="1"/>
  <c r="AO481" i="4"/>
  <c r="AR481" i="4" s="1"/>
  <c r="AS481" i="4" s="1"/>
  <c r="BA481" i="4" s="1"/>
  <c r="BB481" i="4" s="1"/>
  <c r="AL490" i="14" s="1"/>
  <c r="AO465" i="4"/>
  <c r="AR465" i="4" s="1"/>
  <c r="AS465" i="4" s="1"/>
  <c r="BA465" i="4" s="1"/>
  <c r="BB465" i="4" s="1"/>
  <c r="AL474" i="14" s="1"/>
  <c r="AO449" i="4"/>
  <c r="AR449" i="4" s="1"/>
  <c r="AS449" i="4" s="1"/>
  <c r="BA449" i="4" s="1"/>
  <c r="BB449" i="4" s="1"/>
  <c r="AL459" i="14" s="1"/>
  <c r="AO433" i="4"/>
  <c r="AR433" i="4" s="1"/>
  <c r="AS433" i="4" s="1"/>
  <c r="BA433" i="4" s="1"/>
  <c r="BB433" i="4" s="1"/>
  <c r="AL447" i="14" s="1"/>
  <c r="AO417" i="4"/>
  <c r="AR417" i="4" s="1"/>
  <c r="AS417" i="4" s="1"/>
  <c r="BA417" i="4" s="1"/>
  <c r="BB417" i="4" s="1"/>
  <c r="AL436" i="14" s="1"/>
  <c r="AO401" i="4"/>
  <c r="AR401" i="4" s="1"/>
  <c r="AS401" i="4" s="1"/>
  <c r="BA401" i="4" s="1"/>
  <c r="BB401" i="4" s="1"/>
  <c r="AL422" i="14" s="1"/>
  <c r="AO385" i="4"/>
  <c r="AR385" i="4" s="1"/>
  <c r="AS385" i="4" s="1"/>
  <c r="BA385" i="4" s="1"/>
  <c r="BB385" i="4" s="1"/>
  <c r="AL407" i="14" s="1"/>
  <c r="AO369" i="4"/>
  <c r="AR369" i="4" s="1"/>
  <c r="AS369" i="4" s="1"/>
  <c r="BA369" i="4" s="1"/>
  <c r="BB369" i="4" s="1"/>
  <c r="AL395" i="14" s="1"/>
  <c r="AO353" i="4"/>
  <c r="AR353" i="4" s="1"/>
  <c r="AS353" i="4" s="1"/>
  <c r="BA353" i="4" s="1"/>
  <c r="BB353" i="4" s="1"/>
  <c r="AL382" i="14" s="1"/>
  <c r="AO312" i="4"/>
  <c r="AR312" i="4" s="1"/>
  <c r="AS312" i="4" s="1"/>
  <c r="BA312" i="4" s="1"/>
  <c r="BB312" i="4" s="1"/>
  <c r="AL344" i="14" s="1"/>
  <c r="AO248" i="4"/>
  <c r="AR248" i="4" s="1"/>
  <c r="AS248" i="4" s="1"/>
  <c r="BA248" i="4" s="1"/>
  <c r="BB248" i="4" s="1"/>
  <c r="AL282" i="14" s="1"/>
  <c r="AO184" i="4"/>
  <c r="AR184" i="4" s="1"/>
  <c r="AS184" i="4" s="1"/>
  <c r="BA184" i="4" s="1"/>
  <c r="BB184" i="4" s="1"/>
  <c r="AL218" i="14" s="1"/>
  <c r="AO612" i="4"/>
  <c r="AR612" i="4" s="1"/>
  <c r="AS612" i="4" s="1"/>
  <c r="BA612" i="4" s="1"/>
  <c r="BB612" i="4" s="1"/>
  <c r="AL619" i="14" s="1"/>
  <c r="AO596" i="4"/>
  <c r="AR596" i="4" s="1"/>
  <c r="AS596" i="4" s="1"/>
  <c r="BA596" i="4" s="1"/>
  <c r="BB596" i="4" s="1"/>
  <c r="AL603" i="14" s="1"/>
  <c r="AO580" i="4"/>
  <c r="AR580" i="4" s="1"/>
  <c r="AS580" i="4" s="1"/>
  <c r="BA580" i="4" s="1"/>
  <c r="BB580" i="4" s="1"/>
  <c r="AL587" i="14" s="1"/>
  <c r="AO564" i="4"/>
  <c r="AR564" i="4" s="1"/>
  <c r="AS564" i="4" s="1"/>
  <c r="BA564" i="4" s="1"/>
  <c r="BB564" i="4" s="1"/>
  <c r="AL571" i="14" s="1"/>
  <c r="AO548" i="4"/>
  <c r="AR548" i="4" s="1"/>
  <c r="AS548" i="4" s="1"/>
  <c r="BA548" i="4" s="1"/>
  <c r="BB548" i="4" s="1"/>
  <c r="AL555" i="14" s="1"/>
  <c r="AO532" i="4"/>
  <c r="AR532" i="4" s="1"/>
  <c r="AS532" i="4" s="1"/>
  <c r="BA532" i="4" s="1"/>
  <c r="BB532" i="4" s="1"/>
  <c r="AL539" i="14" s="1"/>
  <c r="AO516" i="4"/>
  <c r="AR516" i="4" s="1"/>
  <c r="AS516" i="4" s="1"/>
  <c r="BA516" i="4" s="1"/>
  <c r="BB516" i="4" s="1"/>
  <c r="AL524" i="14" s="1"/>
  <c r="AO500" i="4"/>
  <c r="AR500" i="4" s="1"/>
  <c r="AS500" i="4" s="1"/>
  <c r="BA500" i="4" s="1"/>
  <c r="BB500" i="4" s="1"/>
  <c r="AL508" i="14" s="1"/>
  <c r="AO484" i="4"/>
  <c r="AR484" i="4" s="1"/>
  <c r="AS484" i="4" s="1"/>
  <c r="BA484" i="4" s="1"/>
  <c r="BB484" i="4" s="1"/>
  <c r="AL493" i="14" s="1"/>
  <c r="AO468" i="4"/>
  <c r="AR468" i="4" s="1"/>
  <c r="AS468" i="4" s="1"/>
  <c r="BA468" i="4" s="1"/>
  <c r="BB468" i="4" s="1"/>
  <c r="AL477" i="14" s="1"/>
  <c r="AO452" i="4"/>
  <c r="AR452" i="4" s="1"/>
  <c r="AS452" i="4" s="1"/>
  <c r="BA452" i="4" s="1"/>
  <c r="BB452" i="4" s="1"/>
  <c r="AL462" i="14" s="1"/>
  <c r="AO436" i="4"/>
  <c r="AR436" i="4" s="1"/>
  <c r="AS436" i="4" s="1"/>
  <c r="BA436" i="4" s="1"/>
  <c r="BB436" i="4" s="1"/>
  <c r="AL450" i="14" s="1"/>
  <c r="AO420" i="4"/>
  <c r="AR420" i="4" s="1"/>
  <c r="AS420" i="4" s="1"/>
  <c r="BA420" i="4" s="1"/>
  <c r="BB420" i="4" s="1"/>
  <c r="AL53" i="14" s="1"/>
  <c r="AO404" i="4"/>
  <c r="AR404" i="4" s="1"/>
  <c r="AS404" i="4" s="1"/>
  <c r="BA404" i="4" s="1"/>
  <c r="BB404" i="4" s="1"/>
  <c r="AL425" i="14" s="1"/>
  <c r="AO388" i="4"/>
  <c r="AR388" i="4" s="1"/>
  <c r="AS388" i="4" s="1"/>
  <c r="BA388" i="4" s="1"/>
  <c r="BB388" i="4" s="1"/>
  <c r="AL410" i="14" s="1"/>
  <c r="AO372" i="4"/>
  <c r="AR372" i="4" s="1"/>
  <c r="AS372" i="4" s="1"/>
  <c r="AO356" i="4"/>
  <c r="AR356" i="4" s="1"/>
  <c r="AS356" i="4" s="1"/>
  <c r="BA356" i="4" s="1"/>
  <c r="BB356" i="4" s="1"/>
  <c r="AL385" i="14" s="1"/>
  <c r="AO324" i="4"/>
  <c r="AR324" i="4" s="1"/>
  <c r="AS324" i="4" s="1"/>
  <c r="BA324" i="4" s="1"/>
  <c r="BB324" i="4" s="1"/>
  <c r="AL356" i="14" s="1"/>
  <c r="AO260" i="4"/>
  <c r="AR260" i="4" s="1"/>
  <c r="AS260" i="4" s="1"/>
  <c r="BA260" i="4" s="1"/>
  <c r="BB260" i="4" s="1"/>
  <c r="AL294" i="14" s="1"/>
  <c r="AO196" i="4"/>
  <c r="AR196" i="4" s="1"/>
  <c r="AS196" i="4" s="1"/>
  <c r="BA196" i="4" s="1"/>
  <c r="BB196" i="4" s="1"/>
  <c r="AL230" i="14" s="1"/>
  <c r="AO631" i="4"/>
  <c r="AR631" i="4" s="1"/>
  <c r="AS631" i="4" s="1"/>
  <c r="BA631" i="4" s="1"/>
  <c r="BB631" i="4" s="1"/>
  <c r="AL638" i="14" s="1"/>
  <c r="AO615" i="4"/>
  <c r="AR615" i="4" s="1"/>
  <c r="AS615" i="4" s="1"/>
  <c r="BA615" i="4" s="1"/>
  <c r="BB615" i="4" s="1"/>
  <c r="AL622" i="14" s="1"/>
  <c r="AO599" i="4"/>
  <c r="AR599" i="4" s="1"/>
  <c r="AS599" i="4" s="1"/>
  <c r="BA599" i="4" s="1"/>
  <c r="BB599" i="4" s="1"/>
  <c r="AL606" i="14" s="1"/>
  <c r="AO583" i="4"/>
  <c r="AR583" i="4" s="1"/>
  <c r="AS583" i="4" s="1"/>
  <c r="BA583" i="4" s="1"/>
  <c r="BB583" i="4" s="1"/>
  <c r="AL590" i="14" s="1"/>
  <c r="AO567" i="4"/>
  <c r="AR567" i="4" s="1"/>
  <c r="AS567" i="4" s="1"/>
  <c r="BA567" i="4" s="1"/>
  <c r="BB567" i="4" s="1"/>
  <c r="AL574" i="14" s="1"/>
  <c r="AO551" i="4"/>
  <c r="AR551" i="4" s="1"/>
  <c r="AS551" i="4" s="1"/>
  <c r="BA551" i="4" s="1"/>
  <c r="BB551" i="4" s="1"/>
  <c r="AL558" i="14" s="1"/>
  <c r="AO535" i="4"/>
  <c r="AR535" i="4" s="1"/>
  <c r="AS535" i="4" s="1"/>
  <c r="BA535" i="4" s="1"/>
  <c r="BB535" i="4" s="1"/>
  <c r="AL542" i="14" s="1"/>
  <c r="AO519" i="4"/>
  <c r="AR519" i="4" s="1"/>
  <c r="AS519" i="4" s="1"/>
  <c r="BA519" i="4" s="1"/>
  <c r="BB519" i="4" s="1"/>
  <c r="AL527" i="14" s="1"/>
  <c r="AO503" i="4"/>
  <c r="AR503" i="4" s="1"/>
  <c r="AS503" i="4" s="1"/>
  <c r="BA503" i="4" s="1"/>
  <c r="BB503" i="4" s="1"/>
  <c r="AL511" i="14" s="1"/>
  <c r="AO487" i="4"/>
  <c r="AR487" i="4" s="1"/>
  <c r="AS487" i="4" s="1"/>
  <c r="BA487" i="4" s="1"/>
  <c r="BB487" i="4" s="1"/>
  <c r="AL51" i="14" s="1"/>
  <c r="AO471" i="4"/>
  <c r="AR471" i="4" s="1"/>
  <c r="AS471" i="4" s="1"/>
  <c r="BA471" i="4" s="1"/>
  <c r="BB471" i="4" s="1"/>
  <c r="AL480" i="14" s="1"/>
  <c r="AO455" i="4"/>
  <c r="AR455" i="4" s="1"/>
  <c r="AS455" i="4" s="1"/>
  <c r="BA455" i="4" s="1"/>
  <c r="BB455" i="4" s="1"/>
  <c r="AL465" i="14" s="1"/>
  <c r="AO439" i="4"/>
  <c r="AR439" i="4" s="1"/>
  <c r="AS439" i="4" s="1"/>
  <c r="BA439" i="4" s="1"/>
  <c r="BB439" i="4" s="1"/>
  <c r="AL452" i="14" s="1"/>
  <c r="AO423" i="4"/>
  <c r="AR423" i="4" s="1"/>
  <c r="AS423" i="4" s="1"/>
  <c r="BA423" i="4" s="1"/>
  <c r="BB423" i="4" s="1"/>
  <c r="AL55" i="14" s="1"/>
  <c r="AO407" i="4"/>
  <c r="AR407" i="4" s="1"/>
  <c r="AS407" i="4" s="1"/>
  <c r="BA407" i="4" s="1"/>
  <c r="BB407" i="4" s="1"/>
  <c r="AL428" i="14" s="1"/>
  <c r="AO391" i="4"/>
  <c r="AR391" i="4" s="1"/>
  <c r="AS391" i="4" s="1"/>
  <c r="BA391" i="4" s="1"/>
  <c r="BB391" i="4" s="1"/>
  <c r="AL413" i="14" s="1"/>
  <c r="AO375" i="4"/>
  <c r="AR375" i="4" s="1"/>
  <c r="AS375" i="4" s="1"/>
  <c r="BA375" i="4" s="1"/>
  <c r="BB375" i="4" s="1"/>
  <c r="AL399" i="14" s="1"/>
  <c r="AO359" i="4"/>
  <c r="AR359" i="4" s="1"/>
  <c r="AS359" i="4" s="1"/>
  <c r="BA359" i="4" s="1"/>
  <c r="BB359" i="4" s="1"/>
  <c r="AL30" i="14" s="1"/>
  <c r="AO336" i="4"/>
  <c r="AR336" i="4" s="1"/>
  <c r="AS336" i="4" s="1"/>
  <c r="BA336" i="4" s="1"/>
  <c r="BB336" i="4" s="1"/>
  <c r="AL46" i="14" s="1"/>
  <c r="AO272" i="4"/>
  <c r="AR272" i="4" s="1"/>
  <c r="AS272" i="4" s="1"/>
  <c r="BA272" i="4" s="1"/>
  <c r="BB272" i="4" s="1"/>
  <c r="AL306" i="14" s="1"/>
  <c r="AO208" i="4"/>
  <c r="AR208" i="4" s="1"/>
  <c r="AS208" i="4" s="1"/>
  <c r="BA208" i="4" s="1"/>
  <c r="BB208" i="4" s="1"/>
  <c r="AL242" i="14" s="1"/>
  <c r="AO144" i="4"/>
  <c r="AR144" i="4" s="1"/>
  <c r="AS144" i="4" s="1"/>
  <c r="BA144" i="4" s="1"/>
  <c r="BB144" i="4" s="1"/>
  <c r="AL179" i="14" s="1"/>
  <c r="AO622" i="4"/>
  <c r="AR622" i="4" s="1"/>
  <c r="AS622" i="4" s="1"/>
  <c r="BA622" i="4" s="1"/>
  <c r="BB622" i="4" s="1"/>
  <c r="AL629" i="14" s="1"/>
  <c r="AO606" i="4"/>
  <c r="AR606" i="4" s="1"/>
  <c r="AS606" i="4" s="1"/>
  <c r="BA606" i="4" s="1"/>
  <c r="BB606" i="4" s="1"/>
  <c r="AL613" i="14" s="1"/>
  <c r="AO590" i="4"/>
  <c r="AR590" i="4" s="1"/>
  <c r="AS590" i="4" s="1"/>
  <c r="BA590" i="4" s="1"/>
  <c r="BB590" i="4" s="1"/>
  <c r="AL597" i="14" s="1"/>
  <c r="AO574" i="4"/>
  <c r="AR574" i="4" s="1"/>
  <c r="AS574" i="4" s="1"/>
  <c r="BA574" i="4" s="1"/>
  <c r="BB574" i="4" s="1"/>
  <c r="AL581" i="14" s="1"/>
  <c r="AO558" i="4"/>
  <c r="AR558" i="4" s="1"/>
  <c r="AS558" i="4" s="1"/>
  <c r="BA558" i="4" s="1"/>
  <c r="BB558" i="4" s="1"/>
  <c r="AL565" i="14" s="1"/>
  <c r="AO542" i="4"/>
  <c r="AR542" i="4" s="1"/>
  <c r="AS542" i="4" s="1"/>
  <c r="BA542" i="4" s="1"/>
  <c r="BB542" i="4" s="1"/>
  <c r="AL549" i="14" s="1"/>
  <c r="AO526" i="4"/>
  <c r="AR526" i="4" s="1"/>
  <c r="AS526" i="4" s="1"/>
  <c r="BA526" i="4" s="1"/>
  <c r="BB526" i="4" s="1"/>
  <c r="AL533" i="14" s="1"/>
  <c r="AO510" i="4"/>
  <c r="AR510" i="4" s="1"/>
  <c r="AS510" i="4" s="1"/>
  <c r="BA510" i="4" s="1"/>
  <c r="BB510" i="4" s="1"/>
  <c r="AL518" i="14" s="1"/>
  <c r="AO494" i="4"/>
  <c r="AR494" i="4" s="1"/>
  <c r="AS494" i="4" s="1"/>
  <c r="BA494" i="4" s="1"/>
  <c r="BB494" i="4" s="1"/>
  <c r="AL502" i="14" s="1"/>
  <c r="AO478" i="4"/>
  <c r="AR478" i="4" s="1"/>
  <c r="AS478" i="4" s="1"/>
  <c r="BA478" i="4" s="1"/>
  <c r="BB478" i="4" s="1"/>
  <c r="AL487" i="14" s="1"/>
  <c r="AO462" i="4"/>
  <c r="AR462" i="4" s="1"/>
  <c r="AS462" i="4" s="1"/>
  <c r="BA462" i="4" s="1"/>
  <c r="BB462" i="4" s="1"/>
  <c r="AL471" i="14" s="1"/>
  <c r="AO446" i="4"/>
  <c r="AR446" i="4" s="1"/>
  <c r="AS446" i="4" s="1"/>
  <c r="BA446" i="4" s="1"/>
  <c r="BB446" i="4" s="1"/>
  <c r="AL25" i="14" s="1"/>
  <c r="AO430" i="4"/>
  <c r="AR430" i="4" s="1"/>
  <c r="AS430" i="4" s="1"/>
  <c r="BA430" i="4" s="1"/>
  <c r="BB430" i="4" s="1"/>
  <c r="AL444" i="14" s="1"/>
  <c r="AO414" i="4"/>
  <c r="AR414" i="4" s="1"/>
  <c r="AS414" i="4" s="1"/>
  <c r="BA414" i="4" s="1"/>
  <c r="BB414" i="4" s="1"/>
  <c r="AL433" i="14" s="1"/>
  <c r="AO398" i="4"/>
  <c r="AR398" i="4" s="1"/>
  <c r="AS398" i="4" s="1"/>
  <c r="BA398" i="4" s="1"/>
  <c r="BB398" i="4" s="1"/>
  <c r="AL419" i="14" s="1"/>
  <c r="AO382" i="4"/>
  <c r="AR382" i="4" s="1"/>
  <c r="AS382" i="4" s="1"/>
  <c r="BA382" i="4" s="1"/>
  <c r="BB382" i="4" s="1"/>
  <c r="AL405" i="14" s="1"/>
  <c r="AO366" i="4"/>
  <c r="AR366" i="4" s="1"/>
  <c r="AS366" i="4" s="1"/>
  <c r="BA366" i="4" s="1"/>
  <c r="BB366" i="4" s="1"/>
  <c r="AL392" i="14" s="1"/>
  <c r="AO350" i="4"/>
  <c r="AR350" i="4" s="1"/>
  <c r="AS350" i="4" s="1"/>
  <c r="BA350" i="4" s="1"/>
  <c r="BB350" i="4" s="1"/>
  <c r="AL379" i="14" s="1"/>
  <c r="AO300" i="4"/>
  <c r="AR300" i="4" s="1"/>
  <c r="AS300" i="4" s="1"/>
  <c r="BA300" i="4" s="1"/>
  <c r="BB300" i="4" s="1"/>
  <c r="AL332" i="14" s="1"/>
  <c r="AO236" i="4"/>
  <c r="AR236" i="4" s="1"/>
  <c r="AS236" i="4" s="1"/>
  <c r="BA236" i="4" s="1"/>
  <c r="BB236" i="4" s="1"/>
  <c r="AL270" i="14" s="1"/>
  <c r="AO172" i="4"/>
  <c r="AR172" i="4" s="1"/>
  <c r="AS172" i="4" s="1"/>
  <c r="BA172" i="4" s="1"/>
  <c r="BB172" i="4" s="1"/>
  <c r="AL206" i="14" s="1"/>
  <c r="AO342" i="4"/>
  <c r="AR342" i="4" s="1"/>
  <c r="AS342" i="4" s="1"/>
  <c r="BA342" i="4" s="1"/>
  <c r="BB342" i="4" s="1"/>
  <c r="AL371" i="14" s="1"/>
  <c r="AO326" i="4"/>
  <c r="AR326" i="4" s="1"/>
  <c r="AS326" i="4" s="1"/>
  <c r="BA326" i="4" s="1"/>
  <c r="BB326" i="4" s="1"/>
  <c r="AL357" i="14" s="1"/>
  <c r="AO310" i="4"/>
  <c r="AR310" i="4" s="1"/>
  <c r="AS310" i="4" s="1"/>
  <c r="BA310" i="4" s="1"/>
  <c r="BB310" i="4" s="1"/>
  <c r="AL342" i="14" s="1"/>
  <c r="AO294" i="4"/>
  <c r="AR294" i="4" s="1"/>
  <c r="AS294" i="4" s="1"/>
  <c r="BA294" i="4" s="1"/>
  <c r="BB294" i="4" s="1"/>
  <c r="AL327" i="14" s="1"/>
  <c r="AO278" i="4"/>
  <c r="AR278" i="4" s="1"/>
  <c r="AS278" i="4" s="1"/>
  <c r="BA278" i="4" s="1"/>
  <c r="BB278" i="4" s="1"/>
  <c r="AL312" i="14" s="1"/>
  <c r="AO262" i="4"/>
  <c r="AR262" i="4" s="1"/>
  <c r="AS262" i="4" s="1"/>
  <c r="BA262" i="4" s="1"/>
  <c r="BB262" i="4" s="1"/>
  <c r="AL296" i="14" s="1"/>
  <c r="AO246" i="4"/>
  <c r="AR246" i="4" s="1"/>
  <c r="AS246" i="4" s="1"/>
  <c r="BA246" i="4" s="1"/>
  <c r="BB246" i="4" s="1"/>
  <c r="AL280" i="14" s="1"/>
  <c r="AO230" i="4"/>
  <c r="AR230" i="4" s="1"/>
  <c r="AS230" i="4" s="1"/>
  <c r="BA230" i="4" s="1"/>
  <c r="BB230" i="4" s="1"/>
  <c r="AL264" i="14" s="1"/>
  <c r="AO214" i="4"/>
  <c r="AR214" i="4" s="1"/>
  <c r="AS214" i="4" s="1"/>
  <c r="BA214" i="4" s="1"/>
  <c r="BB214" i="4" s="1"/>
  <c r="AL248" i="14" s="1"/>
  <c r="AO198" i="4"/>
  <c r="AR198" i="4" s="1"/>
  <c r="AS198" i="4" s="1"/>
  <c r="BA198" i="4" s="1"/>
  <c r="BB198" i="4" s="1"/>
  <c r="AL232" i="14" s="1"/>
  <c r="AO182" i="4"/>
  <c r="AR182" i="4" s="1"/>
  <c r="AS182" i="4" s="1"/>
  <c r="BA182" i="4" s="1"/>
  <c r="BB182" i="4" s="1"/>
  <c r="AL216" i="14" s="1"/>
  <c r="AO166" i="4"/>
  <c r="AR166" i="4" s="1"/>
  <c r="AS166" i="4" s="1"/>
  <c r="BA166" i="4" s="1"/>
  <c r="BB166" i="4" s="1"/>
  <c r="AL200" i="14" s="1"/>
  <c r="AO150" i="4"/>
  <c r="AR150" i="4" s="1"/>
  <c r="AS150" i="4" s="1"/>
  <c r="BA150" i="4" s="1"/>
  <c r="BB150" i="4" s="1"/>
  <c r="AL185" i="14" s="1"/>
  <c r="AO134" i="4"/>
  <c r="AR134" i="4" s="1"/>
  <c r="AS134" i="4" s="1"/>
  <c r="BA134" i="4" s="1"/>
  <c r="BB134" i="4" s="1"/>
  <c r="AL169" i="14" s="1"/>
  <c r="AO118" i="4"/>
  <c r="AR118" i="4" s="1"/>
  <c r="AS118" i="4" s="1"/>
  <c r="BA118" i="4" s="1"/>
  <c r="BB118" i="4" s="1"/>
  <c r="AL154" i="14" s="1"/>
  <c r="AO102" i="4"/>
  <c r="AR102" i="4" s="1"/>
  <c r="AS102" i="4" s="1"/>
  <c r="BA102" i="4" s="1"/>
  <c r="BB102" i="4" s="1"/>
  <c r="AL138" i="14" s="1"/>
  <c r="AO86" i="4"/>
  <c r="AR86" i="4" s="1"/>
  <c r="AS86" i="4" s="1"/>
  <c r="BA86" i="4" s="1"/>
  <c r="BB86" i="4" s="1"/>
  <c r="AL123" i="14" s="1"/>
  <c r="AO70" i="4"/>
  <c r="AR70" i="4" s="1"/>
  <c r="AS70" i="4" s="1"/>
  <c r="BA70" i="4" s="1"/>
  <c r="BB70" i="4" s="1"/>
  <c r="AL111" i="14" s="1"/>
  <c r="AO54" i="4"/>
  <c r="AR54" i="4" s="1"/>
  <c r="AS54" i="4" s="1"/>
  <c r="BA54" i="4" s="1"/>
  <c r="BB54" i="4" s="1"/>
  <c r="AL99" i="14" s="1"/>
  <c r="AO38" i="4"/>
  <c r="AR38" i="4" s="1"/>
  <c r="AS38" i="4" s="1"/>
  <c r="BA38" i="4" s="1"/>
  <c r="BB38" i="4" s="1"/>
  <c r="AL86" i="14" s="1"/>
  <c r="AO22" i="4"/>
  <c r="AR22" i="4" s="1"/>
  <c r="AS22" i="4" s="1"/>
  <c r="BA22" i="4" s="1"/>
  <c r="BB22" i="4" s="1"/>
  <c r="AL71" i="14" s="1"/>
  <c r="AO341" i="4"/>
  <c r="AR341" i="4" s="1"/>
  <c r="AS341" i="4" s="1"/>
  <c r="BA341" i="4" s="1"/>
  <c r="BB341" i="4" s="1"/>
  <c r="AL370" i="14" s="1"/>
  <c r="AO325" i="4"/>
  <c r="AR325" i="4" s="1"/>
  <c r="AS325" i="4" s="1"/>
  <c r="BA325" i="4" s="1"/>
  <c r="BB325" i="4" s="1"/>
  <c r="AL40" i="14" s="1"/>
  <c r="AO309" i="4"/>
  <c r="AR309" i="4" s="1"/>
  <c r="AS309" i="4" s="1"/>
  <c r="BA309" i="4" s="1"/>
  <c r="BB309" i="4" s="1"/>
  <c r="AL341" i="14" s="1"/>
  <c r="AO293" i="4"/>
  <c r="AR293" i="4" s="1"/>
  <c r="AS293" i="4" s="1"/>
  <c r="BA293" i="4" s="1"/>
  <c r="BB293" i="4" s="1"/>
  <c r="AL20" i="14" s="1"/>
  <c r="AO277" i="4"/>
  <c r="AR277" i="4" s="1"/>
  <c r="AS277" i="4" s="1"/>
  <c r="BA277" i="4" s="1"/>
  <c r="BB277" i="4" s="1"/>
  <c r="AL311" i="14" s="1"/>
  <c r="AO261" i="4"/>
  <c r="AR261" i="4" s="1"/>
  <c r="AS261" i="4" s="1"/>
  <c r="BA261" i="4" s="1"/>
  <c r="BB261" i="4" s="1"/>
  <c r="AL295" i="14" s="1"/>
  <c r="AO245" i="4"/>
  <c r="AR245" i="4" s="1"/>
  <c r="AS245" i="4" s="1"/>
  <c r="BA245" i="4" s="1"/>
  <c r="BB245" i="4" s="1"/>
  <c r="AL279" i="14" s="1"/>
  <c r="AO229" i="4"/>
  <c r="AR229" i="4" s="1"/>
  <c r="AS229" i="4" s="1"/>
  <c r="BA229" i="4" s="1"/>
  <c r="BB229" i="4" s="1"/>
  <c r="AL263" i="14" s="1"/>
  <c r="AO213" i="4"/>
  <c r="AR213" i="4" s="1"/>
  <c r="AS213" i="4" s="1"/>
  <c r="BA213" i="4" s="1"/>
  <c r="BB213" i="4" s="1"/>
  <c r="AL247" i="14" s="1"/>
  <c r="AO197" i="4"/>
  <c r="AR197" i="4" s="1"/>
  <c r="AS197" i="4" s="1"/>
  <c r="BA197" i="4" s="1"/>
  <c r="BB197" i="4" s="1"/>
  <c r="AL231" i="14" s="1"/>
  <c r="AO181" i="4"/>
  <c r="AR181" i="4" s="1"/>
  <c r="AS181" i="4" s="1"/>
  <c r="BA181" i="4" s="1"/>
  <c r="BB181" i="4" s="1"/>
  <c r="AL215" i="14" s="1"/>
  <c r="AO165" i="4"/>
  <c r="AR165" i="4" s="1"/>
  <c r="AS165" i="4" s="1"/>
  <c r="BA165" i="4" s="1"/>
  <c r="BB165" i="4" s="1"/>
  <c r="AL199" i="14" s="1"/>
  <c r="AO149" i="4"/>
  <c r="AR149" i="4" s="1"/>
  <c r="AS149" i="4" s="1"/>
  <c r="BA149" i="4" s="1"/>
  <c r="BB149" i="4" s="1"/>
  <c r="AL184" i="14" s="1"/>
  <c r="AO133" i="4"/>
  <c r="AR133" i="4" s="1"/>
  <c r="AS133" i="4" s="1"/>
  <c r="BA133" i="4" s="1"/>
  <c r="BB133" i="4" s="1"/>
  <c r="AL168" i="14" s="1"/>
  <c r="AO117" i="4"/>
  <c r="AR117" i="4" s="1"/>
  <c r="AS117" i="4" s="1"/>
  <c r="BA117" i="4" s="1"/>
  <c r="BB117" i="4" s="1"/>
  <c r="AL153" i="14" s="1"/>
  <c r="AO101" i="4"/>
  <c r="AR101" i="4" s="1"/>
  <c r="AS101" i="4" s="1"/>
  <c r="BA101" i="4" s="1"/>
  <c r="BB101" i="4" s="1"/>
  <c r="AL137" i="14" s="1"/>
  <c r="AO85" i="4"/>
  <c r="AR85" i="4" s="1"/>
  <c r="AS85" i="4" s="1"/>
  <c r="BA85" i="4" s="1"/>
  <c r="BB85" i="4" s="1"/>
  <c r="AL122" i="14" s="1"/>
  <c r="AO69" i="4"/>
  <c r="AR69" i="4" s="1"/>
  <c r="AS69" i="4" s="1"/>
  <c r="BA69" i="4" s="1"/>
  <c r="BB69" i="4" s="1"/>
  <c r="AL110" i="14" s="1"/>
  <c r="AO53" i="4"/>
  <c r="AR53" i="4" s="1"/>
  <c r="AS53" i="4" s="1"/>
  <c r="BA53" i="4" s="1"/>
  <c r="BB53" i="4" s="1"/>
  <c r="AL26" i="14" s="1"/>
  <c r="AO37" i="4"/>
  <c r="AR37" i="4" s="1"/>
  <c r="AS37" i="4" s="1"/>
  <c r="BA37" i="4" s="1"/>
  <c r="BB37" i="4" s="1"/>
  <c r="AL85" i="14" s="1"/>
  <c r="AO21" i="4"/>
  <c r="AR21" i="4" s="1"/>
  <c r="AS21" i="4" s="1"/>
  <c r="BA21" i="4" s="1"/>
  <c r="BB21" i="4" s="1"/>
  <c r="AL70" i="14" s="1"/>
  <c r="AO136" i="4"/>
  <c r="AR136" i="4" s="1"/>
  <c r="AS136" i="4" s="1"/>
  <c r="BA136" i="4" s="1"/>
  <c r="BB136" i="4" s="1"/>
  <c r="AL171" i="14" s="1"/>
  <c r="AO120" i="4"/>
  <c r="AR120" i="4" s="1"/>
  <c r="AS120" i="4" s="1"/>
  <c r="BA120" i="4" s="1"/>
  <c r="BB120" i="4" s="1"/>
  <c r="AL156" i="14" s="1"/>
  <c r="AO104" i="4"/>
  <c r="AR104" i="4" s="1"/>
  <c r="AS104" i="4" s="1"/>
  <c r="BA104" i="4" s="1"/>
  <c r="BB104" i="4" s="1"/>
  <c r="AL140" i="14" s="1"/>
  <c r="AO88" i="4"/>
  <c r="AR88" i="4" s="1"/>
  <c r="AS88" i="4" s="1"/>
  <c r="BA88" i="4" s="1"/>
  <c r="BB88" i="4" s="1"/>
  <c r="AL125" i="14" s="1"/>
  <c r="AO72" i="4"/>
  <c r="AR72" i="4" s="1"/>
  <c r="AS72" i="4" s="1"/>
  <c r="BA72" i="4" s="1"/>
  <c r="BB72" i="4" s="1"/>
  <c r="AL113" i="14" s="1"/>
  <c r="AO56" i="4"/>
  <c r="AR56" i="4" s="1"/>
  <c r="AS56" i="4" s="1"/>
  <c r="BA56" i="4" s="1"/>
  <c r="BB56" i="4" s="1"/>
  <c r="AL100" i="14" s="1"/>
  <c r="AO40" i="4"/>
  <c r="AR40" i="4" s="1"/>
  <c r="AS40" i="4" s="1"/>
  <c r="BA40" i="4" s="1"/>
  <c r="BB40" i="4" s="1"/>
  <c r="AL88" i="14" s="1"/>
  <c r="AO24" i="4"/>
  <c r="AR24" i="4" s="1"/>
  <c r="AS24" i="4" s="1"/>
  <c r="BA24" i="4" s="1"/>
  <c r="BB24" i="4" s="1"/>
  <c r="AL73" i="14" s="1"/>
  <c r="AO8" i="4"/>
  <c r="AR8" i="4" s="1"/>
  <c r="AS8" i="4" s="1"/>
  <c r="BA8" i="4" s="1"/>
  <c r="BB8" i="4" s="1"/>
  <c r="AL60" i="14" s="1"/>
  <c r="AO331" i="4"/>
  <c r="AR331" i="4" s="1"/>
  <c r="AS331" i="4" s="1"/>
  <c r="BA331" i="4" s="1"/>
  <c r="BB331" i="4" s="1"/>
  <c r="AL361" i="14" s="1"/>
  <c r="AO315" i="4"/>
  <c r="AR315" i="4" s="1"/>
  <c r="AS315" i="4" s="1"/>
  <c r="BA315" i="4" s="1"/>
  <c r="BB315" i="4" s="1"/>
  <c r="AL347" i="14" s="1"/>
  <c r="AO299" i="4"/>
  <c r="AR299" i="4" s="1"/>
  <c r="AS299" i="4" s="1"/>
  <c r="BA299" i="4" s="1"/>
  <c r="BB299" i="4" s="1"/>
  <c r="AL331" i="14" s="1"/>
  <c r="AO283" i="4"/>
  <c r="AR283" i="4" s="1"/>
  <c r="AS283" i="4" s="1"/>
  <c r="BA283" i="4" s="1"/>
  <c r="BB283" i="4" s="1"/>
  <c r="AL317" i="14" s="1"/>
  <c r="AO267" i="4"/>
  <c r="AR267" i="4" s="1"/>
  <c r="AS267" i="4" s="1"/>
  <c r="BA267" i="4" s="1"/>
  <c r="BB267" i="4" s="1"/>
  <c r="AL301" i="14" s="1"/>
  <c r="AO251" i="4"/>
  <c r="AR251" i="4" s="1"/>
  <c r="AS251" i="4" s="1"/>
  <c r="BA251" i="4" s="1"/>
  <c r="BB251" i="4" s="1"/>
  <c r="AL285" i="14" s="1"/>
  <c r="AO235" i="4"/>
  <c r="AR235" i="4" s="1"/>
  <c r="AS235" i="4" s="1"/>
  <c r="BA235" i="4" s="1"/>
  <c r="BB235" i="4" s="1"/>
  <c r="AL269" i="14" s="1"/>
  <c r="AO219" i="4"/>
  <c r="AR219" i="4" s="1"/>
  <c r="AS219" i="4" s="1"/>
  <c r="BA219" i="4" s="1"/>
  <c r="BB219" i="4" s="1"/>
  <c r="AL253" i="14" s="1"/>
  <c r="AO203" i="4"/>
  <c r="AR203" i="4" s="1"/>
  <c r="AS203" i="4" s="1"/>
  <c r="BA203" i="4" s="1"/>
  <c r="BB203" i="4" s="1"/>
  <c r="AL237" i="14" s="1"/>
  <c r="AO187" i="4"/>
  <c r="AR187" i="4" s="1"/>
  <c r="AS187" i="4" s="1"/>
  <c r="BA187" i="4" s="1"/>
  <c r="BB187" i="4" s="1"/>
  <c r="AL221" i="14" s="1"/>
  <c r="AO171" i="4"/>
  <c r="AR171" i="4" s="1"/>
  <c r="AS171" i="4" s="1"/>
  <c r="BA171" i="4" s="1"/>
  <c r="BB171" i="4" s="1"/>
  <c r="AL205" i="14" s="1"/>
  <c r="AO155" i="4"/>
  <c r="AR155" i="4" s="1"/>
  <c r="AS155" i="4" s="1"/>
  <c r="BA155" i="4" s="1"/>
  <c r="BB155" i="4" s="1"/>
  <c r="AL190" i="14" s="1"/>
  <c r="AO139" i="4"/>
  <c r="AR139" i="4" s="1"/>
  <c r="AS139" i="4" s="1"/>
  <c r="BA139" i="4" s="1"/>
  <c r="BB139" i="4" s="1"/>
  <c r="AL174" i="14" s="1"/>
  <c r="AO123" i="4"/>
  <c r="AR123" i="4" s="1"/>
  <c r="AS123" i="4" s="1"/>
  <c r="BA123" i="4" s="1"/>
  <c r="BB123" i="4" s="1"/>
  <c r="AL158" i="14" s="1"/>
  <c r="AO107" i="4"/>
  <c r="AR107" i="4" s="1"/>
  <c r="AS107" i="4" s="1"/>
  <c r="BA107" i="4" s="1"/>
  <c r="BB107" i="4" s="1"/>
  <c r="AL143" i="14" s="1"/>
  <c r="AO91" i="4"/>
  <c r="AR91" i="4" s="1"/>
  <c r="AS91" i="4" s="1"/>
  <c r="BA91" i="4" s="1"/>
  <c r="BB91" i="4" s="1"/>
  <c r="AL128" i="14" s="1"/>
  <c r="AO75" i="4"/>
  <c r="AR75" i="4" s="1"/>
  <c r="AS75" i="4" s="1"/>
  <c r="BA75" i="4" s="1"/>
  <c r="BB75" i="4" s="1"/>
  <c r="AL44" i="14" s="1"/>
  <c r="AO59" i="4"/>
  <c r="AR59" i="4" s="1"/>
  <c r="AS59" i="4" s="1"/>
  <c r="BA59" i="4" s="1"/>
  <c r="BB59" i="4" s="1"/>
  <c r="AL101" i="14" s="1"/>
  <c r="AO43" i="4"/>
  <c r="AR43" i="4" s="1"/>
  <c r="AS43" i="4" s="1"/>
  <c r="BA43" i="4" s="1"/>
  <c r="BB43" i="4" s="1"/>
  <c r="AL91" i="14" s="1"/>
  <c r="AO27" i="4"/>
  <c r="AR27" i="4" s="1"/>
  <c r="AS27" i="4" s="1"/>
  <c r="BA27" i="4" s="1"/>
  <c r="BB27" i="4" s="1"/>
  <c r="AL76" i="14" s="1"/>
  <c r="AO11" i="4"/>
  <c r="AR11" i="4" s="1"/>
  <c r="AS11" i="4" s="1"/>
  <c r="BA11" i="4" s="1"/>
  <c r="BB11" i="4" s="1"/>
  <c r="AL62" i="14" s="1"/>
  <c r="BA736" i="4"/>
  <c r="BB736" i="4" s="1"/>
  <c r="AL735" i="14" s="1"/>
  <c r="BA268" i="4"/>
  <c r="BB268" i="4" s="1"/>
  <c r="AL302" i="14" s="1"/>
  <c r="BA7" i="4" l="1"/>
  <c r="BB7" i="4" s="1"/>
  <c r="AL18" i="14" s="1"/>
  <c r="M8" i="8"/>
  <c r="M47" i="8" s="1"/>
  <c r="T47" i="8" s="1"/>
  <c r="AU7" i="4"/>
  <c r="AX7" i="4" s="1"/>
  <c r="AY7" i="4" s="1"/>
  <c r="BA372" i="4"/>
  <c r="BB372" i="4" s="1"/>
  <c r="AL19" i="14" s="1"/>
  <c r="M12" i="8" l="1"/>
  <c r="M51" i="8" s="1"/>
  <c r="T51" i="8" s="1"/>
  <c r="M22" i="8"/>
  <c r="M25" i="8"/>
  <c r="M64" i="8" s="1"/>
  <c r="T64" i="8" s="1"/>
  <c r="M24" i="8"/>
  <c r="M63" i="8" s="1"/>
  <c r="T63" i="8" s="1"/>
  <c r="M26" i="8"/>
  <c r="M65" i="8" s="1"/>
  <c r="T65" i="8" s="1"/>
  <c r="M27" i="8"/>
  <c r="M66" i="8" s="1"/>
  <c r="T66" i="8" s="1"/>
  <c r="AM7" i="4"/>
  <c r="M61" i="8" l="1"/>
  <c r="T61" i="8" s="1"/>
  <c r="M23" i="8"/>
  <c r="M62" i="8" s="1"/>
  <c r="T62" i="8" s="1"/>
  <c r="AT7" i="4"/>
  <c r="AV7" i="4" s="1"/>
  <c r="AU8" i="4" l="1"/>
  <c r="AX8" i="4" s="1"/>
  <c r="AY8" i="4" s="1"/>
  <c r="AW7" i="4"/>
  <c r="AZ7" i="4" s="1"/>
  <c r="AM8" i="4" l="1"/>
  <c r="AT8" i="4" s="1"/>
  <c r="AV8" i="4" s="1"/>
  <c r="AU9" i="4" s="1"/>
  <c r="AX9" i="4" s="1"/>
  <c r="AY9" i="4" s="1"/>
  <c r="BC7" i="4"/>
  <c r="AF25" i="14"/>
  <c r="AW8" i="4" l="1"/>
  <c r="AZ8" i="4" s="1"/>
  <c r="AM9" i="4"/>
  <c r="AT9" i="4" s="1"/>
  <c r="AV9" i="4" l="1"/>
  <c r="AU10" i="4" s="1"/>
  <c r="AM10" i="4" s="1"/>
  <c r="AT10" i="4" s="1"/>
  <c r="BC8" i="4"/>
  <c r="AF300" i="14"/>
  <c r="AW9" i="4" l="1"/>
  <c r="AX10" i="4"/>
  <c r="AY10" i="4" s="1"/>
  <c r="AV10" i="4" l="1"/>
  <c r="AU11" i="4" s="1"/>
  <c r="AM11" i="4" s="1"/>
  <c r="AZ9" i="4"/>
  <c r="BC9" i="4" l="1"/>
  <c r="AF126" i="14"/>
  <c r="AW10" i="4"/>
  <c r="AZ10" i="4" s="1"/>
  <c r="AX11" i="4"/>
  <c r="AY11" i="4" s="1"/>
  <c r="AT11" i="4"/>
  <c r="AV11" i="4" l="1"/>
  <c r="AW11" i="4" s="1"/>
  <c r="AZ11" i="4" s="1"/>
  <c r="BC10" i="4"/>
  <c r="AF286" i="14"/>
  <c r="AU12" i="4" l="1"/>
  <c r="AX12" i="4" s="1"/>
  <c r="AY12" i="4" s="1"/>
  <c r="BC11" i="4"/>
  <c r="AF271" i="14"/>
  <c r="AM12" i="4" l="1"/>
  <c r="AT12" i="4"/>
  <c r="AV12" i="4" s="1"/>
  <c r="AU13" i="4" l="1"/>
  <c r="AX13" i="4" s="1"/>
  <c r="AY13" i="4" s="1"/>
  <c r="AW12" i="4"/>
  <c r="AZ12" i="4" s="1"/>
  <c r="BC12" i="4" l="1"/>
  <c r="AF60" i="14"/>
  <c r="AM13" i="4"/>
  <c r="AT13" i="4" l="1"/>
  <c r="AV13" i="4" s="1"/>
  <c r="AW13" i="4" l="1"/>
  <c r="AZ13" i="4" s="1"/>
  <c r="AU14" i="4"/>
  <c r="AX14" i="4" s="1"/>
  <c r="BC13" i="4" l="1"/>
  <c r="AF253" i="14"/>
  <c r="AM14" i="4"/>
  <c r="AY14" i="4"/>
  <c r="AT14" i="4" l="1"/>
  <c r="AV14" i="4" s="1"/>
  <c r="AW14" i="4" l="1"/>
  <c r="AZ14" i="4" s="1"/>
  <c r="AU15" i="4"/>
  <c r="BC14" i="4" l="1"/>
  <c r="AF262" i="14"/>
  <c r="AM15" i="4"/>
  <c r="AX15" i="4"/>
  <c r="AY15" i="4" l="1"/>
  <c r="AT15" i="4"/>
  <c r="AV15" i="4" s="1"/>
  <c r="AU16" i="4" l="1"/>
  <c r="AW15" i="4"/>
  <c r="AZ15" i="4" s="1"/>
  <c r="BC15" i="4" l="1"/>
  <c r="AF273" i="14"/>
  <c r="AM16" i="4"/>
  <c r="AX16" i="4"/>
  <c r="AY16" i="4" l="1"/>
  <c r="AT16" i="4"/>
  <c r="AV16" i="4" s="1"/>
  <c r="AU17" i="4" l="1"/>
  <c r="AW16" i="4"/>
  <c r="AZ16" i="4" s="1"/>
  <c r="BC16" i="4" l="1"/>
  <c r="AF285" i="14"/>
  <c r="AM17" i="4"/>
  <c r="AX17" i="4"/>
  <c r="AY17" i="4" l="1"/>
  <c r="AT17" i="4"/>
  <c r="AV17" i="4" s="1"/>
  <c r="AW17" i="4" l="1"/>
  <c r="AZ17" i="4" s="1"/>
  <c r="AU18" i="4"/>
  <c r="BC17" i="4" l="1"/>
  <c r="AF280" i="14"/>
  <c r="AM18" i="4"/>
  <c r="AX18" i="4"/>
  <c r="AY18" i="4" s="1"/>
  <c r="AT18" i="4" l="1"/>
  <c r="AV18" i="4" s="1"/>
  <c r="AU19" i="4" l="1"/>
  <c r="AW18" i="4"/>
  <c r="AM19" i="4" l="1"/>
  <c r="AT19" i="4" s="1"/>
  <c r="AV19" i="4" s="1"/>
  <c r="AX19" i="4"/>
  <c r="AZ18" i="4"/>
  <c r="BC18" i="4" l="1"/>
  <c r="AF39" i="14"/>
  <c r="AY19" i="4"/>
  <c r="AW19" i="4" l="1"/>
  <c r="AZ19" i="4" s="1"/>
  <c r="AU20" i="4"/>
  <c r="BC19" i="4" l="1"/>
  <c r="AF246" i="14"/>
  <c r="AM20" i="4"/>
  <c r="AX20" i="4"/>
  <c r="AY20" i="4" l="1"/>
  <c r="AT20" i="4"/>
  <c r="AV20" i="4" s="1"/>
  <c r="AW20" i="4" l="1"/>
  <c r="AZ20" i="4" s="1"/>
  <c r="AU21" i="4"/>
  <c r="BC20" i="4" l="1"/>
  <c r="AF255" i="14"/>
  <c r="AM21" i="4"/>
  <c r="AX21" i="4"/>
  <c r="AY21" i="4" l="1"/>
  <c r="AT21" i="4"/>
  <c r="AV21" i="4" s="1"/>
  <c r="AU22" i="4" l="1"/>
  <c r="AW21" i="4"/>
  <c r="AZ21" i="4" l="1"/>
  <c r="AM22" i="4"/>
  <c r="AT22" i="4" s="1"/>
  <c r="AV22" i="4" s="1"/>
  <c r="AX22" i="4"/>
  <c r="BC21" i="4" l="1"/>
  <c r="AF261" i="14"/>
  <c r="AY22" i="4"/>
  <c r="AU23" i="4" l="1"/>
  <c r="AW22" i="4"/>
  <c r="AM23" i="4" l="1"/>
  <c r="AT23" i="4" s="1"/>
  <c r="AV23" i="4" s="1"/>
  <c r="AX23" i="4"/>
  <c r="AZ22" i="4"/>
  <c r="BC22" i="4" l="1"/>
  <c r="AF272" i="14"/>
  <c r="AY23" i="4"/>
  <c r="AW23" i="4" l="1"/>
  <c r="AZ23" i="4" s="1"/>
  <c r="AU24" i="4"/>
  <c r="BC23" i="4" l="1"/>
  <c r="AF250" i="14"/>
  <c r="AM24" i="4"/>
  <c r="AX24" i="4"/>
  <c r="AY24" i="4" l="1"/>
  <c r="AT24" i="4"/>
  <c r="AV24" i="4" s="1"/>
  <c r="AU25" i="4" l="1"/>
  <c r="AW24" i="4"/>
  <c r="AZ24" i="4" l="1"/>
  <c r="AM25" i="4"/>
  <c r="AT25" i="4" s="1"/>
  <c r="AV25" i="4" s="1"/>
  <c r="AX25" i="4"/>
  <c r="BC24" i="4" l="1"/>
  <c r="AF251" i="14"/>
  <c r="AU26" i="4"/>
  <c r="AM26" i="4" s="1"/>
  <c r="AT26" i="4" s="1"/>
  <c r="AY25" i="4"/>
  <c r="AW25" i="4" l="1"/>
  <c r="AZ25" i="4" s="1"/>
  <c r="AX26" i="4"/>
  <c r="AY26" i="4" s="1"/>
  <c r="BC25" i="4" l="1"/>
  <c r="AF239" i="14"/>
  <c r="AV26" i="4"/>
  <c r="AU27" i="4" s="1"/>
  <c r="AW26" i="4" l="1"/>
  <c r="AZ26" i="4" s="1"/>
  <c r="AM27" i="4"/>
  <c r="AT27" i="4" s="1"/>
  <c r="AX27" i="4"/>
  <c r="AV27" i="4" l="1"/>
  <c r="BC26" i="4"/>
  <c r="AF233" i="14"/>
  <c r="AY27" i="4"/>
  <c r="AU28" i="4" l="1"/>
  <c r="AW27" i="4"/>
  <c r="AM28" i="4" l="1"/>
  <c r="AT28" i="4" s="1"/>
  <c r="AV28" i="4" s="1"/>
  <c r="AX28" i="4"/>
  <c r="AZ27" i="4"/>
  <c r="BC27" i="4" l="1"/>
  <c r="AF225" i="14"/>
  <c r="AY28" i="4"/>
  <c r="AW28" i="4" l="1"/>
  <c r="AZ28" i="4" s="1"/>
  <c r="AU29" i="4"/>
  <c r="BC28" i="4" l="1"/>
  <c r="AF238" i="14"/>
  <c r="AM29" i="4"/>
  <c r="AX29" i="4"/>
  <c r="AY29" i="4" l="1"/>
  <c r="AT29" i="4"/>
  <c r="AV29" i="4" s="1"/>
  <c r="AW29" i="4" l="1"/>
  <c r="AZ29" i="4" s="1"/>
  <c r="AU30" i="4"/>
  <c r="BC29" i="4" l="1"/>
  <c r="AF21" i="14"/>
  <c r="AM30" i="4"/>
  <c r="AX30" i="4"/>
  <c r="AT30" i="4" l="1"/>
  <c r="AV30" i="4" s="1"/>
  <c r="AY30" i="4"/>
  <c r="AU31" i="4" l="1"/>
  <c r="AW30" i="4"/>
  <c r="AZ30" i="4" s="1"/>
  <c r="BC30" i="4" l="1"/>
  <c r="AF191" i="14"/>
  <c r="AM31" i="4"/>
  <c r="AT31" i="4" s="1"/>
  <c r="AV31" i="4" s="1"/>
  <c r="AX31" i="4"/>
  <c r="AY31" i="4" l="1"/>
  <c r="AU32" i="4" l="1"/>
  <c r="AW31" i="4"/>
  <c r="AZ31" i="4" s="1"/>
  <c r="BC31" i="4" l="1"/>
  <c r="AF206" i="14"/>
  <c r="AM32" i="4"/>
  <c r="AX32" i="4"/>
  <c r="AY32" i="4" l="1"/>
  <c r="AT32" i="4"/>
  <c r="AV32" i="4" s="1"/>
  <c r="AU33" i="4" l="1"/>
  <c r="AW32" i="4"/>
  <c r="AZ32" i="4" s="1"/>
  <c r="BC32" i="4" l="1"/>
  <c r="AF199" i="14"/>
  <c r="AM33" i="4"/>
  <c r="AT33" i="4" s="1"/>
  <c r="AV33" i="4" s="1"/>
  <c r="AX33" i="4"/>
  <c r="AY33" i="4" l="1"/>
  <c r="AW33" i="4" l="1"/>
  <c r="AZ33" i="4" s="1"/>
  <c r="AU34" i="4"/>
  <c r="BC33" i="4" l="1"/>
  <c r="AF211" i="14"/>
  <c r="AM34" i="4"/>
  <c r="AX34" i="4"/>
  <c r="AY34" i="4" l="1"/>
  <c r="AT34" i="4"/>
  <c r="AV34" i="4" s="1"/>
  <c r="AU35" i="4" l="1"/>
  <c r="AW34" i="4"/>
  <c r="AZ34" i="4" s="1"/>
  <c r="BC34" i="4" l="1"/>
  <c r="AF228" i="14"/>
  <c r="AM35" i="4"/>
  <c r="AT35" i="4" s="1"/>
  <c r="AV35" i="4" s="1"/>
  <c r="AX35" i="4"/>
  <c r="AY35" i="4" l="1"/>
  <c r="AU36" i="4" l="1"/>
  <c r="AW35" i="4"/>
  <c r="AZ35" i="4" s="1"/>
  <c r="BC35" i="4" l="1"/>
  <c r="AF232" i="14"/>
  <c r="AM36" i="4"/>
  <c r="AT36" i="4" s="1"/>
  <c r="AV36" i="4" s="1"/>
  <c r="AX36" i="4"/>
  <c r="AY36" i="4" l="1"/>
  <c r="AU37" i="4" l="1"/>
  <c r="AW36" i="4"/>
  <c r="AM37" i="4" l="1"/>
  <c r="AT37" i="4" s="1"/>
  <c r="AV37" i="4" s="1"/>
  <c r="AX37" i="4"/>
  <c r="AZ36" i="4"/>
  <c r="BC36" i="4" l="1"/>
  <c r="AF215" i="14"/>
  <c r="AY37" i="4"/>
  <c r="AW37" i="4" l="1"/>
  <c r="AZ37" i="4" s="1"/>
  <c r="AU38" i="4"/>
  <c r="BC37" i="4" l="1"/>
  <c r="AF213" i="14"/>
  <c r="AM38" i="4"/>
  <c r="AX38" i="4"/>
  <c r="AT38" i="4" l="1"/>
  <c r="AV38" i="4" s="1"/>
  <c r="AY38" i="4"/>
  <c r="AW38" i="4" l="1"/>
  <c r="AZ38" i="4" s="1"/>
  <c r="AU39" i="4"/>
  <c r="BC38" i="4" l="1"/>
  <c r="AF221" i="14"/>
  <c r="AM39" i="4"/>
  <c r="AX39" i="4"/>
  <c r="AT39" i="4" l="1"/>
  <c r="AV39" i="4" s="1"/>
  <c r="AY39" i="4"/>
  <c r="AW39" i="4" l="1"/>
  <c r="AZ39" i="4" s="1"/>
  <c r="AU40" i="4"/>
  <c r="BC39" i="4" l="1"/>
  <c r="AF226" i="14"/>
  <c r="AM40" i="4"/>
  <c r="AX40" i="4"/>
  <c r="AY40" i="4" l="1"/>
  <c r="AT40" i="4"/>
  <c r="AV40" i="4" s="1"/>
  <c r="AW40" i="4" l="1"/>
  <c r="AZ40" i="4" s="1"/>
  <c r="AU41" i="4"/>
  <c r="BC40" i="4" l="1"/>
  <c r="AF240" i="14"/>
  <c r="AM41" i="4"/>
  <c r="AX41" i="4"/>
  <c r="AY41" i="4" l="1"/>
  <c r="AT41" i="4"/>
  <c r="AV41" i="4" s="1"/>
  <c r="AU42" i="4" l="1"/>
  <c r="AW41" i="4"/>
  <c r="AZ41" i="4" l="1"/>
  <c r="AM42" i="4"/>
  <c r="AT42" i="4" s="1"/>
  <c r="AV42" i="4" s="1"/>
  <c r="AX42" i="4"/>
  <c r="BC41" i="4" l="1"/>
  <c r="AF237" i="14"/>
  <c r="AY42" i="4"/>
  <c r="AW42" i="4" l="1"/>
  <c r="AZ42" i="4" s="1"/>
  <c r="AU43" i="4"/>
  <c r="BC42" i="4" l="1"/>
  <c r="AF245" i="14"/>
  <c r="AM43" i="4"/>
  <c r="AX43" i="4"/>
  <c r="AY43" i="4" l="1"/>
  <c r="AT43" i="4"/>
  <c r="AV43" i="4" s="1"/>
  <c r="AW43" i="4" l="1"/>
  <c r="AZ43" i="4" s="1"/>
  <c r="AU44" i="4"/>
  <c r="BC43" i="4" l="1"/>
  <c r="AF256" i="14"/>
  <c r="AM44" i="4"/>
  <c r="AX44" i="4"/>
  <c r="AY44" i="4" l="1"/>
  <c r="AT44" i="4"/>
  <c r="AV44" i="4" s="1"/>
  <c r="AU45" i="4" l="1"/>
  <c r="AW44" i="4"/>
  <c r="AZ44" i="4" s="1"/>
  <c r="BC44" i="4" l="1"/>
  <c r="AF135" i="14"/>
  <c r="AM45" i="4"/>
  <c r="AT45" i="4" s="1"/>
  <c r="AV45" i="4" s="1"/>
  <c r="AX45" i="4"/>
  <c r="AW45" i="4" l="1"/>
  <c r="AY45" i="4"/>
  <c r="AU46" i="4" l="1"/>
  <c r="AZ45" i="4"/>
  <c r="BC45" i="4" l="1"/>
  <c r="AF224" i="14"/>
  <c r="AM46" i="4"/>
  <c r="AX46" i="4"/>
  <c r="AY46" i="4" s="1"/>
  <c r="AT46" i="4" l="1"/>
  <c r="AV46" i="4" s="1"/>
  <c r="AU47" i="4" l="1"/>
  <c r="AX47" i="4" s="1"/>
  <c r="AY47" i="4" s="1"/>
  <c r="AW46" i="4"/>
  <c r="AZ46" i="4" s="1"/>
  <c r="BC46" i="4" l="1"/>
  <c r="AF229" i="14"/>
  <c r="AM47" i="4"/>
  <c r="AT47" i="4" l="1"/>
  <c r="AV47" i="4" s="1"/>
  <c r="AW47" i="4" l="1"/>
  <c r="AZ47" i="4" s="1"/>
  <c r="AU48" i="4"/>
  <c r="AX48" i="4" s="1"/>
  <c r="AY48" i="4" s="1"/>
  <c r="BC47" i="4" l="1"/>
  <c r="AF17" i="14"/>
  <c r="AM48" i="4"/>
  <c r="AT48" i="4" l="1"/>
  <c r="AV48" i="4" s="1"/>
  <c r="AW48" i="4" l="1"/>
  <c r="AZ48" i="4" s="1"/>
  <c r="AU49" i="4"/>
  <c r="BC48" i="4" l="1"/>
  <c r="AF190" i="14"/>
  <c r="AX49" i="4"/>
  <c r="AY49" i="4" s="1"/>
  <c r="AM49" i="4"/>
  <c r="AT49" i="4" l="1"/>
  <c r="AV49" i="4" s="1"/>
  <c r="AW49" i="4" l="1"/>
  <c r="AZ49" i="4" s="1"/>
  <c r="AU50" i="4"/>
  <c r="BC49" i="4" l="1"/>
  <c r="AF193" i="14"/>
  <c r="AM50" i="4"/>
  <c r="AX50" i="4"/>
  <c r="AY50" i="4" s="1"/>
  <c r="AT50" i="4" l="1"/>
  <c r="AV50" i="4" s="1"/>
  <c r="AU51" i="4" l="1"/>
  <c r="AW50" i="4"/>
  <c r="AZ50" i="4" s="1"/>
  <c r="BC50" i="4" l="1"/>
  <c r="AF202" i="14"/>
  <c r="AX51" i="4"/>
  <c r="AY51" i="4" s="1"/>
  <c r="AM51" i="4"/>
  <c r="AT51" i="4" l="1"/>
  <c r="AV51" i="4" s="1"/>
  <c r="AU52" i="4" l="1"/>
  <c r="AW51" i="4"/>
  <c r="AZ51" i="4" s="1"/>
  <c r="BC51" i="4" l="1"/>
  <c r="AF214" i="14"/>
  <c r="AX52" i="4"/>
  <c r="AY52" i="4" s="1"/>
  <c r="AM52" i="4"/>
  <c r="AT52" i="4" l="1"/>
  <c r="AV52" i="4" s="1"/>
  <c r="AW52" i="4" l="1"/>
  <c r="AZ52" i="4" s="1"/>
  <c r="AU53" i="4"/>
  <c r="AX53" i="4" s="1"/>
  <c r="AY53" i="4" s="1"/>
  <c r="BC52" i="4" l="1"/>
  <c r="AF222" i="14"/>
  <c r="AM53" i="4"/>
  <c r="AT53" i="4" l="1"/>
  <c r="AV53" i="4" s="1"/>
  <c r="AW53" i="4" l="1"/>
  <c r="AZ53" i="4" s="1"/>
  <c r="AU54" i="4"/>
  <c r="BC53" i="4" l="1"/>
  <c r="AF24" i="14"/>
  <c r="AX54" i="4"/>
  <c r="AY54" i="4" s="1"/>
  <c r="AM54" i="4"/>
  <c r="AT54" i="4" l="1"/>
  <c r="AV54" i="4" s="1"/>
  <c r="AW54" i="4" l="1"/>
  <c r="AZ54" i="4" s="1"/>
  <c r="AU55" i="4"/>
  <c r="BC54" i="4" l="1"/>
  <c r="AF178" i="14"/>
  <c r="AX55" i="4"/>
  <c r="AY55" i="4" s="1"/>
  <c r="AM55" i="4"/>
  <c r="AT55" i="4" l="1"/>
  <c r="AV55" i="4" s="1"/>
  <c r="AU56" i="4" l="1"/>
  <c r="AW55" i="4"/>
  <c r="AZ55" i="4" s="1"/>
  <c r="BC55" i="4" l="1"/>
  <c r="AF123" i="14"/>
  <c r="AX56" i="4"/>
  <c r="AY56" i="4" s="1"/>
  <c r="AM56" i="4"/>
  <c r="AT56" i="4" l="1"/>
  <c r="AV56" i="4" s="1"/>
  <c r="AU57" i="4" l="1"/>
  <c r="AW56" i="4"/>
  <c r="AZ56" i="4" s="1"/>
  <c r="BC56" i="4" l="1"/>
  <c r="AF168" i="14"/>
  <c r="AX57" i="4"/>
  <c r="AY57" i="4" s="1"/>
  <c r="AM57" i="4"/>
  <c r="AT57" i="4" l="1"/>
  <c r="AV57" i="4" s="1"/>
  <c r="AW57" i="4" l="1"/>
  <c r="AZ57" i="4" s="1"/>
  <c r="AU58" i="4"/>
  <c r="AX58" i="4" s="1"/>
  <c r="AY58" i="4" s="1"/>
  <c r="BC57" i="4" l="1"/>
  <c r="AF11" i="14"/>
  <c r="AM58" i="4"/>
  <c r="AT58" i="4" l="1"/>
  <c r="AV58" i="4" s="1"/>
  <c r="AU59" i="4" l="1"/>
  <c r="AX59" i="4" s="1"/>
  <c r="AY59" i="4" s="1"/>
  <c r="AW58" i="4"/>
  <c r="AZ58" i="4" s="1"/>
  <c r="BC58" i="4" l="1"/>
  <c r="AF103" i="14"/>
  <c r="AM59" i="4"/>
  <c r="AT59" i="4" l="1"/>
  <c r="AV59" i="4" s="1"/>
  <c r="AW59" i="4" l="1"/>
  <c r="AZ59" i="4" s="1"/>
  <c r="AU60" i="4"/>
  <c r="AX60" i="4" s="1"/>
  <c r="AY60" i="4" s="1"/>
  <c r="BC59" i="4" l="1"/>
  <c r="AF115" i="14"/>
  <c r="AM60" i="4"/>
  <c r="AT60" i="4" s="1"/>
  <c r="AV60" i="4" s="1"/>
  <c r="AW60" i="4" l="1"/>
  <c r="AZ60" i="4" s="1"/>
  <c r="BC60" i="4" l="1"/>
  <c r="AF9" i="14"/>
  <c r="AU61" i="4"/>
  <c r="AX61" i="4" s="1"/>
  <c r="AY61" i="4" s="1"/>
  <c r="AM61" i="4" l="1"/>
  <c r="AT61" i="4" l="1"/>
  <c r="AV61" i="4" s="1"/>
  <c r="AU62" i="4" l="1"/>
  <c r="AX62" i="4" s="1"/>
  <c r="AY62" i="4" s="1"/>
  <c r="AW61" i="4"/>
  <c r="AZ61" i="4" s="1"/>
  <c r="AM62" i="4"/>
  <c r="BC61" i="4" l="1"/>
  <c r="AF87" i="14"/>
  <c r="AT62" i="4"/>
  <c r="AV62" i="4" s="1"/>
  <c r="AW62" i="4" l="1"/>
  <c r="AZ62" i="4" s="1"/>
  <c r="AU63" i="4"/>
  <c r="AX63" i="4" s="1"/>
  <c r="AY63" i="4" s="1"/>
  <c r="BC62" i="4" l="1"/>
  <c r="AF92" i="14"/>
  <c r="AM63" i="4"/>
  <c r="AT63" i="4" l="1"/>
  <c r="AV63" i="4" s="1"/>
  <c r="AU64" i="4" l="1"/>
  <c r="AX64" i="4" s="1"/>
  <c r="AY64" i="4" s="1"/>
  <c r="AW63" i="4"/>
  <c r="AZ63" i="4" s="1"/>
  <c r="BC63" i="4" l="1"/>
  <c r="AF100" i="14"/>
  <c r="AM64" i="4"/>
  <c r="AT64" i="4" s="1"/>
  <c r="AV64" i="4" s="1"/>
  <c r="AU65" i="4" l="1"/>
  <c r="AW64" i="4" l="1"/>
  <c r="AZ64" i="4" s="1"/>
  <c r="AM65" i="4"/>
  <c r="AX65" i="4"/>
  <c r="AY65" i="4" s="1"/>
  <c r="BC64" i="4" l="1"/>
  <c r="AF106" i="14"/>
  <c r="AT65" i="4"/>
  <c r="AV65" i="4" s="1"/>
  <c r="AU66" i="4" l="1"/>
  <c r="AX66" i="4" s="1"/>
  <c r="AY66" i="4" s="1"/>
  <c r="AW65" i="4"/>
  <c r="AZ65" i="4" s="1"/>
  <c r="BC65" i="4" l="1"/>
  <c r="AF109" i="14"/>
  <c r="AM66" i="4"/>
  <c r="AT66" i="4" l="1"/>
  <c r="AV66" i="4" s="1"/>
  <c r="AW66" i="4" l="1"/>
  <c r="AZ66" i="4" s="1"/>
  <c r="AU67" i="4"/>
  <c r="AX67" i="4" s="1"/>
  <c r="AY67" i="4" s="1"/>
  <c r="BC66" i="4" l="1"/>
  <c r="AF114" i="14"/>
  <c r="AM67" i="4"/>
  <c r="AT67" i="4" s="1"/>
  <c r="AV67" i="4" s="1"/>
  <c r="AU68" i="4" l="1"/>
  <c r="AX68" i="4" s="1"/>
  <c r="AM68" i="4" l="1"/>
  <c r="AT68" i="4" s="1"/>
  <c r="AW67" i="4"/>
  <c r="AZ67" i="4" s="1"/>
  <c r="AY68" i="4"/>
  <c r="BC67" i="4" l="1"/>
  <c r="AF112" i="14"/>
  <c r="AV68" i="4"/>
  <c r="AW68" i="4" s="1"/>
  <c r="AZ68" i="4" s="1"/>
  <c r="BC68" i="4" l="1"/>
  <c r="AF121" i="14"/>
  <c r="AU69" i="4"/>
  <c r="AM69" i="4" s="1"/>
  <c r="AX69" i="4" l="1"/>
  <c r="AY69" i="4" s="1"/>
  <c r="AT69" i="4"/>
  <c r="AV69" i="4" s="1"/>
  <c r="AW69" i="4" l="1"/>
  <c r="AZ69" i="4" s="1"/>
  <c r="AU70" i="4"/>
  <c r="BC69" i="4" l="1"/>
  <c r="AF122" i="14"/>
  <c r="AM70" i="4"/>
  <c r="AX70" i="4"/>
  <c r="AY70" i="4" l="1"/>
  <c r="AT70" i="4"/>
  <c r="AV70" i="4" s="1"/>
  <c r="AU71" i="4" l="1"/>
  <c r="AW70" i="4"/>
  <c r="AZ70" i="4" l="1"/>
  <c r="AM71" i="4"/>
  <c r="AT71" i="4" s="1"/>
  <c r="AV71" i="4" s="1"/>
  <c r="AX71" i="4"/>
  <c r="BC70" i="4" l="1"/>
  <c r="AF131" i="14"/>
  <c r="AY71" i="4"/>
  <c r="AW71" i="4" l="1"/>
  <c r="AZ71" i="4" s="1"/>
  <c r="AU72" i="4"/>
  <c r="BC71" i="4" l="1"/>
  <c r="AF119" i="14"/>
  <c r="AM72" i="4"/>
  <c r="AX72" i="4"/>
  <c r="AY72" i="4" l="1"/>
  <c r="AT72" i="4"/>
  <c r="AV72" i="4" s="1"/>
  <c r="AU73" i="4" l="1"/>
  <c r="AW72" i="4"/>
  <c r="AZ72" i="4" s="1"/>
  <c r="BC72" i="4" l="1"/>
  <c r="AF129" i="14"/>
  <c r="AM73" i="4"/>
  <c r="AT73" i="4" s="1"/>
  <c r="AV73" i="4" s="1"/>
  <c r="AX73" i="4"/>
  <c r="AY73" i="4" l="1"/>
  <c r="AU74" i="4" l="1"/>
  <c r="AW73" i="4"/>
  <c r="AM74" i="4" l="1"/>
  <c r="AT74" i="4" s="1"/>
  <c r="AV74" i="4" s="1"/>
  <c r="AX74" i="4"/>
  <c r="AZ73" i="4"/>
  <c r="BC73" i="4" l="1"/>
  <c r="AF7" i="14"/>
  <c r="AY74" i="4"/>
  <c r="AW74" i="4" l="1"/>
  <c r="AZ74" i="4" s="1"/>
  <c r="AU75" i="4"/>
  <c r="BC74" i="4" l="1"/>
  <c r="AF84" i="14"/>
  <c r="AM75" i="4"/>
  <c r="AX75" i="4"/>
  <c r="AY75" i="4" l="1"/>
  <c r="AT75" i="4"/>
  <c r="AV75" i="4" s="1"/>
  <c r="AU76" i="4" l="1"/>
  <c r="AW75" i="4"/>
  <c r="AZ75" i="4" s="1"/>
  <c r="BC75" i="4" l="1"/>
  <c r="AF41" i="14"/>
  <c r="AM76" i="4"/>
  <c r="AT76" i="4" s="1"/>
  <c r="AV76" i="4" s="1"/>
  <c r="AX76" i="4"/>
  <c r="AY76" i="4" l="1"/>
  <c r="AW76" i="4" l="1"/>
  <c r="AZ76" i="4" s="1"/>
  <c r="AU77" i="4"/>
  <c r="BC76" i="4" l="1"/>
  <c r="AF73" i="14"/>
  <c r="AM77" i="4"/>
  <c r="AX77" i="4"/>
  <c r="AT77" i="4" l="1"/>
  <c r="AV77" i="4" s="1"/>
  <c r="AY77" i="4"/>
  <c r="AW77" i="4" l="1"/>
  <c r="AZ77" i="4" s="1"/>
  <c r="AU78" i="4"/>
  <c r="BC77" i="4" l="1"/>
  <c r="AF13" i="14"/>
  <c r="AM78" i="4"/>
  <c r="AX78" i="4"/>
  <c r="AY78" i="4" l="1"/>
  <c r="AT78" i="4"/>
  <c r="AV78" i="4" s="1"/>
  <c r="AU79" i="4" l="1"/>
  <c r="AW78" i="4"/>
  <c r="AZ78" i="4" s="1"/>
  <c r="BC78" i="4" l="1"/>
  <c r="AF52" i="14"/>
  <c r="AM79" i="4"/>
  <c r="AX79" i="4"/>
  <c r="AY79" i="4" l="1"/>
  <c r="AT79" i="4"/>
  <c r="AV79" i="4" s="1"/>
  <c r="AU80" i="4" l="1"/>
  <c r="AW79" i="4"/>
  <c r="AZ79" i="4" l="1"/>
  <c r="AM80" i="4"/>
  <c r="AT80" i="4" s="1"/>
  <c r="AV80" i="4" s="1"/>
  <c r="AX80" i="4"/>
  <c r="BC79" i="4" l="1"/>
  <c r="AF53" i="14"/>
  <c r="AY80" i="4"/>
  <c r="AU81" i="4" l="1"/>
  <c r="AW80" i="4"/>
  <c r="AZ80" i="4" s="1"/>
  <c r="BC80" i="4" l="1"/>
  <c r="AF47" i="14"/>
  <c r="AM81" i="4"/>
  <c r="AT81" i="4" s="1"/>
  <c r="AV81" i="4" s="1"/>
  <c r="AX81" i="4"/>
  <c r="AY81" i="4" l="1"/>
  <c r="AW81" i="4" l="1"/>
  <c r="AZ81" i="4" s="1"/>
  <c r="AU82" i="4"/>
  <c r="BC81" i="4" l="1"/>
  <c r="AF16" i="14"/>
  <c r="AM82" i="4"/>
  <c r="AX82" i="4"/>
  <c r="AT82" i="4" l="1"/>
  <c r="AV82" i="4" s="1"/>
  <c r="AY82" i="4"/>
  <c r="AW82" i="4" l="1"/>
  <c r="AZ82" i="4" s="1"/>
  <c r="AU83" i="4"/>
  <c r="BC82" i="4" l="1"/>
  <c r="AF42" i="14"/>
  <c r="AM83" i="4"/>
  <c r="AX83" i="4"/>
  <c r="AY83" i="4" l="1"/>
  <c r="AT83" i="4"/>
  <c r="AV83" i="4" s="1"/>
  <c r="AW83" i="4" l="1"/>
  <c r="AZ83" i="4" s="1"/>
  <c r="AU84" i="4"/>
  <c r="BC83" i="4" l="1"/>
  <c r="AF43" i="14"/>
  <c r="AM84" i="4"/>
  <c r="AX84" i="4"/>
  <c r="AY84" i="4" l="1"/>
  <c r="AT84" i="4"/>
  <c r="AV84" i="4" s="1"/>
  <c r="AW84" i="4" l="1"/>
  <c r="AZ84" i="4" s="1"/>
  <c r="AU85" i="4"/>
  <c r="BC84" i="4" l="1"/>
  <c r="AF46" i="14"/>
  <c r="AM85" i="4"/>
  <c r="AX85" i="4"/>
  <c r="AY85" i="4" l="1"/>
  <c r="AT85" i="4"/>
  <c r="AV85" i="4" s="1"/>
  <c r="AW85" i="4" l="1"/>
  <c r="AZ85" i="4" s="1"/>
  <c r="AU86" i="4"/>
  <c r="BC85" i="4" l="1"/>
  <c r="AF45" i="14"/>
  <c r="AM86" i="4"/>
  <c r="AX86" i="4"/>
  <c r="AY86" i="4" l="1"/>
  <c r="AT86" i="4"/>
  <c r="AV86" i="4" s="1"/>
  <c r="AW86" i="4" l="1"/>
  <c r="AZ86" i="4" s="1"/>
  <c r="AU87" i="4"/>
  <c r="BC86" i="4" l="1"/>
  <c r="AF55" i="14"/>
  <c r="AM87" i="4"/>
  <c r="AX87" i="4"/>
  <c r="AT87" i="4" l="1"/>
  <c r="AV87" i="4" s="1"/>
  <c r="AY87" i="4"/>
  <c r="AW87" i="4" l="1"/>
  <c r="AZ87" i="4" s="1"/>
  <c r="AU88" i="4"/>
  <c r="BC87" i="4" l="1"/>
  <c r="AF57" i="14"/>
  <c r="AM88" i="4"/>
  <c r="AX88" i="4"/>
  <c r="AT88" i="4" l="1"/>
  <c r="AV88" i="4" s="1"/>
  <c r="AY88" i="4"/>
  <c r="AU89" i="4" l="1"/>
  <c r="AW88" i="4"/>
  <c r="AM89" i="4" l="1"/>
  <c r="AT89" i="4" s="1"/>
  <c r="AV89" i="4" s="1"/>
  <c r="AX89" i="4"/>
  <c r="AZ88" i="4"/>
  <c r="BC88" i="4" l="1"/>
  <c r="AF59" i="14"/>
  <c r="AY89" i="4"/>
  <c r="AW89" i="4" l="1"/>
  <c r="AZ89" i="4" s="1"/>
  <c r="AU90" i="4"/>
  <c r="BC89" i="4" l="1"/>
  <c r="AF66" i="14"/>
  <c r="AM90" i="4"/>
  <c r="AX90" i="4"/>
  <c r="AY90" i="4" l="1"/>
  <c r="AT90" i="4"/>
  <c r="AV90" i="4" s="1"/>
  <c r="AU91" i="4" l="1"/>
  <c r="AW90" i="4"/>
  <c r="AZ90" i="4" s="1"/>
  <c r="BC90" i="4" l="1"/>
  <c r="AF70" i="14"/>
  <c r="AM91" i="4"/>
  <c r="AX91" i="4"/>
  <c r="AY91" i="4" l="1"/>
  <c r="AT91" i="4"/>
  <c r="AV91" i="4" s="1"/>
  <c r="AU92" i="4" l="1"/>
  <c r="AW91" i="4"/>
  <c r="AZ91" i="4" s="1"/>
  <c r="BC91" i="4" l="1"/>
  <c r="AF77" i="14"/>
  <c r="AM92" i="4"/>
  <c r="AT92" i="4" s="1"/>
  <c r="AV92" i="4" s="1"/>
  <c r="AX92" i="4"/>
  <c r="AY92" i="4" l="1"/>
  <c r="AW92" i="4" l="1"/>
  <c r="AZ92" i="4" s="1"/>
  <c r="AU93" i="4"/>
  <c r="BC92" i="4" l="1"/>
  <c r="AF81" i="14"/>
  <c r="AM93" i="4"/>
  <c r="AX93" i="4"/>
  <c r="AT93" i="4" l="1"/>
  <c r="AV93" i="4" s="1"/>
  <c r="AY93" i="4"/>
  <c r="AW93" i="4" l="1"/>
  <c r="AZ93" i="4" s="1"/>
  <c r="AU94" i="4"/>
  <c r="BC93" i="4" l="1"/>
  <c r="AF50" i="14"/>
  <c r="AM94" i="4"/>
  <c r="AX94" i="4"/>
  <c r="AY94" i="4" l="1"/>
  <c r="AT94" i="4"/>
  <c r="AV94" i="4" s="1"/>
  <c r="AU95" i="4" l="1"/>
  <c r="AX95" i="4" s="1"/>
  <c r="AW94" i="4"/>
  <c r="AZ94" i="4" s="1"/>
  <c r="BC94" i="4" l="1"/>
  <c r="AF69" i="14"/>
  <c r="AM95" i="4"/>
  <c r="AY95" i="4"/>
  <c r="AT95" i="4" l="1"/>
  <c r="AV95" i="4" s="1"/>
  <c r="AW95" i="4" l="1"/>
  <c r="AZ95" i="4" s="1"/>
  <c r="AU96" i="4"/>
  <c r="BC95" i="4" l="1"/>
  <c r="AF72" i="14"/>
  <c r="AM96" i="4"/>
  <c r="AX96" i="4"/>
  <c r="AT96" i="4" l="1"/>
  <c r="AV96" i="4" s="1"/>
  <c r="AY96" i="4"/>
  <c r="AU97" i="4" l="1"/>
  <c r="AW96" i="4"/>
  <c r="AZ96" i="4" l="1"/>
  <c r="AM97" i="4"/>
  <c r="AT97" i="4" s="1"/>
  <c r="AV97" i="4" s="1"/>
  <c r="AX97" i="4"/>
  <c r="BC96" i="4" l="1"/>
  <c r="AF78" i="14"/>
  <c r="AU98" i="4"/>
  <c r="AM98" i="4" s="1"/>
  <c r="AT98" i="4" s="1"/>
  <c r="AY97" i="4"/>
  <c r="AW97" i="4" l="1"/>
  <c r="AV98" i="4" s="1"/>
  <c r="AX98" i="4"/>
  <c r="AZ97" i="4" l="1"/>
  <c r="AY98" i="4"/>
  <c r="AW98" i="4"/>
  <c r="AU99" i="4"/>
  <c r="AM99" i="4" s="1"/>
  <c r="BC97" i="4" l="1"/>
  <c r="AF82" i="14"/>
  <c r="AZ98" i="4"/>
  <c r="AT99" i="4"/>
  <c r="AV99" i="4" s="1"/>
  <c r="AX99" i="4"/>
  <c r="BC98" i="4" l="1"/>
  <c r="AF89" i="14"/>
  <c r="AY99" i="4"/>
  <c r="AU100" i="4"/>
  <c r="AM100" i="4" s="1"/>
  <c r="AT100" i="4" s="1"/>
  <c r="AW99" i="4"/>
  <c r="AV100" i="4" l="1"/>
  <c r="AX100" i="4"/>
  <c r="AY100" i="4" s="1"/>
  <c r="AZ99" i="4"/>
  <c r="BC99" i="4" l="1"/>
  <c r="AF94" i="14"/>
  <c r="AU101" i="4"/>
  <c r="AW100" i="4"/>
  <c r="AM101" i="4" l="1"/>
  <c r="AT101" i="4" s="1"/>
  <c r="AV101" i="4" s="1"/>
  <c r="AX101" i="4"/>
  <c r="AZ100" i="4"/>
  <c r="BC100" i="4" l="1"/>
  <c r="AF101" i="14"/>
  <c r="AY101" i="4"/>
  <c r="AW101" i="4" l="1"/>
  <c r="AZ101" i="4" s="1"/>
  <c r="AU102" i="4"/>
  <c r="BC101" i="4" l="1"/>
  <c r="AF108" i="14"/>
  <c r="AM102" i="4"/>
  <c r="AX102" i="4"/>
  <c r="AT102" i="4" l="1"/>
  <c r="AV102" i="4" s="1"/>
  <c r="AY102" i="4"/>
  <c r="AU103" i="4" l="1"/>
  <c r="AW102" i="4"/>
  <c r="AM103" i="4" l="1"/>
  <c r="AT103" i="4" s="1"/>
  <c r="AV103" i="4" s="1"/>
  <c r="AX103" i="4"/>
  <c r="AZ102" i="4"/>
  <c r="BC102" i="4" l="1"/>
  <c r="AF111" i="14"/>
  <c r="AY103" i="4"/>
  <c r="AW103" i="4" l="1"/>
  <c r="AZ103" i="4" s="1"/>
  <c r="AU104" i="4"/>
  <c r="BC103" i="4" l="1"/>
  <c r="AF116" i="14"/>
  <c r="AM104" i="4"/>
  <c r="AX104" i="4"/>
  <c r="AY104" i="4" l="1"/>
  <c r="AT104" i="4"/>
  <c r="AV104" i="4" s="1"/>
  <c r="AU105" i="4" l="1"/>
  <c r="AW104" i="4"/>
  <c r="AZ104" i="4" l="1"/>
  <c r="AM105" i="4"/>
  <c r="AT105" i="4" s="1"/>
  <c r="AV105" i="4" s="1"/>
  <c r="AX105" i="4"/>
  <c r="BC104" i="4" l="1"/>
  <c r="AF124" i="14"/>
  <c r="AY105" i="4"/>
  <c r="AU106" i="4" l="1"/>
  <c r="AW105" i="4"/>
  <c r="AZ105" i="4" s="1"/>
  <c r="BC105" i="4" l="1"/>
  <c r="AF132" i="14"/>
  <c r="AM106" i="4"/>
  <c r="AX106" i="4"/>
  <c r="AT106" i="4" l="1"/>
  <c r="AV106" i="4" s="1"/>
  <c r="AY106" i="4"/>
  <c r="AU107" i="4" l="1"/>
  <c r="AW106" i="4"/>
  <c r="AZ106" i="4" s="1"/>
  <c r="BC106" i="4" l="1"/>
  <c r="AF137" i="14"/>
  <c r="AM107" i="4"/>
  <c r="AT107" i="4" s="1"/>
  <c r="AV107" i="4" s="1"/>
  <c r="AX107" i="4"/>
  <c r="AY107" i="4" l="1"/>
  <c r="AW107" i="4" l="1"/>
  <c r="AZ107" i="4" s="1"/>
  <c r="AU108" i="4"/>
  <c r="BC107" i="4" l="1"/>
  <c r="AF142" i="14"/>
  <c r="AM108" i="4"/>
  <c r="AX108" i="4"/>
  <c r="AY108" i="4" l="1"/>
  <c r="AT108" i="4"/>
  <c r="AV108" i="4" s="1"/>
  <c r="AW108" i="4" l="1"/>
  <c r="AZ108" i="4" s="1"/>
  <c r="AU109" i="4"/>
  <c r="BC108" i="4" l="1"/>
  <c r="AF139" i="14"/>
  <c r="AM109" i="4"/>
  <c r="AX109" i="4"/>
  <c r="AY109" i="4" l="1"/>
  <c r="AT109" i="4"/>
  <c r="AV109" i="4" s="1"/>
  <c r="AU110" i="4" l="1"/>
  <c r="AW109" i="4"/>
  <c r="AZ109" i="4" s="1"/>
  <c r="BC109" i="4" l="1"/>
  <c r="AF141" i="14"/>
  <c r="AM110" i="4"/>
  <c r="AT110" i="4" s="1"/>
  <c r="AV110" i="4" s="1"/>
  <c r="AX110" i="4"/>
  <c r="AY110" i="4" l="1"/>
  <c r="AW110" i="4" l="1"/>
  <c r="AZ110" i="4" s="1"/>
  <c r="AU111" i="4"/>
  <c r="BC110" i="4" l="1"/>
  <c r="AF148" i="14"/>
  <c r="AM111" i="4"/>
  <c r="AX111" i="4"/>
  <c r="AT111" i="4" l="1"/>
  <c r="AV111" i="4" s="1"/>
  <c r="AY111" i="4"/>
  <c r="AW111" i="4" l="1"/>
  <c r="AZ111" i="4" s="1"/>
  <c r="AU112" i="4"/>
  <c r="BC111" i="4" l="1"/>
  <c r="AF154" i="14"/>
  <c r="AM112" i="4"/>
  <c r="AX112" i="4"/>
  <c r="AY112" i="4" l="1"/>
  <c r="AT112" i="4"/>
  <c r="AV112" i="4" s="1"/>
  <c r="AU113" i="4" l="1"/>
  <c r="AW112" i="4"/>
  <c r="AZ112" i="4" l="1"/>
  <c r="AM113" i="4"/>
  <c r="AT113" i="4" s="1"/>
  <c r="AV113" i="4" s="1"/>
  <c r="AX113" i="4"/>
  <c r="BC112" i="4" l="1"/>
  <c r="AF161" i="14"/>
  <c r="AU114" i="4"/>
  <c r="AY113" i="4"/>
  <c r="AM114" i="4" l="1"/>
  <c r="AX114" i="4"/>
  <c r="AY114" i="4" s="1"/>
  <c r="AW113" i="4"/>
  <c r="AZ113" i="4" s="1"/>
  <c r="BC113" i="4" l="1"/>
  <c r="AF174" i="14"/>
  <c r="AT114" i="4"/>
  <c r="AV114" i="4" s="1"/>
  <c r="AU115" i="4" l="1"/>
  <c r="AX115" i="4" s="1"/>
  <c r="AW114" i="4"/>
  <c r="AZ114" i="4" s="1"/>
  <c r="AM115" i="4" l="1"/>
  <c r="AT115" i="4" s="1"/>
  <c r="AV115" i="4" s="1"/>
  <c r="BC114" i="4"/>
  <c r="AF181" i="14"/>
  <c r="AY115" i="4"/>
  <c r="AU116" i="4" l="1"/>
  <c r="AW115" i="4"/>
  <c r="AZ115" i="4" s="1"/>
  <c r="BC115" i="4" l="1"/>
  <c r="AF186" i="14"/>
  <c r="AM116" i="4"/>
  <c r="AT116" i="4" s="1"/>
  <c r="AV116" i="4" s="1"/>
  <c r="AX116" i="4"/>
  <c r="AY116" i="4" l="1"/>
  <c r="AW116" i="4" l="1"/>
  <c r="AZ116" i="4" s="1"/>
  <c r="AU117" i="4"/>
  <c r="BC116" i="4" l="1"/>
  <c r="AF195" i="14"/>
  <c r="AM117" i="4"/>
  <c r="AX117" i="4"/>
  <c r="AY117" i="4" l="1"/>
  <c r="AT117" i="4"/>
  <c r="AV117" i="4" s="1"/>
  <c r="AU118" i="4" l="1"/>
  <c r="AW117" i="4"/>
  <c r="AZ117" i="4" s="1"/>
  <c r="BC117" i="4" l="1"/>
  <c r="AF205" i="14"/>
  <c r="AM118" i="4"/>
  <c r="AT118" i="4" s="1"/>
  <c r="AV118" i="4" s="1"/>
  <c r="AX118" i="4"/>
  <c r="AY118" i="4" l="1"/>
  <c r="AW118" i="4" l="1"/>
  <c r="AZ118" i="4" s="1"/>
  <c r="AU119" i="4"/>
  <c r="BC118" i="4" l="1"/>
  <c r="AF210" i="14"/>
  <c r="AM119" i="4"/>
  <c r="AX119" i="4"/>
  <c r="AT119" i="4" l="1"/>
  <c r="AV119" i="4" s="1"/>
  <c r="AY119" i="4"/>
  <c r="AW119" i="4" l="1"/>
  <c r="AZ119" i="4" s="1"/>
  <c r="AU120" i="4"/>
  <c r="BC119" i="4" l="1"/>
  <c r="AF223" i="14"/>
  <c r="AM120" i="4"/>
  <c r="AX120" i="4"/>
  <c r="AT120" i="4" l="1"/>
  <c r="AV120" i="4" s="1"/>
  <c r="AY120" i="4"/>
  <c r="AU121" i="4" l="1"/>
  <c r="AW120" i="4"/>
  <c r="AZ120" i="4" s="1"/>
  <c r="BC120" i="4" l="1"/>
  <c r="AF235" i="14"/>
  <c r="AM121" i="4"/>
  <c r="AT121" i="4" s="1"/>
  <c r="AV121" i="4" s="1"/>
  <c r="AX121" i="4"/>
  <c r="AY121" i="4" l="1"/>
  <c r="AW121" i="4" l="1"/>
  <c r="AZ121" i="4" s="1"/>
  <c r="AU122" i="4"/>
  <c r="BC121" i="4" l="1"/>
  <c r="AF243" i="14"/>
  <c r="AM122" i="4"/>
  <c r="AX122" i="4"/>
  <c r="AT122" i="4" l="1"/>
  <c r="AV122" i="4" s="1"/>
  <c r="AY122" i="4"/>
  <c r="AW122" i="4" l="1"/>
  <c r="AZ122" i="4" s="1"/>
  <c r="AU123" i="4"/>
  <c r="BC122" i="4" l="1"/>
  <c r="AF146" i="14"/>
  <c r="AM123" i="4"/>
  <c r="AX123" i="4"/>
  <c r="AT123" i="4" l="1"/>
  <c r="AV123" i="4" s="1"/>
  <c r="AY123" i="4"/>
  <c r="AU124" i="4" l="1"/>
  <c r="AW123" i="4"/>
  <c r="AZ123" i="4" s="1"/>
  <c r="BC123" i="4" l="1"/>
  <c r="AF200" i="14"/>
  <c r="AM124" i="4"/>
  <c r="AX124" i="4"/>
  <c r="AY124" i="4" l="1"/>
  <c r="AT124" i="4"/>
  <c r="AV124" i="4" s="1"/>
  <c r="AW124" i="4" l="1"/>
  <c r="AZ124" i="4" s="1"/>
  <c r="AU125" i="4"/>
  <c r="BC124" i="4" l="1"/>
  <c r="AF209" i="14"/>
  <c r="AM125" i="4"/>
  <c r="AX125" i="4"/>
  <c r="AT125" i="4" l="1"/>
  <c r="AV125" i="4" s="1"/>
  <c r="AY125" i="4"/>
  <c r="AU126" i="4" l="1"/>
  <c r="AW125" i="4"/>
  <c r="AZ125" i="4" s="1"/>
  <c r="BC125" i="4" l="1"/>
  <c r="AF220" i="14"/>
  <c r="AM126" i="4"/>
  <c r="AX126" i="4"/>
  <c r="AY126" i="4" l="1"/>
  <c r="AT126" i="4"/>
  <c r="AV126" i="4" s="1"/>
  <c r="AU127" i="4" l="1"/>
  <c r="AW126" i="4"/>
  <c r="AZ126" i="4" l="1"/>
  <c r="AM127" i="4"/>
  <c r="AT127" i="4" s="1"/>
  <c r="AV127" i="4" s="1"/>
  <c r="AX127" i="4"/>
  <c r="BC126" i="4" l="1"/>
  <c r="AF234" i="14"/>
  <c r="AY127" i="4"/>
  <c r="AW127" i="4" l="1"/>
  <c r="AZ127" i="4" s="1"/>
  <c r="AU128" i="4"/>
  <c r="BC127" i="4" l="1"/>
  <c r="AF242" i="14"/>
  <c r="AM128" i="4"/>
  <c r="AX128" i="4"/>
  <c r="AY128" i="4" l="1"/>
  <c r="AT128" i="4"/>
  <c r="AV128" i="4" s="1"/>
  <c r="AW128" i="4" l="1"/>
  <c r="AZ128" i="4" s="1"/>
  <c r="AU129" i="4"/>
  <c r="BC128" i="4" l="1"/>
  <c r="AF247" i="14"/>
  <c r="AM129" i="4"/>
  <c r="AX129" i="4"/>
  <c r="AY129" i="4" l="1"/>
  <c r="AT129" i="4"/>
  <c r="AV129" i="4" s="1"/>
  <c r="AW129" i="4" l="1"/>
  <c r="AZ129" i="4" s="1"/>
  <c r="AU130" i="4"/>
  <c r="BC129" i="4" l="1"/>
  <c r="AF254" i="14"/>
  <c r="AM130" i="4"/>
  <c r="AX130" i="4"/>
  <c r="AT130" i="4" l="1"/>
  <c r="AV130" i="4" s="1"/>
  <c r="AY130" i="4"/>
  <c r="AU131" i="4" l="1"/>
  <c r="AW130" i="4"/>
  <c r="AM131" i="4" l="1"/>
  <c r="AT131" i="4" s="1"/>
  <c r="AV131" i="4" s="1"/>
  <c r="AX131" i="4"/>
  <c r="AZ130" i="4"/>
  <c r="BC130" i="4" l="1"/>
  <c r="AF259" i="14"/>
  <c r="AY131" i="4"/>
  <c r="AW131" i="4" l="1"/>
  <c r="AZ131" i="4" s="1"/>
  <c r="AU132" i="4"/>
  <c r="BC131" i="4" l="1"/>
  <c r="AF267" i="14"/>
  <c r="AM132" i="4"/>
  <c r="AX132" i="4"/>
  <c r="AT132" i="4" l="1"/>
  <c r="AV132" i="4" s="1"/>
  <c r="AY132" i="4"/>
  <c r="AW132" i="4" l="1"/>
  <c r="AZ132" i="4" s="1"/>
  <c r="AU133" i="4"/>
  <c r="BC132" i="4" l="1"/>
  <c r="AF276" i="14"/>
  <c r="AM133" i="4"/>
  <c r="AX133" i="4"/>
  <c r="AT133" i="4" l="1"/>
  <c r="AV133" i="4" s="1"/>
  <c r="AY133" i="4"/>
  <c r="AU134" i="4" l="1"/>
  <c r="AW133" i="4"/>
  <c r="AZ133" i="4" s="1"/>
  <c r="BC133" i="4" l="1"/>
  <c r="AF282" i="14"/>
  <c r="AM134" i="4"/>
  <c r="AX134" i="4"/>
  <c r="AY134" i="4" l="1"/>
  <c r="AT134" i="4"/>
  <c r="AV134" i="4" s="1"/>
  <c r="AW134" i="4" l="1"/>
  <c r="AZ134" i="4" s="1"/>
  <c r="AU135" i="4"/>
  <c r="BC134" i="4" l="1"/>
  <c r="AF288" i="14"/>
  <c r="AM135" i="4"/>
  <c r="AX135" i="4"/>
  <c r="AY135" i="4" l="1"/>
  <c r="AT135" i="4"/>
  <c r="AV135" i="4" s="1"/>
  <c r="AW135" i="4" l="1"/>
  <c r="AZ135" i="4" s="1"/>
  <c r="AU136" i="4"/>
  <c r="BC135" i="4" l="1"/>
  <c r="AF291" i="14"/>
  <c r="AM136" i="4"/>
  <c r="AX136" i="4"/>
  <c r="AY136" i="4" l="1"/>
  <c r="AT136" i="4"/>
  <c r="AV136" i="4" s="1"/>
  <c r="AW136" i="4" l="1"/>
  <c r="AZ136" i="4" s="1"/>
  <c r="AU137" i="4"/>
  <c r="BC136" i="4" l="1"/>
  <c r="AF294" i="14"/>
  <c r="AM137" i="4"/>
  <c r="AX137" i="4"/>
  <c r="AY137" i="4" l="1"/>
  <c r="AT137" i="4"/>
  <c r="AV137" i="4" s="1"/>
  <c r="AU138" i="4" l="1"/>
  <c r="AW137" i="4"/>
  <c r="AZ137" i="4" s="1"/>
  <c r="BC137" i="4" l="1"/>
  <c r="AF298" i="14"/>
  <c r="AM138" i="4"/>
  <c r="AX138" i="4"/>
  <c r="AY138" i="4" l="1"/>
  <c r="AT138" i="4"/>
  <c r="AV138" i="4" s="1"/>
  <c r="AW138" i="4" l="1"/>
  <c r="AZ138" i="4" s="1"/>
  <c r="AU139" i="4"/>
  <c r="BC138" i="4" l="1"/>
  <c r="AF304" i="14"/>
  <c r="AM139" i="4"/>
  <c r="AX139" i="4"/>
  <c r="AY139" i="4" l="1"/>
  <c r="AT139" i="4"/>
  <c r="AV139" i="4" s="1"/>
  <c r="AW139" i="4" l="1"/>
  <c r="AZ139" i="4" s="1"/>
  <c r="AU140" i="4"/>
  <c r="BC139" i="4" l="1"/>
  <c r="AF312" i="14"/>
  <c r="AM140" i="4"/>
  <c r="AX140" i="4"/>
  <c r="AT140" i="4" l="1"/>
  <c r="AV140" i="4" s="1"/>
  <c r="AY140" i="4"/>
  <c r="AU141" i="4" l="1"/>
  <c r="AW140" i="4"/>
  <c r="AZ140" i="4" s="1"/>
  <c r="BC140" i="4" l="1"/>
  <c r="AF320" i="14"/>
  <c r="AM141" i="4"/>
  <c r="AT141" i="4" s="1"/>
  <c r="AV141" i="4" s="1"/>
  <c r="AX141" i="4"/>
  <c r="AY141" i="4" l="1"/>
  <c r="AU142" i="4" l="1"/>
  <c r="AW141" i="4"/>
  <c r="AZ141" i="4" s="1"/>
  <c r="BC141" i="4" l="1"/>
  <c r="AF328" i="14"/>
  <c r="AM142" i="4"/>
  <c r="AX142" i="4"/>
  <c r="AY142" i="4" l="1"/>
  <c r="AT142" i="4"/>
  <c r="AV142" i="4" s="1"/>
  <c r="AU143" i="4" l="1"/>
  <c r="AW142" i="4"/>
  <c r="AZ142" i="4" s="1"/>
  <c r="BC142" i="4" l="1"/>
  <c r="AF339" i="14"/>
  <c r="AM143" i="4"/>
  <c r="AT143" i="4" s="1"/>
  <c r="AV143" i="4" s="1"/>
  <c r="AX143" i="4"/>
  <c r="AY143" i="4" l="1"/>
  <c r="AU144" i="4" l="1"/>
  <c r="AW143" i="4"/>
  <c r="AZ143" i="4" s="1"/>
  <c r="BC143" i="4" l="1"/>
  <c r="AF353" i="14"/>
  <c r="AM144" i="4"/>
  <c r="AT144" i="4" s="1"/>
  <c r="AV144" i="4" s="1"/>
  <c r="AX144" i="4"/>
  <c r="AY144" i="4" l="1"/>
  <c r="AW144" i="4" l="1"/>
  <c r="AZ144" i="4" s="1"/>
  <c r="AU145" i="4"/>
  <c r="BC144" i="4" l="1"/>
  <c r="AF367" i="14"/>
  <c r="AM145" i="4"/>
  <c r="AX145" i="4"/>
  <c r="AY145" i="4" l="1"/>
  <c r="AT145" i="4"/>
  <c r="AV145" i="4" s="1"/>
  <c r="AW145" i="4" l="1"/>
  <c r="AZ145" i="4" s="1"/>
  <c r="AU146" i="4"/>
  <c r="BC145" i="4" l="1"/>
  <c r="AF376" i="14"/>
  <c r="AM146" i="4"/>
  <c r="AX146" i="4"/>
  <c r="AY146" i="4" l="1"/>
  <c r="AT146" i="4"/>
  <c r="AV146" i="4" s="1"/>
  <c r="AU147" i="4" l="1"/>
  <c r="AW146" i="4"/>
  <c r="AZ146" i="4" s="1"/>
  <c r="BC146" i="4" l="1"/>
  <c r="AF381" i="14"/>
  <c r="AM147" i="4"/>
  <c r="AX147" i="4"/>
  <c r="AT147" i="4" l="1"/>
  <c r="AV147" i="4" s="1"/>
  <c r="AY147" i="4"/>
  <c r="AU148" i="4" l="1"/>
  <c r="AW147" i="4"/>
  <c r="AM148" i="4" l="1"/>
  <c r="AT148" i="4" s="1"/>
  <c r="AV148" i="4" s="1"/>
  <c r="AX148" i="4"/>
  <c r="AZ147" i="4"/>
  <c r="BC147" i="4" l="1"/>
  <c r="AF384" i="14"/>
  <c r="AY148" i="4"/>
  <c r="AU149" i="4" l="1"/>
  <c r="AW148" i="4"/>
  <c r="AM149" i="4" l="1"/>
  <c r="AT149" i="4" s="1"/>
  <c r="AV149" i="4" s="1"/>
  <c r="AX149" i="4"/>
  <c r="AZ148" i="4"/>
  <c r="BC148" i="4" l="1"/>
  <c r="AF386" i="14"/>
  <c r="AY149" i="4"/>
  <c r="AW149" i="4" l="1"/>
  <c r="AZ149" i="4" s="1"/>
  <c r="AU150" i="4"/>
  <c r="BC149" i="4" l="1"/>
  <c r="AF390" i="14"/>
  <c r="AM150" i="4"/>
  <c r="AX150" i="4"/>
  <c r="AT150" i="4" l="1"/>
  <c r="AV150" i="4" s="1"/>
  <c r="AY150" i="4"/>
  <c r="AU151" i="4" l="1"/>
  <c r="AW150" i="4"/>
  <c r="AZ150" i="4" s="1"/>
  <c r="BC150" i="4" l="1"/>
  <c r="AF398" i="14"/>
  <c r="AM151" i="4"/>
  <c r="AT151" i="4" s="1"/>
  <c r="AV151" i="4" s="1"/>
  <c r="AX151" i="4"/>
  <c r="AY151" i="4" l="1"/>
  <c r="AW151" i="4" l="1"/>
  <c r="AZ151" i="4" s="1"/>
  <c r="AU152" i="4"/>
  <c r="BC151" i="4" l="1"/>
  <c r="AF402" i="14"/>
  <c r="AM152" i="4"/>
  <c r="AX152" i="4"/>
  <c r="AY152" i="4" l="1"/>
  <c r="AT152" i="4"/>
  <c r="AV152" i="4" s="1"/>
  <c r="AU153" i="4" l="1"/>
  <c r="AW152" i="4"/>
  <c r="AZ152" i="4" s="1"/>
  <c r="BC152" i="4" l="1"/>
  <c r="AF404" i="14"/>
  <c r="AM153" i="4"/>
  <c r="AT153" i="4" s="1"/>
  <c r="AV153" i="4" s="1"/>
  <c r="AX153" i="4"/>
  <c r="AY153" i="4" l="1"/>
  <c r="AU154" i="4" l="1"/>
  <c r="AW153" i="4"/>
  <c r="AZ153" i="4" s="1"/>
  <c r="BC153" i="4" l="1"/>
  <c r="AF407" i="14"/>
  <c r="AM154" i="4"/>
  <c r="AX154" i="4"/>
  <c r="AY154" i="4" l="1"/>
  <c r="AT154" i="4"/>
  <c r="AV154" i="4" s="1"/>
  <c r="AU155" i="4" l="1"/>
  <c r="AW154" i="4"/>
  <c r="AZ154" i="4" s="1"/>
  <c r="BC154" i="4" l="1"/>
  <c r="AF409" i="14"/>
  <c r="AM155" i="4"/>
  <c r="AT155" i="4" s="1"/>
  <c r="AV155" i="4" s="1"/>
  <c r="AX155" i="4"/>
  <c r="AY155" i="4" l="1"/>
  <c r="AW155" i="4" l="1"/>
  <c r="AZ155" i="4" s="1"/>
  <c r="AU156" i="4"/>
  <c r="BC155" i="4" l="1"/>
  <c r="AF415" i="14"/>
  <c r="AM156" i="4"/>
  <c r="AX156" i="4"/>
  <c r="AY156" i="4" l="1"/>
  <c r="AT156" i="4"/>
  <c r="AV156" i="4" s="1"/>
  <c r="AU157" i="4" l="1"/>
  <c r="AW156" i="4"/>
  <c r="AZ156" i="4" s="1"/>
  <c r="BC156" i="4" l="1"/>
  <c r="AF419" i="14"/>
  <c r="AM157" i="4"/>
  <c r="AX157" i="4"/>
  <c r="AY157" i="4" l="1"/>
  <c r="AT157" i="4"/>
  <c r="AV157" i="4" s="1"/>
  <c r="AW157" i="4" l="1"/>
  <c r="AZ157" i="4" s="1"/>
  <c r="AU158" i="4"/>
  <c r="BC157" i="4" l="1"/>
  <c r="AF420" i="14"/>
  <c r="AM158" i="4"/>
  <c r="AX158" i="4"/>
  <c r="AY158" i="4" l="1"/>
  <c r="AT158" i="4"/>
  <c r="AV158" i="4" s="1"/>
  <c r="AU159" i="4" l="1"/>
  <c r="AW158" i="4"/>
  <c r="AZ158" i="4" l="1"/>
  <c r="AM159" i="4"/>
  <c r="AT159" i="4" s="1"/>
  <c r="AV159" i="4" s="1"/>
  <c r="AX159" i="4"/>
  <c r="BC158" i="4" l="1"/>
  <c r="AF421" i="14"/>
  <c r="AY159" i="4"/>
  <c r="AW159" i="4" l="1"/>
  <c r="AZ159" i="4" s="1"/>
  <c r="AU160" i="4"/>
  <c r="BC159" i="4" l="1"/>
  <c r="AF305" i="14"/>
  <c r="AM160" i="4"/>
  <c r="AX160" i="4"/>
  <c r="AY160" i="4" l="1"/>
  <c r="AT160" i="4"/>
  <c r="AV160" i="4" s="1"/>
  <c r="AW160" i="4" l="1"/>
  <c r="AZ160" i="4" s="1"/>
  <c r="AU161" i="4"/>
  <c r="BC160" i="4" l="1"/>
  <c r="AF332" i="14"/>
  <c r="AM161" i="4"/>
  <c r="AX161" i="4"/>
  <c r="AY161" i="4" l="1"/>
  <c r="AT161" i="4"/>
  <c r="AV161" i="4" s="1"/>
  <c r="AW161" i="4" l="1"/>
  <c r="AZ161" i="4" s="1"/>
  <c r="AU162" i="4"/>
  <c r="BC161" i="4" l="1"/>
  <c r="AF345" i="14"/>
  <c r="AM162" i="4"/>
  <c r="AX162" i="4"/>
  <c r="AT162" i="4" l="1"/>
  <c r="AV162" i="4" s="1"/>
  <c r="AY162" i="4"/>
  <c r="AU163" i="4" l="1"/>
  <c r="AW162" i="4"/>
  <c r="AM163" i="4" l="1"/>
  <c r="AT163" i="4" s="1"/>
  <c r="AV163" i="4" s="1"/>
  <c r="AX163" i="4"/>
  <c r="AZ162" i="4"/>
  <c r="BC162" i="4" l="1"/>
  <c r="AF359" i="14"/>
  <c r="AY163" i="4"/>
  <c r="AW163" i="4" l="1"/>
  <c r="AZ163" i="4" s="1"/>
  <c r="AU164" i="4"/>
  <c r="BC163" i="4" l="1"/>
  <c r="AF371" i="14"/>
  <c r="AM164" i="4"/>
  <c r="AX164" i="4"/>
  <c r="AY164" i="4" l="1"/>
  <c r="AT164" i="4"/>
  <c r="AV164" i="4" s="1"/>
  <c r="AU165" i="4" l="1"/>
  <c r="AW164" i="4"/>
  <c r="AZ164" i="4" s="1"/>
  <c r="BC164" i="4" l="1"/>
  <c r="AF385" i="14"/>
  <c r="AM165" i="4"/>
  <c r="AT165" i="4" s="1"/>
  <c r="AV165" i="4" s="1"/>
  <c r="AX165" i="4"/>
  <c r="AY165" i="4" l="1"/>
  <c r="AW165" i="4" l="1"/>
  <c r="AZ165" i="4" s="1"/>
  <c r="AU166" i="4"/>
  <c r="BC165" i="4" l="1"/>
  <c r="AF401" i="14"/>
  <c r="AM166" i="4"/>
  <c r="AX166" i="4"/>
  <c r="AT166" i="4" l="1"/>
  <c r="AV166" i="4" s="1"/>
  <c r="AY166" i="4"/>
  <c r="AU167" i="4" l="1"/>
  <c r="AW166" i="4"/>
  <c r="AZ166" i="4" s="1"/>
  <c r="BC166" i="4" l="1"/>
  <c r="AF396" i="14"/>
  <c r="AM167" i="4"/>
  <c r="AT167" i="4" s="1"/>
  <c r="AV167" i="4" s="1"/>
  <c r="AX167" i="4"/>
  <c r="AY167" i="4" l="1"/>
  <c r="AW167" i="4" l="1"/>
  <c r="AZ167" i="4" s="1"/>
  <c r="AU168" i="4"/>
  <c r="BC167" i="4" l="1"/>
  <c r="AF397" i="14"/>
  <c r="AM168" i="4"/>
  <c r="AX168" i="4"/>
  <c r="AY168" i="4" l="1"/>
  <c r="AT168" i="4"/>
  <c r="AV168" i="4" s="1"/>
  <c r="AW168" i="4" l="1"/>
  <c r="AZ168" i="4" s="1"/>
  <c r="AU169" i="4"/>
  <c r="BC168" i="4" l="1"/>
  <c r="AF406" i="14"/>
  <c r="AM169" i="4"/>
  <c r="AX169" i="4"/>
  <c r="AY169" i="4" l="1"/>
  <c r="AT169" i="4"/>
  <c r="AV169" i="4" s="1"/>
  <c r="AW169" i="4" l="1"/>
  <c r="AZ169" i="4" s="1"/>
  <c r="AU170" i="4"/>
  <c r="BC169" i="4" l="1"/>
  <c r="AF418" i="14"/>
  <c r="AM170" i="4"/>
  <c r="AX170" i="4"/>
  <c r="AY170" i="4" l="1"/>
  <c r="AT170" i="4"/>
  <c r="AV170" i="4" s="1"/>
  <c r="AU171" i="4" l="1"/>
  <c r="AW170" i="4"/>
  <c r="AZ170" i="4" s="1"/>
  <c r="BC170" i="4" l="1"/>
  <c r="AF426" i="14"/>
  <c r="AM171" i="4"/>
  <c r="AX171" i="4"/>
  <c r="AY171" i="4" l="1"/>
  <c r="AT171" i="4"/>
  <c r="AV171" i="4" s="1"/>
  <c r="AU172" i="4" l="1"/>
  <c r="AW171" i="4"/>
  <c r="AZ171" i="4" s="1"/>
  <c r="BC171" i="4" l="1"/>
  <c r="AF438" i="14"/>
  <c r="AM172" i="4"/>
  <c r="AT172" i="4" s="1"/>
  <c r="AV172" i="4" s="1"/>
  <c r="AX172" i="4"/>
  <c r="AY172" i="4" l="1"/>
  <c r="AU173" i="4" l="1"/>
  <c r="AW172" i="4"/>
  <c r="AM173" i="4" l="1"/>
  <c r="AT173" i="4" s="1"/>
  <c r="AV173" i="4" s="1"/>
  <c r="AX173" i="4"/>
  <c r="AZ172" i="4"/>
  <c r="BC172" i="4" l="1"/>
  <c r="AF454" i="14"/>
  <c r="AY173" i="4"/>
  <c r="AU174" i="4" l="1"/>
  <c r="AW173" i="4"/>
  <c r="AZ173" i="4" s="1"/>
  <c r="BC173" i="4" l="1"/>
  <c r="AF463" i="14"/>
  <c r="AM174" i="4"/>
  <c r="AX174" i="4"/>
  <c r="AY174" i="4" l="1"/>
  <c r="AT174" i="4"/>
  <c r="AV174" i="4" s="1"/>
  <c r="AU175" i="4" l="1"/>
  <c r="AW174" i="4"/>
  <c r="AZ174" i="4" s="1"/>
  <c r="BC174" i="4" l="1"/>
  <c r="AF473" i="14"/>
  <c r="AM175" i="4"/>
  <c r="AX175" i="4"/>
  <c r="AY175" i="4" l="1"/>
  <c r="AT175" i="4"/>
  <c r="AV175" i="4" s="1"/>
  <c r="AW175" i="4" l="1"/>
  <c r="AZ175" i="4" s="1"/>
  <c r="AU176" i="4"/>
  <c r="BC175" i="4" l="1"/>
  <c r="AF482" i="14"/>
  <c r="AM176" i="4"/>
  <c r="AX176" i="4"/>
  <c r="AY176" i="4" l="1"/>
  <c r="AT176" i="4"/>
  <c r="AV176" i="4" s="1"/>
  <c r="AU177" i="4" l="1"/>
  <c r="AW176" i="4"/>
  <c r="AZ176" i="4" s="1"/>
  <c r="BC176" i="4" l="1"/>
  <c r="AF484" i="14"/>
  <c r="AM177" i="4"/>
  <c r="AX177" i="4"/>
  <c r="AY177" i="4" l="1"/>
  <c r="AT177" i="4"/>
  <c r="AV177" i="4" s="1"/>
  <c r="AW177" i="4" l="1"/>
  <c r="AZ177" i="4" s="1"/>
  <c r="AU178" i="4"/>
  <c r="BC177" i="4" l="1"/>
  <c r="AF486" i="14"/>
  <c r="AM178" i="4"/>
  <c r="AX178" i="4"/>
  <c r="AY178" i="4" l="1"/>
  <c r="AT178" i="4"/>
  <c r="AV178" i="4" s="1"/>
  <c r="AU179" i="4" l="1"/>
  <c r="AW178" i="4"/>
  <c r="AZ178" i="4" s="1"/>
  <c r="BC178" i="4" l="1"/>
  <c r="AF490" i="14"/>
  <c r="AM179" i="4"/>
  <c r="AT179" i="4" s="1"/>
  <c r="AV179" i="4" s="1"/>
  <c r="AX179" i="4"/>
  <c r="AY179" i="4" l="1"/>
  <c r="AW179" i="4" l="1"/>
  <c r="AZ179" i="4" s="1"/>
  <c r="AU180" i="4"/>
  <c r="BC179" i="4" l="1"/>
  <c r="AF495" i="14"/>
  <c r="AM180" i="4"/>
  <c r="AX180" i="4"/>
  <c r="AY180" i="4" l="1"/>
  <c r="AT180" i="4"/>
  <c r="AV180" i="4" s="1"/>
  <c r="AW180" i="4" l="1"/>
  <c r="AZ180" i="4" s="1"/>
  <c r="AU181" i="4"/>
  <c r="BC180" i="4" l="1"/>
  <c r="AF499" i="14"/>
  <c r="AM181" i="4"/>
  <c r="AX181" i="4"/>
  <c r="AT181" i="4" l="1"/>
  <c r="AV181" i="4" s="1"/>
  <c r="AY181" i="4"/>
  <c r="AW181" i="4" l="1"/>
  <c r="AZ181" i="4" s="1"/>
  <c r="AU182" i="4"/>
  <c r="BC181" i="4" l="1"/>
  <c r="AF503" i="14"/>
  <c r="AM182" i="4"/>
  <c r="AX182" i="4"/>
  <c r="AY182" i="4" l="1"/>
  <c r="AT182" i="4"/>
  <c r="AV182" i="4" s="1"/>
  <c r="AW182" i="4" l="1"/>
  <c r="AZ182" i="4" s="1"/>
  <c r="AU183" i="4"/>
  <c r="BC182" i="4" l="1"/>
  <c r="AF506" i="14"/>
  <c r="AM183" i="4"/>
  <c r="AX183" i="4"/>
  <c r="AY183" i="4" l="1"/>
  <c r="AT183" i="4"/>
  <c r="AV183" i="4" s="1"/>
  <c r="AU184" i="4" l="1"/>
  <c r="AW183" i="4"/>
  <c r="AM184" i="4" l="1"/>
  <c r="AT184" i="4" s="1"/>
  <c r="AV184" i="4" s="1"/>
  <c r="AX184" i="4"/>
  <c r="AZ183" i="4"/>
  <c r="BC183" i="4" l="1"/>
  <c r="AF509" i="14"/>
  <c r="AY184" i="4"/>
  <c r="AU185" i="4" l="1"/>
  <c r="AW184" i="4"/>
  <c r="AZ184" i="4" l="1"/>
  <c r="AM185" i="4"/>
  <c r="AT185" i="4" s="1"/>
  <c r="AV185" i="4" s="1"/>
  <c r="AX185" i="4"/>
  <c r="BC184" i="4" l="1"/>
  <c r="AF511" i="14"/>
  <c r="AY185" i="4"/>
  <c r="AW185" i="4" l="1"/>
  <c r="AZ185" i="4" s="1"/>
  <c r="AU186" i="4"/>
  <c r="BC185" i="4" l="1"/>
  <c r="AF514" i="14"/>
  <c r="AM186" i="4"/>
  <c r="AX186" i="4"/>
  <c r="AY186" i="4" l="1"/>
  <c r="AT186" i="4"/>
  <c r="AV186" i="4" s="1"/>
  <c r="AW186" i="4" l="1"/>
  <c r="AZ186" i="4" s="1"/>
  <c r="AU187" i="4"/>
  <c r="BC186" i="4" l="1"/>
  <c r="AF517" i="14"/>
  <c r="AM187" i="4"/>
  <c r="AX187" i="4"/>
  <c r="AT187" i="4" l="1"/>
  <c r="AV187" i="4" s="1"/>
  <c r="AY187" i="4"/>
  <c r="AU188" i="4" l="1"/>
  <c r="AW187" i="4"/>
  <c r="AZ187" i="4" s="1"/>
  <c r="BC187" i="4" l="1"/>
  <c r="AF524" i="14"/>
  <c r="AM188" i="4"/>
  <c r="AX188" i="4"/>
  <c r="AY188" i="4" l="1"/>
  <c r="AT188" i="4"/>
  <c r="AV188" i="4" s="1"/>
  <c r="AU189" i="4" l="1"/>
  <c r="AW188" i="4"/>
  <c r="AZ188" i="4" s="1"/>
  <c r="BC188" i="4" l="1"/>
  <c r="AF527" i="14"/>
  <c r="AM189" i="4"/>
  <c r="AX189" i="4"/>
  <c r="AY189" i="4" l="1"/>
  <c r="AT189" i="4"/>
  <c r="AV189" i="4" s="1"/>
  <c r="AU190" i="4" l="1"/>
  <c r="AW189" i="4"/>
  <c r="AZ189" i="4" s="1"/>
  <c r="BC189" i="4" l="1"/>
  <c r="AF529" i="14"/>
  <c r="AM190" i="4"/>
  <c r="AT190" i="4" s="1"/>
  <c r="AV190" i="4" s="1"/>
  <c r="AX190" i="4"/>
  <c r="AY190" i="4" l="1"/>
  <c r="AW190" i="4" l="1"/>
  <c r="AZ190" i="4" s="1"/>
  <c r="AU191" i="4"/>
  <c r="BC190" i="4" l="1"/>
  <c r="AF532" i="14"/>
  <c r="AM191" i="4"/>
  <c r="AX191" i="4"/>
  <c r="AY191" i="4" l="1"/>
  <c r="AT191" i="4"/>
  <c r="AV191" i="4" s="1"/>
  <c r="AW191" i="4" l="1"/>
  <c r="AZ191" i="4" s="1"/>
  <c r="AU192" i="4"/>
  <c r="BC191" i="4" l="1"/>
  <c r="AF537" i="14"/>
  <c r="AM192" i="4"/>
  <c r="AX192" i="4"/>
  <c r="AY192" i="4" l="1"/>
  <c r="AT192" i="4"/>
  <c r="AV192" i="4" s="1"/>
  <c r="AW192" i="4" l="1"/>
  <c r="AZ192" i="4" s="1"/>
  <c r="AU193" i="4"/>
  <c r="BC192" i="4" l="1"/>
  <c r="AF542" i="14"/>
  <c r="AM193" i="4"/>
  <c r="AX193" i="4"/>
  <c r="AY193" i="4" l="1"/>
  <c r="AT193" i="4"/>
  <c r="AV193" i="4" s="1"/>
  <c r="AU194" i="4" l="1"/>
  <c r="AW193" i="4"/>
  <c r="AM194" i="4" l="1"/>
  <c r="AT194" i="4" s="1"/>
  <c r="AV194" i="4" s="1"/>
  <c r="AX194" i="4"/>
  <c r="AZ193" i="4"/>
  <c r="BC193" i="4" l="1"/>
  <c r="AF546" i="14"/>
  <c r="AY194" i="4"/>
  <c r="AW194" i="4" l="1"/>
  <c r="AZ194" i="4" s="1"/>
  <c r="AU195" i="4"/>
  <c r="BC194" i="4" l="1"/>
  <c r="AF549" i="14"/>
  <c r="AM195" i="4"/>
  <c r="AX195" i="4"/>
  <c r="AY195" i="4" l="1"/>
  <c r="AT195" i="4"/>
  <c r="AV195" i="4" s="1"/>
  <c r="AU196" i="4" l="1"/>
  <c r="AW195" i="4"/>
  <c r="AZ195" i="4" s="1"/>
  <c r="BC195" i="4" l="1"/>
  <c r="AF552" i="14"/>
  <c r="AM196" i="4"/>
  <c r="AX196" i="4"/>
  <c r="AY196" i="4" l="1"/>
  <c r="AT196" i="4"/>
  <c r="AV196" i="4" s="1"/>
  <c r="AW196" i="4" l="1"/>
  <c r="AZ196" i="4" s="1"/>
  <c r="AU197" i="4"/>
  <c r="BC196" i="4" l="1"/>
  <c r="AF540" i="14"/>
  <c r="AM197" i="4"/>
  <c r="AX197" i="4"/>
  <c r="AY197" i="4" l="1"/>
  <c r="AT197" i="4"/>
  <c r="AV197" i="4" s="1"/>
  <c r="AW197" i="4" l="1"/>
  <c r="AZ197" i="4" s="1"/>
  <c r="AU198" i="4"/>
  <c r="BC197" i="4" l="1"/>
  <c r="AF553" i="14"/>
  <c r="AM198" i="4"/>
  <c r="AX198" i="4"/>
  <c r="AY198" i="4" l="1"/>
  <c r="AT198" i="4"/>
  <c r="AV198" i="4" s="1"/>
  <c r="AU199" i="4" l="1"/>
  <c r="AW198" i="4"/>
  <c r="AZ198" i="4" s="1"/>
  <c r="BC198" i="4" l="1"/>
  <c r="AF555" i="14"/>
  <c r="AM199" i="4"/>
  <c r="AT199" i="4" s="1"/>
  <c r="AV199" i="4" s="1"/>
  <c r="AX199" i="4"/>
  <c r="AY199" i="4" l="1"/>
  <c r="AU200" i="4" l="1"/>
  <c r="AW199" i="4"/>
  <c r="AM200" i="4" l="1"/>
  <c r="AT200" i="4" s="1"/>
  <c r="AV200" i="4" s="1"/>
  <c r="AX200" i="4"/>
  <c r="AZ199" i="4"/>
  <c r="BC199" i="4" l="1"/>
  <c r="AF559" i="14"/>
  <c r="AY200" i="4"/>
  <c r="AW200" i="4" l="1"/>
  <c r="AZ200" i="4" s="1"/>
  <c r="AU201" i="4"/>
  <c r="BC200" i="4" l="1"/>
  <c r="AF564" i="14"/>
  <c r="AM201" i="4"/>
  <c r="AX201" i="4"/>
  <c r="AY201" i="4" l="1"/>
  <c r="AT201" i="4"/>
  <c r="AV201" i="4" s="1"/>
  <c r="AW201" i="4" l="1"/>
  <c r="AZ201" i="4" s="1"/>
  <c r="AU202" i="4"/>
  <c r="BC201" i="4" l="1"/>
  <c r="AF566" i="14"/>
  <c r="AM202" i="4"/>
  <c r="AX202" i="4"/>
  <c r="AY202" i="4" l="1"/>
  <c r="AT202" i="4"/>
  <c r="AV202" i="4" s="1"/>
  <c r="AU203" i="4" l="1"/>
  <c r="AW202" i="4"/>
  <c r="AM203" i="4" l="1"/>
  <c r="AT203" i="4" s="1"/>
  <c r="AV203" i="4" s="1"/>
  <c r="AX203" i="4"/>
  <c r="AZ202" i="4"/>
  <c r="BC202" i="4" l="1"/>
  <c r="AF567" i="14"/>
  <c r="AY203" i="4"/>
  <c r="AU204" i="4" l="1"/>
  <c r="AW203" i="4"/>
  <c r="AZ203" i="4" s="1"/>
  <c r="BC203" i="4" l="1"/>
  <c r="AF568" i="14"/>
  <c r="AM204" i="4"/>
  <c r="AX204" i="4"/>
  <c r="AY204" i="4" l="1"/>
  <c r="AT204" i="4"/>
  <c r="AV204" i="4" s="1"/>
  <c r="AU205" i="4" l="1"/>
  <c r="AW204" i="4"/>
  <c r="AZ204" i="4" l="1"/>
  <c r="AM205" i="4"/>
  <c r="AT205" i="4" s="1"/>
  <c r="AV205" i="4" s="1"/>
  <c r="AX205" i="4"/>
  <c r="BC204" i="4" l="1"/>
  <c r="AF573" i="14"/>
  <c r="AY205" i="4"/>
  <c r="AW205" i="4" l="1"/>
  <c r="AZ205" i="4" s="1"/>
  <c r="AU206" i="4"/>
  <c r="BC205" i="4" l="1"/>
  <c r="AF576" i="14"/>
  <c r="AM206" i="4"/>
  <c r="AX206" i="4"/>
  <c r="AY206" i="4" l="1"/>
  <c r="AT206" i="4"/>
  <c r="AV206" i="4" s="1"/>
  <c r="AU207" i="4" l="1"/>
  <c r="AW206" i="4"/>
  <c r="AZ206" i="4" l="1"/>
  <c r="AM207" i="4"/>
  <c r="AT207" i="4" s="1"/>
  <c r="AV207" i="4" s="1"/>
  <c r="AX207" i="4"/>
  <c r="BC206" i="4" l="1"/>
  <c r="AF570" i="14"/>
  <c r="AY207" i="4"/>
  <c r="AU208" i="4" l="1"/>
  <c r="AW207" i="4"/>
  <c r="AZ207" i="4" s="1"/>
  <c r="BC207" i="4" l="1"/>
  <c r="AF533" i="14"/>
  <c r="AM208" i="4"/>
  <c r="AT208" i="4" s="1"/>
  <c r="AV208" i="4" s="1"/>
  <c r="AX208" i="4"/>
  <c r="AY208" i="4" l="1"/>
  <c r="AW208" i="4" l="1"/>
  <c r="AZ208" i="4" s="1"/>
  <c r="AU209" i="4"/>
  <c r="BC208" i="4" l="1"/>
  <c r="AF478" i="14"/>
  <c r="AM209" i="4"/>
  <c r="AX209" i="4"/>
  <c r="AY209" i="4" l="1"/>
  <c r="AT209" i="4"/>
  <c r="AV209" i="4" s="1"/>
  <c r="AU210" i="4" l="1"/>
  <c r="AW209" i="4"/>
  <c r="AZ209" i="4" l="1"/>
  <c r="AM210" i="4"/>
  <c r="AT210" i="4" s="1"/>
  <c r="AV210" i="4" s="1"/>
  <c r="AX210" i="4"/>
  <c r="BC209" i="4" l="1"/>
  <c r="AF492" i="14"/>
  <c r="AY210" i="4"/>
  <c r="AW210" i="4" l="1"/>
  <c r="AZ210" i="4" s="1"/>
  <c r="AU211" i="4"/>
  <c r="BC210" i="4" l="1"/>
  <c r="AF507" i="14"/>
  <c r="AM211" i="4"/>
  <c r="AX211" i="4"/>
  <c r="AY211" i="4" l="1"/>
  <c r="AT211" i="4"/>
  <c r="AV211" i="4" s="1"/>
  <c r="AU212" i="4" l="1"/>
  <c r="AW211" i="4"/>
  <c r="AZ211" i="4" s="1"/>
  <c r="BC211" i="4" l="1"/>
  <c r="AF519" i="14"/>
  <c r="AM212" i="4"/>
  <c r="AT212" i="4" s="1"/>
  <c r="AV212" i="4" s="1"/>
  <c r="AX212" i="4"/>
  <c r="AY212" i="4" l="1"/>
  <c r="AW212" i="4" l="1"/>
  <c r="AZ212" i="4" s="1"/>
  <c r="AU213" i="4"/>
  <c r="BC212" i="4" l="1"/>
  <c r="AF535" i="14"/>
  <c r="AM213" i="4"/>
  <c r="AX213" i="4"/>
  <c r="AY213" i="4" l="1"/>
  <c r="AT213" i="4"/>
  <c r="AV213" i="4" s="1"/>
  <c r="AU214" i="4" l="1"/>
  <c r="AW213" i="4"/>
  <c r="AZ213" i="4" s="1"/>
  <c r="BC213" i="4" l="1"/>
  <c r="AF550" i="14"/>
  <c r="AM214" i="4"/>
  <c r="AT214" i="4" s="1"/>
  <c r="AV214" i="4" s="1"/>
  <c r="AX214" i="4"/>
  <c r="AY214" i="4" l="1"/>
  <c r="AW214" i="4" l="1"/>
  <c r="AZ214" i="4" s="1"/>
  <c r="AU215" i="4"/>
  <c r="BC214" i="4" l="1"/>
  <c r="AF562" i="14"/>
  <c r="AM215" i="4"/>
  <c r="AX215" i="4"/>
  <c r="AY215" i="4" l="1"/>
  <c r="AT215" i="4"/>
  <c r="AV215" i="4" s="1"/>
  <c r="AU216" i="4" l="1"/>
  <c r="AW215" i="4"/>
  <c r="AZ215" i="4" s="1"/>
  <c r="BC215" i="4" l="1"/>
  <c r="AF571" i="14"/>
  <c r="AM216" i="4"/>
  <c r="AT216" i="4" s="1"/>
  <c r="AV216" i="4" s="1"/>
  <c r="AX216" i="4"/>
  <c r="AY216" i="4" l="1"/>
  <c r="AU217" i="4" l="1"/>
  <c r="AW216" i="4"/>
  <c r="AZ216" i="4" s="1"/>
  <c r="BC216" i="4" l="1"/>
  <c r="AF585" i="14"/>
  <c r="AM217" i="4"/>
  <c r="AX217" i="4"/>
  <c r="AY217" i="4" l="1"/>
  <c r="AT217" i="4"/>
  <c r="AV217" i="4" s="1"/>
  <c r="AW217" i="4" l="1"/>
  <c r="AZ217" i="4" s="1"/>
  <c r="AU218" i="4"/>
  <c r="BC217" i="4" l="1"/>
  <c r="AF595" i="14"/>
  <c r="AM218" i="4"/>
  <c r="AX218" i="4"/>
  <c r="AY218" i="4" l="1"/>
  <c r="AT218" i="4"/>
  <c r="AV218" i="4" s="1"/>
  <c r="AW218" i="4" l="1"/>
  <c r="AZ218" i="4" s="1"/>
  <c r="AU219" i="4"/>
  <c r="BC218" i="4" l="1"/>
  <c r="AF600" i="14"/>
  <c r="AM219" i="4"/>
  <c r="AX219" i="4"/>
  <c r="AY219" i="4" l="1"/>
  <c r="AT219" i="4"/>
  <c r="AV219" i="4" s="1"/>
  <c r="AU220" i="4" l="1"/>
  <c r="AW219" i="4"/>
  <c r="AM220" i="4" l="1"/>
  <c r="AT220" i="4" s="1"/>
  <c r="AV220" i="4" s="1"/>
  <c r="AX220" i="4"/>
  <c r="AZ219" i="4"/>
  <c r="BC219" i="4" l="1"/>
  <c r="AF606" i="14"/>
  <c r="AY220" i="4"/>
  <c r="AW220" i="4" l="1"/>
  <c r="AZ220" i="4" s="1"/>
  <c r="AU221" i="4"/>
  <c r="BC220" i="4" l="1"/>
  <c r="AF607" i="14"/>
  <c r="AM221" i="4"/>
  <c r="AX221" i="4"/>
  <c r="AY221" i="4" l="1"/>
  <c r="AT221" i="4"/>
  <c r="AV221" i="4" s="1"/>
  <c r="AW221" i="4" l="1"/>
  <c r="AZ221" i="4" s="1"/>
  <c r="AU222" i="4"/>
  <c r="BC221" i="4" l="1"/>
  <c r="AF609" i="14"/>
  <c r="AM222" i="4"/>
  <c r="AX222" i="4"/>
  <c r="AY222" i="4" l="1"/>
  <c r="AT222" i="4"/>
  <c r="AV222" i="4" s="1"/>
  <c r="AW222" i="4" l="1"/>
  <c r="AZ222" i="4" s="1"/>
  <c r="AU223" i="4"/>
  <c r="BC222" i="4" l="1"/>
  <c r="AF610" i="14"/>
  <c r="AM223" i="4"/>
  <c r="AX223" i="4"/>
  <c r="AY223" i="4" l="1"/>
  <c r="AT223" i="4"/>
  <c r="AV223" i="4" s="1"/>
  <c r="AW223" i="4" l="1"/>
  <c r="AZ223" i="4" s="1"/>
  <c r="AU224" i="4"/>
  <c r="BC223" i="4" l="1"/>
  <c r="AF613" i="14"/>
  <c r="AM224" i="4"/>
  <c r="AX224" i="4"/>
  <c r="AT224" i="4" l="1"/>
  <c r="AV224" i="4" s="1"/>
  <c r="AY224" i="4"/>
  <c r="AW224" i="4" l="1"/>
  <c r="AZ224" i="4" s="1"/>
  <c r="AU225" i="4"/>
  <c r="BC224" i="4" l="1"/>
  <c r="AF602" i="14"/>
  <c r="AM225" i="4"/>
  <c r="AX225" i="4"/>
  <c r="AT225" i="4" l="1"/>
  <c r="AV225" i="4" s="1"/>
  <c r="AY225" i="4"/>
  <c r="AU226" i="4" l="1"/>
  <c r="AW225" i="4"/>
  <c r="AZ225" i="4" s="1"/>
  <c r="BC225" i="4" l="1"/>
  <c r="AF612" i="14"/>
  <c r="AM226" i="4"/>
  <c r="AT226" i="4" s="1"/>
  <c r="AV226" i="4" s="1"/>
  <c r="AX226" i="4"/>
  <c r="AU227" i="4" l="1"/>
  <c r="AM227" i="4" s="1"/>
  <c r="AY226" i="4"/>
  <c r="AW226" i="4" l="1"/>
  <c r="AX227" i="4"/>
  <c r="AY227" i="4" s="1"/>
  <c r="AT227" i="4"/>
  <c r="AV227" i="4" l="1"/>
  <c r="AU228" i="4" s="1"/>
  <c r="AZ226" i="4"/>
  <c r="AW227" i="4" l="1"/>
  <c r="AZ227" i="4" s="1"/>
  <c r="BC227" i="4"/>
  <c r="AF620" i="14"/>
  <c r="BC226" i="4"/>
  <c r="AF616" i="14"/>
  <c r="AM228" i="4"/>
  <c r="AX228" i="4"/>
  <c r="AY228" i="4" l="1"/>
  <c r="AT228" i="4"/>
  <c r="AV228" i="4" s="1"/>
  <c r="AW228" i="4" l="1"/>
  <c r="AZ228" i="4" s="1"/>
  <c r="AU229" i="4"/>
  <c r="BC228" i="4" l="1"/>
  <c r="AF622" i="14"/>
  <c r="AM229" i="4"/>
  <c r="AX229" i="4"/>
  <c r="AY229" i="4" l="1"/>
  <c r="AT229" i="4"/>
  <c r="AV229" i="4" s="1"/>
  <c r="AW229" i="4" l="1"/>
  <c r="AZ229" i="4" s="1"/>
  <c r="AU230" i="4"/>
  <c r="BC229" i="4" l="1"/>
  <c r="AF624" i="14"/>
  <c r="AM230" i="4"/>
  <c r="AX230" i="4"/>
  <c r="AT230" i="4" l="1"/>
  <c r="AV230" i="4" s="1"/>
  <c r="AY230" i="4"/>
  <c r="AU231" i="4" l="1"/>
  <c r="AW230" i="4"/>
  <c r="AM231" i="4" l="1"/>
  <c r="AT231" i="4" s="1"/>
  <c r="AV231" i="4" s="1"/>
  <c r="AX231" i="4"/>
  <c r="AZ230" i="4"/>
  <c r="BC230" i="4" l="1"/>
  <c r="AF626" i="14"/>
  <c r="AY231" i="4"/>
  <c r="AU232" i="4" l="1"/>
  <c r="AW231" i="4"/>
  <c r="AZ231" i="4" s="1"/>
  <c r="BC231" i="4" l="1"/>
  <c r="AF628" i="14"/>
  <c r="AM232" i="4"/>
  <c r="AX232" i="4"/>
  <c r="AY232" i="4" l="1"/>
  <c r="AT232" i="4"/>
  <c r="AV232" i="4" s="1"/>
  <c r="AW232" i="4" l="1"/>
  <c r="AZ232" i="4" s="1"/>
  <c r="AU233" i="4"/>
  <c r="BC232" i="4" l="1"/>
  <c r="AF631" i="14"/>
  <c r="AM233" i="4"/>
  <c r="AX233" i="4"/>
  <c r="AY233" i="4" l="1"/>
  <c r="AT233" i="4"/>
  <c r="AV233" i="4" s="1"/>
  <c r="AU234" i="4" l="1"/>
  <c r="AW233" i="4"/>
  <c r="AM234" i="4" l="1"/>
  <c r="AT234" i="4" s="1"/>
  <c r="AV234" i="4" s="1"/>
  <c r="AX234" i="4"/>
  <c r="AZ233" i="4"/>
  <c r="BC233" i="4" l="1"/>
  <c r="AF633" i="14"/>
  <c r="AY234" i="4"/>
  <c r="AW234" i="4" l="1"/>
  <c r="AZ234" i="4" s="1"/>
  <c r="AU235" i="4"/>
  <c r="BC234" i="4" l="1"/>
  <c r="AF635" i="14"/>
  <c r="AM235" i="4"/>
  <c r="AX235" i="4"/>
  <c r="AY235" i="4" l="1"/>
  <c r="AT235" i="4"/>
  <c r="AV235" i="4" s="1"/>
  <c r="AW235" i="4" l="1"/>
  <c r="AZ235" i="4" s="1"/>
  <c r="AU236" i="4"/>
  <c r="BC235" i="4" l="1"/>
  <c r="AF618" i="14"/>
  <c r="AM236" i="4"/>
  <c r="AX236" i="4"/>
  <c r="AY236" i="4" l="1"/>
  <c r="AT236" i="4"/>
  <c r="AV236" i="4" s="1"/>
  <c r="AW236" i="4" l="1"/>
  <c r="AZ236" i="4" s="1"/>
  <c r="AU237" i="4"/>
  <c r="BC236" i="4" l="1"/>
  <c r="AF630" i="14"/>
  <c r="AM237" i="4"/>
  <c r="AX237" i="4"/>
  <c r="AY237" i="4" l="1"/>
  <c r="AT237" i="4"/>
  <c r="AV237" i="4" s="1"/>
  <c r="AU238" i="4" l="1"/>
  <c r="AW237" i="4"/>
  <c r="AZ237" i="4" s="1"/>
  <c r="BC237" i="4" l="1"/>
  <c r="AF638" i="14"/>
  <c r="AM238" i="4"/>
  <c r="AT238" i="4" s="1"/>
  <c r="AV238" i="4" s="1"/>
  <c r="AX238" i="4"/>
  <c r="AY238" i="4" l="1"/>
  <c r="AW238" i="4" l="1"/>
  <c r="AZ238" i="4" s="1"/>
  <c r="AU239" i="4"/>
  <c r="BC238" i="4" l="1"/>
  <c r="AF641" i="14"/>
  <c r="AM239" i="4"/>
  <c r="AX239" i="4"/>
  <c r="AY239" i="4" l="1"/>
  <c r="AT239" i="4"/>
  <c r="AV239" i="4" s="1"/>
  <c r="AU240" i="4" l="1"/>
  <c r="AW239" i="4"/>
  <c r="AZ239" i="4" s="1"/>
  <c r="BC239" i="4" l="1"/>
  <c r="AF643" i="14"/>
  <c r="AM240" i="4"/>
  <c r="AX240" i="4"/>
  <c r="AT240" i="4" l="1"/>
  <c r="AV240" i="4" s="1"/>
  <c r="AY240" i="4"/>
  <c r="AW240" i="4" l="1"/>
  <c r="AZ240" i="4" s="1"/>
  <c r="AU241" i="4"/>
  <c r="BC240" i="4" l="1"/>
  <c r="AF645" i="14"/>
  <c r="AM241" i="4"/>
  <c r="AX241" i="4"/>
  <c r="AY241" i="4" l="1"/>
  <c r="AT241" i="4"/>
  <c r="AV241" i="4" s="1"/>
  <c r="AU242" i="4" l="1"/>
  <c r="AW241" i="4"/>
  <c r="AZ241" i="4" s="1"/>
  <c r="BC241" i="4" l="1"/>
  <c r="AF647" i="14"/>
  <c r="AM242" i="4"/>
  <c r="AT242" i="4" s="1"/>
  <c r="AV242" i="4" s="1"/>
  <c r="AX242" i="4"/>
  <c r="AY242" i="4" l="1"/>
  <c r="AW242" i="4" l="1"/>
  <c r="AZ242" i="4" s="1"/>
  <c r="AU243" i="4"/>
  <c r="BC242" i="4" l="1"/>
  <c r="AF649" i="14"/>
  <c r="AM243" i="4"/>
  <c r="AX243" i="4"/>
  <c r="AY243" i="4" l="1"/>
  <c r="AT243" i="4"/>
  <c r="AV243" i="4" s="1"/>
  <c r="AW243" i="4" l="1"/>
  <c r="AZ243" i="4" s="1"/>
  <c r="AU244" i="4"/>
  <c r="BC243" i="4" l="1"/>
  <c r="AF653" i="14"/>
  <c r="AM244" i="4"/>
  <c r="AX244" i="4"/>
  <c r="AT244" i="4" l="1"/>
  <c r="AV244" i="4" s="1"/>
  <c r="AY244" i="4"/>
  <c r="AU245" i="4" l="1"/>
  <c r="AW244" i="4"/>
  <c r="AZ244" i="4" s="1"/>
  <c r="BC244" i="4" l="1"/>
  <c r="AF655" i="14"/>
  <c r="AM245" i="4"/>
  <c r="AX245" i="4"/>
  <c r="AY245" i="4" l="1"/>
  <c r="AT245" i="4"/>
  <c r="AV245" i="4" s="1"/>
  <c r="AW245" i="4" l="1"/>
  <c r="AZ245" i="4" s="1"/>
  <c r="AU246" i="4"/>
  <c r="BC245" i="4" l="1"/>
  <c r="AF657" i="14"/>
  <c r="AM246" i="4"/>
  <c r="AX246" i="4"/>
  <c r="AY246" i="4" l="1"/>
  <c r="AT246" i="4"/>
  <c r="AV246" i="4" s="1"/>
  <c r="AU247" i="4" l="1"/>
  <c r="AW246" i="4"/>
  <c r="AZ246" i="4" l="1"/>
  <c r="AM247" i="4"/>
  <c r="AT247" i="4" s="1"/>
  <c r="AV247" i="4" s="1"/>
  <c r="AX247" i="4"/>
  <c r="BC246" i="4" l="1"/>
  <c r="AF659" i="14"/>
  <c r="AY247" i="4"/>
  <c r="AU248" i="4" l="1"/>
  <c r="AW247" i="4"/>
  <c r="AZ247" i="4" s="1"/>
  <c r="BC247" i="4" l="1"/>
  <c r="AF661" i="14"/>
  <c r="AM248" i="4"/>
  <c r="AX248" i="4"/>
  <c r="AY248" i="4" l="1"/>
  <c r="AT248" i="4"/>
  <c r="AV248" i="4" s="1"/>
  <c r="AW248" i="4" l="1"/>
  <c r="AZ248" i="4" s="1"/>
  <c r="AU249" i="4"/>
  <c r="BC248" i="4" l="1"/>
  <c r="AF663" i="14"/>
  <c r="AM249" i="4"/>
  <c r="AX249" i="4"/>
  <c r="AY249" i="4" l="1"/>
  <c r="AT249" i="4"/>
  <c r="AV249" i="4" s="1"/>
  <c r="AU250" i="4" l="1"/>
  <c r="AW249" i="4"/>
  <c r="AZ249" i="4" l="1"/>
  <c r="AM250" i="4"/>
  <c r="AT250" i="4" s="1"/>
  <c r="AV250" i="4" s="1"/>
  <c r="AX250" i="4"/>
  <c r="BC249" i="4" l="1"/>
  <c r="AF665" i="14"/>
  <c r="AY250" i="4"/>
  <c r="AW250" i="4" l="1"/>
  <c r="AZ250" i="4" s="1"/>
  <c r="AU251" i="4"/>
  <c r="BC250" i="4" l="1"/>
  <c r="AF668" i="14"/>
  <c r="AM251" i="4"/>
  <c r="AX251" i="4"/>
  <c r="AY251" i="4" l="1"/>
  <c r="AT251" i="4"/>
  <c r="AV251" i="4" s="1"/>
  <c r="AW251" i="4" l="1"/>
  <c r="AZ251" i="4" s="1"/>
  <c r="AU252" i="4"/>
  <c r="BC251" i="4" l="1"/>
  <c r="AF671" i="14"/>
  <c r="AM252" i="4"/>
  <c r="AX252" i="4"/>
  <c r="AY252" i="4" l="1"/>
  <c r="AT252" i="4"/>
  <c r="AV252" i="4" s="1"/>
  <c r="AW252" i="4" l="1"/>
  <c r="AZ252" i="4" s="1"/>
  <c r="AU253" i="4"/>
  <c r="BC252" i="4" l="1"/>
  <c r="AF673" i="14"/>
  <c r="AM253" i="4"/>
  <c r="AX253" i="4"/>
  <c r="AY253" i="4" l="1"/>
  <c r="AT253" i="4"/>
  <c r="AV253" i="4" s="1"/>
  <c r="AW253" i="4" l="1"/>
  <c r="AZ253" i="4" s="1"/>
  <c r="AU254" i="4"/>
  <c r="BC253" i="4" l="1"/>
  <c r="AF675" i="14"/>
  <c r="AM254" i="4"/>
  <c r="AX254" i="4"/>
  <c r="AT254" i="4" l="1"/>
  <c r="AV254" i="4" s="1"/>
  <c r="AY254" i="4"/>
  <c r="AU255" i="4" l="1"/>
  <c r="AW254" i="4"/>
  <c r="AM255" i="4" l="1"/>
  <c r="AT255" i="4" s="1"/>
  <c r="AV255" i="4" s="1"/>
  <c r="AX255" i="4"/>
  <c r="AZ254" i="4"/>
  <c r="BC254" i="4" l="1"/>
  <c r="AF678" i="14"/>
  <c r="AY255" i="4"/>
  <c r="AW255" i="4" l="1"/>
  <c r="AZ255" i="4" s="1"/>
  <c r="AU256" i="4"/>
  <c r="BC255" i="4" l="1"/>
  <c r="AF681" i="14"/>
  <c r="AM256" i="4"/>
  <c r="AX256" i="4"/>
  <c r="AY256" i="4" l="1"/>
  <c r="AT256" i="4"/>
  <c r="AV256" i="4" s="1"/>
  <c r="AU257" i="4" l="1"/>
  <c r="AW256" i="4"/>
  <c r="AZ256" i="4" s="1"/>
  <c r="BC256" i="4" l="1"/>
  <c r="AF684" i="14"/>
  <c r="AM257" i="4"/>
  <c r="AT257" i="4" s="1"/>
  <c r="AV257" i="4" s="1"/>
  <c r="AX257" i="4"/>
  <c r="AY257" i="4" l="1"/>
  <c r="AU258" i="4" l="1"/>
  <c r="AW257" i="4"/>
  <c r="AZ257" i="4" s="1"/>
  <c r="BC257" i="4" l="1"/>
  <c r="AF686" i="14"/>
  <c r="AM258" i="4"/>
  <c r="AX258" i="4"/>
  <c r="AY258" i="4" l="1"/>
  <c r="AT258" i="4"/>
  <c r="AV258" i="4" s="1"/>
  <c r="AW258" i="4" l="1"/>
  <c r="AZ258" i="4" s="1"/>
  <c r="AU259" i="4"/>
  <c r="BC258" i="4" l="1"/>
  <c r="AF688" i="14"/>
  <c r="AM259" i="4"/>
  <c r="AX259" i="4"/>
  <c r="AY259" i="4" l="1"/>
  <c r="AT259" i="4"/>
  <c r="AV259" i="4" s="1"/>
  <c r="AW259" i="4" l="1"/>
  <c r="AZ259" i="4" s="1"/>
  <c r="AU260" i="4"/>
  <c r="BC259" i="4" l="1"/>
  <c r="AF690" i="14"/>
  <c r="AM260" i="4"/>
  <c r="AX260" i="4"/>
  <c r="AT260" i="4" l="1"/>
  <c r="AV260" i="4" s="1"/>
  <c r="AY260" i="4"/>
  <c r="AW260" i="4" l="1"/>
  <c r="AZ260" i="4" s="1"/>
  <c r="AU261" i="4"/>
  <c r="BC260" i="4" l="1"/>
  <c r="AF691" i="14"/>
  <c r="AM261" i="4"/>
  <c r="AX261" i="4"/>
  <c r="AY261" i="4" l="1"/>
  <c r="AT261" i="4"/>
  <c r="AV261" i="4" s="1"/>
  <c r="AW261" i="4" l="1"/>
  <c r="AZ261" i="4" s="1"/>
  <c r="AU262" i="4"/>
  <c r="BC261" i="4" l="1"/>
  <c r="AF692" i="14"/>
  <c r="AM262" i="4"/>
  <c r="AX262" i="4"/>
  <c r="AY262" i="4" l="1"/>
  <c r="AT262" i="4"/>
  <c r="AV262" i="4" s="1"/>
  <c r="AW262" i="4" l="1"/>
  <c r="AZ262" i="4" s="1"/>
  <c r="AU263" i="4"/>
  <c r="BC262" i="4" l="1"/>
  <c r="AF694" i="14"/>
  <c r="AM263" i="4"/>
  <c r="AX263" i="4"/>
  <c r="AY263" i="4" l="1"/>
  <c r="AT263" i="4"/>
  <c r="AV263" i="4" s="1"/>
  <c r="AW263" i="4" l="1"/>
  <c r="AZ263" i="4" s="1"/>
  <c r="AU264" i="4"/>
  <c r="BC263" i="4" l="1"/>
  <c r="AF696" i="14"/>
  <c r="AM264" i="4"/>
  <c r="AX264" i="4"/>
  <c r="AY264" i="4" l="1"/>
  <c r="AT264" i="4"/>
  <c r="AV264" i="4" s="1"/>
  <c r="AU265" i="4" l="1"/>
  <c r="AW264" i="4"/>
  <c r="AZ264" i="4" s="1"/>
  <c r="BC264" i="4" l="1"/>
  <c r="AF698" i="14"/>
  <c r="AM265" i="4"/>
  <c r="AT265" i="4" s="1"/>
  <c r="AV265" i="4" s="1"/>
  <c r="AX265" i="4"/>
  <c r="AY265" i="4" l="1"/>
  <c r="AU266" i="4" l="1"/>
  <c r="AW265" i="4"/>
  <c r="AZ265" i="4" s="1"/>
  <c r="BC265" i="4" l="1"/>
  <c r="AF701" i="14"/>
  <c r="AM266" i="4"/>
  <c r="AT266" i="4" s="1"/>
  <c r="AV266" i="4" s="1"/>
  <c r="AX266" i="4"/>
  <c r="AW266" i="4" l="1"/>
  <c r="AY266" i="4"/>
  <c r="AU267" i="4" l="1"/>
  <c r="AM267" i="4" s="1"/>
  <c r="AT267" i="4" s="1"/>
  <c r="AV267" i="4" s="1"/>
  <c r="AZ266" i="4"/>
  <c r="BC266" i="4" l="1"/>
  <c r="AF703" i="14"/>
  <c r="AX267" i="4"/>
  <c r="AY267" i="4" s="1"/>
  <c r="AU268" i="4"/>
  <c r="AM268" i="4" s="1"/>
  <c r="AT268" i="4" s="1"/>
  <c r="AW267" i="4" l="1"/>
  <c r="AZ267" i="4" s="1"/>
  <c r="AX268" i="4"/>
  <c r="AY268" i="4" s="1"/>
  <c r="BC267" i="4" l="1"/>
  <c r="AF706" i="14"/>
  <c r="AV268" i="4"/>
  <c r="AU269" i="4" l="1"/>
  <c r="AX269" i="4" s="1"/>
  <c r="AW268" i="4"/>
  <c r="AZ268" i="4" s="1"/>
  <c r="BC268" i="4" l="1"/>
  <c r="AF708" i="14"/>
  <c r="AM269" i="4"/>
  <c r="AT269" i="4" s="1"/>
  <c r="AV269" i="4" s="1"/>
  <c r="AW269" i="4" s="1"/>
  <c r="AY269" i="4"/>
  <c r="AU270" i="4" l="1"/>
  <c r="AM270" i="4" s="1"/>
  <c r="AT270" i="4" s="1"/>
  <c r="AV270" i="4" s="1"/>
  <c r="AZ269" i="4"/>
  <c r="BC269" i="4" l="1"/>
  <c r="AF710" i="14"/>
  <c r="AX270" i="4"/>
  <c r="AY270" i="4" s="1"/>
  <c r="AW270" i="4"/>
  <c r="AU271" i="4" l="1"/>
  <c r="AM271" i="4" s="1"/>
  <c r="AZ270" i="4"/>
  <c r="BC270" i="4" l="1"/>
  <c r="AF713" i="14"/>
  <c r="AT271" i="4"/>
  <c r="AV271" i="4" s="1"/>
  <c r="AU272" i="4" s="1"/>
  <c r="AM272" i="4" s="1"/>
  <c r="AT272" i="4" s="1"/>
  <c r="AX271" i="4"/>
  <c r="AY271" i="4" s="1"/>
  <c r="AW271" i="4"/>
  <c r="AV272" i="4" l="1"/>
  <c r="AZ271" i="4"/>
  <c r="AX272" i="4"/>
  <c r="BC271" i="4" l="1"/>
  <c r="AF715" i="14"/>
  <c r="AW272" i="4"/>
  <c r="AU273" i="4"/>
  <c r="AM273" i="4" s="1"/>
  <c r="AY272" i="4"/>
  <c r="AX273" i="4" l="1"/>
  <c r="AZ272" i="4"/>
  <c r="AT273" i="4"/>
  <c r="AV273" i="4" s="1"/>
  <c r="BC272" i="4" l="1"/>
  <c r="AF718" i="14"/>
  <c r="AW273" i="4"/>
  <c r="AU274" i="4"/>
  <c r="AM274" i="4" s="1"/>
  <c r="AY273" i="4"/>
  <c r="AZ273" i="4" l="1"/>
  <c r="AT274" i="4"/>
  <c r="AV274" i="4" s="1"/>
  <c r="AX274" i="4"/>
  <c r="BC273" i="4" l="1"/>
  <c r="AF712" i="14"/>
  <c r="AY274" i="4"/>
  <c r="AU275" i="4"/>
  <c r="AM275" i="4" s="1"/>
  <c r="AT275" i="4" s="1"/>
  <c r="AW274" i="4"/>
  <c r="AV275" i="4" l="1"/>
  <c r="AZ274" i="4"/>
  <c r="AX275" i="4"/>
  <c r="AY275" i="4" s="1"/>
  <c r="BC274" i="4" l="1"/>
  <c r="AF679" i="14"/>
  <c r="AU276" i="4"/>
  <c r="AW275" i="4"/>
  <c r="AZ275" i="4" s="1"/>
  <c r="BC275" i="4" l="1"/>
  <c r="AF697" i="14"/>
  <c r="AM276" i="4"/>
  <c r="AT276" i="4" s="1"/>
  <c r="AV276" i="4" s="1"/>
  <c r="AX276" i="4"/>
  <c r="AY276" i="4" l="1"/>
  <c r="AU277" i="4" l="1"/>
  <c r="AW276" i="4"/>
  <c r="AZ276" i="4" s="1"/>
  <c r="BC276" i="4" l="1"/>
  <c r="AF717" i="14"/>
  <c r="AM277" i="4"/>
  <c r="AT277" i="4" s="1"/>
  <c r="AV277" i="4" s="1"/>
  <c r="AX277" i="4"/>
  <c r="AY277" i="4" l="1"/>
  <c r="AW277" i="4" l="1"/>
  <c r="AZ277" i="4" s="1"/>
  <c r="AU278" i="4"/>
  <c r="BC277" i="4" l="1"/>
  <c r="AF722" i="14"/>
  <c r="AM278" i="4"/>
  <c r="AX278" i="4"/>
  <c r="AT278" i="4" l="1"/>
  <c r="AV278" i="4" s="1"/>
  <c r="AY278" i="4"/>
  <c r="AW278" i="4" l="1"/>
  <c r="AZ278" i="4" s="1"/>
  <c r="AU279" i="4"/>
  <c r="BC278" i="4" l="1"/>
  <c r="AF723" i="14"/>
  <c r="AM279" i="4"/>
  <c r="AX279" i="4"/>
  <c r="AY279" i="4" l="1"/>
  <c r="AT279" i="4"/>
  <c r="AV279" i="4" s="1"/>
  <c r="AW279" i="4" l="1"/>
  <c r="AZ279" i="4" s="1"/>
  <c r="AU280" i="4"/>
  <c r="BC279" i="4" l="1"/>
  <c r="AF724" i="14"/>
  <c r="AM280" i="4"/>
  <c r="AX280" i="4"/>
  <c r="AY280" i="4" l="1"/>
  <c r="AT280" i="4"/>
  <c r="AV280" i="4" s="1"/>
  <c r="AW280" i="4" l="1"/>
  <c r="AZ280" i="4" s="1"/>
  <c r="AU281" i="4"/>
  <c r="BC280" i="4" l="1"/>
  <c r="AF726" i="14"/>
  <c r="AM281" i="4"/>
  <c r="AX281" i="4"/>
  <c r="AY281" i="4" l="1"/>
  <c r="AT281" i="4"/>
  <c r="AV281" i="4" s="1"/>
  <c r="AW281" i="4" l="1"/>
  <c r="AZ281" i="4" s="1"/>
  <c r="AU282" i="4"/>
  <c r="BC281" i="4" l="1"/>
  <c r="AF727" i="14"/>
  <c r="AM282" i="4"/>
  <c r="AX282" i="4"/>
  <c r="AY282" i="4" l="1"/>
  <c r="AT282" i="4"/>
  <c r="AV282" i="4" s="1"/>
  <c r="AU283" i="4" l="1"/>
  <c r="AW282" i="4"/>
  <c r="AZ282" i="4" l="1"/>
  <c r="AM283" i="4"/>
  <c r="AT283" i="4" s="1"/>
  <c r="AV283" i="4" s="1"/>
  <c r="AX283" i="4"/>
  <c r="BC282" i="4" l="1"/>
  <c r="AF728" i="14"/>
  <c r="AY283" i="4"/>
  <c r="AU284" i="4" l="1"/>
  <c r="AW283" i="4"/>
  <c r="AZ283" i="4" s="1"/>
  <c r="BC283" i="4" l="1"/>
  <c r="AF729" i="14"/>
  <c r="AM284" i="4"/>
  <c r="AX284" i="4"/>
  <c r="AY284" i="4" l="1"/>
  <c r="AT284" i="4"/>
  <c r="AV284" i="4" s="1"/>
  <c r="AU285" i="4" l="1"/>
  <c r="AW284" i="4"/>
  <c r="AZ284" i="4" s="1"/>
  <c r="BC284" i="4" l="1"/>
  <c r="AF730" i="14"/>
  <c r="AM285" i="4"/>
  <c r="AT285" i="4" s="1"/>
  <c r="AV285" i="4" s="1"/>
  <c r="AX285" i="4"/>
  <c r="AY285" i="4" l="1"/>
  <c r="AU286" i="4" l="1"/>
  <c r="AW285" i="4"/>
  <c r="AM286" i="4" l="1"/>
  <c r="AT286" i="4" s="1"/>
  <c r="AV286" i="4" s="1"/>
  <c r="AX286" i="4"/>
  <c r="AZ285" i="4"/>
  <c r="BC285" i="4" l="1"/>
  <c r="AF731" i="14"/>
  <c r="AY286" i="4"/>
  <c r="AU287" i="4" l="1"/>
  <c r="AW286" i="4"/>
  <c r="AZ286" i="4" s="1"/>
  <c r="BC286" i="4" l="1"/>
  <c r="AF732" i="14"/>
  <c r="AM287" i="4"/>
  <c r="AX287" i="4"/>
  <c r="AY287" i="4" l="1"/>
  <c r="AT287" i="4"/>
  <c r="AV287" i="4" s="1"/>
  <c r="AW287" i="4" l="1"/>
  <c r="AZ287" i="4" s="1"/>
  <c r="AU288" i="4"/>
  <c r="BC287" i="4" l="1"/>
  <c r="AF733" i="14"/>
  <c r="AM288" i="4"/>
  <c r="AX288" i="4"/>
  <c r="AY288" i="4" l="1"/>
  <c r="AT288" i="4"/>
  <c r="AV288" i="4" s="1"/>
  <c r="AW288" i="4" l="1"/>
  <c r="AZ288" i="4" s="1"/>
  <c r="AU289" i="4"/>
  <c r="BC288" i="4" l="1"/>
  <c r="AF735" i="14"/>
  <c r="AM289" i="4"/>
  <c r="AX289" i="4"/>
  <c r="AY289" i="4" l="1"/>
  <c r="AT289" i="4"/>
  <c r="AV289" i="4" s="1"/>
  <c r="AU290" i="4" l="1"/>
  <c r="AW289" i="4"/>
  <c r="AZ289" i="4" s="1"/>
  <c r="BC289" i="4" l="1"/>
  <c r="AF725" i="14"/>
  <c r="AM290" i="4"/>
  <c r="AT290" i="4" s="1"/>
  <c r="AV290" i="4" s="1"/>
  <c r="AX290" i="4"/>
  <c r="AY290" i="4" l="1"/>
  <c r="AU291" i="4" l="1"/>
  <c r="AW290" i="4"/>
  <c r="AM291" i="4" l="1"/>
  <c r="AT291" i="4" s="1"/>
  <c r="AV291" i="4" s="1"/>
  <c r="AX291" i="4"/>
  <c r="AZ290" i="4"/>
  <c r="BC290" i="4" l="1"/>
  <c r="AF734" i="14"/>
  <c r="AY291" i="4"/>
  <c r="AW291" i="4" l="1"/>
  <c r="AZ291" i="4" s="1"/>
  <c r="AU292" i="4"/>
  <c r="BC291" i="4" l="1"/>
  <c r="AF693" i="14"/>
  <c r="AM292" i="4"/>
  <c r="AX292" i="4"/>
  <c r="AY292" i="4" l="1"/>
  <c r="AT292" i="4"/>
  <c r="AV292" i="4" s="1"/>
  <c r="AU293" i="4" l="1"/>
  <c r="AW292" i="4"/>
  <c r="AZ292" i="4" s="1"/>
  <c r="BC292" i="4" l="1"/>
  <c r="AF676" i="14"/>
  <c r="AM293" i="4"/>
  <c r="AT293" i="4" s="1"/>
  <c r="AV293" i="4" s="1"/>
  <c r="AX293" i="4"/>
  <c r="AY293" i="4" l="1"/>
  <c r="AU294" i="4" l="1"/>
  <c r="AW293" i="4"/>
  <c r="AZ293" i="4" s="1"/>
  <c r="BC293" i="4" l="1"/>
  <c r="AF62" i="14"/>
  <c r="AM294" i="4"/>
  <c r="AX294" i="4"/>
  <c r="AY294" i="4" l="1"/>
  <c r="AT294" i="4"/>
  <c r="AV294" i="4" s="1"/>
  <c r="AW294" i="4" l="1"/>
  <c r="AZ294" i="4" s="1"/>
  <c r="AU295" i="4"/>
  <c r="BC294" i="4" l="1"/>
  <c r="AF504" i="14"/>
  <c r="AM295" i="4"/>
  <c r="AX295" i="4"/>
  <c r="AY295" i="4" l="1"/>
  <c r="AT295" i="4"/>
  <c r="AV295" i="4" s="1"/>
  <c r="AW295" i="4" l="1"/>
  <c r="AZ295" i="4" s="1"/>
  <c r="AU296" i="4"/>
  <c r="BC295" i="4" l="1"/>
  <c r="AF307" i="14"/>
  <c r="AM296" i="4"/>
  <c r="AX296" i="4"/>
  <c r="AT296" i="4" l="1"/>
  <c r="AV296" i="4" s="1"/>
  <c r="AY296" i="4"/>
  <c r="AW296" i="4" l="1"/>
  <c r="AZ296" i="4" s="1"/>
  <c r="AU297" i="4"/>
  <c r="BC296" i="4" l="1"/>
  <c r="AF424" i="14"/>
  <c r="AM297" i="4"/>
  <c r="AX297" i="4"/>
  <c r="AY297" i="4" l="1"/>
  <c r="AT297" i="4"/>
  <c r="AV297" i="4" s="1"/>
  <c r="AW297" i="4" l="1"/>
  <c r="AZ297" i="4" s="1"/>
  <c r="AU298" i="4"/>
  <c r="BC297" i="4" l="1"/>
  <c r="AF445" i="14"/>
  <c r="AM298" i="4"/>
  <c r="AX298" i="4"/>
  <c r="AY298" i="4" l="1"/>
  <c r="AT298" i="4"/>
  <c r="AV298" i="4" s="1"/>
  <c r="AW298" i="4" l="1"/>
  <c r="AZ298" i="4" s="1"/>
  <c r="AU299" i="4"/>
  <c r="BC298" i="4" l="1"/>
  <c r="AF389" i="14"/>
  <c r="AM299" i="4"/>
  <c r="AX299" i="4"/>
  <c r="AY299" i="4" l="1"/>
  <c r="AT299" i="4"/>
  <c r="AV299" i="4" s="1"/>
  <c r="AU300" i="4" l="1"/>
  <c r="AW299" i="4"/>
  <c r="AZ299" i="4" l="1"/>
  <c r="AM300" i="4"/>
  <c r="AT300" i="4" s="1"/>
  <c r="AV300" i="4" s="1"/>
  <c r="AX300" i="4"/>
  <c r="BC299" i="4" l="1"/>
  <c r="AF379" i="14"/>
  <c r="AY300" i="4"/>
  <c r="AU301" i="4" l="1"/>
  <c r="AW300" i="4"/>
  <c r="AM301" i="4" l="1"/>
  <c r="AT301" i="4" s="1"/>
  <c r="AV301" i="4" s="1"/>
  <c r="AX301" i="4"/>
  <c r="AZ300" i="4"/>
  <c r="BC300" i="4" l="1"/>
  <c r="AF403" i="14"/>
  <c r="AY301" i="4"/>
  <c r="AU302" i="4" l="1"/>
  <c r="AW301" i="4"/>
  <c r="AZ301" i="4" l="1"/>
  <c r="AM302" i="4"/>
  <c r="AT302" i="4" s="1"/>
  <c r="AV302" i="4" s="1"/>
  <c r="AX302" i="4"/>
  <c r="BC301" i="4" l="1"/>
  <c r="AF400" i="14"/>
  <c r="AY302" i="4"/>
  <c r="AW302" i="4" l="1"/>
  <c r="AZ302" i="4" s="1"/>
  <c r="AU303" i="4"/>
  <c r="BC302" i="4" l="1"/>
  <c r="AF387" i="14"/>
  <c r="AM303" i="4"/>
  <c r="AX303" i="4"/>
  <c r="AY303" i="4" l="1"/>
  <c r="AT303" i="4"/>
  <c r="AV303" i="4" s="1"/>
  <c r="AW303" i="4" l="1"/>
  <c r="AZ303" i="4" s="1"/>
  <c r="AU304" i="4"/>
  <c r="BC303" i="4" l="1"/>
  <c r="AF393" i="14"/>
  <c r="AM304" i="4"/>
  <c r="AX304" i="4"/>
  <c r="AY304" i="4" l="1"/>
  <c r="AT304" i="4"/>
  <c r="AV304" i="4" s="1"/>
  <c r="AU305" i="4" l="1"/>
  <c r="AW304" i="4"/>
  <c r="AZ304" i="4" s="1"/>
  <c r="BC304" i="4" l="1"/>
  <c r="AF357" i="14"/>
  <c r="AM305" i="4"/>
  <c r="AX305" i="4"/>
  <c r="AY305" i="4" l="1"/>
  <c r="AT305" i="4"/>
  <c r="AV305" i="4" s="1"/>
  <c r="AU306" i="4" l="1"/>
  <c r="AW305" i="4"/>
  <c r="AZ305" i="4" l="1"/>
  <c r="AM306" i="4"/>
  <c r="AT306" i="4" s="1"/>
  <c r="AV306" i="4" s="1"/>
  <c r="AX306" i="4"/>
  <c r="BC305" i="4" l="1"/>
  <c r="AF363" i="14"/>
  <c r="AY306" i="4"/>
  <c r="AW306" i="4" l="1"/>
  <c r="AZ306" i="4" s="1"/>
  <c r="AU307" i="4"/>
  <c r="BC306" i="4" l="1"/>
  <c r="AF383" i="14"/>
  <c r="AM307" i="4"/>
  <c r="AX307" i="4"/>
  <c r="AY307" i="4" l="1"/>
  <c r="AT307" i="4"/>
  <c r="AV307" i="4" s="1"/>
  <c r="AW307" i="4" l="1"/>
  <c r="AZ307" i="4" s="1"/>
  <c r="AU308" i="4"/>
  <c r="BC307" i="4" l="1"/>
  <c r="AF391" i="14"/>
  <c r="AM308" i="4"/>
  <c r="AX308" i="4"/>
  <c r="AY308" i="4" l="1"/>
  <c r="AT308" i="4"/>
  <c r="AV308" i="4" s="1"/>
  <c r="AU309" i="4" l="1"/>
  <c r="AW308" i="4"/>
  <c r="AZ308" i="4" s="1"/>
  <c r="BC308" i="4" l="1"/>
  <c r="AF412" i="14"/>
  <c r="AM309" i="4"/>
  <c r="AT309" i="4" s="1"/>
  <c r="AV309" i="4" s="1"/>
  <c r="AX309" i="4"/>
  <c r="AY309" i="4" l="1"/>
  <c r="AW309" i="4" l="1"/>
  <c r="AZ309" i="4" s="1"/>
  <c r="AU310" i="4"/>
  <c r="BC309" i="4" l="1"/>
  <c r="AF411" i="14"/>
  <c r="AM310" i="4"/>
  <c r="AX310" i="4"/>
  <c r="AY310" i="4" l="1"/>
  <c r="AT310" i="4"/>
  <c r="AV310" i="4" s="1"/>
  <c r="AU311" i="4" l="1"/>
  <c r="AW310" i="4"/>
  <c r="AZ310" i="4" l="1"/>
  <c r="AM311" i="4"/>
  <c r="AT311" i="4" s="1"/>
  <c r="AV311" i="4" s="1"/>
  <c r="AX311" i="4"/>
  <c r="BC310" i="4" l="1"/>
  <c r="AF432" i="14"/>
  <c r="AY311" i="4"/>
  <c r="AW311" i="4" l="1"/>
  <c r="AZ311" i="4" s="1"/>
  <c r="AU312" i="4"/>
  <c r="BC311" i="4" l="1"/>
  <c r="AF447" i="14"/>
  <c r="AM312" i="4"/>
  <c r="AX312" i="4"/>
  <c r="AY312" i="4" l="1"/>
  <c r="AT312" i="4"/>
  <c r="AV312" i="4" s="1"/>
  <c r="AU313" i="4" l="1"/>
  <c r="AW312" i="4"/>
  <c r="AZ312" i="4" s="1"/>
  <c r="BC312" i="4" l="1"/>
  <c r="AF449" i="14"/>
  <c r="AM313" i="4"/>
  <c r="AT313" i="4" s="1"/>
  <c r="AV313" i="4" s="1"/>
  <c r="AX313" i="4"/>
  <c r="AY313" i="4" l="1"/>
  <c r="AU314" i="4" l="1"/>
  <c r="AW313" i="4"/>
  <c r="AZ313" i="4" s="1"/>
  <c r="BC313" i="4" l="1"/>
  <c r="AF468" i="14"/>
  <c r="AM314" i="4"/>
  <c r="AX314" i="4"/>
  <c r="AY314" i="4" l="1"/>
  <c r="AT314" i="4"/>
  <c r="AV314" i="4" s="1"/>
  <c r="AW314" i="4" l="1"/>
  <c r="AZ314" i="4" s="1"/>
  <c r="AU315" i="4"/>
  <c r="BC314" i="4" l="1"/>
  <c r="AF464" i="14"/>
  <c r="AM315" i="4"/>
  <c r="AX315" i="4"/>
  <c r="AY315" i="4" l="1"/>
  <c r="AT315" i="4"/>
  <c r="AV315" i="4" s="1"/>
  <c r="AU316" i="4" l="1"/>
  <c r="AW315" i="4"/>
  <c r="AZ315" i="4" s="1"/>
  <c r="BC315" i="4" l="1"/>
  <c r="AF472" i="14"/>
  <c r="AM316" i="4"/>
  <c r="AT316" i="4" s="1"/>
  <c r="AV316" i="4" s="1"/>
  <c r="AX316" i="4"/>
  <c r="AY316" i="4" l="1"/>
  <c r="AW316" i="4" l="1"/>
  <c r="AZ316" i="4" s="1"/>
  <c r="AU317" i="4"/>
  <c r="BC316" i="4" l="1"/>
  <c r="AF496" i="14"/>
  <c r="AM317" i="4"/>
  <c r="AX317" i="4"/>
  <c r="AY317" i="4" l="1"/>
  <c r="AT317" i="4"/>
  <c r="AV317" i="4" s="1"/>
  <c r="AU318" i="4" l="1"/>
  <c r="AW317" i="4"/>
  <c r="AZ317" i="4" s="1"/>
  <c r="BC317" i="4" l="1"/>
  <c r="AF497" i="14"/>
  <c r="AM318" i="4"/>
  <c r="AT318" i="4" s="1"/>
  <c r="AV318" i="4" s="1"/>
  <c r="AX318" i="4"/>
  <c r="AY318" i="4" l="1"/>
  <c r="AW318" i="4" l="1"/>
  <c r="AZ318" i="4" s="1"/>
  <c r="AU319" i="4"/>
  <c r="BC318" i="4" l="1"/>
  <c r="AF518" i="14"/>
  <c r="AM319" i="4"/>
  <c r="AX319" i="4"/>
  <c r="AT319" i="4" l="1"/>
  <c r="AV319" i="4" s="1"/>
  <c r="AY319" i="4"/>
  <c r="AW319" i="4" l="1"/>
  <c r="AZ319" i="4" s="1"/>
  <c r="AU320" i="4"/>
  <c r="BC319" i="4" l="1"/>
  <c r="AF541" i="14"/>
  <c r="AM320" i="4"/>
  <c r="AX320" i="4"/>
  <c r="AT320" i="4" l="1"/>
  <c r="AV320" i="4" s="1"/>
  <c r="AY320" i="4"/>
  <c r="AU321" i="4" l="1"/>
  <c r="AW320" i="4"/>
  <c r="AZ320" i="4" s="1"/>
  <c r="BC320" i="4" l="1"/>
  <c r="AF558" i="14"/>
  <c r="AM321" i="4"/>
  <c r="AT321" i="4" s="1"/>
  <c r="AV321" i="4" s="1"/>
  <c r="AX321" i="4"/>
  <c r="AY321" i="4" l="1"/>
  <c r="AW321" i="4" l="1"/>
  <c r="AZ321" i="4" s="1"/>
  <c r="AU322" i="4"/>
  <c r="BC321" i="4" l="1"/>
  <c r="AF580" i="14"/>
  <c r="AM322" i="4"/>
  <c r="AX322" i="4"/>
  <c r="AY322" i="4" l="1"/>
  <c r="AT322" i="4"/>
  <c r="AV322" i="4" s="1"/>
  <c r="AU323" i="4" l="1"/>
  <c r="AW322" i="4"/>
  <c r="AZ322" i="4" s="1"/>
  <c r="BC322" i="4" l="1"/>
  <c r="AF594" i="14"/>
  <c r="AM323" i="4"/>
  <c r="AX323" i="4"/>
  <c r="AY323" i="4" l="1"/>
  <c r="AT323" i="4"/>
  <c r="AV323" i="4" s="1"/>
  <c r="AU324" i="4" l="1"/>
  <c r="AW323" i="4"/>
  <c r="AZ323" i="4" s="1"/>
  <c r="BC323" i="4" l="1"/>
  <c r="AF591" i="14"/>
  <c r="AM324" i="4"/>
  <c r="AT324" i="4" s="1"/>
  <c r="AV324" i="4" s="1"/>
  <c r="AX324" i="4"/>
  <c r="AY324" i="4" l="1"/>
  <c r="AW324" i="4" l="1"/>
  <c r="AZ324" i="4" s="1"/>
  <c r="AU325" i="4"/>
  <c r="BC324" i="4" l="1"/>
  <c r="AF601" i="14"/>
  <c r="AM325" i="4"/>
  <c r="AX325" i="4"/>
  <c r="AY325" i="4" l="1"/>
  <c r="AT325" i="4"/>
  <c r="AV325" i="4" s="1"/>
  <c r="AU326" i="4" l="1"/>
  <c r="AW325" i="4"/>
  <c r="AZ325" i="4" l="1"/>
  <c r="AM326" i="4"/>
  <c r="AT326" i="4" s="1"/>
  <c r="AV326" i="4" s="1"/>
  <c r="AX326" i="4"/>
  <c r="BC325" i="4" l="1"/>
  <c r="AF316" i="14"/>
  <c r="AY326" i="4"/>
  <c r="AW326" i="4" l="1"/>
  <c r="AZ326" i="4" s="1"/>
  <c r="AU327" i="4"/>
  <c r="BC326" i="4" l="1"/>
  <c r="AF428" i="14"/>
  <c r="AM327" i="4"/>
  <c r="AX327" i="4"/>
  <c r="AY327" i="4" l="1"/>
  <c r="AT327" i="4"/>
  <c r="AV327" i="4" s="1"/>
  <c r="AW327" i="4" l="1"/>
  <c r="AZ327" i="4" s="1"/>
  <c r="AU328" i="4"/>
  <c r="BC327" i="4" l="1"/>
  <c r="AF444" i="14"/>
  <c r="AM328" i="4"/>
  <c r="AX328" i="4"/>
  <c r="AT328" i="4" l="1"/>
  <c r="AV328" i="4" s="1"/>
  <c r="AY328" i="4"/>
  <c r="AW328" i="4" l="1"/>
  <c r="AZ328" i="4" s="1"/>
  <c r="AU329" i="4"/>
  <c r="BC328" i="4" l="1"/>
  <c r="AF462" i="14"/>
  <c r="AM329" i="4"/>
  <c r="AX329" i="4"/>
  <c r="AY329" i="4" l="1"/>
  <c r="AT329" i="4"/>
  <c r="AV329" i="4" s="1"/>
  <c r="AW329" i="4" l="1"/>
  <c r="AZ329" i="4" s="1"/>
  <c r="AU330" i="4"/>
  <c r="BC329" i="4" l="1"/>
  <c r="AF450" i="14"/>
  <c r="AM330" i="4"/>
  <c r="AX330" i="4"/>
  <c r="AY330" i="4" l="1"/>
  <c r="AT330" i="4"/>
  <c r="AV330" i="4" s="1"/>
  <c r="AW330" i="4" l="1"/>
  <c r="AZ330" i="4" s="1"/>
  <c r="AU331" i="4"/>
  <c r="BC330" i="4" l="1"/>
  <c r="AF258" i="14"/>
  <c r="AM331" i="4"/>
  <c r="AX331" i="4"/>
  <c r="AT331" i="4" l="1"/>
  <c r="AV331" i="4" s="1"/>
  <c r="AY331" i="4"/>
  <c r="AU332" i="4" l="1"/>
  <c r="AW331" i="4"/>
  <c r="AM332" i="4" l="1"/>
  <c r="AT332" i="4" s="1"/>
  <c r="AV332" i="4" s="1"/>
  <c r="AX332" i="4"/>
  <c r="AZ331" i="4"/>
  <c r="BC331" i="4" l="1"/>
  <c r="AF314" i="14"/>
  <c r="AY332" i="4"/>
  <c r="AU333" i="4" l="1"/>
  <c r="AW332" i="4"/>
  <c r="AZ332" i="4" s="1"/>
  <c r="BC332" i="4" l="1"/>
  <c r="AF329" i="14"/>
  <c r="AM333" i="4"/>
  <c r="AX333" i="4"/>
  <c r="AY333" i="4" l="1"/>
  <c r="AT333" i="4"/>
  <c r="AV333" i="4" s="1"/>
  <c r="AU334" i="4" l="1"/>
  <c r="AW333" i="4"/>
  <c r="AZ333" i="4" s="1"/>
  <c r="BC333" i="4" l="1"/>
  <c r="AF349" i="14"/>
  <c r="AM334" i="4"/>
  <c r="AT334" i="4" s="1"/>
  <c r="AV334" i="4" s="1"/>
  <c r="AX334" i="4"/>
  <c r="AY334" i="4" l="1"/>
  <c r="AW334" i="4" l="1"/>
  <c r="AZ334" i="4" s="1"/>
  <c r="AU335" i="4"/>
  <c r="BC334" i="4" l="1"/>
  <c r="AF374" i="14"/>
  <c r="AM335" i="4"/>
  <c r="AX335" i="4"/>
  <c r="AT335" i="4" l="1"/>
  <c r="AV335" i="4" s="1"/>
  <c r="AY335" i="4"/>
  <c r="AU336" i="4" l="1"/>
  <c r="AW335" i="4"/>
  <c r="AM336" i="4" l="1"/>
  <c r="AT336" i="4" s="1"/>
  <c r="AV336" i="4" s="1"/>
  <c r="AX336" i="4"/>
  <c r="AZ335" i="4"/>
  <c r="BC335" i="4" l="1"/>
  <c r="AF327" i="14"/>
  <c r="AY336" i="4"/>
  <c r="AW336" i="4" l="1"/>
  <c r="AZ336" i="4" s="1"/>
  <c r="AU337" i="4"/>
  <c r="BC336" i="4" l="1"/>
  <c r="AF241" i="14"/>
  <c r="AM337" i="4"/>
  <c r="AX337" i="4"/>
  <c r="AT337" i="4" l="1"/>
  <c r="AV337" i="4" s="1"/>
  <c r="AY337" i="4"/>
  <c r="AU338" i="4" l="1"/>
  <c r="AW337" i="4"/>
  <c r="AM338" i="4" l="1"/>
  <c r="AT338" i="4" s="1"/>
  <c r="AV338" i="4" s="1"/>
  <c r="AX338" i="4"/>
  <c r="AZ337" i="4"/>
  <c r="BC337" i="4" l="1"/>
  <c r="AF295" i="14"/>
  <c r="AY338" i="4"/>
  <c r="AW338" i="4" l="1"/>
  <c r="AZ338" i="4" s="1"/>
  <c r="AU339" i="4"/>
  <c r="BC338" i="4" l="1"/>
  <c r="AF301" i="14"/>
  <c r="AM339" i="4"/>
  <c r="AX339" i="4"/>
  <c r="AY339" i="4" l="1"/>
  <c r="AT339" i="4"/>
  <c r="AV339" i="4" s="1"/>
  <c r="AW339" i="4" l="1"/>
  <c r="AZ339" i="4" s="1"/>
  <c r="AU340" i="4"/>
  <c r="BC339" i="4" l="1"/>
  <c r="AF313" i="14"/>
  <c r="AM340" i="4"/>
  <c r="AX340" i="4"/>
  <c r="AT340" i="4" l="1"/>
  <c r="AV340" i="4" s="1"/>
  <c r="AY340" i="4"/>
  <c r="AW340" i="4" l="1"/>
  <c r="AZ340" i="4" s="1"/>
  <c r="AU341" i="4"/>
  <c r="BC340" i="4" l="1"/>
  <c r="AF325" i="14"/>
  <c r="AM341" i="4"/>
  <c r="AX341" i="4"/>
  <c r="AT341" i="4" l="1"/>
  <c r="AV341" i="4" s="1"/>
  <c r="AY341" i="4"/>
  <c r="AW341" i="4" l="1"/>
  <c r="AZ341" i="4" s="1"/>
  <c r="AU342" i="4"/>
  <c r="BC341" i="4" l="1"/>
  <c r="AF344" i="14"/>
  <c r="AM342" i="4"/>
  <c r="AX342" i="4"/>
  <c r="AY342" i="4" l="1"/>
  <c r="AT342" i="4"/>
  <c r="AV342" i="4" s="1"/>
  <c r="AW342" i="4" l="1"/>
  <c r="AZ342" i="4" s="1"/>
  <c r="AU343" i="4"/>
  <c r="BC342" i="4" l="1"/>
  <c r="AF365" i="14"/>
  <c r="AM343" i="4"/>
  <c r="AX343" i="4"/>
  <c r="AY343" i="4" l="1"/>
  <c r="AT343" i="4"/>
  <c r="AV343" i="4" s="1"/>
  <c r="AW343" i="4" l="1"/>
  <c r="AZ343" i="4" s="1"/>
  <c r="AU344" i="4"/>
  <c r="BC343" i="4" l="1"/>
  <c r="AF388" i="14"/>
  <c r="AM344" i="4"/>
  <c r="AX344" i="4"/>
  <c r="AT344" i="4" l="1"/>
  <c r="AV344" i="4" s="1"/>
  <c r="AY344" i="4"/>
  <c r="AW344" i="4" l="1"/>
  <c r="AZ344" i="4" s="1"/>
  <c r="AU345" i="4"/>
  <c r="BC344" i="4" l="1"/>
  <c r="AF410" i="14"/>
  <c r="AM345" i="4"/>
  <c r="AX345" i="4"/>
  <c r="AY345" i="4" l="1"/>
  <c r="AT345" i="4"/>
  <c r="AV345" i="4" s="1"/>
  <c r="AU346" i="4" l="1"/>
  <c r="AW345" i="4"/>
  <c r="AZ345" i="4" s="1"/>
  <c r="BC345" i="4" l="1"/>
  <c r="AF431" i="14"/>
  <c r="AM346" i="4"/>
  <c r="AT346" i="4" s="1"/>
  <c r="AV346" i="4" s="1"/>
  <c r="AX346" i="4"/>
  <c r="AY346" i="4" l="1"/>
  <c r="AU347" i="4" l="1"/>
  <c r="AW346" i="4"/>
  <c r="AZ346" i="4" s="1"/>
  <c r="BC346" i="4" l="1"/>
  <c r="AF453" i="14"/>
  <c r="AM347" i="4"/>
  <c r="AX347" i="4"/>
  <c r="AT347" i="4" l="1"/>
  <c r="AV347" i="4" s="1"/>
  <c r="AY347" i="4"/>
  <c r="AW347" i="4" l="1"/>
  <c r="AZ347" i="4" s="1"/>
  <c r="AU348" i="4"/>
  <c r="BC347" i="4" l="1"/>
  <c r="AF469" i="14"/>
  <c r="AM348" i="4"/>
  <c r="AX348" i="4"/>
  <c r="AT348" i="4" l="1"/>
  <c r="AV348" i="4" s="1"/>
  <c r="AY348" i="4"/>
  <c r="AU349" i="4" l="1"/>
  <c r="AW348" i="4"/>
  <c r="AM349" i="4" l="1"/>
  <c r="AT349" i="4" s="1"/>
  <c r="AV349" i="4" s="1"/>
  <c r="AX349" i="4"/>
  <c r="AZ348" i="4"/>
  <c r="BC348" i="4" l="1"/>
  <c r="AF491" i="14"/>
  <c r="AW349" i="4"/>
  <c r="AY349" i="4"/>
  <c r="AU350" i="4" l="1"/>
  <c r="AZ349" i="4"/>
  <c r="BC349" i="4" l="1"/>
  <c r="AF512" i="14"/>
  <c r="AM350" i="4"/>
  <c r="AX350" i="4"/>
  <c r="AY350" i="4" s="1"/>
  <c r="AT350" i="4" l="1"/>
  <c r="AV350" i="4" s="1"/>
  <c r="AW350" i="4" l="1"/>
  <c r="AZ350" i="4" s="1"/>
  <c r="AU351" i="4"/>
  <c r="AX351" i="4" s="1"/>
  <c r="AY351" i="4" s="1"/>
  <c r="BC350" i="4" l="1"/>
  <c r="AF538" i="14"/>
  <c r="AM351" i="4"/>
  <c r="AT351" i="4" l="1"/>
  <c r="AV351" i="4" s="1"/>
  <c r="AW351" i="4" l="1"/>
  <c r="AZ351" i="4" s="1"/>
  <c r="AU352" i="4"/>
  <c r="AX352" i="4" s="1"/>
  <c r="AY352" i="4" s="1"/>
  <c r="BC351" i="4" l="1"/>
  <c r="AF557" i="14"/>
  <c r="AM352" i="4"/>
  <c r="AT352" i="4" l="1"/>
  <c r="AV352" i="4" s="1"/>
  <c r="AU353" i="4" l="1"/>
  <c r="AM353" i="4" s="1"/>
  <c r="AT353" i="4" s="1"/>
  <c r="AW352" i="4"/>
  <c r="AZ352" i="4" s="1"/>
  <c r="AV353" i="4" l="1"/>
  <c r="AX353" i="4"/>
  <c r="AY353" i="4" s="1"/>
  <c r="BC352" i="4"/>
  <c r="AF578" i="14"/>
  <c r="AW353" i="4"/>
  <c r="AU354" i="4"/>
  <c r="AZ353" i="4" l="1"/>
  <c r="BC353" i="4"/>
  <c r="AF556" i="14"/>
  <c r="AM354" i="4"/>
  <c r="AX354" i="4"/>
  <c r="AY354" i="4" l="1"/>
  <c r="AT354" i="4"/>
  <c r="AV354" i="4" s="1"/>
  <c r="AW354" i="4" l="1"/>
  <c r="AZ354" i="4" s="1"/>
  <c r="AU355" i="4"/>
  <c r="BC354" i="4" l="1"/>
  <c r="AF574" i="14"/>
  <c r="AM355" i="4"/>
  <c r="AX355" i="4"/>
  <c r="AT355" i="4" l="1"/>
  <c r="AV355" i="4" s="1"/>
  <c r="AY355" i="4"/>
  <c r="AU356" i="4" l="1"/>
  <c r="AW355" i="4"/>
  <c r="AZ355" i="4" s="1"/>
  <c r="BC355" i="4" l="1"/>
  <c r="AF590" i="14"/>
  <c r="AM356" i="4"/>
  <c r="AT356" i="4" s="1"/>
  <c r="AV356" i="4" s="1"/>
  <c r="AX356" i="4"/>
  <c r="AY356" i="4" l="1"/>
  <c r="AU357" i="4" l="1"/>
  <c r="AW356" i="4"/>
  <c r="AZ356" i="4" s="1"/>
  <c r="BC356" i="4" l="1"/>
  <c r="AF539" i="14"/>
  <c r="AM357" i="4"/>
  <c r="AX357" i="4"/>
  <c r="AT357" i="4" l="1"/>
  <c r="AV357" i="4" s="1"/>
  <c r="AY357" i="4"/>
  <c r="AU358" i="4" l="1"/>
  <c r="AW357" i="4"/>
  <c r="AM358" i="4" l="1"/>
  <c r="AT358" i="4" s="1"/>
  <c r="AV358" i="4" s="1"/>
  <c r="AX358" i="4"/>
  <c r="AZ357" i="4"/>
  <c r="BC357" i="4" l="1"/>
  <c r="AF543" i="14"/>
  <c r="AU359" i="4"/>
  <c r="AY358" i="4"/>
  <c r="AM359" i="4" l="1"/>
  <c r="AT359" i="4" s="1"/>
  <c r="AX359" i="4"/>
  <c r="AY359" i="4" s="1"/>
  <c r="AW358" i="4"/>
  <c r="AZ358" i="4" s="1"/>
  <c r="BC358" i="4" l="1"/>
  <c r="AF554" i="14"/>
  <c r="AV359" i="4"/>
  <c r="AU360" i="4" s="1"/>
  <c r="AW359" i="4" l="1"/>
  <c r="AZ359" i="4" s="1"/>
  <c r="AM360" i="4"/>
  <c r="AT360" i="4" s="1"/>
  <c r="AV360" i="4" s="1"/>
  <c r="AX360" i="4"/>
  <c r="BC359" i="4" l="1"/>
  <c r="AF130" i="14"/>
  <c r="AU361" i="4"/>
  <c r="AM361" i="4" s="1"/>
  <c r="AT361" i="4" s="1"/>
  <c r="AY360" i="4"/>
  <c r="AW360" i="4" l="1"/>
  <c r="AV361" i="4" s="1"/>
  <c r="AX361" i="4"/>
  <c r="AZ360" i="4" l="1"/>
  <c r="AY361" i="4"/>
  <c r="AW361" i="4"/>
  <c r="AU362" i="4"/>
  <c r="AM362" i="4" s="1"/>
  <c r="AT362" i="4" s="1"/>
  <c r="AV362" i="4" s="1"/>
  <c r="BC360" i="4" l="1"/>
  <c r="AF436" i="14"/>
  <c r="AZ361" i="4"/>
  <c r="AX362" i="4"/>
  <c r="BC361" i="4" l="1"/>
  <c r="AF460" i="14"/>
  <c r="AY362" i="4"/>
  <c r="AU363" i="4"/>
  <c r="AM363" i="4" s="1"/>
  <c r="AT363" i="4" s="1"/>
  <c r="AW362" i="4"/>
  <c r="AV363" i="4" l="1"/>
  <c r="AZ362" i="4"/>
  <c r="AX363" i="4"/>
  <c r="AY363" i="4" s="1"/>
  <c r="BC362" i="4" l="1"/>
  <c r="AF230" i="14"/>
  <c r="AW363" i="4"/>
  <c r="AZ363" i="4" s="1"/>
  <c r="AU364" i="4"/>
  <c r="BC363" i="4" l="1"/>
  <c r="AF351" i="14"/>
  <c r="AM364" i="4"/>
  <c r="AX364" i="4"/>
  <c r="AT364" i="4" l="1"/>
  <c r="AV364" i="4" s="1"/>
  <c r="AY364" i="4"/>
  <c r="AW364" i="4" l="1"/>
  <c r="AZ364" i="4" s="1"/>
  <c r="AU365" i="4"/>
  <c r="BC364" i="4" l="1"/>
  <c r="AF377" i="14"/>
  <c r="AM365" i="4"/>
  <c r="AX365" i="4"/>
  <c r="AT365" i="4" l="1"/>
  <c r="AV365" i="4" s="1"/>
  <c r="AY365" i="4"/>
  <c r="AW365" i="4" l="1"/>
  <c r="AZ365" i="4" s="1"/>
  <c r="AU366" i="4"/>
  <c r="BC365" i="4" l="1"/>
  <c r="AF19" i="14"/>
  <c r="AM366" i="4"/>
  <c r="AX366" i="4"/>
  <c r="AT366" i="4" l="1"/>
  <c r="AV366" i="4" s="1"/>
  <c r="AY366" i="4"/>
  <c r="AW366" i="4" l="1"/>
  <c r="AZ366" i="4" s="1"/>
  <c r="AU367" i="4"/>
  <c r="BC366" i="4" l="1"/>
  <c r="AF284" i="14"/>
  <c r="AM367" i="4"/>
  <c r="AX367" i="4"/>
  <c r="AT367" i="4" l="1"/>
  <c r="AV367" i="4" s="1"/>
  <c r="AY367" i="4"/>
  <c r="AU368" i="4" l="1"/>
  <c r="AW367" i="4"/>
  <c r="AZ367" i="4" s="1"/>
  <c r="BC367" i="4" l="1"/>
  <c r="AF283" i="14"/>
  <c r="AM368" i="4"/>
  <c r="AX368" i="4"/>
  <c r="AY368" i="4" l="1"/>
  <c r="AT368" i="4"/>
  <c r="AV368" i="4" s="1"/>
  <c r="AW368" i="4" l="1"/>
  <c r="AZ368" i="4" s="1"/>
  <c r="AU369" i="4"/>
  <c r="BC368" i="4" l="1"/>
  <c r="AF277" i="14"/>
  <c r="AM369" i="4"/>
  <c r="AX369" i="4"/>
  <c r="AY369" i="4" l="1"/>
  <c r="AT369" i="4"/>
  <c r="AV369" i="4" s="1"/>
  <c r="AW369" i="4" l="1"/>
  <c r="AZ369" i="4" s="1"/>
  <c r="AU370" i="4"/>
  <c r="BC369" i="4" l="1"/>
  <c r="AF274" i="14"/>
  <c r="AM370" i="4"/>
  <c r="AX370" i="4"/>
  <c r="AT370" i="4" l="1"/>
  <c r="AV370" i="4" s="1"/>
  <c r="AY370" i="4"/>
  <c r="AU371" i="4" l="1"/>
  <c r="AW370" i="4"/>
  <c r="AZ370" i="4" s="1"/>
  <c r="BC370" i="4" l="1"/>
  <c r="AF269" i="14"/>
  <c r="AM371" i="4"/>
  <c r="AT371" i="4" s="1"/>
  <c r="AV371" i="4" s="1"/>
  <c r="AX371" i="4"/>
  <c r="AY371" i="4" l="1"/>
  <c r="AU372" i="4" l="1"/>
  <c r="AW371" i="4"/>
  <c r="AZ371" i="4" s="1"/>
  <c r="BC371" i="4" l="1"/>
  <c r="AF270" i="14"/>
  <c r="AM372" i="4"/>
  <c r="AT372" i="4" s="1"/>
  <c r="AV372" i="4" s="1"/>
  <c r="AX372" i="4"/>
  <c r="AY372" i="4" l="1"/>
  <c r="AU373" i="4" l="1"/>
  <c r="AW372" i="4"/>
  <c r="AM373" i="4" l="1"/>
  <c r="AT373" i="4" s="1"/>
  <c r="AV373" i="4" s="1"/>
  <c r="AX373" i="4"/>
  <c r="AZ372" i="4"/>
  <c r="AF22" i="14" s="1"/>
  <c r="BC372" i="4" l="1"/>
  <c r="AY373" i="4"/>
  <c r="AU374" i="4" l="1"/>
  <c r="AW373" i="4"/>
  <c r="AM374" i="4" l="1"/>
  <c r="AT374" i="4" s="1"/>
  <c r="AV374" i="4" s="1"/>
  <c r="AX374" i="4"/>
  <c r="AZ373" i="4"/>
  <c r="AF248" i="14" s="1"/>
  <c r="BC373" i="4" l="1"/>
  <c r="AY374" i="4"/>
  <c r="AU375" i="4" l="1"/>
  <c r="AW374" i="4"/>
  <c r="AZ374" i="4" s="1"/>
  <c r="AF85" i="14" s="1"/>
  <c r="BC374" i="4" l="1"/>
  <c r="AM375" i="4"/>
  <c r="AT375" i="4" s="1"/>
  <c r="AV375" i="4" s="1"/>
  <c r="AX375" i="4"/>
  <c r="AY375" i="4" l="1"/>
  <c r="AW375" i="4" l="1"/>
  <c r="AZ375" i="4" s="1"/>
  <c r="AF217" i="14" s="1"/>
  <c r="AU376" i="4"/>
  <c r="BC375" i="4" l="1"/>
  <c r="AM376" i="4"/>
  <c r="AX376" i="4"/>
  <c r="AT376" i="4" l="1"/>
  <c r="AV376" i="4" s="1"/>
  <c r="AY376" i="4"/>
  <c r="AW376" i="4" l="1"/>
  <c r="AZ376" i="4" s="1"/>
  <c r="AF201" i="14" s="1"/>
  <c r="AU377" i="4"/>
  <c r="BC376" i="4" l="1"/>
  <c r="AM377" i="4"/>
  <c r="AX377" i="4"/>
  <c r="AT377" i="4" l="1"/>
  <c r="AV377" i="4" s="1"/>
  <c r="AY377" i="4"/>
  <c r="AW377" i="4" l="1"/>
  <c r="AZ377" i="4" s="1"/>
  <c r="AU378" i="4"/>
  <c r="BC377" i="4" l="1"/>
  <c r="AF30" i="14"/>
  <c r="AM378" i="4"/>
  <c r="AX378" i="4"/>
  <c r="AT378" i="4" l="1"/>
  <c r="AV378" i="4" s="1"/>
  <c r="AY378" i="4"/>
  <c r="AW378" i="4" l="1"/>
  <c r="AZ378" i="4" s="1"/>
  <c r="AU379" i="4"/>
  <c r="BC378" i="4" l="1"/>
  <c r="AF182" i="14"/>
  <c r="AM379" i="4"/>
  <c r="AX379" i="4"/>
  <c r="AT379" i="4" l="1"/>
  <c r="AV379" i="4" s="1"/>
  <c r="AY379" i="4"/>
  <c r="AU380" i="4" l="1"/>
  <c r="AW379" i="4"/>
  <c r="AM380" i="4" l="1"/>
  <c r="AT380" i="4" s="1"/>
  <c r="AV380" i="4" s="1"/>
  <c r="AX380" i="4"/>
  <c r="AZ379" i="4"/>
  <c r="BC379" i="4" l="1"/>
  <c r="AF192" i="14"/>
  <c r="AY380" i="4"/>
  <c r="AU381" i="4" l="1"/>
  <c r="AW380" i="4"/>
  <c r="AM381" i="4" l="1"/>
  <c r="AT381" i="4" s="1"/>
  <c r="AV381" i="4" s="1"/>
  <c r="AX381" i="4"/>
  <c r="AZ380" i="4"/>
  <c r="BC380" i="4" l="1"/>
  <c r="AF207" i="14"/>
  <c r="AY381" i="4"/>
  <c r="AU382" i="4" l="1"/>
  <c r="AW381" i="4"/>
  <c r="AZ381" i="4" s="1"/>
  <c r="BC381" i="4" l="1"/>
  <c r="AF218" i="14"/>
  <c r="AM382" i="4"/>
  <c r="AX382" i="4"/>
  <c r="AT382" i="4" l="1"/>
  <c r="AV382" i="4" s="1"/>
  <c r="AY382" i="4"/>
  <c r="AU383" i="4" l="1"/>
  <c r="AW382" i="4"/>
  <c r="AZ382" i="4" s="1"/>
  <c r="BC382" i="4" l="1"/>
  <c r="AF216" i="14"/>
  <c r="AM383" i="4"/>
  <c r="AX383" i="4"/>
  <c r="AY383" i="4" l="1"/>
  <c r="AT383" i="4"/>
  <c r="AV383" i="4" s="1"/>
  <c r="AW383" i="4" l="1"/>
  <c r="AZ383" i="4" s="1"/>
  <c r="AU384" i="4"/>
  <c r="BC383" i="4" l="1"/>
  <c r="AF26" i="14"/>
  <c r="AM384" i="4"/>
  <c r="AX384" i="4"/>
  <c r="AY384" i="4" l="1"/>
  <c r="AT384" i="4"/>
  <c r="AV384" i="4" s="1"/>
  <c r="AU385" i="4" l="1"/>
  <c r="AW384" i="4"/>
  <c r="AZ384" i="4" s="1"/>
  <c r="BC384" i="4" l="1"/>
  <c r="AF177" i="14"/>
  <c r="AM385" i="4"/>
  <c r="AX385" i="4"/>
  <c r="AY385" i="4" l="1"/>
  <c r="AT385" i="4"/>
  <c r="AV385" i="4" s="1"/>
  <c r="AW385" i="4" l="1"/>
  <c r="AZ385" i="4" s="1"/>
  <c r="AU386" i="4"/>
  <c r="BC385" i="4" l="1"/>
  <c r="AF189" i="14"/>
  <c r="AM386" i="4"/>
  <c r="AX386" i="4"/>
  <c r="AT386" i="4" l="1"/>
  <c r="AV386" i="4" s="1"/>
  <c r="AY386" i="4"/>
  <c r="AW386" i="4" l="1"/>
  <c r="AZ386" i="4" s="1"/>
  <c r="AU387" i="4"/>
  <c r="BC386" i="4" l="1"/>
  <c r="AF197" i="14"/>
  <c r="AM387" i="4"/>
  <c r="AX387" i="4"/>
  <c r="AT387" i="4" l="1"/>
  <c r="AV387" i="4" s="1"/>
  <c r="AY387" i="4"/>
  <c r="AW387" i="4" l="1"/>
  <c r="AZ387" i="4" s="1"/>
  <c r="AU388" i="4"/>
  <c r="BC387" i="4" l="1"/>
  <c r="AF208" i="14"/>
  <c r="AM388" i="4"/>
  <c r="AX388" i="4"/>
  <c r="AT388" i="4" l="1"/>
  <c r="AV388" i="4" s="1"/>
  <c r="AY388" i="4"/>
  <c r="AW388" i="4" l="1"/>
  <c r="AZ388" i="4" s="1"/>
  <c r="AU389" i="4"/>
  <c r="BC388" i="4" l="1"/>
  <c r="AF183" i="14"/>
  <c r="AM389" i="4"/>
  <c r="AX389" i="4"/>
  <c r="AT389" i="4" l="1"/>
  <c r="AV389" i="4" s="1"/>
  <c r="AY389" i="4"/>
  <c r="AU390" i="4" l="1"/>
  <c r="AW389" i="4"/>
  <c r="AZ389" i="4" s="1"/>
  <c r="BC389" i="4" l="1"/>
  <c r="AF184" i="14"/>
  <c r="AM390" i="4"/>
  <c r="AT390" i="4" s="1"/>
  <c r="AV390" i="4" s="1"/>
  <c r="AX390" i="4"/>
  <c r="AY390" i="4" l="1"/>
  <c r="AW390" i="4" l="1"/>
  <c r="AZ390" i="4" s="1"/>
  <c r="AU391" i="4"/>
  <c r="BC390" i="4" l="1"/>
  <c r="AF170" i="14"/>
  <c r="AM391" i="4"/>
  <c r="AX391" i="4"/>
  <c r="AT391" i="4" l="1"/>
  <c r="AV391" i="4" s="1"/>
  <c r="AY391" i="4"/>
  <c r="AU392" i="4" l="1"/>
  <c r="AW391" i="4"/>
  <c r="AM392" i="4" l="1"/>
  <c r="AT392" i="4" s="1"/>
  <c r="AV392" i="4" s="1"/>
  <c r="AX392" i="4"/>
  <c r="AZ391" i="4"/>
  <c r="BC391" i="4" l="1"/>
  <c r="AF164" i="14"/>
  <c r="AY392" i="4"/>
  <c r="AU393" i="4" l="1"/>
  <c r="AW392" i="4"/>
  <c r="AZ392" i="4" s="1"/>
  <c r="BC392" i="4" l="1"/>
  <c r="AF157" i="14"/>
  <c r="AM393" i="4"/>
  <c r="AX393" i="4"/>
  <c r="AT393" i="4" l="1"/>
  <c r="AV393" i="4" s="1"/>
  <c r="AY393" i="4"/>
  <c r="AU394" i="4" l="1"/>
  <c r="AW393" i="4"/>
  <c r="AZ393" i="4" s="1"/>
  <c r="BC393" i="4" l="1"/>
  <c r="AF172" i="14"/>
  <c r="AM394" i="4"/>
  <c r="AX394" i="4"/>
  <c r="AT394" i="4" l="1"/>
  <c r="AV394" i="4" s="1"/>
  <c r="AY394" i="4"/>
  <c r="AW394" i="4" l="1"/>
  <c r="AZ394" i="4" s="1"/>
  <c r="AU395" i="4"/>
  <c r="BC394" i="4" l="1"/>
  <c r="AF20" i="14"/>
  <c r="AM395" i="4"/>
  <c r="AX395" i="4"/>
  <c r="AT395" i="4" l="1"/>
  <c r="AV395" i="4" s="1"/>
  <c r="AY395" i="4"/>
  <c r="AW395" i="4" l="1"/>
  <c r="AZ395" i="4" s="1"/>
  <c r="AU396" i="4"/>
  <c r="BC395" i="4" l="1"/>
  <c r="AF140" i="14"/>
  <c r="AM396" i="4"/>
  <c r="AX396" i="4"/>
  <c r="AT396" i="4" l="1"/>
  <c r="AV396" i="4" s="1"/>
  <c r="AY396" i="4"/>
  <c r="AU397" i="4" l="1"/>
  <c r="AW396" i="4"/>
  <c r="AM397" i="4" l="1"/>
  <c r="AT397" i="4" s="1"/>
  <c r="AV397" i="4" s="1"/>
  <c r="AX397" i="4"/>
  <c r="AZ396" i="4"/>
  <c r="BC396" i="4" l="1"/>
  <c r="AF149" i="14"/>
  <c r="AY397" i="4"/>
  <c r="AU398" i="4" l="1"/>
  <c r="AW397" i="4"/>
  <c r="AM398" i="4" l="1"/>
  <c r="AT398" i="4" s="1"/>
  <c r="AV398" i="4" s="1"/>
  <c r="AX398" i="4"/>
  <c r="AZ397" i="4"/>
  <c r="BC397" i="4" l="1"/>
  <c r="AF145" i="14"/>
  <c r="AY398" i="4"/>
  <c r="AW398" i="4" l="1"/>
  <c r="AZ398" i="4" s="1"/>
  <c r="AU399" i="4"/>
  <c r="BC398" i="4" l="1"/>
  <c r="AF152" i="14"/>
  <c r="AM399" i="4"/>
  <c r="AX399" i="4"/>
  <c r="AT399" i="4" l="1"/>
  <c r="AV399" i="4" s="1"/>
  <c r="AY399" i="4"/>
  <c r="AU400" i="4" l="1"/>
  <c r="AW399" i="4"/>
  <c r="AZ399" i="4" s="1"/>
  <c r="BC399" i="4" l="1"/>
  <c r="AF162" i="14"/>
  <c r="AM400" i="4"/>
  <c r="AT400" i="4" s="1"/>
  <c r="AV400" i="4" s="1"/>
  <c r="AX400" i="4"/>
  <c r="AY400" i="4" l="1"/>
  <c r="AU401" i="4" l="1"/>
  <c r="AW400" i="4"/>
  <c r="AM401" i="4" l="1"/>
  <c r="AT401" i="4" s="1"/>
  <c r="AV401" i="4" s="1"/>
  <c r="AX401" i="4"/>
  <c r="AZ400" i="4"/>
  <c r="BC400" i="4" l="1"/>
  <c r="AF167" i="14"/>
  <c r="AY401" i="4"/>
  <c r="AW401" i="4" l="1"/>
  <c r="AZ401" i="4" s="1"/>
  <c r="AU402" i="4"/>
  <c r="BC401" i="4" l="1"/>
  <c r="AF156" i="14"/>
  <c r="AM402" i="4"/>
  <c r="AX402" i="4"/>
  <c r="AY402" i="4" l="1"/>
  <c r="AT402" i="4"/>
  <c r="AV402" i="4" s="1"/>
  <c r="AU403" i="4" l="1"/>
  <c r="AW402" i="4"/>
  <c r="AZ402" i="4" l="1"/>
  <c r="AM403" i="4"/>
  <c r="AT403" i="4" s="1"/>
  <c r="AV403" i="4" s="1"/>
  <c r="AX403" i="4"/>
  <c r="BC402" i="4" l="1"/>
  <c r="AF155" i="14"/>
  <c r="AY403" i="4"/>
  <c r="AU404" i="4" l="1"/>
  <c r="AW403" i="4"/>
  <c r="AZ403" i="4" l="1"/>
  <c r="AM404" i="4"/>
  <c r="AT404" i="4" s="1"/>
  <c r="AV404" i="4" s="1"/>
  <c r="AX404" i="4"/>
  <c r="BC403" i="4" l="1"/>
  <c r="AF158" i="14"/>
  <c r="AY404" i="4"/>
  <c r="AU405" i="4" l="1"/>
  <c r="AW404" i="4"/>
  <c r="AZ404" i="4" l="1"/>
  <c r="AM405" i="4"/>
  <c r="AT405" i="4" s="1"/>
  <c r="AV405" i="4" s="1"/>
  <c r="AX405" i="4"/>
  <c r="BC404" i="4" l="1"/>
  <c r="AF163" i="14"/>
  <c r="AY405" i="4"/>
  <c r="AW405" i="4" l="1"/>
  <c r="AZ405" i="4" s="1"/>
  <c r="AU406" i="4"/>
  <c r="BC405" i="4" l="1"/>
  <c r="AF176" i="14"/>
  <c r="AM406" i="4"/>
  <c r="AX406" i="4"/>
  <c r="AT406" i="4" l="1"/>
  <c r="AV406" i="4" s="1"/>
  <c r="AY406" i="4"/>
  <c r="AW406" i="4" l="1"/>
  <c r="AZ406" i="4" s="1"/>
  <c r="AU407" i="4"/>
  <c r="BC406" i="4" l="1"/>
  <c r="AF175" i="14"/>
  <c r="AM407" i="4"/>
  <c r="AX407" i="4"/>
  <c r="AY407" i="4" l="1"/>
  <c r="AT407" i="4"/>
  <c r="AV407" i="4" s="1"/>
  <c r="AW407" i="4" l="1"/>
  <c r="AZ407" i="4" s="1"/>
  <c r="AU408" i="4"/>
  <c r="BC407" i="4" l="1"/>
  <c r="AF185" i="14"/>
  <c r="AM408" i="4"/>
  <c r="AX408" i="4"/>
  <c r="AT408" i="4" l="1"/>
  <c r="AV408" i="4" s="1"/>
  <c r="AY408" i="4"/>
  <c r="AW408" i="4" l="1"/>
  <c r="AZ408" i="4" s="1"/>
  <c r="AU409" i="4"/>
  <c r="BC408" i="4" l="1"/>
  <c r="AF198" i="14"/>
  <c r="AM409" i="4"/>
  <c r="AX409" i="4"/>
  <c r="AT409" i="4" l="1"/>
  <c r="AV409" i="4" s="1"/>
  <c r="AY409" i="4"/>
  <c r="AW409" i="4" l="1"/>
  <c r="AZ409" i="4" s="1"/>
  <c r="AU410" i="4"/>
  <c r="BC409" i="4" l="1"/>
  <c r="AF102" i="14"/>
  <c r="AM410" i="4"/>
  <c r="AX410" i="4"/>
  <c r="AY410" i="4" l="1"/>
  <c r="AT410" i="4"/>
  <c r="AV410" i="4" s="1"/>
  <c r="AW410" i="4" l="1"/>
  <c r="AZ410" i="4" s="1"/>
  <c r="AU411" i="4"/>
  <c r="BC410" i="4" l="1"/>
  <c r="AF165" i="14"/>
  <c r="AM411" i="4"/>
  <c r="AX411" i="4"/>
  <c r="AY411" i="4" l="1"/>
  <c r="AT411" i="4"/>
  <c r="AV411" i="4" s="1"/>
  <c r="AU412" i="4" l="1"/>
  <c r="AW411" i="4"/>
  <c r="AZ411" i="4" s="1"/>
  <c r="BC411" i="4" l="1"/>
  <c r="AF169" i="14"/>
  <c r="AM412" i="4"/>
  <c r="AT412" i="4" s="1"/>
  <c r="AV412" i="4" s="1"/>
  <c r="AX412" i="4"/>
  <c r="AY412" i="4" l="1"/>
  <c r="AU413" i="4" l="1"/>
  <c r="AW412" i="4"/>
  <c r="AZ412" i="4" s="1"/>
  <c r="BC412" i="4" l="1"/>
  <c r="AF14" i="14"/>
  <c r="AM413" i="4"/>
  <c r="AX413" i="4"/>
  <c r="AT413" i="4" l="1"/>
  <c r="AV413" i="4" s="1"/>
  <c r="AY413" i="4"/>
  <c r="AW413" i="4" l="1"/>
  <c r="AZ413" i="4" s="1"/>
  <c r="AU414" i="4"/>
  <c r="BC413" i="4" l="1"/>
  <c r="AF143" i="14"/>
  <c r="AM414" i="4"/>
  <c r="AX414" i="4"/>
  <c r="AT414" i="4" l="1"/>
  <c r="AV414" i="4" s="1"/>
  <c r="AY414" i="4"/>
  <c r="AU415" i="4" l="1"/>
  <c r="AW414" i="4"/>
  <c r="AM415" i="4" l="1"/>
  <c r="AT415" i="4" s="1"/>
  <c r="AV415" i="4" s="1"/>
  <c r="AX415" i="4"/>
  <c r="AZ414" i="4"/>
  <c r="BC414" i="4" l="1"/>
  <c r="AF147" i="14"/>
  <c r="AY415" i="4"/>
  <c r="AU416" i="4" l="1"/>
  <c r="AW415" i="4"/>
  <c r="AZ415" i="4" s="1"/>
  <c r="BC415" i="4" l="1"/>
  <c r="AF151" i="14"/>
  <c r="AM416" i="4"/>
  <c r="AT416" i="4" s="1"/>
  <c r="AV416" i="4" s="1"/>
  <c r="AX416" i="4"/>
  <c r="AY416" i="4" l="1"/>
  <c r="AU417" i="4" l="1"/>
  <c r="AW416" i="4"/>
  <c r="AZ416" i="4" l="1"/>
  <c r="AM417" i="4"/>
  <c r="AT417" i="4" s="1"/>
  <c r="AV417" i="4" s="1"/>
  <c r="AX417" i="4"/>
  <c r="BC416" i="4" l="1"/>
  <c r="AF160" i="14"/>
  <c r="AY417" i="4"/>
  <c r="AU418" i="4" l="1"/>
  <c r="AW417" i="4"/>
  <c r="AZ417" i="4" s="1"/>
  <c r="BC417" i="4" l="1"/>
  <c r="AF166" i="14"/>
  <c r="AM418" i="4"/>
  <c r="AX418" i="4"/>
  <c r="AT418" i="4" l="1"/>
  <c r="AV418" i="4" s="1"/>
  <c r="AY418" i="4"/>
  <c r="AU419" i="4" l="1"/>
  <c r="AW418" i="4"/>
  <c r="AM419" i="4" l="1"/>
  <c r="AT419" i="4" s="1"/>
  <c r="AV419" i="4" s="1"/>
  <c r="AX419" i="4"/>
  <c r="AZ418" i="4"/>
  <c r="BC418" i="4" l="1"/>
  <c r="AF23" i="14"/>
  <c r="AY419" i="4"/>
  <c r="AW419" i="4" l="1"/>
  <c r="AZ419" i="4" s="1"/>
  <c r="AU420" i="4"/>
  <c r="BC419" i="4" l="1"/>
  <c r="AF136" i="14"/>
  <c r="AM420" i="4"/>
  <c r="AX420" i="4"/>
  <c r="AY420" i="4" l="1"/>
  <c r="AT420" i="4"/>
  <c r="AV420" i="4" s="1"/>
  <c r="AW420" i="4" l="1"/>
  <c r="AZ420" i="4" s="1"/>
  <c r="AU421" i="4"/>
  <c r="BC420" i="4" l="1"/>
  <c r="AF95" i="14"/>
  <c r="AM421" i="4"/>
  <c r="AX421" i="4"/>
  <c r="AT421" i="4" l="1"/>
  <c r="AV421" i="4" s="1"/>
  <c r="AY421" i="4"/>
  <c r="AU422" i="4" l="1"/>
  <c r="AW421" i="4"/>
  <c r="AZ421" i="4" s="1"/>
  <c r="AF133" i="14" s="1"/>
  <c r="BC421" i="4" l="1"/>
  <c r="AM422" i="4"/>
  <c r="AX422" i="4"/>
  <c r="AY422" i="4" l="1"/>
  <c r="AT422" i="4"/>
  <c r="AV422" i="4" s="1"/>
  <c r="E28" i="3"/>
  <c r="W7" i="4" s="1"/>
  <c r="AW422" i="4" l="1"/>
  <c r="AZ422" i="4" s="1"/>
  <c r="AF10" i="14" s="1"/>
  <c r="AU423" i="4"/>
  <c r="S7" i="8"/>
  <c r="S11" i="8" s="1"/>
  <c r="V7" i="4"/>
  <c r="V43" i="4"/>
  <c r="V65" i="4"/>
  <c r="V40" i="4"/>
  <c r="V46" i="4"/>
  <c r="V84" i="4"/>
  <c r="V11" i="4"/>
  <c r="V13" i="4"/>
  <c r="V70" i="4"/>
  <c r="V55" i="4"/>
  <c r="V18" i="4"/>
  <c r="V87" i="4"/>
  <c r="V71" i="4"/>
  <c r="V8" i="4"/>
  <c r="V17" i="4"/>
  <c r="V21" i="4"/>
  <c r="V26" i="4"/>
  <c r="V30" i="4"/>
  <c r="V58" i="4"/>
  <c r="V24" i="4"/>
  <c r="V38" i="4"/>
  <c r="V78" i="4"/>
  <c r="V34" i="4"/>
  <c r="V73" i="4"/>
  <c r="V41" i="4"/>
  <c r="V10" i="4"/>
  <c r="V81" i="4"/>
  <c r="V23" i="4"/>
  <c r="V9" i="4"/>
  <c r="V22" i="4"/>
  <c r="V47" i="4"/>
  <c r="V74" i="4"/>
  <c r="V67" i="4"/>
  <c r="V27" i="4"/>
  <c r="V32" i="4"/>
  <c r="V15" i="4"/>
  <c r="V45" i="4"/>
  <c r="V396" i="4"/>
  <c r="V83" i="4"/>
  <c r="V44" i="4"/>
  <c r="V54" i="4"/>
  <c r="V25" i="4"/>
  <c r="V14" i="4"/>
  <c r="V59" i="4"/>
  <c r="V63" i="4"/>
  <c r="V57" i="4"/>
  <c r="V50" i="4"/>
  <c r="V29" i="4"/>
  <c r="V80" i="4"/>
  <c r="V39" i="4"/>
  <c r="V49" i="4"/>
  <c r="V36" i="4"/>
  <c r="V16" i="4"/>
  <c r="V75" i="4"/>
  <c r="V19" i="4"/>
  <c r="V180" i="4"/>
  <c r="V20" i="4"/>
  <c r="V35" i="4"/>
  <c r="V72" i="4"/>
  <c r="V28" i="4"/>
  <c r="V42" i="4"/>
  <c r="V66" i="4"/>
  <c r="V51" i="4"/>
  <c r="V82" i="4"/>
  <c r="V77" i="4"/>
  <c r="V62" i="4"/>
  <c r="V31" i="4"/>
  <c r="V69" i="4"/>
  <c r="V48" i="4"/>
  <c r="V52" i="4"/>
  <c r="V33" i="4"/>
  <c r="V85" i="4"/>
  <c r="V89" i="4"/>
  <c r="V61" i="4"/>
  <c r="V86" i="4"/>
  <c r="V37" i="4"/>
  <c r="V133" i="4"/>
  <c r="V12" i="4"/>
  <c r="V53" i="4"/>
  <c r="V56" i="4"/>
  <c r="V105" i="4"/>
  <c r="V152" i="4"/>
  <c r="V79" i="4"/>
  <c r="V134" i="4"/>
  <c r="V166" i="4"/>
  <c r="V98" i="4"/>
  <c r="V112" i="4"/>
  <c r="V176" i="4"/>
  <c r="V145" i="4"/>
  <c r="V161" i="4"/>
  <c r="V64" i="4"/>
  <c r="V143" i="4"/>
  <c r="V171" i="4"/>
  <c r="V117" i="4"/>
  <c r="V60" i="4"/>
  <c r="V104" i="4"/>
  <c r="V90" i="4"/>
  <c r="V68" i="4"/>
  <c r="V158" i="4"/>
  <c r="V121" i="4"/>
  <c r="V120" i="4"/>
  <c r="V168" i="4"/>
  <c r="V100" i="4"/>
  <c r="V116" i="4"/>
  <c r="V132" i="4"/>
  <c r="V148" i="4"/>
  <c r="V164" i="4"/>
  <c r="V128" i="4"/>
  <c r="V101" i="4"/>
  <c r="V154" i="4"/>
  <c r="V174" i="4"/>
  <c r="V173" i="4"/>
  <c r="V149" i="4"/>
  <c r="V76" i="4"/>
  <c r="V113" i="4"/>
  <c r="V153" i="4"/>
  <c r="V91" i="4"/>
  <c r="V118" i="4"/>
  <c r="V119" i="4"/>
  <c r="V125" i="4"/>
  <c r="V130" i="4"/>
  <c r="V178" i="4"/>
  <c r="V126" i="4"/>
  <c r="V162" i="4"/>
  <c r="V110" i="4"/>
  <c r="V139" i="4"/>
  <c r="V95" i="4"/>
  <c r="V106" i="4"/>
  <c r="V167" i="4"/>
  <c r="V165" i="4"/>
  <c r="V102" i="4"/>
  <c r="V88" i="4"/>
  <c r="V136" i="4"/>
  <c r="V170" i="4"/>
  <c r="V163" i="4"/>
  <c r="V111" i="4"/>
  <c r="V92" i="4"/>
  <c r="V108" i="4"/>
  <c r="V124" i="4"/>
  <c r="V140" i="4"/>
  <c r="V156" i="4"/>
  <c r="V172" i="4"/>
  <c r="V97" i="4"/>
  <c r="V129" i="4"/>
  <c r="V142" i="4"/>
  <c r="V114" i="4"/>
  <c r="V115" i="4"/>
  <c r="V155" i="4"/>
  <c r="V109" i="4"/>
  <c r="V138" i="4"/>
  <c r="V150" i="4"/>
  <c r="V181" i="4"/>
  <c r="V93" i="4"/>
  <c r="V147" i="4"/>
  <c r="V232" i="4"/>
  <c r="V208" i="4"/>
  <c r="V220" i="4"/>
  <c r="V179" i="4"/>
  <c r="V206" i="4"/>
  <c r="V215" i="4"/>
  <c r="V212" i="4"/>
  <c r="V224" i="4"/>
  <c r="V185" i="4"/>
  <c r="V226" i="4"/>
  <c r="V103" i="4"/>
  <c r="V137" i="4"/>
  <c r="V99" i="4"/>
  <c r="V131" i="4"/>
  <c r="V216" i="4"/>
  <c r="V198" i="4"/>
  <c r="V223" i="4"/>
  <c r="V123" i="4"/>
  <c r="V144" i="4"/>
  <c r="V169" i="4"/>
  <c r="V96" i="4"/>
  <c r="V160" i="4"/>
  <c r="V94" i="4"/>
  <c r="V228" i="4"/>
  <c r="V248" i="4"/>
  <c r="V217" i="4"/>
  <c r="V135" i="4"/>
  <c r="V157" i="4"/>
  <c r="V177" i="4"/>
  <c r="V338" i="4"/>
  <c r="V236" i="4"/>
  <c r="V271" i="4"/>
  <c r="V199" i="4"/>
  <c r="V279" i="4"/>
  <c r="V245" i="4"/>
  <c r="V243" i="4"/>
  <c r="V209" i="4"/>
  <c r="V213" i="4"/>
  <c r="V182" i="4"/>
  <c r="V222" i="4"/>
  <c r="V238" i="4"/>
  <c r="V183" i="4"/>
  <c r="V244" i="4"/>
  <c r="V311" i="4"/>
  <c r="V319" i="4"/>
  <c r="V127" i="4"/>
  <c r="V159" i="4"/>
  <c r="V239" i="4"/>
  <c r="V249" i="4"/>
  <c r="V335" i="4"/>
  <c r="V252" i="4"/>
  <c r="V194" i="4"/>
  <c r="V203" i="4"/>
  <c r="V235" i="4"/>
  <c r="V211" i="4"/>
  <c r="V200" i="4"/>
  <c r="V201" i="4"/>
  <c r="V240" i="4"/>
  <c r="V361" i="4"/>
  <c r="V122" i="4"/>
  <c r="V141" i="4"/>
  <c r="V175" i="4"/>
  <c r="V184" i="4"/>
  <c r="V197" i="4"/>
  <c r="V205" i="4"/>
  <c r="V253" i="4"/>
  <c r="V275" i="4"/>
  <c r="V193" i="4"/>
  <c r="V186" i="4"/>
  <c r="V227" i="4"/>
  <c r="V195" i="4"/>
  <c r="V283" i="4"/>
  <c r="V385" i="4"/>
  <c r="V204" i="4"/>
  <c r="V214" i="4"/>
  <c r="V255" i="4"/>
  <c r="V297" i="4"/>
  <c r="V190" i="4"/>
  <c r="V207" i="4"/>
  <c r="V231" i="4"/>
  <c r="V263" i="4"/>
  <c r="V313" i="4"/>
  <c r="V146" i="4"/>
  <c r="V210" i="4"/>
  <c r="V349" i="4"/>
  <c r="V225" i="4"/>
  <c r="V218" i="4"/>
  <c r="V187" i="4"/>
  <c r="V268" i="4"/>
  <c r="V267" i="4"/>
  <c r="V324" i="4"/>
  <c r="V357" i="4"/>
  <c r="V309" i="4"/>
  <c r="V281" i="4"/>
  <c r="V291" i="4"/>
  <c r="V299" i="4"/>
  <c r="V301" i="4"/>
  <c r="V286" i="4"/>
  <c r="V230" i="4"/>
  <c r="V151" i="4"/>
  <c r="V188" i="4"/>
  <c r="V234" i="4"/>
  <c r="V219" i="4"/>
  <c r="V191" i="4"/>
  <c r="V293" i="4"/>
  <c r="V307" i="4"/>
  <c r="V237" i="4"/>
  <c r="V277" i="4"/>
  <c r="V353" i="4"/>
  <c r="V241" i="4"/>
  <c r="V298" i="4"/>
  <c r="V314" i="4"/>
  <c r="V337" i="4"/>
  <c r="V221" i="4"/>
  <c r="V452" i="4"/>
  <c r="V285" i="4"/>
  <c r="V305" i="4"/>
  <c r="V189" i="4"/>
  <c r="V251" i="4"/>
  <c r="V192" i="4"/>
  <c r="V369" i="4"/>
  <c r="V294" i="4"/>
  <c r="V330" i="4"/>
  <c r="V259" i="4"/>
  <c r="V317" i="4"/>
  <c r="V389" i="4"/>
  <c r="V422" i="4"/>
  <c r="V265" i="4"/>
  <c r="V229" i="4"/>
  <c r="V107" i="4"/>
  <c r="V287" i="4"/>
  <c r="V202" i="4"/>
  <c r="V331" i="4"/>
  <c r="V196" i="4"/>
  <c r="V284" i="4"/>
  <c r="V321" i="4"/>
  <c r="V257" i="4"/>
  <c r="V289" i="4"/>
  <c r="V318" i="4"/>
  <c r="V310" i="4"/>
  <c r="V322" i="4"/>
  <c r="V276" i="4"/>
  <c r="V264" i="4"/>
  <c r="V280" i="4"/>
  <c r="V302" i="4"/>
  <c r="V333" i="4"/>
  <c r="V303" i="4"/>
  <c r="V254" i="4"/>
  <c r="V370" i="4"/>
  <c r="V323" i="4"/>
  <c r="V242" i="4"/>
  <c r="V295" i="4"/>
  <c r="V266" i="4"/>
  <c r="V354" i="4"/>
  <c r="V352" i="4"/>
  <c r="V407" i="4"/>
  <c r="V418" i="4"/>
  <c r="V308" i="4"/>
  <c r="V403" i="4"/>
  <c r="V343" i="4"/>
  <c r="V424" i="4"/>
  <c r="V270" i="4"/>
  <c r="V300" i="4"/>
  <c r="V341" i="4"/>
  <c r="V442" i="4"/>
  <c r="V348" i="4"/>
  <c r="V368" i="4"/>
  <c r="V443" i="4"/>
  <c r="V420" i="4"/>
  <c r="V312" i="4"/>
  <c r="V346" i="4"/>
  <c r="V378" i="4"/>
  <c r="V350" i="4"/>
  <c r="V355" i="4"/>
  <c r="V379" i="4"/>
  <c r="V386" i="4"/>
  <c r="V399" i="4"/>
  <c r="V269" i="4"/>
  <c r="V260" i="4"/>
  <c r="V273" i="4"/>
  <c r="V339" i="4"/>
  <c r="V381" i="4"/>
  <c r="V325" i="4"/>
  <c r="V334" i="4"/>
  <c r="V250" i="4"/>
  <c r="V398" i="4"/>
  <c r="V423" i="4"/>
  <c r="V282" i="4"/>
  <c r="V342" i="4"/>
  <c r="V374" i="4"/>
  <c r="V359" i="4"/>
  <c r="V363" i="4"/>
  <c r="V328" i="4"/>
  <c r="V296" i="4"/>
  <c r="V364" i="4"/>
  <c r="V340" i="4"/>
  <c r="V344" i="4"/>
  <c r="V246" i="4"/>
  <c r="V326" i="4"/>
  <c r="V233" i="4"/>
  <c r="V258" i="4"/>
  <c r="V316" i="4"/>
  <c r="V336" i="4"/>
  <c r="V402" i="4"/>
  <c r="V345" i="4"/>
  <c r="V388" i="4"/>
  <c r="V434" i="4"/>
  <c r="V332" i="4"/>
  <c r="V425" i="4"/>
  <c r="V404" i="4"/>
  <c r="V408" i="4"/>
  <c r="V419" i="4"/>
  <c r="V421" i="4"/>
  <c r="V278" i="4"/>
  <c r="V395" i="4"/>
  <c r="V351" i="4"/>
  <c r="V387" i="4"/>
  <c r="V428" i="4"/>
  <c r="V377" i="4"/>
  <c r="V362" i="4"/>
  <c r="V414" i="4"/>
  <c r="V366" i="4"/>
  <c r="V371" i="4"/>
  <c r="V327" i="4"/>
  <c r="V290" i="4"/>
  <c r="V306" i="4"/>
  <c r="V315" i="4"/>
  <c r="V247" i="4"/>
  <c r="V256" i="4"/>
  <c r="V272" i="4"/>
  <c r="V288" i="4"/>
  <c r="V329" i="4"/>
  <c r="V261" i="4"/>
  <c r="V365" i="4"/>
  <c r="V292" i="4"/>
  <c r="V347" i="4"/>
  <c r="V446" i="4"/>
  <c r="V439" i="4"/>
  <c r="V382" i="4"/>
  <c r="V438" i="4"/>
  <c r="V430" i="4"/>
  <c r="V360" i="4"/>
  <c r="V415" i="4"/>
  <c r="V376" i="4"/>
  <c r="V391" i="4"/>
  <c r="V406" i="4"/>
  <c r="V450" i="4"/>
  <c r="V427" i="4"/>
  <c r="V397" i="4"/>
  <c r="V429" i="4"/>
  <c r="V383" i="4"/>
  <c r="V426" i="4"/>
  <c r="V375" i="4"/>
  <c r="V384" i="4"/>
  <c r="V447" i="4"/>
  <c r="V367" i="4"/>
  <c r="V380" i="4"/>
  <c r="V393" i="4"/>
  <c r="V411" i="4"/>
  <c r="V394" i="4"/>
  <c r="V433" i="4"/>
  <c r="V467" i="4"/>
  <c r="V482" i="4"/>
  <c r="V510" i="4"/>
  <c r="V476" i="4"/>
  <c r="V500" i="4"/>
  <c r="V501" i="4"/>
  <c r="V444" i="4"/>
  <c r="V448" i="4"/>
  <c r="V449" i="4"/>
  <c r="V479" i="4"/>
  <c r="V437" i="4"/>
  <c r="V469" i="4"/>
  <c r="V436" i="4"/>
  <c r="V539" i="4"/>
  <c r="V555" i="4"/>
  <c r="V274" i="4"/>
  <c r="V373" i="4"/>
  <c r="V358" i="4"/>
  <c r="V410" i="4"/>
  <c r="V356" i="4"/>
  <c r="V413" i="4"/>
  <c r="V464" i="4"/>
  <c r="V489" i="4"/>
  <c r="V405" i="4"/>
  <c r="V456" i="4"/>
  <c r="V454" i="4"/>
  <c r="V417" i="4"/>
  <c r="V451" i="4"/>
  <c r="V459" i="4"/>
  <c r="V475" i="4"/>
  <c r="V520" i="4"/>
  <c r="V468" i="4"/>
  <c r="V492" i="4"/>
  <c r="V465" i="4"/>
  <c r="V518" i="4"/>
  <c r="V516" i="4"/>
  <c r="V536" i="4"/>
  <c r="V575" i="4"/>
  <c r="V431" i="4"/>
  <c r="V416" i="4"/>
  <c r="V435" i="4"/>
  <c r="V412" i="4"/>
  <c r="V390" i="4"/>
  <c r="V409" i="4"/>
  <c r="V458" i="4"/>
  <c r="V495" i="4"/>
  <c r="V496" i="4"/>
  <c r="V509" i="4"/>
  <c r="V461" i="4"/>
  <c r="V477" i="4"/>
  <c r="V441" i="4"/>
  <c r="V460" i="4"/>
  <c r="V453" i="4"/>
  <c r="V498" i="4"/>
  <c r="V463" i="4"/>
  <c r="V502" i="4"/>
  <c r="V484" i="4"/>
  <c r="V524" i="4"/>
  <c r="V517" i="4"/>
  <c r="V483" i="4"/>
  <c r="V497" i="4"/>
  <c r="V522" i="4"/>
  <c r="V574" i="4"/>
  <c r="V530" i="4"/>
  <c r="V488" i="4"/>
  <c r="V505" i="4"/>
  <c r="V262" i="4"/>
  <c r="V304" i="4"/>
  <c r="V392" i="4"/>
  <c r="V400" i="4"/>
  <c r="V320" i="4"/>
  <c r="V445" i="4"/>
  <c r="V525" i="4"/>
  <c r="V440" i="4"/>
  <c r="V480" i="4"/>
  <c r="V486" i="4"/>
  <c r="V474" i="4"/>
  <c r="V478" i="4"/>
  <c r="V526" i="4"/>
  <c r="V457" i="4"/>
  <c r="V490" i="4"/>
  <c r="V499" i="4"/>
  <c r="V507" i="4"/>
  <c r="V481" i="4"/>
  <c r="V521" i="4"/>
  <c r="V506" i="4"/>
  <c r="V553" i="4"/>
  <c r="V529" i="4"/>
  <c r="V537" i="4"/>
  <c r="V538" i="4"/>
  <c r="V563" i="4"/>
  <c r="V541" i="4"/>
  <c r="V542" i="4"/>
  <c r="V527" i="4"/>
  <c r="V554" i="4"/>
  <c r="V557" i="4"/>
  <c r="V580" i="4"/>
  <c r="V462" i="4"/>
  <c r="V639" i="4"/>
  <c r="V665" i="4"/>
  <c r="V466" i="4"/>
  <c r="V471" i="4"/>
  <c r="V512" i="4"/>
  <c r="V515" i="4"/>
  <c r="V544" i="4"/>
  <c r="V503" i="4"/>
  <c r="V556" i="4"/>
  <c r="V546" i="4"/>
  <c r="V508" i="4"/>
  <c r="V470" i="4"/>
  <c r="V514" i="4"/>
  <c r="V491" i="4"/>
  <c r="V548" i="4"/>
  <c r="V535" i="4"/>
  <c r="V547" i="4"/>
  <c r="V545" i="4"/>
  <c r="V578" i="4"/>
  <c r="V579" i="4"/>
  <c r="V591" i="4"/>
  <c r="V655" i="4"/>
  <c r="V532" i="4"/>
  <c r="V552" i="4"/>
  <c r="V534" i="4"/>
  <c r="V401" i="4"/>
  <c r="V571" i="4"/>
  <c r="V572" i="4"/>
  <c r="V504" i="4"/>
  <c r="V494" i="4"/>
  <c r="V590" i="4"/>
  <c r="V473" i="4"/>
  <c r="V493" i="4"/>
  <c r="V562" i="4"/>
  <c r="V531" i="4"/>
  <c r="V567" i="4"/>
  <c r="V559" i="4"/>
  <c r="V550" i="4"/>
  <c r="V485" i="4"/>
  <c r="V523" i="4"/>
  <c r="V558" i="4"/>
  <c r="V487" i="4"/>
  <c r="V519" i="4"/>
  <c r="V566" i="4"/>
  <c r="V582" i="4"/>
  <c r="V560" i="4"/>
  <c r="V583" i="4"/>
  <c r="V551" i="4"/>
  <c r="V614" i="4"/>
  <c r="V619" i="4"/>
  <c r="V601" i="4"/>
  <c r="V609" i="4"/>
  <c r="V727" i="4"/>
  <c r="V533" i="4"/>
  <c r="V617" i="4"/>
  <c r="V613" i="4"/>
  <c r="V626" i="4"/>
  <c r="V640" i="4"/>
  <c r="V694" i="4"/>
  <c r="V704" i="4"/>
  <c r="V528" i="4"/>
  <c r="V703" i="4"/>
  <c r="V625" i="4"/>
  <c r="W120" i="4"/>
  <c r="W169" i="4"/>
  <c r="W234" i="4"/>
  <c r="W187" i="4"/>
  <c r="W437" i="4"/>
  <c r="W202" i="4"/>
  <c r="W682" i="4"/>
  <c r="W558" i="4"/>
  <c r="W236" i="4"/>
  <c r="W254" i="4"/>
  <c r="W584" i="4"/>
  <c r="W104" i="4"/>
  <c r="W375" i="4"/>
  <c r="W510" i="4"/>
  <c r="W582" i="4"/>
  <c r="W609" i="4"/>
  <c r="W296" i="4"/>
  <c r="W527" i="4"/>
  <c r="W488" i="4"/>
  <c r="W156" i="4"/>
  <c r="W82" i="4"/>
  <c r="W483" i="4"/>
  <c r="W606" i="4"/>
  <c r="W74" i="4"/>
  <c r="W403" i="4"/>
  <c r="W427" i="4"/>
  <c r="W463" i="4"/>
  <c r="W624" i="4"/>
  <c r="W542" i="4"/>
  <c r="W439" i="4"/>
  <c r="W621" i="4"/>
  <c r="W17" i="4"/>
  <c r="W223" i="4"/>
  <c r="W389" i="4"/>
  <c r="W511" i="4"/>
  <c r="W460" i="4"/>
  <c r="W231" i="4"/>
  <c r="W724" i="4"/>
  <c r="W430" i="4"/>
  <c r="W14" i="4"/>
  <c r="W386" i="4"/>
  <c r="W676" i="4"/>
  <c r="W474" i="4"/>
  <c r="W342" i="4"/>
  <c r="W133" i="4"/>
  <c r="W71" i="4"/>
  <c r="W110" i="4"/>
  <c r="W701" i="4"/>
  <c r="W228" i="4"/>
  <c r="W96" i="4"/>
  <c r="W230" i="4"/>
  <c r="W149" i="4"/>
  <c r="W47" i="4"/>
  <c r="W596" i="4"/>
  <c r="W40" i="4"/>
  <c r="W225" i="4"/>
  <c r="W547" i="4"/>
  <c r="W476" i="4"/>
  <c r="W405" i="4"/>
  <c r="W434" i="4"/>
  <c r="W570" i="4"/>
  <c r="W529" i="4"/>
  <c r="W688" i="4"/>
  <c r="W171" i="4"/>
  <c r="W397" i="4"/>
  <c r="W598" i="4"/>
  <c r="W146" i="4"/>
  <c r="W84" i="4"/>
  <c r="W455" i="4"/>
  <c r="W199" i="4"/>
  <c r="W189" i="4"/>
  <c r="W528" i="4"/>
  <c r="W336" i="4"/>
  <c r="W507" i="4"/>
  <c r="W694" i="4"/>
  <c r="W131" i="4"/>
  <c r="W21" i="4"/>
  <c r="W39" i="4"/>
  <c r="W412" i="4"/>
  <c r="W80" i="4"/>
  <c r="W491" i="4"/>
  <c r="W208" i="4"/>
  <c r="W578" i="4"/>
  <c r="W650" i="4"/>
  <c r="W20" i="4"/>
  <c r="W523" i="4"/>
  <c r="W115" i="4"/>
  <c r="W56" i="4"/>
  <c r="W209" i="4"/>
  <c r="W60" i="4"/>
  <c r="W719" i="4"/>
  <c r="W97" i="4"/>
  <c r="W453" i="4"/>
  <c r="W441" i="4"/>
  <c r="W454" i="4"/>
  <c r="W490" i="4"/>
  <c r="W147" i="4"/>
  <c r="W532" i="4"/>
  <c r="W484" i="4"/>
  <c r="W167" i="4"/>
  <c r="W469" i="4"/>
  <c r="W514" i="4"/>
  <c r="W244" i="4"/>
  <c r="W41" i="4"/>
  <c r="W713" i="4"/>
  <c r="W521" i="4"/>
  <c r="W629" i="4"/>
  <c r="W391" i="4"/>
  <c r="W303" i="4"/>
  <c r="W221" i="4"/>
  <c r="W260" i="4"/>
  <c r="W331" i="4"/>
  <c r="W190" i="4"/>
  <c r="W341" i="4"/>
  <c r="W549" i="4"/>
  <c r="W194" i="4"/>
  <c r="W560" i="4"/>
  <c r="W435" i="4"/>
  <c r="W426" i="4"/>
  <c r="W652" i="4"/>
  <c r="W116" i="4"/>
  <c r="W519" i="4"/>
  <c r="W44" i="4"/>
  <c r="W269" i="4"/>
  <c r="W472" i="4"/>
  <c r="W704" i="4"/>
  <c r="W392" i="4"/>
  <c r="W113" i="4"/>
  <c r="W548" i="4"/>
  <c r="W501" i="4"/>
  <c r="W160" i="4"/>
  <c r="W27" i="4"/>
  <c r="W494" i="4"/>
  <c r="W353" i="4"/>
  <c r="W214" i="4"/>
  <c r="W201" i="4"/>
  <c r="W246" i="4"/>
  <c r="W161" i="4"/>
  <c r="W305" i="4"/>
  <c r="W252" i="4"/>
  <c r="W229" i="4"/>
  <c r="W540" i="4"/>
  <c r="W543" i="4"/>
  <c r="W443" i="4"/>
  <c r="W620" i="4"/>
  <c r="W626" i="4"/>
  <c r="W465" i="4"/>
  <c r="W162" i="4"/>
  <c r="W381" i="4"/>
  <c r="W173" i="4"/>
  <c r="W585" i="4"/>
  <c r="W360" i="4"/>
  <c r="W662" i="4"/>
  <c r="W725" i="4"/>
  <c r="W593" i="4"/>
  <c r="W464" i="4"/>
  <c r="W538" i="4"/>
  <c r="W340" i="4"/>
  <c r="W24" i="4"/>
  <c r="W615" i="4"/>
  <c r="W268" i="4"/>
  <c r="W684" i="4"/>
  <c r="W524" i="4"/>
  <c r="W733" i="4"/>
  <c r="W409" i="4"/>
  <c r="V472" i="4"/>
  <c r="V595" i="4"/>
  <c r="V607" i="4"/>
  <c r="V594" i="4"/>
  <c r="V634" i="4"/>
  <c r="V732" i="4"/>
  <c r="V721" i="4"/>
  <c r="V587" i="4"/>
  <c r="V615" i="4"/>
  <c r="V670" i="4"/>
  <c r="V455" i="4"/>
  <c r="V549" i="4"/>
  <c r="V576" i="4"/>
  <c r="V570" i="4"/>
  <c r="V618" i="4"/>
  <c r="V697" i="4"/>
  <c r="V705" i="4"/>
  <c r="V596" i="4"/>
  <c r="V657" i="4"/>
  <c r="V677" i="4"/>
  <c r="W706" i="4"/>
  <c r="W428" i="4"/>
  <c r="W135" i="4"/>
  <c r="W30" i="4"/>
  <c r="W356" i="4"/>
  <c r="W707" i="4"/>
  <c r="W203" i="4"/>
  <c r="W276" i="4"/>
  <c r="W277" i="4"/>
  <c r="W396" i="4"/>
  <c r="W504" i="4"/>
  <c r="W681" i="4"/>
  <c r="W112" i="4"/>
  <c r="W72" i="4"/>
  <c r="W69" i="4"/>
  <c r="W157" i="4"/>
  <c r="W158" i="4"/>
  <c r="W311" i="4"/>
  <c r="W365" i="4"/>
  <c r="W581" i="4"/>
  <c r="W102" i="4"/>
  <c r="W731" i="4"/>
  <c r="W672" i="4"/>
  <c r="W462" i="4"/>
  <c r="W63" i="4"/>
  <c r="W402" i="4"/>
  <c r="W619" i="4"/>
  <c r="W700" i="4"/>
  <c r="W566" i="4"/>
  <c r="W304" i="4"/>
  <c r="W150" i="4"/>
  <c r="W257" i="4"/>
  <c r="W601" i="4"/>
  <c r="W94" i="4"/>
  <c r="W114" i="4"/>
  <c r="W473" i="4"/>
  <c r="W318" i="4"/>
  <c r="W352" i="4"/>
  <c r="W121" i="4"/>
  <c r="W258" i="4"/>
  <c r="W487" i="4"/>
  <c r="W625" i="4"/>
  <c r="W108" i="4"/>
  <c r="W498" i="4"/>
  <c r="W678" i="4"/>
  <c r="W531" i="4"/>
  <c r="W220" i="4"/>
  <c r="W607" i="4"/>
  <c r="W310" i="4"/>
  <c r="W692" i="4"/>
  <c r="W309" i="4"/>
  <c r="W635" i="4"/>
  <c r="W680" i="4"/>
  <c r="W99" i="4"/>
  <c r="W638" i="4"/>
  <c r="W393" i="4"/>
  <c r="W62" i="4"/>
  <c r="W119" i="4"/>
  <c r="W29" i="4"/>
  <c r="W485" i="4"/>
  <c r="W559" i="4"/>
  <c r="W18" i="4"/>
  <c r="W721" i="4"/>
  <c r="W315" i="4"/>
  <c r="W215" i="4"/>
  <c r="W394" i="4"/>
  <c r="W339" i="4"/>
  <c r="W534" i="4"/>
  <c r="W33" i="4"/>
  <c r="W401" i="4"/>
  <c r="W19" i="4"/>
  <c r="W314" i="4"/>
  <c r="W475" i="4"/>
  <c r="W66" i="4"/>
  <c r="W15" i="4"/>
  <c r="W344" i="4"/>
  <c r="W357" i="4"/>
  <c r="W550" i="4"/>
  <c r="W657" i="4"/>
  <c r="W140" i="4"/>
  <c r="W37" i="4"/>
  <c r="W143" i="4"/>
  <c r="W10" i="4"/>
  <c r="W288" i="4"/>
  <c r="W347" i="4"/>
  <c r="W506" i="4"/>
  <c r="W702" i="4"/>
  <c r="W466" i="4"/>
  <c r="W285" i="4"/>
  <c r="W471" i="4"/>
  <c r="W489" i="4"/>
  <c r="W576" i="4"/>
  <c r="W278" i="4"/>
  <c r="W541" i="4"/>
  <c r="W233" i="4"/>
  <c r="W218" i="4"/>
  <c r="W287" i="4"/>
  <c r="W224" i="4"/>
  <c r="W516" i="4"/>
  <c r="W407" i="4"/>
  <c r="W384" i="4"/>
  <c r="W16" i="4"/>
  <c r="W52" i="4"/>
  <c r="W496" i="4"/>
  <c r="W85" i="4"/>
  <c r="W334" i="4"/>
  <c r="W618" i="4"/>
  <c r="W451" i="4"/>
  <c r="W467" i="4"/>
  <c r="W450" i="4"/>
  <c r="W210" i="4"/>
  <c r="W734" i="4"/>
  <c r="W500" i="4"/>
  <c r="W660" i="4"/>
  <c r="W654" i="4"/>
  <c r="W43" i="4"/>
  <c r="W155" i="4"/>
  <c r="W431" i="4"/>
  <c r="W666" i="4"/>
  <c r="W546" i="4"/>
  <c r="W726" i="4"/>
  <c r="W600" i="4"/>
  <c r="W361" i="4"/>
  <c r="W530" i="4"/>
  <c r="W248" i="4"/>
  <c r="W128" i="4"/>
  <c r="W176" i="4"/>
  <c r="W32" i="4"/>
  <c r="W151" i="4"/>
  <c r="W168" i="4"/>
  <c r="W207" i="4"/>
  <c r="W295" i="4"/>
  <c r="W603" i="4"/>
  <c r="W144" i="4"/>
  <c r="W545" i="4"/>
  <c r="W330" i="4"/>
  <c r="W95" i="4"/>
  <c r="W387" i="4"/>
  <c r="W297" i="4"/>
  <c r="W513" i="4"/>
  <c r="W583" i="4"/>
  <c r="W188" i="4"/>
  <c r="W261" i="4"/>
  <c r="W611" i="4"/>
  <c r="W346" i="4"/>
  <c r="W325" i="4"/>
  <c r="W191" i="4"/>
  <c r="W642" i="4"/>
  <c r="W358" i="4"/>
  <c r="W477" i="4"/>
  <c r="W13" i="4"/>
  <c r="W599" i="4"/>
  <c r="W89" i="4"/>
  <c r="W245" i="4"/>
  <c r="W124" i="4"/>
  <c r="W90" i="4"/>
  <c r="W414" i="4"/>
  <c r="W313" i="4"/>
  <c r="W57" i="4"/>
  <c r="W324" i="4"/>
  <c r="V623" i="4"/>
  <c r="V586" i="4"/>
  <c r="V585" i="4"/>
  <c r="V593" i="4"/>
  <c r="V709" i="4"/>
  <c r="V719" i="4"/>
  <c r="V540" i="4"/>
  <c r="V651" i="4"/>
  <c r="V658" i="4"/>
  <c r="V662" i="4"/>
  <c r="V724" i="4"/>
  <c r="V564" i="4"/>
  <c r="V686" i="4"/>
  <c r="V708" i="4"/>
  <c r="V649" i="4"/>
  <c r="V693" i="4"/>
  <c r="V726" i="4"/>
  <c r="X726" i="4" s="1"/>
  <c r="Y726" i="4" s="1"/>
  <c r="V638" i="4"/>
  <c r="W673" i="4"/>
  <c r="W267" i="4"/>
  <c r="W417" i="4"/>
  <c r="W735" i="4"/>
  <c r="W512" i="4"/>
  <c r="W552" i="4"/>
  <c r="W67" i="4"/>
  <c r="W648" i="4"/>
  <c r="W423" i="4"/>
  <c r="W178" i="4"/>
  <c r="W564" i="4"/>
  <c r="W411" i="4"/>
  <c r="W693" i="4"/>
  <c r="W383" i="4"/>
  <c r="W159" i="4"/>
  <c r="W92" i="4"/>
  <c r="W613" i="4"/>
  <c r="W592" i="4"/>
  <c r="W87" i="4"/>
  <c r="W388" i="4"/>
  <c r="W53" i="4"/>
  <c r="W446" i="4"/>
  <c r="W282" i="4"/>
  <c r="W241" i="4"/>
  <c r="W137" i="4"/>
  <c r="W406" i="4"/>
  <c r="W111" i="4"/>
  <c r="W400" i="4"/>
  <c r="W136" i="4"/>
  <c r="W38" i="4"/>
  <c r="W8" i="4"/>
  <c r="W683" i="4"/>
  <c r="W729" i="4"/>
  <c r="W299" i="4"/>
  <c r="W181" i="4"/>
  <c r="W54" i="4"/>
  <c r="W503" i="4"/>
  <c r="W251" i="4"/>
  <c r="W172" i="4"/>
  <c r="W505" i="4"/>
  <c r="W561" i="4"/>
  <c r="W668" i="4"/>
  <c r="W664" i="4"/>
  <c r="W75" i="4"/>
  <c r="W714" i="4"/>
  <c r="W590" i="4"/>
  <c r="W335" i="4"/>
  <c r="W307" i="4"/>
  <c r="W26" i="4"/>
  <c r="W665" i="4"/>
  <c r="W398" i="4"/>
  <c r="W667" i="4"/>
  <c r="W588" i="4"/>
  <c r="W337" i="4"/>
  <c r="W722" i="4"/>
  <c r="W319" i="4"/>
  <c r="W517" i="4"/>
  <c r="W372" i="4"/>
  <c r="W216" i="4"/>
  <c r="W28" i="4"/>
  <c r="W644" i="4"/>
  <c r="W499" i="4"/>
  <c r="W433" i="4"/>
  <c r="W290" i="4"/>
  <c r="W486" i="4"/>
  <c r="W59" i="4"/>
  <c r="W183" i="4"/>
  <c r="W379" i="4"/>
  <c r="W526" i="4"/>
  <c r="W88" i="4"/>
  <c r="W289" i="4"/>
  <c r="W46" i="4"/>
  <c r="W677" i="4"/>
  <c r="W262" i="4"/>
  <c r="W623" i="4"/>
  <c r="W478" i="4"/>
  <c r="W634" i="4"/>
  <c r="W107" i="4"/>
  <c r="W468" i="4"/>
  <c r="W275" i="4"/>
  <c r="W622" i="4"/>
  <c r="W705" i="4"/>
  <c r="W658" i="4"/>
  <c r="W432" i="4"/>
  <c r="W419" i="4"/>
  <c r="W717" i="4"/>
  <c r="W653" i="4"/>
  <c r="W522" i="4"/>
  <c r="W118" i="4"/>
  <c r="W237" i="4"/>
  <c r="W711" i="4"/>
  <c r="W695" i="4"/>
  <c r="W539" i="4"/>
  <c r="W479" i="4"/>
  <c r="W130" i="4"/>
  <c r="W125" i="4"/>
  <c r="W587" i="4"/>
  <c r="W421" i="4"/>
  <c r="W727" i="4"/>
  <c r="W736" i="4"/>
  <c r="W321" i="4"/>
  <c r="W643" i="4"/>
  <c r="W326" i="4"/>
  <c r="W345" i="4"/>
  <c r="W457" i="4"/>
  <c r="W632" i="4"/>
  <c r="W348" i="4"/>
  <c r="W25" i="4"/>
  <c r="W661" i="4"/>
  <c r="W448" i="4"/>
  <c r="W730" i="4"/>
  <c r="W58" i="4"/>
  <c r="W631" i="4"/>
  <c r="W298" i="4"/>
  <c r="W571" i="4"/>
  <c r="W424" i="4"/>
  <c r="W420" i="4"/>
  <c r="W709" i="4"/>
  <c r="W317" i="4"/>
  <c r="W198" i="4"/>
  <c r="W219" i="4"/>
  <c r="W132" i="4"/>
  <c r="W145" i="4"/>
  <c r="W679" i="4"/>
  <c r="W302" i="4"/>
  <c r="W77" i="4"/>
  <c r="W633" i="4"/>
  <c r="W48" i="4"/>
  <c r="W354" i="4"/>
  <c r="W508" i="4"/>
  <c r="W247" i="4"/>
  <c r="W641" i="4"/>
  <c r="W273" i="4"/>
  <c r="W329" i="4"/>
  <c r="W343" i="4"/>
  <c r="W415" i="4"/>
  <c r="W691" i="4"/>
  <c r="W636" i="4"/>
  <c r="W55" i="4"/>
  <c r="W93" i="4"/>
  <c r="W83" i="4"/>
  <c r="W204" i="4"/>
  <c r="W712" i="4"/>
  <c r="W81" i="4"/>
  <c r="W293" i="4"/>
  <c r="W138" i="4"/>
  <c r="W270" i="4"/>
  <c r="W604" i="4"/>
  <c r="W45" i="4"/>
  <c r="W573" i="4"/>
  <c r="W12" i="4"/>
  <c r="W497" i="4"/>
  <c r="W718" i="4"/>
  <c r="W617" i="4"/>
  <c r="W579" i="4"/>
  <c r="W366" i="4"/>
  <c r="W323" i="4"/>
  <c r="W256" i="4"/>
  <c r="W232" i="4"/>
  <c r="W518" i="4"/>
  <c r="W240" i="4"/>
  <c r="V681" i="4"/>
  <c r="X681" i="4" s="1"/>
  <c r="Y681" i="4" s="1"/>
  <c r="V624" i="4"/>
  <c r="V543" i="4"/>
  <c r="X543" i="4" s="1"/>
  <c r="Y543" i="4" s="1"/>
  <c r="V568" i="4"/>
  <c r="V602" i="4"/>
  <c r="V606" i="4"/>
  <c r="V599" i="4"/>
  <c r="V635" i="4"/>
  <c r="V731" i="4"/>
  <c r="V650" i="4"/>
  <c r="V611" i="4"/>
  <c r="V678" i="4"/>
  <c r="V711" i="4"/>
  <c r="V610" i="4"/>
  <c r="V642" i="4"/>
  <c r="V656" i="4"/>
  <c r="V432" i="4"/>
  <c r="V511" i="4"/>
  <c r="V597" i="4"/>
  <c r="V646" i="4"/>
  <c r="V698" i="4"/>
  <c r="V652" i="4"/>
  <c r="V604" i="4"/>
  <c r="X604" i="4" s="1"/>
  <c r="Y604" i="4" s="1"/>
  <c r="V664" i="4"/>
  <c r="V680" i="4"/>
  <c r="V696" i="4"/>
  <c r="V707" i="4"/>
  <c r="X707" i="4" s="1"/>
  <c r="Y707" i="4" s="1"/>
  <c r="W630" i="4"/>
  <c r="W239" i="4"/>
  <c r="W272" i="4"/>
  <c r="W440" i="4"/>
  <c r="W627" i="4"/>
  <c r="W710" i="4"/>
  <c r="W612" i="4"/>
  <c r="W175" i="4"/>
  <c r="W602" i="4"/>
  <c r="W686" i="4"/>
  <c r="W123" i="4"/>
  <c r="W255" i="4"/>
  <c r="W332" i="4"/>
  <c r="W217" i="4"/>
  <c r="W374" i="4"/>
  <c r="W554" i="4"/>
  <c r="W70" i="4"/>
  <c r="W212" i="4"/>
  <c r="W100" i="4"/>
  <c r="W646" i="4"/>
  <c r="W106" i="4"/>
  <c r="W292" i="4"/>
  <c r="W109" i="4"/>
  <c r="W308" i="4"/>
  <c r="W536" i="4"/>
  <c r="W61" i="4"/>
  <c r="W649" i="4"/>
  <c r="W589" i="4"/>
  <c r="W567" i="4"/>
  <c r="W422" i="4"/>
  <c r="W328" i="4"/>
  <c r="W385" i="4"/>
  <c r="W715" i="4"/>
  <c r="W445" i="4"/>
  <c r="W34" i="4"/>
  <c r="W556" i="4"/>
  <c r="W226" i="4"/>
  <c r="W364" i="4"/>
  <c r="W65" i="4"/>
  <c r="W300" i="4"/>
  <c r="W563" i="4"/>
  <c r="W408" i="4"/>
  <c r="W509" i="4"/>
  <c r="W127" i="4"/>
  <c r="W153" i="4"/>
  <c r="W9" i="4"/>
  <c r="W42" i="4"/>
  <c r="W371" i="4"/>
  <c r="W655" i="4"/>
  <c r="W259" i="4"/>
  <c r="W64" i="4"/>
  <c r="W608" i="4"/>
  <c r="W117" i="4"/>
  <c r="W461" i="4"/>
  <c r="W200" i="4"/>
  <c r="W595" i="4"/>
  <c r="W544" i="4"/>
  <c r="W698" i="4"/>
  <c r="W399" i="4"/>
  <c r="W185" i="4"/>
  <c r="W206" i="4"/>
  <c r="W148" i="4"/>
  <c r="W373" i="4"/>
  <c r="W98" i="4"/>
  <c r="W568" i="4"/>
  <c r="W438" i="4"/>
  <c r="W369" i="4"/>
  <c r="W250" i="4"/>
  <c r="W591" i="4"/>
  <c r="W425" i="4"/>
  <c r="W316" i="4"/>
  <c r="W164" i="4"/>
  <c r="W86" i="4"/>
  <c r="W142" i="4"/>
  <c r="W690" i="4"/>
  <c r="W333" i="4"/>
  <c r="W663" i="4"/>
  <c r="W732" i="4"/>
  <c r="W459" i="4"/>
  <c r="W458" i="4"/>
  <c r="W569" i="4"/>
  <c r="W656" i="4"/>
  <c r="W152" i="4"/>
  <c r="W586" i="4"/>
  <c r="W562" i="4"/>
  <c r="W482" i="4"/>
  <c r="W481" i="4"/>
  <c r="W687" i="4"/>
  <c r="W23" i="4"/>
  <c r="W196" i="4"/>
  <c r="W413" i="4"/>
  <c r="W211" i="4"/>
  <c r="W179" i="4"/>
  <c r="W35" i="4"/>
  <c r="W640" i="4"/>
  <c r="W572" i="4"/>
  <c r="W418" i="4"/>
  <c r="W31" i="4"/>
  <c r="W76" i="4"/>
  <c r="W192" i="4"/>
  <c r="W243" i="4"/>
  <c r="W669" i="4"/>
  <c r="W180" i="4"/>
  <c r="W291" i="4"/>
  <c r="W659" i="4"/>
  <c r="W163" i="4"/>
  <c r="W390" i="4"/>
  <c r="W580" i="4"/>
  <c r="W480" i="4"/>
  <c r="W645" i="4"/>
  <c r="W134" i="4"/>
  <c r="W378" i="4"/>
  <c r="W575" i="4"/>
  <c r="W647" i="4"/>
  <c r="W728" i="4"/>
  <c r="W184" i="4"/>
  <c r="W322" i="4"/>
  <c r="W565" i="4"/>
  <c r="W720" i="4"/>
  <c r="W363" i="4"/>
  <c r="W263" i="4"/>
  <c r="W266" i="4"/>
  <c r="W22" i="4"/>
  <c r="W227" i="4"/>
  <c r="W671" i="4"/>
  <c r="W674" i="4"/>
  <c r="W551" i="4"/>
  <c r="W533" i="4"/>
  <c r="W697" i="4"/>
  <c r="W377" i="4"/>
  <c r="W154" i="4"/>
  <c r="W370" i="4"/>
  <c r="W286" i="4"/>
  <c r="W280" i="4"/>
  <c r="W320" i="4"/>
  <c r="W139" i="4"/>
  <c r="W447" i="4"/>
  <c r="W574" i="4"/>
  <c r="W670" i="4"/>
  <c r="W395" i="4"/>
  <c r="W264" i="4"/>
  <c r="W723" i="4"/>
  <c r="W703" i="4"/>
  <c r="W73" i="4"/>
  <c r="W294" i="4"/>
  <c r="W449" i="4"/>
  <c r="W197" i="4"/>
  <c r="W174" i="4"/>
  <c r="W301" i="4"/>
  <c r="W274" i="4"/>
  <c r="W555" i="4"/>
  <c r="W338" i="4"/>
  <c r="W281" i="4"/>
  <c r="W597" i="4"/>
  <c r="W515" i="4"/>
  <c r="W165" i="4"/>
  <c r="W105" i="4"/>
  <c r="W429" i="4"/>
  <c r="W91" i="4"/>
  <c r="W628" i="4"/>
  <c r="W376" i="4"/>
  <c r="W537" i="4"/>
  <c r="W442" i="4"/>
  <c r="W416" i="4"/>
  <c r="W444" i="4"/>
  <c r="W368" i="4"/>
  <c r="W502" i="4"/>
  <c r="W68" i="4"/>
  <c r="W101" i="4"/>
  <c r="W380" i="4"/>
  <c r="W193" i="4"/>
  <c r="W535" i="4"/>
  <c r="W327" i="4"/>
  <c r="W349" i="4"/>
  <c r="W186" i="4"/>
  <c r="W452" i="4"/>
  <c r="W279" i="4"/>
  <c r="W610" i="4"/>
  <c r="W36" i="4"/>
  <c r="W284" i="4"/>
  <c r="W456" i="4"/>
  <c r="W78" i="4"/>
  <c r="W716" i="4"/>
  <c r="V647" i="4"/>
  <c r="V648" i="4"/>
  <c r="V630" i="4"/>
  <c r="V372" i="4"/>
  <c r="V577" i="4"/>
  <c r="V598" i="4"/>
  <c r="V627" i="4"/>
  <c r="V668" i="4"/>
  <c r="V667" i="4"/>
  <c r="V691" i="4"/>
  <c r="V712" i="4"/>
  <c r="V622" i="4"/>
  <c r="V592" i="4"/>
  <c r="V612" i="4"/>
  <c r="V636" i="4"/>
  <c r="V728" i="4"/>
  <c r="V722" i="4"/>
  <c r="V573" i="4"/>
  <c r="V702" i="4"/>
  <c r="V669" i="4"/>
  <c r="V663" i="4"/>
  <c r="V687" i="4"/>
  <c r="V695" i="4"/>
  <c r="V565" i="4"/>
  <c r="V616" i="4"/>
  <c r="V735" i="4"/>
  <c r="W699" i="4"/>
  <c r="W367" i="4"/>
  <c r="W577" i="4"/>
  <c r="W49" i="4"/>
  <c r="W436" i="4"/>
  <c r="W362" i="4"/>
  <c r="W283" i="4"/>
  <c r="W235" i="4"/>
  <c r="W675" i="4"/>
  <c r="W182" i="4"/>
  <c r="W79" i="4"/>
  <c r="W594" i="4"/>
  <c r="W708" i="4"/>
  <c r="W382" i="4"/>
  <c r="W166" i="4"/>
  <c r="W213" i="4"/>
  <c r="W614" i="4"/>
  <c r="W170" i="4"/>
  <c r="W639" i="4"/>
  <c r="W177" i="4"/>
  <c r="V633" i="4"/>
  <c r="V637" i="4"/>
  <c r="V688" i="4"/>
  <c r="V699" i="4"/>
  <c r="V659" i="4"/>
  <c r="V600" i="4"/>
  <c r="V620" i="4"/>
  <c r="V644" i="4"/>
  <c r="V660" i="4"/>
  <c r="V685" i="4"/>
  <c r="V713" i="4"/>
  <c r="V718" i="4"/>
  <c r="V631" i="4"/>
  <c r="V632" i="4"/>
  <c r="V629" i="4"/>
  <c r="W351" i="4"/>
  <c r="W238" i="4"/>
  <c r="W11" i="4"/>
  <c r="W249" i="4"/>
  <c r="W605" i="4"/>
  <c r="W493" i="4"/>
  <c r="W222" i="4"/>
  <c r="W637" i="4"/>
  <c r="W312" i="4"/>
  <c r="W51" i="4"/>
  <c r="W651" i="4"/>
  <c r="W470" i="4"/>
  <c r="W525" i="4"/>
  <c r="W350" i="4"/>
  <c r="W404" i="4"/>
  <c r="W696" i="4"/>
  <c r="W410" i="4"/>
  <c r="W271" i="4"/>
  <c r="W126" i="4"/>
  <c r="W141" i="4"/>
  <c r="V676" i="4"/>
  <c r="V706" i="4"/>
  <c r="V692" i="4"/>
  <c r="V734" i="4"/>
  <c r="V589" i="4"/>
  <c r="V605" i="4"/>
  <c r="V621" i="4"/>
  <c r="V673" i="4"/>
  <c r="V661" i="4"/>
  <c r="V603" i="4"/>
  <c r="V569" i="4"/>
  <c r="V675" i="4"/>
  <c r="V683" i="4"/>
  <c r="V710" i="4"/>
  <c r="V584" i="4"/>
  <c r="V641" i="4"/>
  <c r="V645" i="4"/>
  <c r="V654" i="4"/>
  <c r="V689" i="4"/>
  <c r="V700" i="4"/>
  <c r="V701" i="4"/>
  <c r="V736" i="4"/>
  <c r="V561" i="4"/>
  <c r="V513" i="4"/>
  <c r="V643" i="4"/>
  <c r="V684" i="4"/>
  <c r="V674" i="4"/>
  <c r="V730" i="4"/>
  <c r="V628" i="4"/>
  <c r="V682" i="4"/>
  <c r="V671" i="4"/>
  <c r="V679" i="4"/>
  <c r="V729" i="4"/>
  <c r="V725" i="4"/>
  <c r="V581" i="4"/>
  <c r="W122" i="4"/>
  <c r="W359" i="4"/>
  <c r="W50" i="4"/>
  <c r="W355" i="4"/>
  <c r="W495" i="4"/>
  <c r="W306" i="4"/>
  <c r="W492" i="4"/>
  <c r="W103" i="4"/>
  <c r="W616" i="4"/>
  <c r="W685" i="4"/>
  <c r="W195" i="4"/>
  <c r="W205" i="4"/>
  <c r="W129" i="4"/>
  <c r="W553" i="4"/>
  <c r="W253" i="4"/>
  <c r="W689" i="4"/>
  <c r="W557" i="4"/>
  <c r="W265" i="4"/>
  <c r="W520" i="4"/>
  <c r="W242" i="4"/>
  <c r="V714" i="4"/>
  <c r="V588" i="4"/>
  <c r="V653" i="4"/>
  <c r="V672" i="4"/>
  <c r="V716" i="4"/>
  <c r="V717" i="4"/>
  <c r="V723" i="4"/>
  <c r="X723" i="4" s="1"/>
  <c r="Y723" i="4" s="1"/>
  <c r="V733" i="4"/>
  <c r="V666" i="4"/>
  <c r="V720" i="4"/>
  <c r="V715" i="4"/>
  <c r="V608" i="4"/>
  <c r="V690" i="4"/>
  <c r="X719" i="4" l="1"/>
  <c r="Y719" i="4" s="1"/>
  <c r="X666" i="4"/>
  <c r="Y666" i="4" s="1"/>
  <c r="AG666" i="4" s="1"/>
  <c r="AH666" i="4" s="1"/>
  <c r="AJ667" i="14" s="1"/>
  <c r="X663" i="4"/>
  <c r="Y663" i="4" s="1"/>
  <c r="AG663" i="4" s="1"/>
  <c r="AH663" i="4" s="1"/>
  <c r="AJ664" i="14" s="1"/>
  <c r="X714" i="4"/>
  <c r="Y714" i="4" s="1"/>
  <c r="AG714" i="4" s="1"/>
  <c r="AH714" i="4" s="1"/>
  <c r="AJ715" i="14" s="1"/>
  <c r="X673" i="4"/>
  <c r="Y673" i="4" s="1"/>
  <c r="AG673" i="4" s="1"/>
  <c r="AH673" i="4" s="1"/>
  <c r="AJ674" i="14" s="1"/>
  <c r="BC422" i="4"/>
  <c r="AM423" i="4"/>
  <c r="AX423" i="4"/>
  <c r="X653" i="4"/>
  <c r="Y653" i="4" s="1"/>
  <c r="AG653" i="4" s="1"/>
  <c r="AH653" i="4" s="1"/>
  <c r="AJ655" i="14" s="1"/>
  <c r="X725" i="4"/>
  <c r="Y725" i="4" s="1"/>
  <c r="AG725" i="4" s="1"/>
  <c r="AH725" i="4" s="1"/>
  <c r="AJ725" i="14" s="1"/>
  <c r="X603" i="4"/>
  <c r="Y603" i="4" s="1"/>
  <c r="AG603" i="4" s="1"/>
  <c r="AH603" i="4" s="1"/>
  <c r="AJ605" i="14" s="1"/>
  <c r="X706" i="4"/>
  <c r="Y706" i="4" s="1"/>
  <c r="AG706" i="4" s="1"/>
  <c r="AH706" i="4" s="1"/>
  <c r="AJ707" i="14" s="1"/>
  <c r="X633" i="4"/>
  <c r="Y633" i="4" s="1"/>
  <c r="AG633" i="4" s="1"/>
  <c r="AH633" i="4" s="1"/>
  <c r="AJ635" i="14" s="1"/>
  <c r="X684" i="4"/>
  <c r="Y684" i="4" s="1"/>
  <c r="AG684" i="4" s="1"/>
  <c r="AH684" i="4" s="1"/>
  <c r="AJ685" i="14" s="1"/>
  <c r="X712" i="4"/>
  <c r="Y712" i="4" s="1"/>
  <c r="AG712" i="4" s="1"/>
  <c r="AH712" i="4" s="1"/>
  <c r="AJ713" i="14" s="1"/>
  <c r="X573" i="4"/>
  <c r="Y573" i="4" s="1"/>
  <c r="AG573" i="4" s="1"/>
  <c r="AH573" i="4" s="1"/>
  <c r="AJ575" i="14" s="1"/>
  <c r="X733" i="4"/>
  <c r="Y733" i="4" s="1"/>
  <c r="AG733" i="4" s="1"/>
  <c r="AH733" i="4" s="1"/>
  <c r="AJ732" i="14" s="1"/>
  <c r="X691" i="4"/>
  <c r="Y691" i="4" s="1"/>
  <c r="AG691" i="4" s="1"/>
  <c r="AH691" i="4" s="1"/>
  <c r="AJ692" i="14" s="1"/>
  <c r="X736" i="4"/>
  <c r="Y736" i="4" s="1"/>
  <c r="AG736" i="4" s="1"/>
  <c r="AH736" i="4" s="1"/>
  <c r="AJ735" i="14" s="1"/>
  <c r="X660" i="4"/>
  <c r="Y660" i="4" s="1"/>
  <c r="AG660" i="4" s="1"/>
  <c r="AH660" i="4" s="1"/>
  <c r="AJ661" i="14" s="1"/>
  <c r="X682" i="4"/>
  <c r="Y682" i="4" s="1"/>
  <c r="AG682" i="4" s="1"/>
  <c r="AH682" i="4" s="1"/>
  <c r="AJ683" i="14" s="1"/>
  <c r="X513" i="4"/>
  <c r="Y513" i="4" s="1"/>
  <c r="AG513" i="4" s="1"/>
  <c r="AH513" i="4" s="1"/>
  <c r="AJ515" i="14" s="1"/>
  <c r="X700" i="4"/>
  <c r="Y700" i="4" s="1"/>
  <c r="AG700" i="4" s="1"/>
  <c r="AH700" i="4" s="1"/>
  <c r="AJ701" i="14" s="1"/>
  <c r="X734" i="4"/>
  <c r="Y734" i="4" s="1"/>
  <c r="AG734" i="4" s="1"/>
  <c r="AH734" i="4" s="1"/>
  <c r="AJ733" i="14" s="1"/>
  <c r="X713" i="4"/>
  <c r="Y713" i="4" s="1"/>
  <c r="AG713" i="4" s="1"/>
  <c r="AH713" i="4" s="1"/>
  <c r="AJ714" i="14" s="1"/>
  <c r="X620" i="4"/>
  <c r="Y620" i="4" s="1"/>
  <c r="AG620" i="4" s="1"/>
  <c r="AH620" i="4" s="1"/>
  <c r="AJ622" i="14" s="1"/>
  <c r="X690" i="4"/>
  <c r="Y690" i="4" s="1"/>
  <c r="AG690" i="4" s="1"/>
  <c r="AH690" i="4" s="1"/>
  <c r="AJ691" i="14" s="1"/>
  <c r="X730" i="4"/>
  <c r="Y730" i="4" s="1"/>
  <c r="AG730" i="4" s="1"/>
  <c r="AH730" i="4" s="1"/>
  <c r="AJ13" i="14" s="1"/>
  <c r="X722" i="4"/>
  <c r="Y722" i="4" s="1"/>
  <c r="AG722" i="4" s="1"/>
  <c r="AH722" i="4" s="1"/>
  <c r="AJ723" i="14" s="1"/>
  <c r="X664" i="4"/>
  <c r="Y664" i="4" s="1"/>
  <c r="AG664" i="4" s="1"/>
  <c r="AH664" i="4" s="1"/>
  <c r="AJ665" i="14" s="1"/>
  <c r="X540" i="4"/>
  <c r="Y540" i="4" s="1"/>
  <c r="AG540" i="4" s="1"/>
  <c r="AH540" i="4" s="1"/>
  <c r="AJ542" i="14" s="1"/>
  <c r="X672" i="4"/>
  <c r="Y672" i="4" s="1"/>
  <c r="AG672" i="4" s="1"/>
  <c r="AH672" i="4" s="1"/>
  <c r="AJ673" i="14" s="1"/>
  <c r="X674" i="4"/>
  <c r="Y674" i="4" s="1"/>
  <c r="AG674" i="4" s="1"/>
  <c r="AH674" i="4" s="1"/>
  <c r="AJ675" i="14" s="1"/>
  <c r="X561" i="4"/>
  <c r="Y561" i="4" s="1"/>
  <c r="AG561" i="4" s="1"/>
  <c r="AH561" i="4" s="1"/>
  <c r="AJ563" i="14" s="1"/>
  <c r="X569" i="4"/>
  <c r="Y569" i="4" s="1"/>
  <c r="AG569" i="4" s="1"/>
  <c r="AH569" i="4" s="1"/>
  <c r="AJ571" i="14" s="1"/>
  <c r="X711" i="4"/>
  <c r="Y711" i="4" s="1"/>
  <c r="AG711" i="4" s="1"/>
  <c r="AH711" i="4" s="1"/>
  <c r="AJ712" i="14" s="1"/>
  <c r="X720" i="4"/>
  <c r="Y720" i="4" s="1"/>
  <c r="AG720" i="4" s="1"/>
  <c r="AH720" i="4" s="1"/>
  <c r="AJ721" i="14" s="1"/>
  <c r="X676" i="4"/>
  <c r="Y676" i="4" s="1"/>
  <c r="AG676" i="4" s="1"/>
  <c r="AH676" i="4" s="1"/>
  <c r="AJ677" i="14" s="1"/>
  <c r="X612" i="4"/>
  <c r="Y612" i="4" s="1"/>
  <c r="AG612" i="4" s="1"/>
  <c r="AH612" i="4" s="1"/>
  <c r="AJ614" i="14" s="1"/>
  <c r="X598" i="4"/>
  <c r="Y598" i="4" s="1"/>
  <c r="AG598" i="4" s="1"/>
  <c r="AH598" i="4" s="1"/>
  <c r="AJ600" i="14" s="1"/>
  <c r="X680" i="4"/>
  <c r="Y680" i="4" s="1"/>
  <c r="AG680" i="4" s="1"/>
  <c r="AH680" i="4" s="1"/>
  <c r="AJ681" i="14" s="1"/>
  <c r="X678" i="4"/>
  <c r="Y678" i="4" s="1"/>
  <c r="AG678" i="4" s="1"/>
  <c r="AH678" i="4" s="1"/>
  <c r="AJ679" i="14" s="1"/>
  <c r="X724" i="4"/>
  <c r="Y724" i="4" s="1"/>
  <c r="AG724" i="4" s="1"/>
  <c r="AH724" i="4" s="1"/>
  <c r="AJ31" i="14" s="1"/>
  <c r="X588" i="4"/>
  <c r="Y588" i="4" s="1"/>
  <c r="AG588" i="4" s="1"/>
  <c r="AH588" i="4" s="1"/>
  <c r="AJ590" i="14" s="1"/>
  <c r="X729" i="4"/>
  <c r="Y729" i="4" s="1"/>
  <c r="AG729" i="4" s="1"/>
  <c r="AH729" i="4" s="1"/>
  <c r="AJ729" i="14" s="1"/>
  <c r="X628" i="4"/>
  <c r="Y628" i="4" s="1"/>
  <c r="AG628" i="4" s="1"/>
  <c r="AH628" i="4" s="1"/>
  <c r="AJ630" i="14" s="1"/>
  <c r="X701" i="4"/>
  <c r="Y701" i="4" s="1"/>
  <c r="AG701" i="4" s="1"/>
  <c r="AH701" i="4" s="1"/>
  <c r="AJ702" i="14" s="1"/>
  <c r="X661" i="4"/>
  <c r="Y661" i="4" s="1"/>
  <c r="AG661" i="4" s="1"/>
  <c r="AH661" i="4" s="1"/>
  <c r="AJ662" i="14" s="1"/>
  <c r="X718" i="4"/>
  <c r="Y718" i="4" s="1"/>
  <c r="AG718" i="4" s="1"/>
  <c r="AH718" i="4" s="1"/>
  <c r="AJ719" i="14" s="1"/>
  <c r="X644" i="4"/>
  <c r="Y644" i="4" s="1"/>
  <c r="AG644" i="4" s="1"/>
  <c r="AH644" i="4" s="1"/>
  <c r="AJ646" i="14" s="1"/>
  <c r="X702" i="4"/>
  <c r="Y702" i="4" s="1"/>
  <c r="AG702" i="4" s="1"/>
  <c r="AH702" i="4" s="1"/>
  <c r="AJ703" i="14" s="1"/>
  <c r="X650" i="4"/>
  <c r="Y650" i="4" s="1"/>
  <c r="AG650" i="4" s="1"/>
  <c r="AH650" i="4" s="1"/>
  <c r="AJ652" i="14" s="1"/>
  <c r="X624" i="4"/>
  <c r="Y624" i="4" s="1"/>
  <c r="AG624" i="4" s="1"/>
  <c r="AH624" i="4" s="1"/>
  <c r="AJ626" i="14" s="1"/>
  <c r="X715" i="4"/>
  <c r="Y715" i="4" s="1"/>
  <c r="AG715" i="4" s="1"/>
  <c r="AH715" i="4" s="1"/>
  <c r="AJ716" i="14" s="1"/>
  <c r="X654" i="4"/>
  <c r="Y654" i="4" s="1"/>
  <c r="AG654" i="4" s="1"/>
  <c r="AH654" i="4" s="1"/>
  <c r="AJ656" i="14" s="1"/>
  <c r="X605" i="4"/>
  <c r="Y605" i="4" s="1"/>
  <c r="AG605" i="4" s="1"/>
  <c r="AH605" i="4" s="1"/>
  <c r="AJ607" i="14" s="1"/>
  <c r="X631" i="4"/>
  <c r="Y631" i="4" s="1"/>
  <c r="AG631" i="4" s="1"/>
  <c r="AH631" i="4" s="1"/>
  <c r="AJ633" i="14" s="1"/>
  <c r="X659" i="4"/>
  <c r="Y659" i="4" s="1"/>
  <c r="AG659" i="4" s="1"/>
  <c r="AH659" i="4" s="1"/>
  <c r="AJ660" i="14" s="1"/>
  <c r="X728" i="4"/>
  <c r="Y728" i="4" s="1"/>
  <c r="AG728" i="4" s="1"/>
  <c r="AH728" i="4" s="1"/>
  <c r="AJ728" i="14" s="1"/>
  <c r="X622" i="4"/>
  <c r="Y622" i="4" s="1"/>
  <c r="AG622" i="4" s="1"/>
  <c r="AH622" i="4" s="1"/>
  <c r="AJ624" i="14" s="1"/>
  <c r="X596" i="4"/>
  <c r="Y596" i="4" s="1"/>
  <c r="AG596" i="4" s="1"/>
  <c r="AH596" i="4" s="1"/>
  <c r="AJ598" i="14" s="1"/>
  <c r="X627" i="4"/>
  <c r="Y627" i="4" s="1"/>
  <c r="AG627" i="4" s="1"/>
  <c r="AH627" i="4" s="1"/>
  <c r="AJ629" i="14" s="1"/>
  <c r="X630" i="4"/>
  <c r="Y630" i="4" s="1"/>
  <c r="AG630" i="4" s="1"/>
  <c r="AH630" i="4" s="1"/>
  <c r="AJ632" i="14" s="1"/>
  <c r="X652" i="4"/>
  <c r="Y652" i="4" s="1"/>
  <c r="AG652" i="4" s="1"/>
  <c r="AH652" i="4" s="1"/>
  <c r="AJ654" i="14" s="1"/>
  <c r="X716" i="4"/>
  <c r="Y716" i="4" s="1"/>
  <c r="AG716" i="4" s="1"/>
  <c r="AH716" i="4" s="1"/>
  <c r="AJ717" i="14" s="1"/>
  <c r="X679" i="4"/>
  <c r="Y679" i="4" s="1"/>
  <c r="AG679" i="4" s="1"/>
  <c r="AH679" i="4" s="1"/>
  <c r="AJ680" i="14" s="1"/>
  <c r="X641" i="4"/>
  <c r="Y641" i="4" s="1"/>
  <c r="AG641" i="4" s="1"/>
  <c r="AH641" i="4" s="1"/>
  <c r="AJ643" i="14" s="1"/>
  <c r="X675" i="4"/>
  <c r="Y675" i="4" s="1"/>
  <c r="AG675" i="4" s="1"/>
  <c r="AH675" i="4" s="1"/>
  <c r="AJ676" i="14" s="1"/>
  <c r="X629" i="4"/>
  <c r="Y629" i="4" s="1"/>
  <c r="AG629" i="4" s="1"/>
  <c r="AH629" i="4" s="1"/>
  <c r="AJ631" i="14" s="1"/>
  <c r="X688" i="4"/>
  <c r="Y688" i="4" s="1"/>
  <c r="AG688" i="4" s="1"/>
  <c r="AH688" i="4" s="1"/>
  <c r="AJ689" i="14" s="1"/>
  <c r="X687" i="4"/>
  <c r="Y687" i="4" s="1"/>
  <c r="AG687" i="4" s="1"/>
  <c r="AH687" i="4" s="1"/>
  <c r="AJ688" i="14" s="1"/>
  <c r="X648" i="4"/>
  <c r="Y648" i="4" s="1"/>
  <c r="AG648" i="4" s="1"/>
  <c r="AH648" i="4" s="1"/>
  <c r="AJ650" i="14" s="1"/>
  <c r="X432" i="4"/>
  <c r="Y432" i="4" s="1"/>
  <c r="AG432" i="4" s="1"/>
  <c r="AH432" i="4" s="1"/>
  <c r="AJ437" i="14" s="1"/>
  <c r="X731" i="4"/>
  <c r="Y731" i="4" s="1"/>
  <c r="AG731" i="4" s="1"/>
  <c r="AH731" i="4" s="1"/>
  <c r="AJ730" i="14" s="1"/>
  <c r="X564" i="4"/>
  <c r="Y564" i="4" s="1"/>
  <c r="AG564" i="4" s="1"/>
  <c r="AH564" i="4" s="1"/>
  <c r="AJ566" i="14" s="1"/>
  <c r="X593" i="4"/>
  <c r="Y593" i="4" s="1"/>
  <c r="AG593" i="4" s="1"/>
  <c r="AH593" i="4" s="1"/>
  <c r="AJ595" i="14" s="1"/>
  <c r="X549" i="4"/>
  <c r="Y549" i="4" s="1"/>
  <c r="AG549" i="4" s="1"/>
  <c r="AH549" i="4" s="1"/>
  <c r="AJ551" i="14" s="1"/>
  <c r="X608" i="4"/>
  <c r="Y608" i="4" s="1"/>
  <c r="AG608" i="4" s="1"/>
  <c r="AH608" i="4" s="1"/>
  <c r="AJ610" i="14" s="1"/>
  <c r="X584" i="4"/>
  <c r="Y584" i="4" s="1"/>
  <c r="AG584" i="4" s="1"/>
  <c r="AH584" i="4" s="1"/>
  <c r="AJ586" i="14" s="1"/>
  <c r="X621" i="4"/>
  <c r="Y621" i="4" s="1"/>
  <c r="AG621" i="4" s="1"/>
  <c r="AH621" i="4" s="1"/>
  <c r="AJ623" i="14" s="1"/>
  <c r="X692" i="4"/>
  <c r="Y692" i="4" s="1"/>
  <c r="AG692" i="4" s="1"/>
  <c r="AH692" i="4" s="1"/>
  <c r="AJ693" i="14" s="1"/>
  <c r="X600" i="4"/>
  <c r="Y600" i="4" s="1"/>
  <c r="AG600" i="4" s="1"/>
  <c r="AH600" i="4" s="1"/>
  <c r="AJ602" i="14" s="1"/>
  <c r="X667" i="4"/>
  <c r="Y667" i="4" s="1"/>
  <c r="AG667" i="4" s="1"/>
  <c r="AH667" i="4" s="1"/>
  <c r="AJ668" i="14" s="1"/>
  <c r="X585" i="4"/>
  <c r="Y585" i="4" s="1"/>
  <c r="AG585" i="4" s="1"/>
  <c r="AH585" i="4" s="1"/>
  <c r="AJ587" i="14" s="1"/>
  <c r="X683" i="4"/>
  <c r="Y683" i="4" s="1"/>
  <c r="AG683" i="4" s="1"/>
  <c r="AH683" i="4" s="1"/>
  <c r="AJ684" i="14" s="1"/>
  <c r="X589" i="4"/>
  <c r="Y589" i="4" s="1"/>
  <c r="AG589" i="4" s="1"/>
  <c r="AH589" i="4" s="1"/>
  <c r="AJ591" i="14" s="1"/>
  <c r="X699" i="4"/>
  <c r="Y699" i="4" s="1"/>
  <c r="AG699" i="4" s="1"/>
  <c r="AH699" i="4" s="1"/>
  <c r="AJ700" i="14" s="1"/>
  <c r="X735" i="4"/>
  <c r="Y735" i="4" s="1"/>
  <c r="AG735" i="4" s="1"/>
  <c r="AH735" i="4" s="1"/>
  <c r="AJ734" i="14" s="1"/>
  <c r="X695" i="4"/>
  <c r="Y695" i="4" s="1"/>
  <c r="AG695" i="4" s="1"/>
  <c r="AH695" i="4" s="1"/>
  <c r="AJ696" i="14" s="1"/>
  <c r="X511" i="4"/>
  <c r="Y511" i="4" s="1"/>
  <c r="AG511" i="4" s="1"/>
  <c r="AH511" i="4" s="1"/>
  <c r="AJ513" i="14" s="1"/>
  <c r="X606" i="4"/>
  <c r="Y606" i="4" s="1"/>
  <c r="AG606" i="4" s="1"/>
  <c r="AH606" i="4" s="1"/>
  <c r="AJ608" i="14" s="1"/>
  <c r="X581" i="4"/>
  <c r="Y581" i="4" s="1"/>
  <c r="AG581" i="4" s="1"/>
  <c r="AH581" i="4" s="1"/>
  <c r="AJ583" i="14" s="1"/>
  <c r="X671" i="4"/>
  <c r="Y671" i="4" s="1"/>
  <c r="AG671" i="4" s="1"/>
  <c r="AH671" i="4" s="1"/>
  <c r="AJ672" i="14" s="1"/>
  <c r="X632" i="4"/>
  <c r="Y632" i="4" s="1"/>
  <c r="AG632" i="4" s="1"/>
  <c r="AH632" i="4" s="1"/>
  <c r="AJ634" i="14" s="1"/>
  <c r="X7" i="4"/>
  <c r="Y7" i="4" s="1"/>
  <c r="X592" i="4"/>
  <c r="Y592" i="4" s="1"/>
  <c r="AG592" i="4" s="1"/>
  <c r="AH592" i="4" s="1"/>
  <c r="AJ594" i="14" s="1"/>
  <c r="X647" i="4"/>
  <c r="Y647" i="4" s="1"/>
  <c r="AG647" i="4" s="1"/>
  <c r="AH647" i="4" s="1"/>
  <c r="AJ649" i="14" s="1"/>
  <c r="X646" i="4"/>
  <c r="Y646" i="4" s="1"/>
  <c r="AG646" i="4" s="1"/>
  <c r="AH646" i="4" s="1"/>
  <c r="AJ648" i="14" s="1"/>
  <c r="X635" i="4"/>
  <c r="Y635" i="4" s="1"/>
  <c r="AG635" i="4" s="1"/>
  <c r="AH635" i="4" s="1"/>
  <c r="AJ637" i="14" s="1"/>
  <c r="X455" i="4"/>
  <c r="Y455" i="4" s="1"/>
  <c r="AG455" i="4" s="1"/>
  <c r="AH455" i="4" s="1"/>
  <c r="AJ457" i="14" s="1"/>
  <c r="X694" i="4"/>
  <c r="Y694" i="4" s="1"/>
  <c r="AG694" i="4" s="1"/>
  <c r="AH694" i="4" s="1"/>
  <c r="AJ695" i="14" s="1"/>
  <c r="X710" i="4"/>
  <c r="Y710" i="4" s="1"/>
  <c r="AG710" i="4" s="1"/>
  <c r="AH710" i="4" s="1"/>
  <c r="AJ711" i="14" s="1"/>
  <c r="X668" i="4"/>
  <c r="Y668" i="4" s="1"/>
  <c r="AG668" i="4" s="1"/>
  <c r="AH668" i="4" s="1"/>
  <c r="AJ669" i="14" s="1"/>
  <c r="X372" i="4"/>
  <c r="Y372" i="4" s="1"/>
  <c r="AG372" i="4" s="1"/>
  <c r="AH372" i="4" s="1"/>
  <c r="AJ19" i="14" s="1"/>
  <c r="X642" i="4"/>
  <c r="Y642" i="4" s="1"/>
  <c r="AG642" i="4" s="1"/>
  <c r="AH642" i="4" s="1"/>
  <c r="AJ644" i="14" s="1"/>
  <c r="X611" i="4"/>
  <c r="Y611" i="4" s="1"/>
  <c r="AG611" i="4" s="1"/>
  <c r="AH611" i="4" s="1"/>
  <c r="AJ613" i="14" s="1"/>
  <c r="X599" i="4"/>
  <c r="Y599" i="4" s="1"/>
  <c r="AG599" i="4" s="1"/>
  <c r="AH599" i="4" s="1"/>
  <c r="AJ601" i="14" s="1"/>
  <c r="X662" i="4"/>
  <c r="Y662" i="4" s="1"/>
  <c r="AG662" i="4" s="1"/>
  <c r="AH662" i="4" s="1"/>
  <c r="AJ663" i="14" s="1"/>
  <c r="X717" i="4"/>
  <c r="Y717" i="4" s="1"/>
  <c r="AG717" i="4" s="1"/>
  <c r="AH717" i="4" s="1"/>
  <c r="AJ718" i="14" s="1"/>
  <c r="X643" i="4"/>
  <c r="Y643" i="4" s="1"/>
  <c r="AG643" i="4" s="1"/>
  <c r="AH643" i="4" s="1"/>
  <c r="AJ645" i="14" s="1"/>
  <c r="X645" i="4"/>
  <c r="Y645" i="4" s="1"/>
  <c r="AG645" i="4" s="1"/>
  <c r="AH645" i="4" s="1"/>
  <c r="AJ647" i="14" s="1"/>
  <c r="X636" i="4"/>
  <c r="Y636" i="4" s="1"/>
  <c r="AG636" i="4" s="1"/>
  <c r="AH636" i="4" s="1"/>
  <c r="AJ638" i="14" s="1"/>
  <c r="X616" i="4"/>
  <c r="Y616" i="4" s="1"/>
  <c r="X698" i="4"/>
  <c r="Y698" i="4" s="1"/>
  <c r="X602" i="4"/>
  <c r="Y602" i="4" s="1"/>
  <c r="AG681" i="4"/>
  <c r="AH681" i="4" s="1"/>
  <c r="AJ682" i="14" s="1"/>
  <c r="X693" i="4"/>
  <c r="Y693" i="4" s="1"/>
  <c r="X651" i="4"/>
  <c r="Y651" i="4" s="1"/>
  <c r="X677" i="4"/>
  <c r="Y677" i="4" s="1"/>
  <c r="X697" i="4"/>
  <c r="Y697" i="4" s="1"/>
  <c r="X587" i="4"/>
  <c r="Y587" i="4" s="1"/>
  <c r="X594" i="4"/>
  <c r="Y594" i="4" s="1"/>
  <c r="X704" i="4"/>
  <c r="Y704" i="4" s="1"/>
  <c r="X613" i="4"/>
  <c r="Y613" i="4" s="1"/>
  <c r="X609" i="4"/>
  <c r="Y609" i="4" s="1"/>
  <c r="X551" i="4"/>
  <c r="Y551" i="4" s="1"/>
  <c r="X566" i="4"/>
  <c r="Y566" i="4" s="1"/>
  <c r="X523" i="4"/>
  <c r="Y523" i="4" s="1"/>
  <c r="X567" i="4"/>
  <c r="Y567" i="4" s="1"/>
  <c r="X473" i="4"/>
  <c r="Y473" i="4" s="1"/>
  <c r="X572" i="4"/>
  <c r="Y572" i="4" s="1"/>
  <c r="X552" i="4"/>
  <c r="Y552" i="4" s="1"/>
  <c r="X579" i="4"/>
  <c r="Y579" i="4" s="1"/>
  <c r="X535" i="4"/>
  <c r="Y535" i="4" s="1"/>
  <c r="X470" i="4"/>
  <c r="Y470" i="4" s="1"/>
  <c r="X503" i="4"/>
  <c r="Y503" i="4" s="1"/>
  <c r="X471" i="4"/>
  <c r="Y471" i="4" s="1"/>
  <c r="X462" i="4"/>
  <c r="Y462" i="4" s="1"/>
  <c r="X527" i="4"/>
  <c r="Y527" i="4" s="1"/>
  <c r="X538" i="4"/>
  <c r="Y538" i="4" s="1"/>
  <c r="X506" i="4"/>
  <c r="Y506" i="4" s="1"/>
  <c r="X499" i="4"/>
  <c r="Y499" i="4" s="1"/>
  <c r="X478" i="4"/>
  <c r="Y478" i="4" s="1"/>
  <c r="X440" i="4"/>
  <c r="Y440" i="4" s="1"/>
  <c r="X400" i="4"/>
  <c r="Y400" i="4" s="1"/>
  <c r="X505" i="4"/>
  <c r="Y505" i="4" s="1"/>
  <c r="X522" i="4"/>
  <c r="Y522" i="4" s="1"/>
  <c r="X524" i="4"/>
  <c r="Y524" i="4" s="1"/>
  <c r="X498" i="4"/>
  <c r="Y498" i="4" s="1"/>
  <c r="X477" i="4"/>
  <c r="Y477" i="4" s="1"/>
  <c r="X495" i="4"/>
  <c r="Y495" i="4" s="1"/>
  <c r="X412" i="4"/>
  <c r="Y412" i="4" s="1"/>
  <c r="X575" i="4"/>
  <c r="Y575" i="4" s="1"/>
  <c r="X465" i="4"/>
  <c r="Y465" i="4" s="1"/>
  <c r="X475" i="4"/>
  <c r="Y475" i="4" s="1"/>
  <c r="X454" i="4"/>
  <c r="Y454" i="4" s="1"/>
  <c r="X464" i="4"/>
  <c r="Y464" i="4" s="1"/>
  <c r="X358" i="4"/>
  <c r="Y358" i="4" s="1"/>
  <c r="X539" i="4"/>
  <c r="Y539" i="4" s="1"/>
  <c r="X479" i="4"/>
  <c r="Y479" i="4" s="1"/>
  <c r="X501" i="4"/>
  <c r="Y501" i="4" s="1"/>
  <c r="X482" i="4"/>
  <c r="Y482" i="4" s="1"/>
  <c r="X411" i="4"/>
  <c r="Y411" i="4" s="1"/>
  <c r="X447" i="4"/>
  <c r="Y447" i="4" s="1"/>
  <c r="X383" i="4"/>
  <c r="Y383" i="4" s="1"/>
  <c r="X450" i="4"/>
  <c r="Y450" i="4" s="1"/>
  <c r="X415" i="4"/>
  <c r="Y415" i="4" s="1"/>
  <c r="X382" i="4"/>
  <c r="Y382" i="4" s="1"/>
  <c r="X292" i="4"/>
  <c r="Y292" i="4" s="1"/>
  <c r="X288" i="4"/>
  <c r="Y288" i="4" s="1"/>
  <c r="X315" i="4"/>
  <c r="Y315" i="4" s="1"/>
  <c r="X371" i="4"/>
  <c r="Y371" i="4" s="1"/>
  <c r="X377" i="4"/>
  <c r="Y377" i="4" s="1"/>
  <c r="X395" i="4"/>
  <c r="Y395" i="4" s="1"/>
  <c r="X408" i="4"/>
  <c r="Y408" i="4" s="1"/>
  <c r="X434" i="4"/>
  <c r="Y434" i="4" s="1"/>
  <c r="X336" i="4"/>
  <c r="Y336" i="4" s="1"/>
  <c r="X326" i="4"/>
  <c r="Y326" i="4" s="1"/>
  <c r="X364" i="4"/>
  <c r="Y364" i="4" s="1"/>
  <c r="X359" i="4"/>
  <c r="Y359" i="4" s="1"/>
  <c r="X423" i="4"/>
  <c r="Y423" i="4" s="1"/>
  <c r="X325" i="4"/>
  <c r="Y325" i="4" s="1"/>
  <c r="X260" i="4"/>
  <c r="Y260" i="4" s="1"/>
  <c r="X379" i="4"/>
  <c r="Y379" i="4" s="1"/>
  <c r="X346" i="4"/>
  <c r="Y346" i="4" s="1"/>
  <c r="X368" i="4"/>
  <c r="Y368" i="4" s="1"/>
  <c r="X300" i="4"/>
  <c r="Y300" i="4" s="1"/>
  <c r="X403" i="4"/>
  <c r="Y403" i="4" s="1"/>
  <c r="X352" i="4"/>
  <c r="Y352" i="4" s="1"/>
  <c r="X242" i="4"/>
  <c r="Y242" i="4" s="1"/>
  <c r="X303" i="4"/>
  <c r="Y303" i="4" s="1"/>
  <c r="X264" i="4"/>
  <c r="Y264" i="4" s="1"/>
  <c r="X318" i="4"/>
  <c r="Y318" i="4" s="1"/>
  <c r="X284" i="4"/>
  <c r="Y284" i="4" s="1"/>
  <c r="X287" i="4"/>
  <c r="Y287" i="4" s="1"/>
  <c r="X422" i="4"/>
  <c r="Y422" i="4" s="1"/>
  <c r="X330" i="4"/>
  <c r="Y330" i="4" s="1"/>
  <c r="X251" i="4"/>
  <c r="Y251" i="4" s="1"/>
  <c r="X452" i="4"/>
  <c r="Y452" i="4" s="1"/>
  <c r="X298" i="4"/>
  <c r="Y298" i="4" s="1"/>
  <c r="X237" i="4"/>
  <c r="Y237" i="4" s="1"/>
  <c r="X219" i="4"/>
  <c r="Y219" i="4" s="1"/>
  <c r="X230" i="4"/>
  <c r="Y230" i="4" s="1"/>
  <c r="X291" i="4"/>
  <c r="Y291" i="4" s="1"/>
  <c r="X324" i="4"/>
  <c r="Y324" i="4" s="1"/>
  <c r="X218" i="4"/>
  <c r="Y218" i="4" s="1"/>
  <c r="X146" i="4"/>
  <c r="Y146" i="4" s="1"/>
  <c r="X207" i="4"/>
  <c r="Y207" i="4" s="1"/>
  <c r="X214" i="4"/>
  <c r="Y214" i="4" s="1"/>
  <c r="X195" i="4"/>
  <c r="Y195" i="4" s="1"/>
  <c r="X275" i="4"/>
  <c r="Y275" i="4" s="1"/>
  <c r="X184" i="4"/>
  <c r="Y184" i="4" s="1"/>
  <c r="X361" i="4"/>
  <c r="Y361" i="4" s="1"/>
  <c r="X211" i="4"/>
  <c r="Y211" i="4" s="1"/>
  <c r="X252" i="4"/>
  <c r="Y252" i="4" s="1"/>
  <c r="X159" i="4"/>
  <c r="Y159" i="4" s="1"/>
  <c r="X244" i="4"/>
  <c r="Y244" i="4" s="1"/>
  <c r="X182" i="4"/>
  <c r="Y182" i="4" s="1"/>
  <c r="X245" i="4"/>
  <c r="Y245" i="4" s="1"/>
  <c r="X236" i="4"/>
  <c r="Y236" i="4" s="1"/>
  <c r="X135" i="4"/>
  <c r="Y135" i="4" s="1"/>
  <c r="X94" i="4"/>
  <c r="Y94" i="4" s="1"/>
  <c r="X144" i="4"/>
  <c r="Y144" i="4" s="1"/>
  <c r="X216" i="4"/>
  <c r="Y216" i="4" s="1"/>
  <c r="X103" i="4"/>
  <c r="Y103" i="4" s="1"/>
  <c r="X212" i="4"/>
  <c r="Y212" i="4" s="1"/>
  <c r="X220" i="4"/>
  <c r="Y220" i="4" s="1"/>
  <c r="X93" i="4"/>
  <c r="Y93" i="4" s="1"/>
  <c r="X109" i="4"/>
  <c r="Y109" i="4" s="1"/>
  <c r="X142" i="4"/>
  <c r="Y142" i="4" s="1"/>
  <c r="X156" i="4"/>
  <c r="Y156" i="4" s="1"/>
  <c r="X92" i="4"/>
  <c r="Y92" i="4" s="1"/>
  <c r="X136" i="4"/>
  <c r="Y136" i="4" s="1"/>
  <c r="X167" i="4"/>
  <c r="Y167" i="4" s="1"/>
  <c r="X110" i="4"/>
  <c r="Y110" i="4" s="1"/>
  <c r="X130" i="4"/>
  <c r="Y130" i="4" s="1"/>
  <c r="X91" i="4"/>
  <c r="Y91" i="4" s="1"/>
  <c r="X149" i="4"/>
  <c r="Y149" i="4" s="1"/>
  <c r="X101" i="4"/>
  <c r="Y101" i="4" s="1"/>
  <c r="X132" i="4"/>
  <c r="Y132" i="4" s="1"/>
  <c r="X120" i="4"/>
  <c r="Y120" i="4" s="1"/>
  <c r="X90" i="4"/>
  <c r="Y90" i="4" s="1"/>
  <c r="X171" i="4"/>
  <c r="Y171" i="4" s="1"/>
  <c r="X145" i="4"/>
  <c r="Y145" i="4" s="1"/>
  <c r="X166" i="4"/>
  <c r="Y166" i="4" s="1"/>
  <c r="X105" i="4"/>
  <c r="Y105" i="4" s="1"/>
  <c r="X133" i="4"/>
  <c r="Y133" i="4" s="1"/>
  <c r="X89" i="4"/>
  <c r="Y89" i="4" s="1"/>
  <c r="X48" i="4"/>
  <c r="Y48" i="4" s="1"/>
  <c r="X77" i="4"/>
  <c r="Y77" i="4" s="1"/>
  <c r="X42" i="4"/>
  <c r="Y42" i="4" s="1"/>
  <c r="X20" i="4"/>
  <c r="Y20" i="4" s="1"/>
  <c r="X16" i="4"/>
  <c r="Y16" i="4" s="1"/>
  <c r="X80" i="4"/>
  <c r="Y80" i="4" s="1"/>
  <c r="X63" i="4"/>
  <c r="Y63" i="4" s="1"/>
  <c r="X54" i="4"/>
  <c r="Y54" i="4" s="1"/>
  <c r="X45" i="4"/>
  <c r="Y45" i="4" s="1"/>
  <c r="X67" i="4"/>
  <c r="Y67" i="4" s="1"/>
  <c r="X9" i="4"/>
  <c r="Y9" i="4" s="1"/>
  <c r="X41" i="4"/>
  <c r="Y41" i="4" s="1"/>
  <c r="X38" i="4"/>
  <c r="Y38" i="4" s="1"/>
  <c r="X26" i="4"/>
  <c r="Y26" i="4" s="1"/>
  <c r="X71" i="4"/>
  <c r="Y71" i="4" s="1"/>
  <c r="X70" i="4"/>
  <c r="Y70" i="4" s="1"/>
  <c r="X46" i="4"/>
  <c r="Y46" i="4" s="1"/>
  <c r="X685" i="4"/>
  <c r="Y685" i="4" s="1"/>
  <c r="X637" i="4"/>
  <c r="Y637" i="4" s="1"/>
  <c r="X577" i="4"/>
  <c r="Y577" i="4" s="1"/>
  <c r="X656" i="4"/>
  <c r="Y656" i="4" s="1"/>
  <c r="X568" i="4"/>
  <c r="Y568" i="4" s="1"/>
  <c r="X649" i="4"/>
  <c r="Y649" i="4" s="1"/>
  <c r="X657" i="4"/>
  <c r="Y657" i="4" s="1"/>
  <c r="X618" i="4"/>
  <c r="Y618" i="4" s="1"/>
  <c r="X721" i="4"/>
  <c r="Y721" i="4" s="1"/>
  <c r="X607" i="4"/>
  <c r="Y607" i="4" s="1"/>
  <c r="X625" i="4"/>
  <c r="Y625" i="4" s="1"/>
  <c r="X617" i="4"/>
  <c r="Y617" i="4" s="1"/>
  <c r="X601" i="4"/>
  <c r="Y601" i="4" s="1"/>
  <c r="X583" i="4"/>
  <c r="Y583" i="4" s="1"/>
  <c r="X519" i="4"/>
  <c r="Y519" i="4" s="1"/>
  <c r="X485" i="4"/>
  <c r="Y485" i="4" s="1"/>
  <c r="X531" i="4"/>
  <c r="Y531" i="4" s="1"/>
  <c r="X590" i="4"/>
  <c r="Y590" i="4" s="1"/>
  <c r="X571" i="4"/>
  <c r="Y571" i="4" s="1"/>
  <c r="X532" i="4"/>
  <c r="Y532" i="4" s="1"/>
  <c r="X578" i="4"/>
  <c r="Y578" i="4" s="1"/>
  <c r="X548" i="4"/>
  <c r="Y548" i="4" s="1"/>
  <c r="X508" i="4"/>
  <c r="Y508" i="4" s="1"/>
  <c r="X544" i="4"/>
  <c r="Y544" i="4" s="1"/>
  <c r="X466" i="4"/>
  <c r="Y466" i="4" s="1"/>
  <c r="X580" i="4"/>
  <c r="Y580" i="4" s="1"/>
  <c r="X542" i="4"/>
  <c r="Y542" i="4" s="1"/>
  <c r="X537" i="4"/>
  <c r="Y537" i="4" s="1"/>
  <c r="X521" i="4"/>
  <c r="Y521" i="4" s="1"/>
  <c r="X490" i="4"/>
  <c r="Y490" i="4" s="1"/>
  <c r="X474" i="4"/>
  <c r="Y474" i="4" s="1"/>
  <c r="X525" i="4"/>
  <c r="Y525" i="4" s="1"/>
  <c r="X392" i="4"/>
  <c r="Y392" i="4" s="1"/>
  <c r="X488" i="4"/>
  <c r="Y488" i="4" s="1"/>
  <c r="X497" i="4"/>
  <c r="Y497" i="4" s="1"/>
  <c r="X484" i="4"/>
  <c r="Y484" i="4" s="1"/>
  <c r="X453" i="4"/>
  <c r="Y453" i="4" s="1"/>
  <c r="X461" i="4"/>
  <c r="Y461" i="4" s="1"/>
  <c r="X458" i="4"/>
  <c r="Y458" i="4" s="1"/>
  <c r="X435" i="4"/>
  <c r="Y435" i="4" s="1"/>
  <c r="X536" i="4"/>
  <c r="Y536" i="4" s="1"/>
  <c r="X492" i="4"/>
  <c r="Y492" i="4" s="1"/>
  <c r="X459" i="4"/>
  <c r="Y459" i="4" s="1"/>
  <c r="X456" i="4"/>
  <c r="Y456" i="4" s="1"/>
  <c r="X413" i="4"/>
  <c r="Y413" i="4" s="1"/>
  <c r="X373" i="4"/>
  <c r="Y373" i="4" s="1"/>
  <c r="X436" i="4"/>
  <c r="Y436" i="4" s="1"/>
  <c r="X449" i="4"/>
  <c r="Y449" i="4" s="1"/>
  <c r="X500" i="4"/>
  <c r="Y500" i="4" s="1"/>
  <c r="X467" i="4"/>
  <c r="Y467" i="4" s="1"/>
  <c r="X393" i="4"/>
  <c r="Y393" i="4" s="1"/>
  <c r="X384" i="4"/>
  <c r="Y384" i="4" s="1"/>
  <c r="X429" i="4"/>
  <c r="Y429" i="4" s="1"/>
  <c r="X406" i="4"/>
  <c r="Y406" i="4" s="1"/>
  <c r="X360" i="4"/>
  <c r="Y360" i="4" s="1"/>
  <c r="X439" i="4"/>
  <c r="Y439" i="4" s="1"/>
  <c r="X365" i="4"/>
  <c r="Y365" i="4" s="1"/>
  <c r="X272" i="4"/>
  <c r="Y272" i="4" s="1"/>
  <c r="X306" i="4"/>
  <c r="Y306" i="4" s="1"/>
  <c r="X366" i="4"/>
  <c r="Y366" i="4" s="1"/>
  <c r="X428" i="4"/>
  <c r="Y428" i="4" s="1"/>
  <c r="X278" i="4"/>
  <c r="Y278" i="4" s="1"/>
  <c r="X404" i="4"/>
  <c r="Y404" i="4" s="1"/>
  <c r="X388" i="4"/>
  <c r="Y388" i="4" s="1"/>
  <c r="X316" i="4"/>
  <c r="Y316" i="4" s="1"/>
  <c r="X246" i="4"/>
  <c r="Y246" i="4" s="1"/>
  <c r="X296" i="4"/>
  <c r="Y296" i="4" s="1"/>
  <c r="X374" i="4"/>
  <c r="Y374" i="4" s="1"/>
  <c r="X398" i="4"/>
  <c r="Y398" i="4" s="1"/>
  <c r="X381" i="4"/>
  <c r="Y381" i="4" s="1"/>
  <c r="X269" i="4"/>
  <c r="Y269" i="4" s="1"/>
  <c r="X355" i="4"/>
  <c r="Y355" i="4" s="1"/>
  <c r="X312" i="4"/>
  <c r="Y312" i="4" s="1"/>
  <c r="X348" i="4"/>
  <c r="Y348" i="4" s="1"/>
  <c r="X270" i="4"/>
  <c r="Y270" i="4" s="1"/>
  <c r="X308" i="4"/>
  <c r="Y308" i="4" s="1"/>
  <c r="X354" i="4"/>
  <c r="Y354" i="4" s="1"/>
  <c r="X323" i="4"/>
  <c r="Y323" i="4" s="1"/>
  <c r="X333" i="4"/>
  <c r="Y333" i="4" s="1"/>
  <c r="X276" i="4"/>
  <c r="Y276" i="4" s="1"/>
  <c r="X289" i="4"/>
  <c r="Y289" i="4" s="1"/>
  <c r="X196" i="4"/>
  <c r="Y196" i="4" s="1"/>
  <c r="X107" i="4"/>
  <c r="Y107" i="4" s="1"/>
  <c r="X389" i="4"/>
  <c r="Y389" i="4" s="1"/>
  <c r="X294" i="4"/>
  <c r="Y294" i="4" s="1"/>
  <c r="X189" i="4"/>
  <c r="Y189" i="4" s="1"/>
  <c r="X221" i="4"/>
  <c r="Y221" i="4" s="1"/>
  <c r="X241" i="4"/>
  <c r="Y241" i="4" s="1"/>
  <c r="X307" i="4"/>
  <c r="Y307" i="4" s="1"/>
  <c r="X234" i="4"/>
  <c r="Y234" i="4" s="1"/>
  <c r="X286" i="4"/>
  <c r="Y286" i="4" s="1"/>
  <c r="X281" i="4"/>
  <c r="Y281" i="4" s="1"/>
  <c r="X267" i="4"/>
  <c r="Y267" i="4" s="1"/>
  <c r="X225" i="4"/>
  <c r="Y225" i="4" s="1"/>
  <c r="X313" i="4"/>
  <c r="Y313" i="4" s="1"/>
  <c r="X190" i="4"/>
  <c r="Y190" i="4" s="1"/>
  <c r="X204" i="4"/>
  <c r="Y204" i="4" s="1"/>
  <c r="X227" i="4"/>
  <c r="Y227" i="4" s="1"/>
  <c r="X253" i="4"/>
  <c r="Y253" i="4" s="1"/>
  <c r="X175" i="4"/>
  <c r="Y175" i="4" s="1"/>
  <c r="X240" i="4"/>
  <c r="Y240" i="4" s="1"/>
  <c r="X235" i="4"/>
  <c r="Y235" i="4" s="1"/>
  <c r="X335" i="4"/>
  <c r="Y335" i="4" s="1"/>
  <c r="X127" i="4"/>
  <c r="Y127" i="4" s="1"/>
  <c r="X183" i="4"/>
  <c r="Y183" i="4" s="1"/>
  <c r="X213" i="4"/>
  <c r="Y213" i="4" s="1"/>
  <c r="X279" i="4"/>
  <c r="Y279" i="4" s="1"/>
  <c r="X338" i="4"/>
  <c r="Y338" i="4" s="1"/>
  <c r="X217" i="4"/>
  <c r="Y217" i="4" s="1"/>
  <c r="X160" i="4"/>
  <c r="Y160" i="4" s="1"/>
  <c r="X123" i="4"/>
  <c r="Y123" i="4" s="1"/>
  <c r="X131" i="4"/>
  <c r="Y131" i="4" s="1"/>
  <c r="X226" i="4"/>
  <c r="Y226" i="4" s="1"/>
  <c r="X215" i="4"/>
  <c r="Y215" i="4" s="1"/>
  <c r="X208" i="4"/>
  <c r="Y208" i="4" s="1"/>
  <c r="X181" i="4"/>
  <c r="Y181" i="4" s="1"/>
  <c r="X155" i="4"/>
  <c r="Y155" i="4" s="1"/>
  <c r="X129" i="4"/>
  <c r="Y129" i="4" s="1"/>
  <c r="X140" i="4"/>
  <c r="Y140" i="4" s="1"/>
  <c r="X111" i="4"/>
  <c r="Y111" i="4" s="1"/>
  <c r="X88" i="4"/>
  <c r="Y88" i="4" s="1"/>
  <c r="X106" i="4"/>
  <c r="Y106" i="4" s="1"/>
  <c r="X162" i="4"/>
  <c r="Y162" i="4" s="1"/>
  <c r="X125" i="4"/>
  <c r="Y125" i="4" s="1"/>
  <c r="X153" i="4"/>
  <c r="Y153" i="4" s="1"/>
  <c r="X173" i="4"/>
  <c r="Y173" i="4" s="1"/>
  <c r="X128" i="4"/>
  <c r="Y128" i="4" s="1"/>
  <c r="X116" i="4"/>
  <c r="Y116" i="4" s="1"/>
  <c r="X121" i="4"/>
  <c r="Y121" i="4" s="1"/>
  <c r="X104" i="4"/>
  <c r="Y104" i="4" s="1"/>
  <c r="X143" i="4"/>
  <c r="Y143" i="4" s="1"/>
  <c r="X176" i="4"/>
  <c r="Y176" i="4" s="1"/>
  <c r="X134" i="4"/>
  <c r="Y134" i="4" s="1"/>
  <c r="X56" i="4"/>
  <c r="Y56" i="4" s="1"/>
  <c r="X37" i="4"/>
  <c r="Y37" i="4" s="1"/>
  <c r="X85" i="4"/>
  <c r="Y85" i="4" s="1"/>
  <c r="X69" i="4"/>
  <c r="Y69" i="4" s="1"/>
  <c r="X82" i="4"/>
  <c r="Y82" i="4" s="1"/>
  <c r="X28" i="4"/>
  <c r="Y28" i="4" s="1"/>
  <c r="X180" i="4"/>
  <c r="Y180" i="4" s="1"/>
  <c r="X36" i="4"/>
  <c r="Y36" i="4" s="1"/>
  <c r="X29" i="4"/>
  <c r="Y29" i="4" s="1"/>
  <c r="X59" i="4"/>
  <c r="Y59" i="4" s="1"/>
  <c r="X44" i="4"/>
  <c r="Y44" i="4" s="1"/>
  <c r="X15" i="4"/>
  <c r="Y15" i="4" s="1"/>
  <c r="X74" i="4"/>
  <c r="Y74" i="4" s="1"/>
  <c r="X23" i="4"/>
  <c r="Y23" i="4" s="1"/>
  <c r="X73" i="4"/>
  <c r="Y73" i="4" s="1"/>
  <c r="X24" i="4"/>
  <c r="Y24" i="4" s="1"/>
  <c r="X21" i="4"/>
  <c r="Y21" i="4" s="1"/>
  <c r="X87" i="4"/>
  <c r="Y87" i="4" s="1"/>
  <c r="X13" i="4"/>
  <c r="Y13" i="4" s="1"/>
  <c r="X40" i="4"/>
  <c r="Y40" i="4" s="1"/>
  <c r="X689" i="4"/>
  <c r="Y689" i="4" s="1"/>
  <c r="AG723" i="4"/>
  <c r="AH723" i="4" s="1"/>
  <c r="AJ724" i="14" s="1"/>
  <c r="X565" i="4"/>
  <c r="Y565" i="4" s="1"/>
  <c r="X669" i="4"/>
  <c r="Y669" i="4" s="1"/>
  <c r="AG707" i="4"/>
  <c r="AH707" i="4" s="1"/>
  <c r="AJ708" i="14" s="1"/>
  <c r="AG604" i="4"/>
  <c r="AH604" i="4" s="1"/>
  <c r="AJ606" i="14" s="1"/>
  <c r="X597" i="4"/>
  <c r="Y597" i="4" s="1"/>
  <c r="AG543" i="4"/>
  <c r="AH543" i="4" s="1"/>
  <c r="AJ545" i="14" s="1"/>
  <c r="X638" i="4"/>
  <c r="Y638" i="4" s="1"/>
  <c r="X708" i="4"/>
  <c r="Y708" i="4" s="1"/>
  <c r="AG719" i="4"/>
  <c r="AH719" i="4" s="1"/>
  <c r="AJ720" i="14" s="1"/>
  <c r="X586" i="4"/>
  <c r="Y586" i="4" s="1"/>
  <c r="X570" i="4"/>
  <c r="Y570" i="4" s="1"/>
  <c r="X670" i="4"/>
  <c r="Y670" i="4" s="1"/>
  <c r="X732" i="4"/>
  <c r="Y732" i="4" s="1"/>
  <c r="X595" i="4"/>
  <c r="Y595" i="4" s="1"/>
  <c r="X703" i="4"/>
  <c r="Y703" i="4" s="1"/>
  <c r="X640" i="4"/>
  <c r="Y640" i="4" s="1"/>
  <c r="X533" i="4"/>
  <c r="Y533" i="4" s="1"/>
  <c r="X619" i="4"/>
  <c r="Y619" i="4" s="1"/>
  <c r="X560" i="4"/>
  <c r="Y560" i="4" s="1"/>
  <c r="X487" i="4"/>
  <c r="Y487" i="4" s="1"/>
  <c r="X550" i="4"/>
  <c r="Y550" i="4" s="1"/>
  <c r="X562" i="4"/>
  <c r="Y562" i="4" s="1"/>
  <c r="X494" i="4"/>
  <c r="Y494" i="4" s="1"/>
  <c r="X401" i="4"/>
  <c r="Y401" i="4" s="1"/>
  <c r="X655" i="4"/>
  <c r="Y655" i="4" s="1"/>
  <c r="X545" i="4"/>
  <c r="Y545" i="4" s="1"/>
  <c r="X491" i="4"/>
  <c r="Y491" i="4" s="1"/>
  <c r="X546" i="4"/>
  <c r="Y546" i="4" s="1"/>
  <c r="X515" i="4"/>
  <c r="Y515" i="4" s="1"/>
  <c r="X665" i="4"/>
  <c r="Y665" i="4" s="1"/>
  <c r="X557" i="4"/>
  <c r="Y557" i="4" s="1"/>
  <c r="X541" i="4"/>
  <c r="Y541" i="4" s="1"/>
  <c r="X529" i="4"/>
  <c r="Y529" i="4" s="1"/>
  <c r="X481" i="4"/>
  <c r="Y481" i="4" s="1"/>
  <c r="X457" i="4"/>
  <c r="Y457" i="4" s="1"/>
  <c r="X486" i="4"/>
  <c r="Y486" i="4" s="1"/>
  <c r="X445" i="4"/>
  <c r="Y445" i="4" s="1"/>
  <c r="X304" i="4"/>
  <c r="Y304" i="4" s="1"/>
  <c r="X530" i="4"/>
  <c r="Y530" i="4" s="1"/>
  <c r="X483" i="4"/>
  <c r="Y483" i="4" s="1"/>
  <c r="X502" i="4"/>
  <c r="Y502" i="4" s="1"/>
  <c r="X460" i="4"/>
  <c r="Y460" i="4" s="1"/>
  <c r="X509" i="4"/>
  <c r="Y509" i="4" s="1"/>
  <c r="X409" i="4"/>
  <c r="Y409" i="4" s="1"/>
  <c r="X416" i="4"/>
  <c r="Y416" i="4" s="1"/>
  <c r="X516" i="4"/>
  <c r="Y516" i="4" s="1"/>
  <c r="X468" i="4"/>
  <c r="Y468" i="4" s="1"/>
  <c r="X451" i="4"/>
  <c r="Y451" i="4" s="1"/>
  <c r="X405" i="4"/>
  <c r="Y405" i="4" s="1"/>
  <c r="X356" i="4"/>
  <c r="Y356" i="4" s="1"/>
  <c r="X274" i="4"/>
  <c r="Y274" i="4" s="1"/>
  <c r="X469" i="4"/>
  <c r="Y469" i="4" s="1"/>
  <c r="X448" i="4"/>
  <c r="Y448" i="4" s="1"/>
  <c r="X476" i="4"/>
  <c r="Y476" i="4" s="1"/>
  <c r="X433" i="4"/>
  <c r="Y433" i="4" s="1"/>
  <c r="X380" i="4"/>
  <c r="Y380" i="4" s="1"/>
  <c r="X375" i="4"/>
  <c r="Y375" i="4" s="1"/>
  <c r="X397" i="4"/>
  <c r="Y397" i="4" s="1"/>
  <c r="X391" i="4"/>
  <c r="Y391" i="4" s="1"/>
  <c r="X430" i="4"/>
  <c r="Y430" i="4" s="1"/>
  <c r="X446" i="4"/>
  <c r="Y446" i="4" s="1"/>
  <c r="X261" i="4"/>
  <c r="Y261" i="4" s="1"/>
  <c r="X256" i="4"/>
  <c r="Y256" i="4" s="1"/>
  <c r="X290" i="4"/>
  <c r="Y290" i="4" s="1"/>
  <c r="X414" i="4"/>
  <c r="Y414" i="4" s="1"/>
  <c r="X387" i="4"/>
  <c r="Y387" i="4" s="1"/>
  <c r="X421" i="4"/>
  <c r="Y421" i="4" s="1"/>
  <c r="X425" i="4"/>
  <c r="Y425" i="4" s="1"/>
  <c r="X345" i="4"/>
  <c r="Y345" i="4" s="1"/>
  <c r="X258" i="4"/>
  <c r="Y258" i="4" s="1"/>
  <c r="X344" i="4"/>
  <c r="Y344" i="4" s="1"/>
  <c r="X328" i="4"/>
  <c r="Y328" i="4" s="1"/>
  <c r="X342" i="4"/>
  <c r="Y342" i="4" s="1"/>
  <c r="X250" i="4"/>
  <c r="Y250" i="4" s="1"/>
  <c r="X339" i="4"/>
  <c r="Y339" i="4" s="1"/>
  <c r="X399" i="4"/>
  <c r="Y399" i="4" s="1"/>
  <c r="X350" i="4"/>
  <c r="Y350" i="4" s="1"/>
  <c r="X420" i="4"/>
  <c r="Y420" i="4" s="1"/>
  <c r="X442" i="4"/>
  <c r="Y442" i="4" s="1"/>
  <c r="X424" i="4"/>
  <c r="Y424" i="4" s="1"/>
  <c r="X418" i="4"/>
  <c r="Y418" i="4" s="1"/>
  <c r="X266" i="4"/>
  <c r="Y266" i="4" s="1"/>
  <c r="X370" i="4"/>
  <c r="Y370" i="4" s="1"/>
  <c r="X302" i="4"/>
  <c r="Y302" i="4" s="1"/>
  <c r="X322" i="4"/>
  <c r="Y322" i="4" s="1"/>
  <c r="X257" i="4"/>
  <c r="Y257" i="4" s="1"/>
  <c r="X331" i="4"/>
  <c r="Y331" i="4" s="1"/>
  <c r="X229" i="4"/>
  <c r="Y229" i="4" s="1"/>
  <c r="X317" i="4"/>
  <c r="Y317" i="4" s="1"/>
  <c r="X369" i="4"/>
  <c r="Y369" i="4" s="1"/>
  <c r="X305" i="4"/>
  <c r="Y305" i="4" s="1"/>
  <c r="X337" i="4"/>
  <c r="Y337" i="4" s="1"/>
  <c r="X353" i="4"/>
  <c r="Y353" i="4" s="1"/>
  <c r="X293" i="4"/>
  <c r="Y293" i="4" s="1"/>
  <c r="X188" i="4"/>
  <c r="Y188" i="4" s="1"/>
  <c r="X301" i="4"/>
  <c r="Y301" i="4" s="1"/>
  <c r="X309" i="4"/>
  <c r="Y309" i="4" s="1"/>
  <c r="X268" i="4"/>
  <c r="Y268" i="4" s="1"/>
  <c r="X349" i="4"/>
  <c r="Y349" i="4" s="1"/>
  <c r="X263" i="4"/>
  <c r="Y263" i="4" s="1"/>
  <c r="X297" i="4"/>
  <c r="Y297" i="4" s="1"/>
  <c r="X385" i="4"/>
  <c r="Y385" i="4" s="1"/>
  <c r="X186" i="4"/>
  <c r="Y186" i="4" s="1"/>
  <c r="X205" i="4"/>
  <c r="Y205" i="4" s="1"/>
  <c r="X141" i="4"/>
  <c r="Y141" i="4" s="1"/>
  <c r="X201" i="4"/>
  <c r="Y201" i="4" s="1"/>
  <c r="X203" i="4"/>
  <c r="Y203" i="4" s="1"/>
  <c r="X249" i="4"/>
  <c r="Y249" i="4" s="1"/>
  <c r="X319" i="4"/>
  <c r="Y319" i="4" s="1"/>
  <c r="X238" i="4"/>
  <c r="Y238" i="4" s="1"/>
  <c r="X209" i="4"/>
  <c r="Y209" i="4" s="1"/>
  <c r="X199" i="4"/>
  <c r="Y199" i="4" s="1"/>
  <c r="X177" i="4"/>
  <c r="Y177" i="4" s="1"/>
  <c r="X248" i="4"/>
  <c r="Y248" i="4" s="1"/>
  <c r="X96" i="4"/>
  <c r="Y96" i="4" s="1"/>
  <c r="X223" i="4"/>
  <c r="Y223" i="4" s="1"/>
  <c r="X99" i="4"/>
  <c r="Y99" i="4" s="1"/>
  <c r="X185" i="4"/>
  <c r="Y185" i="4" s="1"/>
  <c r="X206" i="4"/>
  <c r="Y206" i="4" s="1"/>
  <c r="X232" i="4"/>
  <c r="Y232" i="4" s="1"/>
  <c r="X150" i="4"/>
  <c r="Y150" i="4" s="1"/>
  <c r="X115" i="4"/>
  <c r="Y115" i="4" s="1"/>
  <c r="X97" i="4"/>
  <c r="Y97" i="4" s="1"/>
  <c r="X124" i="4"/>
  <c r="Y124" i="4" s="1"/>
  <c r="X163" i="4"/>
  <c r="Y163" i="4" s="1"/>
  <c r="X102" i="4"/>
  <c r="Y102" i="4" s="1"/>
  <c r="X95" i="4"/>
  <c r="Y95" i="4" s="1"/>
  <c r="X126" i="4"/>
  <c r="Y126" i="4" s="1"/>
  <c r="X119" i="4"/>
  <c r="Y119" i="4" s="1"/>
  <c r="X113" i="4"/>
  <c r="Y113" i="4" s="1"/>
  <c r="X174" i="4"/>
  <c r="Y174" i="4" s="1"/>
  <c r="X164" i="4"/>
  <c r="Y164" i="4" s="1"/>
  <c r="X100" i="4"/>
  <c r="Y100" i="4" s="1"/>
  <c r="X158" i="4"/>
  <c r="Y158" i="4" s="1"/>
  <c r="X60" i="4"/>
  <c r="Y60" i="4" s="1"/>
  <c r="X64" i="4"/>
  <c r="Y64" i="4" s="1"/>
  <c r="X112" i="4"/>
  <c r="Y112" i="4" s="1"/>
  <c r="X79" i="4"/>
  <c r="Y79" i="4" s="1"/>
  <c r="X53" i="4"/>
  <c r="Y53" i="4" s="1"/>
  <c r="X86" i="4"/>
  <c r="Y86" i="4" s="1"/>
  <c r="X33" i="4"/>
  <c r="Y33" i="4" s="1"/>
  <c r="X31" i="4"/>
  <c r="Y31" i="4" s="1"/>
  <c r="X51" i="4"/>
  <c r="Y51" i="4" s="1"/>
  <c r="X72" i="4"/>
  <c r="Y72" i="4" s="1"/>
  <c r="X19" i="4"/>
  <c r="Y19" i="4" s="1"/>
  <c r="X49" i="4"/>
  <c r="Y49" i="4" s="1"/>
  <c r="X50" i="4"/>
  <c r="Y50" i="4" s="1"/>
  <c r="X14" i="4"/>
  <c r="Y14" i="4" s="1"/>
  <c r="X83" i="4"/>
  <c r="Y83" i="4" s="1"/>
  <c r="X32" i="4"/>
  <c r="Y32" i="4" s="1"/>
  <c r="X47" i="4"/>
  <c r="Y47" i="4" s="1"/>
  <c r="X81" i="4"/>
  <c r="Y81" i="4" s="1"/>
  <c r="X34" i="4"/>
  <c r="Y34" i="4" s="1"/>
  <c r="X58" i="4"/>
  <c r="Y58" i="4" s="1"/>
  <c r="X17" i="4"/>
  <c r="Y17" i="4" s="1"/>
  <c r="X18" i="4"/>
  <c r="Y18" i="4" s="1"/>
  <c r="X11" i="4"/>
  <c r="Y11" i="4" s="1"/>
  <c r="X65" i="4"/>
  <c r="Y65" i="4" s="1"/>
  <c r="X696" i="4"/>
  <c r="Y696" i="4" s="1"/>
  <c r="X610" i="4"/>
  <c r="Y610" i="4" s="1"/>
  <c r="AG726" i="4"/>
  <c r="AH726" i="4" s="1"/>
  <c r="AJ726" i="14" s="1"/>
  <c r="X686" i="4"/>
  <c r="Y686" i="4" s="1"/>
  <c r="X658" i="4"/>
  <c r="Y658" i="4" s="1"/>
  <c r="X709" i="4"/>
  <c r="Y709" i="4" s="1"/>
  <c r="X623" i="4"/>
  <c r="Y623" i="4" s="1"/>
  <c r="X705" i="4"/>
  <c r="Y705" i="4" s="1"/>
  <c r="X576" i="4"/>
  <c r="Y576" i="4" s="1"/>
  <c r="X615" i="4"/>
  <c r="Y615" i="4" s="1"/>
  <c r="X634" i="4"/>
  <c r="Y634" i="4" s="1"/>
  <c r="X472" i="4"/>
  <c r="Y472" i="4" s="1"/>
  <c r="X528" i="4"/>
  <c r="Y528" i="4" s="1"/>
  <c r="X626" i="4"/>
  <c r="Y626" i="4" s="1"/>
  <c r="X727" i="4"/>
  <c r="Y727" i="4" s="1"/>
  <c r="X614" i="4"/>
  <c r="Y614" i="4" s="1"/>
  <c r="X582" i="4"/>
  <c r="Y582" i="4" s="1"/>
  <c r="X558" i="4"/>
  <c r="Y558" i="4" s="1"/>
  <c r="X559" i="4"/>
  <c r="Y559" i="4" s="1"/>
  <c r="X493" i="4"/>
  <c r="Y493" i="4" s="1"/>
  <c r="X504" i="4"/>
  <c r="Y504" i="4" s="1"/>
  <c r="X534" i="4"/>
  <c r="Y534" i="4" s="1"/>
  <c r="X591" i="4"/>
  <c r="Y591" i="4" s="1"/>
  <c r="X547" i="4"/>
  <c r="Y547" i="4" s="1"/>
  <c r="X514" i="4"/>
  <c r="Y514" i="4" s="1"/>
  <c r="X556" i="4"/>
  <c r="Y556" i="4" s="1"/>
  <c r="X512" i="4"/>
  <c r="Y512" i="4" s="1"/>
  <c r="X639" i="4"/>
  <c r="Y639" i="4" s="1"/>
  <c r="X554" i="4"/>
  <c r="Y554" i="4" s="1"/>
  <c r="X563" i="4"/>
  <c r="Y563" i="4" s="1"/>
  <c r="X553" i="4"/>
  <c r="Y553" i="4" s="1"/>
  <c r="X507" i="4"/>
  <c r="Y507" i="4" s="1"/>
  <c r="X526" i="4"/>
  <c r="Y526" i="4" s="1"/>
  <c r="X480" i="4"/>
  <c r="Y480" i="4" s="1"/>
  <c r="X320" i="4"/>
  <c r="Y320" i="4" s="1"/>
  <c r="X262" i="4"/>
  <c r="Y262" i="4" s="1"/>
  <c r="X574" i="4"/>
  <c r="Y574" i="4" s="1"/>
  <c r="X517" i="4"/>
  <c r="Y517" i="4" s="1"/>
  <c r="X463" i="4"/>
  <c r="Y463" i="4" s="1"/>
  <c r="X441" i="4"/>
  <c r="Y441" i="4" s="1"/>
  <c r="X496" i="4"/>
  <c r="Y496" i="4" s="1"/>
  <c r="X390" i="4"/>
  <c r="Y390" i="4" s="1"/>
  <c r="X431" i="4"/>
  <c r="Y431" i="4" s="1"/>
  <c r="X518" i="4"/>
  <c r="Y518" i="4" s="1"/>
  <c r="X520" i="4"/>
  <c r="Y520" i="4" s="1"/>
  <c r="X417" i="4"/>
  <c r="Y417" i="4" s="1"/>
  <c r="X489" i="4"/>
  <c r="Y489" i="4" s="1"/>
  <c r="X410" i="4"/>
  <c r="Y410" i="4" s="1"/>
  <c r="X555" i="4"/>
  <c r="Y555" i="4" s="1"/>
  <c r="X437" i="4"/>
  <c r="Y437" i="4" s="1"/>
  <c r="X444" i="4"/>
  <c r="Y444" i="4" s="1"/>
  <c r="X510" i="4"/>
  <c r="Y510" i="4" s="1"/>
  <c r="X394" i="4"/>
  <c r="Y394" i="4" s="1"/>
  <c r="X367" i="4"/>
  <c r="Y367" i="4" s="1"/>
  <c r="X426" i="4"/>
  <c r="Y426" i="4" s="1"/>
  <c r="X427" i="4"/>
  <c r="Y427" i="4" s="1"/>
  <c r="X376" i="4"/>
  <c r="Y376" i="4" s="1"/>
  <c r="X438" i="4"/>
  <c r="Y438" i="4" s="1"/>
  <c r="X347" i="4"/>
  <c r="Y347" i="4" s="1"/>
  <c r="X329" i="4"/>
  <c r="Y329" i="4" s="1"/>
  <c r="X247" i="4"/>
  <c r="Y247" i="4" s="1"/>
  <c r="X327" i="4"/>
  <c r="Y327" i="4" s="1"/>
  <c r="X362" i="4"/>
  <c r="Y362" i="4" s="1"/>
  <c r="X351" i="4"/>
  <c r="Y351" i="4" s="1"/>
  <c r="X419" i="4"/>
  <c r="Y419" i="4" s="1"/>
  <c r="X332" i="4"/>
  <c r="Y332" i="4" s="1"/>
  <c r="X402" i="4"/>
  <c r="Y402" i="4" s="1"/>
  <c r="X233" i="4"/>
  <c r="Y233" i="4" s="1"/>
  <c r="X340" i="4"/>
  <c r="Y340" i="4" s="1"/>
  <c r="X363" i="4"/>
  <c r="Y363" i="4" s="1"/>
  <c r="X282" i="4"/>
  <c r="Y282" i="4" s="1"/>
  <c r="X334" i="4"/>
  <c r="Y334" i="4" s="1"/>
  <c r="X273" i="4"/>
  <c r="Y273" i="4" s="1"/>
  <c r="X386" i="4"/>
  <c r="Y386" i="4" s="1"/>
  <c r="X378" i="4"/>
  <c r="Y378" i="4" s="1"/>
  <c r="X443" i="4"/>
  <c r="Y443" i="4" s="1"/>
  <c r="X341" i="4"/>
  <c r="Y341" i="4" s="1"/>
  <c r="X343" i="4"/>
  <c r="Y343" i="4" s="1"/>
  <c r="X407" i="4"/>
  <c r="Y407" i="4" s="1"/>
  <c r="X295" i="4"/>
  <c r="Y295" i="4" s="1"/>
  <c r="X254" i="4"/>
  <c r="Y254" i="4" s="1"/>
  <c r="X280" i="4"/>
  <c r="Y280" i="4" s="1"/>
  <c r="X310" i="4"/>
  <c r="Y310" i="4" s="1"/>
  <c r="X321" i="4"/>
  <c r="Y321" i="4" s="1"/>
  <c r="X202" i="4"/>
  <c r="Y202" i="4" s="1"/>
  <c r="X265" i="4"/>
  <c r="Y265" i="4" s="1"/>
  <c r="X259" i="4"/>
  <c r="Y259" i="4" s="1"/>
  <c r="X192" i="4"/>
  <c r="Y192" i="4" s="1"/>
  <c r="X285" i="4"/>
  <c r="Y285" i="4" s="1"/>
  <c r="X314" i="4"/>
  <c r="Y314" i="4" s="1"/>
  <c r="X277" i="4"/>
  <c r="Y277" i="4" s="1"/>
  <c r="X191" i="4"/>
  <c r="Y191" i="4" s="1"/>
  <c r="X151" i="4"/>
  <c r="Y151" i="4" s="1"/>
  <c r="X299" i="4"/>
  <c r="Y299" i="4" s="1"/>
  <c r="X357" i="4"/>
  <c r="Y357" i="4" s="1"/>
  <c r="X187" i="4"/>
  <c r="Y187" i="4" s="1"/>
  <c r="X210" i="4"/>
  <c r="Y210" i="4" s="1"/>
  <c r="X231" i="4"/>
  <c r="Y231" i="4" s="1"/>
  <c r="X255" i="4"/>
  <c r="Y255" i="4" s="1"/>
  <c r="X283" i="4"/>
  <c r="Y283" i="4" s="1"/>
  <c r="X193" i="4"/>
  <c r="Y193" i="4" s="1"/>
  <c r="X197" i="4"/>
  <c r="Y197" i="4" s="1"/>
  <c r="X122" i="4"/>
  <c r="Y122" i="4" s="1"/>
  <c r="X200" i="4"/>
  <c r="Y200" i="4" s="1"/>
  <c r="X194" i="4"/>
  <c r="Y194" i="4" s="1"/>
  <c r="X239" i="4"/>
  <c r="Y239" i="4" s="1"/>
  <c r="X311" i="4"/>
  <c r="Y311" i="4" s="1"/>
  <c r="X222" i="4"/>
  <c r="Y222" i="4" s="1"/>
  <c r="X243" i="4"/>
  <c r="Y243" i="4" s="1"/>
  <c r="X271" i="4"/>
  <c r="Y271" i="4" s="1"/>
  <c r="X157" i="4"/>
  <c r="Y157" i="4" s="1"/>
  <c r="X228" i="4"/>
  <c r="Y228" i="4" s="1"/>
  <c r="X169" i="4"/>
  <c r="Y169" i="4" s="1"/>
  <c r="X198" i="4"/>
  <c r="Y198" i="4" s="1"/>
  <c r="X137" i="4"/>
  <c r="Y137" i="4" s="1"/>
  <c r="X224" i="4"/>
  <c r="Y224" i="4" s="1"/>
  <c r="X179" i="4"/>
  <c r="Y179" i="4" s="1"/>
  <c r="X147" i="4"/>
  <c r="Y147" i="4" s="1"/>
  <c r="X138" i="4"/>
  <c r="Y138" i="4" s="1"/>
  <c r="X114" i="4"/>
  <c r="Y114" i="4" s="1"/>
  <c r="X172" i="4"/>
  <c r="Y172" i="4" s="1"/>
  <c r="X108" i="4"/>
  <c r="Y108" i="4" s="1"/>
  <c r="X170" i="4"/>
  <c r="Y170" i="4" s="1"/>
  <c r="X165" i="4"/>
  <c r="Y165" i="4" s="1"/>
  <c r="X139" i="4"/>
  <c r="Y139" i="4" s="1"/>
  <c r="X178" i="4"/>
  <c r="Y178" i="4" s="1"/>
  <c r="X118" i="4"/>
  <c r="Y118" i="4" s="1"/>
  <c r="X76" i="4"/>
  <c r="Y76" i="4" s="1"/>
  <c r="X154" i="4"/>
  <c r="Y154" i="4" s="1"/>
  <c r="X148" i="4"/>
  <c r="Y148" i="4" s="1"/>
  <c r="X168" i="4"/>
  <c r="Y168" i="4" s="1"/>
  <c r="X68" i="4"/>
  <c r="Y68" i="4" s="1"/>
  <c r="X117" i="4"/>
  <c r="Y117" i="4" s="1"/>
  <c r="X161" i="4"/>
  <c r="Y161" i="4" s="1"/>
  <c r="X98" i="4"/>
  <c r="Y98" i="4" s="1"/>
  <c r="X152" i="4"/>
  <c r="Y152" i="4" s="1"/>
  <c r="X12" i="4"/>
  <c r="Y12" i="4" s="1"/>
  <c r="X61" i="4"/>
  <c r="Y61" i="4" s="1"/>
  <c r="X52" i="4"/>
  <c r="Y52" i="4" s="1"/>
  <c r="X62" i="4"/>
  <c r="Y62" i="4" s="1"/>
  <c r="X66" i="4"/>
  <c r="Y66" i="4" s="1"/>
  <c r="X35" i="4"/>
  <c r="Y35" i="4" s="1"/>
  <c r="X75" i="4"/>
  <c r="Y75" i="4" s="1"/>
  <c r="X39" i="4"/>
  <c r="Y39" i="4" s="1"/>
  <c r="X57" i="4"/>
  <c r="Y57" i="4" s="1"/>
  <c r="X25" i="4"/>
  <c r="Y25" i="4" s="1"/>
  <c r="X396" i="4"/>
  <c r="Y396" i="4" s="1"/>
  <c r="X27" i="4"/>
  <c r="Y27" i="4" s="1"/>
  <c r="X22" i="4"/>
  <c r="Y22" i="4" s="1"/>
  <c r="X10" i="4"/>
  <c r="Y10" i="4" s="1"/>
  <c r="X78" i="4"/>
  <c r="Y78" i="4" s="1"/>
  <c r="X30" i="4"/>
  <c r="Y30" i="4" s="1"/>
  <c r="X8" i="4"/>
  <c r="Y8" i="4" s="1"/>
  <c r="X55" i="4"/>
  <c r="Y55" i="4" s="1"/>
  <c r="X84" i="4"/>
  <c r="Y84" i="4" s="1"/>
  <c r="X43" i="4"/>
  <c r="Y43" i="4" s="1"/>
  <c r="AY423" i="4" l="1"/>
  <c r="AT423" i="4"/>
  <c r="AV423" i="4" s="1"/>
  <c r="AG7" i="4"/>
  <c r="AH7" i="4" s="1"/>
  <c r="AJ18" i="14" s="1"/>
  <c r="L8" i="8"/>
  <c r="L47" i="8" s="1"/>
  <c r="S47" i="8" s="1"/>
  <c r="AG78" i="4"/>
  <c r="AH78" i="4" s="1"/>
  <c r="AJ96" i="14" s="1"/>
  <c r="AG75" i="4"/>
  <c r="AH75" i="4" s="1"/>
  <c r="AJ94" i="14" s="1"/>
  <c r="AG98" i="4"/>
  <c r="AH98" i="4" s="1"/>
  <c r="AJ115" i="14" s="1"/>
  <c r="AG118" i="4"/>
  <c r="AH118" i="4" s="1"/>
  <c r="AJ135" i="14" s="1"/>
  <c r="AG138" i="4"/>
  <c r="AH138" i="4" s="1"/>
  <c r="AJ155" i="14" s="1"/>
  <c r="AG157" i="4"/>
  <c r="AH157" i="4" s="1"/>
  <c r="AJ174" i="14" s="1"/>
  <c r="AG122" i="4"/>
  <c r="AH122" i="4" s="1"/>
  <c r="AJ139" i="14" s="1"/>
  <c r="AG357" i="4"/>
  <c r="AH357" i="4" s="1"/>
  <c r="AJ373" i="14" s="1"/>
  <c r="AG259" i="4"/>
  <c r="AH259" i="4" s="1"/>
  <c r="AJ276" i="14" s="1"/>
  <c r="AG378" i="4"/>
  <c r="AH378" i="4" s="1"/>
  <c r="AJ389" i="14" s="1"/>
  <c r="AG402" i="4"/>
  <c r="AH402" i="4" s="1"/>
  <c r="AJ411" i="14" s="1"/>
  <c r="AG347" i="4"/>
  <c r="AH347" i="4" s="1"/>
  <c r="AJ363" i="14" s="1"/>
  <c r="AG444" i="4"/>
  <c r="AH444" i="4" s="1"/>
  <c r="AJ447" i="14" s="1"/>
  <c r="AG431" i="4"/>
  <c r="AH431" i="4" s="1"/>
  <c r="AJ436" i="14" s="1"/>
  <c r="AG320" i="4"/>
  <c r="AH320" i="4" s="1"/>
  <c r="AJ336" i="14" s="1"/>
  <c r="AG512" i="4"/>
  <c r="AH512" i="4" s="1"/>
  <c r="AJ514" i="14" s="1"/>
  <c r="AG559" i="4"/>
  <c r="AH559" i="4" s="1"/>
  <c r="AJ561" i="14" s="1"/>
  <c r="AG634" i="4"/>
  <c r="AH634" i="4" s="1"/>
  <c r="AJ636" i="14" s="1"/>
  <c r="AG610" i="4"/>
  <c r="AH610" i="4" s="1"/>
  <c r="AJ612" i="14" s="1"/>
  <c r="AG81" i="4"/>
  <c r="AH81" i="4" s="1"/>
  <c r="AJ24" i="14" s="1"/>
  <c r="AG72" i="4"/>
  <c r="AH72" i="4" s="1"/>
  <c r="AJ92" i="14" s="1"/>
  <c r="AG164" i="4"/>
  <c r="AH164" i="4" s="1"/>
  <c r="AJ181" i="14" s="1"/>
  <c r="AG124" i="4"/>
  <c r="AH124" i="4" s="1"/>
  <c r="AJ141" i="14" s="1"/>
  <c r="AG223" i="4"/>
  <c r="AH223" i="4" s="1"/>
  <c r="AJ240" i="14" s="1"/>
  <c r="AG249" i="4"/>
  <c r="AH249" i="4" s="1"/>
  <c r="AJ266" i="14" s="1"/>
  <c r="AG263" i="4"/>
  <c r="AH263" i="4" s="1"/>
  <c r="AJ280" i="14" s="1"/>
  <c r="AG337" i="4"/>
  <c r="AH337" i="4" s="1"/>
  <c r="AJ353" i="14" s="1"/>
  <c r="AG302" i="4"/>
  <c r="AH302" i="4" s="1"/>
  <c r="AJ318" i="14" s="1"/>
  <c r="AG399" i="4"/>
  <c r="AH399" i="4" s="1"/>
  <c r="AJ408" i="14" s="1"/>
  <c r="AG425" i="4"/>
  <c r="AH425" i="4" s="1"/>
  <c r="AJ9" i="14" s="1"/>
  <c r="AG380" i="4"/>
  <c r="AH380" i="4" s="1"/>
  <c r="AJ391" i="14" s="1"/>
  <c r="AG451" i="4"/>
  <c r="AH451" i="4" s="1"/>
  <c r="AJ453" i="14" s="1"/>
  <c r="AG483" i="4"/>
  <c r="AH483" i="4" s="1"/>
  <c r="AJ485" i="14" s="1"/>
  <c r="AG541" i="4"/>
  <c r="AH541" i="4" s="1"/>
  <c r="AJ543" i="14" s="1"/>
  <c r="AG401" i="4"/>
  <c r="AH401" i="4" s="1"/>
  <c r="AJ410" i="14" s="1"/>
  <c r="AG640" i="4"/>
  <c r="AH640" i="4" s="1"/>
  <c r="AJ642" i="14" s="1"/>
  <c r="AG586" i="4"/>
  <c r="AH586" i="4" s="1"/>
  <c r="AJ588" i="14" s="1"/>
  <c r="AG23" i="4"/>
  <c r="AH23" i="4" s="1"/>
  <c r="AJ48" i="14" s="1"/>
  <c r="AG28" i="4"/>
  <c r="AH28" i="4" s="1"/>
  <c r="AJ53" i="14" s="1"/>
  <c r="AG143" i="4"/>
  <c r="AH143" i="4" s="1"/>
  <c r="AJ160" i="14" s="1"/>
  <c r="AG162" i="4"/>
  <c r="AH162" i="4" s="1"/>
  <c r="AJ179" i="14" s="1"/>
  <c r="AG208" i="4"/>
  <c r="AH208" i="4" s="1"/>
  <c r="AJ225" i="14" s="1"/>
  <c r="AG279" i="4"/>
  <c r="AH279" i="4" s="1"/>
  <c r="AJ296" i="14" s="1"/>
  <c r="AG253" i="4"/>
  <c r="AH253" i="4" s="1"/>
  <c r="AJ270" i="14" s="1"/>
  <c r="AG286" i="4"/>
  <c r="AH286" i="4" s="1"/>
  <c r="AJ303" i="14" s="1"/>
  <c r="AG107" i="4"/>
  <c r="AH107" i="4" s="1"/>
  <c r="AJ124" i="14" s="1"/>
  <c r="AG270" i="4"/>
  <c r="AH270" i="4" s="1"/>
  <c r="AJ287" i="14" s="1"/>
  <c r="AG296" i="4"/>
  <c r="AH296" i="4" s="1"/>
  <c r="AJ312" i="14" s="1"/>
  <c r="AG306" i="4"/>
  <c r="AH306" i="4" s="1"/>
  <c r="AJ322" i="14" s="1"/>
  <c r="AG393" i="4"/>
  <c r="AH393" i="4" s="1"/>
  <c r="AJ403" i="14" s="1"/>
  <c r="AG459" i="4"/>
  <c r="AH459" i="4" s="1"/>
  <c r="AJ461" i="14" s="1"/>
  <c r="AG497" i="4"/>
  <c r="AH497" i="4" s="1"/>
  <c r="AJ499" i="14" s="1"/>
  <c r="AG508" i="4"/>
  <c r="AH508" i="4" s="1"/>
  <c r="AJ510" i="14" s="1"/>
  <c r="AG519" i="4"/>
  <c r="AH519" i="4" s="1"/>
  <c r="AJ521" i="14" s="1"/>
  <c r="AG721" i="4"/>
  <c r="AH721" i="4" s="1"/>
  <c r="AJ722" i="14" s="1"/>
  <c r="AG577" i="4"/>
  <c r="AH577" i="4" s="1"/>
  <c r="AJ579" i="14" s="1"/>
  <c r="AG71" i="4"/>
  <c r="AH71" i="4" s="1"/>
  <c r="AJ91" i="14" s="1"/>
  <c r="AG63" i="4"/>
  <c r="AH63" i="4" s="1"/>
  <c r="AJ83" i="14" s="1"/>
  <c r="AG133" i="4"/>
  <c r="AH133" i="4" s="1"/>
  <c r="AJ150" i="14" s="1"/>
  <c r="AG110" i="4"/>
  <c r="AH110" i="4" s="1"/>
  <c r="AJ127" i="14" s="1"/>
  <c r="AG220" i="4"/>
  <c r="AH220" i="4" s="1"/>
  <c r="AJ237" i="14" s="1"/>
  <c r="AG245" i="4"/>
  <c r="AH245" i="4" s="1"/>
  <c r="AJ262" i="14" s="1"/>
  <c r="AG275" i="4"/>
  <c r="AH275" i="4" s="1"/>
  <c r="AJ292" i="14" s="1"/>
  <c r="AG230" i="4"/>
  <c r="AH230" i="4" s="1"/>
  <c r="AJ247" i="14" s="1"/>
  <c r="AG287" i="4"/>
  <c r="AH287" i="4" s="1"/>
  <c r="AJ304" i="14" s="1"/>
  <c r="AG300" i="4"/>
  <c r="AH300" i="4" s="1"/>
  <c r="AJ316" i="14" s="1"/>
  <c r="AG364" i="4"/>
  <c r="AH364" i="4" s="1"/>
  <c r="AJ379" i="14" s="1"/>
  <c r="AG315" i="4"/>
  <c r="AH315" i="4" s="1"/>
  <c r="AJ331" i="14" s="1"/>
  <c r="AG411" i="4"/>
  <c r="AH411" i="4" s="1"/>
  <c r="AJ420" i="14" s="1"/>
  <c r="AG475" i="4"/>
  <c r="AH475" i="4" s="1"/>
  <c r="AJ477" i="14" s="1"/>
  <c r="AG522" i="4"/>
  <c r="AH522" i="4" s="1"/>
  <c r="AJ524" i="14" s="1"/>
  <c r="AG527" i="4"/>
  <c r="AH527" i="4" s="1"/>
  <c r="AJ529" i="14" s="1"/>
  <c r="AG572" i="4"/>
  <c r="AH572" i="4" s="1"/>
  <c r="AJ574" i="14" s="1"/>
  <c r="AG704" i="4"/>
  <c r="AH704" i="4" s="1"/>
  <c r="AJ705" i="14" s="1"/>
  <c r="AG693" i="4"/>
  <c r="AH693" i="4" s="1"/>
  <c r="AJ694" i="14" s="1"/>
  <c r="AG55" i="4"/>
  <c r="AH55" i="4" s="1"/>
  <c r="AJ77" i="14" s="1"/>
  <c r="AG25" i="4"/>
  <c r="AH25" i="4" s="1"/>
  <c r="AJ50" i="14" s="1"/>
  <c r="AG61" i="4"/>
  <c r="AH61" i="4" s="1"/>
  <c r="AJ81" i="14" s="1"/>
  <c r="AG148" i="4"/>
  <c r="AH148" i="4" s="1"/>
  <c r="AJ165" i="14" s="1"/>
  <c r="AG108" i="4"/>
  <c r="AH108" i="4" s="1"/>
  <c r="AJ125" i="14" s="1"/>
  <c r="AG198" i="4"/>
  <c r="AH198" i="4" s="1"/>
  <c r="AJ215" i="14" s="1"/>
  <c r="AG239" i="4"/>
  <c r="AH239" i="4" s="1"/>
  <c r="AJ256" i="14" s="1"/>
  <c r="AG231" i="4"/>
  <c r="AH231" i="4" s="1"/>
  <c r="AJ248" i="14" s="1"/>
  <c r="AG265" i="4"/>
  <c r="AH265" i="4" s="1"/>
  <c r="AJ282" i="14" s="1"/>
  <c r="AG343" i="4"/>
  <c r="AH343" i="4" s="1"/>
  <c r="AJ359" i="14" s="1"/>
  <c r="AG363" i="4"/>
  <c r="AH363" i="4" s="1"/>
  <c r="AJ378" i="14" s="1"/>
  <c r="AG327" i="4"/>
  <c r="AH327" i="4" s="1"/>
  <c r="AJ343" i="14" s="1"/>
  <c r="AG367" i="4"/>
  <c r="AH367" i="4" s="1"/>
  <c r="AJ381" i="14" s="1"/>
  <c r="AG417" i="4"/>
  <c r="AH417" i="4" s="1"/>
  <c r="AJ425" i="14" s="1"/>
  <c r="AG517" i="4"/>
  <c r="AH517" i="4" s="1"/>
  <c r="AJ519" i="14" s="1"/>
  <c r="AG556" i="4"/>
  <c r="AH556" i="4" s="1"/>
  <c r="AJ558" i="14" s="1"/>
  <c r="AG558" i="4"/>
  <c r="AH558" i="4" s="1"/>
  <c r="AJ560" i="14" s="1"/>
  <c r="AG615" i="4"/>
  <c r="AH615" i="4" s="1"/>
  <c r="AJ617" i="14" s="1"/>
  <c r="AG696" i="4"/>
  <c r="AH696" i="4" s="1"/>
  <c r="AJ697" i="14" s="1"/>
  <c r="AG47" i="4"/>
  <c r="AH47" i="4" s="1"/>
  <c r="AJ14" i="14" s="1"/>
  <c r="AG51" i="4"/>
  <c r="AH51" i="4" s="1"/>
  <c r="AJ74" i="14" s="1"/>
  <c r="AG174" i="4"/>
  <c r="AH174" i="4" s="1"/>
  <c r="AJ191" i="14" s="1"/>
  <c r="AG97" i="4"/>
  <c r="AH97" i="4" s="1"/>
  <c r="AJ114" i="14" s="1"/>
  <c r="AG96" i="4"/>
  <c r="AH96" i="4" s="1"/>
  <c r="AJ113" i="14" s="1"/>
  <c r="AG203" i="4"/>
  <c r="AH203" i="4" s="1"/>
  <c r="AJ220" i="14" s="1"/>
  <c r="AG349" i="4"/>
  <c r="AH349" i="4" s="1"/>
  <c r="AJ365" i="14" s="1"/>
  <c r="AG305" i="4"/>
  <c r="AH305" i="4" s="1"/>
  <c r="AJ321" i="14" s="1"/>
  <c r="AG370" i="4"/>
  <c r="AH370" i="4" s="1"/>
  <c r="AJ384" i="14" s="1"/>
  <c r="AG339" i="4"/>
  <c r="AH339" i="4" s="1"/>
  <c r="AJ355" i="14" s="1"/>
  <c r="AG421" i="4"/>
  <c r="AH421" i="4" s="1"/>
  <c r="AJ428" i="14" s="1"/>
  <c r="AG391" i="4"/>
  <c r="AH391" i="4" s="1"/>
  <c r="AJ401" i="14" s="1"/>
  <c r="AG274" i="4"/>
  <c r="AH274" i="4" s="1"/>
  <c r="AJ291" i="14" s="1"/>
  <c r="AG509" i="4"/>
  <c r="AH509" i="4" s="1"/>
  <c r="AJ511" i="14" s="1"/>
  <c r="AG557" i="4"/>
  <c r="AH557" i="4" s="1"/>
  <c r="AJ559" i="14" s="1"/>
  <c r="AG491" i="4"/>
  <c r="AH491" i="4" s="1"/>
  <c r="AJ493" i="14" s="1"/>
  <c r="AG560" i="4"/>
  <c r="AH560" i="4" s="1"/>
  <c r="AJ562" i="14" s="1"/>
  <c r="AG570" i="4"/>
  <c r="AH570" i="4" s="1"/>
  <c r="AJ572" i="14" s="1"/>
  <c r="AG708" i="4"/>
  <c r="AH708" i="4" s="1"/>
  <c r="AJ709" i="14" s="1"/>
  <c r="AG74" i="4"/>
  <c r="AH74" i="4" s="1"/>
  <c r="AJ93" i="14" s="1"/>
  <c r="AG56" i="4"/>
  <c r="AH56" i="4" s="1"/>
  <c r="AJ78" i="14" s="1"/>
  <c r="AG173" i="4"/>
  <c r="AH173" i="4" s="1"/>
  <c r="AJ190" i="14" s="1"/>
  <c r="AG129" i="4"/>
  <c r="AH129" i="4" s="1"/>
  <c r="AJ146" i="14" s="1"/>
  <c r="AG160" i="4"/>
  <c r="AH160" i="4" s="1"/>
  <c r="AJ177" i="14" s="1"/>
  <c r="AG235" i="4"/>
  <c r="AH235" i="4" s="1"/>
  <c r="AJ252" i="14" s="1"/>
  <c r="AG225" i="4"/>
  <c r="AH225" i="4" s="1"/>
  <c r="AJ242" i="14" s="1"/>
  <c r="AG189" i="4"/>
  <c r="AH189" i="4" s="1"/>
  <c r="AJ206" i="14" s="1"/>
  <c r="AG323" i="4"/>
  <c r="AH323" i="4" s="1"/>
  <c r="AJ339" i="14" s="1"/>
  <c r="AG246" i="4"/>
  <c r="AH246" i="4" s="1"/>
  <c r="AJ263" i="14" s="1"/>
  <c r="AG272" i="4"/>
  <c r="AH272" i="4" s="1"/>
  <c r="AJ289" i="14" s="1"/>
  <c r="AG467" i="4"/>
  <c r="AH467" i="4" s="1"/>
  <c r="AJ469" i="14" s="1"/>
  <c r="AG492" i="4"/>
  <c r="AH492" i="4" s="1"/>
  <c r="AJ494" i="14" s="1"/>
  <c r="AG488" i="4"/>
  <c r="AH488" i="4" s="1"/>
  <c r="AJ490" i="14" s="1"/>
  <c r="AG580" i="4"/>
  <c r="AH580" i="4" s="1"/>
  <c r="AJ582" i="14" s="1"/>
  <c r="AG590" i="4"/>
  <c r="AH590" i="4" s="1"/>
  <c r="AJ592" i="14" s="1"/>
  <c r="AG583" i="4"/>
  <c r="AH583" i="4" s="1"/>
  <c r="AJ585" i="14" s="1"/>
  <c r="AG67" i="4"/>
  <c r="AH67" i="4" s="1"/>
  <c r="AJ87" i="14" s="1"/>
  <c r="AG77" i="4"/>
  <c r="AH77" i="4" s="1"/>
  <c r="AJ16" i="14" s="1"/>
  <c r="AG90" i="4"/>
  <c r="AH90" i="4" s="1"/>
  <c r="AJ107" i="14" s="1"/>
  <c r="AG167" i="4"/>
  <c r="AH167" i="4" s="1"/>
  <c r="AJ184" i="14" s="1"/>
  <c r="AG94" i="4"/>
  <c r="AH94" i="4" s="1"/>
  <c r="AJ111" i="14" s="1"/>
  <c r="AG211" i="4"/>
  <c r="AH211" i="4" s="1"/>
  <c r="AJ228" i="14" s="1"/>
  <c r="AG218" i="4"/>
  <c r="AH218" i="4" s="1"/>
  <c r="AJ235" i="14" s="1"/>
  <c r="AG251" i="4"/>
  <c r="AH251" i="4" s="1"/>
  <c r="AJ268" i="14" s="1"/>
  <c r="AG242" i="4"/>
  <c r="AH242" i="4" s="1"/>
  <c r="AJ259" i="14" s="1"/>
  <c r="AG325" i="4"/>
  <c r="AH325" i="4" s="1"/>
  <c r="AJ341" i="14" s="1"/>
  <c r="AG395" i="4"/>
  <c r="AH395" i="4" s="1"/>
  <c r="AJ404" i="14" s="1"/>
  <c r="AG450" i="4"/>
  <c r="AH450" i="4" s="1"/>
  <c r="AJ452" i="14" s="1"/>
  <c r="AG358" i="4"/>
  <c r="AH358" i="4" s="1"/>
  <c r="AJ374" i="14" s="1"/>
  <c r="AG477" i="4"/>
  <c r="AH477" i="4" s="1"/>
  <c r="AJ479" i="14" s="1"/>
  <c r="AG499" i="4"/>
  <c r="AH499" i="4" s="1"/>
  <c r="AJ501" i="14" s="1"/>
  <c r="AG473" i="4"/>
  <c r="AH473" i="4" s="1"/>
  <c r="AJ475" i="14" s="1"/>
  <c r="AG594" i="4"/>
  <c r="AH594" i="4" s="1"/>
  <c r="AJ596" i="14" s="1"/>
  <c r="AG651" i="4"/>
  <c r="AH651" i="4" s="1"/>
  <c r="AJ653" i="14" s="1"/>
  <c r="AG616" i="4"/>
  <c r="AH616" i="4" s="1"/>
  <c r="AJ618" i="14" s="1"/>
  <c r="AG22" i="4"/>
  <c r="AH22" i="4" s="1"/>
  <c r="AJ47" i="14" s="1"/>
  <c r="AG12" i="4"/>
  <c r="AH12" i="4" s="1"/>
  <c r="AJ32" i="14" s="1"/>
  <c r="AG154" i="4"/>
  <c r="AH154" i="4" s="1"/>
  <c r="AJ171" i="14" s="1"/>
  <c r="AG172" i="4"/>
  <c r="AH172" i="4" s="1"/>
  <c r="AJ189" i="14" s="1"/>
  <c r="AG243" i="4"/>
  <c r="AH243" i="4" s="1"/>
  <c r="AJ260" i="14" s="1"/>
  <c r="AG193" i="4"/>
  <c r="AH193" i="4" s="1"/>
  <c r="AJ210" i="14" s="1"/>
  <c r="AG151" i="4"/>
  <c r="AH151" i="4" s="1"/>
  <c r="AJ168" i="14" s="1"/>
  <c r="AG202" i="4"/>
  <c r="AH202" i="4" s="1"/>
  <c r="AJ219" i="14" s="1"/>
  <c r="AG273" i="4"/>
  <c r="AH273" i="4" s="1"/>
  <c r="AJ290" i="14" s="1"/>
  <c r="AG419" i="4"/>
  <c r="AH419" i="4" s="1"/>
  <c r="AJ426" i="14" s="1"/>
  <c r="AG376" i="4"/>
  <c r="AH376" i="4" s="1"/>
  <c r="AJ388" i="14" s="1"/>
  <c r="AG555" i="4"/>
  <c r="AH555" i="4" s="1"/>
  <c r="AJ557" i="14" s="1"/>
  <c r="AG496" i="4"/>
  <c r="AH496" i="4" s="1"/>
  <c r="AJ498" i="14" s="1"/>
  <c r="AG554" i="4"/>
  <c r="AH554" i="4" s="1"/>
  <c r="AJ556" i="14" s="1"/>
  <c r="AG582" i="4"/>
  <c r="AH582" i="4" s="1"/>
  <c r="AJ584" i="14" s="1"/>
  <c r="AG576" i="4"/>
  <c r="AH576" i="4" s="1"/>
  <c r="AJ578" i="14" s="1"/>
  <c r="AG65" i="4"/>
  <c r="AH65" i="4" s="1"/>
  <c r="AJ85" i="14" s="1"/>
  <c r="AG58" i="4"/>
  <c r="AH58" i="4" s="1"/>
  <c r="AJ79" i="14" s="1"/>
  <c r="AG49" i="4"/>
  <c r="AH49" i="4" s="1"/>
  <c r="AJ72" i="14" s="1"/>
  <c r="AG31" i="4"/>
  <c r="AH31" i="4" s="1"/>
  <c r="AJ55" i="14" s="1"/>
  <c r="AG79" i="4"/>
  <c r="AH79" i="4" s="1"/>
  <c r="AJ97" i="14" s="1"/>
  <c r="AG158" i="4"/>
  <c r="AH158" i="4" s="1"/>
  <c r="AJ175" i="14" s="1"/>
  <c r="AG113" i="4"/>
  <c r="AH113" i="4" s="1"/>
  <c r="AJ130" i="14" s="1"/>
  <c r="AG102" i="4"/>
  <c r="AH102" i="4" s="1"/>
  <c r="AJ119" i="14" s="1"/>
  <c r="AG115" i="4"/>
  <c r="AH115" i="4" s="1"/>
  <c r="AJ132" i="14" s="1"/>
  <c r="AG185" i="4"/>
  <c r="AH185" i="4" s="1"/>
  <c r="AJ202" i="14" s="1"/>
  <c r="AG248" i="4"/>
  <c r="AH248" i="4" s="1"/>
  <c r="AJ265" i="14" s="1"/>
  <c r="AG238" i="4"/>
  <c r="AH238" i="4" s="1"/>
  <c r="AJ255" i="14" s="1"/>
  <c r="AG201" i="4"/>
  <c r="AH201" i="4" s="1"/>
  <c r="AJ218" i="14" s="1"/>
  <c r="AG385" i="4"/>
  <c r="AH385" i="4" s="1"/>
  <c r="AJ395" i="14" s="1"/>
  <c r="AG268" i="4"/>
  <c r="AH268" i="4" s="1"/>
  <c r="AJ285" i="14" s="1"/>
  <c r="AG293" i="4"/>
  <c r="AH293" i="4" s="1"/>
  <c r="AJ20" i="14" s="1"/>
  <c r="AG369" i="4"/>
  <c r="AH369" i="4" s="1"/>
  <c r="AJ383" i="14" s="1"/>
  <c r="AG257" i="4"/>
  <c r="AH257" i="4" s="1"/>
  <c r="AJ274" i="14" s="1"/>
  <c r="AG266" i="4"/>
  <c r="AH266" i="4" s="1"/>
  <c r="AJ283" i="14" s="1"/>
  <c r="AG420" i="4"/>
  <c r="AH420" i="4" s="1"/>
  <c r="AJ427" i="14" s="1"/>
  <c r="AG250" i="4"/>
  <c r="AH250" i="4" s="1"/>
  <c r="AJ267" i="14" s="1"/>
  <c r="AG258" i="4"/>
  <c r="AH258" i="4" s="1"/>
  <c r="AJ275" i="14" s="1"/>
  <c r="AG387" i="4"/>
  <c r="AH387" i="4" s="1"/>
  <c r="AJ397" i="14" s="1"/>
  <c r="AG261" i="4"/>
  <c r="AH261" i="4" s="1"/>
  <c r="AJ278" i="14" s="1"/>
  <c r="AG397" i="4"/>
  <c r="AH397" i="4" s="1"/>
  <c r="AJ406" i="14" s="1"/>
  <c r="AG476" i="4"/>
  <c r="AH476" i="4" s="1"/>
  <c r="AJ478" i="14" s="1"/>
  <c r="AG356" i="4"/>
  <c r="AH356" i="4" s="1"/>
  <c r="AJ372" i="14" s="1"/>
  <c r="AG516" i="4"/>
  <c r="AH516" i="4" s="1"/>
  <c r="AJ518" i="14" s="1"/>
  <c r="AG460" i="4"/>
  <c r="AH460" i="4" s="1"/>
  <c r="AJ462" i="14" s="1"/>
  <c r="AG304" i="4"/>
  <c r="AH304" i="4" s="1"/>
  <c r="AJ320" i="14" s="1"/>
  <c r="AG481" i="4"/>
  <c r="AH481" i="4" s="1"/>
  <c r="AJ483" i="14" s="1"/>
  <c r="AG665" i="4"/>
  <c r="AH665" i="4" s="1"/>
  <c r="AJ666" i="14" s="1"/>
  <c r="AG545" i="4"/>
  <c r="AH545" i="4" s="1"/>
  <c r="AJ547" i="14" s="1"/>
  <c r="AG562" i="4"/>
  <c r="AH562" i="4" s="1"/>
  <c r="AJ564" i="14" s="1"/>
  <c r="AG619" i="4"/>
  <c r="AH619" i="4" s="1"/>
  <c r="AJ621" i="14" s="1"/>
  <c r="AG595" i="4"/>
  <c r="AH595" i="4" s="1"/>
  <c r="AJ597" i="14" s="1"/>
  <c r="AG638" i="4"/>
  <c r="AH638" i="4" s="1"/>
  <c r="AJ640" i="14" s="1"/>
  <c r="AG565" i="4"/>
  <c r="AH565" i="4" s="1"/>
  <c r="AJ567" i="14" s="1"/>
  <c r="AG40" i="4"/>
  <c r="AH40" i="4" s="1"/>
  <c r="AJ64" i="14" s="1"/>
  <c r="AG24" i="4"/>
  <c r="AH24" i="4" s="1"/>
  <c r="AJ49" i="14" s="1"/>
  <c r="AG15" i="4"/>
  <c r="AH15" i="4" s="1"/>
  <c r="AJ41" i="14" s="1"/>
  <c r="AG36" i="4"/>
  <c r="AH36" i="4" s="1"/>
  <c r="AJ60" i="14" s="1"/>
  <c r="AG69" i="4"/>
  <c r="AH69" i="4" s="1"/>
  <c r="AJ89" i="14" s="1"/>
  <c r="AG134" i="4"/>
  <c r="AH134" i="4" s="1"/>
  <c r="AJ151" i="14" s="1"/>
  <c r="AG121" i="4"/>
  <c r="AH121" i="4" s="1"/>
  <c r="AJ138" i="14" s="1"/>
  <c r="AG153" i="4"/>
  <c r="AH153" i="4" s="1"/>
  <c r="AJ170" i="14" s="1"/>
  <c r="AG88" i="4"/>
  <c r="AH88" i="4" s="1"/>
  <c r="AJ105" i="14" s="1"/>
  <c r="AG155" i="4"/>
  <c r="AH155" i="4" s="1"/>
  <c r="AJ172" i="14" s="1"/>
  <c r="AG226" i="4"/>
  <c r="AH226" i="4" s="1"/>
  <c r="AJ243" i="14" s="1"/>
  <c r="AG217" i="4"/>
  <c r="AH217" i="4" s="1"/>
  <c r="AJ234" i="14" s="1"/>
  <c r="AG183" i="4"/>
  <c r="AH183" i="4" s="1"/>
  <c r="AJ200" i="14" s="1"/>
  <c r="AG240" i="4"/>
  <c r="AH240" i="4" s="1"/>
  <c r="AJ257" i="14" s="1"/>
  <c r="AG204" i="4"/>
  <c r="AH204" i="4" s="1"/>
  <c r="AJ221" i="14" s="1"/>
  <c r="AG267" i="4"/>
  <c r="AH267" i="4" s="1"/>
  <c r="AJ284" i="14" s="1"/>
  <c r="AG307" i="4"/>
  <c r="AH307" i="4" s="1"/>
  <c r="AJ323" i="14" s="1"/>
  <c r="AG294" i="4"/>
  <c r="AH294" i="4" s="1"/>
  <c r="AJ310" i="14" s="1"/>
  <c r="AG289" i="4"/>
  <c r="AH289" i="4" s="1"/>
  <c r="AJ306" i="14" s="1"/>
  <c r="AG354" i="4"/>
  <c r="AH354" i="4" s="1"/>
  <c r="AJ370" i="14" s="1"/>
  <c r="AG312" i="4"/>
  <c r="AH312" i="4" s="1"/>
  <c r="AJ328" i="14" s="1"/>
  <c r="AG398" i="4"/>
  <c r="AH398" i="4" s="1"/>
  <c r="AJ407" i="14" s="1"/>
  <c r="AG316" i="4"/>
  <c r="AH316" i="4" s="1"/>
  <c r="AJ332" i="14" s="1"/>
  <c r="AG428" i="4"/>
  <c r="AH428" i="4" s="1"/>
  <c r="AJ433" i="14" s="1"/>
  <c r="AG365" i="4"/>
  <c r="AH365" i="4" s="1"/>
  <c r="AJ12" i="14" s="1"/>
  <c r="AG429" i="4"/>
  <c r="AH429" i="4" s="1"/>
  <c r="AJ434" i="14" s="1"/>
  <c r="AG500" i="4"/>
  <c r="AH500" i="4" s="1"/>
  <c r="AJ502" i="14" s="1"/>
  <c r="AG413" i="4"/>
  <c r="AH413" i="4" s="1"/>
  <c r="AJ421" i="14" s="1"/>
  <c r="AG536" i="4"/>
  <c r="AH536" i="4" s="1"/>
  <c r="AJ538" i="14" s="1"/>
  <c r="AG453" i="4"/>
  <c r="AH453" i="4" s="1"/>
  <c r="AJ455" i="14" s="1"/>
  <c r="AG392" i="4"/>
  <c r="AH392" i="4" s="1"/>
  <c r="AJ402" i="14" s="1"/>
  <c r="AG521" i="4"/>
  <c r="AH521" i="4" s="1"/>
  <c r="AJ523" i="14" s="1"/>
  <c r="AG466" i="4"/>
  <c r="AH466" i="4" s="1"/>
  <c r="AJ468" i="14" s="1"/>
  <c r="AG578" i="4"/>
  <c r="AH578" i="4" s="1"/>
  <c r="AJ580" i="14" s="1"/>
  <c r="AG531" i="4"/>
  <c r="AH531" i="4" s="1"/>
  <c r="AJ533" i="14" s="1"/>
  <c r="AG601" i="4"/>
  <c r="AH601" i="4" s="1"/>
  <c r="AJ603" i="14" s="1"/>
  <c r="AG625" i="4"/>
  <c r="AH625" i="4" s="1"/>
  <c r="AJ627" i="14" s="1"/>
  <c r="AG637" i="4"/>
  <c r="AH637" i="4" s="1"/>
  <c r="AJ639" i="14" s="1"/>
  <c r="AG46" i="4"/>
  <c r="AH46" i="4" s="1"/>
  <c r="AJ70" i="14" s="1"/>
  <c r="AG38" i="4"/>
  <c r="AH38" i="4" s="1"/>
  <c r="AJ62" i="14" s="1"/>
  <c r="AG45" i="4"/>
  <c r="AH45" i="4" s="1"/>
  <c r="AJ69" i="14" s="1"/>
  <c r="AG16" i="4"/>
  <c r="AH16" i="4" s="1"/>
  <c r="AJ42" i="14" s="1"/>
  <c r="AG48" i="4"/>
  <c r="AH48" i="4" s="1"/>
  <c r="AJ71" i="14" s="1"/>
  <c r="AG166" i="4"/>
  <c r="AH166" i="4" s="1"/>
  <c r="AJ183" i="14" s="1"/>
  <c r="AG120" i="4"/>
  <c r="AH120" i="4" s="1"/>
  <c r="AJ137" i="14" s="1"/>
  <c r="AG91" i="4"/>
  <c r="AH91" i="4" s="1"/>
  <c r="AJ108" i="14" s="1"/>
  <c r="AG136" i="4"/>
  <c r="AH136" i="4" s="1"/>
  <c r="AJ153" i="14" s="1"/>
  <c r="AG109" i="4"/>
  <c r="AH109" i="4" s="1"/>
  <c r="AJ126" i="14" s="1"/>
  <c r="AG103" i="4"/>
  <c r="AH103" i="4" s="1"/>
  <c r="AJ120" i="14" s="1"/>
  <c r="AG135" i="4"/>
  <c r="AH135" i="4" s="1"/>
  <c r="AJ152" i="14" s="1"/>
  <c r="AG244" i="4"/>
  <c r="AH244" i="4" s="1"/>
  <c r="AJ261" i="14" s="1"/>
  <c r="AG361" i="4"/>
  <c r="AH361" i="4" s="1"/>
  <c r="AJ376" i="14" s="1"/>
  <c r="AG214" i="4"/>
  <c r="AH214" i="4" s="1"/>
  <c r="AJ231" i="14" s="1"/>
  <c r="AG324" i="4"/>
  <c r="AH324" i="4" s="1"/>
  <c r="AJ340" i="14" s="1"/>
  <c r="AG237" i="4"/>
  <c r="AH237" i="4" s="1"/>
  <c r="AJ254" i="14" s="1"/>
  <c r="AG330" i="4"/>
  <c r="AH330" i="4" s="1"/>
  <c r="AJ346" i="14" s="1"/>
  <c r="AG318" i="4"/>
  <c r="AH318" i="4" s="1"/>
  <c r="AJ334" i="14" s="1"/>
  <c r="AG352" i="4"/>
  <c r="AH352" i="4" s="1"/>
  <c r="AJ368" i="14" s="1"/>
  <c r="AG346" i="4"/>
  <c r="AH346" i="4" s="1"/>
  <c r="AJ362" i="14" s="1"/>
  <c r="AG423" i="4"/>
  <c r="AH423" i="4" s="1"/>
  <c r="AJ429" i="14" s="1"/>
  <c r="AG336" i="4"/>
  <c r="AH336" i="4" s="1"/>
  <c r="AJ352" i="14" s="1"/>
  <c r="AG377" i="4"/>
  <c r="AH377" i="4" s="1"/>
  <c r="AJ33" i="14" s="1"/>
  <c r="AG292" i="4"/>
  <c r="AH292" i="4" s="1"/>
  <c r="AJ309" i="14" s="1"/>
  <c r="AG383" i="4"/>
  <c r="AH383" i="4" s="1"/>
  <c r="AJ29" i="14" s="1"/>
  <c r="AG501" i="4"/>
  <c r="AH501" i="4" s="1"/>
  <c r="AJ503" i="14" s="1"/>
  <c r="AG464" i="4"/>
  <c r="AH464" i="4" s="1"/>
  <c r="AJ466" i="14" s="1"/>
  <c r="AG575" i="4"/>
  <c r="AH575" i="4" s="1"/>
  <c r="AJ577" i="14" s="1"/>
  <c r="AG498" i="4"/>
  <c r="AH498" i="4" s="1"/>
  <c r="AJ500" i="14" s="1"/>
  <c r="AG400" i="4"/>
  <c r="AH400" i="4" s="1"/>
  <c r="AJ409" i="14" s="1"/>
  <c r="AG506" i="4"/>
  <c r="AH506" i="4" s="1"/>
  <c r="AJ508" i="14" s="1"/>
  <c r="AG471" i="4"/>
  <c r="AH471" i="4" s="1"/>
  <c r="AJ473" i="14" s="1"/>
  <c r="AG579" i="4"/>
  <c r="AH579" i="4" s="1"/>
  <c r="AJ581" i="14" s="1"/>
  <c r="AG567" i="4"/>
  <c r="AH567" i="4" s="1"/>
  <c r="AJ569" i="14" s="1"/>
  <c r="AG609" i="4"/>
  <c r="AH609" i="4" s="1"/>
  <c r="AJ611" i="14" s="1"/>
  <c r="AG587" i="4"/>
  <c r="AH587" i="4" s="1"/>
  <c r="AJ589" i="14" s="1"/>
  <c r="AG677" i="4"/>
  <c r="AH677" i="4" s="1"/>
  <c r="AJ678" i="14" s="1"/>
  <c r="AG698" i="4"/>
  <c r="AH698" i="4" s="1"/>
  <c r="AJ699" i="14" s="1"/>
  <c r="AG84" i="4"/>
  <c r="AH84" i="4" s="1"/>
  <c r="AJ101" i="14" s="1"/>
  <c r="AG396" i="4"/>
  <c r="AH396" i="4" s="1"/>
  <c r="AJ405" i="14" s="1"/>
  <c r="AG52" i="4"/>
  <c r="AH52" i="4" s="1"/>
  <c r="AJ75" i="14" s="1"/>
  <c r="AG168" i="4"/>
  <c r="AH168" i="4" s="1"/>
  <c r="AJ185" i="14" s="1"/>
  <c r="AG170" i="4"/>
  <c r="AH170" i="4" s="1"/>
  <c r="AJ187" i="14" s="1"/>
  <c r="AG137" i="4"/>
  <c r="AH137" i="4" s="1"/>
  <c r="AJ154" i="14" s="1"/>
  <c r="AG311" i="4"/>
  <c r="AH311" i="4" s="1"/>
  <c r="AJ327" i="14" s="1"/>
  <c r="AG255" i="4"/>
  <c r="AH255" i="4" s="1"/>
  <c r="AJ272" i="14" s="1"/>
  <c r="AG277" i="4"/>
  <c r="AH277" i="4" s="1"/>
  <c r="AJ294" i="14" s="1"/>
  <c r="AG310" i="4"/>
  <c r="AH310" i="4" s="1"/>
  <c r="AJ326" i="14" s="1"/>
  <c r="AG407" i="4"/>
  <c r="AH407" i="4" s="1"/>
  <c r="AJ416" i="14" s="1"/>
  <c r="AG282" i="4"/>
  <c r="AH282" i="4" s="1"/>
  <c r="AJ299" i="14" s="1"/>
  <c r="AG362" i="4"/>
  <c r="AH362" i="4" s="1"/>
  <c r="AJ377" i="14" s="1"/>
  <c r="AG426" i="4"/>
  <c r="AH426" i="4" s="1"/>
  <c r="AJ431" i="14" s="1"/>
  <c r="AG489" i="4"/>
  <c r="AH489" i="4" s="1"/>
  <c r="AJ491" i="14" s="1"/>
  <c r="AG463" i="4"/>
  <c r="AH463" i="4" s="1"/>
  <c r="AJ465" i="14" s="1"/>
  <c r="AG553" i="4"/>
  <c r="AH553" i="4" s="1"/>
  <c r="AJ555" i="14" s="1"/>
  <c r="AG591" i="4"/>
  <c r="AH591" i="4" s="1"/>
  <c r="AJ593" i="14" s="1"/>
  <c r="AG727" i="4"/>
  <c r="AH727" i="4" s="1"/>
  <c r="AJ727" i="14" s="1"/>
  <c r="AG623" i="4"/>
  <c r="AH623" i="4" s="1"/>
  <c r="AJ625" i="14" s="1"/>
  <c r="AG18" i="4"/>
  <c r="AH18" i="4" s="1"/>
  <c r="AJ28" i="14" s="1"/>
  <c r="AG14" i="4"/>
  <c r="AH14" i="4" s="1"/>
  <c r="AJ40" i="14" s="1"/>
  <c r="AG86" i="4"/>
  <c r="AH86" i="4" s="1"/>
  <c r="AJ103" i="14" s="1"/>
  <c r="AG64" i="4"/>
  <c r="AH64" i="4" s="1"/>
  <c r="AJ84" i="14" s="1"/>
  <c r="AG126" i="4"/>
  <c r="AH126" i="4" s="1"/>
  <c r="AJ143" i="14" s="1"/>
  <c r="AG232" i="4"/>
  <c r="AH232" i="4" s="1"/>
  <c r="AJ249" i="14" s="1"/>
  <c r="AG199" i="4"/>
  <c r="AH199" i="4" s="1"/>
  <c r="AJ216" i="14" s="1"/>
  <c r="AG205" i="4"/>
  <c r="AH205" i="4" s="1"/>
  <c r="AJ222" i="14" s="1"/>
  <c r="AG301" i="4"/>
  <c r="AH301" i="4" s="1"/>
  <c r="AJ317" i="14" s="1"/>
  <c r="AG229" i="4"/>
  <c r="AH229" i="4" s="1"/>
  <c r="AJ246" i="14" s="1"/>
  <c r="AG424" i="4"/>
  <c r="AH424" i="4" s="1"/>
  <c r="AJ430" i="14" s="1"/>
  <c r="AG328" i="4"/>
  <c r="AH328" i="4" s="1"/>
  <c r="AJ344" i="14" s="1"/>
  <c r="AG290" i="4"/>
  <c r="AH290" i="4" s="1"/>
  <c r="AJ307" i="14" s="1"/>
  <c r="AG430" i="4"/>
  <c r="AH430" i="4" s="1"/>
  <c r="AJ435" i="14" s="1"/>
  <c r="AG469" i="4"/>
  <c r="AH469" i="4" s="1"/>
  <c r="AJ471" i="14" s="1"/>
  <c r="AG409" i="4"/>
  <c r="AH409" i="4" s="1"/>
  <c r="AJ418" i="14" s="1"/>
  <c r="AG486" i="4"/>
  <c r="AH486" i="4" s="1"/>
  <c r="AJ488" i="14" s="1"/>
  <c r="AG546" i="4"/>
  <c r="AH546" i="4" s="1"/>
  <c r="AJ548" i="14" s="1"/>
  <c r="AG487" i="4"/>
  <c r="AH487" i="4" s="1"/>
  <c r="AJ489" i="14" s="1"/>
  <c r="AG670" i="4"/>
  <c r="AH670" i="4" s="1"/>
  <c r="AJ671" i="14" s="1"/>
  <c r="AG87" i="4"/>
  <c r="AH87" i="4" s="1"/>
  <c r="AJ104" i="14" s="1"/>
  <c r="AG59" i="4"/>
  <c r="AH59" i="4" s="1"/>
  <c r="AJ80" i="14" s="1"/>
  <c r="AG37" i="4"/>
  <c r="AH37" i="4" s="1"/>
  <c r="AJ61" i="14" s="1"/>
  <c r="AG128" i="4"/>
  <c r="AH128" i="4" s="1"/>
  <c r="AJ145" i="14" s="1"/>
  <c r="AG140" i="4"/>
  <c r="AH140" i="4" s="1"/>
  <c r="AJ157" i="14" s="1"/>
  <c r="AG123" i="4"/>
  <c r="AH123" i="4" s="1"/>
  <c r="AJ140" i="14" s="1"/>
  <c r="AG335" i="4"/>
  <c r="AH335" i="4" s="1"/>
  <c r="AJ351" i="14" s="1"/>
  <c r="AG313" i="4"/>
  <c r="AH313" i="4" s="1"/>
  <c r="AJ329" i="14" s="1"/>
  <c r="AG221" i="4"/>
  <c r="AH221" i="4" s="1"/>
  <c r="AJ238" i="14" s="1"/>
  <c r="AG333" i="4"/>
  <c r="AH333" i="4" s="1"/>
  <c r="AJ349" i="14" s="1"/>
  <c r="AG269" i="4"/>
  <c r="AH269" i="4" s="1"/>
  <c r="AJ286" i="14" s="1"/>
  <c r="AG404" i="4"/>
  <c r="AH404" i="4" s="1"/>
  <c r="AJ413" i="14" s="1"/>
  <c r="AG360" i="4"/>
  <c r="AH360" i="4" s="1"/>
  <c r="AJ375" i="14" s="1"/>
  <c r="AG436" i="4"/>
  <c r="AH436" i="4" s="1"/>
  <c r="AJ441" i="14" s="1"/>
  <c r="AG458" i="4"/>
  <c r="AH458" i="4" s="1"/>
  <c r="AJ460" i="14" s="1"/>
  <c r="AG474" i="4"/>
  <c r="AH474" i="4" s="1"/>
  <c r="AJ476" i="14" s="1"/>
  <c r="AG542" i="4"/>
  <c r="AH542" i="4" s="1"/>
  <c r="AJ544" i="14" s="1"/>
  <c r="AG571" i="4"/>
  <c r="AH571" i="4" s="1"/>
  <c r="AJ573" i="14" s="1"/>
  <c r="AG657" i="4"/>
  <c r="AH657" i="4" s="1"/>
  <c r="AJ659" i="14" s="1"/>
  <c r="AG568" i="4"/>
  <c r="AH568" i="4" s="1"/>
  <c r="AJ570" i="14" s="1"/>
  <c r="AG9" i="4"/>
  <c r="AH9" i="4" s="1"/>
  <c r="AJ34" i="14" s="1"/>
  <c r="AG42" i="4"/>
  <c r="AH42" i="4" s="1"/>
  <c r="AJ66" i="14" s="1"/>
  <c r="AG171" i="4"/>
  <c r="AH171" i="4" s="1"/>
  <c r="AJ188" i="14" s="1"/>
  <c r="AG101" i="4"/>
  <c r="AH101" i="4" s="1"/>
  <c r="AJ118" i="14" s="1"/>
  <c r="AG156" i="4"/>
  <c r="AH156" i="4" s="1"/>
  <c r="AJ173" i="14" s="1"/>
  <c r="AG144" i="4"/>
  <c r="AH144" i="4" s="1"/>
  <c r="AJ161" i="14" s="1"/>
  <c r="AG252" i="4"/>
  <c r="AH252" i="4" s="1"/>
  <c r="AJ269" i="14" s="1"/>
  <c r="AG146" i="4"/>
  <c r="AH146" i="4" s="1"/>
  <c r="AJ163" i="14" s="1"/>
  <c r="AG452" i="4"/>
  <c r="AH452" i="4" s="1"/>
  <c r="AJ454" i="14" s="1"/>
  <c r="AG303" i="4"/>
  <c r="AH303" i="4" s="1"/>
  <c r="AJ319" i="14" s="1"/>
  <c r="AG260" i="4"/>
  <c r="AH260" i="4" s="1"/>
  <c r="AJ277" i="14" s="1"/>
  <c r="AG408" i="4"/>
  <c r="AH408" i="4" s="1"/>
  <c r="AJ417" i="14" s="1"/>
  <c r="AG415" i="4"/>
  <c r="AH415" i="4" s="1"/>
  <c r="AJ423" i="14" s="1"/>
  <c r="AG539" i="4"/>
  <c r="AH539" i="4" s="1"/>
  <c r="AJ541" i="14" s="1"/>
  <c r="AG495" i="4"/>
  <c r="AH495" i="4" s="1"/>
  <c r="AJ497" i="14" s="1"/>
  <c r="AG478" i="4"/>
  <c r="AH478" i="4" s="1"/>
  <c r="AJ480" i="14" s="1"/>
  <c r="AG470" i="4"/>
  <c r="AH470" i="4" s="1"/>
  <c r="AJ472" i="14" s="1"/>
  <c r="AG566" i="4"/>
  <c r="AH566" i="4" s="1"/>
  <c r="AJ568" i="14" s="1"/>
  <c r="AG10" i="4"/>
  <c r="AH10" i="4" s="1"/>
  <c r="AJ37" i="14" s="1"/>
  <c r="AG35" i="4"/>
  <c r="AH35" i="4" s="1"/>
  <c r="AJ59" i="14" s="1"/>
  <c r="AG161" i="4"/>
  <c r="AH161" i="4" s="1"/>
  <c r="AJ178" i="14" s="1"/>
  <c r="AG178" i="4"/>
  <c r="AH178" i="4" s="1"/>
  <c r="AJ195" i="14" s="1"/>
  <c r="AG147" i="4"/>
  <c r="AH147" i="4" s="1"/>
  <c r="AJ164" i="14" s="1"/>
  <c r="AG271" i="4"/>
  <c r="AH271" i="4" s="1"/>
  <c r="AJ288" i="14" s="1"/>
  <c r="AG197" i="4"/>
  <c r="AH197" i="4" s="1"/>
  <c r="AJ214" i="14" s="1"/>
  <c r="AG299" i="4"/>
  <c r="AH299" i="4" s="1"/>
  <c r="AJ315" i="14" s="1"/>
  <c r="AG314" i="4"/>
  <c r="AH314" i="4" s="1"/>
  <c r="AJ330" i="14" s="1"/>
  <c r="AG280" i="4"/>
  <c r="AH280" i="4" s="1"/>
  <c r="AJ297" i="14" s="1"/>
  <c r="AG386" i="4"/>
  <c r="AH386" i="4" s="1"/>
  <c r="AJ396" i="14" s="1"/>
  <c r="AG332" i="4"/>
  <c r="AH332" i="4" s="1"/>
  <c r="AJ348" i="14" s="1"/>
  <c r="AG438" i="4"/>
  <c r="AH438" i="4" s="1"/>
  <c r="AJ7" i="14" s="1"/>
  <c r="AG437" i="4"/>
  <c r="AH437" i="4" s="1"/>
  <c r="AJ442" i="14" s="1"/>
  <c r="AG390" i="4"/>
  <c r="AH390" i="4" s="1"/>
  <c r="AJ400" i="14" s="1"/>
  <c r="AG480" i="4"/>
  <c r="AH480" i="4" s="1"/>
  <c r="AJ482" i="14" s="1"/>
  <c r="AG563" i="4"/>
  <c r="AH563" i="4" s="1"/>
  <c r="AJ565" i="14" s="1"/>
  <c r="AG534" i="4"/>
  <c r="AH534" i="4" s="1"/>
  <c r="AJ536" i="14" s="1"/>
  <c r="AG626" i="4"/>
  <c r="AH626" i="4" s="1"/>
  <c r="AJ628" i="14" s="1"/>
  <c r="AG709" i="4"/>
  <c r="AH709" i="4" s="1"/>
  <c r="AJ710" i="14" s="1"/>
  <c r="AG17" i="4"/>
  <c r="AH17" i="4" s="1"/>
  <c r="AJ43" i="14" s="1"/>
  <c r="AG50" i="4"/>
  <c r="AH50" i="4" s="1"/>
  <c r="AJ73" i="14" s="1"/>
  <c r="AG53" i="4"/>
  <c r="AH53" i="4" s="1"/>
  <c r="AJ26" i="14" s="1"/>
  <c r="AG60" i="4"/>
  <c r="AH60" i="4" s="1"/>
  <c r="AJ8" i="14" s="1"/>
  <c r="AG95" i="4"/>
  <c r="AH95" i="4" s="1"/>
  <c r="AJ112" i="14" s="1"/>
  <c r="AG206" i="4"/>
  <c r="AH206" i="4" s="1"/>
  <c r="AJ223" i="14" s="1"/>
  <c r="AG209" i="4"/>
  <c r="AH209" i="4" s="1"/>
  <c r="AJ226" i="14" s="1"/>
  <c r="AG186" i="4"/>
  <c r="AH186" i="4" s="1"/>
  <c r="AJ203" i="14" s="1"/>
  <c r="AG188" i="4"/>
  <c r="AH188" i="4" s="1"/>
  <c r="AJ205" i="14" s="1"/>
  <c r="AG331" i="4"/>
  <c r="AH331" i="4" s="1"/>
  <c r="AJ347" i="14" s="1"/>
  <c r="AG442" i="4"/>
  <c r="AH442" i="4" s="1"/>
  <c r="AJ17" i="14" s="1"/>
  <c r="AG344" i="4"/>
  <c r="AH344" i="4" s="1"/>
  <c r="AJ360" i="14" s="1"/>
  <c r="AG256" i="4"/>
  <c r="AH256" i="4" s="1"/>
  <c r="AJ273" i="14" s="1"/>
  <c r="AG433" i="4"/>
  <c r="AH433" i="4" s="1"/>
  <c r="AJ438" i="14" s="1"/>
  <c r="AG468" i="4"/>
  <c r="AH468" i="4" s="1"/>
  <c r="AJ470" i="14" s="1"/>
  <c r="AG530" i="4"/>
  <c r="AH530" i="4" s="1"/>
  <c r="AJ532" i="14" s="1"/>
  <c r="AG457" i="4"/>
  <c r="AH457" i="4" s="1"/>
  <c r="AJ459" i="14" s="1"/>
  <c r="AG494" i="4"/>
  <c r="AH494" i="4" s="1"/>
  <c r="AJ496" i="14" s="1"/>
  <c r="AG703" i="4"/>
  <c r="AH703" i="4" s="1"/>
  <c r="AJ704" i="14" s="1"/>
  <c r="AG669" i="4"/>
  <c r="AH669" i="4" s="1"/>
  <c r="AJ670" i="14" s="1"/>
  <c r="AG689" i="4"/>
  <c r="AH689" i="4" s="1"/>
  <c r="AJ690" i="14" s="1"/>
  <c r="AG21" i="4"/>
  <c r="AH21" i="4" s="1"/>
  <c r="AJ46" i="14" s="1"/>
  <c r="AG29" i="4"/>
  <c r="AH29" i="4" s="1"/>
  <c r="AJ22" i="14" s="1"/>
  <c r="AG82" i="4"/>
  <c r="AH82" i="4" s="1"/>
  <c r="AJ99" i="14" s="1"/>
  <c r="AG104" i="4"/>
  <c r="AH104" i="4" s="1"/>
  <c r="AJ121" i="14" s="1"/>
  <c r="AG106" i="4"/>
  <c r="AH106" i="4" s="1"/>
  <c r="AJ123" i="14" s="1"/>
  <c r="AG215" i="4"/>
  <c r="AH215" i="4" s="1"/>
  <c r="AJ232" i="14" s="1"/>
  <c r="AG213" i="4"/>
  <c r="AH213" i="4" s="1"/>
  <c r="AJ230" i="14" s="1"/>
  <c r="AG227" i="4"/>
  <c r="AH227" i="4" s="1"/>
  <c r="AJ244" i="14" s="1"/>
  <c r="AG234" i="4"/>
  <c r="AH234" i="4" s="1"/>
  <c r="AJ251" i="14" s="1"/>
  <c r="AG196" i="4"/>
  <c r="AH196" i="4" s="1"/>
  <c r="AJ213" i="14" s="1"/>
  <c r="AG348" i="4"/>
  <c r="AH348" i="4" s="1"/>
  <c r="AJ364" i="14" s="1"/>
  <c r="AG381" i="4"/>
  <c r="AH381" i="4" s="1"/>
  <c r="AJ392" i="14" s="1"/>
  <c r="AG278" i="4"/>
  <c r="AH278" i="4" s="1"/>
  <c r="AJ295" i="14" s="1"/>
  <c r="AG406" i="4"/>
  <c r="AH406" i="4" s="1"/>
  <c r="AJ415" i="14" s="1"/>
  <c r="AG373" i="4"/>
  <c r="AH373" i="4" s="1"/>
  <c r="AJ386" i="14" s="1"/>
  <c r="AG461" i="4"/>
  <c r="AH461" i="4" s="1"/>
  <c r="AJ463" i="14" s="1"/>
  <c r="AG490" i="4"/>
  <c r="AH490" i="4" s="1"/>
  <c r="AJ492" i="14" s="1"/>
  <c r="AG548" i="4"/>
  <c r="AH548" i="4" s="1"/>
  <c r="AJ550" i="14" s="1"/>
  <c r="AG656" i="4"/>
  <c r="AH656" i="4" s="1"/>
  <c r="AJ658" i="14" s="1"/>
  <c r="AG685" i="4"/>
  <c r="AH685" i="4" s="1"/>
  <c r="AJ686" i="14" s="1"/>
  <c r="AG26" i="4"/>
  <c r="AH26" i="4" s="1"/>
  <c r="AJ51" i="14" s="1"/>
  <c r="AG80" i="4"/>
  <c r="AH80" i="4" s="1"/>
  <c r="AJ98" i="14" s="1"/>
  <c r="AG105" i="4"/>
  <c r="AH105" i="4" s="1"/>
  <c r="AJ122" i="14" s="1"/>
  <c r="AG149" i="4"/>
  <c r="AH149" i="4" s="1"/>
  <c r="AJ166" i="14" s="1"/>
  <c r="AG142" i="4"/>
  <c r="AH142" i="4" s="1"/>
  <c r="AJ159" i="14" s="1"/>
  <c r="AG212" i="4"/>
  <c r="AH212" i="4" s="1"/>
  <c r="AJ229" i="14" s="1"/>
  <c r="AG182" i="4"/>
  <c r="AH182" i="4" s="1"/>
  <c r="AJ199" i="14" s="1"/>
  <c r="AG195" i="4"/>
  <c r="AH195" i="4" s="1"/>
  <c r="AJ212" i="14" s="1"/>
  <c r="AG219" i="4"/>
  <c r="AH219" i="4" s="1"/>
  <c r="AJ236" i="14" s="1"/>
  <c r="AG284" i="4"/>
  <c r="AH284" i="4" s="1"/>
  <c r="AJ301" i="14" s="1"/>
  <c r="AG368" i="4"/>
  <c r="AH368" i="4" s="1"/>
  <c r="AJ382" i="14" s="1"/>
  <c r="AG326" i="4"/>
  <c r="AH326" i="4" s="1"/>
  <c r="AJ342" i="14" s="1"/>
  <c r="AG288" i="4"/>
  <c r="AH288" i="4" s="1"/>
  <c r="AJ305" i="14" s="1"/>
  <c r="AG482" i="4"/>
  <c r="AH482" i="4" s="1"/>
  <c r="AJ484" i="14" s="1"/>
  <c r="AG465" i="4"/>
  <c r="AH465" i="4" s="1"/>
  <c r="AJ467" i="14" s="1"/>
  <c r="AG505" i="4"/>
  <c r="AH505" i="4" s="1"/>
  <c r="AJ507" i="14" s="1"/>
  <c r="AG462" i="4"/>
  <c r="AH462" i="4" s="1"/>
  <c r="AJ464" i="14" s="1"/>
  <c r="AG535" i="4"/>
  <c r="AH535" i="4" s="1"/>
  <c r="AJ537" i="14" s="1"/>
  <c r="AG551" i="4"/>
  <c r="AH551" i="4" s="1"/>
  <c r="AJ553" i="14" s="1"/>
  <c r="AG697" i="4"/>
  <c r="AH697" i="4" s="1"/>
  <c r="AJ698" i="14" s="1"/>
  <c r="AG8" i="4"/>
  <c r="AH8" i="4" s="1"/>
  <c r="AJ36" i="14" s="1"/>
  <c r="AG57" i="4"/>
  <c r="AH57" i="4" s="1"/>
  <c r="AJ10" i="14" s="1"/>
  <c r="AG66" i="4"/>
  <c r="AH66" i="4" s="1"/>
  <c r="AJ86" i="14" s="1"/>
  <c r="AG117" i="4"/>
  <c r="AH117" i="4" s="1"/>
  <c r="AJ134" i="14" s="1"/>
  <c r="AG139" i="4"/>
  <c r="AH139" i="4" s="1"/>
  <c r="AJ156" i="14" s="1"/>
  <c r="AG179" i="4"/>
  <c r="AH179" i="4" s="1"/>
  <c r="AJ196" i="14" s="1"/>
  <c r="AG169" i="4"/>
  <c r="AH169" i="4" s="1"/>
  <c r="AJ186" i="14" s="1"/>
  <c r="AG194" i="4"/>
  <c r="AH194" i="4" s="1"/>
  <c r="AJ211" i="14" s="1"/>
  <c r="AG210" i="4"/>
  <c r="AH210" i="4" s="1"/>
  <c r="AJ227" i="14" s="1"/>
  <c r="AG285" i="4"/>
  <c r="AH285" i="4" s="1"/>
  <c r="AJ302" i="14" s="1"/>
  <c r="AG254" i="4"/>
  <c r="AH254" i="4" s="1"/>
  <c r="AJ271" i="14" s="1"/>
  <c r="AG341" i="4"/>
  <c r="AH341" i="4" s="1"/>
  <c r="AJ357" i="14" s="1"/>
  <c r="AG340" i="4"/>
  <c r="AH340" i="4" s="1"/>
  <c r="AJ356" i="14" s="1"/>
  <c r="AG247" i="4"/>
  <c r="AH247" i="4" s="1"/>
  <c r="AJ264" i="14" s="1"/>
  <c r="AG394" i="4"/>
  <c r="AH394" i="4" s="1"/>
  <c r="AJ23" i="14" s="1"/>
  <c r="AG520" i="4"/>
  <c r="AH520" i="4" s="1"/>
  <c r="AJ522" i="14" s="1"/>
  <c r="AG574" i="4"/>
  <c r="AH574" i="4" s="1"/>
  <c r="AJ576" i="14" s="1"/>
  <c r="AG526" i="4"/>
  <c r="AH526" i="4" s="1"/>
  <c r="AJ528" i="14" s="1"/>
  <c r="AG514" i="4"/>
  <c r="AH514" i="4" s="1"/>
  <c r="AJ516" i="14" s="1"/>
  <c r="AG504" i="4"/>
  <c r="AH504" i="4" s="1"/>
  <c r="AJ506" i="14" s="1"/>
  <c r="AG528" i="4"/>
  <c r="AH528" i="4" s="1"/>
  <c r="AJ530" i="14" s="1"/>
  <c r="AG658" i="4"/>
  <c r="AH658" i="4" s="1"/>
  <c r="AJ21" i="14" s="1"/>
  <c r="AG32" i="4"/>
  <c r="AH32" i="4" s="1"/>
  <c r="AJ56" i="14" s="1"/>
  <c r="AG43" i="4"/>
  <c r="AH43" i="4" s="1"/>
  <c r="AJ67" i="14" s="1"/>
  <c r="AG30" i="4"/>
  <c r="AH30" i="4" s="1"/>
  <c r="AJ54" i="14" s="1"/>
  <c r="AG27" i="4"/>
  <c r="AH27" i="4" s="1"/>
  <c r="AJ52" i="14" s="1"/>
  <c r="AG39" i="4"/>
  <c r="AH39" i="4" s="1"/>
  <c r="AJ63" i="14" s="1"/>
  <c r="AG62" i="4"/>
  <c r="AH62" i="4" s="1"/>
  <c r="AJ82" i="14" s="1"/>
  <c r="AG152" i="4"/>
  <c r="AH152" i="4" s="1"/>
  <c r="AJ169" i="14" s="1"/>
  <c r="AG68" i="4"/>
  <c r="AH68" i="4" s="1"/>
  <c r="AJ88" i="14" s="1"/>
  <c r="AG76" i="4"/>
  <c r="AH76" i="4" s="1"/>
  <c r="AJ95" i="14" s="1"/>
  <c r="AG165" i="4"/>
  <c r="AH165" i="4" s="1"/>
  <c r="AJ182" i="14" s="1"/>
  <c r="AG114" i="4"/>
  <c r="AH114" i="4" s="1"/>
  <c r="AJ131" i="14" s="1"/>
  <c r="AG224" i="4"/>
  <c r="AH224" i="4" s="1"/>
  <c r="AJ241" i="14" s="1"/>
  <c r="AG228" i="4"/>
  <c r="AH228" i="4" s="1"/>
  <c r="AJ245" i="14" s="1"/>
  <c r="AG222" i="4"/>
  <c r="AH222" i="4" s="1"/>
  <c r="AJ239" i="14" s="1"/>
  <c r="AG200" i="4"/>
  <c r="AH200" i="4" s="1"/>
  <c r="AJ217" i="14" s="1"/>
  <c r="AG283" i="4"/>
  <c r="AH283" i="4" s="1"/>
  <c r="AJ300" i="14" s="1"/>
  <c r="AG187" i="4"/>
  <c r="AH187" i="4" s="1"/>
  <c r="AJ204" i="14" s="1"/>
  <c r="AG191" i="4"/>
  <c r="AH191" i="4" s="1"/>
  <c r="AJ208" i="14" s="1"/>
  <c r="AG192" i="4"/>
  <c r="AH192" i="4" s="1"/>
  <c r="AJ209" i="14" s="1"/>
  <c r="AG321" i="4"/>
  <c r="AH321" i="4" s="1"/>
  <c r="AJ337" i="14" s="1"/>
  <c r="AG295" i="4"/>
  <c r="AH295" i="4" s="1"/>
  <c r="AJ311" i="14" s="1"/>
  <c r="AG443" i="4"/>
  <c r="AH443" i="4" s="1"/>
  <c r="AJ446" i="14" s="1"/>
  <c r="AG334" i="4"/>
  <c r="AH334" i="4" s="1"/>
  <c r="AJ350" i="14" s="1"/>
  <c r="AG233" i="4"/>
  <c r="AH233" i="4" s="1"/>
  <c r="AJ250" i="14" s="1"/>
  <c r="AG351" i="4"/>
  <c r="AH351" i="4" s="1"/>
  <c r="AJ367" i="14" s="1"/>
  <c r="AG329" i="4"/>
  <c r="AH329" i="4" s="1"/>
  <c r="AJ345" i="14" s="1"/>
  <c r="AG427" i="4"/>
  <c r="AH427" i="4" s="1"/>
  <c r="AJ432" i="14" s="1"/>
  <c r="AG510" i="4"/>
  <c r="AH510" i="4" s="1"/>
  <c r="AJ512" i="14" s="1"/>
  <c r="AG410" i="4"/>
  <c r="AH410" i="4" s="1"/>
  <c r="AJ419" i="14" s="1"/>
  <c r="AG518" i="4"/>
  <c r="AH518" i="4" s="1"/>
  <c r="AJ520" i="14" s="1"/>
  <c r="AG441" i="4"/>
  <c r="AH441" i="4" s="1"/>
  <c r="AJ445" i="14" s="1"/>
  <c r="AG262" i="4"/>
  <c r="AH262" i="4" s="1"/>
  <c r="AJ279" i="14" s="1"/>
  <c r="AG507" i="4"/>
  <c r="AH507" i="4" s="1"/>
  <c r="AJ509" i="14" s="1"/>
  <c r="AG639" i="4"/>
  <c r="AH639" i="4" s="1"/>
  <c r="AJ641" i="14" s="1"/>
  <c r="AG547" i="4"/>
  <c r="AH547" i="4" s="1"/>
  <c r="AJ549" i="14" s="1"/>
  <c r="AG493" i="4"/>
  <c r="AH493" i="4" s="1"/>
  <c r="AJ495" i="14" s="1"/>
  <c r="AG614" i="4"/>
  <c r="AH614" i="4" s="1"/>
  <c r="AJ616" i="14" s="1"/>
  <c r="AG472" i="4"/>
  <c r="AH472" i="4" s="1"/>
  <c r="AJ474" i="14" s="1"/>
  <c r="AG705" i="4"/>
  <c r="AH705" i="4" s="1"/>
  <c r="AJ706" i="14" s="1"/>
  <c r="AG686" i="4"/>
  <c r="AH686" i="4" s="1"/>
  <c r="AJ687" i="14" s="1"/>
  <c r="AG11" i="4"/>
  <c r="AH11" i="4" s="1"/>
  <c r="AJ38" i="14" s="1"/>
  <c r="AG34" i="4"/>
  <c r="AH34" i="4" s="1"/>
  <c r="AJ58" i="14" s="1"/>
  <c r="AG83" i="4"/>
  <c r="AH83" i="4" s="1"/>
  <c r="AJ100" i="14" s="1"/>
  <c r="AG19" i="4"/>
  <c r="AH19" i="4" s="1"/>
  <c r="AJ44" i="14" s="1"/>
  <c r="AG33" i="4"/>
  <c r="AH33" i="4" s="1"/>
  <c r="AJ57" i="14" s="1"/>
  <c r="AG112" i="4"/>
  <c r="AH112" i="4" s="1"/>
  <c r="AJ129" i="14" s="1"/>
  <c r="AG100" i="4"/>
  <c r="AH100" i="4" s="1"/>
  <c r="AJ117" i="14" s="1"/>
  <c r="AG119" i="4"/>
  <c r="AH119" i="4" s="1"/>
  <c r="AJ136" i="14" s="1"/>
  <c r="AG163" i="4"/>
  <c r="AH163" i="4" s="1"/>
  <c r="AJ180" i="14" s="1"/>
  <c r="AG150" i="4"/>
  <c r="AH150" i="4" s="1"/>
  <c r="AJ167" i="14" s="1"/>
  <c r="AG99" i="4"/>
  <c r="AH99" i="4" s="1"/>
  <c r="AJ116" i="14" s="1"/>
  <c r="AG177" i="4"/>
  <c r="AH177" i="4" s="1"/>
  <c r="AJ194" i="14" s="1"/>
  <c r="AG319" i="4"/>
  <c r="AH319" i="4" s="1"/>
  <c r="AJ335" i="14" s="1"/>
  <c r="AG141" i="4"/>
  <c r="AH141" i="4" s="1"/>
  <c r="AJ158" i="14" s="1"/>
  <c r="AG297" i="4"/>
  <c r="AH297" i="4" s="1"/>
  <c r="AJ313" i="14" s="1"/>
  <c r="AG309" i="4"/>
  <c r="AH309" i="4" s="1"/>
  <c r="AJ325" i="14" s="1"/>
  <c r="AG353" i="4"/>
  <c r="AH353" i="4" s="1"/>
  <c r="AJ369" i="14" s="1"/>
  <c r="AG317" i="4"/>
  <c r="AH317" i="4" s="1"/>
  <c r="AJ333" i="14" s="1"/>
  <c r="AG322" i="4"/>
  <c r="AH322" i="4" s="1"/>
  <c r="AJ338" i="14" s="1"/>
  <c r="AG418" i="4"/>
  <c r="AH418" i="4" s="1"/>
  <c r="AJ27" i="14" s="1"/>
  <c r="AG350" i="4"/>
  <c r="AH350" i="4" s="1"/>
  <c r="AJ366" i="14" s="1"/>
  <c r="AG342" i="4"/>
  <c r="AH342" i="4" s="1"/>
  <c r="AJ358" i="14" s="1"/>
  <c r="AG345" i="4"/>
  <c r="AH345" i="4" s="1"/>
  <c r="AJ361" i="14" s="1"/>
  <c r="AG414" i="4"/>
  <c r="AH414" i="4" s="1"/>
  <c r="AJ422" i="14" s="1"/>
  <c r="AG446" i="4"/>
  <c r="AH446" i="4" s="1"/>
  <c r="AJ25" i="14" s="1"/>
  <c r="AG375" i="4"/>
  <c r="AH375" i="4" s="1"/>
  <c r="AJ387" i="14" s="1"/>
  <c r="AG448" i="4"/>
  <c r="AH448" i="4" s="1"/>
  <c r="AJ450" i="14" s="1"/>
  <c r="AG405" i="4"/>
  <c r="AH405" i="4" s="1"/>
  <c r="AJ414" i="14" s="1"/>
  <c r="AG416" i="4"/>
  <c r="AH416" i="4" s="1"/>
  <c r="AJ424" i="14" s="1"/>
  <c r="AG502" i="4"/>
  <c r="AH502" i="4" s="1"/>
  <c r="AJ504" i="14" s="1"/>
  <c r="AG445" i="4"/>
  <c r="AH445" i="4" s="1"/>
  <c r="AJ448" i="14" s="1"/>
  <c r="AG529" i="4"/>
  <c r="AH529" i="4" s="1"/>
  <c r="AJ531" i="14" s="1"/>
  <c r="AG515" i="4"/>
  <c r="AH515" i="4" s="1"/>
  <c r="AJ517" i="14" s="1"/>
  <c r="AG655" i="4"/>
  <c r="AH655" i="4" s="1"/>
  <c r="AJ657" i="14" s="1"/>
  <c r="AG550" i="4"/>
  <c r="AH550" i="4" s="1"/>
  <c r="AJ552" i="14" s="1"/>
  <c r="AG533" i="4"/>
  <c r="AH533" i="4" s="1"/>
  <c r="AJ535" i="14" s="1"/>
  <c r="AG732" i="4"/>
  <c r="AH732" i="4" s="1"/>
  <c r="AJ731" i="14" s="1"/>
  <c r="AG597" i="4"/>
  <c r="AH597" i="4" s="1"/>
  <c r="AJ599" i="14" s="1"/>
  <c r="AG13" i="4"/>
  <c r="AH13" i="4" s="1"/>
  <c r="AJ39" i="14" s="1"/>
  <c r="AG73" i="4"/>
  <c r="AH73" i="4" s="1"/>
  <c r="AJ6" i="14" s="1"/>
  <c r="AG44" i="4"/>
  <c r="AH44" i="4" s="1"/>
  <c r="AJ68" i="14" s="1"/>
  <c r="AG180" i="4"/>
  <c r="AH180" i="4" s="1"/>
  <c r="AJ197" i="14" s="1"/>
  <c r="AG85" i="4"/>
  <c r="AH85" i="4" s="1"/>
  <c r="AJ102" i="14" s="1"/>
  <c r="AG176" i="4"/>
  <c r="AH176" i="4" s="1"/>
  <c r="AJ193" i="14" s="1"/>
  <c r="AG116" i="4"/>
  <c r="AH116" i="4" s="1"/>
  <c r="AJ133" i="14" s="1"/>
  <c r="AG125" i="4"/>
  <c r="AH125" i="4" s="1"/>
  <c r="AJ142" i="14" s="1"/>
  <c r="AG111" i="4"/>
  <c r="AH111" i="4" s="1"/>
  <c r="AJ128" i="14" s="1"/>
  <c r="AG181" i="4"/>
  <c r="AH181" i="4" s="1"/>
  <c r="AJ198" i="14" s="1"/>
  <c r="AG131" i="4"/>
  <c r="AH131" i="4" s="1"/>
  <c r="AJ148" i="14" s="1"/>
  <c r="AG338" i="4"/>
  <c r="AH338" i="4" s="1"/>
  <c r="AJ354" i="14" s="1"/>
  <c r="AG127" i="4"/>
  <c r="AH127" i="4" s="1"/>
  <c r="AJ144" i="14" s="1"/>
  <c r="AG175" i="4"/>
  <c r="AH175" i="4" s="1"/>
  <c r="AJ192" i="14" s="1"/>
  <c r="AG190" i="4"/>
  <c r="AH190" i="4" s="1"/>
  <c r="AJ207" i="14" s="1"/>
  <c r="AG281" i="4"/>
  <c r="AH281" i="4" s="1"/>
  <c r="AJ298" i="14" s="1"/>
  <c r="AG241" i="4"/>
  <c r="AH241" i="4" s="1"/>
  <c r="AJ258" i="14" s="1"/>
  <c r="AG389" i="4"/>
  <c r="AH389" i="4" s="1"/>
  <c r="AJ399" i="14" s="1"/>
  <c r="AG276" i="4"/>
  <c r="AH276" i="4" s="1"/>
  <c r="AJ293" i="14" s="1"/>
  <c r="AG308" i="4"/>
  <c r="AH308" i="4" s="1"/>
  <c r="AJ324" i="14" s="1"/>
  <c r="AG355" i="4"/>
  <c r="AH355" i="4" s="1"/>
  <c r="AJ371" i="14" s="1"/>
  <c r="AG374" i="4"/>
  <c r="AH374" i="4" s="1"/>
  <c r="AJ35" i="14" s="1"/>
  <c r="AG388" i="4"/>
  <c r="AH388" i="4" s="1"/>
  <c r="AJ398" i="14" s="1"/>
  <c r="AG366" i="4"/>
  <c r="AH366" i="4" s="1"/>
  <c r="AJ380" i="14" s="1"/>
  <c r="AG439" i="4"/>
  <c r="AH439" i="4" s="1"/>
  <c r="AJ443" i="14" s="1"/>
  <c r="AG384" i="4"/>
  <c r="AH384" i="4" s="1"/>
  <c r="AJ394" i="14" s="1"/>
  <c r="AG449" i="4"/>
  <c r="AH449" i="4" s="1"/>
  <c r="AJ451" i="14" s="1"/>
  <c r="AG456" i="4"/>
  <c r="AH456" i="4" s="1"/>
  <c r="AJ458" i="14" s="1"/>
  <c r="AG435" i="4"/>
  <c r="AH435" i="4" s="1"/>
  <c r="AJ440" i="14" s="1"/>
  <c r="AG484" i="4"/>
  <c r="AH484" i="4" s="1"/>
  <c r="AJ486" i="14" s="1"/>
  <c r="AG525" i="4"/>
  <c r="AH525" i="4" s="1"/>
  <c r="AJ527" i="14" s="1"/>
  <c r="AG537" i="4"/>
  <c r="AH537" i="4" s="1"/>
  <c r="AJ539" i="14" s="1"/>
  <c r="AG544" i="4"/>
  <c r="AH544" i="4" s="1"/>
  <c r="AJ546" i="14" s="1"/>
  <c r="AG532" i="4"/>
  <c r="AH532" i="4" s="1"/>
  <c r="AJ534" i="14" s="1"/>
  <c r="AG485" i="4"/>
  <c r="AH485" i="4" s="1"/>
  <c r="AJ487" i="14" s="1"/>
  <c r="AG617" i="4"/>
  <c r="AH617" i="4" s="1"/>
  <c r="AJ619" i="14" s="1"/>
  <c r="AG607" i="4"/>
  <c r="AH607" i="4" s="1"/>
  <c r="AJ609" i="14" s="1"/>
  <c r="AG618" i="4"/>
  <c r="AH618" i="4" s="1"/>
  <c r="AJ620" i="14" s="1"/>
  <c r="AG649" i="4"/>
  <c r="AH649" i="4" s="1"/>
  <c r="AJ651" i="14" s="1"/>
  <c r="AG70" i="4"/>
  <c r="AH70" i="4" s="1"/>
  <c r="AJ90" i="14" s="1"/>
  <c r="AG41" i="4"/>
  <c r="AH41" i="4" s="1"/>
  <c r="AJ65" i="14" s="1"/>
  <c r="AG54" i="4"/>
  <c r="AH54" i="4" s="1"/>
  <c r="AJ76" i="14" s="1"/>
  <c r="AG20" i="4"/>
  <c r="AH20" i="4" s="1"/>
  <c r="AJ45" i="14" s="1"/>
  <c r="AG89" i="4"/>
  <c r="AH89" i="4" s="1"/>
  <c r="AJ106" i="14" s="1"/>
  <c r="AG145" i="4"/>
  <c r="AH145" i="4" s="1"/>
  <c r="AJ162" i="14" s="1"/>
  <c r="AG132" i="4"/>
  <c r="AH132" i="4" s="1"/>
  <c r="AJ149" i="14" s="1"/>
  <c r="AG130" i="4"/>
  <c r="AH130" i="4" s="1"/>
  <c r="AJ147" i="14" s="1"/>
  <c r="AG92" i="4"/>
  <c r="AH92" i="4" s="1"/>
  <c r="AJ109" i="14" s="1"/>
  <c r="AG93" i="4"/>
  <c r="AH93" i="4" s="1"/>
  <c r="AJ110" i="14" s="1"/>
  <c r="AG216" i="4"/>
  <c r="AH216" i="4" s="1"/>
  <c r="AJ233" i="14" s="1"/>
  <c r="AG236" i="4"/>
  <c r="AH236" i="4" s="1"/>
  <c r="AJ253" i="14" s="1"/>
  <c r="AG159" i="4"/>
  <c r="AH159" i="4" s="1"/>
  <c r="AJ176" i="14" s="1"/>
  <c r="AG184" i="4"/>
  <c r="AH184" i="4" s="1"/>
  <c r="AJ201" i="14" s="1"/>
  <c r="AG207" i="4"/>
  <c r="AH207" i="4" s="1"/>
  <c r="AJ224" i="14" s="1"/>
  <c r="AG291" i="4"/>
  <c r="AH291" i="4" s="1"/>
  <c r="AJ308" i="14" s="1"/>
  <c r="AG298" i="4"/>
  <c r="AH298" i="4" s="1"/>
  <c r="AJ314" i="14" s="1"/>
  <c r="AG422" i="4"/>
  <c r="AH422" i="4" s="1"/>
  <c r="AJ11" i="14" s="1"/>
  <c r="AG264" i="4"/>
  <c r="AH264" i="4" s="1"/>
  <c r="AJ281" i="14" s="1"/>
  <c r="AG403" i="4"/>
  <c r="AH403" i="4" s="1"/>
  <c r="AJ412" i="14" s="1"/>
  <c r="AG379" i="4"/>
  <c r="AH379" i="4" s="1"/>
  <c r="AJ390" i="14" s="1"/>
  <c r="AG359" i="4"/>
  <c r="AH359" i="4" s="1"/>
  <c r="AJ30" i="14" s="1"/>
  <c r="AG434" i="4"/>
  <c r="AH434" i="4" s="1"/>
  <c r="AJ439" i="14" s="1"/>
  <c r="AG371" i="4"/>
  <c r="AH371" i="4" s="1"/>
  <c r="AJ385" i="14" s="1"/>
  <c r="AG382" i="4"/>
  <c r="AH382" i="4" s="1"/>
  <c r="AJ393" i="14" s="1"/>
  <c r="AG447" i="4"/>
  <c r="AH447" i="4" s="1"/>
  <c r="AJ449" i="14" s="1"/>
  <c r="AG479" i="4"/>
  <c r="AH479" i="4" s="1"/>
  <c r="AJ481" i="14" s="1"/>
  <c r="AG454" i="4"/>
  <c r="AH454" i="4" s="1"/>
  <c r="AJ456" i="14" s="1"/>
  <c r="AG412" i="4"/>
  <c r="AH412" i="4" s="1"/>
  <c r="AJ15" i="14" s="1"/>
  <c r="AG524" i="4"/>
  <c r="AH524" i="4" s="1"/>
  <c r="AJ526" i="14" s="1"/>
  <c r="AG440" i="4"/>
  <c r="AH440" i="4" s="1"/>
  <c r="AJ444" i="14" s="1"/>
  <c r="AG538" i="4"/>
  <c r="AH538" i="4" s="1"/>
  <c r="AJ540" i="14" s="1"/>
  <c r="AG503" i="4"/>
  <c r="AH503" i="4" s="1"/>
  <c r="AJ505" i="14" s="1"/>
  <c r="AG552" i="4"/>
  <c r="AH552" i="4" s="1"/>
  <c r="AJ554" i="14" s="1"/>
  <c r="AG523" i="4"/>
  <c r="AH523" i="4" s="1"/>
  <c r="AJ525" i="14" s="1"/>
  <c r="AG613" i="4"/>
  <c r="AH613" i="4" s="1"/>
  <c r="AJ615" i="14" s="1"/>
  <c r="AG602" i="4"/>
  <c r="AH602" i="4" s="1"/>
  <c r="AJ604" i="14" s="1"/>
  <c r="L25" i="8" l="1"/>
  <c r="L64" i="8" s="1"/>
  <c r="S64" i="8" s="1"/>
  <c r="L26" i="8"/>
  <c r="L65" i="8" s="1"/>
  <c r="S65" i="8" s="1"/>
  <c r="L27" i="8"/>
  <c r="L66" i="8" s="1"/>
  <c r="S66" i="8" s="1"/>
  <c r="L24" i="8"/>
  <c r="L63" i="8" s="1"/>
  <c r="S63" i="8" s="1"/>
  <c r="L22" i="8"/>
  <c r="AU424" i="4"/>
  <c r="AW423" i="4"/>
  <c r="AZ423" i="4" s="1"/>
  <c r="AF76" i="14" s="1"/>
  <c r="AA7" i="4"/>
  <c r="L12" i="8"/>
  <c r="L51" i="8" s="1"/>
  <c r="S51" i="8" s="1"/>
  <c r="L61" i="8" l="1"/>
  <c r="S61" i="8" s="1"/>
  <c r="L23" i="8"/>
  <c r="L62" i="8" s="1"/>
  <c r="S62" i="8" s="1"/>
  <c r="BC423" i="4"/>
  <c r="AM424" i="4"/>
  <c r="AX424" i="4"/>
  <c r="AD7" i="4"/>
  <c r="AE7" i="4" s="1"/>
  <c r="S7" i="4"/>
  <c r="AY424" i="4" l="1"/>
  <c r="AT424" i="4"/>
  <c r="AV424" i="4" s="1"/>
  <c r="Z7" i="4"/>
  <c r="AB7" i="4" s="1"/>
  <c r="AA8" i="4" l="1"/>
  <c r="AD8" i="4" s="1"/>
  <c r="AE8" i="4" s="1"/>
  <c r="AC7" i="4"/>
  <c r="AF7" i="4" s="1"/>
  <c r="AU425" i="4"/>
  <c r="AW424" i="4"/>
  <c r="AZ424" i="4" s="1"/>
  <c r="AF91" i="14" s="1"/>
  <c r="AI7" i="4" l="1"/>
  <c r="AD24" i="14"/>
  <c r="S8" i="4"/>
  <c r="Z8" i="4" s="1"/>
  <c r="AB8" i="4" s="1"/>
  <c r="AC8" i="4" s="1"/>
  <c r="AF8" i="4" s="1"/>
  <c r="BC424" i="4"/>
  <c r="AM425" i="4"/>
  <c r="AT425" i="4" s="1"/>
  <c r="AV425" i="4" s="1"/>
  <c r="AX425" i="4"/>
  <c r="AI8" i="4" l="1"/>
  <c r="AD292" i="14"/>
  <c r="AA9" i="4"/>
  <c r="AD9" i="4" s="1"/>
  <c r="AE9" i="4" s="1"/>
  <c r="AY425" i="4"/>
  <c r="S9" i="4" l="1"/>
  <c r="Z9" i="4" s="1"/>
  <c r="AB9" i="4" s="1"/>
  <c r="AW425" i="4"/>
  <c r="AZ425" i="4" s="1"/>
  <c r="AF8" i="14" s="1"/>
  <c r="AU426" i="4"/>
  <c r="AA10" i="4" l="1"/>
  <c r="AD10" i="4" s="1"/>
  <c r="AE10" i="4" s="1"/>
  <c r="BC425" i="4"/>
  <c r="AM426" i="4"/>
  <c r="AX426" i="4"/>
  <c r="S10" i="4" l="1"/>
  <c r="AC9" i="4"/>
  <c r="AF9" i="4" s="1"/>
  <c r="AY426" i="4"/>
  <c r="AT426" i="4"/>
  <c r="AV426" i="4" s="1"/>
  <c r="AI9" i="4" l="1"/>
  <c r="AD215" i="14"/>
  <c r="Z10" i="4"/>
  <c r="AB10" i="4" s="1"/>
  <c r="AA11" i="4" s="1"/>
  <c r="AD11" i="4" s="1"/>
  <c r="AE11" i="4" s="1"/>
  <c r="AU427" i="4"/>
  <c r="AW426" i="4"/>
  <c r="AZ426" i="4" s="1"/>
  <c r="BC426" i="4" l="1"/>
  <c r="AF64" i="14"/>
  <c r="S11" i="4"/>
  <c r="Z11" i="4" s="1"/>
  <c r="AC10" i="4"/>
  <c r="AF10" i="4" s="1"/>
  <c r="AM427" i="4"/>
  <c r="AT427" i="4" s="1"/>
  <c r="AV427" i="4" s="1"/>
  <c r="AX427" i="4"/>
  <c r="AB11" i="4" l="1"/>
  <c r="AC11" i="4" s="1"/>
  <c r="AF11" i="4" s="1"/>
  <c r="AI10" i="4"/>
  <c r="AD275" i="14"/>
  <c r="AY427" i="4"/>
  <c r="AA12" i="4" l="1"/>
  <c r="AD12" i="4" s="1"/>
  <c r="AE12" i="4" s="1"/>
  <c r="AI11" i="4"/>
  <c r="AD258" i="14"/>
  <c r="AU428" i="4"/>
  <c r="AW427" i="4"/>
  <c r="S12" i="4"/>
  <c r="AZ427" i="4" l="1"/>
  <c r="AM428" i="4"/>
  <c r="AT428" i="4" s="1"/>
  <c r="AV428" i="4" s="1"/>
  <c r="AX428" i="4"/>
  <c r="Z12" i="4"/>
  <c r="AB12" i="4" s="1"/>
  <c r="AC12" i="4" s="1"/>
  <c r="AF12" i="4" s="1"/>
  <c r="AI12" i="4" l="1"/>
  <c r="AD97" i="14"/>
  <c r="BC427" i="4"/>
  <c r="AF68" i="14"/>
  <c r="AA13" i="4"/>
  <c r="AY428" i="4"/>
  <c r="AD13" i="4" l="1"/>
  <c r="AE13" i="4" s="1"/>
  <c r="S13" i="4"/>
  <c r="Z13" i="4" s="1"/>
  <c r="AB13" i="4" s="1"/>
  <c r="AW428" i="4"/>
  <c r="AZ428" i="4" s="1"/>
  <c r="AU429" i="4"/>
  <c r="BC428" i="4" l="1"/>
  <c r="AF74" i="14"/>
  <c r="AA14" i="4"/>
  <c r="AC13" i="4"/>
  <c r="AF13" i="4" s="1"/>
  <c r="AM429" i="4"/>
  <c r="AX429" i="4"/>
  <c r="AI13" i="4" l="1"/>
  <c r="AD246" i="14"/>
  <c r="AD14" i="4"/>
  <c r="AE14" i="4" s="1"/>
  <c r="S14" i="4"/>
  <c r="Z14" i="4" s="1"/>
  <c r="AB14" i="4" s="1"/>
  <c r="AC14" i="4" s="1"/>
  <c r="AY429" i="4"/>
  <c r="AT429" i="4"/>
  <c r="AV429" i="4" s="1"/>
  <c r="AA15" i="4" l="1"/>
  <c r="AF14" i="4"/>
  <c r="AU430" i="4"/>
  <c r="AW429" i="4"/>
  <c r="AZ429" i="4" s="1"/>
  <c r="AI14" i="4" l="1"/>
  <c r="AD252" i="14"/>
  <c r="BC429" i="4"/>
  <c r="AF79" i="14"/>
  <c r="S15" i="4"/>
  <c r="Z15" i="4" s="1"/>
  <c r="AB15" i="4" s="1"/>
  <c r="AD15" i="4"/>
  <c r="AE15" i="4" s="1"/>
  <c r="AM430" i="4"/>
  <c r="AT430" i="4" s="1"/>
  <c r="AV430" i="4" s="1"/>
  <c r="AX430" i="4"/>
  <c r="AC15" i="4" l="1"/>
  <c r="AF15" i="4" s="1"/>
  <c r="AA16" i="4"/>
  <c r="S16" i="4" s="1"/>
  <c r="Z16" i="4" s="1"/>
  <c r="AB16" i="4" s="1"/>
  <c r="AY430" i="4"/>
  <c r="AI15" i="4" l="1"/>
  <c r="AD261" i="14"/>
  <c r="AA17" i="4"/>
  <c r="S17" i="4" s="1"/>
  <c r="Z17" i="4" s="1"/>
  <c r="AC16" i="4"/>
  <c r="AD16" i="4"/>
  <c r="AU431" i="4"/>
  <c r="AW430" i="4"/>
  <c r="AB17" i="4" l="1"/>
  <c r="AC17" i="4" s="1"/>
  <c r="AE16" i="4"/>
  <c r="AF16" i="4" s="1"/>
  <c r="AA18" i="4"/>
  <c r="AM431" i="4"/>
  <c r="AT431" i="4" s="1"/>
  <c r="AV431" i="4" s="1"/>
  <c r="AX431" i="4"/>
  <c r="AZ430" i="4"/>
  <c r="AI16" i="4" l="1"/>
  <c r="AD273" i="14"/>
  <c r="BC430" i="4"/>
  <c r="AF83" i="14"/>
  <c r="AD17" i="4"/>
  <c r="AE17" i="4" s="1"/>
  <c r="AF17" i="4" s="1"/>
  <c r="S18" i="4"/>
  <c r="Z18" i="4" s="1"/>
  <c r="AB18" i="4" s="1"/>
  <c r="AY431" i="4"/>
  <c r="AD18" i="4" l="1"/>
  <c r="AE18" i="4" s="1"/>
  <c r="AI17" i="4"/>
  <c r="AD272" i="14"/>
  <c r="AW431" i="4"/>
  <c r="AZ431" i="4" s="1"/>
  <c r="AU432" i="4"/>
  <c r="BC431" i="4" l="1"/>
  <c r="AF90" i="14"/>
  <c r="AA19" i="4"/>
  <c r="AC18" i="4"/>
  <c r="AF18" i="4" s="1"/>
  <c r="AM432" i="4"/>
  <c r="AX432" i="4"/>
  <c r="AI18" i="4" l="1"/>
  <c r="AD68" i="14"/>
  <c r="S19" i="4"/>
  <c r="AD19" i="4"/>
  <c r="AY432" i="4"/>
  <c r="AT432" i="4"/>
  <c r="AV432" i="4" s="1"/>
  <c r="AE19" i="4" l="1"/>
  <c r="Z19" i="4"/>
  <c r="AB19" i="4" s="1"/>
  <c r="AW432" i="4"/>
  <c r="AZ432" i="4" s="1"/>
  <c r="AU433" i="4"/>
  <c r="BC432" i="4" l="1"/>
  <c r="AF88" i="14"/>
  <c r="AC19" i="4"/>
  <c r="AF19" i="4" s="1"/>
  <c r="AA20" i="4"/>
  <c r="AM433" i="4"/>
  <c r="AX433" i="4"/>
  <c r="AI19" i="4" l="1"/>
  <c r="AD238" i="14"/>
  <c r="S20" i="4"/>
  <c r="AD20" i="4"/>
  <c r="AT433" i="4"/>
  <c r="AV433" i="4" s="1"/>
  <c r="AY433" i="4"/>
  <c r="AE20" i="4" l="1"/>
  <c r="Z20" i="4"/>
  <c r="AB20" i="4" s="1"/>
  <c r="AU434" i="4"/>
  <c r="AW433" i="4"/>
  <c r="AA21" i="4" l="1"/>
  <c r="AC20" i="4"/>
  <c r="AF20" i="4" s="1"/>
  <c r="AM434" i="4"/>
  <c r="AT434" i="4" s="1"/>
  <c r="AV434" i="4" s="1"/>
  <c r="AX434" i="4"/>
  <c r="AZ433" i="4"/>
  <c r="AI20" i="4" l="1"/>
  <c r="AD247" i="14"/>
  <c r="BC433" i="4"/>
  <c r="AF96" i="14"/>
  <c r="S21" i="4"/>
  <c r="AD21" i="4"/>
  <c r="AY434" i="4"/>
  <c r="AE21" i="4" l="1"/>
  <c r="Z21" i="4"/>
  <c r="AB21" i="4" s="1"/>
  <c r="AW434" i="4"/>
  <c r="AZ434" i="4" s="1"/>
  <c r="AU435" i="4"/>
  <c r="BC434" i="4" l="1"/>
  <c r="AF98" i="14"/>
  <c r="AA22" i="4"/>
  <c r="AC21" i="4"/>
  <c r="AM435" i="4"/>
  <c r="AX435" i="4"/>
  <c r="AF21" i="4" l="1"/>
  <c r="S22" i="4"/>
  <c r="Z22" i="4" s="1"/>
  <c r="AB22" i="4" s="1"/>
  <c r="AD22" i="4"/>
  <c r="AY435" i="4"/>
  <c r="AT435" i="4"/>
  <c r="AV435" i="4" s="1"/>
  <c r="AI21" i="4" l="1"/>
  <c r="AD253" i="14"/>
  <c r="AA23" i="4"/>
  <c r="AE22" i="4"/>
  <c r="AU436" i="4"/>
  <c r="AW435" i="4"/>
  <c r="AZ435" i="4" s="1"/>
  <c r="BC435" i="4" l="1"/>
  <c r="AF105" i="14"/>
  <c r="AD23" i="4"/>
  <c r="AE23" i="4" s="1"/>
  <c r="AC22" i="4"/>
  <c r="AF22" i="4" s="1"/>
  <c r="S23" i="4"/>
  <c r="AM436" i="4"/>
  <c r="AX436" i="4"/>
  <c r="AI22" i="4" l="1"/>
  <c r="AD262" i="14"/>
  <c r="Z23" i="4"/>
  <c r="AB23" i="4" s="1"/>
  <c r="AY436" i="4"/>
  <c r="AT436" i="4"/>
  <c r="AV436" i="4" s="1"/>
  <c r="AA24" i="4" l="1"/>
  <c r="AC23" i="4"/>
  <c r="AW436" i="4"/>
  <c r="AZ436" i="4" s="1"/>
  <c r="AU437" i="4"/>
  <c r="BC436" i="4" l="1"/>
  <c r="AF97" i="14"/>
  <c r="AF23" i="4"/>
  <c r="S24" i="4"/>
  <c r="Z24" i="4" s="1"/>
  <c r="AB24" i="4" s="1"/>
  <c r="AD24" i="4"/>
  <c r="AM437" i="4"/>
  <c r="AX437" i="4"/>
  <c r="AI23" i="4" l="1"/>
  <c r="AD242" i="14"/>
  <c r="AA25" i="4"/>
  <c r="S25" i="4" s="1"/>
  <c r="Z25" i="4" s="1"/>
  <c r="AE24" i="4"/>
  <c r="AY437" i="4"/>
  <c r="AT437" i="4"/>
  <c r="AV437" i="4" s="1"/>
  <c r="AC24" i="4" l="1"/>
  <c r="AF24" i="4" s="1"/>
  <c r="AD25" i="4"/>
  <c r="AE25" i="4" s="1"/>
  <c r="AU438" i="4"/>
  <c r="AW437" i="4"/>
  <c r="AI24" i="4" l="1"/>
  <c r="AD243" i="14"/>
  <c r="AB25" i="4"/>
  <c r="AC25" i="4" s="1"/>
  <c r="AF25" i="4" s="1"/>
  <c r="AZ437" i="4"/>
  <c r="AM438" i="4"/>
  <c r="AT438" i="4" s="1"/>
  <c r="AV438" i="4" s="1"/>
  <c r="AX438" i="4"/>
  <c r="AI25" i="4" l="1"/>
  <c r="AD231" i="14"/>
  <c r="BC437" i="4"/>
  <c r="AF104" i="14"/>
  <c r="AA26" i="4"/>
  <c r="S26" i="4" s="1"/>
  <c r="Z26" i="4" s="1"/>
  <c r="AB26" i="4" s="1"/>
  <c r="AY438" i="4"/>
  <c r="AC26" i="4" l="1"/>
  <c r="AD26" i="4"/>
  <c r="AE26" i="4" s="1"/>
  <c r="AU439" i="4"/>
  <c r="AW438" i="4"/>
  <c r="AZ438" i="4" s="1"/>
  <c r="BC438" i="4" l="1"/>
  <c r="AF6" i="14"/>
  <c r="AA27" i="4"/>
  <c r="AD27" i="4" s="1"/>
  <c r="AE27" i="4" s="1"/>
  <c r="AF26" i="4"/>
  <c r="AM439" i="4"/>
  <c r="AT439" i="4" s="1"/>
  <c r="AV439" i="4" s="1"/>
  <c r="AX439" i="4"/>
  <c r="AI26" i="4" l="1"/>
  <c r="AD226" i="14"/>
  <c r="S27" i="4"/>
  <c r="Z27" i="4" s="1"/>
  <c r="AB27" i="4" s="1"/>
  <c r="AY439" i="4"/>
  <c r="AC27" i="4" l="1"/>
  <c r="AF27" i="4" s="1"/>
  <c r="AU440" i="4"/>
  <c r="AW439" i="4"/>
  <c r="AZ439" i="4" s="1"/>
  <c r="AI27" i="4" l="1"/>
  <c r="AD217" i="14"/>
  <c r="BC439" i="4"/>
  <c r="AF65" i="14"/>
  <c r="AA28" i="4"/>
  <c r="S28" i="4" s="1"/>
  <c r="AM440" i="4"/>
  <c r="AX440" i="4"/>
  <c r="AD28" i="4" l="1"/>
  <c r="AE28" i="4" s="1"/>
  <c r="Z28" i="4"/>
  <c r="AB28" i="4" s="1"/>
  <c r="AY440" i="4"/>
  <c r="AT440" i="4"/>
  <c r="AV440" i="4" s="1"/>
  <c r="AA29" i="4" l="1"/>
  <c r="AD29" i="4" s="1"/>
  <c r="AC28" i="4"/>
  <c r="AF28" i="4" s="1"/>
  <c r="AU441" i="4"/>
  <c r="AW440" i="4"/>
  <c r="AZ440" i="4" s="1"/>
  <c r="AI28" i="4" l="1"/>
  <c r="AD230" i="14"/>
  <c r="BC440" i="4"/>
  <c r="AF27" i="14"/>
  <c r="S29" i="4"/>
  <c r="Z29" i="4" s="1"/>
  <c r="AB29" i="4" s="1"/>
  <c r="AE29" i="4"/>
  <c r="AM441" i="4"/>
  <c r="AT441" i="4" s="1"/>
  <c r="AV441" i="4" s="1"/>
  <c r="AX441" i="4"/>
  <c r="AA30" i="4" l="1"/>
  <c r="AY441" i="4"/>
  <c r="AC29" i="4" l="1"/>
  <c r="AF29" i="4" s="1"/>
  <c r="S30" i="4"/>
  <c r="AD30" i="4"/>
  <c r="AE30" i="4" s="1"/>
  <c r="AU442" i="4"/>
  <c r="AW441" i="4"/>
  <c r="AZ441" i="4" s="1"/>
  <c r="AI29" i="4" l="1"/>
  <c r="AD21" i="14"/>
  <c r="BC441" i="4"/>
  <c r="AF51" i="14"/>
  <c r="Z30" i="4"/>
  <c r="AB30" i="4" s="1"/>
  <c r="AM442" i="4"/>
  <c r="AX442" i="4"/>
  <c r="AC30" i="4" l="1"/>
  <c r="AF30" i="4" s="1"/>
  <c r="AA31" i="4"/>
  <c r="AD31" i="4" s="1"/>
  <c r="AT442" i="4"/>
  <c r="AV442" i="4" s="1"/>
  <c r="AY442" i="4"/>
  <c r="AI30" i="4" l="1"/>
  <c r="AD183" i="14"/>
  <c r="S31" i="4"/>
  <c r="AE31" i="4"/>
  <c r="AW442" i="4"/>
  <c r="AZ442" i="4" s="1"/>
  <c r="AU443" i="4"/>
  <c r="BC442" i="4" l="1"/>
  <c r="AF12" i="14"/>
  <c r="Z31" i="4"/>
  <c r="AB31" i="4" s="1"/>
  <c r="AM443" i="4"/>
  <c r="AX443" i="4"/>
  <c r="AC31" i="4" l="1"/>
  <c r="AF31" i="4" s="1"/>
  <c r="AA32" i="4"/>
  <c r="AD32" i="4" s="1"/>
  <c r="AE32" i="4" s="1"/>
  <c r="AT443" i="4"/>
  <c r="AV443" i="4" s="1"/>
  <c r="AY443" i="4"/>
  <c r="AI31" i="4" l="1"/>
  <c r="AD197" i="14"/>
  <c r="S32" i="4"/>
  <c r="AU444" i="4"/>
  <c r="AW443" i="4"/>
  <c r="AZ443" i="4" s="1"/>
  <c r="BC443" i="4" l="1"/>
  <c r="AF34" i="14"/>
  <c r="Z32" i="4"/>
  <c r="AB32" i="4" s="1"/>
  <c r="AM444" i="4"/>
  <c r="AT444" i="4" s="1"/>
  <c r="AV444" i="4" s="1"/>
  <c r="AX444" i="4"/>
  <c r="AC32" i="4" l="1"/>
  <c r="AF32" i="4" s="1"/>
  <c r="AA33" i="4"/>
  <c r="AD33" i="4" s="1"/>
  <c r="AY444" i="4"/>
  <c r="AI32" i="4" l="1"/>
  <c r="AD190" i="14"/>
  <c r="AE33" i="4"/>
  <c r="S33" i="4"/>
  <c r="AU445" i="4"/>
  <c r="AW444" i="4"/>
  <c r="AZ444" i="4" s="1"/>
  <c r="BC444" i="4" l="1"/>
  <c r="AF35" i="14"/>
  <c r="Z33" i="4"/>
  <c r="AB33" i="4" s="1"/>
  <c r="AM445" i="4"/>
  <c r="AX445" i="4"/>
  <c r="AA34" i="4" l="1"/>
  <c r="AD34" i="4" s="1"/>
  <c r="AC33" i="4"/>
  <c r="AF33" i="4" s="1"/>
  <c r="AY445" i="4"/>
  <c r="AT445" i="4"/>
  <c r="AV445" i="4" s="1"/>
  <c r="AI33" i="4" l="1"/>
  <c r="AD204" i="14"/>
  <c r="S34" i="4"/>
  <c r="Z34" i="4" s="1"/>
  <c r="AB34" i="4" s="1"/>
  <c r="AE34" i="4"/>
  <c r="AU446" i="4"/>
  <c r="AW445" i="4"/>
  <c r="AC34" i="4" l="1"/>
  <c r="AF34" i="4" s="1"/>
  <c r="AZ445" i="4"/>
  <c r="AM446" i="4"/>
  <c r="AT446" i="4" s="1"/>
  <c r="AV446" i="4" s="1"/>
  <c r="AX446" i="4"/>
  <c r="AI34" i="4" l="1"/>
  <c r="AD224" i="14"/>
  <c r="BC445" i="4"/>
  <c r="AF33" i="14"/>
  <c r="AA35" i="4"/>
  <c r="AD35" i="4" s="1"/>
  <c r="AE35" i="4" s="1"/>
  <c r="AU447" i="4"/>
  <c r="AY446" i="4"/>
  <c r="S35" i="4" l="1"/>
  <c r="Z35" i="4" s="1"/>
  <c r="AB35" i="4" s="1"/>
  <c r="AW446" i="4"/>
  <c r="AZ446" i="4" s="1"/>
  <c r="AM447" i="4"/>
  <c r="AT447" i="4" s="1"/>
  <c r="AV447" i="4" s="1"/>
  <c r="AX447" i="4"/>
  <c r="AY447" i="4" s="1"/>
  <c r="BC446" i="4" l="1"/>
  <c r="AF15" i="14"/>
  <c r="AC35" i="4"/>
  <c r="AF35" i="4" s="1"/>
  <c r="AU448" i="4"/>
  <c r="AI35" i="4" l="1"/>
  <c r="AD228" i="14"/>
  <c r="AA36" i="4"/>
  <c r="AD36" i="4" s="1"/>
  <c r="AE36" i="4" s="1"/>
  <c r="AW447" i="4"/>
  <c r="AZ447" i="4" s="1"/>
  <c r="AM448" i="4"/>
  <c r="AX448" i="4"/>
  <c r="BC447" i="4" l="1"/>
  <c r="AF28" i="14"/>
  <c r="S36" i="4"/>
  <c r="AT448" i="4"/>
  <c r="AV448" i="4" s="1"/>
  <c r="AY448" i="4"/>
  <c r="Z36" i="4" l="1"/>
  <c r="AB36" i="4" s="1"/>
  <c r="AA37" i="4" s="1"/>
  <c r="AD37" i="4" s="1"/>
  <c r="AW448" i="4"/>
  <c r="AZ448" i="4" s="1"/>
  <c r="AU449" i="4"/>
  <c r="AC36" i="4" l="1"/>
  <c r="AF36" i="4" s="1"/>
  <c r="AI36" i="4" s="1"/>
  <c r="BC448" i="4"/>
  <c r="AF29" i="14"/>
  <c r="S37" i="4"/>
  <c r="AE37" i="4"/>
  <c r="AM449" i="4"/>
  <c r="AX449" i="4"/>
  <c r="AD210" i="14" l="1"/>
  <c r="Z37" i="4"/>
  <c r="AB37" i="4" s="1"/>
  <c r="AT449" i="4"/>
  <c r="AV449" i="4" s="1"/>
  <c r="AY449" i="4"/>
  <c r="AA38" i="4" l="1"/>
  <c r="AD38" i="4" s="1"/>
  <c r="AC37" i="4"/>
  <c r="AF37" i="4" s="1"/>
  <c r="AU450" i="4"/>
  <c r="AW449" i="4"/>
  <c r="AZ449" i="4" s="1"/>
  <c r="AI37" i="4" l="1"/>
  <c r="AD209" i="14"/>
  <c r="BC449" i="4"/>
  <c r="AF32" i="14"/>
  <c r="S38" i="4"/>
  <c r="AE38" i="4"/>
  <c r="AM450" i="4"/>
  <c r="AT450" i="4" s="1"/>
  <c r="AV450" i="4" s="1"/>
  <c r="AX450" i="4"/>
  <c r="Z38" i="4" l="1"/>
  <c r="AB38" i="4" s="1"/>
  <c r="AY450" i="4"/>
  <c r="AA39" i="4" l="1"/>
  <c r="AD39" i="4" s="1"/>
  <c r="AC38" i="4"/>
  <c r="AF38" i="4" s="1"/>
  <c r="AW450" i="4"/>
  <c r="AZ450" i="4" s="1"/>
  <c r="AU451" i="4"/>
  <c r="AI38" i="4" l="1"/>
  <c r="AD219" i="14"/>
  <c r="BC450" i="4"/>
  <c r="AF31" i="14"/>
  <c r="AE39" i="4"/>
  <c r="S39" i="4"/>
  <c r="AM451" i="4"/>
  <c r="AX451" i="4"/>
  <c r="Z39" i="4" l="1"/>
  <c r="AB39" i="4" s="1"/>
  <c r="AT451" i="4"/>
  <c r="AV451" i="4" s="1"/>
  <c r="AY451" i="4"/>
  <c r="AC39" i="4" l="1"/>
  <c r="AF39" i="4" s="1"/>
  <c r="AA40" i="4"/>
  <c r="AD40" i="4" s="1"/>
  <c r="AE40" i="4" s="1"/>
  <c r="AU452" i="4"/>
  <c r="AW451" i="4"/>
  <c r="AZ451" i="4" s="1"/>
  <c r="AI39" i="4" l="1"/>
  <c r="AD222" i="14"/>
  <c r="BC451" i="4"/>
  <c r="AF37" i="14"/>
  <c r="S40" i="4"/>
  <c r="AM452" i="4"/>
  <c r="AT452" i="4" s="1"/>
  <c r="AV452" i="4" s="1"/>
  <c r="AX452" i="4"/>
  <c r="Z40" i="4" l="1"/>
  <c r="AB40" i="4" s="1"/>
  <c r="AY452" i="4"/>
  <c r="AA41" i="4" l="1"/>
  <c r="AD41" i="4" s="1"/>
  <c r="AC40" i="4"/>
  <c r="AF40" i="4" s="1"/>
  <c r="AU453" i="4"/>
  <c r="AW452" i="4"/>
  <c r="AZ452" i="4" s="1"/>
  <c r="AI40" i="4" l="1"/>
  <c r="AD234" i="14"/>
  <c r="BC452" i="4"/>
  <c r="AF38" i="14"/>
  <c r="S41" i="4"/>
  <c r="AE41" i="4"/>
  <c r="AM453" i="4"/>
  <c r="AX453" i="4"/>
  <c r="Z41" i="4" l="1"/>
  <c r="AB41" i="4" s="1"/>
  <c r="AT453" i="4"/>
  <c r="AV453" i="4" s="1"/>
  <c r="AY453" i="4"/>
  <c r="AC41" i="4" l="1"/>
  <c r="AF41" i="4" s="1"/>
  <c r="AA42" i="4"/>
  <c r="AW453" i="4"/>
  <c r="AZ453" i="4" s="1"/>
  <c r="AU454" i="4"/>
  <c r="AI41" i="4" l="1"/>
  <c r="AD233" i="14"/>
  <c r="BC453" i="4"/>
  <c r="AF40" i="14"/>
  <c r="S42" i="4"/>
  <c r="AD42" i="4"/>
  <c r="AM454" i="4"/>
  <c r="AX454" i="4"/>
  <c r="AE42" i="4" l="1"/>
  <c r="Z42" i="4"/>
  <c r="AB42" i="4" s="1"/>
  <c r="AY454" i="4"/>
  <c r="AT454" i="4"/>
  <c r="AV454" i="4" s="1"/>
  <c r="AA43" i="4" l="1"/>
  <c r="AD43" i="4" s="1"/>
  <c r="AC42" i="4"/>
  <c r="AF42" i="4" s="1"/>
  <c r="AU455" i="4"/>
  <c r="AW454" i="4"/>
  <c r="AZ454" i="4" s="1"/>
  <c r="AI42" i="4" l="1"/>
  <c r="AD240" i="14"/>
  <c r="BC454" i="4"/>
  <c r="AF44" i="14"/>
  <c r="S43" i="4"/>
  <c r="AE43" i="4"/>
  <c r="AM455" i="4"/>
  <c r="AT455" i="4" s="1"/>
  <c r="AV455" i="4" s="1"/>
  <c r="AX455" i="4"/>
  <c r="Z43" i="4" l="1"/>
  <c r="AB43" i="4" s="1"/>
  <c r="AY455" i="4"/>
  <c r="AC43" i="4" l="1"/>
  <c r="AF43" i="4" s="1"/>
  <c r="AA44" i="4"/>
  <c r="AD44" i="4" s="1"/>
  <c r="AU456" i="4"/>
  <c r="AW455" i="4"/>
  <c r="AI43" i="4" l="1"/>
  <c r="AD249" i="14"/>
  <c r="S44" i="4"/>
  <c r="AE44" i="4"/>
  <c r="AM456" i="4"/>
  <c r="AT456" i="4" s="1"/>
  <c r="AV456" i="4" s="1"/>
  <c r="AX456" i="4"/>
  <c r="AZ455" i="4"/>
  <c r="BC455" i="4" l="1"/>
  <c r="AF49" i="14"/>
  <c r="Z44" i="4"/>
  <c r="AB44" i="4" s="1"/>
  <c r="AY456" i="4"/>
  <c r="AC44" i="4" l="1"/>
  <c r="AF44" i="4" s="1"/>
  <c r="AA45" i="4"/>
  <c r="AD45" i="4" s="1"/>
  <c r="AW456" i="4"/>
  <c r="AZ456" i="4" s="1"/>
  <c r="AU457" i="4"/>
  <c r="AI44" i="4" l="1"/>
  <c r="AD203" i="14"/>
  <c r="BC456" i="4"/>
  <c r="AF56" i="14"/>
  <c r="S45" i="4"/>
  <c r="AE45" i="4"/>
  <c r="AM457" i="4"/>
  <c r="AX457" i="4"/>
  <c r="Z45" i="4" l="1"/>
  <c r="AB45" i="4" s="1"/>
  <c r="AY457" i="4"/>
  <c r="AT457" i="4"/>
  <c r="AV457" i="4" s="1"/>
  <c r="AC45" i="4" l="1"/>
  <c r="AF45" i="4" s="1"/>
  <c r="AA46" i="4"/>
  <c r="AD46" i="4" s="1"/>
  <c r="AU458" i="4"/>
  <c r="AW457" i="4"/>
  <c r="AI45" i="4" l="1"/>
  <c r="AD221" i="14"/>
  <c r="S46" i="4"/>
  <c r="AE46" i="4"/>
  <c r="AZ457" i="4"/>
  <c r="AM458" i="4"/>
  <c r="AT458" i="4" s="1"/>
  <c r="AV458" i="4" s="1"/>
  <c r="AX458" i="4"/>
  <c r="BC457" i="4" l="1"/>
  <c r="AF63" i="14"/>
  <c r="Z46" i="4"/>
  <c r="AB46" i="4" s="1"/>
  <c r="AY458" i="4"/>
  <c r="AA47" i="4" l="1"/>
  <c r="AD47" i="4" s="1"/>
  <c r="AC46" i="4"/>
  <c r="AF46" i="4" s="1"/>
  <c r="AW458" i="4"/>
  <c r="AZ458" i="4" s="1"/>
  <c r="AU459" i="4"/>
  <c r="AI46" i="4" l="1"/>
  <c r="AD225" i="14"/>
  <c r="BC458" i="4"/>
  <c r="AF36" i="14"/>
  <c r="S47" i="4"/>
  <c r="AE47" i="4"/>
  <c r="AM459" i="4"/>
  <c r="AX459" i="4"/>
  <c r="Z47" i="4" l="1"/>
  <c r="AB47" i="4" s="1"/>
  <c r="AT459" i="4"/>
  <c r="AV459" i="4" s="1"/>
  <c r="AY459" i="4"/>
  <c r="AA48" i="4" l="1"/>
  <c r="AD48" i="4" s="1"/>
  <c r="AC47" i="4"/>
  <c r="AF47" i="4" s="1"/>
  <c r="AU460" i="4"/>
  <c r="AW459" i="4"/>
  <c r="AZ459" i="4" s="1"/>
  <c r="AI47" i="4" l="1"/>
  <c r="AD17" i="14"/>
  <c r="BC459" i="4"/>
  <c r="AF48" i="14"/>
  <c r="S48" i="4"/>
  <c r="AE48" i="4"/>
  <c r="AM460" i="4"/>
  <c r="AT460" i="4" s="1"/>
  <c r="AV460" i="4" s="1"/>
  <c r="AX460" i="4"/>
  <c r="Z48" i="4" l="1"/>
  <c r="AB48" i="4" s="1"/>
  <c r="AY460" i="4"/>
  <c r="AC48" i="4" l="1"/>
  <c r="AF48" i="4" s="1"/>
  <c r="AA49" i="4"/>
  <c r="AD49" i="4" s="1"/>
  <c r="AU461" i="4"/>
  <c r="AW460" i="4"/>
  <c r="AZ460" i="4" s="1"/>
  <c r="AI48" i="4" l="1"/>
  <c r="AD182" i="14"/>
  <c r="BC460" i="4"/>
  <c r="AF54" i="14"/>
  <c r="S49" i="4"/>
  <c r="AE49" i="4"/>
  <c r="AM461" i="4"/>
  <c r="AT461" i="4" s="1"/>
  <c r="AV461" i="4" s="1"/>
  <c r="AX461" i="4"/>
  <c r="Z49" i="4" l="1"/>
  <c r="AB49" i="4" s="1"/>
  <c r="AY461" i="4"/>
  <c r="AA50" i="4" l="1"/>
  <c r="AD50" i="4" s="1"/>
  <c r="AC49" i="4"/>
  <c r="AF49" i="4" s="1"/>
  <c r="AW461" i="4"/>
  <c r="AZ461" i="4" s="1"/>
  <c r="AU462" i="4"/>
  <c r="AI49" i="4" l="1"/>
  <c r="AD185" i="14"/>
  <c r="BC461" i="4"/>
  <c r="AF61" i="14"/>
  <c r="S50" i="4"/>
  <c r="AE50" i="4"/>
  <c r="AM462" i="4"/>
  <c r="AX462" i="4"/>
  <c r="Z50" i="4" l="1"/>
  <c r="AB50" i="4" s="1"/>
  <c r="AY462" i="4"/>
  <c r="AT462" i="4"/>
  <c r="AV462" i="4" s="1"/>
  <c r="AA51" i="4" l="1"/>
  <c r="AC50" i="4"/>
  <c r="AF50" i="4" s="1"/>
  <c r="AU463" i="4"/>
  <c r="AW462" i="4"/>
  <c r="AZ462" i="4" s="1"/>
  <c r="AI50" i="4" l="1"/>
  <c r="AD196" i="14"/>
  <c r="BC462" i="4"/>
  <c r="AF67" i="14"/>
  <c r="S51" i="4"/>
  <c r="AD51" i="4"/>
  <c r="AM463" i="4"/>
  <c r="AT463" i="4" s="1"/>
  <c r="AV463" i="4" s="1"/>
  <c r="AX463" i="4"/>
  <c r="AE51" i="4" l="1"/>
  <c r="Z51" i="4"/>
  <c r="AB51" i="4" s="1"/>
  <c r="AY463" i="4"/>
  <c r="AA52" i="4" l="1"/>
  <c r="AC51" i="4"/>
  <c r="AF51" i="4" s="1"/>
  <c r="AU464" i="4"/>
  <c r="AW463" i="4"/>
  <c r="AI51" i="4" l="1"/>
  <c r="AD211" i="14"/>
  <c r="S52" i="4"/>
  <c r="AD52" i="4"/>
  <c r="AZ463" i="4"/>
  <c r="AM464" i="4"/>
  <c r="AT464" i="4" s="1"/>
  <c r="AV464" i="4" s="1"/>
  <c r="AX464" i="4"/>
  <c r="BC463" i="4" l="1"/>
  <c r="AF71" i="14"/>
  <c r="AE52" i="4"/>
  <c r="Z52" i="4"/>
  <c r="AB52" i="4" s="1"/>
  <c r="AY464" i="4"/>
  <c r="AA53" i="4" l="1"/>
  <c r="AD53" i="4" s="1"/>
  <c r="AC52" i="4"/>
  <c r="AF52" i="4" s="1"/>
  <c r="AU465" i="4"/>
  <c r="AW464" i="4"/>
  <c r="AZ464" i="4" s="1"/>
  <c r="AI52" i="4" l="1"/>
  <c r="AD220" i="14"/>
  <c r="BC464" i="4"/>
  <c r="AF75" i="14"/>
  <c r="S53" i="4"/>
  <c r="Z53" i="4" s="1"/>
  <c r="AB53" i="4" s="1"/>
  <c r="AE53" i="4"/>
  <c r="AM465" i="4"/>
  <c r="AT465" i="4" s="1"/>
  <c r="AV465" i="4" s="1"/>
  <c r="AX465" i="4"/>
  <c r="AA54" i="4" l="1"/>
  <c r="AD54" i="4" s="1"/>
  <c r="AE54" i="4" s="1"/>
  <c r="AY465" i="4"/>
  <c r="AC53" i="4" l="1"/>
  <c r="AF53" i="4" s="1"/>
  <c r="S54" i="4"/>
  <c r="Z54" i="4" s="1"/>
  <c r="AB54" i="4" s="1"/>
  <c r="AU466" i="4"/>
  <c r="AW465" i="4"/>
  <c r="AZ465" i="4" s="1"/>
  <c r="AI53" i="4" l="1"/>
  <c r="AD28" i="14"/>
  <c r="BC465" i="4"/>
  <c r="AF80" i="14"/>
  <c r="AC54" i="4"/>
  <c r="AF54" i="4" s="1"/>
  <c r="AM466" i="4"/>
  <c r="AT466" i="4" s="1"/>
  <c r="AV466" i="4" s="1"/>
  <c r="AX466" i="4"/>
  <c r="AI54" i="4" l="1"/>
  <c r="AD168" i="14"/>
  <c r="AA55" i="4"/>
  <c r="AD55" i="4" s="1"/>
  <c r="AE55" i="4" s="1"/>
  <c r="AU467" i="4"/>
  <c r="AM467" i="4" s="1"/>
  <c r="AT467" i="4" s="1"/>
  <c r="AY466" i="4"/>
  <c r="S55" i="4" l="1"/>
  <c r="AW466" i="4"/>
  <c r="AV467" i="4" s="1"/>
  <c r="AX467" i="4"/>
  <c r="Z55" i="4" l="1"/>
  <c r="AB55" i="4" s="1"/>
  <c r="AZ466" i="4"/>
  <c r="AA56" i="4"/>
  <c r="AD56" i="4" s="1"/>
  <c r="AC55" i="4"/>
  <c r="AF55" i="4" s="1"/>
  <c r="AY467" i="4"/>
  <c r="AU468" i="4"/>
  <c r="AM468" i="4" s="1"/>
  <c r="AT468" i="4" s="1"/>
  <c r="AW467" i="4"/>
  <c r="AI55" i="4" l="1"/>
  <c r="AD145" i="14"/>
  <c r="AV468" i="4"/>
  <c r="BC466" i="4"/>
  <c r="AF86" i="14"/>
  <c r="S56" i="4"/>
  <c r="Z56" i="4" s="1"/>
  <c r="AB56" i="4" s="1"/>
  <c r="AZ467" i="4"/>
  <c r="AE56" i="4"/>
  <c r="AX468" i="4"/>
  <c r="AY468" i="4" s="1"/>
  <c r="BC467" i="4" l="1"/>
  <c r="AF93" i="14"/>
  <c r="AA57" i="4"/>
  <c r="AD57" i="4" s="1"/>
  <c r="AU469" i="4"/>
  <c r="AW468" i="4"/>
  <c r="AC56" i="4" l="1"/>
  <c r="AF56" i="4" s="1"/>
  <c r="AE57" i="4"/>
  <c r="S57" i="4"/>
  <c r="AM469" i="4"/>
  <c r="AT469" i="4" s="1"/>
  <c r="AV469" i="4" s="1"/>
  <c r="AX469" i="4"/>
  <c r="AZ468" i="4"/>
  <c r="AI56" i="4" l="1"/>
  <c r="AD156" i="14"/>
  <c r="BC468" i="4"/>
  <c r="AF99" i="14"/>
  <c r="Z57" i="4"/>
  <c r="AB57" i="4" s="1"/>
  <c r="AY469" i="4"/>
  <c r="AC57" i="4" l="1"/>
  <c r="AF57" i="4" s="1"/>
  <c r="AA58" i="4"/>
  <c r="AD58" i="4" s="1"/>
  <c r="AU470" i="4"/>
  <c r="AW469" i="4"/>
  <c r="AZ469" i="4" s="1"/>
  <c r="AI57" i="4" l="1"/>
  <c r="AD11" i="14"/>
  <c r="BC469" i="4"/>
  <c r="AF107" i="14"/>
  <c r="S58" i="4"/>
  <c r="Z58" i="4" s="1"/>
  <c r="AB58" i="4" s="1"/>
  <c r="AE58" i="4"/>
  <c r="AM470" i="4"/>
  <c r="AT470" i="4" s="1"/>
  <c r="AV470" i="4" s="1"/>
  <c r="AX470" i="4"/>
  <c r="AC58" i="4" l="1"/>
  <c r="AF58" i="4" s="1"/>
  <c r="AY470" i="4"/>
  <c r="AI58" i="4" l="1"/>
  <c r="AD113" i="14"/>
  <c r="AA59" i="4"/>
  <c r="AD59" i="4" s="1"/>
  <c r="AE59" i="4" s="1"/>
  <c r="AW470" i="4"/>
  <c r="AZ470" i="4" s="1"/>
  <c r="AU471" i="4"/>
  <c r="BC470" i="4" l="1"/>
  <c r="AF110" i="14"/>
  <c r="S59" i="4"/>
  <c r="Z59" i="4" s="1"/>
  <c r="AB59" i="4" s="1"/>
  <c r="AM471" i="4"/>
  <c r="AX471" i="4"/>
  <c r="AC59" i="4" l="1"/>
  <c r="AF59" i="4" s="1"/>
  <c r="AT471" i="4"/>
  <c r="AV471" i="4" s="1"/>
  <c r="AY471" i="4"/>
  <c r="AI59" i="4" l="1"/>
  <c r="AD110" i="14"/>
  <c r="AA60" i="4"/>
  <c r="AD60" i="4" s="1"/>
  <c r="AE60" i="4" s="1"/>
  <c r="AU472" i="4"/>
  <c r="AW471" i="4"/>
  <c r="AZ471" i="4" s="1"/>
  <c r="BC471" i="4" l="1"/>
  <c r="AF113" i="14"/>
  <c r="S60" i="4"/>
  <c r="AM472" i="4"/>
  <c r="AT472" i="4" s="1"/>
  <c r="AV472" i="4" s="1"/>
  <c r="AX472" i="4"/>
  <c r="Z60" i="4" l="1"/>
  <c r="AB60" i="4" s="1"/>
  <c r="AA61" i="4" s="1"/>
  <c r="AC60" i="4"/>
  <c r="AF60" i="4" s="1"/>
  <c r="AY472" i="4"/>
  <c r="AI60" i="4" l="1"/>
  <c r="AD9" i="14"/>
  <c r="AD61" i="4"/>
  <c r="AE61" i="4" s="1"/>
  <c r="S61" i="4"/>
  <c r="AW472" i="4"/>
  <c r="AZ472" i="4" s="1"/>
  <c r="AU473" i="4"/>
  <c r="BC472" i="4" l="1"/>
  <c r="AF120" i="14"/>
  <c r="Z61" i="4"/>
  <c r="AB61" i="4" s="1"/>
  <c r="AM473" i="4"/>
  <c r="AX473" i="4"/>
  <c r="AA62" i="4" l="1"/>
  <c r="AC61" i="4"/>
  <c r="AF61" i="4" s="1"/>
  <c r="AY473" i="4"/>
  <c r="AT473" i="4"/>
  <c r="AV473" i="4" s="1"/>
  <c r="AI61" i="4" l="1"/>
  <c r="AD82" i="14"/>
  <c r="AD62" i="4"/>
  <c r="AE62" i="4" s="1"/>
  <c r="S62" i="4"/>
  <c r="AU474" i="4"/>
  <c r="AW473" i="4"/>
  <c r="AZ473" i="4" s="1"/>
  <c r="BC473" i="4" l="1"/>
  <c r="AF117" i="14"/>
  <c r="Z62" i="4"/>
  <c r="AB62" i="4" s="1"/>
  <c r="AM474" i="4"/>
  <c r="AT474" i="4" s="1"/>
  <c r="AV474" i="4" s="1"/>
  <c r="AX474" i="4"/>
  <c r="AC62" i="4" l="1"/>
  <c r="AF62" i="4" s="1"/>
  <c r="AA63" i="4"/>
  <c r="AY474" i="4"/>
  <c r="AI62" i="4" l="1"/>
  <c r="AD89" i="14"/>
  <c r="AD63" i="4"/>
  <c r="AE63" i="4" s="1"/>
  <c r="S63" i="4"/>
  <c r="AU475" i="4"/>
  <c r="AW474" i="4"/>
  <c r="AZ474" i="4" s="1"/>
  <c r="BC474" i="4" l="1"/>
  <c r="AF118" i="14"/>
  <c r="Z63" i="4"/>
  <c r="AB63" i="4" s="1"/>
  <c r="AM475" i="4"/>
  <c r="AT475" i="4" s="1"/>
  <c r="AV475" i="4" s="1"/>
  <c r="AX475" i="4"/>
  <c r="AA64" i="4" l="1"/>
  <c r="AD64" i="4" s="1"/>
  <c r="AE64" i="4" s="1"/>
  <c r="AC63" i="4"/>
  <c r="AF63" i="4" s="1"/>
  <c r="AY475" i="4"/>
  <c r="AI63" i="4" l="1"/>
  <c r="AD96" i="14"/>
  <c r="S64" i="4"/>
  <c r="Z64" i="4" s="1"/>
  <c r="AB64" i="4" s="1"/>
  <c r="AW475" i="4"/>
  <c r="AZ475" i="4" s="1"/>
  <c r="AU476" i="4"/>
  <c r="BC475" i="4" l="1"/>
  <c r="AF128" i="14"/>
  <c r="AM476" i="4"/>
  <c r="AX476" i="4"/>
  <c r="AC64" i="4" l="1"/>
  <c r="AF64" i="4" s="1"/>
  <c r="AA65" i="4"/>
  <c r="AD65" i="4" s="1"/>
  <c r="AE65" i="4" s="1"/>
  <c r="AT476" i="4"/>
  <c r="AV476" i="4" s="1"/>
  <c r="AY476" i="4"/>
  <c r="AI64" i="4" l="1"/>
  <c r="AD100" i="14"/>
  <c r="S65" i="4"/>
  <c r="AW476" i="4"/>
  <c r="AZ476" i="4" s="1"/>
  <c r="AU477" i="4"/>
  <c r="BC476" i="4" l="1"/>
  <c r="AF134" i="14"/>
  <c r="Z65" i="4"/>
  <c r="AB65" i="4" s="1"/>
  <c r="AM477" i="4"/>
  <c r="AX477" i="4"/>
  <c r="AA66" i="4" l="1"/>
  <c r="AC65" i="4"/>
  <c r="AF65" i="4" s="1"/>
  <c r="AY477" i="4"/>
  <c r="AT477" i="4"/>
  <c r="AV477" i="4" s="1"/>
  <c r="AI65" i="4" l="1"/>
  <c r="AD105" i="14"/>
  <c r="AD66" i="4"/>
  <c r="AE66" i="4" s="1"/>
  <c r="S66" i="4"/>
  <c r="AU478" i="4"/>
  <c r="AW477" i="4"/>
  <c r="AZ477" i="4" s="1"/>
  <c r="BC477" i="4" l="1"/>
  <c r="AF138" i="14"/>
  <c r="Z66" i="4"/>
  <c r="AB66" i="4" s="1"/>
  <c r="AM478" i="4"/>
  <c r="AT478" i="4" s="1"/>
  <c r="AV478" i="4" s="1"/>
  <c r="AX478" i="4"/>
  <c r="AC66" i="4" l="1"/>
  <c r="AF66" i="4" s="1"/>
  <c r="AA67" i="4"/>
  <c r="AY478" i="4"/>
  <c r="AI66" i="4" l="1"/>
  <c r="AD109" i="14"/>
  <c r="AD67" i="4"/>
  <c r="AE67" i="4" s="1"/>
  <c r="S67" i="4"/>
  <c r="AU479" i="4"/>
  <c r="AW478" i="4"/>
  <c r="AZ478" i="4" s="1"/>
  <c r="BC478" i="4" l="1"/>
  <c r="AF144" i="14"/>
  <c r="Z67" i="4"/>
  <c r="AB67" i="4" s="1"/>
  <c r="AM479" i="4"/>
  <c r="AX479" i="4"/>
  <c r="AC67" i="4" l="1"/>
  <c r="AF67" i="4" s="1"/>
  <c r="AA68" i="4"/>
  <c r="AD68" i="4" s="1"/>
  <c r="AE68" i="4" s="1"/>
  <c r="AT479" i="4"/>
  <c r="AV479" i="4" s="1"/>
  <c r="AY479" i="4"/>
  <c r="AI67" i="4" l="1"/>
  <c r="AD107" i="14"/>
  <c r="S68" i="4"/>
  <c r="AU480" i="4"/>
  <c r="AW479" i="4"/>
  <c r="Z68" i="4" l="1"/>
  <c r="AB68" i="4" s="1"/>
  <c r="AM480" i="4"/>
  <c r="AT480" i="4" s="1"/>
  <c r="AV480" i="4" s="1"/>
  <c r="AX480" i="4"/>
  <c r="AZ479" i="4"/>
  <c r="BC479" i="4" l="1"/>
  <c r="AF150" i="14"/>
  <c r="AA69" i="4"/>
  <c r="AD69" i="4" s="1"/>
  <c r="AE69" i="4" s="1"/>
  <c r="AC68" i="4"/>
  <c r="AF68" i="4" s="1"/>
  <c r="AY480" i="4"/>
  <c r="AI68" i="4" l="1"/>
  <c r="AD115" i="14"/>
  <c r="S69" i="4"/>
  <c r="AU481" i="4"/>
  <c r="AW480" i="4"/>
  <c r="AZ480" i="4" s="1"/>
  <c r="BC480" i="4" l="1"/>
  <c r="AF153" i="14"/>
  <c r="Z69" i="4"/>
  <c r="AB69" i="4" s="1"/>
  <c r="AM481" i="4"/>
  <c r="AX481" i="4"/>
  <c r="AC69" i="4" l="1"/>
  <c r="AF69" i="4" s="1"/>
  <c r="AA70" i="4"/>
  <c r="AD70" i="4" s="1"/>
  <c r="AE70" i="4" s="1"/>
  <c r="AT481" i="4"/>
  <c r="AV481" i="4" s="1"/>
  <c r="AY481" i="4"/>
  <c r="AI69" i="4" l="1"/>
  <c r="AD116" i="14"/>
  <c r="S70" i="4"/>
  <c r="Z70" i="4" s="1"/>
  <c r="AB70" i="4" s="1"/>
  <c r="AW481" i="4"/>
  <c r="AZ481" i="4" s="1"/>
  <c r="AU482" i="4"/>
  <c r="BC481" i="4" l="1"/>
  <c r="AF159" i="14"/>
  <c r="AM482" i="4"/>
  <c r="AX482" i="4"/>
  <c r="AC70" i="4" l="1"/>
  <c r="AF70" i="4" s="1"/>
  <c r="AA71" i="4"/>
  <c r="AY482" i="4"/>
  <c r="AT482" i="4"/>
  <c r="AV482" i="4" s="1"/>
  <c r="AI70" i="4" l="1"/>
  <c r="AD123" i="14"/>
  <c r="AD71" i="4"/>
  <c r="AE71" i="4" s="1"/>
  <c r="S71" i="4"/>
  <c r="AW482" i="4"/>
  <c r="AZ482" i="4" s="1"/>
  <c r="AU483" i="4"/>
  <c r="BC482" i="4" l="1"/>
  <c r="AF173" i="14"/>
  <c r="Z71" i="4"/>
  <c r="AB71" i="4" s="1"/>
  <c r="AM483" i="4"/>
  <c r="AX483" i="4"/>
  <c r="AA72" i="4" l="1"/>
  <c r="AC71" i="4"/>
  <c r="AF71" i="4" s="1"/>
  <c r="AT483" i="4"/>
  <c r="AV483" i="4" s="1"/>
  <c r="AY483" i="4"/>
  <c r="AI71" i="4" l="1"/>
  <c r="AD114" i="14"/>
  <c r="AD72" i="4"/>
  <c r="AE72" i="4" s="1"/>
  <c r="S72" i="4"/>
  <c r="AW483" i="4"/>
  <c r="AZ483" i="4" s="1"/>
  <c r="AU484" i="4"/>
  <c r="BC483" i="4" l="1"/>
  <c r="AF179" i="14"/>
  <c r="Z72" i="4"/>
  <c r="AB72" i="4" s="1"/>
  <c r="AM484" i="4"/>
  <c r="AX484" i="4"/>
  <c r="AA73" i="4" l="1"/>
  <c r="AC72" i="4"/>
  <c r="AF72" i="4" s="1"/>
  <c r="AY484" i="4"/>
  <c r="AT484" i="4"/>
  <c r="AV484" i="4" s="1"/>
  <c r="AI72" i="4" l="1"/>
  <c r="AD122" i="14"/>
  <c r="AD73" i="4"/>
  <c r="AE73" i="4" s="1"/>
  <c r="S73" i="4"/>
  <c r="AU485" i="4"/>
  <c r="AW484" i="4"/>
  <c r="AZ484" i="4" s="1"/>
  <c r="BC484" i="4" l="1"/>
  <c r="AF187" i="14"/>
  <c r="Z73" i="4"/>
  <c r="AB73" i="4" s="1"/>
  <c r="AM485" i="4"/>
  <c r="AT485" i="4" s="1"/>
  <c r="AV485" i="4" s="1"/>
  <c r="AX485" i="4"/>
  <c r="AA74" i="4" l="1"/>
  <c r="AC73" i="4"/>
  <c r="AF73" i="4" s="1"/>
  <c r="AY485" i="4"/>
  <c r="AI73" i="4" l="1"/>
  <c r="AD7" i="14"/>
  <c r="AD74" i="4"/>
  <c r="AE74" i="4" s="1"/>
  <c r="S74" i="4"/>
  <c r="AW485" i="4"/>
  <c r="AZ485" i="4" s="1"/>
  <c r="AU486" i="4"/>
  <c r="BC485" i="4" l="1"/>
  <c r="AF194" i="14"/>
  <c r="Z74" i="4"/>
  <c r="AB74" i="4" s="1"/>
  <c r="AM486" i="4"/>
  <c r="AX486" i="4"/>
  <c r="AA75" i="4" l="1"/>
  <c r="AC74" i="4"/>
  <c r="AF74" i="4" s="1"/>
  <c r="AY486" i="4"/>
  <c r="AT486" i="4"/>
  <c r="AV486" i="4" s="1"/>
  <c r="AI74" i="4" l="1"/>
  <c r="AD83" i="14"/>
  <c r="AD75" i="4"/>
  <c r="AE75" i="4" s="1"/>
  <c r="S75" i="4"/>
  <c r="AW486" i="4"/>
  <c r="AZ486" i="4" s="1"/>
  <c r="AU487" i="4"/>
  <c r="BC486" i="4" l="1"/>
  <c r="AF203" i="14"/>
  <c r="Z75" i="4"/>
  <c r="AB75" i="4" s="1"/>
  <c r="AM487" i="4"/>
  <c r="AX487" i="4"/>
  <c r="AC75" i="4" l="1"/>
  <c r="AF75" i="4" s="1"/>
  <c r="AA76" i="4"/>
  <c r="AT487" i="4"/>
  <c r="AV487" i="4" s="1"/>
  <c r="AY487" i="4"/>
  <c r="AI75" i="4" l="1"/>
  <c r="AD71" i="14"/>
  <c r="AD76" i="4"/>
  <c r="AE76" i="4" s="1"/>
  <c r="S76" i="4"/>
  <c r="AU488" i="4"/>
  <c r="AW487" i="4"/>
  <c r="AZ487" i="4" s="1"/>
  <c r="BC487" i="4" l="1"/>
  <c r="AF127" i="14"/>
  <c r="Z76" i="4"/>
  <c r="AB76" i="4" s="1"/>
  <c r="AM488" i="4"/>
  <c r="AT488" i="4" s="1"/>
  <c r="AV488" i="4" s="1"/>
  <c r="AX488" i="4"/>
  <c r="AA77" i="4" l="1"/>
  <c r="AC76" i="4"/>
  <c r="AF76" i="4" s="1"/>
  <c r="AY488" i="4"/>
  <c r="AI76" i="4" l="1"/>
  <c r="AD69" i="14"/>
  <c r="AD77" i="4"/>
  <c r="AE77" i="4" s="1"/>
  <c r="S77" i="4"/>
  <c r="AU489" i="4"/>
  <c r="AW488" i="4"/>
  <c r="AZ488" i="4" s="1"/>
  <c r="BC488" i="4" l="1"/>
  <c r="AF171" i="14"/>
  <c r="Z77" i="4"/>
  <c r="AB77" i="4" s="1"/>
  <c r="AM489" i="4"/>
  <c r="AT489" i="4" s="1"/>
  <c r="AV489" i="4" s="1"/>
  <c r="AX489" i="4"/>
  <c r="AA78" i="4" l="1"/>
  <c r="AC77" i="4"/>
  <c r="AF77" i="4" s="1"/>
  <c r="AY489" i="4"/>
  <c r="AI77" i="4" l="1"/>
  <c r="AD14" i="14"/>
  <c r="AD78" i="4"/>
  <c r="AE78" i="4" s="1"/>
  <c r="S78" i="4"/>
  <c r="AW489" i="4"/>
  <c r="AZ489" i="4" s="1"/>
  <c r="AU490" i="4"/>
  <c r="BC489" i="4" l="1"/>
  <c r="AF180" i="14"/>
  <c r="Z78" i="4"/>
  <c r="AB78" i="4" s="1"/>
  <c r="AM490" i="4"/>
  <c r="AX490" i="4"/>
  <c r="AC78" i="4" l="1"/>
  <c r="AF78" i="4" s="1"/>
  <c r="AA79" i="4"/>
  <c r="AT490" i="4"/>
  <c r="AV490" i="4" s="1"/>
  <c r="AY490" i="4"/>
  <c r="AI78" i="4" l="1"/>
  <c r="AD45" i="14"/>
  <c r="AD79" i="4"/>
  <c r="AE79" i="4" s="1"/>
  <c r="S79" i="4"/>
  <c r="AU491" i="4"/>
  <c r="AW490" i="4"/>
  <c r="AZ490" i="4" s="1"/>
  <c r="BC490" i="4" l="1"/>
  <c r="AF188" i="14"/>
  <c r="Z79" i="4"/>
  <c r="AB79" i="4" s="1"/>
  <c r="AM491" i="4"/>
  <c r="AX491" i="4"/>
  <c r="AC79" i="4" l="1"/>
  <c r="AF79" i="4" s="1"/>
  <c r="AA80" i="4"/>
  <c r="AD80" i="4" s="1"/>
  <c r="AE80" i="4" s="1"/>
  <c r="AT491" i="4"/>
  <c r="AV491" i="4" s="1"/>
  <c r="AY491" i="4"/>
  <c r="AI79" i="4" l="1"/>
  <c r="AD47" i="14"/>
  <c r="S80" i="4"/>
  <c r="AW491" i="4"/>
  <c r="AZ491" i="4" s="1"/>
  <c r="AU492" i="4"/>
  <c r="BC491" i="4" l="1"/>
  <c r="AF196" i="14"/>
  <c r="Z80" i="4"/>
  <c r="AB80" i="4" s="1"/>
  <c r="AM492" i="4"/>
  <c r="AX492" i="4"/>
  <c r="AC80" i="4" l="1"/>
  <c r="AF80" i="4" s="1"/>
  <c r="AA81" i="4"/>
  <c r="AT492" i="4"/>
  <c r="AV492" i="4" s="1"/>
  <c r="AY492" i="4"/>
  <c r="AI80" i="4" l="1"/>
  <c r="AD43" i="14"/>
  <c r="AD81" i="4"/>
  <c r="AE81" i="4" s="1"/>
  <c r="S81" i="4"/>
  <c r="AW492" i="4"/>
  <c r="AZ492" i="4" s="1"/>
  <c r="AU493" i="4"/>
  <c r="BC492" i="4" l="1"/>
  <c r="AF204" i="14"/>
  <c r="Z81" i="4"/>
  <c r="AB81" i="4" s="1"/>
  <c r="AM493" i="4"/>
  <c r="AX493" i="4"/>
  <c r="AA82" i="4" l="1"/>
  <c r="AC81" i="4"/>
  <c r="AF81" i="4" s="1"/>
  <c r="AY493" i="4"/>
  <c r="AT493" i="4"/>
  <c r="AV493" i="4" s="1"/>
  <c r="AI81" i="4" l="1"/>
  <c r="AD19" i="14"/>
  <c r="AD82" i="4"/>
  <c r="AE82" i="4" s="1"/>
  <c r="S82" i="4"/>
  <c r="AU494" i="4"/>
  <c r="AW493" i="4"/>
  <c r="Z82" i="4" l="1"/>
  <c r="AB82" i="4" s="1"/>
  <c r="AZ493" i="4"/>
  <c r="AM494" i="4"/>
  <c r="AT494" i="4" s="1"/>
  <c r="AV494" i="4" s="1"/>
  <c r="AX494" i="4"/>
  <c r="BC493" i="4" l="1"/>
  <c r="AF212" i="14"/>
  <c r="AC82" i="4"/>
  <c r="AF82" i="4" s="1"/>
  <c r="AA83" i="4"/>
  <c r="AY494" i="4"/>
  <c r="AI82" i="4" l="1"/>
  <c r="AD36" i="14"/>
  <c r="AD83" i="4"/>
  <c r="AE83" i="4" s="1"/>
  <c r="S83" i="4"/>
  <c r="AW494" i="4"/>
  <c r="AZ494" i="4" s="1"/>
  <c r="AU495" i="4"/>
  <c r="BC494" i="4" l="1"/>
  <c r="AF227" i="14"/>
  <c r="Z83" i="4"/>
  <c r="AB83" i="4" s="1"/>
  <c r="AM495" i="4"/>
  <c r="AX495" i="4"/>
  <c r="AA84" i="4" l="1"/>
  <c r="AC83" i="4"/>
  <c r="AF83" i="4" s="1"/>
  <c r="AT495" i="4"/>
  <c r="AV495" i="4" s="1"/>
  <c r="AY495" i="4"/>
  <c r="AI83" i="4" l="1"/>
  <c r="AD38" i="14"/>
  <c r="AD84" i="4"/>
  <c r="AE84" i="4" s="1"/>
  <c r="S84" i="4"/>
  <c r="AU496" i="4"/>
  <c r="AW495" i="4"/>
  <c r="AZ495" i="4" s="1"/>
  <c r="BC495" i="4" l="1"/>
  <c r="AF236" i="14"/>
  <c r="Z84" i="4"/>
  <c r="AB84" i="4" s="1"/>
  <c r="AM496" i="4"/>
  <c r="AT496" i="4" s="1"/>
  <c r="AV496" i="4" s="1"/>
  <c r="AX496" i="4"/>
  <c r="AC84" i="4" l="1"/>
  <c r="AF84" i="4" s="1"/>
  <c r="AA85" i="4"/>
  <c r="AY496" i="4"/>
  <c r="AI84" i="4" l="1"/>
  <c r="AD42" i="14"/>
  <c r="AD85" i="4"/>
  <c r="AE85" i="4" s="1"/>
  <c r="S85" i="4"/>
  <c r="AW496" i="4"/>
  <c r="AZ496" i="4" s="1"/>
  <c r="AU497" i="4"/>
  <c r="BC496" i="4" l="1"/>
  <c r="AF244" i="14"/>
  <c r="Z85" i="4"/>
  <c r="AB85" i="4" s="1"/>
  <c r="AM497" i="4"/>
  <c r="AX497" i="4"/>
  <c r="AC85" i="4" l="1"/>
  <c r="AF85" i="4" s="1"/>
  <c r="AA86" i="4"/>
  <c r="AT497" i="4"/>
  <c r="AV497" i="4" s="1"/>
  <c r="AY497" i="4"/>
  <c r="AI85" i="4" l="1"/>
  <c r="AD41" i="14"/>
  <c r="AD86" i="4"/>
  <c r="AE86" i="4" s="1"/>
  <c r="S86" i="4"/>
  <c r="AW497" i="4"/>
  <c r="AZ497" i="4" s="1"/>
  <c r="AU498" i="4"/>
  <c r="BC497" i="4" l="1"/>
  <c r="AF249" i="14"/>
  <c r="Z86" i="4"/>
  <c r="AB86" i="4" s="1"/>
  <c r="AM498" i="4"/>
  <c r="AX498" i="4"/>
  <c r="AA87" i="4" l="1"/>
  <c r="AC86" i="4"/>
  <c r="AF86" i="4" s="1"/>
  <c r="AY498" i="4"/>
  <c r="AT498" i="4"/>
  <c r="AV498" i="4" s="1"/>
  <c r="AI86" i="4" l="1"/>
  <c r="AD50" i="14"/>
  <c r="AD87" i="4"/>
  <c r="AE87" i="4" s="1"/>
  <c r="S87" i="4"/>
  <c r="AW498" i="4"/>
  <c r="AZ498" i="4" s="1"/>
  <c r="AU499" i="4"/>
  <c r="BC498" i="4" l="1"/>
  <c r="AF257" i="14"/>
  <c r="Z87" i="4"/>
  <c r="AB87" i="4" s="1"/>
  <c r="AM499" i="4"/>
  <c r="AX499" i="4"/>
  <c r="AA88" i="4" l="1"/>
  <c r="AC87" i="4"/>
  <c r="AF87" i="4" s="1"/>
  <c r="AY499" i="4"/>
  <c r="AT499" i="4"/>
  <c r="AV499" i="4" s="1"/>
  <c r="AI87" i="4" l="1"/>
  <c r="AD52" i="14"/>
  <c r="AD88" i="4"/>
  <c r="AE88" i="4" s="1"/>
  <c r="S88" i="4"/>
  <c r="AU500" i="4"/>
  <c r="AW499" i="4"/>
  <c r="AZ499" i="4" s="1"/>
  <c r="BC499" i="4" l="1"/>
  <c r="AF260" i="14"/>
  <c r="Z88" i="4"/>
  <c r="AB88" i="4" s="1"/>
  <c r="AM500" i="4"/>
  <c r="AT500" i="4" s="1"/>
  <c r="AV500" i="4" s="1"/>
  <c r="AX500" i="4"/>
  <c r="AA89" i="4" l="1"/>
  <c r="AC88" i="4"/>
  <c r="AF88" i="4" s="1"/>
  <c r="AY500" i="4"/>
  <c r="AI88" i="4" l="1"/>
  <c r="AD54" i="14"/>
  <c r="AD89" i="4"/>
  <c r="AE89" i="4" s="1"/>
  <c r="S89" i="4"/>
  <c r="AW500" i="4"/>
  <c r="AZ500" i="4" s="1"/>
  <c r="AU501" i="4"/>
  <c r="BC500" i="4" l="1"/>
  <c r="AF266" i="14"/>
  <c r="Z89" i="4"/>
  <c r="AB89" i="4" s="1"/>
  <c r="AM501" i="4"/>
  <c r="AX501" i="4"/>
  <c r="AA90" i="4" l="1"/>
  <c r="AD90" i="4" s="1"/>
  <c r="AE90" i="4" s="1"/>
  <c r="AC89" i="4"/>
  <c r="AF89" i="4" s="1"/>
  <c r="AT501" i="4"/>
  <c r="AV501" i="4" s="1"/>
  <c r="AY501" i="4"/>
  <c r="AI89" i="4" l="1"/>
  <c r="AD59" i="14"/>
  <c r="S90" i="4"/>
  <c r="AW501" i="4"/>
  <c r="AZ501" i="4" s="1"/>
  <c r="AU502" i="4"/>
  <c r="BC501" i="4" l="1"/>
  <c r="AF275" i="14"/>
  <c r="Z90" i="4"/>
  <c r="AB90" i="4" s="1"/>
  <c r="AM502" i="4"/>
  <c r="AX502" i="4"/>
  <c r="AA91" i="4" l="1"/>
  <c r="AC90" i="4"/>
  <c r="AF90" i="4" s="1"/>
  <c r="AY502" i="4"/>
  <c r="AT502" i="4"/>
  <c r="AV502" i="4" s="1"/>
  <c r="AI90" i="4" l="1"/>
  <c r="AD65" i="14"/>
  <c r="AD91" i="4"/>
  <c r="AE91" i="4" s="1"/>
  <c r="S91" i="4"/>
  <c r="AU503" i="4"/>
  <c r="AW502" i="4"/>
  <c r="AZ502" i="4" s="1"/>
  <c r="BC502" i="4" l="1"/>
  <c r="AF281" i="14"/>
  <c r="Z91" i="4"/>
  <c r="AB91" i="4" s="1"/>
  <c r="AM503" i="4"/>
  <c r="AT503" i="4" s="1"/>
  <c r="AV503" i="4" s="1"/>
  <c r="AX503" i="4"/>
  <c r="AA92" i="4" l="1"/>
  <c r="AC91" i="4"/>
  <c r="AF91" i="4" s="1"/>
  <c r="AY503" i="4"/>
  <c r="AI91" i="4" l="1"/>
  <c r="AD73" i="14"/>
  <c r="AD92" i="4"/>
  <c r="AE92" i="4" s="1"/>
  <c r="S92" i="4"/>
  <c r="AU504" i="4"/>
  <c r="AW503" i="4"/>
  <c r="AZ503" i="4" s="1"/>
  <c r="BC503" i="4" l="1"/>
  <c r="AF287" i="14"/>
  <c r="Z92" i="4"/>
  <c r="AB92" i="4" s="1"/>
  <c r="AM504" i="4"/>
  <c r="AT504" i="4" s="1"/>
  <c r="AV504" i="4" s="1"/>
  <c r="AX504" i="4"/>
  <c r="AA93" i="4" l="1"/>
  <c r="AC92" i="4"/>
  <c r="AF92" i="4" s="1"/>
  <c r="AY504" i="4"/>
  <c r="AI92" i="4" l="1"/>
  <c r="AD78" i="14"/>
  <c r="AD93" i="4"/>
  <c r="AE93" i="4" s="1"/>
  <c r="S93" i="4"/>
  <c r="AU505" i="4"/>
  <c r="AW504" i="4"/>
  <c r="AZ504" i="4" s="1"/>
  <c r="BC504" i="4" l="1"/>
  <c r="AF290" i="14"/>
  <c r="Z93" i="4"/>
  <c r="AB93" i="4" s="1"/>
  <c r="AM505" i="4"/>
  <c r="AX505" i="4"/>
  <c r="AC93" i="4" l="1"/>
  <c r="AF93" i="4" s="1"/>
  <c r="AA94" i="4"/>
  <c r="AT505" i="4"/>
  <c r="AV505" i="4" s="1"/>
  <c r="AY505" i="4"/>
  <c r="AI93" i="4" l="1"/>
  <c r="AD57" i="14"/>
  <c r="AD94" i="4"/>
  <c r="AE94" i="4" s="1"/>
  <c r="S94" i="4"/>
  <c r="AW505" i="4"/>
  <c r="AZ505" i="4" s="1"/>
  <c r="AU506" i="4"/>
  <c r="BC505" i="4" l="1"/>
  <c r="AF293" i="14"/>
  <c r="Z94" i="4"/>
  <c r="AB94" i="4" s="1"/>
  <c r="AM506" i="4"/>
  <c r="AX506" i="4"/>
  <c r="AA95" i="4" l="1"/>
  <c r="AC94" i="4"/>
  <c r="AF94" i="4" s="1"/>
  <c r="AT506" i="4"/>
  <c r="AV506" i="4" s="1"/>
  <c r="AY506" i="4"/>
  <c r="AI94" i="4" l="1"/>
  <c r="AD64" i="14"/>
  <c r="AD95" i="4"/>
  <c r="AE95" i="4" s="1"/>
  <c r="S95" i="4"/>
  <c r="AW506" i="4"/>
  <c r="AZ506" i="4" s="1"/>
  <c r="AU507" i="4"/>
  <c r="BC506" i="4" l="1"/>
  <c r="AF297" i="14"/>
  <c r="Z95" i="4"/>
  <c r="AB95" i="4" s="1"/>
  <c r="AM507" i="4"/>
  <c r="AX507" i="4"/>
  <c r="AA96" i="4" l="1"/>
  <c r="AC95" i="4"/>
  <c r="AF95" i="4" s="1"/>
  <c r="AT507" i="4"/>
  <c r="AV507" i="4" s="1"/>
  <c r="AY507" i="4"/>
  <c r="AI95" i="4" l="1"/>
  <c r="AD66" i="14"/>
  <c r="AD96" i="4"/>
  <c r="AE96" i="4" s="1"/>
  <c r="S96" i="4"/>
  <c r="AU508" i="4"/>
  <c r="AW507" i="4"/>
  <c r="AZ507" i="4" s="1"/>
  <c r="BC507" i="4" l="1"/>
  <c r="AF303" i="14"/>
  <c r="Z96" i="4"/>
  <c r="AB96" i="4" s="1"/>
  <c r="AM508" i="4"/>
  <c r="AT508" i="4" s="1"/>
  <c r="AV508" i="4" s="1"/>
  <c r="AX508" i="4"/>
  <c r="AA97" i="4" l="1"/>
  <c r="AC96" i="4"/>
  <c r="AF96" i="4" s="1"/>
  <c r="AY508" i="4"/>
  <c r="AI96" i="4" l="1"/>
  <c r="AD75" i="14"/>
  <c r="AD97" i="4"/>
  <c r="AE97" i="4" s="1"/>
  <c r="S97" i="4"/>
  <c r="AU509" i="4"/>
  <c r="AW508" i="4"/>
  <c r="AZ508" i="4" s="1"/>
  <c r="BC508" i="4" l="1"/>
  <c r="AF311" i="14"/>
  <c r="Z97" i="4"/>
  <c r="AB97" i="4" s="1"/>
  <c r="AM509" i="4"/>
  <c r="AT509" i="4" s="1"/>
  <c r="AV509" i="4" s="1"/>
  <c r="AX509" i="4"/>
  <c r="AA98" i="4" l="1"/>
  <c r="AC97" i="4"/>
  <c r="AF97" i="4" s="1"/>
  <c r="AY509" i="4"/>
  <c r="AI97" i="4" l="1"/>
  <c r="AD80" i="14"/>
  <c r="AD98" i="4"/>
  <c r="AE98" i="4" s="1"/>
  <c r="S98" i="4"/>
  <c r="AU510" i="4"/>
  <c r="AW509" i="4"/>
  <c r="Z98" i="4" l="1"/>
  <c r="AB98" i="4" s="1"/>
  <c r="AM510" i="4"/>
  <c r="AT510" i="4" s="1"/>
  <c r="AV510" i="4" s="1"/>
  <c r="AX510" i="4"/>
  <c r="AZ509" i="4"/>
  <c r="BC509" i="4" l="1"/>
  <c r="AF318" i="14"/>
  <c r="AA99" i="4"/>
  <c r="AC98" i="4"/>
  <c r="AF98" i="4" s="1"/>
  <c r="AY510" i="4"/>
  <c r="AI98" i="4" l="1"/>
  <c r="AD87" i="14"/>
  <c r="AD99" i="4"/>
  <c r="AE99" i="4" s="1"/>
  <c r="S99" i="4"/>
  <c r="AW510" i="4"/>
  <c r="AZ510" i="4" s="1"/>
  <c r="AU511" i="4"/>
  <c r="BC510" i="4" l="1"/>
  <c r="AF322" i="14"/>
  <c r="Z99" i="4"/>
  <c r="AB99" i="4" s="1"/>
  <c r="AM511" i="4"/>
  <c r="AX511" i="4"/>
  <c r="AC99" i="4" l="1"/>
  <c r="AF99" i="4" s="1"/>
  <c r="AA100" i="4"/>
  <c r="AY511" i="4"/>
  <c r="AT511" i="4"/>
  <c r="AV511" i="4" s="1"/>
  <c r="AI99" i="4" l="1"/>
  <c r="AD92" i="14"/>
  <c r="AD100" i="4"/>
  <c r="AE100" i="4" s="1"/>
  <c r="S100" i="4"/>
  <c r="AU512" i="4"/>
  <c r="AW511" i="4"/>
  <c r="AZ511" i="4" s="1"/>
  <c r="BC511" i="4" l="1"/>
  <c r="AF324" i="14"/>
  <c r="Z100" i="4"/>
  <c r="AB100" i="4" s="1"/>
  <c r="AM512" i="4"/>
  <c r="AT512" i="4" s="1"/>
  <c r="AV512" i="4" s="1"/>
  <c r="AX512" i="4"/>
  <c r="AC100" i="4" l="1"/>
  <c r="AF100" i="4" s="1"/>
  <c r="AA101" i="4"/>
  <c r="AY512" i="4"/>
  <c r="AI100" i="4" l="1"/>
  <c r="AD99" i="14"/>
  <c r="AD101" i="4"/>
  <c r="AE101" i="4" s="1"/>
  <c r="S101" i="4"/>
  <c r="AW512" i="4"/>
  <c r="AZ512" i="4" s="1"/>
  <c r="AU513" i="4"/>
  <c r="BC512" i="4" l="1"/>
  <c r="AF326" i="14"/>
  <c r="Z101" i="4"/>
  <c r="AB101" i="4" s="1"/>
  <c r="AM513" i="4"/>
  <c r="AX513" i="4"/>
  <c r="AA102" i="4" l="1"/>
  <c r="AC101" i="4"/>
  <c r="AF101" i="4" s="1"/>
  <c r="AT513" i="4"/>
  <c r="AV513" i="4" s="1"/>
  <c r="AY513" i="4"/>
  <c r="AI101" i="4" l="1"/>
  <c r="AD104" i="14"/>
  <c r="S102" i="4"/>
  <c r="AD102" i="4"/>
  <c r="AE102" i="4" s="1"/>
  <c r="AU514" i="4"/>
  <c r="AW513" i="4"/>
  <c r="AZ513" i="4" s="1"/>
  <c r="BC513" i="4" l="1"/>
  <c r="AF330" i="14"/>
  <c r="Z102" i="4"/>
  <c r="AB102" i="4" s="1"/>
  <c r="AM514" i="4"/>
  <c r="AT514" i="4" s="1"/>
  <c r="AV514" i="4" s="1"/>
  <c r="AX514" i="4"/>
  <c r="AC102" i="4" l="1"/>
  <c r="AF102" i="4" s="1"/>
  <c r="AA103" i="4"/>
  <c r="AY514" i="4"/>
  <c r="AI102" i="4" l="1"/>
  <c r="AD108" i="14"/>
  <c r="AD103" i="4"/>
  <c r="AE103" i="4" s="1"/>
  <c r="S103" i="4"/>
  <c r="AW514" i="4"/>
  <c r="AZ514" i="4" s="1"/>
  <c r="AU515" i="4"/>
  <c r="BC514" i="4" l="1"/>
  <c r="AF334" i="14"/>
  <c r="Z103" i="4"/>
  <c r="AB103" i="4" s="1"/>
  <c r="AM515" i="4"/>
  <c r="AX515" i="4"/>
  <c r="AC103" i="4" l="1"/>
  <c r="AF103" i="4" s="1"/>
  <c r="AA104" i="4"/>
  <c r="AD104" i="4" s="1"/>
  <c r="AE104" i="4" s="1"/>
  <c r="AT515" i="4"/>
  <c r="AV515" i="4" s="1"/>
  <c r="AY515" i="4"/>
  <c r="AI103" i="4" l="1"/>
  <c r="AD112" i="14"/>
  <c r="S104" i="4"/>
  <c r="AW515" i="4"/>
  <c r="AZ515" i="4" s="1"/>
  <c r="AU516" i="4"/>
  <c r="BC515" i="4" l="1"/>
  <c r="AF336" i="14"/>
  <c r="Z104" i="4"/>
  <c r="AB104" i="4" s="1"/>
  <c r="AM516" i="4"/>
  <c r="AX516" i="4"/>
  <c r="AA105" i="4" l="1"/>
  <c r="AD105" i="4" s="1"/>
  <c r="AE105" i="4" s="1"/>
  <c r="AC104" i="4"/>
  <c r="AF104" i="4" s="1"/>
  <c r="AY516" i="4"/>
  <c r="AT516" i="4"/>
  <c r="AV516" i="4" s="1"/>
  <c r="AI104" i="4" l="1"/>
  <c r="AD121" i="14"/>
  <c r="S105" i="4"/>
  <c r="AW516" i="4"/>
  <c r="AZ516" i="4" s="1"/>
  <c r="AU517" i="4"/>
  <c r="BC516" i="4" l="1"/>
  <c r="AF340" i="14"/>
  <c r="Z105" i="4"/>
  <c r="AB105" i="4" s="1"/>
  <c r="AM517" i="4"/>
  <c r="AX517" i="4"/>
  <c r="AA106" i="4" l="1"/>
  <c r="AD106" i="4" s="1"/>
  <c r="AE106" i="4" s="1"/>
  <c r="AC105" i="4"/>
  <c r="AF105" i="4" s="1"/>
  <c r="AT517" i="4"/>
  <c r="AV517" i="4" s="1"/>
  <c r="AY517" i="4"/>
  <c r="AI105" i="4" l="1"/>
  <c r="AD126" i="14"/>
  <c r="S106" i="4"/>
  <c r="AU518" i="4"/>
  <c r="AW517" i="4"/>
  <c r="AZ517" i="4" s="1"/>
  <c r="BC517" i="4" l="1"/>
  <c r="AF346" i="14"/>
  <c r="Z106" i="4"/>
  <c r="AB106" i="4" s="1"/>
  <c r="AM518" i="4"/>
  <c r="AT518" i="4" s="1"/>
  <c r="AV518" i="4" s="1"/>
  <c r="AX518" i="4"/>
  <c r="AA107" i="4" l="1"/>
  <c r="AD107" i="4" s="1"/>
  <c r="AE107" i="4" s="1"/>
  <c r="AC106" i="4"/>
  <c r="AF106" i="4" s="1"/>
  <c r="AY518" i="4"/>
  <c r="AI106" i="4" l="1"/>
  <c r="AD129" i="14"/>
  <c r="S107" i="4"/>
  <c r="AW518" i="4"/>
  <c r="AZ518" i="4" s="1"/>
  <c r="AU519" i="4"/>
  <c r="BC518" i="4" l="1"/>
  <c r="AF348" i="14"/>
  <c r="Z107" i="4"/>
  <c r="AB107" i="4" s="1"/>
  <c r="AM519" i="4"/>
  <c r="AX519" i="4"/>
  <c r="AA108" i="4" l="1"/>
  <c r="AD108" i="4" s="1"/>
  <c r="AE108" i="4" s="1"/>
  <c r="AC107" i="4"/>
  <c r="AF107" i="4" s="1"/>
  <c r="AT519" i="4"/>
  <c r="AV519" i="4" s="1"/>
  <c r="AY519" i="4"/>
  <c r="AI107" i="4" l="1"/>
  <c r="AD136" i="14"/>
  <c r="S108" i="4"/>
  <c r="AU520" i="4"/>
  <c r="AW519" i="4"/>
  <c r="AZ519" i="4" s="1"/>
  <c r="BC519" i="4" l="1"/>
  <c r="AF354" i="14"/>
  <c r="Z108" i="4"/>
  <c r="AB108" i="4" s="1"/>
  <c r="AM520" i="4"/>
  <c r="AT520" i="4" s="1"/>
  <c r="AV520" i="4" s="1"/>
  <c r="AX520" i="4"/>
  <c r="AA109" i="4" l="1"/>
  <c r="AD109" i="4" s="1"/>
  <c r="AE109" i="4" s="1"/>
  <c r="AC108" i="4"/>
  <c r="AF108" i="4" s="1"/>
  <c r="AU521" i="4"/>
  <c r="AM521" i="4" s="1"/>
  <c r="AT521" i="4" s="1"/>
  <c r="AY520" i="4"/>
  <c r="AI108" i="4" l="1"/>
  <c r="AD132" i="14"/>
  <c r="S109" i="4"/>
  <c r="AW520" i="4"/>
  <c r="AX521" i="4"/>
  <c r="AZ520" i="4" l="1"/>
  <c r="AV521" i="4"/>
  <c r="AW521" i="4" s="1"/>
  <c r="Z109" i="4"/>
  <c r="AB109" i="4" s="1"/>
  <c r="AY521" i="4"/>
  <c r="BC520" i="4" l="1"/>
  <c r="AF358" i="14"/>
  <c r="AA110" i="4"/>
  <c r="AD110" i="4" s="1"/>
  <c r="AE110" i="4" s="1"/>
  <c r="AC109" i="4"/>
  <c r="AF109" i="4" s="1"/>
  <c r="AU522" i="4"/>
  <c r="AM522" i="4" s="1"/>
  <c r="AT522" i="4" s="1"/>
  <c r="AV522" i="4" s="1"/>
  <c r="AZ521" i="4"/>
  <c r="AI109" i="4" l="1"/>
  <c r="AD133" i="14"/>
  <c r="BC521" i="4"/>
  <c r="AF361" i="14"/>
  <c r="S110" i="4"/>
  <c r="AX522" i="4"/>
  <c r="AY522" i="4" s="1"/>
  <c r="AW522" i="4"/>
  <c r="Z110" i="4" l="1"/>
  <c r="AB110" i="4" s="1"/>
  <c r="AU523" i="4"/>
  <c r="AM523" i="4" s="1"/>
  <c r="AZ522" i="4"/>
  <c r="BC522" i="4" l="1"/>
  <c r="AF364" i="14"/>
  <c r="AX523" i="4"/>
  <c r="AY523" i="4" s="1"/>
  <c r="AA111" i="4"/>
  <c r="AD111" i="4" s="1"/>
  <c r="AE111" i="4" s="1"/>
  <c r="AC110" i="4"/>
  <c r="AF110" i="4" s="1"/>
  <c r="AT523" i="4"/>
  <c r="AV523" i="4" s="1"/>
  <c r="AI110" i="4" l="1"/>
  <c r="AD140" i="14"/>
  <c r="AW523" i="4"/>
  <c r="AZ523" i="4" s="1"/>
  <c r="AU524" i="4"/>
  <c r="AM524" i="4" s="1"/>
  <c r="AT524" i="4" s="1"/>
  <c r="AV524" i="4" s="1"/>
  <c r="S111" i="4"/>
  <c r="BC523" i="4" l="1"/>
  <c r="AF370" i="14"/>
  <c r="AX524" i="4"/>
  <c r="AY524" i="4" s="1"/>
  <c r="Z111" i="4"/>
  <c r="AB111" i="4" s="1"/>
  <c r="AU525" i="4"/>
  <c r="AM525" i="4" s="1"/>
  <c r="AT525" i="4" s="1"/>
  <c r="AW524" i="4"/>
  <c r="AV525" i="4" l="1"/>
  <c r="AC111" i="4"/>
  <c r="AF111" i="4" s="1"/>
  <c r="AA112" i="4"/>
  <c r="AD112" i="4" s="1"/>
  <c r="AE112" i="4" s="1"/>
  <c r="AZ524" i="4"/>
  <c r="AX525" i="4"/>
  <c r="AI111" i="4" l="1"/>
  <c r="AD149" i="14"/>
  <c r="BC524" i="4"/>
  <c r="AF289" i="14"/>
  <c r="S112" i="4"/>
  <c r="Z112" i="4" s="1"/>
  <c r="AB112" i="4" s="1"/>
  <c r="AY525" i="4"/>
  <c r="AW525" i="4"/>
  <c r="AU526" i="4"/>
  <c r="AM526" i="4" s="1"/>
  <c r="AC112" i="4" l="1"/>
  <c r="AF112" i="4" s="1"/>
  <c r="AZ525" i="4"/>
  <c r="AT526" i="4"/>
  <c r="AV526" i="4" s="1"/>
  <c r="AX526" i="4"/>
  <c r="AI112" i="4" l="1"/>
  <c r="AD160" i="14"/>
  <c r="BC525" i="4"/>
  <c r="AF302" i="14"/>
  <c r="AA113" i="4"/>
  <c r="AD113" i="4" s="1"/>
  <c r="AE113" i="4" s="1"/>
  <c r="AY526" i="4"/>
  <c r="AW526" i="4"/>
  <c r="AU527" i="4"/>
  <c r="AM527" i="4" s="1"/>
  <c r="S113" i="4" l="1"/>
  <c r="AZ526" i="4"/>
  <c r="AX527" i="4"/>
  <c r="AY527" i="4" s="1"/>
  <c r="AT527" i="4"/>
  <c r="AV527" i="4" s="1"/>
  <c r="BC526" i="4" l="1"/>
  <c r="AF310" i="14"/>
  <c r="Z113" i="4"/>
  <c r="AB113" i="4" s="1"/>
  <c r="AW527" i="4"/>
  <c r="AZ527" i="4" s="1"/>
  <c r="AU528" i="4"/>
  <c r="BC527" i="4" l="1"/>
  <c r="AF315" i="14"/>
  <c r="AA114" i="4"/>
  <c r="AD114" i="4" s="1"/>
  <c r="AE114" i="4" s="1"/>
  <c r="AC113" i="4"/>
  <c r="AF113" i="4" s="1"/>
  <c r="AM528" i="4"/>
  <c r="AX528" i="4"/>
  <c r="AI113" i="4" l="1"/>
  <c r="AD171" i="14"/>
  <c r="S114" i="4"/>
  <c r="AT528" i="4"/>
  <c r="AV528" i="4" s="1"/>
  <c r="AY528" i="4"/>
  <c r="Z114" i="4" l="1"/>
  <c r="AB114" i="4" s="1"/>
  <c r="AU529" i="4"/>
  <c r="AW528" i="4"/>
  <c r="AZ528" i="4" s="1"/>
  <c r="BC528" i="4" l="1"/>
  <c r="AF323" i="14"/>
  <c r="AC114" i="4"/>
  <c r="AF114" i="4" s="1"/>
  <c r="AA115" i="4"/>
  <c r="AM529" i="4"/>
  <c r="AT529" i="4" s="1"/>
  <c r="AV529" i="4" s="1"/>
  <c r="AX529" i="4"/>
  <c r="AI114" i="4" l="1"/>
  <c r="AD177" i="14"/>
  <c r="AD115" i="4"/>
  <c r="AE115" i="4" s="1"/>
  <c r="S115" i="4"/>
  <c r="AY529" i="4"/>
  <c r="Z115" i="4" l="1"/>
  <c r="AB115" i="4" s="1"/>
  <c r="AW529" i="4"/>
  <c r="AZ529" i="4" s="1"/>
  <c r="AU530" i="4"/>
  <c r="BC529" i="4" l="1"/>
  <c r="AF333" i="14"/>
  <c r="AC115" i="4"/>
  <c r="AF115" i="4" s="1"/>
  <c r="AA116" i="4"/>
  <c r="AM530" i="4"/>
  <c r="AX530" i="4"/>
  <c r="AI115" i="4" l="1"/>
  <c r="AD184" i="14"/>
  <c r="AD116" i="4"/>
  <c r="AE116" i="4" s="1"/>
  <c r="S116" i="4"/>
  <c r="AY530" i="4"/>
  <c r="AT530" i="4"/>
  <c r="AV530" i="4" s="1"/>
  <c r="Z116" i="4" l="1"/>
  <c r="AB116" i="4" s="1"/>
  <c r="AU531" i="4"/>
  <c r="AW530" i="4"/>
  <c r="AZ530" i="4" s="1"/>
  <c r="BC530" i="4" l="1"/>
  <c r="AF347" i="14"/>
  <c r="AC116" i="4"/>
  <c r="AF116" i="4" s="1"/>
  <c r="AA117" i="4"/>
  <c r="AM531" i="4"/>
  <c r="AT531" i="4" s="1"/>
  <c r="AV531" i="4" s="1"/>
  <c r="AX531" i="4"/>
  <c r="AI116" i="4" l="1"/>
  <c r="AD194" i="14"/>
  <c r="AD117" i="4"/>
  <c r="AE117" i="4" s="1"/>
  <c r="S117" i="4"/>
  <c r="AY531" i="4"/>
  <c r="Z117" i="4" l="1"/>
  <c r="AB117" i="4" s="1"/>
  <c r="AW531" i="4"/>
  <c r="AZ531" i="4" s="1"/>
  <c r="AU532" i="4"/>
  <c r="BC531" i="4" l="1"/>
  <c r="AF341" i="14"/>
  <c r="AC117" i="4"/>
  <c r="AF117" i="4" s="1"/>
  <c r="AA118" i="4"/>
  <c r="AM532" i="4"/>
  <c r="AX532" i="4"/>
  <c r="AI117" i="4" l="1"/>
  <c r="AD206" i="14"/>
  <c r="AD118" i="4"/>
  <c r="AE118" i="4" s="1"/>
  <c r="S118" i="4"/>
  <c r="AY532" i="4"/>
  <c r="AT532" i="4"/>
  <c r="AV532" i="4" s="1"/>
  <c r="Z118" i="4" l="1"/>
  <c r="AB118" i="4" s="1"/>
  <c r="AU533" i="4"/>
  <c r="AW532" i="4"/>
  <c r="AZ532" i="4" s="1"/>
  <c r="BC532" i="4" l="1"/>
  <c r="AF342" i="14"/>
  <c r="AC118" i="4"/>
  <c r="AF118" i="4" s="1"/>
  <c r="AA119" i="4"/>
  <c r="AM533" i="4"/>
  <c r="AT533" i="4" s="1"/>
  <c r="AV533" i="4" s="1"/>
  <c r="AX533" i="4"/>
  <c r="AI118" i="4" l="1"/>
  <c r="AD214" i="14"/>
  <c r="AD119" i="4"/>
  <c r="AE119" i="4" s="1"/>
  <c r="S119" i="4"/>
  <c r="AY533" i="4"/>
  <c r="Z119" i="4" l="1"/>
  <c r="AB119" i="4" s="1"/>
  <c r="AW533" i="4"/>
  <c r="AZ533" i="4" s="1"/>
  <c r="AU534" i="4"/>
  <c r="BC533" i="4" l="1"/>
  <c r="AF352" i="14"/>
  <c r="AC119" i="4"/>
  <c r="AF119" i="4" s="1"/>
  <c r="AA120" i="4"/>
  <c r="AD120" i="4" s="1"/>
  <c r="AE120" i="4" s="1"/>
  <c r="AM534" i="4"/>
  <c r="AX534" i="4"/>
  <c r="AI119" i="4" l="1"/>
  <c r="AD229" i="14"/>
  <c r="S120" i="4"/>
  <c r="AY534" i="4"/>
  <c r="AT534" i="4"/>
  <c r="AV534" i="4" s="1"/>
  <c r="Z120" i="4" l="1"/>
  <c r="AB120" i="4" s="1"/>
  <c r="AU535" i="4"/>
  <c r="AW534" i="4"/>
  <c r="AZ534" i="4" s="1"/>
  <c r="BC534" i="4" l="1"/>
  <c r="AF366" i="14"/>
  <c r="AC120" i="4"/>
  <c r="AF120" i="4" s="1"/>
  <c r="AA121" i="4"/>
  <c r="AM535" i="4"/>
  <c r="AT535" i="4" s="1"/>
  <c r="AV535" i="4" s="1"/>
  <c r="AX535" i="4"/>
  <c r="AI120" i="4" l="1"/>
  <c r="AD236" i="14"/>
  <c r="AD121" i="4"/>
  <c r="AE121" i="4" s="1"/>
  <c r="S121" i="4"/>
  <c r="AY535" i="4"/>
  <c r="Z121" i="4" l="1"/>
  <c r="AB121" i="4" s="1"/>
  <c r="AW535" i="4"/>
  <c r="AZ535" i="4" s="1"/>
  <c r="AU536" i="4"/>
  <c r="BC535" i="4" l="1"/>
  <c r="AF382" i="14"/>
  <c r="AC121" i="4"/>
  <c r="AF121" i="4" s="1"/>
  <c r="AA122" i="4"/>
  <c r="AM536" i="4"/>
  <c r="AX536" i="4"/>
  <c r="AI121" i="4" l="1"/>
  <c r="AD241" i="14"/>
  <c r="AD122" i="4"/>
  <c r="AE122" i="4" s="1"/>
  <c r="S122" i="4"/>
  <c r="AT536" i="4"/>
  <c r="AV536" i="4" s="1"/>
  <c r="AY536" i="4"/>
  <c r="Z122" i="4" l="1"/>
  <c r="AB122" i="4" s="1"/>
  <c r="AU537" i="4"/>
  <c r="AW536" i="4"/>
  <c r="AC122" i="4" l="1"/>
  <c r="AF122" i="4" s="1"/>
  <c r="AA123" i="4"/>
  <c r="AD123" i="4" s="1"/>
  <c r="AE123" i="4" s="1"/>
  <c r="AZ536" i="4"/>
  <c r="AM537" i="4"/>
  <c r="AT537" i="4" s="1"/>
  <c r="AV537" i="4" s="1"/>
  <c r="AX537" i="4"/>
  <c r="AI122" i="4" l="1"/>
  <c r="AD189" i="14"/>
  <c r="BC536" i="4"/>
  <c r="AF394" i="14"/>
  <c r="S123" i="4"/>
  <c r="AY537" i="4"/>
  <c r="Z123" i="4" l="1"/>
  <c r="AB123" i="4" s="1"/>
  <c r="AU538" i="4"/>
  <c r="AW537" i="4"/>
  <c r="AZ537" i="4" s="1"/>
  <c r="BC537" i="4" l="1"/>
  <c r="AF405" i="14"/>
  <c r="AC123" i="4"/>
  <c r="AF123" i="4" s="1"/>
  <c r="AA124" i="4"/>
  <c r="AD124" i="4" s="1"/>
  <c r="AE124" i="4" s="1"/>
  <c r="AM538" i="4"/>
  <c r="AX538" i="4"/>
  <c r="AI123" i="4" l="1"/>
  <c r="AD202" i="14"/>
  <c r="S124" i="4"/>
  <c r="AY538" i="4"/>
  <c r="AT538" i="4"/>
  <c r="AV538" i="4" s="1"/>
  <c r="Z124" i="4" l="1"/>
  <c r="AB124" i="4" s="1"/>
  <c r="AW538" i="4"/>
  <c r="AZ538" i="4" s="1"/>
  <c r="AU539" i="4"/>
  <c r="BC538" i="4" l="1"/>
  <c r="AF417" i="14"/>
  <c r="AC124" i="4"/>
  <c r="AF124" i="4" s="1"/>
  <c r="AA125" i="4"/>
  <c r="AD125" i="4" s="1"/>
  <c r="AE125" i="4" s="1"/>
  <c r="AM539" i="4"/>
  <c r="AX539" i="4"/>
  <c r="AI124" i="4" l="1"/>
  <c r="AD212" i="14"/>
  <c r="S125" i="4"/>
  <c r="Z125" i="4"/>
  <c r="AB125" i="4" s="1"/>
  <c r="AY539" i="4"/>
  <c r="AT539" i="4"/>
  <c r="AV539" i="4" s="1"/>
  <c r="AC125" i="4" l="1"/>
  <c r="AF125" i="4" s="1"/>
  <c r="AA126" i="4"/>
  <c r="AD126" i="4" s="1"/>
  <c r="AE126" i="4" s="1"/>
  <c r="AW539" i="4"/>
  <c r="AZ539" i="4" s="1"/>
  <c r="AU540" i="4"/>
  <c r="AI125" i="4" l="1"/>
  <c r="AD227" i="14"/>
  <c r="BC539" i="4"/>
  <c r="AF425" i="14"/>
  <c r="S126" i="4"/>
  <c r="AM540" i="4"/>
  <c r="AX540" i="4"/>
  <c r="Z126" i="4" l="1"/>
  <c r="AB126" i="4" s="1"/>
  <c r="AT540" i="4"/>
  <c r="AV540" i="4" s="1"/>
  <c r="AY540" i="4"/>
  <c r="AC126" i="4" l="1"/>
  <c r="AF126" i="4" s="1"/>
  <c r="AA127" i="4"/>
  <c r="AD127" i="4" s="1"/>
  <c r="AE127" i="4" s="1"/>
  <c r="AW540" i="4"/>
  <c r="AZ540" i="4" s="1"/>
  <c r="AU541" i="4"/>
  <c r="AI126" i="4" l="1"/>
  <c r="AD235" i="14"/>
  <c r="BC540" i="4"/>
  <c r="AF434" i="14"/>
  <c r="S127" i="4"/>
  <c r="AM541" i="4"/>
  <c r="AX541" i="4"/>
  <c r="Z127" i="4" l="1"/>
  <c r="AB127" i="4" s="1"/>
  <c r="AY541" i="4"/>
  <c r="AT541" i="4"/>
  <c r="AV541" i="4" s="1"/>
  <c r="AA128" i="4" l="1"/>
  <c r="AD128" i="4" s="1"/>
  <c r="AE128" i="4" s="1"/>
  <c r="AC127" i="4"/>
  <c r="AF127" i="4" s="1"/>
  <c r="AW541" i="4"/>
  <c r="AZ541" i="4" s="1"/>
  <c r="AU542" i="4"/>
  <c r="AI127" i="4" l="1"/>
  <c r="AD239" i="14"/>
  <c r="BC541" i="4"/>
  <c r="AF437" i="14"/>
  <c r="S128" i="4"/>
  <c r="Z128" i="4" s="1"/>
  <c r="AB128" i="4" s="1"/>
  <c r="AM542" i="4"/>
  <c r="AX542" i="4"/>
  <c r="AC128" i="4" l="1"/>
  <c r="AF128" i="4" s="1"/>
  <c r="AT542" i="4"/>
  <c r="AV542" i="4" s="1"/>
  <c r="AY542" i="4"/>
  <c r="AI128" i="4" l="1"/>
  <c r="AD248" i="14"/>
  <c r="AA129" i="4"/>
  <c r="AD129" i="4" s="1"/>
  <c r="AE129" i="4" s="1"/>
  <c r="AW542" i="4"/>
  <c r="AZ542" i="4" s="1"/>
  <c r="AU543" i="4"/>
  <c r="BC542" i="4" l="1"/>
  <c r="AF440" i="14"/>
  <c r="S129" i="4"/>
  <c r="Z129" i="4" s="1"/>
  <c r="AB129" i="4" s="1"/>
  <c r="AM543" i="4"/>
  <c r="AX543" i="4"/>
  <c r="AY543" i="4" l="1"/>
  <c r="AT543" i="4"/>
  <c r="AV543" i="4" s="1"/>
  <c r="AC129" i="4" l="1"/>
  <c r="AF129" i="4" s="1"/>
  <c r="AA130" i="4"/>
  <c r="AD130" i="4" s="1"/>
  <c r="AE130" i="4" s="1"/>
  <c r="AU544" i="4"/>
  <c r="AW543" i="4"/>
  <c r="AZ543" i="4" s="1"/>
  <c r="AI129" i="4" l="1"/>
  <c r="AD251" i="14"/>
  <c r="BC543" i="4"/>
  <c r="AF441" i="14"/>
  <c r="S130" i="4"/>
  <c r="AM544" i="4"/>
  <c r="AT544" i="4" s="1"/>
  <c r="AV544" i="4" s="1"/>
  <c r="AX544" i="4"/>
  <c r="Z130" i="4" l="1"/>
  <c r="AB130" i="4" s="1"/>
  <c r="AY544" i="4"/>
  <c r="AA131" i="4" l="1"/>
  <c r="AD131" i="4" s="1"/>
  <c r="AE131" i="4" s="1"/>
  <c r="AC130" i="4"/>
  <c r="AF130" i="4" s="1"/>
  <c r="AW544" i="4"/>
  <c r="AZ544" i="4" s="1"/>
  <c r="AU545" i="4"/>
  <c r="AI130" i="4" l="1"/>
  <c r="AD256" i="14"/>
  <c r="BC544" i="4"/>
  <c r="AF448" i="14"/>
  <c r="S131" i="4"/>
  <c r="AM545" i="4"/>
  <c r="AX545" i="4"/>
  <c r="Z131" i="4" l="1"/>
  <c r="AB131" i="4" s="1"/>
  <c r="AY545" i="4"/>
  <c r="AT545" i="4"/>
  <c r="AV545" i="4" s="1"/>
  <c r="AC131" i="4" l="1"/>
  <c r="AF131" i="4" s="1"/>
  <c r="AA132" i="4"/>
  <c r="AD132" i="4" s="1"/>
  <c r="AE132" i="4" s="1"/>
  <c r="AU546" i="4"/>
  <c r="AW545" i="4"/>
  <c r="AZ545" i="4" s="1"/>
  <c r="S132" i="4" l="1"/>
  <c r="Z132" i="4" s="1"/>
  <c r="AB132" i="4" s="1"/>
  <c r="AI131" i="4"/>
  <c r="AD267" i="14"/>
  <c r="BC545" i="4"/>
  <c r="AF452" i="14"/>
  <c r="AM546" i="4"/>
  <c r="AT546" i="4" s="1"/>
  <c r="AV546" i="4" s="1"/>
  <c r="AX546" i="4"/>
  <c r="AC132" i="4" l="1"/>
  <c r="AF132" i="4" s="1"/>
  <c r="AA133" i="4"/>
  <c r="AD133" i="4" s="1"/>
  <c r="AE133" i="4" s="1"/>
  <c r="AY546" i="4"/>
  <c r="AI132" i="4" l="1"/>
  <c r="AD274" i="14"/>
  <c r="S133" i="4"/>
  <c r="AW546" i="4"/>
  <c r="AZ546" i="4" s="1"/>
  <c r="AU547" i="4"/>
  <c r="BC546" i="4" l="1"/>
  <c r="AF456" i="14"/>
  <c r="Z133" i="4"/>
  <c r="AB133" i="4" s="1"/>
  <c r="AM547" i="4"/>
  <c r="AX547" i="4"/>
  <c r="AC133" i="4" l="1"/>
  <c r="AF133" i="4" s="1"/>
  <c r="AA134" i="4"/>
  <c r="AT547" i="4"/>
  <c r="AV547" i="4" s="1"/>
  <c r="AY547" i="4"/>
  <c r="AI133" i="4" l="1"/>
  <c r="AD279" i="14"/>
  <c r="AD134" i="4"/>
  <c r="AE134" i="4" s="1"/>
  <c r="S134" i="4"/>
  <c r="AU548" i="4"/>
  <c r="AW547" i="4"/>
  <c r="Z134" i="4" l="1"/>
  <c r="AB134" i="4" s="1"/>
  <c r="AM548" i="4"/>
  <c r="AT548" i="4" s="1"/>
  <c r="AV548" i="4" s="1"/>
  <c r="AX548" i="4"/>
  <c r="AZ547" i="4"/>
  <c r="BC547" i="4" l="1"/>
  <c r="AF459" i="14"/>
  <c r="AA135" i="4"/>
  <c r="AC134" i="4"/>
  <c r="AF134" i="4" s="1"/>
  <c r="AY548" i="4"/>
  <c r="AI134" i="4" l="1"/>
  <c r="AD283" i="14"/>
  <c r="AD135" i="4"/>
  <c r="AE135" i="4" s="1"/>
  <c r="S135" i="4"/>
  <c r="AW548" i="4"/>
  <c r="AZ548" i="4" s="1"/>
  <c r="AU549" i="4"/>
  <c r="BC548" i="4" l="1"/>
  <c r="AF461" i="14"/>
  <c r="Z135" i="4"/>
  <c r="AB135" i="4" s="1"/>
  <c r="AM549" i="4"/>
  <c r="AX549" i="4"/>
  <c r="AA136" i="4" l="1"/>
  <c r="AD136" i="4" s="1"/>
  <c r="AE136" i="4" s="1"/>
  <c r="AC135" i="4"/>
  <c r="AF135" i="4" s="1"/>
  <c r="S136" i="4"/>
  <c r="Z136" i="4" s="1"/>
  <c r="AB136" i="4" s="1"/>
  <c r="AY549" i="4"/>
  <c r="AT549" i="4"/>
  <c r="AV549" i="4" s="1"/>
  <c r="AI135" i="4" l="1"/>
  <c r="AD286" i="14"/>
  <c r="AC136" i="4"/>
  <c r="AF136" i="4" s="1"/>
  <c r="AA137" i="4"/>
  <c r="AD137" i="4" s="1"/>
  <c r="AE137" i="4" s="1"/>
  <c r="AW549" i="4"/>
  <c r="AZ549" i="4" s="1"/>
  <c r="AU550" i="4"/>
  <c r="AI136" i="4" l="1"/>
  <c r="AD289" i="14"/>
  <c r="BC549" i="4"/>
  <c r="AF465" i="14"/>
  <c r="S137" i="4"/>
  <c r="Z137" i="4" s="1"/>
  <c r="AB137" i="4" s="1"/>
  <c r="AM550" i="4"/>
  <c r="AX550" i="4"/>
  <c r="AA138" i="4" l="1"/>
  <c r="AC137" i="4"/>
  <c r="AF137" i="4" s="1"/>
  <c r="AY550" i="4"/>
  <c r="AT550" i="4"/>
  <c r="AV550" i="4" s="1"/>
  <c r="AI137" i="4" l="1"/>
  <c r="AD296" i="14"/>
  <c r="AD138" i="4"/>
  <c r="AE138" i="4" s="1"/>
  <c r="S138" i="4"/>
  <c r="AU551" i="4"/>
  <c r="AW550" i="4"/>
  <c r="Z138" i="4" l="1"/>
  <c r="AB138" i="4" s="1"/>
  <c r="AZ550" i="4"/>
  <c r="AM551" i="4"/>
  <c r="AT551" i="4" s="1"/>
  <c r="AV551" i="4" s="1"/>
  <c r="AX551" i="4"/>
  <c r="BC550" i="4" l="1"/>
  <c r="AF467" i="14"/>
  <c r="AA139" i="4"/>
  <c r="AD139" i="4" s="1"/>
  <c r="AE139" i="4" s="1"/>
  <c r="AC138" i="4"/>
  <c r="AF138" i="4" s="1"/>
  <c r="AY551" i="4"/>
  <c r="AI138" i="4" l="1"/>
  <c r="AD301" i="14"/>
  <c r="S139" i="4"/>
  <c r="AU552" i="4"/>
  <c r="AW551" i="4"/>
  <c r="AZ551" i="4" s="1"/>
  <c r="BC551" i="4" l="1"/>
  <c r="AF470" i="14"/>
  <c r="Z139" i="4"/>
  <c r="AB139" i="4" s="1"/>
  <c r="AM552" i="4"/>
  <c r="AX552" i="4"/>
  <c r="AA140" i="4" l="1"/>
  <c r="AD140" i="4" s="1"/>
  <c r="AE140" i="4" s="1"/>
  <c r="AC139" i="4"/>
  <c r="AF139" i="4" s="1"/>
  <c r="AY552" i="4"/>
  <c r="AT552" i="4"/>
  <c r="AV552" i="4" s="1"/>
  <c r="AI139" i="4" l="1"/>
  <c r="AD307" i="14"/>
  <c r="S140" i="4"/>
  <c r="AU553" i="4"/>
  <c r="AW552" i="4"/>
  <c r="AZ552" i="4" s="1"/>
  <c r="BC552" i="4" l="1"/>
  <c r="AF471" i="14"/>
  <c r="Z140" i="4"/>
  <c r="AB140" i="4" s="1"/>
  <c r="AA141" i="4" s="1"/>
  <c r="AM553" i="4"/>
  <c r="AX553" i="4"/>
  <c r="AC140" i="4" l="1"/>
  <c r="AF140" i="4" s="1"/>
  <c r="AI140" i="4" s="1"/>
  <c r="AD315" i="14"/>
  <c r="AD141" i="4"/>
  <c r="AE141" i="4" s="1"/>
  <c r="S141" i="4"/>
  <c r="AT553" i="4"/>
  <c r="AV553" i="4" s="1"/>
  <c r="AY553" i="4"/>
  <c r="Z141" i="4" l="1"/>
  <c r="AB141" i="4" s="1"/>
  <c r="AW553" i="4"/>
  <c r="AZ553" i="4" s="1"/>
  <c r="AU554" i="4"/>
  <c r="BC553" i="4" l="1"/>
  <c r="AF476" i="14"/>
  <c r="AC141" i="4"/>
  <c r="AF141" i="4" s="1"/>
  <c r="AA142" i="4"/>
  <c r="AD142" i="4" s="1"/>
  <c r="AE142" i="4" s="1"/>
  <c r="AM554" i="4"/>
  <c r="AX554" i="4"/>
  <c r="AI141" i="4" l="1"/>
  <c r="AD330" i="14"/>
  <c r="S142" i="4"/>
  <c r="AT554" i="4"/>
  <c r="AV554" i="4" s="1"/>
  <c r="AY554" i="4"/>
  <c r="Z142" i="4" l="1"/>
  <c r="AB142" i="4" s="1"/>
  <c r="AU555" i="4"/>
  <c r="AW554" i="4"/>
  <c r="AZ554" i="4" s="1"/>
  <c r="BC554" i="4" l="1"/>
  <c r="AF481" i="14"/>
  <c r="AC142" i="4"/>
  <c r="AF142" i="4" s="1"/>
  <c r="AA143" i="4"/>
  <c r="AD143" i="4" s="1"/>
  <c r="AE143" i="4" s="1"/>
  <c r="AM555" i="4"/>
  <c r="AT555" i="4" s="1"/>
  <c r="AV555" i="4" s="1"/>
  <c r="AX555" i="4"/>
  <c r="AI142" i="4" l="1"/>
  <c r="AD343" i="14"/>
  <c r="S143" i="4"/>
  <c r="AY555" i="4"/>
  <c r="Z143" i="4" l="1"/>
  <c r="AB143" i="4" s="1"/>
  <c r="AU556" i="4"/>
  <c r="AW555" i="4"/>
  <c r="AZ555" i="4" s="1"/>
  <c r="BC555" i="4" l="1"/>
  <c r="AF483" i="14"/>
  <c r="AA144" i="4"/>
  <c r="AD144" i="4" s="1"/>
  <c r="AE144" i="4" s="1"/>
  <c r="AC143" i="4"/>
  <c r="AF143" i="4" s="1"/>
  <c r="AM556" i="4"/>
  <c r="AX556" i="4"/>
  <c r="AI143" i="4" l="1"/>
  <c r="AD358" i="14"/>
  <c r="S144" i="4"/>
  <c r="Z144" i="4" s="1"/>
  <c r="AB144" i="4" s="1"/>
  <c r="AY556" i="4"/>
  <c r="AT556" i="4"/>
  <c r="AV556" i="4" s="1"/>
  <c r="AA145" i="4" l="1"/>
  <c r="AD145" i="4" s="1"/>
  <c r="AE145" i="4" s="1"/>
  <c r="AC144" i="4"/>
  <c r="AF144" i="4" s="1"/>
  <c r="AW556" i="4"/>
  <c r="AZ556" i="4" s="1"/>
  <c r="AU557" i="4"/>
  <c r="AI144" i="4" l="1"/>
  <c r="AD363" i="14"/>
  <c r="BC556" i="4"/>
  <c r="AF485" i="14"/>
  <c r="S145" i="4"/>
  <c r="Z145" i="4" s="1"/>
  <c r="AB145" i="4" s="1"/>
  <c r="AM557" i="4"/>
  <c r="AX557" i="4"/>
  <c r="AC145" i="4" l="1"/>
  <c r="AF145" i="4" s="1"/>
  <c r="AT557" i="4"/>
  <c r="AV557" i="4" s="1"/>
  <c r="AY557" i="4"/>
  <c r="AI145" i="4" l="1"/>
  <c r="AD370" i="14"/>
  <c r="AA146" i="4"/>
  <c r="S146" i="4" s="1"/>
  <c r="AU558" i="4"/>
  <c r="AW557" i="4"/>
  <c r="AZ557" i="4" s="1"/>
  <c r="AD146" i="4" l="1"/>
  <c r="AE146" i="4" s="1"/>
  <c r="BC557" i="4"/>
  <c r="AF487" i="14"/>
  <c r="Z146" i="4"/>
  <c r="AB146" i="4" s="1"/>
  <c r="AM558" i="4"/>
  <c r="AT558" i="4" s="1"/>
  <c r="AV558" i="4" s="1"/>
  <c r="AX558" i="4"/>
  <c r="AA147" i="4" l="1"/>
  <c r="AC146" i="4"/>
  <c r="AF146" i="4" s="1"/>
  <c r="AU559" i="4"/>
  <c r="AM559" i="4" s="1"/>
  <c r="AT559" i="4" s="1"/>
  <c r="AY558" i="4"/>
  <c r="AI146" i="4" l="1"/>
  <c r="AD375" i="14"/>
  <c r="S147" i="4"/>
  <c r="AD147" i="4"/>
  <c r="AE147" i="4" s="1"/>
  <c r="AW558" i="4"/>
  <c r="AZ558" i="4" s="1"/>
  <c r="AX559" i="4"/>
  <c r="BC558" i="4" l="1"/>
  <c r="AF494" i="14"/>
  <c r="AV559" i="4"/>
  <c r="AU560" i="4" s="1"/>
  <c r="AM560" i="4" s="1"/>
  <c r="AT560" i="4" s="1"/>
  <c r="Z147" i="4"/>
  <c r="AB147" i="4" s="1"/>
  <c r="AY559" i="4"/>
  <c r="AC147" i="4" l="1"/>
  <c r="AF147" i="4" s="1"/>
  <c r="AA148" i="4"/>
  <c r="AD148" i="4" s="1"/>
  <c r="AE148" i="4" s="1"/>
  <c r="AW559" i="4"/>
  <c r="AZ559" i="4" s="1"/>
  <c r="AX560" i="4"/>
  <c r="AI147" i="4" l="1"/>
  <c r="AD379" i="14"/>
  <c r="BC559" i="4"/>
  <c r="AF498" i="14"/>
  <c r="AV560" i="4"/>
  <c r="AW560" i="4" s="1"/>
  <c r="S148" i="4"/>
  <c r="Z148" i="4" s="1"/>
  <c r="AB148" i="4" s="1"/>
  <c r="AY560" i="4"/>
  <c r="AA149" i="4" l="1"/>
  <c r="AD149" i="4" s="1"/>
  <c r="AE149" i="4" s="1"/>
  <c r="AC148" i="4"/>
  <c r="AF148" i="4" s="1"/>
  <c r="AU561" i="4"/>
  <c r="AM561" i="4" s="1"/>
  <c r="AT561" i="4" s="1"/>
  <c r="AV561" i="4" s="1"/>
  <c r="AZ560" i="4"/>
  <c r="AI148" i="4" l="1"/>
  <c r="AD384" i="14"/>
  <c r="BC560" i="4"/>
  <c r="AF502" i="14"/>
  <c r="S149" i="4"/>
  <c r="AW561" i="4"/>
  <c r="AX561" i="4"/>
  <c r="AY561" i="4" s="1"/>
  <c r="Z149" i="4" l="1"/>
  <c r="AB149" i="4" s="1"/>
  <c r="AU562" i="4"/>
  <c r="AM562" i="4" s="1"/>
  <c r="AZ561" i="4"/>
  <c r="BC561" i="4" l="1"/>
  <c r="AF489" i="14"/>
  <c r="AC149" i="4"/>
  <c r="AF149" i="4" s="1"/>
  <c r="AA150" i="4"/>
  <c r="AD150" i="4" s="1"/>
  <c r="AE150" i="4" s="1"/>
  <c r="AX562" i="4"/>
  <c r="AY562" i="4" s="1"/>
  <c r="AT562" i="4"/>
  <c r="AV562" i="4" s="1"/>
  <c r="AI149" i="4" l="1"/>
  <c r="AD386" i="14"/>
  <c r="AW562" i="4"/>
  <c r="AZ562" i="4" s="1"/>
  <c r="AU563" i="4"/>
  <c r="AM563" i="4" s="1"/>
  <c r="AT563" i="4" s="1"/>
  <c r="AV563" i="4" s="1"/>
  <c r="S150" i="4"/>
  <c r="Z150" i="4" s="1"/>
  <c r="AB150" i="4" s="1"/>
  <c r="BC562" i="4" l="1"/>
  <c r="AF505" i="14"/>
  <c r="AX563" i="4"/>
  <c r="AY563" i="4" s="1"/>
  <c r="AC150" i="4"/>
  <c r="AF150" i="4" s="1"/>
  <c r="AW563" i="4"/>
  <c r="AZ563" i="4" s="1"/>
  <c r="AU564" i="4"/>
  <c r="AI150" i="4" l="1"/>
  <c r="AD390" i="14"/>
  <c r="BC563" i="4"/>
  <c r="AF510" i="14"/>
  <c r="AA151" i="4"/>
  <c r="S151" i="4" s="1"/>
  <c r="AM564" i="4"/>
  <c r="AX564" i="4"/>
  <c r="AD151" i="4" l="1"/>
  <c r="AE151" i="4" s="1"/>
  <c r="Z151" i="4"/>
  <c r="AB151" i="4" s="1"/>
  <c r="AY564" i="4"/>
  <c r="AT564" i="4"/>
  <c r="AV564" i="4" s="1"/>
  <c r="AA152" i="4" l="1"/>
  <c r="AD152" i="4" s="1"/>
  <c r="AE152" i="4" s="1"/>
  <c r="AC151" i="4"/>
  <c r="AF151" i="4" s="1"/>
  <c r="AU565" i="4"/>
  <c r="AW564" i="4"/>
  <c r="AI151" i="4" l="1"/>
  <c r="AD398" i="14"/>
  <c r="S152" i="4"/>
  <c r="Z152" i="4" s="1"/>
  <c r="AB152" i="4" s="1"/>
  <c r="AZ564" i="4"/>
  <c r="AM565" i="4"/>
  <c r="AT565" i="4" s="1"/>
  <c r="AV565" i="4" s="1"/>
  <c r="AX565" i="4"/>
  <c r="BC564" i="4" l="1"/>
  <c r="AF513" i="14"/>
  <c r="AC152" i="4"/>
  <c r="AF152" i="4" s="1"/>
  <c r="AY565" i="4"/>
  <c r="AI152" i="4" l="1"/>
  <c r="AD400" i="14"/>
  <c r="AA153" i="4"/>
  <c r="AD153" i="4" s="1"/>
  <c r="AE153" i="4" s="1"/>
  <c r="AU566" i="4"/>
  <c r="AW565" i="4"/>
  <c r="AZ565" i="4" s="1"/>
  <c r="BC565" i="4" l="1"/>
  <c r="AF516" i="14"/>
  <c r="S153" i="4"/>
  <c r="AM566" i="4"/>
  <c r="AX566" i="4"/>
  <c r="Z153" i="4" l="1"/>
  <c r="AB153" i="4" s="1"/>
  <c r="AY566" i="4"/>
  <c r="AT566" i="4"/>
  <c r="AV566" i="4" s="1"/>
  <c r="AA154" i="4" l="1"/>
  <c r="AC153" i="4"/>
  <c r="AF153" i="4" s="1"/>
  <c r="AW566" i="4"/>
  <c r="AZ566" i="4" s="1"/>
  <c r="AU567" i="4"/>
  <c r="AI153" i="4" l="1"/>
  <c r="AD404" i="14"/>
  <c r="BC566" i="4"/>
  <c r="AF523" i="14"/>
  <c r="AD154" i="4"/>
  <c r="AE154" i="4" s="1"/>
  <c r="S154" i="4"/>
  <c r="AM567" i="4"/>
  <c r="AX567" i="4"/>
  <c r="Z154" i="4" l="1"/>
  <c r="AB154" i="4" s="1"/>
  <c r="AY567" i="4"/>
  <c r="AT567" i="4"/>
  <c r="AV567" i="4" s="1"/>
  <c r="AA155" i="4" l="1"/>
  <c r="AD155" i="4" s="1"/>
  <c r="AE155" i="4" s="1"/>
  <c r="AC154" i="4"/>
  <c r="AF154" i="4" s="1"/>
  <c r="AU568" i="4"/>
  <c r="AW567" i="4"/>
  <c r="AZ567" i="4" s="1"/>
  <c r="AI154" i="4" l="1"/>
  <c r="AD407" i="14"/>
  <c r="BC567" i="4"/>
  <c r="AF526" i="14"/>
  <c r="S155" i="4"/>
  <c r="AM568" i="4"/>
  <c r="AT568" i="4" s="1"/>
  <c r="AV568" i="4" s="1"/>
  <c r="AX568" i="4"/>
  <c r="Z155" i="4" l="1"/>
  <c r="AB155" i="4" s="1"/>
  <c r="AY568" i="4"/>
  <c r="AC155" i="4" l="1"/>
  <c r="AF155" i="4" s="1"/>
  <c r="AA156" i="4"/>
  <c r="AD156" i="4" s="1"/>
  <c r="AE156" i="4" s="1"/>
  <c r="AW568" i="4"/>
  <c r="AZ568" i="4" s="1"/>
  <c r="AU569" i="4"/>
  <c r="AI155" i="4" l="1"/>
  <c r="AD409" i="14"/>
  <c r="BC568" i="4"/>
  <c r="AF528" i="14"/>
  <c r="S156" i="4"/>
  <c r="AM569" i="4"/>
  <c r="AX569" i="4"/>
  <c r="Z156" i="4" l="1"/>
  <c r="AB156" i="4" s="1"/>
  <c r="AT569" i="4"/>
  <c r="AV569" i="4" s="1"/>
  <c r="AY569" i="4"/>
  <c r="AA157" i="4" l="1"/>
  <c r="AC156" i="4"/>
  <c r="AF156" i="4" s="1"/>
  <c r="AW569" i="4"/>
  <c r="AZ569" i="4" s="1"/>
  <c r="AU570" i="4"/>
  <c r="AI156" i="4" l="1"/>
  <c r="AD412" i="14"/>
  <c r="BC569" i="4"/>
  <c r="AF531" i="14"/>
  <c r="S157" i="4"/>
  <c r="AD157" i="4"/>
  <c r="AE157" i="4" s="1"/>
  <c r="AM570" i="4"/>
  <c r="AX570" i="4"/>
  <c r="Z157" i="4" l="1"/>
  <c r="AB157" i="4" s="1"/>
  <c r="AY570" i="4"/>
  <c r="AT570" i="4"/>
  <c r="AV570" i="4" s="1"/>
  <c r="AC157" i="4" l="1"/>
  <c r="AF157" i="4" s="1"/>
  <c r="AA158" i="4"/>
  <c r="AD158" i="4" s="1"/>
  <c r="AE158" i="4" s="1"/>
  <c r="AU571" i="4"/>
  <c r="AW570" i="4"/>
  <c r="AI157" i="4" l="1"/>
  <c r="AD416" i="14"/>
  <c r="S158" i="4"/>
  <c r="AZ570" i="4"/>
  <c r="AM571" i="4"/>
  <c r="AT571" i="4" s="1"/>
  <c r="AV571" i="4" s="1"/>
  <c r="AX571" i="4"/>
  <c r="BC570" i="4" l="1"/>
  <c r="AF536" i="14"/>
  <c r="Z158" i="4"/>
  <c r="AB158" i="4" s="1"/>
  <c r="AY571" i="4"/>
  <c r="AA159" i="4" l="1"/>
  <c r="AD159" i="4" s="1"/>
  <c r="AE159" i="4" s="1"/>
  <c r="AC158" i="4"/>
  <c r="AF158" i="4" s="1"/>
  <c r="AU572" i="4"/>
  <c r="AW571" i="4"/>
  <c r="AZ571" i="4" s="1"/>
  <c r="AI158" i="4" l="1"/>
  <c r="AD419" i="14"/>
  <c r="BC571" i="4"/>
  <c r="AF530" i="14"/>
  <c r="S159" i="4"/>
  <c r="AM572" i="4"/>
  <c r="AX572" i="4"/>
  <c r="Z159" i="4" l="1"/>
  <c r="AB159" i="4" s="1"/>
  <c r="AY572" i="4"/>
  <c r="AT572" i="4"/>
  <c r="AV572" i="4" s="1"/>
  <c r="AC159" i="4" l="1"/>
  <c r="AF159" i="4" s="1"/>
  <c r="AA160" i="4"/>
  <c r="AW572" i="4"/>
  <c r="AZ572" i="4" s="1"/>
  <c r="AU573" i="4"/>
  <c r="AI159" i="4" l="1"/>
  <c r="AD318" i="14"/>
  <c r="BC572" i="4"/>
  <c r="AF488" i="14"/>
  <c r="AD160" i="4"/>
  <c r="AE160" i="4" s="1"/>
  <c r="S160" i="4"/>
  <c r="AM573" i="4"/>
  <c r="AX573" i="4"/>
  <c r="Z160" i="4" l="1"/>
  <c r="AB160" i="4" s="1"/>
  <c r="AY573" i="4"/>
  <c r="AT573" i="4"/>
  <c r="AV573" i="4" s="1"/>
  <c r="AC160" i="4" l="1"/>
  <c r="AF160" i="4" s="1"/>
  <c r="AA161" i="4"/>
  <c r="AD161" i="4" s="1"/>
  <c r="AE161" i="4" s="1"/>
  <c r="AW573" i="4"/>
  <c r="AZ573" i="4" s="1"/>
  <c r="AU574" i="4"/>
  <c r="AI160" i="4" l="1"/>
  <c r="AD319" i="14"/>
  <c r="BC573" i="4"/>
  <c r="AF439" i="14"/>
  <c r="S161" i="4"/>
  <c r="AM574" i="4"/>
  <c r="AX574" i="4"/>
  <c r="Z161" i="4" l="1"/>
  <c r="AB161" i="4" s="1"/>
  <c r="AT574" i="4"/>
  <c r="AV574" i="4" s="1"/>
  <c r="AY574" i="4"/>
  <c r="AC161" i="4" l="1"/>
  <c r="AF161" i="4" s="1"/>
  <c r="AA162" i="4"/>
  <c r="AD162" i="4" s="1"/>
  <c r="AE162" i="4" s="1"/>
  <c r="AU575" i="4"/>
  <c r="AW574" i="4"/>
  <c r="AI161" i="4" l="1"/>
  <c r="AD333" i="14"/>
  <c r="S162" i="4"/>
  <c r="Z162" i="4" s="1"/>
  <c r="AB162" i="4" s="1"/>
  <c r="AM575" i="4"/>
  <c r="AT575" i="4" s="1"/>
  <c r="AV575" i="4" s="1"/>
  <c r="AX575" i="4"/>
  <c r="AZ574" i="4"/>
  <c r="BC574" i="4" l="1"/>
  <c r="AF455" i="14"/>
  <c r="AA163" i="4"/>
  <c r="AD163" i="4" s="1"/>
  <c r="AE163" i="4" s="1"/>
  <c r="AC162" i="4"/>
  <c r="AF162" i="4" s="1"/>
  <c r="S163" i="4"/>
  <c r="Z163" i="4" s="1"/>
  <c r="AB163" i="4" s="1"/>
  <c r="AY575" i="4"/>
  <c r="AI162" i="4" l="1"/>
  <c r="AD350" i="14"/>
  <c r="AA164" i="4"/>
  <c r="AD164" i="4" s="1"/>
  <c r="AE164" i="4" s="1"/>
  <c r="AU576" i="4"/>
  <c r="AW575" i="4"/>
  <c r="AZ575" i="4" s="1"/>
  <c r="BC575" i="4" l="1"/>
  <c r="AF466" i="14"/>
  <c r="S164" i="4"/>
  <c r="AC163" i="4"/>
  <c r="AF163" i="4" s="1"/>
  <c r="AM576" i="4"/>
  <c r="AT576" i="4" s="1"/>
  <c r="AV576" i="4" s="1"/>
  <c r="AX576" i="4"/>
  <c r="AI163" i="4" l="1"/>
  <c r="AD365" i="14"/>
  <c r="Z164" i="4"/>
  <c r="AB164" i="4" s="1"/>
  <c r="AC164" i="4"/>
  <c r="AF164" i="4" s="1"/>
  <c r="AA165" i="4"/>
  <c r="AY576" i="4"/>
  <c r="AI164" i="4" l="1"/>
  <c r="AD382" i="14"/>
  <c r="AD165" i="4"/>
  <c r="AE165" i="4" s="1"/>
  <c r="S165" i="4"/>
  <c r="AU577" i="4"/>
  <c r="AW576" i="4"/>
  <c r="AZ576" i="4" s="1"/>
  <c r="BC576" i="4" l="1"/>
  <c r="AF479" i="14"/>
  <c r="Z165" i="4"/>
  <c r="AB165" i="4" s="1"/>
  <c r="AM577" i="4"/>
  <c r="AX577" i="4"/>
  <c r="AA166" i="4" l="1"/>
  <c r="AC165" i="4"/>
  <c r="AF165" i="4" s="1"/>
  <c r="AY577" i="4"/>
  <c r="AT577" i="4"/>
  <c r="AV577" i="4" s="1"/>
  <c r="AI165" i="4" l="1"/>
  <c r="AD399" i="14"/>
  <c r="AD166" i="4"/>
  <c r="AE166" i="4" s="1"/>
  <c r="S166" i="4"/>
  <c r="AU578" i="4"/>
  <c r="AW577" i="4"/>
  <c r="AZ577" i="4" s="1"/>
  <c r="BC577" i="4" l="1"/>
  <c r="AF493" i="14"/>
  <c r="Z166" i="4"/>
  <c r="AB166" i="4" s="1"/>
  <c r="AM578" i="4"/>
  <c r="AX578" i="4"/>
  <c r="AA167" i="4" l="1"/>
  <c r="AC166" i="4"/>
  <c r="AF166" i="4" s="1"/>
  <c r="AY578" i="4"/>
  <c r="AT578" i="4"/>
  <c r="AV578" i="4" s="1"/>
  <c r="AI166" i="4" l="1"/>
  <c r="AD393" i="14"/>
  <c r="AD167" i="4"/>
  <c r="AE167" i="4" s="1"/>
  <c r="S167" i="4"/>
  <c r="AW578" i="4"/>
  <c r="AZ578" i="4" s="1"/>
  <c r="AU579" i="4"/>
  <c r="BC578" i="4" l="1"/>
  <c r="AF508" i="14"/>
  <c r="Z167" i="4"/>
  <c r="AB167" i="4" s="1"/>
  <c r="AM579" i="4"/>
  <c r="AX579" i="4"/>
  <c r="AA168" i="4" l="1"/>
  <c r="AC167" i="4"/>
  <c r="AF167" i="4" s="1"/>
  <c r="AY579" i="4"/>
  <c r="AT579" i="4"/>
  <c r="AV579" i="4" s="1"/>
  <c r="AI167" i="4" l="1"/>
  <c r="AD394" i="14"/>
  <c r="AD168" i="4"/>
  <c r="S168" i="4"/>
  <c r="AW579" i="4"/>
  <c r="AZ579" i="4" s="1"/>
  <c r="AU580" i="4"/>
  <c r="BC579" i="4" l="1"/>
  <c r="AF521" i="14"/>
  <c r="Z168" i="4"/>
  <c r="AB168" i="4" s="1"/>
  <c r="AE168" i="4"/>
  <c r="AM580" i="4"/>
  <c r="AX580" i="4"/>
  <c r="AA169" i="4" l="1"/>
  <c r="AD169" i="4" s="1"/>
  <c r="AE169" i="4" s="1"/>
  <c r="AC168" i="4"/>
  <c r="AF168" i="4" s="1"/>
  <c r="AT580" i="4"/>
  <c r="AV580" i="4" s="1"/>
  <c r="AY580" i="4"/>
  <c r="AI168" i="4" l="1"/>
  <c r="AD405" i="14"/>
  <c r="S169" i="4"/>
  <c r="AU581" i="4"/>
  <c r="AW580" i="4"/>
  <c r="Z169" i="4" l="1"/>
  <c r="AB169" i="4" s="1"/>
  <c r="AZ580" i="4"/>
  <c r="AM581" i="4"/>
  <c r="AT581" i="4" s="1"/>
  <c r="AV581" i="4" s="1"/>
  <c r="AX581" i="4"/>
  <c r="BC580" i="4" l="1"/>
  <c r="AF534" i="14"/>
  <c r="AA170" i="4"/>
  <c r="AD170" i="4" s="1"/>
  <c r="AE170" i="4" s="1"/>
  <c r="AC169" i="4"/>
  <c r="AF169" i="4" s="1"/>
  <c r="AU582" i="4"/>
  <c r="AY581" i="4"/>
  <c r="AI169" i="4" l="1"/>
  <c r="AD414" i="14"/>
  <c r="S170" i="4"/>
  <c r="Z170" i="4" s="1"/>
  <c r="AB170" i="4" s="1"/>
  <c r="AW581" i="4"/>
  <c r="AZ581" i="4" s="1"/>
  <c r="AM582" i="4"/>
  <c r="AT582" i="4" s="1"/>
  <c r="AX582" i="4"/>
  <c r="AY582" i="4" s="1"/>
  <c r="BC581" i="4" l="1"/>
  <c r="AF551" i="14"/>
  <c r="AV582" i="4"/>
  <c r="AU583" i="4" s="1"/>
  <c r="AA171" i="4" l="1"/>
  <c r="AD171" i="4" s="1"/>
  <c r="AE171" i="4" s="1"/>
  <c r="AC170" i="4"/>
  <c r="AF170" i="4" s="1"/>
  <c r="AW582" i="4"/>
  <c r="AZ582" i="4" s="1"/>
  <c r="AM583" i="4"/>
  <c r="AT583" i="4" s="1"/>
  <c r="AV583" i="4" s="1"/>
  <c r="AX583" i="4"/>
  <c r="AI170" i="4" l="1"/>
  <c r="AD422" i="14"/>
  <c r="BC582" i="4"/>
  <c r="AF563" i="14"/>
  <c r="S171" i="4"/>
  <c r="AY583" i="4"/>
  <c r="Z171" i="4" l="1"/>
  <c r="AB171" i="4" s="1"/>
  <c r="AU584" i="4"/>
  <c r="AW583" i="4"/>
  <c r="AZ583" i="4" s="1"/>
  <c r="BC583" i="4" l="1"/>
  <c r="AF569" i="14"/>
  <c r="AA172" i="4"/>
  <c r="AD172" i="4" s="1"/>
  <c r="AE172" i="4" s="1"/>
  <c r="AC171" i="4"/>
  <c r="AF171" i="4" s="1"/>
  <c r="AM584" i="4"/>
  <c r="AT584" i="4" s="1"/>
  <c r="AV584" i="4" s="1"/>
  <c r="AX584" i="4"/>
  <c r="AI171" i="4" l="1"/>
  <c r="AD436" i="14"/>
  <c r="S172" i="4"/>
  <c r="AY584" i="4"/>
  <c r="Z172" i="4" l="1"/>
  <c r="AB172" i="4" s="1"/>
  <c r="AU585" i="4"/>
  <c r="AW584" i="4"/>
  <c r="AZ584" i="4" s="1"/>
  <c r="BC584" i="4" l="1"/>
  <c r="AF575" i="14"/>
  <c r="AA173" i="4"/>
  <c r="AD173" i="4" s="1"/>
  <c r="AE173" i="4" s="1"/>
  <c r="AC172" i="4"/>
  <c r="AF172" i="4" s="1"/>
  <c r="AM585" i="4"/>
  <c r="AX585" i="4"/>
  <c r="AI172" i="4" l="1"/>
  <c r="AD450" i="14"/>
  <c r="S173" i="4"/>
  <c r="Z173" i="4" s="1"/>
  <c r="AB173" i="4" s="1"/>
  <c r="AT585" i="4"/>
  <c r="AV585" i="4" s="1"/>
  <c r="AY585" i="4"/>
  <c r="AC173" i="4" l="1"/>
  <c r="AF173" i="4" s="1"/>
  <c r="AA174" i="4"/>
  <c r="AD174" i="4" s="1"/>
  <c r="AE174" i="4" s="1"/>
  <c r="AW585" i="4"/>
  <c r="AZ585" i="4" s="1"/>
  <c r="AU586" i="4"/>
  <c r="AI173" i="4" l="1"/>
  <c r="AD460" i="14"/>
  <c r="BC585" i="4"/>
  <c r="AF579" i="14"/>
  <c r="S174" i="4"/>
  <c r="AM586" i="4"/>
  <c r="AX586" i="4"/>
  <c r="Z174" i="4" l="1"/>
  <c r="AB174" i="4" s="1"/>
  <c r="AY586" i="4"/>
  <c r="AT586" i="4"/>
  <c r="AV586" i="4" s="1"/>
  <c r="AC174" i="4" l="1"/>
  <c r="AF174" i="4" s="1"/>
  <c r="AA175" i="4"/>
  <c r="AD175" i="4" s="1"/>
  <c r="AE175" i="4" s="1"/>
  <c r="AU587" i="4"/>
  <c r="AW586" i="4"/>
  <c r="AZ586" i="4" s="1"/>
  <c r="AI174" i="4" l="1"/>
  <c r="AD469" i="14"/>
  <c r="BC586" i="4"/>
  <c r="AF583" i="14"/>
  <c r="S175" i="4"/>
  <c r="AM587" i="4"/>
  <c r="AT587" i="4" s="1"/>
  <c r="AV587" i="4" s="1"/>
  <c r="AX587" i="4"/>
  <c r="Z175" i="4" l="1"/>
  <c r="AB175" i="4" s="1"/>
  <c r="AY587" i="4"/>
  <c r="AC175" i="4" l="1"/>
  <c r="AF175" i="4" s="1"/>
  <c r="AA176" i="4"/>
  <c r="AD176" i="4" s="1"/>
  <c r="AE176" i="4" s="1"/>
  <c r="AW587" i="4"/>
  <c r="AZ587" i="4" s="1"/>
  <c r="AU588" i="4"/>
  <c r="AI175" i="4" l="1"/>
  <c r="AD475" i="14"/>
  <c r="BC587" i="4"/>
  <c r="AF584" i="14"/>
  <c r="S176" i="4"/>
  <c r="AM588" i="4"/>
  <c r="AX588" i="4"/>
  <c r="Z176" i="4" l="1"/>
  <c r="AB176" i="4" s="1"/>
  <c r="AY588" i="4"/>
  <c r="AT588" i="4"/>
  <c r="AV588" i="4" s="1"/>
  <c r="AC176" i="4" l="1"/>
  <c r="AF176" i="4" s="1"/>
  <c r="AA177" i="4"/>
  <c r="AD177" i="4" s="1"/>
  <c r="AE177" i="4" s="1"/>
  <c r="AU589" i="4"/>
  <c r="AW588" i="4"/>
  <c r="AZ588" i="4" s="1"/>
  <c r="AI176" i="4" l="1"/>
  <c r="AD479" i="14"/>
  <c r="BC588" i="4"/>
  <c r="AF586" i="14"/>
  <c r="S177" i="4"/>
  <c r="Z177" i="4" s="1"/>
  <c r="AB177" i="4" s="1"/>
  <c r="AM589" i="4"/>
  <c r="AT589" i="4" s="1"/>
  <c r="AV589" i="4" s="1"/>
  <c r="AX589" i="4"/>
  <c r="AA178" i="4" l="1"/>
  <c r="AY589" i="4"/>
  <c r="AC177" i="4" l="1"/>
  <c r="AF177" i="4" s="1"/>
  <c r="S178" i="4"/>
  <c r="AD178" i="4"/>
  <c r="AE178" i="4" s="1"/>
  <c r="AW589" i="4"/>
  <c r="AZ589" i="4" s="1"/>
  <c r="AU590" i="4"/>
  <c r="AI177" i="4" l="1"/>
  <c r="AD484" i="14"/>
  <c r="BC589" i="4"/>
  <c r="AF572" i="14"/>
  <c r="Z178" i="4"/>
  <c r="AB178" i="4" s="1"/>
  <c r="AM590" i="4"/>
  <c r="AX590" i="4"/>
  <c r="AA179" i="4" l="1"/>
  <c r="AD179" i="4" s="1"/>
  <c r="AE179" i="4" s="1"/>
  <c r="AC178" i="4"/>
  <c r="AF178" i="4" s="1"/>
  <c r="AY590" i="4"/>
  <c r="AT590" i="4"/>
  <c r="AV590" i="4" s="1"/>
  <c r="AI178" i="4" l="1"/>
  <c r="AD486" i="14"/>
  <c r="S179" i="4"/>
  <c r="AW590" i="4"/>
  <c r="AZ590" i="4" s="1"/>
  <c r="AU591" i="4"/>
  <c r="BC590" i="4" l="1"/>
  <c r="AF587" i="14"/>
  <c r="Z179" i="4"/>
  <c r="AB179" i="4" s="1"/>
  <c r="AM591" i="4"/>
  <c r="AX591" i="4"/>
  <c r="AA180" i="4" l="1"/>
  <c r="AC179" i="4"/>
  <c r="AF179" i="4" s="1"/>
  <c r="AT591" i="4"/>
  <c r="AV591" i="4" s="1"/>
  <c r="AY591" i="4"/>
  <c r="AI179" i="4" l="1"/>
  <c r="AD491" i="14"/>
  <c r="S180" i="4"/>
  <c r="AD180" i="4"/>
  <c r="AE180" i="4" s="1"/>
  <c r="AU592" i="4"/>
  <c r="AW591" i="4"/>
  <c r="Z180" i="4" l="1"/>
  <c r="AB180" i="4" s="1"/>
  <c r="AM592" i="4"/>
  <c r="AT592" i="4" s="1"/>
  <c r="AV592" i="4" s="1"/>
  <c r="AX592" i="4"/>
  <c r="AZ591" i="4"/>
  <c r="BC591" i="4" l="1"/>
  <c r="AF589" i="14"/>
  <c r="AA181" i="4"/>
  <c r="AC180" i="4"/>
  <c r="AF180" i="4" s="1"/>
  <c r="AY592" i="4"/>
  <c r="AI180" i="4" l="1"/>
  <c r="AD494" i="14"/>
  <c r="AD181" i="4"/>
  <c r="AE181" i="4" s="1"/>
  <c r="S181" i="4"/>
  <c r="AU593" i="4"/>
  <c r="AW592" i="4"/>
  <c r="AZ592" i="4" s="1"/>
  <c r="BC592" i="4" l="1"/>
  <c r="AF593" i="14"/>
  <c r="Z181" i="4"/>
  <c r="AB181" i="4" s="1"/>
  <c r="AM593" i="4"/>
  <c r="AX593" i="4"/>
  <c r="AA182" i="4" l="1"/>
  <c r="AD182" i="4" s="1"/>
  <c r="AC181" i="4"/>
  <c r="AF181" i="4" s="1"/>
  <c r="S182" i="4"/>
  <c r="Z182" i="4" s="1"/>
  <c r="AB182" i="4" s="1"/>
  <c r="AT593" i="4"/>
  <c r="AV593" i="4" s="1"/>
  <c r="AY593" i="4"/>
  <c r="AE182" i="4"/>
  <c r="AI181" i="4" l="1"/>
  <c r="AD498" i="14"/>
  <c r="AW593" i="4"/>
  <c r="AZ593" i="4" s="1"/>
  <c r="AU594" i="4"/>
  <c r="AC182" i="4"/>
  <c r="AF182" i="4" s="1"/>
  <c r="AA183" i="4"/>
  <c r="AI182" i="4" l="1"/>
  <c r="AD503" i="14"/>
  <c r="BC593" i="4"/>
  <c r="AF596" i="14"/>
  <c r="AM594" i="4"/>
  <c r="AX594" i="4"/>
  <c r="S183" i="4"/>
  <c r="AD183" i="4"/>
  <c r="AY594" i="4" l="1"/>
  <c r="AT594" i="4"/>
  <c r="AV594" i="4" s="1"/>
  <c r="AE183" i="4"/>
  <c r="Z183" i="4"/>
  <c r="AB183" i="4" s="1"/>
  <c r="AW594" i="4" l="1"/>
  <c r="AZ594" i="4" s="1"/>
  <c r="AU595" i="4"/>
  <c r="AA184" i="4"/>
  <c r="AC183" i="4"/>
  <c r="AF183" i="4" s="1"/>
  <c r="AI183" i="4" l="1"/>
  <c r="AD507" i="14"/>
  <c r="BC594" i="4"/>
  <c r="AF597" i="14"/>
  <c r="AM595" i="4"/>
  <c r="AX595" i="4"/>
  <c r="S184" i="4"/>
  <c r="Z184" i="4" s="1"/>
  <c r="AB184" i="4" s="1"/>
  <c r="AD184" i="4"/>
  <c r="AT595" i="4" l="1"/>
  <c r="AV595" i="4" s="1"/>
  <c r="AY595" i="4"/>
  <c r="AE184" i="4"/>
  <c r="AW595" i="4" l="1"/>
  <c r="AZ595" i="4" s="1"/>
  <c r="AU596" i="4"/>
  <c r="AC184" i="4"/>
  <c r="AF184" i="4" s="1"/>
  <c r="AA185" i="4"/>
  <c r="AI184" i="4" l="1"/>
  <c r="AD510" i="14"/>
  <c r="BC595" i="4"/>
  <c r="AF598" i="14"/>
  <c r="AM596" i="4"/>
  <c r="AX596" i="4"/>
  <c r="S185" i="4"/>
  <c r="AD185" i="4"/>
  <c r="AY596" i="4" l="1"/>
  <c r="AT596" i="4"/>
  <c r="AV596" i="4" s="1"/>
  <c r="AE185" i="4"/>
  <c r="Z185" i="4"/>
  <c r="AB185" i="4" s="1"/>
  <c r="AU597" i="4" l="1"/>
  <c r="AW596" i="4"/>
  <c r="AZ596" i="4" s="1"/>
  <c r="AC185" i="4"/>
  <c r="AF185" i="4" s="1"/>
  <c r="AA186" i="4"/>
  <c r="AI185" i="4" l="1"/>
  <c r="AD512" i="14"/>
  <c r="BC596" i="4"/>
  <c r="AF599" i="14"/>
  <c r="AM597" i="4"/>
  <c r="AT597" i="4" s="1"/>
  <c r="AV597" i="4" s="1"/>
  <c r="AX597" i="4"/>
  <c r="S186" i="4"/>
  <c r="AD186" i="4"/>
  <c r="AY597" i="4" l="1"/>
  <c r="AE186" i="4"/>
  <c r="Z186" i="4"/>
  <c r="AB186" i="4" s="1"/>
  <c r="AU598" i="4" l="1"/>
  <c r="AW597" i="4"/>
  <c r="AZ597" i="4" s="1"/>
  <c r="AA187" i="4"/>
  <c r="AC186" i="4"/>
  <c r="AF186" i="4" s="1"/>
  <c r="AI186" i="4" l="1"/>
  <c r="AD514" i="14"/>
  <c r="BC597" i="4"/>
  <c r="AF603" i="14"/>
  <c r="AM598" i="4"/>
  <c r="AT598" i="4" s="1"/>
  <c r="AV598" i="4" s="1"/>
  <c r="AX598" i="4"/>
  <c r="S187" i="4"/>
  <c r="AD187" i="4"/>
  <c r="AW598" i="4" l="1"/>
  <c r="AY598" i="4"/>
  <c r="AE187" i="4"/>
  <c r="Z187" i="4"/>
  <c r="AB187" i="4" s="1"/>
  <c r="AU599" i="4" l="1"/>
  <c r="AM599" i="4" s="1"/>
  <c r="AT599" i="4" s="1"/>
  <c r="AV599" i="4" s="1"/>
  <c r="AZ598" i="4"/>
  <c r="AA188" i="4"/>
  <c r="AC187" i="4"/>
  <c r="AF187" i="4" s="1"/>
  <c r="AI187" i="4" l="1"/>
  <c r="AD517" i="14"/>
  <c r="BC598" i="4"/>
  <c r="AF605" i="14"/>
  <c r="AX599" i="4"/>
  <c r="AY599" i="4" s="1"/>
  <c r="AU600" i="4"/>
  <c r="AM600" i="4" s="1"/>
  <c r="AT600" i="4" s="1"/>
  <c r="S188" i="4"/>
  <c r="Z188" i="4" s="1"/>
  <c r="AB188" i="4" s="1"/>
  <c r="AD188" i="4"/>
  <c r="AA189" i="4" l="1"/>
  <c r="S189" i="4" s="1"/>
  <c r="Z189" i="4" s="1"/>
  <c r="AW599" i="4"/>
  <c r="AZ599" i="4" s="1"/>
  <c r="AX600" i="4"/>
  <c r="AE188" i="4"/>
  <c r="BC599" i="4" l="1"/>
  <c r="AF608" i="14"/>
  <c r="AV600" i="4"/>
  <c r="AW600" i="4" s="1"/>
  <c r="AC188" i="4"/>
  <c r="AF188" i="4" s="1"/>
  <c r="AY600" i="4"/>
  <c r="AD189" i="4"/>
  <c r="AI188" i="4" l="1"/>
  <c r="AD520" i="14"/>
  <c r="AB189" i="4"/>
  <c r="AU601" i="4"/>
  <c r="AM601" i="4" s="1"/>
  <c r="AT601" i="4" s="1"/>
  <c r="AV601" i="4" s="1"/>
  <c r="AZ600" i="4"/>
  <c r="AE189" i="4"/>
  <c r="BC600" i="4" l="1"/>
  <c r="AF592" i="14"/>
  <c r="AA190" i="4"/>
  <c r="S190" i="4" s="1"/>
  <c r="Z190" i="4" s="1"/>
  <c r="AC189" i="4"/>
  <c r="AF189" i="4" s="1"/>
  <c r="AU602" i="4"/>
  <c r="AM602" i="4" s="1"/>
  <c r="AT602" i="4" s="1"/>
  <c r="AX601" i="4"/>
  <c r="AY601" i="4" s="1"/>
  <c r="AI189" i="4" l="1"/>
  <c r="AD525" i="14"/>
  <c r="AB190" i="4"/>
  <c r="AA191" i="4" s="1"/>
  <c r="S191" i="4" s="1"/>
  <c r="Z191" i="4" s="1"/>
  <c r="AD190" i="4"/>
  <c r="AE190" i="4" s="1"/>
  <c r="AW601" i="4"/>
  <c r="AV602" i="4" s="1"/>
  <c r="AX602" i="4"/>
  <c r="AC190" i="4" l="1"/>
  <c r="AB191" i="4" s="1"/>
  <c r="AZ601" i="4"/>
  <c r="AY602" i="4"/>
  <c r="AU603" i="4"/>
  <c r="AM603" i="4" s="1"/>
  <c r="AT603" i="4" s="1"/>
  <c r="AW602" i="4"/>
  <c r="AD191" i="4"/>
  <c r="AF190" i="4" l="1"/>
  <c r="AI190" i="4"/>
  <c r="AD527" i="14"/>
  <c r="AV603" i="4"/>
  <c r="AU604" i="4" s="1"/>
  <c r="AM604" i="4" s="1"/>
  <c r="AT604" i="4" s="1"/>
  <c r="BC601" i="4"/>
  <c r="AF604" i="14"/>
  <c r="AX603" i="4"/>
  <c r="AZ602" i="4"/>
  <c r="AE191" i="4"/>
  <c r="AC191" i="4"/>
  <c r="AA192" i="4"/>
  <c r="S192" i="4" s="1"/>
  <c r="Z192" i="4" s="1"/>
  <c r="AB192" i="4" s="1"/>
  <c r="BC602" i="4" l="1"/>
  <c r="AF611" i="14"/>
  <c r="AD192" i="4"/>
  <c r="AE192" i="4" s="1"/>
  <c r="AW603" i="4"/>
  <c r="AV604" i="4" s="1"/>
  <c r="AY603" i="4"/>
  <c r="AF191" i="4"/>
  <c r="AI191" i="4" l="1"/>
  <c r="AD532" i="14"/>
  <c r="AZ603" i="4"/>
  <c r="AX604" i="4"/>
  <c r="AW604" i="4"/>
  <c r="AU605" i="4"/>
  <c r="AM605" i="4" s="1"/>
  <c r="AT605" i="4" s="1"/>
  <c r="AV605" i="4" s="1"/>
  <c r="AA193" i="4"/>
  <c r="AC192" i="4"/>
  <c r="AF192" i="4" s="1"/>
  <c r="AI192" i="4" l="1"/>
  <c r="AD537" i="14"/>
  <c r="BC603" i="4"/>
  <c r="AF614" i="14"/>
  <c r="AY604" i="4"/>
  <c r="AZ604" i="4" s="1"/>
  <c r="S193" i="4"/>
  <c r="AD193" i="4"/>
  <c r="BC604" i="4" l="1"/>
  <c r="AF615" i="14"/>
  <c r="AX605" i="4"/>
  <c r="AW605" i="4"/>
  <c r="AU606" i="4"/>
  <c r="AM606" i="4" s="1"/>
  <c r="AE193" i="4"/>
  <c r="Z193" i="4"/>
  <c r="AB193" i="4" s="1"/>
  <c r="AT606" i="4" l="1"/>
  <c r="AV606" i="4" s="1"/>
  <c r="AY605" i="4"/>
  <c r="AZ605" i="4" s="1"/>
  <c r="AA194" i="4"/>
  <c r="AC193" i="4"/>
  <c r="AF193" i="4" s="1"/>
  <c r="AI193" i="4" l="1"/>
  <c r="AD540" i="14"/>
  <c r="BC605" i="4"/>
  <c r="AF617" i="14"/>
  <c r="AX606" i="4"/>
  <c r="AU607" i="4"/>
  <c r="AM607" i="4" s="1"/>
  <c r="AT607" i="4" s="1"/>
  <c r="AW606" i="4"/>
  <c r="S194" i="4"/>
  <c r="Z194" i="4" s="1"/>
  <c r="AB194" i="4" s="1"/>
  <c r="AD194" i="4"/>
  <c r="AV607" i="4" l="1"/>
  <c r="AY606" i="4"/>
  <c r="AZ606" i="4" s="1"/>
  <c r="AE194" i="4"/>
  <c r="BC606" i="4" l="1"/>
  <c r="AF619" i="14"/>
  <c r="AW607" i="4"/>
  <c r="AU608" i="4"/>
  <c r="AM608" i="4" s="1"/>
  <c r="AX607" i="4"/>
  <c r="AC194" i="4"/>
  <c r="AF194" i="4" s="1"/>
  <c r="AA195" i="4"/>
  <c r="AI194" i="4" l="1"/>
  <c r="AD541" i="14"/>
  <c r="AY607" i="4"/>
  <c r="AZ607" i="4" s="1"/>
  <c r="AT608" i="4"/>
  <c r="AV608" i="4" s="1"/>
  <c r="S195" i="4"/>
  <c r="AD195" i="4"/>
  <c r="BC607" i="4" l="1"/>
  <c r="AF621" i="14"/>
  <c r="AX608" i="4"/>
  <c r="AY608" i="4" s="1"/>
  <c r="AU609" i="4"/>
  <c r="AM609" i="4" s="1"/>
  <c r="AT609" i="4" s="1"/>
  <c r="AW608" i="4"/>
  <c r="AE195" i="4"/>
  <c r="Z195" i="4"/>
  <c r="AB195" i="4" s="1"/>
  <c r="AV609" i="4" l="1"/>
  <c r="AX609" i="4"/>
  <c r="AZ608" i="4"/>
  <c r="AA196" i="4"/>
  <c r="AC195" i="4"/>
  <c r="AF195" i="4" s="1"/>
  <c r="AI195" i="4" l="1"/>
  <c r="AD543" i="14"/>
  <c r="BC608" i="4"/>
  <c r="AF623" i="14"/>
  <c r="AU610" i="4"/>
  <c r="AM610" i="4" s="1"/>
  <c r="AT610" i="4" s="1"/>
  <c r="AW609" i="4"/>
  <c r="AY609" i="4"/>
  <c r="S196" i="4"/>
  <c r="Z196" i="4" s="1"/>
  <c r="AB196" i="4" s="1"/>
  <c r="AD196" i="4"/>
  <c r="AV610" i="4" l="1"/>
  <c r="AZ609" i="4"/>
  <c r="AX610" i="4"/>
  <c r="AE196" i="4"/>
  <c r="BC609" i="4" l="1"/>
  <c r="AF625" i="14"/>
  <c r="AU611" i="4"/>
  <c r="AM611" i="4" s="1"/>
  <c r="AT611" i="4" s="1"/>
  <c r="AW610" i="4"/>
  <c r="AY610" i="4"/>
  <c r="AA197" i="4"/>
  <c r="AC196" i="4"/>
  <c r="AF196" i="4" s="1"/>
  <c r="AI196" i="4" l="1"/>
  <c r="AD536" i="14"/>
  <c r="AV611" i="4"/>
  <c r="AX611" i="4"/>
  <c r="AZ610" i="4"/>
  <c r="S197" i="4"/>
  <c r="AD197" i="4"/>
  <c r="BC610" i="4" l="1"/>
  <c r="AF627" i="14"/>
  <c r="AY611" i="4"/>
  <c r="AW611" i="4"/>
  <c r="AU612" i="4"/>
  <c r="AM612" i="4" s="1"/>
  <c r="AE197" i="4"/>
  <c r="Z197" i="4"/>
  <c r="AB197" i="4" s="1"/>
  <c r="AZ611" i="4" l="1"/>
  <c r="AT612" i="4"/>
  <c r="AV612" i="4" s="1"/>
  <c r="AX612" i="4"/>
  <c r="AC197" i="4"/>
  <c r="AF197" i="4" s="1"/>
  <c r="AA198" i="4"/>
  <c r="AI197" i="4" l="1"/>
  <c r="AD548" i="14"/>
  <c r="BC611" i="4"/>
  <c r="AF629" i="14"/>
  <c r="AY612" i="4"/>
  <c r="AW612" i="4"/>
  <c r="AU613" i="4"/>
  <c r="AM613" i="4" s="1"/>
  <c r="AT613" i="4" s="1"/>
  <c r="S198" i="4"/>
  <c r="AD198" i="4"/>
  <c r="AV613" i="4" l="1"/>
  <c r="AZ612" i="4"/>
  <c r="AX613" i="4"/>
  <c r="AE198" i="4"/>
  <c r="Z198" i="4"/>
  <c r="AB198" i="4" s="1"/>
  <c r="BC612" i="4" l="1"/>
  <c r="AF632" i="14"/>
  <c r="AY613" i="4"/>
  <c r="AW613" i="4"/>
  <c r="AU614" i="4"/>
  <c r="AM614" i="4" s="1"/>
  <c r="AA199" i="4"/>
  <c r="AC198" i="4"/>
  <c r="AF198" i="4" s="1"/>
  <c r="AI198" i="4" l="1"/>
  <c r="AD554" i="14"/>
  <c r="AZ613" i="4"/>
  <c r="AT614" i="4"/>
  <c r="AV614" i="4" s="1"/>
  <c r="AX614" i="4"/>
  <c r="S199" i="4"/>
  <c r="AD199" i="4"/>
  <c r="BC613" i="4" l="1"/>
  <c r="AF634" i="14"/>
  <c r="AY614" i="4"/>
  <c r="AW614" i="4"/>
  <c r="AU615" i="4"/>
  <c r="AM615" i="4" s="1"/>
  <c r="AE199" i="4"/>
  <c r="Z199" i="4"/>
  <c r="AB199" i="4" s="1"/>
  <c r="AZ614" i="4" l="1"/>
  <c r="AT615" i="4"/>
  <c r="AV615" i="4" s="1"/>
  <c r="AX615" i="4"/>
  <c r="AA200" i="4"/>
  <c r="AC199" i="4"/>
  <c r="AF199" i="4" s="1"/>
  <c r="AI199" i="4" l="1"/>
  <c r="AD555" i="14"/>
  <c r="BC614" i="4"/>
  <c r="AF636" i="14"/>
  <c r="AU616" i="4"/>
  <c r="AM616" i="4" s="1"/>
  <c r="AT616" i="4" s="1"/>
  <c r="AW615" i="4"/>
  <c r="AY615" i="4"/>
  <c r="S200" i="4"/>
  <c r="AD200" i="4"/>
  <c r="AV616" i="4" l="1"/>
  <c r="AW616" i="4" s="1"/>
  <c r="AX616" i="4"/>
  <c r="AZ615" i="4"/>
  <c r="AE200" i="4"/>
  <c r="Z200" i="4"/>
  <c r="AB200" i="4" s="1"/>
  <c r="BC615" i="4" l="1"/>
  <c r="AF637" i="14"/>
  <c r="AU617" i="4"/>
  <c r="AM617" i="4" s="1"/>
  <c r="AT617" i="4" s="1"/>
  <c r="AV617" i="4" s="1"/>
  <c r="AY616" i="4"/>
  <c r="AZ616" i="4" s="1"/>
  <c r="AA201" i="4"/>
  <c r="AC200" i="4"/>
  <c r="AF200" i="4" s="1"/>
  <c r="AI200" i="4" l="1"/>
  <c r="AD556" i="14"/>
  <c r="BC616" i="4"/>
  <c r="AF639" i="14"/>
  <c r="AU618" i="4"/>
  <c r="AM618" i="4" s="1"/>
  <c r="AT618" i="4" s="1"/>
  <c r="AX617" i="4"/>
  <c r="S201" i="4"/>
  <c r="Z201" i="4" s="1"/>
  <c r="AB201" i="4" s="1"/>
  <c r="AD201" i="4"/>
  <c r="AW617" i="4" l="1"/>
  <c r="AV618" i="4" s="1"/>
  <c r="AY617" i="4"/>
  <c r="AE201" i="4"/>
  <c r="AZ617" i="4" l="1"/>
  <c r="AX618" i="4"/>
  <c r="AY618" i="4" s="1"/>
  <c r="AW618" i="4"/>
  <c r="AU619" i="4"/>
  <c r="AM619" i="4" s="1"/>
  <c r="AT619" i="4" s="1"/>
  <c r="AV619" i="4" s="1"/>
  <c r="AA202" i="4"/>
  <c r="AC201" i="4"/>
  <c r="AF201" i="4" s="1"/>
  <c r="AI201" i="4" l="1"/>
  <c r="AD558" i="14"/>
  <c r="BC617" i="4"/>
  <c r="AF640" i="14"/>
  <c r="AZ618" i="4"/>
  <c r="AX619" i="4"/>
  <c r="S202" i="4"/>
  <c r="AD202" i="4"/>
  <c r="BC618" i="4" l="1"/>
  <c r="AF642" i="14"/>
  <c r="AU620" i="4"/>
  <c r="AM620" i="4" s="1"/>
  <c r="AT620" i="4" s="1"/>
  <c r="AW619" i="4"/>
  <c r="AY619" i="4"/>
  <c r="AE202" i="4"/>
  <c r="Z202" i="4"/>
  <c r="AB202" i="4" s="1"/>
  <c r="AV620" i="4" l="1"/>
  <c r="AZ619" i="4"/>
  <c r="AX620" i="4"/>
  <c r="AA203" i="4"/>
  <c r="AC202" i="4"/>
  <c r="AF202" i="4" s="1"/>
  <c r="AI202" i="4" l="1"/>
  <c r="AD561" i="14"/>
  <c r="BC619" i="4"/>
  <c r="AF644" i="14"/>
  <c r="AY620" i="4"/>
  <c r="AW620" i="4"/>
  <c r="AU621" i="4"/>
  <c r="AM621" i="4" s="1"/>
  <c r="AT621" i="4" s="1"/>
  <c r="S203" i="4"/>
  <c r="AD203" i="4"/>
  <c r="AV621" i="4" l="1"/>
  <c r="AZ620" i="4"/>
  <c r="AX621" i="4"/>
  <c r="AE203" i="4"/>
  <c r="Z203" i="4"/>
  <c r="AB203" i="4" s="1"/>
  <c r="BC620" i="4" l="1"/>
  <c r="AF646" i="14"/>
  <c r="AY621" i="4"/>
  <c r="AW621" i="4"/>
  <c r="AU622" i="4"/>
  <c r="AM622" i="4" s="1"/>
  <c r="AC203" i="4"/>
  <c r="AF203" i="4" s="1"/>
  <c r="AA204" i="4"/>
  <c r="AI203" i="4" l="1"/>
  <c r="AD566" i="14"/>
  <c r="AZ621" i="4"/>
  <c r="AT622" i="4"/>
  <c r="AV622" i="4" s="1"/>
  <c r="AX622" i="4"/>
  <c r="S204" i="4"/>
  <c r="AD204" i="4"/>
  <c r="BC621" i="4" l="1"/>
  <c r="AF648" i="14"/>
  <c r="AY622" i="4"/>
  <c r="AW622" i="4"/>
  <c r="AU623" i="4"/>
  <c r="AM623" i="4" s="1"/>
  <c r="AE204" i="4"/>
  <c r="Z204" i="4"/>
  <c r="AB204" i="4" s="1"/>
  <c r="AZ622" i="4" l="1"/>
  <c r="AT623" i="4"/>
  <c r="AV623" i="4" s="1"/>
  <c r="AX623" i="4"/>
  <c r="AA205" i="4"/>
  <c r="AC204" i="4"/>
  <c r="BC622" i="4" l="1"/>
  <c r="AF652" i="14"/>
  <c r="AU624" i="4"/>
  <c r="AM624" i="4" s="1"/>
  <c r="AT624" i="4" s="1"/>
  <c r="AW623" i="4"/>
  <c r="AY623" i="4"/>
  <c r="AF204" i="4"/>
  <c r="S205" i="4"/>
  <c r="Z205" i="4" s="1"/>
  <c r="AB205" i="4" s="1"/>
  <c r="AD205" i="4"/>
  <c r="AI204" i="4" l="1"/>
  <c r="AD569" i="14"/>
  <c r="AV624" i="4"/>
  <c r="AZ623" i="4"/>
  <c r="AX624" i="4"/>
  <c r="AE205" i="4"/>
  <c r="BC623" i="4" l="1"/>
  <c r="AF654" i="14"/>
  <c r="AY624" i="4"/>
  <c r="AW624" i="4"/>
  <c r="AU625" i="4"/>
  <c r="AM625" i="4" s="1"/>
  <c r="AT625" i="4" s="1"/>
  <c r="AC205" i="4"/>
  <c r="AF205" i="4" s="1"/>
  <c r="AA206" i="4"/>
  <c r="AI205" i="4" l="1"/>
  <c r="AD574" i="14"/>
  <c r="AV625" i="4"/>
  <c r="AZ624" i="4"/>
  <c r="AX625" i="4"/>
  <c r="S206" i="4"/>
  <c r="AD206" i="4"/>
  <c r="BC624" i="4" l="1"/>
  <c r="AF656" i="14"/>
  <c r="AY625" i="4"/>
  <c r="AU626" i="4"/>
  <c r="AM626" i="4" s="1"/>
  <c r="AT626" i="4" s="1"/>
  <c r="AW625" i="4"/>
  <c r="AE206" i="4"/>
  <c r="Z206" i="4"/>
  <c r="AB206" i="4" s="1"/>
  <c r="AV626" i="4" l="1"/>
  <c r="AZ625" i="4"/>
  <c r="AX626" i="4"/>
  <c r="AY626" i="4" s="1"/>
  <c r="AC206" i="4"/>
  <c r="AF206" i="4" s="1"/>
  <c r="AA207" i="4"/>
  <c r="AI206" i="4" l="1"/>
  <c r="AD567" i="14"/>
  <c r="BC625" i="4"/>
  <c r="AF658" i="14"/>
  <c r="AW626" i="4"/>
  <c r="AZ626" i="4" s="1"/>
  <c r="AU627" i="4"/>
  <c r="S207" i="4"/>
  <c r="AD207" i="4"/>
  <c r="BC626" i="4" l="1"/>
  <c r="AF660" i="14"/>
  <c r="AM627" i="4"/>
  <c r="AX627" i="4"/>
  <c r="AE207" i="4"/>
  <c r="Z207" i="4"/>
  <c r="AB207" i="4" s="1"/>
  <c r="AY627" i="4" l="1"/>
  <c r="AT627" i="4"/>
  <c r="AV627" i="4" s="1"/>
  <c r="AA208" i="4"/>
  <c r="AC207" i="4"/>
  <c r="AF207" i="4" s="1"/>
  <c r="AI207" i="4" l="1"/>
  <c r="AD531" i="14"/>
  <c r="AW627" i="4"/>
  <c r="AZ627" i="4" s="1"/>
  <c r="AU628" i="4"/>
  <c r="S208" i="4"/>
  <c r="AD208" i="4"/>
  <c r="BC627" i="4" l="1"/>
  <c r="AF662" i="14"/>
  <c r="AM628" i="4"/>
  <c r="AX628" i="4"/>
  <c r="AE208" i="4"/>
  <c r="Z208" i="4"/>
  <c r="AB208" i="4" s="1"/>
  <c r="AT628" i="4" l="1"/>
  <c r="AV628" i="4" s="1"/>
  <c r="AY628" i="4"/>
  <c r="AC208" i="4"/>
  <c r="AF208" i="4" s="1"/>
  <c r="AA209" i="4"/>
  <c r="AI208" i="4" l="1"/>
  <c r="AD470" i="14"/>
  <c r="AU629" i="4"/>
  <c r="AW628" i="4"/>
  <c r="AZ628" i="4" s="1"/>
  <c r="S209" i="4"/>
  <c r="AD209" i="4"/>
  <c r="BC628" i="4" l="1"/>
  <c r="AF664" i="14"/>
  <c r="AM629" i="4"/>
  <c r="AX629" i="4"/>
  <c r="AE209" i="4"/>
  <c r="Z209" i="4"/>
  <c r="AB209" i="4" s="1"/>
  <c r="AY629" i="4" l="1"/>
  <c r="AT629" i="4"/>
  <c r="AV629" i="4" s="1"/>
  <c r="AC209" i="4"/>
  <c r="AF209" i="4" s="1"/>
  <c r="AA210" i="4"/>
  <c r="AI209" i="4" l="1"/>
  <c r="AD487" i="14"/>
  <c r="AU630" i="4"/>
  <c r="AW629" i="4"/>
  <c r="AZ629" i="4" s="1"/>
  <c r="S210" i="4"/>
  <c r="AD210" i="4"/>
  <c r="BC629" i="4" l="1"/>
  <c r="AF666" i="14"/>
  <c r="AM630" i="4"/>
  <c r="AT630" i="4" s="1"/>
  <c r="AV630" i="4" s="1"/>
  <c r="AX630" i="4"/>
  <c r="AE210" i="4"/>
  <c r="Z210" i="4"/>
  <c r="AB210" i="4" s="1"/>
  <c r="AY630" i="4" l="1"/>
  <c r="AC210" i="4"/>
  <c r="AF210" i="4" s="1"/>
  <c r="AA211" i="4"/>
  <c r="AI210" i="4" l="1"/>
  <c r="AD504" i="14"/>
  <c r="AW630" i="4"/>
  <c r="AZ630" i="4" s="1"/>
  <c r="AU631" i="4"/>
  <c r="S211" i="4"/>
  <c r="AD211" i="4"/>
  <c r="BC630" i="4" l="1"/>
  <c r="AF670" i="14"/>
  <c r="AM631" i="4"/>
  <c r="AX631" i="4"/>
  <c r="AE211" i="4"/>
  <c r="Z211" i="4"/>
  <c r="AB211" i="4" s="1"/>
  <c r="AY631" i="4" l="1"/>
  <c r="AT631" i="4"/>
  <c r="AV631" i="4" s="1"/>
  <c r="AA212" i="4"/>
  <c r="AC211" i="4"/>
  <c r="AF211" i="4" s="1"/>
  <c r="AI211" i="4" l="1"/>
  <c r="AD516" i="14"/>
  <c r="AW631" i="4"/>
  <c r="AZ631" i="4" s="1"/>
  <c r="AU632" i="4"/>
  <c r="S212" i="4"/>
  <c r="AD212" i="4"/>
  <c r="BC631" i="4" l="1"/>
  <c r="AF672" i="14"/>
  <c r="AM632" i="4"/>
  <c r="AX632" i="4"/>
  <c r="Z212" i="4"/>
  <c r="AB212" i="4" s="1"/>
  <c r="AE212" i="4"/>
  <c r="AY632" i="4" l="1"/>
  <c r="AT632" i="4"/>
  <c r="AV632" i="4" s="1"/>
  <c r="AA213" i="4"/>
  <c r="AC212" i="4"/>
  <c r="AF212" i="4" s="1"/>
  <c r="AI212" i="4" l="1"/>
  <c r="AD534" i="14"/>
  <c r="AW632" i="4"/>
  <c r="AZ632" i="4" s="1"/>
  <c r="AU633" i="4"/>
  <c r="S213" i="4"/>
  <c r="AD213" i="4"/>
  <c r="BC632" i="4" l="1"/>
  <c r="AF674" i="14"/>
  <c r="AM633" i="4"/>
  <c r="AX633" i="4"/>
  <c r="AE213" i="4"/>
  <c r="Z213" i="4"/>
  <c r="AB213" i="4" s="1"/>
  <c r="AY633" i="4" l="1"/>
  <c r="AT633" i="4"/>
  <c r="AV633" i="4" s="1"/>
  <c r="AC213" i="4"/>
  <c r="AF213" i="4" s="1"/>
  <c r="AA214" i="4"/>
  <c r="AI213" i="4" l="1"/>
  <c r="AD546" i="14"/>
  <c r="AW633" i="4"/>
  <c r="AZ633" i="4" s="1"/>
  <c r="AU634" i="4"/>
  <c r="S214" i="4"/>
  <c r="AD214" i="4"/>
  <c r="BC633" i="4" l="1"/>
  <c r="AF677" i="14"/>
  <c r="AM634" i="4"/>
  <c r="AX634" i="4"/>
  <c r="AE214" i="4"/>
  <c r="Z214" i="4"/>
  <c r="AB214" i="4" s="1"/>
  <c r="AY634" i="4" l="1"/>
  <c r="AT634" i="4"/>
  <c r="AV634" i="4" s="1"/>
  <c r="AC214" i="4"/>
  <c r="AF214" i="4" s="1"/>
  <c r="AA215" i="4"/>
  <c r="AI214" i="4" l="1"/>
  <c r="AD557" i="14"/>
  <c r="AW634" i="4"/>
  <c r="AZ634" i="4" s="1"/>
  <c r="AU635" i="4"/>
  <c r="S215" i="4"/>
  <c r="AD215" i="4"/>
  <c r="BC634" i="4" l="1"/>
  <c r="AF680" i="14"/>
  <c r="AM635" i="4"/>
  <c r="AX635" i="4"/>
  <c r="AE215" i="4"/>
  <c r="Z215" i="4"/>
  <c r="AB215" i="4" s="1"/>
  <c r="AT635" i="4" l="1"/>
  <c r="AV635" i="4" s="1"/>
  <c r="AY635" i="4"/>
  <c r="AC215" i="4"/>
  <c r="AF215" i="4" s="1"/>
  <c r="AA216" i="4"/>
  <c r="AI215" i="4" l="1"/>
  <c r="AD573" i="14"/>
  <c r="AW635" i="4"/>
  <c r="AZ635" i="4" s="1"/>
  <c r="AU636" i="4"/>
  <c r="S216" i="4"/>
  <c r="AD216" i="4"/>
  <c r="BC635" i="4" l="1"/>
  <c r="AF682" i="14"/>
  <c r="AM636" i="4"/>
  <c r="AX636" i="4"/>
  <c r="AE216" i="4"/>
  <c r="Z216" i="4"/>
  <c r="AB216" i="4" s="1"/>
  <c r="AY636" i="4" l="1"/>
  <c r="AT636" i="4"/>
  <c r="AV636" i="4" s="1"/>
  <c r="AA217" i="4"/>
  <c r="AC216" i="4"/>
  <c r="AF216" i="4" s="1"/>
  <c r="AI216" i="4" l="1"/>
  <c r="AD583" i="14"/>
  <c r="AW636" i="4"/>
  <c r="AZ636" i="4" s="1"/>
  <c r="AU637" i="4"/>
  <c r="S217" i="4"/>
  <c r="AD217" i="4"/>
  <c r="BC636" i="4" l="1"/>
  <c r="AF685" i="14"/>
  <c r="AM637" i="4"/>
  <c r="AX637" i="4"/>
  <c r="AE217" i="4"/>
  <c r="Z217" i="4"/>
  <c r="AB217" i="4" s="1"/>
  <c r="AT637" i="4" l="1"/>
  <c r="AV637" i="4" s="1"/>
  <c r="AY637" i="4"/>
  <c r="AA218" i="4"/>
  <c r="AC217" i="4"/>
  <c r="AF217" i="4" s="1"/>
  <c r="AI217" i="4" l="1"/>
  <c r="AD593" i="14"/>
  <c r="AW637" i="4"/>
  <c r="AZ637" i="4" s="1"/>
  <c r="AU638" i="4"/>
  <c r="S218" i="4"/>
  <c r="Z218" i="4" s="1"/>
  <c r="AB218" i="4" s="1"/>
  <c r="AD218" i="4"/>
  <c r="BC637" i="4" l="1"/>
  <c r="AF687" i="14"/>
  <c r="AA219" i="4"/>
  <c r="AM638" i="4"/>
  <c r="AX638" i="4"/>
  <c r="AE218" i="4"/>
  <c r="AC218" i="4" l="1"/>
  <c r="AF218" i="4" s="1"/>
  <c r="S219" i="4"/>
  <c r="Z219" i="4" s="1"/>
  <c r="AB219" i="4" s="1"/>
  <c r="AD219" i="4"/>
  <c r="AE219" i="4" s="1"/>
  <c r="AY638" i="4"/>
  <c r="AT638" i="4"/>
  <c r="AV638" i="4" s="1"/>
  <c r="AI218" i="4" l="1"/>
  <c r="AD600" i="14"/>
  <c r="AW638" i="4"/>
  <c r="AZ638" i="4" s="1"/>
  <c r="AU639" i="4"/>
  <c r="BC638" i="4" l="1"/>
  <c r="AF683" i="14"/>
  <c r="AC219" i="4"/>
  <c r="AA220" i="4"/>
  <c r="AM639" i="4"/>
  <c r="AX639" i="4"/>
  <c r="S220" i="4" l="1"/>
  <c r="Z220" i="4" s="1"/>
  <c r="AB220" i="4" s="1"/>
  <c r="AD220" i="4"/>
  <c r="AF219" i="4"/>
  <c r="AY639" i="4"/>
  <c r="AT639" i="4"/>
  <c r="AV639" i="4" s="1"/>
  <c r="AI219" i="4" l="1"/>
  <c r="AD603" i="14"/>
  <c r="AE220" i="4"/>
  <c r="AU640" i="4"/>
  <c r="AW639" i="4"/>
  <c r="AA221" i="4" l="1"/>
  <c r="AC220" i="4"/>
  <c r="AF220" i="4" s="1"/>
  <c r="AM640" i="4"/>
  <c r="AT640" i="4" s="1"/>
  <c r="AV640" i="4" s="1"/>
  <c r="AX640" i="4"/>
  <c r="AZ639" i="4"/>
  <c r="AI220" i="4" l="1"/>
  <c r="AD606" i="14"/>
  <c r="BC639" i="4"/>
  <c r="AF650" i="14"/>
  <c r="S221" i="4"/>
  <c r="AD221" i="4"/>
  <c r="AY640" i="4"/>
  <c r="AE221" i="4" l="1"/>
  <c r="Z221" i="4"/>
  <c r="AB221" i="4" s="1"/>
  <c r="AU641" i="4"/>
  <c r="AW640" i="4"/>
  <c r="AZ640" i="4" s="1"/>
  <c r="BC640" i="4" l="1"/>
  <c r="AF669" i="14"/>
  <c r="AA222" i="4"/>
  <c r="AC221" i="4"/>
  <c r="AF221" i="4" s="1"/>
  <c r="AM641" i="4"/>
  <c r="AX641" i="4"/>
  <c r="AI221" i="4" l="1"/>
  <c r="AD608" i="14"/>
  <c r="S222" i="4"/>
  <c r="AD222" i="4"/>
  <c r="AT641" i="4"/>
  <c r="AV641" i="4" s="1"/>
  <c r="AY641" i="4"/>
  <c r="AE222" i="4" l="1"/>
  <c r="Z222" i="4"/>
  <c r="AB222" i="4" s="1"/>
  <c r="AU642" i="4"/>
  <c r="AW641" i="4"/>
  <c r="AZ641" i="4" s="1"/>
  <c r="BC641" i="4" l="1"/>
  <c r="AF689" i="14"/>
  <c r="AA223" i="4"/>
  <c r="AC222" i="4"/>
  <c r="AM642" i="4"/>
  <c r="AT642" i="4" s="1"/>
  <c r="AV642" i="4" s="1"/>
  <c r="AX642" i="4"/>
  <c r="AF222" i="4" l="1"/>
  <c r="S223" i="4"/>
  <c r="Z223" i="4" s="1"/>
  <c r="AB223" i="4" s="1"/>
  <c r="AD223" i="4"/>
  <c r="AY642" i="4"/>
  <c r="AI222" i="4" l="1"/>
  <c r="AD610" i="14"/>
  <c r="AC223" i="4"/>
  <c r="AE223" i="4"/>
  <c r="AW642" i="4"/>
  <c r="AZ642" i="4" s="1"/>
  <c r="AU643" i="4"/>
  <c r="BC642" i="4" l="1"/>
  <c r="AF695" i="14"/>
  <c r="AA224" i="4"/>
  <c r="S224" i="4" s="1"/>
  <c r="Z224" i="4" s="1"/>
  <c r="AB224" i="4" s="1"/>
  <c r="AF223" i="4"/>
  <c r="AM643" i="4"/>
  <c r="AX643" i="4"/>
  <c r="AI223" i="4" l="1"/>
  <c r="AD612" i="14"/>
  <c r="AC224" i="4"/>
  <c r="AD224" i="4"/>
  <c r="AE224" i="4" s="1"/>
  <c r="AT643" i="4"/>
  <c r="AV643" i="4" s="1"/>
  <c r="AY643" i="4"/>
  <c r="AF224" i="4" l="1"/>
  <c r="AA225" i="4"/>
  <c r="AD225" i="4" s="1"/>
  <c r="AE225" i="4" s="1"/>
  <c r="AW643" i="4"/>
  <c r="AZ643" i="4" s="1"/>
  <c r="AU644" i="4"/>
  <c r="AI224" i="4" l="1"/>
  <c r="AD601" i="14"/>
  <c r="BC643" i="4"/>
  <c r="AF699" i="14"/>
  <c r="S225" i="4"/>
  <c r="AM644" i="4"/>
  <c r="AX644" i="4"/>
  <c r="Z225" i="4" l="1"/>
  <c r="AB225" i="4" s="1"/>
  <c r="AC225" i="4"/>
  <c r="AF225" i="4" s="1"/>
  <c r="AA226" i="4"/>
  <c r="AD226" i="4" s="1"/>
  <c r="AE226" i="4" s="1"/>
  <c r="AT644" i="4"/>
  <c r="AV644" i="4" s="1"/>
  <c r="AY644" i="4"/>
  <c r="AI225" i="4" l="1"/>
  <c r="AD613" i="14"/>
  <c r="S226" i="4"/>
  <c r="Z226" i="4" s="1"/>
  <c r="AB226" i="4" s="1"/>
  <c r="AU645" i="4"/>
  <c r="AW644" i="4"/>
  <c r="AZ644" i="4" s="1"/>
  <c r="BC644" i="4" l="1"/>
  <c r="AF700" i="14"/>
  <c r="AC226" i="4"/>
  <c r="AF226" i="4" s="1"/>
  <c r="AM645" i="4"/>
  <c r="AT645" i="4" s="1"/>
  <c r="AV645" i="4" s="1"/>
  <c r="AX645" i="4"/>
  <c r="AI226" i="4" l="1"/>
  <c r="AD615" i="14"/>
  <c r="AA227" i="4"/>
  <c r="AD227" i="4" s="1"/>
  <c r="AE227" i="4" s="1"/>
  <c r="AY645" i="4"/>
  <c r="S227" i="4" l="1"/>
  <c r="Z227" i="4" s="1"/>
  <c r="AB227" i="4" s="1"/>
  <c r="AU646" i="4"/>
  <c r="AW645" i="4"/>
  <c r="AZ645" i="4" s="1"/>
  <c r="BC645" i="4" l="1"/>
  <c r="AF702" i="14"/>
  <c r="AC227" i="4"/>
  <c r="AF227" i="4" s="1"/>
  <c r="AM646" i="4"/>
  <c r="AT646" i="4" s="1"/>
  <c r="AV646" i="4" s="1"/>
  <c r="AX646" i="4"/>
  <c r="AI227" i="4" l="1"/>
  <c r="AD619" i="14"/>
  <c r="AA228" i="4"/>
  <c r="AD228" i="4" s="1"/>
  <c r="AE228" i="4" s="1"/>
  <c r="AY646" i="4"/>
  <c r="S228" i="4" l="1"/>
  <c r="Z228" i="4" s="1"/>
  <c r="AB228" i="4" s="1"/>
  <c r="AU647" i="4"/>
  <c r="AW646" i="4"/>
  <c r="AC228" i="4" l="1"/>
  <c r="AF228" i="4" s="1"/>
  <c r="AM647" i="4"/>
  <c r="AT647" i="4" s="1"/>
  <c r="AV647" i="4" s="1"/>
  <c r="AX647" i="4"/>
  <c r="AZ646" i="4"/>
  <c r="AI228" i="4" l="1"/>
  <c r="AD621" i="14"/>
  <c r="BC646" i="4"/>
  <c r="AF705" i="14"/>
  <c r="AA229" i="4"/>
  <c r="AY647" i="4"/>
  <c r="AD229" i="4" l="1"/>
  <c r="AE229" i="4" s="1"/>
  <c r="S229" i="4"/>
  <c r="AW647" i="4"/>
  <c r="AZ647" i="4" s="1"/>
  <c r="AU648" i="4"/>
  <c r="BC647" i="4" l="1"/>
  <c r="AF707" i="14"/>
  <c r="Z229" i="4"/>
  <c r="AB229" i="4" s="1"/>
  <c r="AM648" i="4"/>
  <c r="AX648" i="4"/>
  <c r="AA230" i="4" l="1"/>
  <c r="AC229" i="4"/>
  <c r="AF229" i="4" s="1"/>
  <c r="AT648" i="4"/>
  <c r="AV648" i="4" s="1"/>
  <c r="AY648" i="4"/>
  <c r="AI229" i="4" l="1"/>
  <c r="AD623" i="14"/>
  <c r="AD230" i="4"/>
  <c r="AE230" i="4" s="1"/>
  <c r="S230" i="4"/>
  <c r="AU649" i="4"/>
  <c r="AW648" i="4"/>
  <c r="Z230" i="4" l="1"/>
  <c r="AB230" i="4" s="1"/>
  <c r="AM649" i="4"/>
  <c r="AT649" i="4" s="1"/>
  <c r="AV649" i="4" s="1"/>
  <c r="AX649" i="4"/>
  <c r="AZ648" i="4"/>
  <c r="BC648" i="4" l="1"/>
  <c r="AF709" i="14"/>
  <c r="AC230" i="4"/>
  <c r="AF230" i="4" s="1"/>
  <c r="AA231" i="4"/>
  <c r="AY649" i="4"/>
  <c r="AI230" i="4" l="1"/>
  <c r="AD625" i="14"/>
  <c r="AD231" i="4"/>
  <c r="AE231" i="4" s="1"/>
  <c r="S231" i="4"/>
  <c r="AU650" i="4"/>
  <c r="AW649" i="4"/>
  <c r="AZ649" i="4" s="1"/>
  <c r="BC649" i="4" l="1"/>
  <c r="AF711" i="14"/>
  <c r="Z231" i="4"/>
  <c r="AB231" i="4" s="1"/>
  <c r="AM650" i="4"/>
  <c r="AX650" i="4"/>
  <c r="AA232" i="4" l="1"/>
  <c r="AC231" i="4"/>
  <c r="AF231" i="4" s="1"/>
  <c r="AY650" i="4"/>
  <c r="AT650" i="4"/>
  <c r="AV650" i="4" s="1"/>
  <c r="AI231" i="4" l="1"/>
  <c r="AD627" i="14"/>
  <c r="AD232" i="4"/>
  <c r="AE232" i="4" s="1"/>
  <c r="S232" i="4"/>
  <c r="AU651" i="4"/>
  <c r="AW650" i="4"/>
  <c r="Z232" i="4" l="1"/>
  <c r="AB232" i="4" s="1"/>
  <c r="AZ650" i="4"/>
  <c r="AM651" i="4"/>
  <c r="AT651" i="4" s="1"/>
  <c r="AV651" i="4" s="1"/>
  <c r="AX651" i="4"/>
  <c r="BC650" i="4" l="1"/>
  <c r="AF714" i="14"/>
  <c r="AC232" i="4"/>
  <c r="AF232" i="4" s="1"/>
  <c r="AA233" i="4"/>
  <c r="AY651" i="4"/>
  <c r="AI232" i="4" l="1"/>
  <c r="AD629" i="14"/>
  <c r="AD233" i="4"/>
  <c r="AE233" i="4" s="1"/>
  <c r="S233" i="4"/>
  <c r="AU652" i="4"/>
  <c r="AW651" i="4"/>
  <c r="AZ651" i="4" s="1"/>
  <c r="BC651" i="4" l="1"/>
  <c r="AF716" i="14"/>
  <c r="Z233" i="4"/>
  <c r="AB233" i="4" s="1"/>
  <c r="AM652" i="4"/>
  <c r="AX652" i="4"/>
  <c r="AA234" i="4" l="1"/>
  <c r="AC233" i="4"/>
  <c r="AF233" i="4" s="1"/>
  <c r="AT652" i="4"/>
  <c r="AV652" i="4" s="1"/>
  <c r="AY652" i="4"/>
  <c r="AI233" i="4" l="1"/>
  <c r="AD632" i="14"/>
  <c r="AD234" i="4"/>
  <c r="AE234" i="4" s="1"/>
  <c r="S234" i="4"/>
  <c r="AU653" i="4"/>
  <c r="AW652" i="4"/>
  <c r="AZ652" i="4" s="1"/>
  <c r="BC652" i="4" l="1"/>
  <c r="AF719" i="14"/>
  <c r="Z234" i="4"/>
  <c r="AB234" i="4" s="1"/>
  <c r="AM653" i="4"/>
  <c r="AT653" i="4" s="1"/>
  <c r="AV653" i="4" s="1"/>
  <c r="AX653" i="4"/>
  <c r="AC234" i="4" l="1"/>
  <c r="AF234" i="4" s="1"/>
  <c r="AA235" i="4"/>
  <c r="AY653" i="4"/>
  <c r="AI234" i="4" l="1"/>
  <c r="AD634" i="14"/>
  <c r="AD235" i="4"/>
  <c r="AE235" i="4" s="1"/>
  <c r="S235" i="4"/>
  <c r="AU654" i="4"/>
  <c r="AW653" i="4"/>
  <c r="Z235" i="4" l="1"/>
  <c r="AB235" i="4" s="1"/>
  <c r="AM654" i="4"/>
  <c r="AT654" i="4" s="1"/>
  <c r="AV654" i="4" s="1"/>
  <c r="AX654" i="4"/>
  <c r="AZ653" i="4"/>
  <c r="BC653" i="4" l="1"/>
  <c r="AF720" i="14"/>
  <c r="AA236" i="4"/>
  <c r="AC235" i="4"/>
  <c r="AF235" i="4" s="1"/>
  <c r="AY654" i="4"/>
  <c r="AI235" i="4" l="1"/>
  <c r="AD617" i="14"/>
  <c r="AD236" i="4"/>
  <c r="AE236" i="4" s="1"/>
  <c r="S236" i="4"/>
  <c r="AU655" i="4"/>
  <c r="AW654" i="4"/>
  <c r="Z236" i="4" l="1"/>
  <c r="AB236" i="4" s="1"/>
  <c r="AM655" i="4"/>
  <c r="AT655" i="4" s="1"/>
  <c r="AV655" i="4" s="1"/>
  <c r="AX655" i="4"/>
  <c r="AZ654" i="4"/>
  <c r="BC654" i="4" l="1"/>
  <c r="AF704" i="14"/>
  <c r="AC236" i="4"/>
  <c r="AF236" i="4" s="1"/>
  <c r="AA237" i="4"/>
  <c r="AY655" i="4"/>
  <c r="AI236" i="4" l="1"/>
  <c r="AD630" i="14"/>
  <c r="AD237" i="4"/>
  <c r="AE237" i="4" s="1"/>
  <c r="S237" i="4"/>
  <c r="AW655" i="4"/>
  <c r="AZ655" i="4" s="1"/>
  <c r="AU656" i="4"/>
  <c r="BC655" i="4" l="1"/>
  <c r="AF721" i="14"/>
  <c r="Z237" i="4"/>
  <c r="AB237" i="4" s="1"/>
  <c r="AM656" i="4"/>
  <c r="AX656" i="4"/>
  <c r="AA238" i="4" l="1"/>
  <c r="AC237" i="4"/>
  <c r="AF237" i="4" s="1"/>
  <c r="AT656" i="4"/>
  <c r="AV656" i="4" s="1"/>
  <c r="AY656" i="4"/>
  <c r="AI237" i="4" l="1"/>
  <c r="AD637" i="14"/>
  <c r="AD238" i="4"/>
  <c r="AE238" i="4" s="1"/>
  <c r="S238" i="4"/>
  <c r="AW656" i="4"/>
  <c r="AZ656" i="4" s="1"/>
  <c r="AU657" i="4"/>
  <c r="BC656" i="4" l="1"/>
  <c r="AF667" i="14"/>
  <c r="Z238" i="4"/>
  <c r="AB238" i="4" s="1"/>
  <c r="AM657" i="4"/>
  <c r="AX657" i="4"/>
  <c r="AA239" i="4" l="1"/>
  <c r="AC238" i="4"/>
  <c r="AF238" i="4" s="1"/>
  <c r="AY657" i="4"/>
  <c r="AT657" i="4"/>
  <c r="AV657" i="4" s="1"/>
  <c r="AI238" i="4" l="1"/>
  <c r="AD640" i="14"/>
  <c r="S239" i="4"/>
  <c r="AD239" i="4"/>
  <c r="AE239" i="4" s="1"/>
  <c r="AW657" i="4"/>
  <c r="AZ657" i="4" s="1"/>
  <c r="AU658" i="4"/>
  <c r="BC657" i="4" l="1"/>
  <c r="AF651" i="14"/>
  <c r="Z239" i="4"/>
  <c r="AB239" i="4" s="1"/>
  <c r="AM658" i="4"/>
  <c r="AX658" i="4"/>
  <c r="AC239" i="4" l="1"/>
  <c r="AF239" i="4" s="1"/>
  <c r="AA240" i="4"/>
  <c r="AY658" i="4"/>
  <c r="AT658" i="4"/>
  <c r="AV658" i="4" s="1"/>
  <c r="AI239" i="4" l="1"/>
  <c r="AD642" i="14"/>
  <c r="AD240" i="4"/>
  <c r="AE240" i="4" s="1"/>
  <c r="S240" i="4"/>
  <c r="AU659" i="4"/>
  <c r="AW658" i="4"/>
  <c r="AZ658" i="4" s="1"/>
  <c r="BC658" i="4" l="1"/>
  <c r="AF58" i="14"/>
  <c r="Z240" i="4"/>
  <c r="AB240" i="4" s="1"/>
  <c r="AM659" i="4"/>
  <c r="AT659" i="4" s="1"/>
  <c r="AV659" i="4" s="1"/>
  <c r="AX659" i="4"/>
  <c r="AC240" i="4" l="1"/>
  <c r="AF240" i="4" s="1"/>
  <c r="AA241" i="4"/>
  <c r="AY659" i="4"/>
  <c r="AI240" i="4" l="1"/>
  <c r="AD644" i="14"/>
  <c r="S241" i="4"/>
  <c r="AD241" i="4"/>
  <c r="AE241" i="4" s="1"/>
  <c r="AW659" i="4"/>
  <c r="AZ659" i="4" s="1"/>
  <c r="AU660" i="4"/>
  <c r="BC659" i="4" l="1"/>
  <c r="AF480" i="14"/>
  <c r="Z241" i="4"/>
  <c r="AB241" i="4" s="1"/>
  <c r="AM660" i="4"/>
  <c r="AX660" i="4"/>
  <c r="AA242" i="4" l="1"/>
  <c r="AC241" i="4"/>
  <c r="AF241" i="4" s="1"/>
  <c r="AT660" i="4"/>
  <c r="AV660" i="4" s="1"/>
  <c r="AY660" i="4"/>
  <c r="AI241" i="4" l="1"/>
  <c r="AD646" i="14"/>
  <c r="AD242" i="4"/>
  <c r="AE242" i="4" s="1"/>
  <c r="S242" i="4"/>
  <c r="AW660" i="4"/>
  <c r="AZ660" i="4" s="1"/>
  <c r="AU661" i="4"/>
  <c r="BC660" i="4" l="1"/>
  <c r="AF299" i="14"/>
  <c r="Z242" i="4"/>
  <c r="AB242" i="4" s="1"/>
  <c r="AM661" i="4"/>
  <c r="AX661" i="4"/>
  <c r="AC242" i="4" l="1"/>
  <c r="AF242" i="4" s="1"/>
  <c r="AA243" i="4"/>
  <c r="AT661" i="4"/>
  <c r="AV661" i="4" s="1"/>
  <c r="AY661" i="4"/>
  <c r="AI242" i="4" l="1"/>
  <c r="AD648" i="14"/>
  <c r="AD243" i="4"/>
  <c r="AE243" i="4" s="1"/>
  <c r="S243" i="4"/>
  <c r="AW661" i="4"/>
  <c r="AZ661" i="4" s="1"/>
  <c r="AU662" i="4"/>
  <c r="BC661" i="4" l="1"/>
  <c r="AF408" i="14"/>
  <c r="Z243" i="4"/>
  <c r="AB243" i="4" s="1"/>
  <c r="AM662" i="4"/>
  <c r="AX662" i="4"/>
  <c r="AA244" i="4" l="1"/>
  <c r="AC243" i="4"/>
  <c r="AF243" i="4" s="1"/>
  <c r="AT662" i="4"/>
  <c r="AV662" i="4" s="1"/>
  <c r="AY662" i="4"/>
  <c r="AI243" i="4" l="1"/>
  <c r="AD650" i="14"/>
  <c r="AD244" i="4"/>
  <c r="AE244" i="4" s="1"/>
  <c r="S244" i="4"/>
  <c r="AU663" i="4"/>
  <c r="AW662" i="4"/>
  <c r="Z244" i="4" l="1"/>
  <c r="AB244" i="4" s="1"/>
  <c r="AM663" i="4"/>
  <c r="AT663" i="4" s="1"/>
  <c r="AV663" i="4" s="1"/>
  <c r="AX663" i="4"/>
  <c r="AZ662" i="4"/>
  <c r="BC662" i="4" l="1"/>
  <c r="AF423" i="14"/>
  <c r="AC244" i="4"/>
  <c r="AF244" i="4" s="1"/>
  <c r="AA245" i="4"/>
  <c r="AY663" i="4"/>
  <c r="AI244" i="4" l="1"/>
  <c r="AD654" i="14"/>
  <c r="AD245" i="4"/>
  <c r="AE245" i="4" s="1"/>
  <c r="S245" i="4"/>
  <c r="AW663" i="4"/>
  <c r="AZ663" i="4" s="1"/>
  <c r="AU664" i="4"/>
  <c r="BC663" i="4" l="1"/>
  <c r="AF369" i="14"/>
  <c r="Z245" i="4"/>
  <c r="AB245" i="4" s="1"/>
  <c r="AM664" i="4"/>
  <c r="AX664" i="4"/>
  <c r="AC245" i="4" l="1"/>
  <c r="AF245" i="4" s="1"/>
  <c r="AA246" i="4"/>
  <c r="AT664" i="4"/>
  <c r="AV664" i="4" s="1"/>
  <c r="AY664" i="4"/>
  <c r="AI245" i="4" l="1"/>
  <c r="AD656" i="14"/>
  <c r="AD246" i="4"/>
  <c r="AE246" i="4" s="1"/>
  <c r="S246" i="4"/>
  <c r="AU665" i="4"/>
  <c r="AW664" i="4"/>
  <c r="AZ664" i="4" s="1"/>
  <c r="BC664" i="4" l="1"/>
  <c r="AF356" i="14"/>
  <c r="Z246" i="4"/>
  <c r="AB246" i="4" s="1"/>
  <c r="AM665" i="4"/>
  <c r="AT665" i="4" s="1"/>
  <c r="AV665" i="4" s="1"/>
  <c r="AX665" i="4"/>
  <c r="AC246" i="4" l="1"/>
  <c r="AF246" i="4" s="1"/>
  <c r="AA247" i="4"/>
  <c r="AY665" i="4"/>
  <c r="AI246" i="4" l="1"/>
  <c r="AD658" i="14"/>
  <c r="AD247" i="4"/>
  <c r="AE247" i="4" s="1"/>
  <c r="S247" i="4"/>
  <c r="AW665" i="4"/>
  <c r="AZ665" i="4" s="1"/>
  <c r="AU666" i="4"/>
  <c r="BC665" i="4" l="1"/>
  <c r="AF380" i="14"/>
  <c r="Z247" i="4"/>
  <c r="AB247" i="4" s="1"/>
  <c r="AM666" i="4"/>
  <c r="AX666" i="4"/>
  <c r="AC247" i="4" l="1"/>
  <c r="AF247" i="4" s="1"/>
  <c r="AA248" i="4"/>
  <c r="AT666" i="4"/>
  <c r="AV666" i="4" s="1"/>
  <c r="AY666" i="4"/>
  <c r="AI247" i="4" l="1"/>
  <c r="AD660" i="14"/>
  <c r="S248" i="4"/>
  <c r="AD248" i="4"/>
  <c r="AE248" i="4" s="1"/>
  <c r="AW666" i="4"/>
  <c r="AZ666" i="4" s="1"/>
  <c r="AU667" i="4"/>
  <c r="BC666" i="4" l="1"/>
  <c r="AF378" i="14"/>
  <c r="Z248" i="4"/>
  <c r="AB248" i="4" s="1"/>
  <c r="AM667" i="4"/>
  <c r="AX667" i="4"/>
  <c r="AC248" i="4" l="1"/>
  <c r="AF248" i="4" s="1"/>
  <c r="AA249" i="4"/>
  <c r="AT667" i="4"/>
  <c r="AV667" i="4" s="1"/>
  <c r="AY667" i="4"/>
  <c r="AI248" i="4" l="1"/>
  <c r="AD662" i="14"/>
  <c r="AD249" i="4"/>
  <c r="AE249" i="4" s="1"/>
  <c r="S249" i="4"/>
  <c r="AW667" i="4"/>
  <c r="AZ667" i="4" s="1"/>
  <c r="AU668" i="4"/>
  <c r="BC667" i="4" l="1"/>
  <c r="AF368" i="14"/>
  <c r="Z249" i="4"/>
  <c r="AB249" i="4" s="1"/>
  <c r="AM668" i="4"/>
  <c r="AX668" i="4"/>
  <c r="AA250" i="4" l="1"/>
  <c r="AC249" i="4"/>
  <c r="AF249" i="4" s="1"/>
  <c r="AY668" i="4"/>
  <c r="AT668" i="4"/>
  <c r="AV668" i="4" s="1"/>
  <c r="AI249" i="4" l="1"/>
  <c r="AD664" i="14"/>
  <c r="S250" i="4"/>
  <c r="AD250" i="4"/>
  <c r="AE250" i="4" s="1"/>
  <c r="AW668" i="4"/>
  <c r="AZ668" i="4" s="1"/>
  <c r="AU669" i="4"/>
  <c r="BC668" i="4" l="1"/>
  <c r="AF373" i="14"/>
  <c r="Z250" i="4"/>
  <c r="AB250" i="4" s="1"/>
  <c r="AM669" i="4"/>
  <c r="AX669" i="4"/>
  <c r="AC250" i="4" l="1"/>
  <c r="AF250" i="4" s="1"/>
  <c r="AA251" i="4"/>
  <c r="AT669" i="4"/>
  <c r="AV669" i="4" s="1"/>
  <c r="AY669" i="4"/>
  <c r="AI250" i="4" l="1"/>
  <c r="AD666" i="14"/>
  <c r="AD251" i="4"/>
  <c r="AE251" i="4" s="1"/>
  <c r="S251" i="4"/>
  <c r="AW669" i="4"/>
  <c r="AZ669" i="4" s="1"/>
  <c r="AU670" i="4"/>
  <c r="BC669" i="4" l="1"/>
  <c r="AF337" i="14"/>
  <c r="Z251" i="4"/>
  <c r="AB251" i="4" s="1"/>
  <c r="AM670" i="4"/>
  <c r="AX670" i="4"/>
  <c r="AC251" i="4" l="1"/>
  <c r="AF251" i="4" s="1"/>
  <c r="AA252" i="4"/>
  <c r="AT670" i="4"/>
  <c r="AV670" i="4" s="1"/>
  <c r="AY670" i="4"/>
  <c r="AI251" i="4" l="1"/>
  <c r="AD669" i="14"/>
  <c r="AD252" i="4"/>
  <c r="AE252" i="4" s="1"/>
  <c r="S252" i="4"/>
  <c r="AW670" i="4"/>
  <c r="AZ670" i="4" s="1"/>
  <c r="AU671" i="4"/>
  <c r="BC670" i="4" l="1"/>
  <c r="AF343" i="14"/>
  <c r="Z252" i="4"/>
  <c r="AB252" i="4" s="1"/>
  <c r="AM671" i="4"/>
  <c r="AX671" i="4"/>
  <c r="AA253" i="4" l="1"/>
  <c r="AC252" i="4"/>
  <c r="AF252" i="4" s="1"/>
  <c r="AT671" i="4"/>
  <c r="AV671" i="4" s="1"/>
  <c r="AY671" i="4"/>
  <c r="AI252" i="4" l="1"/>
  <c r="AD672" i="14"/>
  <c r="S253" i="4"/>
  <c r="AD253" i="4"/>
  <c r="AE253" i="4" s="1"/>
  <c r="AW671" i="4"/>
  <c r="AZ671" i="4" s="1"/>
  <c r="AU672" i="4"/>
  <c r="BC671" i="4" l="1"/>
  <c r="AF362" i="14"/>
  <c r="Z253" i="4"/>
  <c r="AB253" i="4" s="1"/>
  <c r="AM672" i="4"/>
  <c r="AX672" i="4"/>
  <c r="AA254" i="4" l="1"/>
  <c r="AC253" i="4"/>
  <c r="AF253" i="4" s="1"/>
  <c r="AT672" i="4"/>
  <c r="AV672" i="4" s="1"/>
  <c r="AY672" i="4"/>
  <c r="AI253" i="4" l="1"/>
  <c r="AD674" i="14"/>
  <c r="AD254" i="4"/>
  <c r="AE254" i="4" s="1"/>
  <c r="S254" i="4"/>
  <c r="AU673" i="4"/>
  <c r="AW672" i="4"/>
  <c r="AZ672" i="4" s="1"/>
  <c r="BC672" i="4" l="1"/>
  <c r="AF372" i="14"/>
  <c r="Z254" i="4"/>
  <c r="AB254" i="4" s="1"/>
  <c r="AM673" i="4"/>
  <c r="AT673" i="4" s="1"/>
  <c r="AV673" i="4" s="1"/>
  <c r="AX673" i="4"/>
  <c r="AA255" i="4" l="1"/>
  <c r="AC254" i="4"/>
  <c r="AF254" i="4" s="1"/>
  <c r="AU674" i="4"/>
  <c r="AM674" i="4" s="1"/>
  <c r="AT674" i="4" s="1"/>
  <c r="AY673" i="4"/>
  <c r="AI254" i="4" l="1"/>
  <c r="AD677" i="14"/>
  <c r="AD255" i="4"/>
  <c r="AE255" i="4" s="1"/>
  <c r="S255" i="4"/>
  <c r="AW673" i="4"/>
  <c r="AZ673" i="4" s="1"/>
  <c r="AX674" i="4"/>
  <c r="BC673" i="4" l="1"/>
  <c r="AF395" i="14"/>
  <c r="AV674" i="4"/>
  <c r="AW674" i="4" s="1"/>
  <c r="Z255" i="4"/>
  <c r="AB255" i="4" s="1"/>
  <c r="AY674" i="4"/>
  <c r="AA256" i="4" l="1"/>
  <c r="AC255" i="4"/>
  <c r="AF255" i="4" s="1"/>
  <c r="AU675" i="4"/>
  <c r="AM675" i="4" s="1"/>
  <c r="AT675" i="4" s="1"/>
  <c r="AV675" i="4" s="1"/>
  <c r="AZ674" i="4"/>
  <c r="AI255" i="4" l="1"/>
  <c r="AD679" i="14"/>
  <c r="BC674" i="4"/>
  <c r="AF392" i="14"/>
  <c r="AD256" i="4"/>
  <c r="AE256" i="4" s="1"/>
  <c r="S256" i="4"/>
  <c r="AX675" i="4"/>
  <c r="AY675" i="4" s="1"/>
  <c r="AW675" i="4"/>
  <c r="Z256" i="4" l="1"/>
  <c r="AB256" i="4" s="1"/>
  <c r="AU676" i="4"/>
  <c r="AM676" i="4" s="1"/>
  <c r="AZ675" i="4"/>
  <c r="BC675" i="4" l="1"/>
  <c r="AF413" i="14"/>
  <c r="AA257" i="4"/>
  <c r="AC256" i="4"/>
  <c r="AF256" i="4" s="1"/>
  <c r="AX676" i="4"/>
  <c r="AY676" i="4" s="1"/>
  <c r="AT676" i="4"/>
  <c r="AV676" i="4" s="1"/>
  <c r="AI256" i="4" l="1"/>
  <c r="AD682" i="14"/>
  <c r="AW676" i="4"/>
  <c r="AZ676" i="4" s="1"/>
  <c r="AU677" i="4"/>
  <c r="AM677" i="4" s="1"/>
  <c r="AT677" i="4" s="1"/>
  <c r="AV677" i="4" s="1"/>
  <c r="AD257" i="4"/>
  <c r="AE257" i="4" s="1"/>
  <c r="S257" i="4"/>
  <c r="BC676" i="4" l="1"/>
  <c r="AF427" i="14"/>
  <c r="AX677" i="4"/>
  <c r="AY677" i="4" s="1"/>
  <c r="Z257" i="4"/>
  <c r="AB257" i="4" s="1"/>
  <c r="AU678" i="4"/>
  <c r="AW677" i="4"/>
  <c r="AZ677" i="4" l="1"/>
  <c r="BC677" i="4"/>
  <c r="AF429" i="14"/>
  <c r="AC257" i="4"/>
  <c r="AF257" i="4" s="1"/>
  <c r="AA258" i="4"/>
  <c r="AM678" i="4"/>
  <c r="AT678" i="4" s="1"/>
  <c r="AV678" i="4" s="1"/>
  <c r="AX678" i="4"/>
  <c r="AI257" i="4" l="1"/>
  <c r="AD685" i="14"/>
  <c r="AD258" i="4"/>
  <c r="AE258" i="4" s="1"/>
  <c r="S258" i="4"/>
  <c r="AY678" i="4"/>
  <c r="Z258" i="4" l="1"/>
  <c r="AB258" i="4" s="1"/>
  <c r="AW678" i="4"/>
  <c r="AZ678" i="4" s="1"/>
  <c r="AU679" i="4"/>
  <c r="BC678" i="4" l="1"/>
  <c r="AF451" i="14"/>
  <c r="AA259" i="4"/>
  <c r="AC258" i="4"/>
  <c r="AF258" i="4" s="1"/>
  <c r="AM679" i="4"/>
  <c r="AX679" i="4"/>
  <c r="AI258" i="4" l="1"/>
  <c r="AD687" i="14"/>
  <c r="AD259" i="4"/>
  <c r="AE259" i="4" s="1"/>
  <c r="S259" i="4"/>
  <c r="AY679" i="4"/>
  <c r="AT679" i="4"/>
  <c r="AV679" i="4" s="1"/>
  <c r="Z259" i="4" l="1"/>
  <c r="AB259" i="4" s="1"/>
  <c r="AW679" i="4"/>
  <c r="AZ679" i="4" s="1"/>
  <c r="AU680" i="4"/>
  <c r="BC679" i="4" l="1"/>
  <c r="AF446" i="14"/>
  <c r="AC259" i="4"/>
  <c r="AF259" i="4" s="1"/>
  <c r="AA260" i="4"/>
  <c r="AM680" i="4"/>
  <c r="AX680" i="4"/>
  <c r="AI259" i="4" l="1"/>
  <c r="AD689" i="14"/>
  <c r="AD260" i="4"/>
  <c r="AE260" i="4" s="1"/>
  <c r="S260" i="4"/>
  <c r="AT680" i="4"/>
  <c r="AV680" i="4" s="1"/>
  <c r="AY680" i="4"/>
  <c r="Z260" i="4" l="1"/>
  <c r="AB260" i="4" s="1"/>
  <c r="AW680" i="4"/>
  <c r="AZ680" i="4" s="1"/>
  <c r="AU681" i="4"/>
  <c r="BC680" i="4" l="1"/>
  <c r="AF458" i="14"/>
  <c r="AC260" i="4"/>
  <c r="AF260" i="4" s="1"/>
  <c r="AA261" i="4"/>
  <c r="AM681" i="4"/>
  <c r="AX681" i="4"/>
  <c r="AI260" i="4" l="1"/>
  <c r="AD691" i="14"/>
  <c r="AD261" i="4"/>
  <c r="AE261" i="4" s="1"/>
  <c r="S261" i="4"/>
  <c r="AY681" i="4"/>
  <c r="AT681" i="4"/>
  <c r="AV681" i="4" s="1"/>
  <c r="Z261" i="4" l="1"/>
  <c r="AB261" i="4" s="1"/>
  <c r="AU682" i="4"/>
  <c r="AW681" i="4"/>
  <c r="AZ681" i="4" s="1"/>
  <c r="BC681" i="4" l="1"/>
  <c r="AF474" i="14"/>
  <c r="AA262" i="4"/>
  <c r="AC261" i="4"/>
  <c r="AF261" i="4" s="1"/>
  <c r="AM682" i="4"/>
  <c r="AX682" i="4"/>
  <c r="AI261" i="4" l="1"/>
  <c r="AD692" i="14"/>
  <c r="AD262" i="4"/>
  <c r="AE262" i="4" s="1"/>
  <c r="S262" i="4"/>
  <c r="AT682" i="4"/>
  <c r="AV682" i="4" s="1"/>
  <c r="AY682" i="4"/>
  <c r="Z262" i="4" l="1"/>
  <c r="AB262" i="4" s="1"/>
  <c r="AU683" i="4"/>
  <c r="AW682" i="4"/>
  <c r="AZ682" i="4" s="1"/>
  <c r="BC682" i="4" l="1"/>
  <c r="AF477" i="14"/>
  <c r="AA263" i="4"/>
  <c r="AC262" i="4"/>
  <c r="AF262" i="4" s="1"/>
  <c r="AM683" i="4"/>
  <c r="AT683" i="4" s="1"/>
  <c r="AV683" i="4" s="1"/>
  <c r="AX683" i="4"/>
  <c r="AI262" i="4" l="1"/>
  <c r="AD694" i="14"/>
  <c r="AD263" i="4"/>
  <c r="AE263" i="4" s="1"/>
  <c r="S263" i="4"/>
  <c r="AY683" i="4"/>
  <c r="Z263" i="4" l="1"/>
  <c r="AB263" i="4" s="1"/>
  <c r="AU684" i="4"/>
  <c r="AW683" i="4"/>
  <c r="AA264" i="4" l="1"/>
  <c r="AC263" i="4"/>
  <c r="AF263" i="4" s="1"/>
  <c r="AZ683" i="4"/>
  <c r="AM684" i="4"/>
  <c r="AT684" i="4" s="1"/>
  <c r="AV684" i="4" s="1"/>
  <c r="AX684" i="4"/>
  <c r="AI263" i="4" l="1"/>
  <c r="AD695" i="14"/>
  <c r="BC683" i="4"/>
  <c r="AF501" i="14"/>
  <c r="AD264" i="4"/>
  <c r="AE264" i="4" s="1"/>
  <c r="S264" i="4"/>
  <c r="AY684" i="4"/>
  <c r="Z264" i="4" l="1"/>
  <c r="AB264" i="4" s="1"/>
  <c r="AW684" i="4"/>
  <c r="AZ684" i="4" s="1"/>
  <c r="AU685" i="4"/>
  <c r="BC684" i="4" l="1"/>
  <c r="AF515" i="14"/>
  <c r="AA265" i="4"/>
  <c r="AC264" i="4"/>
  <c r="AF264" i="4" s="1"/>
  <c r="AM685" i="4"/>
  <c r="AX685" i="4"/>
  <c r="AI264" i="4" l="1"/>
  <c r="AD697" i="14"/>
  <c r="AD265" i="4"/>
  <c r="AE265" i="4" s="1"/>
  <c r="S265" i="4"/>
  <c r="AY685" i="4"/>
  <c r="AT685" i="4"/>
  <c r="AV685" i="4" s="1"/>
  <c r="Z265" i="4" l="1"/>
  <c r="AB265" i="4" s="1"/>
  <c r="AU686" i="4"/>
  <c r="AW685" i="4"/>
  <c r="AZ685" i="4" s="1"/>
  <c r="BC685" i="4" l="1"/>
  <c r="AF545" i="14"/>
  <c r="AA266" i="4"/>
  <c r="AC265" i="4"/>
  <c r="AF265" i="4" s="1"/>
  <c r="AM686" i="4"/>
  <c r="AT686" i="4" s="1"/>
  <c r="AV686" i="4" s="1"/>
  <c r="AX686" i="4"/>
  <c r="AI265" i="4" l="1"/>
  <c r="AD700" i="14"/>
  <c r="AD266" i="4"/>
  <c r="AE266" i="4" s="1"/>
  <c r="S266" i="4"/>
  <c r="AY686" i="4"/>
  <c r="Z266" i="4" l="1"/>
  <c r="AB266" i="4" s="1"/>
  <c r="AU687" i="4"/>
  <c r="AW686" i="4"/>
  <c r="AZ686" i="4" s="1"/>
  <c r="BC686" i="4" l="1"/>
  <c r="AF561" i="14"/>
  <c r="AA267" i="4"/>
  <c r="AC266" i="4"/>
  <c r="AF266" i="4" s="1"/>
  <c r="AM687" i="4"/>
  <c r="AX687" i="4"/>
  <c r="AI266" i="4" l="1"/>
  <c r="AD702" i="14"/>
  <c r="AD267" i="4"/>
  <c r="AE267" i="4" s="1"/>
  <c r="S267" i="4"/>
  <c r="AT687" i="4"/>
  <c r="AV687" i="4" s="1"/>
  <c r="AY687" i="4"/>
  <c r="Z267" i="4" l="1"/>
  <c r="AB267" i="4" s="1"/>
  <c r="AU688" i="4"/>
  <c r="AW687" i="4"/>
  <c r="AZ687" i="4" s="1"/>
  <c r="BC687" i="4" l="1"/>
  <c r="AF582" i="14"/>
  <c r="AA268" i="4"/>
  <c r="AC267" i="4"/>
  <c r="AF267" i="4" s="1"/>
  <c r="AM688" i="4"/>
  <c r="AT688" i="4" s="1"/>
  <c r="AV688" i="4" s="1"/>
  <c r="AX688" i="4"/>
  <c r="AI267" i="4" l="1"/>
  <c r="AD704" i="14"/>
  <c r="AD268" i="4"/>
  <c r="AE268" i="4" s="1"/>
  <c r="S268" i="4"/>
  <c r="AY688" i="4"/>
  <c r="Z268" i="4" l="1"/>
  <c r="AB268" i="4" s="1"/>
  <c r="AW688" i="4"/>
  <c r="AZ688" i="4" s="1"/>
  <c r="AU689" i="4"/>
  <c r="BC688" i="4" l="1"/>
  <c r="AF577" i="14"/>
  <c r="AC268" i="4"/>
  <c r="AF268" i="4" s="1"/>
  <c r="AA269" i="4"/>
  <c r="AM689" i="4"/>
  <c r="AX689" i="4"/>
  <c r="AI268" i="4" l="1"/>
  <c r="AD707" i="14"/>
  <c r="AD269" i="4"/>
  <c r="AE269" i="4" s="1"/>
  <c r="S269" i="4"/>
  <c r="AT689" i="4"/>
  <c r="AV689" i="4" s="1"/>
  <c r="AY689" i="4"/>
  <c r="Z269" i="4" l="1"/>
  <c r="AB269" i="4" s="1"/>
  <c r="AU690" i="4"/>
  <c r="AW689" i="4"/>
  <c r="AZ689" i="4" s="1"/>
  <c r="BC689" i="4" l="1"/>
  <c r="AF588" i="14"/>
  <c r="AC269" i="4"/>
  <c r="AF269" i="4" s="1"/>
  <c r="AA270" i="4"/>
  <c r="AM690" i="4"/>
  <c r="AX690" i="4"/>
  <c r="AI269" i="4" l="1"/>
  <c r="AD709" i="14"/>
  <c r="AD270" i="4"/>
  <c r="AE270" i="4" s="1"/>
  <c r="S270" i="4"/>
  <c r="AY690" i="4"/>
  <c r="AT690" i="4"/>
  <c r="AV690" i="4" s="1"/>
  <c r="Z270" i="4" l="1"/>
  <c r="AB270" i="4" s="1"/>
  <c r="AU691" i="4"/>
  <c r="AW690" i="4"/>
  <c r="AZ690" i="4" s="1"/>
  <c r="BC690" i="4" l="1"/>
  <c r="AF309" i="14"/>
  <c r="AC270" i="4"/>
  <c r="AF270" i="4" s="1"/>
  <c r="AA271" i="4"/>
  <c r="AM691" i="4"/>
  <c r="AT691" i="4" s="1"/>
  <c r="AV691" i="4" s="1"/>
  <c r="AX691" i="4"/>
  <c r="AI270" i="4" l="1"/>
  <c r="AD711" i="14"/>
  <c r="AD271" i="4"/>
  <c r="AE271" i="4" s="1"/>
  <c r="S271" i="4"/>
  <c r="AW691" i="4"/>
  <c r="AY691" i="4"/>
  <c r="Z271" i="4" l="1"/>
  <c r="AB271" i="4" s="1"/>
  <c r="AZ691" i="4"/>
  <c r="AU692" i="4"/>
  <c r="AM692" i="4" s="1"/>
  <c r="AT692" i="4" s="1"/>
  <c r="AV692" i="4" s="1"/>
  <c r="BC691" i="4" l="1"/>
  <c r="AF414" i="14"/>
  <c r="AC271" i="4"/>
  <c r="AF271" i="4" s="1"/>
  <c r="AA272" i="4"/>
  <c r="AD272" i="4" s="1"/>
  <c r="AE272" i="4" s="1"/>
  <c r="AU693" i="4"/>
  <c r="AM693" i="4" s="1"/>
  <c r="AT693" i="4" s="1"/>
  <c r="AX692" i="4"/>
  <c r="AY692" i="4" s="1"/>
  <c r="AI271" i="4" l="1"/>
  <c r="AD714" i="14"/>
  <c r="S272" i="4"/>
  <c r="Z272" i="4" s="1"/>
  <c r="AB272" i="4" s="1"/>
  <c r="AX693" i="4"/>
  <c r="AY693" i="4" s="1"/>
  <c r="AW692" i="4"/>
  <c r="AV693" i="4" s="1"/>
  <c r="AC272" i="4" l="1"/>
  <c r="AF272" i="4" s="1"/>
  <c r="AA273" i="4"/>
  <c r="AU694" i="4"/>
  <c r="AM694" i="4" s="1"/>
  <c r="AT694" i="4" s="1"/>
  <c r="AZ692" i="4"/>
  <c r="AW693" i="4"/>
  <c r="AZ693" i="4" s="1"/>
  <c r="AI272" i="4" l="1"/>
  <c r="AD716" i="14"/>
  <c r="BC693" i="4"/>
  <c r="AF443" i="14"/>
  <c r="BC692" i="4"/>
  <c r="AF430" i="14"/>
  <c r="AV694" i="4"/>
  <c r="S273" i="4"/>
  <c r="AD273" i="4"/>
  <c r="AE273" i="4" s="1"/>
  <c r="AX694" i="4"/>
  <c r="AY694" i="4" s="1"/>
  <c r="Z273" i="4" l="1"/>
  <c r="AB273" i="4" s="1"/>
  <c r="AW694" i="4"/>
  <c r="AZ694" i="4" s="1"/>
  <c r="AU695" i="4"/>
  <c r="AM695" i="4" s="1"/>
  <c r="AT695" i="4" s="1"/>
  <c r="AV695" i="4" l="1"/>
  <c r="BC694" i="4"/>
  <c r="AF433" i="14"/>
  <c r="AC273" i="4"/>
  <c r="AF273" i="4" s="1"/>
  <c r="AA274" i="4"/>
  <c r="AX695" i="4"/>
  <c r="AY695" i="4" s="1"/>
  <c r="AI273" i="4" l="1"/>
  <c r="AD712" i="14"/>
  <c r="S274" i="4"/>
  <c r="AD274" i="4"/>
  <c r="AE274" i="4" s="1"/>
  <c r="AU696" i="4"/>
  <c r="AM696" i="4" s="1"/>
  <c r="AT696" i="4" s="1"/>
  <c r="AW695" i="4"/>
  <c r="AV696" i="4" l="1"/>
  <c r="Z274" i="4"/>
  <c r="AB274" i="4" s="1"/>
  <c r="AX696" i="4"/>
  <c r="AZ695" i="4"/>
  <c r="BC695" i="4" l="1"/>
  <c r="AF252" i="14"/>
  <c r="AC274" i="4"/>
  <c r="AF274" i="4" s="1"/>
  <c r="AA275" i="4"/>
  <c r="AY696" i="4"/>
  <c r="AU697" i="4"/>
  <c r="AM697" i="4" s="1"/>
  <c r="AT697" i="4" s="1"/>
  <c r="AW696" i="4"/>
  <c r="AI274" i="4" l="1"/>
  <c r="AD680" i="14"/>
  <c r="AV697" i="4"/>
  <c r="AU698" i="4" s="1"/>
  <c r="S275" i="4"/>
  <c r="AD275" i="4"/>
  <c r="AE275" i="4" s="1"/>
  <c r="AZ696" i="4"/>
  <c r="AX697" i="4"/>
  <c r="AY697" i="4" s="1"/>
  <c r="BC696" i="4" l="1"/>
  <c r="AF308" i="14"/>
  <c r="Z275" i="4"/>
  <c r="AB275" i="4" s="1"/>
  <c r="AW697" i="4"/>
  <c r="AZ697" i="4" s="1"/>
  <c r="AM698" i="4"/>
  <c r="AX698" i="4"/>
  <c r="AY698" i="4" s="1"/>
  <c r="BC697" i="4" l="1"/>
  <c r="AF321" i="14"/>
  <c r="AA276" i="4"/>
  <c r="AC275" i="4"/>
  <c r="AF275" i="4" s="1"/>
  <c r="AT698" i="4"/>
  <c r="AV698" i="4" s="1"/>
  <c r="AI275" i="4" l="1"/>
  <c r="AD698" i="14"/>
  <c r="AD276" i="4"/>
  <c r="AE276" i="4" s="1"/>
  <c r="S276" i="4"/>
  <c r="AU699" i="4"/>
  <c r="AW698" i="4"/>
  <c r="AZ698" i="4" s="1"/>
  <c r="BC698" i="4" l="1"/>
  <c r="AF335" i="14"/>
  <c r="Z276" i="4"/>
  <c r="AB276" i="4" s="1"/>
  <c r="AM699" i="4"/>
  <c r="AX699" i="4"/>
  <c r="AA277" i="4" l="1"/>
  <c r="AD277" i="4" s="1"/>
  <c r="AE277" i="4" s="1"/>
  <c r="AC276" i="4"/>
  <c r="AF276" i="4" s="1"/>
  <c r="AT699" i="4"/>
  <c r="AV699" i="4" s="1"/>
  <c r="AY699" i="4"/>
  <c r="AI276" i="4" l="1"/>
  <c r="AD718" i="14"/>
  <c r="S277" i="4"/>
  <c r="AU700" i="4"/>
  <c r="AW699" i="4"/>
  <c r="AZ699" i="4" s="1"/>
  <c r="BC699" i="4" l="1"/>
  <c r="AF355" i="14"/>
  <c r="Z277" i="4"/>
  <c r="AB277" i="4" s="1"/>
  <c r="AC277" i="4" s="1"/>
  <c r="AF277" i="4" s="1"/>
  <c r="AM700" i="4"/>
  <c r="AX700" i="4"/>
  <c r="AA278" i="4" l="1"/>
  <c r="AI277" i="4"/>
  <c r="AD722" i="14"/>
  <c r="S278" i="4"/>
  <c r="AD278" i="4"/>
  <c r="AE278" i="4" s="1"/>
  <c r="AY700" i="4"/>
  <c r="AT700" i="4"/>
  <c r="AV700" i="4" s="1"/>
  <c r="Z278" i="4" l="1"/>
  <c r="AB278" i="4" s="1"/>
  <c r="AU701" i="4"/>
  <c r="AW700" i="4"/>
  <c r="AZ700" i="4" s="1"/>
  <c r="BC700" i="4" l="1"/>
  <c r="AF319" i="14"/>
  <c r="AC278" i="4"/>
  <c r="AF278" i="4" s="1"/>
  <c r="AA279" i="4"/>
  <c r="AD279" i="4" s="1"/>
  <c r="AE279" i="4" s="1"/>
  <c r="AM701" i="4"/>
  <c r="AX701" i="4"/>
  <c r="AI278" i="4" l="1"/>
  <c r="AD723" i="14"/>
  <c r="S279" i="4"/>
  <c r="AY701" i="4"/>
  <c r="AT701" i="4"/>
  <c r="AV701" i="4" s="1"/>
  <c r="Z279" i="4" l="1"/>
  <c r="AB279" i="4" s="1"/>
  <c r="AU702" i="4"/>
  <c r="AW701" i="4"/>
  <c r="AZ701" i="4" s="1"/>
  <c r="BC701" i="4" l="1"/>
  <c r="AF231" i="14"/>
  <c r="AA280" i="4"/>
  <c r="AD280" i="4" s="1"/>
  <c r="AE280" i="4" s="1"/>
  <c r="AC279" i="4"/>
  <c r="AF279" i="4" s="1"/>
  <c r="AM702" i="4"/>
  <c r="AX702" i="4"/>
  <c r="AI279" i="4" l="1"/>
  <c r="AD724" i="14"/>
  <c r="S280" i="4"/>
  <c r="Z280" i="4"/>
  <c r="AB280" i="4" s="1"/>
  <c r="AY702" i="4"/>
  <c r="AT702" i="4"/>
  <c r="AV702" i="4" s="1"/>
  <c r="AC280" i="4" l="1"/>
  <c r="AF280" i="4" s="1"/>
  <c r="AA281" i="4"/>
  <c r="AD281" i="4" s="1"/>
  <c r="AE281" i="4" s="1"/>
  <c r="AU703" i="4"/>
  <c r="AW702" i="4"/>
  <c r="AZ702" i="4" s="1"/>
  <c r="AI280" i="4" l="1"/>
  <c r="AD725" i="14"/>
  <c r="BC702" i="4"/>
  <c r="AF292" i="14"/>
  <c r="S281" i="4"/>
  <c r="Z281" i="4" s="1"/>
  <c r="AB281" i="4" s="1"/>
  <c r="AM703" i="4"/>
  <c r="AX703" i="4"/>
  <c r="AC281" i="4" l="1"/>
  <c r="AF281" i="4" s="1"/>
  <c r="AA282" i="4"/>
  <c r="AD282" i="4" s="1"/>
  <c r="AE282" i="4" s="1"/>
  <c r="AY703" i="4"/>
  <c r="AT703" i="4"/>
  <c r="AV703" i="4" s="1"/>
  <c r="AI281" i="4" l="1"/>
  <c r="AD727" i="14"/>
  <c r="S282" i="4"/>
  <c r="AU704" i="4"/>
  <c r="AW703" i="4"/>
  <c r="AZ703" i="4" s="1"/>
  <c r="BC703" i="4" l="1"/>
  <c r="AF296" i="14"/>
  <c r="Z282" i="4"/>
  <c r="AB282" i="4" s="1"/>
  <c r="AM704" i="4"/>
  <c r="AX704" i="4"/>
  <c r="AA283" i="4" l="1"/>
  <c r="AD283" i="4" s="1"/>
  <c r="AE283" i="4" s="1"/>
  <c r="AC282" i="4"/>
  <c r="AF282" i="4" s="1"/>
  <c r="S283" i="4"/>
  <c r="AY704" i="4"/>
  <c r="AT704" i="4"/>
  <c r="AV704" i="4" s="1"/>
  <c r="AI282" i="4" l="1"/>
  <c r="AD728" i="14"/>
  <c r="Z283" i="4"/>
  <c r="AB283" i="4" s="1"/>
  <c r="AU705" i="4"/>
  <c r="AW704" i="4"/>
  <c r="AZ704" i="4" s="1"/>
  <c r="BC704" i="4" l="1"/>
  <c r="AF306" i="14"/>
  <c r="AA284" i="4"/>
  <c r="AC283" i="4"/>
  <c r="AF283" i="4" s="1"/>
  <c r="AM705" i="4"/>
  <c r="AX705" i="4"/>
  <c r="AI283" i="4" l="1"/>
  <c r="AD729" i="14"/>
  <c r="AD284" i="4"/>
  <c r="AE284" i="4" s="1"/>
  <c r="S284" i="4"/>
  <c r="AY705" i="4"/>
  <c r="AT705" i="4"/>
  <c r="AV705" i="4" s="1"/>
  <c r="Z284" i="4" l="1"/>
  <c r="AB284" i="4" s="1"/>
  <c r="AW705" i="4"/>
  <c r="AZ705" i="4" s="1"/>
  <c r="AU706" i="4"/>
  <c r="BC705" i="4" l="1"/>
  <c r="AF317" i="14"/>
  <c r="AA285" i="4"/>
  <c r="AC284" i="4"/>
  <c r="AF284" i="4" s="1"/>
  <c r="AM706" i="4"/>
  <c r="AX706" i="4"/>
  <c r="AI284" i="4" l="1"/>
  <c r="AD730" i="14"/>
  <c r="AD285" i="4"/>
  <c r="AE285" i="4" s="1"/>
  <c r="S285" i="4"/>
  <c r="AY706" i="4"/>
  <c r="AT706" i="4"/>
  <c r="AV706" i="4" s="1"/>
  <c r="Z285" i="4" l="1"/>
  <c r="AB285" i="4" s="1"/>
  <c r="AW706" i="4"/>
  <c r="AZ706" i="4" s="1"/>
  <c r="AU707" i="4"/>
  <c r="BC706" i="4" l="1"/>
  <c r="AF331" i="14"/>
  <c r="AC285" i="4"/>
  <c r="AF285" i="4" s="1"/>
  <c r="AA286" i="4"/>
  <c r="AM707" i="4"/>
  <c r="AX707" i="4"/>
  <c r="AI285" i="4" l="1"/>
  <c r="AD731" i="14"/>
  <c r="AD286" i="4"/>
  <c r="AE286" i="4" s="1"/>
  <c r="S286" i="4"/>
  <c r="AT707" i="4"/>
  <c r="AV707" i="4" s="1"/>
  <c r="AY707" i="4"/>
  <c r="Z286" i="4" l="1"/>
  <c r="AB286" i="4" s="1"/>
  <c r="AU708" i="4"/>
  <c r="AX708" i="4" s="1"/>
  <c r="AW707" i="4"/>
  <c r="AZ707" i="4" s="1"/>
  <c r="BC707" i="4" l="1"/>
  <c r="AF350" i="14"/>
  <c r="AA287" i="4"/>
  <c r="AC286" i="4"/>
  <c r="AF286" i="4" s="1"/>
  <c r="AM708" i="4"/>
  <c r="AY708" i="4"/>
  <c r="AI286" i="4" l="1"/>
  <c r="AD732" i="14"/>
  <c r="AD287" i="4"/>
  <c r="AE287" i="4" s="1"/>
  <c r="S287" i="4"/>
  <c r="AT708" i="4"/>
  <c r="AV708" i="4" s="1"/>
  <c r="Z287" i="4" l="1"/>
  <c r="AB287" i="4" s="1"/>
  <c r="AU709" i="4"/>
  <c r="AX709" i="4" s="1"/>
  <c r="AW708" i="4"/>
  <c r="AZ708" i="4" s="1"/>
  <c r="BC708" i="4" l="1"/>
  <c r="AF375" i="14"/>
  <c r="AC287" i="4"/>
  <c r="AF287" i="4" s="1"/>
  <c r="AA288" i="4"/>
  <c r="AM709" i="4"/>
  <c r="AY709" i="4"/>
  <c r="AI287" i="4" l="1"/>
  <c r="AD733" i="14"/>
  <c r="S288" i="4"/>
  <c r="AD288" i="4"/>
  <c r="AE288" i="4" s="1"/>
  <c r="AT709" i="4"/>
  <c r="AV709" i="4" s="1"/>
  <c r="Z288" i="4" l="1"/>
  <c r="AB288" i="4" s="1"/>
  <c r="AU710" i="4"/>
  <c r="AX710" i="4" s="1"/>
  <c r="AW709" i="4"/>
  <c r="AZ709" i="4" s="1"/>
  <c r="BC709" i="4" l="1"/>
  <c r="AF399" i="14"/>
  <c r="AC288" i="4"/>
  <c r="AF288" i="4" s="1"/>
  <c r="AA289" i="4"/>
  <c r="AM710" i="4"/>
  <c r="AT710" i="4" s="1"/>
  <c r="AV710" i="4" s="1"/>
  <c r="AY710" i="4"/>
  <c r="AI288" i="4" l="1"/>
  <c r="AD734" i="14"/>
  <c r="AD289" i="4"/>
  <c r="AE289" i="4" s="1"/>
  <c r="S289" i="4"/>
  <c r="AU711" i="4"/>
  <c r="AX711" i="4" s="1"/>
  <c r="Z289" i="4" l="1"/>
  <c r="AB289" i="4" s="1"/>
  <c r="AW710" i="4"/>
  <c r="AZ710" i="4" s="1"/>
  <c r="AM711" i="4"/>
  <c r="AY711" i="4"/>
  <c r="BC710" i="4" l="1"/>
  <c r="AF416" i="14"/>
  <c r="AA290" i="4"/>
  <c r="AD290" i="4" s="1"/>
  <c r="AE290" i="4" s="1"/>
  <c r="AC289" i="4"/>
  <c r="AF289" i="4" s="1"/>
  <c r="AT711" i="4"/>
  <c r="AV711" i="4" s="1"/>
  <c r="AI289" i="4" l="1"/>
  <c r="AD726" i="14"/>
  <c r="S290" i="4"/>
  <c r="AU712" i="4"/>
  <c r="AX712" i="4" s="1"/>
  <c r="AW711" i="4"/>
  <c r="AZ711" i="4" s="1"/>
  <c r="BC711" i="4" l="1"/>
  <c r="AF435" i="14"/>
  <c r="Z290" i="4"/>
  <c r="AB290" i="4" s="1"/>
  <c r="AM712" i="4"/>
  <c r="AY712" i="4"/>
  <c r="AC290" i="4" l="1"/>
  <c r="AF290" i="4" s="1"/>
  <c r="AA291" i="4"/>
  <c r="AT712" i="4"/>
  <c r="AV712" i="4" s="1"/>
  <c r="AI290" i="4" l="1"/>
  <c r="AD735" i="14"/>
  <c r="AD291" i="4"/>
  <c r="AE291" i="4" s="1"/>
  <c r="S291" i="4"/>
  <c r="AW712" i="4"/>
  <c r="AZ712" i="4" s="1"/>
  <c r="AU713" i="4"/>
  <c r="AX713" i="4" s="1"/>
  <c r="BC712" i="4" l="1"/>
  <c r="AF457" i="14"/>
  <c r="Z291" i="4"/>
  <c r="AB291" i="4" s="1"/>
  <c r="AM713" i="4"/>
  <c r="AY713" i="4"/>
  <c r="AA292" i="4" l="1"/>
  <c r="AD292" i="4" s="1"/>
  <c r="AE292" i="4" s="1"/>
  <c r="AC291" i="4"/>
  <c r="AF291" i="4" s="1"/>
  <c r="AT713" i="4"/>
  <c r="AV713" i="4" s="1"/>
  <c r="AI291" i="4" l="1"/>
  <c r="AD693" i="14"/>
  <c r="S292" i="4"/>
  <c r="AW713" i="4"/>
  <c r="AZ713" i="4" s="1"/>
  <c r="AU714" i="4"/>
  <c r="AX714" i="4" s="1"/>
  <c r="BC713" i="4" l="1"/>
  <c r="AF475" i="14"/>
  <c r="Z292" i="4"/>
  <c r="AB292" i="4" s="1"/>
  <c r="AY714" i="4"/>
  <c r="AM714" i="4"/>
  <c r="AC292" i="4" l="1"/>
  <c r="AF292" i="4" s="1"/>
  <c r="AA293" i="4"/>
  <c r="AT714" i="4"/>
  <c r="AV714" i="4" s="1"/>
  <c r="AI292" i="4" l="1"/>
  <c r="AD676" i="14"/>
  <c r="S293" i="4"/>
  <c r="AD293" i="4"/>
  <c r="AE293" i="4" s="1"/>
  <c r="AU715" i="4"/>
  <c r="AX715" i="4" s="1"/>
  <c r="AW714" i="4"/>
  <c r="AZ714" i="4" s="1"/>
  <c r="BC714" i="4" l="1"/>
  <c r="AF500" i="14"/>
  <c r="Z293" i="4"/>
  <c r="AB293" i="4" s="1"/>
  <c r="AM715" i="4"/>
  <c r="AY715" i="4"/>
  <c r="AC293" i="4" l="1"/>
  <c r="AF293" i="4" s="1"/>
  <c r="AA294" i="4"/>
  <c r="AT715" i="4"/>
  <c r="AV715" i="4" s="1"/>
  <c r="AI293" i="4" l="1"/>
  <c r="AD77" i="14"/>
  <c r="AD294" i="4"/>
  <c r="AE294" i="4" s="1"/>
  <c r="S294" i="4"/>
  <c r="AU716" i="4"/>
  <c r="AX716" i="4" s="1"/>
  <c r="AW715" i="4"/>
  <c r="AZ715" i="4" s="1"/>
  <c r="BC715" i="4" l="1"/>
  <c r="AF520" i="14"/>
  <c r="Z294" i="4"/>
  <c r="AB294" i="4" s="1"/>
  <c r="AM716" i="4"/>
  <c r="AY716" i="4"/>
  <c r="AC294" i="4" l="1"/>
  <c r="AF294" i="4" s="1"/>
  <c r="AA295" i="4"/>
  <c r="AT716" i="4"/>
  <c r="AV716" i="4" s="1"/>
  <c r="AI294" i="4" l="1"/>
  <c r="AD496" i="14"/>
  <c r="S295" i="4"/>
  <c r="AD295" i="4"/>
  <c r="AE295" i="4" s="1"/>
  <c r="AW716" i="4"/>
  <c r="AZ716" i="4" s="1"/>
  <c r="AU717" i="4"/>
  <c r="AX717" i="4" s="1"/>
  <c r="BC716" i="4" l="1"/>
  <c r="AF547" i="14"/>
  <c r="Z295" i="4"/>
  <c r="AB295" i="4" s="1"/>
  <c r="AY717" i="4"/>
  <c r="AM717" i="4"/>
  <c r="AA296" i="4" l="1"/>
  <c r="AC295" i="4"/>
  <c r="AF295" i="4" s="1"/>
  <c r="AT717" i="4"/>
  <c r="AV717" i="4" s="1"/>
  <c r="AI295" i="4" l="1"/>
  <c r="AD401" i="14"/>
  <c r="AD296" i="4"/>
  <c r="AE296" i="4" s="1"/>
  <c r="S296" i="4"/>
  <c r="AU718" i="4"/>
  <c r="AX718" i="4" s="1"/>
  <c r="AW717" i="4"/>
  <c r="AZ717" i="4" s="1"/>
  <c r="BC717" i="4" l="1"/>
  <c r="AF565" i="14"/>
  <c r="Z296" i="4"/>
  <c r="AB296" i="4" s="1"/>
  <c r="AM718" i="4"/>
  <c r="AY718" i="4"/>
  <c r="AA297" i="4" l="1"/>
  <c r="AC296" i="4"/>
  <c r="AF296" i="4" s="1"/>
  <c r="AT718" i="4"/>
  <c r="AV718" i="4" s="1"/>
  <c r="AI296" i="4" l="1"/>
  <c r="AD418" i="14"/>
  <c r="AD297" i="4"/>
  <c r="AE297" i="4" s="1"/>
  <c r="S297" i="4"/>
  <c r="AW718" i="4"/>
  <c r="AZ718" i="4" s="1"/>
  <c r="AU719" i="4"/>
  <c r="AX719" i="4" s="1"/>
  <c r="BC718" i="4" l="1"/>
  <c r="AF548" i="14"/>
  <c r="Z297" i="4"/>
  <c r="AB297" i="4" s="1"/>
  <c r="AY719" i="4"/>
  <c r="AM719" i="4"/>
  <c r="AA298" i="4" l="1"/>
  <c r="AC297" i="4"/>
  <c r="AF297" i="4" s="1"/>
  <c r="AT719" i="4"/>
  <c r="AV719" i="4" s="1"/>
  <c r="AI297" i="4" l="1"/>
  <c r="AD437" i="14"/>
  <c r="AD298" i="4"/>
  <c r="AE298" i="4" s="1"/>
  <c r="S298" i="4"/>
  <c r="AW719" i="4"/>
  <c r="AZ719" i="4" s="1"/>
  <c r="AU720" i="4"/>
  <c r="AX720" i="4" s="1"/>
  <c r="BC719" i="4" l="1"/>
  <c r="AF560" i="14"/>
  <c r="Z298" i="4"/>
  <c r="AB298" i="4" s="1"/>
  <c r="AM720" i="4"/>
  <c r="AY720" i="4"/>
  <c r="AC298" i="4" l="1"/>
  <c r="AF298" i="4" s="1"/>
  <c r="AA299" i="4"/>
  <c r="AT720" i="4"/>
  <c r="AV720" i="4" s="1"/>
  <c r="AI298" i="4" l="1"/>
  <c r="AD383" i="14"/>
  <c r="AD299" i="4"/>
  <c r="AE299" i="4" s="1"/>
  <c r="S299" i="4"/>
  <c r="AW720" i="4"/>
  <c r="AZ720" i="4" s="1"/>
  <c r="AU721" i="4"/>
  <c r="AX721" i="4" s="1"/>
  <c r="BC720" i="4" l="1"/>
  <c r="AF581" i="14"/>
  <c r="Z299" i="4"/>
  <c r="AB299" i="4" s="1"/>
  <c r="AM721" i="4"/>
  <c r="AT721" i="4" s="1"/>
  <c r="AV721" i="4" s="1"/>
  <c r="AY721" i="4"/>
  <c r="AA300" i="4" l="1"/>
  <c r="AD300" i="4" s="1"/>
  <c r="AE300" i="4" s="1"/>
  <c r="AC299" i="4"/>
  <c r="AF299" i="4" s="1"/>
  <c r="AI299" i="4" l="1"/>
  <c r="AD371" i="14"/>
  <c r="S300" i="4"/>
  <c r="AW721" i="4"/>
  <c r="AZ721" i="4" s="1"/>
  <c r="AU722" i="4"/>
  <c r="AX722" i="4" s="1"/>
  <c r="AY722" i="4" s="1"/>
  <c r="BC721" i="4" l="1"/>
  <c r="AF522" i="14"/>
  <c r="Z300" i="4"/>
  <c r="AB300" i="4" s="1"/>
  <c r="AM722" i="4"/>
  <c r="AT722" i="4" s="1"/>
  <c r="AV722" i="4" s="1"/>
  <c r="AC300" i="4" l="1"/>
  <c r="AF300" i="4" s="1"/>
  <c r="AA301" i="4"/>
  <c r="AD301" i="4" s="1"/>
  <c r="AE301" i="4" s="1"/>
  <c r="AU723" i="4"/>
  <c r="AI300" i="4" l="1"/>
  <c r="AD397" i="14"/>
  <c r="S301" i="4"/>
  <c r="Z301" i="4" s="1"/>
  <c r="AB301" i="4" s="1"/>
  <c r="AA302" i="4" s="1"/>
  <c r="S302" i="4" s="1"/>
  <c r="AW722" i="4"/>
  <c r="AZ722" i="4" s="1"/>
  <c r="AX723" i="4"/>
  <c r="AY723" i="4" s="1"/>
  <c r="AM723" i="4"/>
  <c r="AT723" i="4" s="1"/>
  <c r="AC301" i="4" l="1"/>
  <c r="AF301" i="4" s="1"/>
  <c r="AI301" i="4"/>
  <c r="AD392" i="14"/>
  <c r="BC722" i="4"/>
  <c r="AF525" i="14"/>
  <c r="AV723" i="4"/>
  <c r="AU724" i="4" s="1"/>
  <c r="AX724" i="4" s="1"/>
  <c r="AY724" i="4" s="1"/>
  <c r="AD302" i="4"/>
  <c r="AE302" i="4" s="1"/>
  <c r="Z302" i="4"/>
  <c r="AB302" i="4" l="1"/>
  <c r="AW723" i="4"/>
  <c r="AZ723" i="4" s="1"/>
  <c r="AC302" i="4"/>
  <c r="AF302" i="4" s="1"/>
  <c r="AA303" i="4"/>
  <c r="AM724" i="4"/>
  <c r="AI302" i="4" l="1"/>
  <c r="AD385" i="14"/>
  <c r="BC723" i="4"/>
  <c r="AF544" i="14"/>
  <c r="AD303" i="4"/>
  <c r="AE303" i="4" s="1"/>
  <c r="S303" i="4"/>
  <c r="AT724" i="4"/>
  <c r="AV724" i="4" s="1"/>
  <c r="Z303" i="4" l="1"/>
  <c r="AB303" i="4" s="1"/>
  <c r="AW724" i="4"/>
  <c r="AZ724" i="4" s="1"/>
  <c r="AU725" i="4"/>
  <c r="AX725" i="4" s="1"/>
  <c r="AY725" i="4" s="1"/>
  <c r="BC724" i="4" l="1"/>
  <c r="AF125" i="14"/>
  <c r="AA304" i="4"/>
  <c r="AD304" i="4" s="1"/>
  <c r="AE304" i="4" s="1"/>
  <c r="AC303" i="4"/>
  <c r="AF303" i="4" s="1"/>
  <c r="AM725" i="4"/>
  <c r="AI303" i="4" l="1"/>
  <c r="AD387" i="14"/>
  <c r="S304" i="4"/>
  <c r="AT725" i="4"/>
  <c r="AV725" i="4" s="1"/>
  <c r="Z304" i="4" l="1"/>
  <c r="AB304" i="4" s="1"/>
  <c r="AU726" i="4"/>
  <c r="AX726" i="4" s="1"/>
  <c r="AY726" i="4" s="1"/>
  <c r="AW725" i="4"/>
  <c r="AZ725" i="4" s="1"/>
  <c r="BC725" i="4" l="1"/>
  <c r="AF422" i="14"/>
  <c r="AC304" i="4"/>
  <c r="AF304" i="4" s="1"/>
  <c r="AA305" i="4"/>
  <c r="AD305" i="4" s="1"/>
  <c r="AE305" i="4" s="1"/>
  <c r="AM726" i="4"/>
  <c r="AI304" i="4" l="1"/>
  <c r="AD348" i="14"/>
  <c r="S305" i="4"/>
  <c r="AT726" i="4"/>
  <c r="AV726" i="4" s="1"/>
  <c r="Z305" i="4" l="1"/>
  <c r="AB305" i="4" s="1"/>
  <c r="AW726" i="4"/>
  <c r="AZ726" i="4" s="1"/>
  <c r="AU727" i="4"/>
  <c r="AX727" i="4" s="1"/>
  <c r="BC726" i="4" l="1"/>
  <c r="AF442" i="14"/>
  <c r="AC305" i="4"/>
  <c r="AF305" i="4" s="1"/>
  <c r="AA306" i="4"/>
  <c r="AD306" i="4" s="1"/>
  <c r="AE306" i="4" s="1"/>
  <c r="AM727" i="4"/>
  <c r="AY727" i="4"/>
  <c r="AI305" i="4" l="1"/>
  <c r="AD355" i="14"/>
  <c r="S306" i="4"/>
  <c r="Z306" i="4" s="1"/>
  <c r="AB306" i="4" s="1"/>
  <c r="AT727" i="4"/>
  <c r="AV727" i="4" s="1"/>
  <c r="AA307" i="4" l="1"/>
  <c r="AU728" i="4"/>
  <c r="AX728" i="4" s="1"/>
  <c r="AW727" i="4"/>
  <c r="AZ727" i="4" s="1"/>
  <c r="BC727" i="4" l="1"/>
  <c r="AF219" i="14"/>
  <c r="AC306" i="4"/>
  <c r="AF306" i="4" s="1"/>
  <c r="AD307" i="4"/>
  <c r="AE307" i="4" s="1"/>
  <c r="S307" i="4"/>
  <c r="AM728" i="4"/>
  <c r="AT728" i="4" s="1"/>
  <c r="AV728" i="4" s="1"/>
  <c r="AY728" i="4"/>
  <c r="AI306" i="4" l="1"/>
  <c r="AD380" i="14"/>
  <c r="Z307" i="4"/>
  <c r="AB307" i="4" s="1"/>
  <c r="AU729" i="4"/>
  <c r="AX729" i="4" s="1"/>
  <c r="AY729" i="4" s="1"/>
  <c r="AW728" i="4" l="1"/>
  <c r="AZ728" i="4" s="1"/>
  <c r="AA308" i="4"/>
  <c r="AC307" i="4"/>
  <c r="AF307" i="4" s="1"/>
  <c r="AM729" i="4"/>
  <c r="AI307" i="4" l="1"/>
  <c r="AD388" i="14"/>
  <c r="BC728" i="4"/>
  <c r="AF338" i="14"/>
  <c r="AD308" i="4"/>
  <c r="AE308" i="4" s="1"/>
  <c r="S308" i="4"/>
  <c r="AT729" i="4"/>
  <c r="AV729" i="4" s="1"/>
  <c r="Z308" i="4" l="1"/>
  <c r="AB308" i="4" s="1"/>
  <c r="AW729" i="4"/>
  <c r="AZ729" i="4" s="1"/>
  <c r="AU730" i="4"/>
  <c r="AX730" i="4" s="1"/>
  <c r="BC729" i="4" l="1"/>
  <c r="AF360" i="14"/>
  <c r="AA309" i="4"/>
  <c r="AD309" i="4" s="1"/>
  <c r="AE309" i="4" s="1"/>
  <c r="AC308" i="4"/>
  <c r="AF308" i="4" s="1"/>
  <c r="AY730" i="4"/>
  <c r="AM730" i="4"/>
  <c r="AI308" i="4" l="1"/>
  <c r="AD410" i="14"/>
  <c r="S309" i="4"/>
  <c r="AT730" i="4"/>
  <c r="AV730" i="4" s="1"/>
  <c r="Z309" i="4" l="1"/>
  <c r="AB309" i="4" s="1"/>
  <c r="AW730" i="4"/>
  <c r="AZ730" i="4" s="1"/>
  <c r="AU731" i="4"/>
  <c r="AX731" i="4" s="1"/>
  <c r="BC730" i="4" l="1"/>
  <c r="AF18" i="14"/>
  <c r="AC309" i="4"/>
  <c r="AF309" i="4" s="1"/>
  <c r="AA310" i="4"/>
  <c r="AD310" i="4" s="1"/>
  <c r="AE310" i="4" s="1"/>
  <c r="AY731" i="4"/>
  <c r="AM731" i="4"/>
  <c r="AI309" i="4" l="1"/>
  <c r="AD408" i="14"/>
  <c r="S310" i="4"/>
  <c r="Z310" i="4" s="1"/>
  <c r="AB310" i="4" s="1"/>
  <c r="AT731" i="4"/>
  <c r="AV731" i="4" s="1"/>
  <c r="AA311" i="4" l="1"/>
  <c r="AD311" i="4" s="1"/>
  <c r="AE311" i="4" s="1"/>
  <c r="AU732" i="4"/>
  <c r="AX732" i="4" s="1"/>
  <c r="AW731" i="4"/>
  <c r="AZ731" i="4" s="1"/>
  <c r="BC731" i="4" l="1"/>
  <c r="AF278" i="14"/>
  <c r="S311" i="4"/>
  <c r="Z311" i="4" s="1"/>
  <c r="AC310" i="4"/>
  <c r="AF310" i="4" s="1"/>
  <c r="AM732" i="4"/>
  <c r="AT732" i="4" s="1"/>
  <c r="AV732" i="4" s="1"/>
  <c r="AY732" i="4"/>
  <c r="AI310" i="4" l="1"/>
  <c r="AD425" i="14"/>
  <c r="AB311" i="4"/>
  <c r="AC311" i="4"/>
  <c r="AF311" i="4" s="1"/>
  <c r="AW732" i="4"/>
  <c r="AZ732" i="4" s="1"/>
  <c r="AI311" i="4" l="1"/>
  <c r="AD442" i="14"/>
  <c r="BC732" i="4"/>
  <c r="AF279" i="14"/>
  <c r="AU733" i="4"/>
  <c r="AX733" i="4" s="1"/>
  <c r="AY733" i="4" s="1"/>
  <c r="AA312" i="4"/>
  <c r="AD312" i="4" s="1"/>
  <c r="AE312" i="4" s="1"/>
  <c r="AM733" i="4" l="1"/>
  <c r="AT733" i="4" s="1"/>
  <c r="AV733" i="4" s="1"/>
  <c r="S312" i="4"/>
  <c r="AU734" i="4" l="1"/>
  <c r="AX734" i="4" s="1"/>
  <c r="AY734" i="4" s="1"/>
  <c r="Z312" i="4"/>
  <c r="AB312" i="4" s="1"/>
  <c r="AC312" i="4" s="1"/>
  <c r="AF312" i="4" s="1"/>
  <c r="AI312" i="4" l="1"/>
  <c r="AD443" i="14"/>
  <c r="AA313" i="4"/>
  <c r="AD313" i="4" s="1"/>
  <c r="AE313" i="4" s="1"/>
  <c r="AW733" i="4"/>
  <c r="AZ733" i="4" s="1"/>
  <c r="AM734" i="4"/>
  <c r="AT734" i="4" s="1"/>
  <c r="AV734" i="4" s="1"/>
  <c r="BC733" i="4" l="1"/>
  <c r="AF268" i="14"/>
  <c r="S313" i="4"/>
  <c r="Z313" i="4" s="1"/>
  <c r="AB313" i="4" s="1"/>
  <c r="AC313" i="4" s="1"/>
  <c r="AF313" i="4" s="1"/>
  <c r="AU735" i="4"/>
  <c r="AA314" i="4" l="1"/>
  <c r="AD314" i="4" s="1"/>
  <c r="AE314" i="4" s="1"/>
  <c r="AI313" i="4"/>
  <c r="AD466" i="14"/>
  <c r="AW734" i="4"/>
  <c r="AZ734" i="4" s="1"/>
  <c r="S314" i="4"/>
  <c r="AM735" i="4"/>
  <c r="AX735" i="4"/>
  <c r="BC734" i="4" l="1"/>
  <c r="AF265" i="14"/>
  <c r="Z314" i="4"/>
  <c r="AB314" i="4" s="1"/>
  <c r="AA315" i="4" s="1"/>
  <c r="AT735" i="4"/>
  <c r="AV735" i="4" s="1"/>
  <c r="AY735" i="4"/>
  <c r="AC314" i="4" l="1"/>
  <c r="AF314" i="4" s="1"/>
  <c r="AI314" i="4" s="1"/>
  <c r="AD315" i="4"/>
  <c r="AE315" i="4" s="1"/>
  <c r="S315" i="4"/>
  <c r="AW735" i="4"/>
  <c r="AZ735" i="4" s="1"/>
  <c r="AF263" i="14" s="1"/>
  <c r="AU736" i="4"/>
  <c r="AM736" i="4" s="1"/>
  <c r="AT736" i="4" s="1"/>
  <c r="M7" i="8" s="1"/>
  <c r="M46" i="8" s="1"/>
  <c r="AD464" i="14" l="1"/>
  <c r="AV736" i="4"/>
  <c r="AW736" i="4" s="1"/>
  <c r="Z315" i="4"/>
  <c r="AB315" i="4" s="1"/>
  <c r="BC735" i="4"/>
  <c r="M9" i="8"/>
  <c r="M48" i="8" s="1"/>
  <c r="T48" i="8" s="1"/>
  <c r="AX736" i="4"/>
  <c r="AY736" i="4" s="1"/>
  <c r="M11" i="8" s="1"/>
  <c r="M50" i="8" s="1"/>
  <c r="T50" i="8" s="1"/>
  <c r="AC315" i="4" l="1"/>
  <c r="AF315" i="4" s="1"/>
  <c r="AA316" i="4"/>
  <c r="AZ736" i="4"/>
  <c r="AF264" i="14" s="1"/>
  <c r="AI315" i="4" l="1"/>
  <c r="AD474" i="14"/>
  <c r="M21" i="8"/>
  <c r="M60" i="8" s="1"/>
  <c r="T60" i="8" s="1"/>
  <c r="M16" i="8"/>
  <c r="M20" i="8"/>
  <c r="M59" i="8" s="1"/>
  <c r="T59" i="8" s="1"/>
  <c r="M18" i="8"/>
  <c r="M57" i="8" s="1"/>
  <c r="T57" i="8" s="1"/>
  <c r="M19" i="8"/>
  <c r="M58" i="8" s="1"/>
  <c r="T58" i="8" s="1"/>
  <c r="AD316" i="4"/>
  <c r="AE316" i="4" s="1"/>
  <c r="S316" i="4"/>
  <c r="BC736" i="4"/>
  <c r="M13" i="8" s="1"/>
  <c r="M52" i="8" s="1"/>
  <c r="T52" i="8" s="1"/>
  <c r="M10" i="8"/>
  <c r="M49" i="8" s="1"/>
  <c r="T49" i="8" s="1"/>
  <c r="M55" i="8" l="1"/>
  <c r="T55" i="8" s="1"/>
  <c r="M17" i="8"/>
  <c r="M56" i="8" s="1"/>
  <c r="T56" i="8" s="1"/>
  <c r="Z316" i="4"/>
  <c r="AB316" i="4" s="1"/>
  <c r="AC316" i="4" l="1"/>
  <c r="AF316" i="4" s="1"/>
  <c r="AA317" i="4"/>
  <c r="AI316" i="4" l="1"/>
  <c r="AD497" i="14"/>
  <c r="S317" i="4"/>
  <c r="AD317" i="4"/>
  <c r="AE317" i="4" s="1"/>
  <c r="Z317" i="4" l="1"/>
  <c r="AB317" i="4" s="1"/>
  <c r="AA318" i="4" l="1"/>
  <c r="AD318" i="4" s="1"/>
  <c r="AE318" i="4" s="1"/>
  <c r="AC317" i="4"/>
  <c r="AF317" i="4" s="1"/>
  <c r="AI317" i="4" l="1"/>
  <c r="AD501" i="14"/>
  <c r="S318" i="4"/>
  <c r="Z318" i="4" l="1"/>
  <c r="AB318" i="4" s="1"/>
  <c r="AC318" i="4" l="1"/>
  <c r="AF318" i="4" s="1"/>
  <c r="AA319" i="4"/>
  <c r="AD319" i="4" s="1"/>
  <c r="AE319" i="4" s="1"/>
  <c r="AI318" i="4" l="1"/>
  <c r="AD524" i="14"/>
  <c r="S319" i="4"/>
  <c r="Z319" i="4" l="1"/>
  <c r="AB319" i="4" s="1"/>
  <c r="AA320" i="4" l="1"/>
  <c r="AD320" i="4" s="1"/>
  <c r="AE320" i="4" s="1"/>
  <c r="AC319" i="4"/>
  <c r="AF319" i="4" s="1"/>
  <c r="AI319" i="4" l="1"/>
  <c r="AD542" i="14"/>
  <c r="S320" i="4"/>
  <c r="Z320" i="4" s="1"/>
  <c r="AB320" i="4" s="1"/>
  <c r="AA321" i="4" l="1"/>
  <c r="AD321" i="4" s="1"/>
  <c r="AE321" i="4" s="1"/>
  <c r="AC320" i="4" l="1"/>
  <c r="AF320" i="4" s="1"/>
  <c r="S321" i="4"/>
  <c r="AI320" i="4" l="1"/>
  <c r="AD560" i="14"/>
  <c r="Z321" i="4"/>
  <c r="AB321" i="4" s="1"/>
  <c r="AA322" i="4" l="1"/>
  <c r="AD322" i="4" s="1"/>
  <c r="AE322" i="4" s="1"/>
  <c r="AC321" i="4"/>
  <c r="AF321" i="4" s="1"/>
  <c r="AI321" i="4" l="1"/>
  <c r="AD580" i="14"/>
  <c r="S322" i="4"/>
  <c r="Z322" i="4" s="1"/>
  <c r="AB322" i="4" s="1"/>
  <c r="AA323" i="4" l="1"/>
  <c r="AD323" i="4" s="1"/>
  <c r="S323" i="4" l="1"/>
  <c r="Z323" i="4" s="1"/>
  <c r="AC322" i="4"/>
  <c r="AF322" i="4" s="1"/>
  <c r="AE323" i="4"/>
  <c r="AI322" i="4" l="1"/>
  <c r="AD597" i="14"/>
  <c r="AB323" i="4"/>
  <c r="AA324" i="4" s="1"/>
  <c r="AD324" i="4" s="1"/>
  <c r="AE324" i="4" s="1"/>
  <c r="S324" i="4" l="1"/>
  <c r="Z324" i="4" s="1"/>
  <c r="AC323" i="4"/>
  <c r="AF323" i="4" s="1"/>
  <c r="AI323" i="4" l="1"/>
  <c r="AD595" i="14"/>
  <c r="AB324" i="4"/>
  <c r="AC324" i="4"/>
  <c r="AF324" i="4" s="1"/>
  <c r="AI324" i="4" l="1"/>
  <c r="AD609" i="14"/>
  <c r="AA325" i="4"/>
  <c r="AD325" i="4" s="1"/>
  <c r="AE325" i="4" s="1"/>
  <c r="S325" i="4" l="1"/>
  <c r="Z325" i="4" s="1"/>
  <c r="AB325" i="4" s="1"/>
  <c r="AA326" i="4" l="1"/>
  <c r="AD326" i="4" s="1"/>
  <c r="AE326" i="4" s="1"/>
  <c r="AC325" i="4" l="1"/>
  <c r="AF325" i="4" s="1"/>
  <c r="S326" i="4"/>
  <c r="AI325" i="4" l="1"/>
  <c r="AD502" i="14"/>
  <c r="Z326" i="4"/>
  <c r="AB326" i="4" s="1"/>
  <c r="AA327" i="4" l="1"/>
  <c r="AD327" i="4" s="1"/>
  <c r="AE327" i="4" s="1"/>
  <c r="AC326" i="4"/>
  <c r="AF326" i="4" s="1"/>
  <c r="AI326" i="4" l="1"/>
  <c r="AD428" i="14"/>
  <c r="S327" i="4"/>
  <c r="Z327" i="4" l="1"/>
  <c r="AB327" i="4" s="1"/>
  <c r="AA328" i="4" l="1"/>
  <c r="AD328" i="4" s="1"/>
  <c r="AE328" i="4" s="1"/>
  <c r="AC327" i="4"/>
  <c r="AF327" i="4" s="1"/>
  <c r="AI327" i="4" l="1"/>
  <c r="AD445" i="14"/>
  <c r="S328" i="4"/>
  <c r="Z328" i="4" l="1"/>
  <c r="AB328" i="4" s="1"/>
  <c r="AA329" i="4" l="1"/>
  <c r="AD329" i="4" s="1"/>
  <c r="AE329" i="4" s="1"/>
  <c r="AC328" i="4"/>
  <c r="AF328" i="4" s="1"/>
  <c r="AI328" i="4" l="1"/>
  <c r="AD462" i="14"/>
  <c r="S329" i="4"/>
  <c r="Z329" i="4" l="1"/>
  <c r="AB329" i="4" s="1"/>
  <c r="AA330" i="4" l="1"/>
  <c r="AD330" i="4" s="1"/>
  <c r="AE330" i="4" s="1"/>
  <c r="AC329" i="4"/>
  <c r="AF329" i="4" s="1"/>
  <c r="AI329" i="4" l="1"/>
  <c r="AD448" i="14"/>
  <c r="S330" i="4"/>
  <c r="Z330" i="4" l="1"/>
  <c r="AB330" i="4" s="1"/>
  <c r="AC330" i="4" l="1"/>
  <c r="AF330" i="4" s="1"/>
  <c r="AA331" i="4"/>
  <c r="AD331" i="4" s="1"/>
  <c r="AE331" i="4" s="1"/>
  <c r="AI330" i="4" l="1"/>
  <c r="AD340" i="14"/>
  <c r="S331" i="4"/>
  <c r="Z331" i="4" l="1"/>
  <c r="AB331" i="4" s="1"/>
  <c r="AA332" i="4" l="1"/>
  <c r="AD332" i="4" s="1"/>
  <c r="AE332" i="4" s="1"/>
  <c r="AC331" i="4"/>
  <c r="AF331" i="4" s="1"/>
  <c r="AI331" i="4" l="1"/>
  <c r="AD306" i="14"/>
  <c r="S332" i="4"/>
  <c r="Z332" i="4" l="1"/>
  <c r="AB332" i="4" s="1"/>
  <c r="AA333" i="4" l="1"/>
  <c r="AD333" i="4" s="1"/>
  <c r="AE333" i="4" s="1"/>
  <c r="AC332" i="4"/>
  <c r="AF332" i="4" s="1"/>
  <c r="AI332" i="4" l="1"/>
  <c r="AD322" i="14"/>
  <c r="S333" i="4"/>
  <c r="Z333" i="4" l="1"/>
  <c r="AB333" i="4" s="1"/>
  <c r="AA334" i="4" l="1"/>
  <c r="AD334" i="4" s="1"/>
  <c r="AC333" i="4"/>
  <c r="AF333" i="4" s="1"/>
  <c r="AI333" i="4" l="1"/>
  <c r="AD345" i="14"/>
  <c r="S334" i="4"/>
  <c r="AE334" i="4"/>
  <c r="Z334" i="4" l="1"/>
  <c r="AB334" i="4" s="1"/>
  <c r="AA335" i="4" l="1"/>
  <c r="AD335" i="4" s="1"/>
  <c r="AC334" i="4"/>
  <c r="AF334" i="4" s="1"/>
  <c r="AI334" i="4" l="1"/>
  <c r="AD374" i="14"/>
  <c r="S335" i="4"/>
  <c r="AE335" i="4"/>
  <c r="Z335" i="4" l="1"/>
  <c r="AB335" i="4" s="1"/>
  <c r="AA336" i="4" l="1"/>
  <c r="AD336" i="4" s="1"/>
  <c r="AC335" i="4"/>
  <c r="AF335" i="4" s="1"/>
  <c r="AI335" i="4" l="1"/>
  <c r="AD320" i="14"/>
  <c r="S336" i="4"/>
  <c r="AE336" i="4"/>
  <c r="Z336" i="4" l="1"/>
  <c r="AB336" i="4" s="1"/>
  <c r="AC336" i="4" l="1"/>
  <c r="AF336" i="4" s="1"/>
  <c r="AA337" i="4"/>
  <c r="AD337" i="4" s="1"/>
  <c r="AI336" i="4" l="1"/>
  <c r="AD282" i="14"/>
  <c r="AE337" i="4"/>
  <c r="S337" i="4"/>
  <c r="Z337" i="4" l="1"/>
  <c r="AB337" i="4" s="1"/>
  <c r="AA338" i="4" l="1"/>
  <c r="AD338" i="4" s="1"/>
  <c r="AC337" i="4"/>
  <c r="AF337" i="4" s="1"/>
  <c r="AI337" i="4" l="1"/>
  <c r="AD288" i="14"/>
  <c r="S338" i="4"/>
  <c r="AE338" i="4"/>
  <c r="Z338" i="4" l="1"/>
  <c r="AB338" i="4" s="1"/>
  <c r="AC338" i="4" l="1"/>
  <c r="AF338" i="4" s="1"/>
  <c r="AA339" i="4"/>
  <c r="AD339" i="4" s="1"/>
  <c r="AI338" i="4" l="1"/>
  <c r="AD295" i="14"/>
  <c r="AE339" i="4"/>
  <c r="S339" i="4"/>
  <c r="Z339" i="4" l="1"/>
  <c r="AB339" i="4" s="1"/>
  <c r="AA340" i="4" l="1"/>
  <c r="AD340" i="4" s="1"/>
  <c r="AE340" i="4" s="1"/>
  <c r="AC339" i="4"/>
  <c r="AF339" i="4" s="1"/>
  <c r="AI339" i="4" l="1"/>
  <c r="AD303" i="14"/>
  <c r="S340" i="4"/>
  <c r="Z340" i="4" s="1"/>
  <c r="AB340" i="4" s="1"/>
  <c r="AA341" i="4" l="1"/>
  <c r="AD341" i="4" s="1"/>
  <c r="AE341" i="4" s="1"/>
  <c r="S341" i="4" l="1"/>
  <c r="Z341" i="4" s="1"/>
  <c r="AC340" i="4"/>
  <c r="AF340" i="4" s="1"/>
  <c r="AI340" i="4" l="1"/>
  <c r="AD317" i="14"/>
  <c r="AB341" i="4"/>
  <c r="AC341" i="4" s="1"/>
  <c r="AF341" i="4" s="1"/>
  <c r="AI341" i="4" l="1"/>
  <c r="AD341" i="14"/>
  <c r="AA342" i="4"/>
  <c r="AD342" i="4" s="1"/>
  <c r="AE342" i="4" s="1"/>
  <c r="S342" i="4" l="1"/>
  <c r="Z342" i="4"/>
  <c r="AB342" i="4" s="1"/>
  <c r="AC342" i="4" l="1"/>
  <c r="AF342" i="4" s="1"/>
  <c r="AA343" i="4"/>
  <c r="AD343" i="4" s="1"/>
  <c r="AE343" i="4" s="1"/>
  <c r="AI342" i="4" l="1"/>
  <c r="AD368" i="14"/>
  <c r="S343" i="4"/>
  <c r="Z343" i="4" l="1"/>
  <c r="AB343" i="4" s="1"/>
  <c r="AA344" i="4" l="1"/>
  <c r="AD344" i="4" s="1"/>
  <c r="AE344" i="4" s="1"/>
  <c r="AC343" i="4"/>
  <c r="AF343" i="4" s="1"/>
  <c r="AI343" i="4" l="1"/>
  <c r="AD391" i="14"/>
  <c r="S344" i="4"/>
  <c r="Z344" i="4" l="1"/>
  <c r="AB344" i="4" s="1"/>
  <c r="AA345" i="4" l="1"/>
  <c r="AD345" i="4" s="1"/>
  <c r="AE345" i="4" s="1"/>
  <c r="AC344" i="4"/>
  <c r="AF344" i="4" s="1"/>
  <c r="AI344" i="4" l="1"/>
  <c r="AD413" i="14"/>
  <c r="S345" i="4"/>
  <c r="Z345" i="4" l="1"/>
  <c r="AB345" i="4" s="1"/>
  <c r="AC345" i="4" l="1"/>
  <c r="AF345" i="4" s="1"/>
  <c r="AA346" i="4"/>
  <c r="AD346" i="4" s="1"/>
  <c r="AE346" i="4" s="1"/>
  <c r="AI345" i="4" l="1"/>
  <c r="AD431" i="14"/>
  <c r="S346" i="4"/>
  <c r="Z346" i="4" l="1"/>
  <c r="AB346" i="4" s="1"/>
  <c r="AA347" i="4" l="1"/>
  <c r="AD347" i="4" s="1"/>
  <c r="AE347" i="4" s="1"/>
  <c r="AC346" i="4"/>
  <c r="AF346" i="4" s="1"/>
  <c r="AI346" i="4" l="1"/>
  <c r="AD454" i="14"/>
  <c r="S347" i="4"/>
  <c r="Z347" i="4" l="1"/>
  <c r="AB347" i="4" s="1"/>
  <c r="AC347" i="4" l="1"/>
  <c r="AF347" i="4" s="1"/>
  <c r="AA348" i="4"/>
  <c r="AD348" i="4" s="1"/>
  <c r="AE348" i="4" s="1"/>
  <c r="AI347" i="4" l="1"/>
  <c r="AD473" i="14"/>
  <c r="S348" i="4"/>
  <c r="Z348" i="4" s="1"/>
  <c r="AB348" i="4" s="1"/>
  <c r="AA349" i="4" l="1"/>
  <c r="AD349" i="4" s="1"/>
  <c r="AE349" i="4" s="1"/>
  <c r="AC348" i="4" l="1"/>
  <c r="AF348" i="4" s="1"/>
  <c r="S349" i="4"/>
  <c r="AI348" i="4" l="1"/>
  <c r="AD499" i="14"/>
  <c r="Z349" i="4"/>
  <c r="AB349" i="4" s="1"/>
  <c r="AC349" i="4" l="1"/>
  <c r="AF349" i="4" s="1"/>
  <c r="AA350" i="4"/>
  <c r="AD350" i="4" s="1"/>
  <c r="AE350" i="4" s="1"/>
  <c r="AI349" i="4" l="1"/>
  <c r="AD521" i="14"/>
  <c r="S350" i="4"/>
  <c r="Z350" i="4" l="1"/>
  <c r="AB350" i="4" s="1"/>
  <c r="AA351" i="4" l="1"/>
  <c r="AC350" i="4"/>
  <c r="AF350" i="4" s="1"/>
  <c r="AI350" i="4" l="1"/>
  <c r="AD544" i="14"/>
  <c r="AD351" i="4"/>
  <c r="AE351" i="4" s="1"/>
  <c r="S351" i="4"/>
  <c r="Z351" i="4" l="1"/>
  <c r="AB351" i="4" s="1"/>
  <c r="AC351" i="4" l="1"/>
  <c r="AF351" i="4" s="1"/>
  <c r="AA352" i="4"/>
  <c r="AD352" i="4" s="1"/>
  <c r="AE352" i="4" s="1"/>
  <c r="AI351" i="4" l="1"/>
  <c r="AD563" i="14"/>
  <c r="S352" i="4"/>
  <c r="Z352" i="4" l="1"/>
  <c r="AB352" i="4" s="1"/>
  <c r="AC352" i="4" l="1"/>
  <c r="AF352" i="4" s="1"/>
  <c r="AA353" i="4"/>
  <c r="AI352" i="4" l="1"/>
  <c r="AD585" i="14"/>
  <c r="AD353" i="4"/>
  <c r="AE353" i="4" s="1"/>
  <c r="S353" i="4"/>
  <c r="Z353" i="4" l="1"/>
  <c r="AB353" i="4" s="1"/>
  <c r="AA354" i="4" l="1"/>
  <c r="AD354" i="4" s="1"/>
  <c r="AE354" i="4" s="1"/>
  <c r="AC353" i="4"/>
  <c r="AF353" i="4" s="1"/>
  <c r="AI353" i="4" l="1"/>
  <c r="AD564" i="14"/>
  <c r="S354" i="4"/>
  <c r="Z354" i="4" s="1"/>
  <c r="AB354" i="4" s="1"/>
  <c r="AC354" i="4" l="1"/>
  <c r="AF354" i="4" s="1"/>
  <c r="AA355" i="4"/>
  <c r="AI354" i="4" l="1"/>
  <c r="AD579" i="14"/>
  <c r="AD355" i="4"/>
  <c r="AE355" i="4" s="1"/>
  <c r="S355" i="4"/>
  <c r="Z355" i="4" l="1"/>
  <c r="AB355" i="4" s="1"/>
  <c r="AA356" i="4" l="1"/>
  <c r="AC355" i="4"/>
  <c r="AF355" i="4" s="1"/>
  <c r="AI355" i="4" l="1"/>
  <c r="AD598" i="14"/>
  <c r="AD356" i="4"/>
  <c r="AE356" i="4" s="1"/>
  <c r="S356" i="4"/>
  <c r="Z356" i="4" l="1"/>
  <c r="AB356" i="4" s="1"/>
  <c r="AC356" i="4" l="1"/>
  <c r="AF356" i="4" s="1"/>
  <c r="AA357" i="4"/>
  <c r="AI356" i="4" l="1"/>
  <c r="AD547" i="14"/>
  <c r="AD357" i="4"/>
  <c r="AE357" i="4" s="1"/>
  <c r="S357" i="4"/>
  <c r="Z357" i="4" l="1"/>
  <c r="AB357" i="4" s="1"/>
  <c r="AC357" i="4" l="1"/>
  <c r="AF357" i="4" s="1"/>
  <c r="AA358" i="4"/>
  <c r="AI357" i="4" l="1"/>
  <c r="AD550" i="14"/>
  <c r="AD358" i="4"/>
  <c r="AE358" i="4" s="1"/>
  <c r="S358" i="4"/>
  <c r="Z358" i="4" l="1"/>
  <c r="AB358" i="4" s="1"/>
  <c r="AC358" i="4" l="1"/>
  <c r="AF358" i="4" s="1"/>
  <c r="AA359" i="4"/>
  <c r="AD359" i="4" s="1"/>
  <c r="AE359" i="4" s="1"/>
  <c r="AI358" i="4" l="1"/>
  <c r="AD562" i="14"/>
  <c r="S359" i="4"/>
  <c r="Z359" i="4" s="1"/>
  <c r="AB359" i="4" s="1"/>
  <c r="AC359" i="4" s="1"/>
  <c r="AF359" i="4" s="1"/>
  <c r="AI359" i="4" l="1"/>
  <c r="AD200" i="14"/>
  <c r="AA360" i="4"/>
  <c r="S360" i="4"/>
  <c r="AD360" i="4"/>
  <c r="AE360" i="4" l="1"/>
  <c r="Z360" i="4"/>
  <c r="AB360" i="4" s="1"/>
  <c r="AC360" i="4" l="1"/>
  <c r="AF360" i="4" s="1"/>
  <c r="AA361" i="4"/>
  <c r="AI360" i="4" l="1"/>
  <c r="AD440" i="14"/>
  <c r="S361" i="4"/>
  <c r="AD361" i="4"/>
  <c r="AE361" i="4" l="1"/>
  <c r="Z361" i="4"/>
  <c r="AB361" i="4" s="1"/>
  <c r="AC361" i="4" l="1"/>
  <c r="AF361" i="4" s="1"/>
  <c r="AA362" i="4"/>
  <c r="AI361" i="4" l="1"/>
  <c r="AD461" i="14"/>
  <c r="S362" i="4"/>
  <c r="AD362" i="4"/>
  <c r="AE362" i="4" l="1"/>
  <c r="Z362" i="4"/>
  <c r="AB362" i="4" s="1"/>
  <c r="AC362" i="4" l="1"/>
  <c r="AF362" i="4" s="1"/>
  <c r="AA363" i="4"/>
  <c r="AI362" i="4" l="1"/>
  <c r="AD344" i="14"/>
  <c r="S363" i="4"/>
  <c r="AD363" i="4"/>
  <c r="AE363" i="4" l="1"/>
  <c r="Z363" i="4"/>
  <c r="AB363" i="4" s="1"/>
  <c r="AA364" i="4" l="1"/>
  <c r="AC363" i="4"/>
  <c r="AF363" i="4" s="1"/>
  <c r="AI363" i="4" l="1"/>
  <c r="AD352" i="14"/>
  <c r="S364" i="4"/>
  <c r="AD364" i="4"/>
  <c r="AE364" i="4" l="1"/>
  <c r="Z364" i="4"/>
  <c r="AB364" i="4" s="1"/>
  <c r="AC364" i="4" l="1"/>
  <c r="AF364" i="4" s="1"/>
  <c r="AA365" i="4"/>
  <c r="AI364" i="4" l="1"/>
  <c r="AD377" i="14"/>
  <c r="S365" i="4"/>
  <c r="AD365" i="4"/>
  <c r="AE365" i="4" l="1"/>
  <c r="Z365" i="4"/>
  <c r="AB365" i="4" s="1"/>
  <c r="AC365" i="4" l="1"/>
  <c r="AF365" i="4" s="1"/>
  <c r="AA366" i="4"/>
  <c r="AI365" i="4" l="1"/>
  <c r="AD16" i="14"/>
  <c r="S366" i="4"/>
  <c r="AD366" i="4"/>
  <c r="AE366" i="4" l="1"/>
  <c r="Z366" i="4"/>
  <c r="AB366" i="4" s="1"/>
  <c r="AA367" i="4" l="1"/>
  <c r="AC366" i="4"/>
  <c r="AF366" i="4" s="1"/>
  <c r="AI366" i="4" l="1"/>
  <c r="AD277" i="14"/>
  <c r="S367" i="4"/>
  <c r="AD367" i="4"/>
  <c r="AE367" i="4" s="1"/>
  <c r="Z367" i="4" l="1"/>
  <c r="AB367" i="4" s="1"/>
  <c r="AA368" i="4" l="1"/>
  <c r="AC367" i="4"/>
  <c r="AF367" i="4" s="1"/>
  <c r="AI367" i="4" l="1"/>
  <c r="AD278" i="14"/>
  <c r="S368" i="4"/>
  <c r="AD368" i="4"/>
  <c r="AE368" i="4" l="1"/>
  <c r="Z368" i="4"/>
  <c r="AB368" i="4" s="1"/>
  <c r="AA369" i="4" l="1"/>
  <c r="AC368" i="4"/>
  <c r="AF368" i="4" s="1"/>
  <c r="AI368" i="4" l="1"/>
  <c r="AD269" i="14"/>
  <c r="S369" i="4"/>
  <c r="AD369" i="4"/>
  <c r="AE369" i="4" l="1"/>
  <c r="Z369" i="4"/>
  <c r="AB369" i="4" s="1"/>
  <c r="AC369" i="4" l="1"/>
  <c r="AF369" i="4" s="1"/>
  <c r="AA370" i="4"/>
  <c r="AD370" i="4" s="1"/>
  <c r="AE370" i="4" s="1"/>
  <c r="AI369" i="4" l="1"/>
  <c r="AD266" i="14"/>
  <c r="S370" i="4"/>
  <c r="Z370" i="4" s="1"/>
  <c r="AB370" i="4" s="1"/>
  <c r="AA371" i="4" l="1"/>
  <c r="AD371" i="4" s="1"/>
  <c r="AE371" i="4" s="1"/>
  <c r="AC370" i="4" l="1"/>
  <c r="AF370" i="4" s="1"/>
  <c r="S371" i="4"/>
  <c r="Z371" i="4" s="1"/>
  <c r="AB371" i="4" l="1"/>
  <c r="AI370" i="4"/>
  <c r="AD264" i="14"/>
  <c r="AC371" i="4"/>
  <c r="AF371" i="4" s="1"/>
  <c r="AI371" i="4" l="1"/>
  <c r="AD265" i="14"/>
  <c r="AA372" i="4"/>
  <c r="AD372" i="4" s="1"/>
  <c r="AE372" i="4" s="1"/>
  <c r="S372" i="4" l="1"/>
  <c r="Z372" i="4" s="1"/>
  <c r="AB372" i="4" s="1"/>
  <c r="AA373" i="4" l="1"/>
  <c r="AD373" i="4" s="1"/>
  <c r="AE373" i="4" s="1"/>
  <c r="AC372" i="4" l="1"/>
  <c r="AF372" i="4" s="1"/>
  <c r="S373" i="4"/>
  <c r="Z373" i="4" s="1"/>
  <c r="AB373" i="4" s="1"/>
  <c r="AI372" i="4" l="1"/>
  <c r="AD22" i="14"/>
  <c r="AA374" i="4"/>
  <c r="AD374" i="4" s="1"/>
  <c r="AE374" i="4" s="1"/>
  <c r="AC373" i="4" l="1"/>
  <c r="AF373" i="4" s="1"/>
  <c r="AD244" i="14" s="1"/>
  <c r="S374" i="4"/>
  <c r="AI373" i="4" l="1"/>
  <c r="Z374" i="4"/>
  <c r="AB374" i="4" s="1"/>
  <c r="AA375" i="4" l="1"/>
  <c r="AD375" i="4" s="1"/>
  <c r="AE375" i="4" s="1"/>
  <c r="AC374" i="4"/>
  <c r="AF374" i="4" s="1"/>
  <c r="AD141" i="14" s="1"/>
  <c r="AI374" i="4" l="1"/>
  <c r="S375" i="4"/>
  <c r="Z375" i="4" l="1"/>
  <c r="AB375" i="4" s="1"/>
  <c r="AC375" i="4" l="1"/>
  <c r="AF375" i="4" s="1"/>
  <c r="AD216" i="14" s="1"/>
  <c r="AA376" i="4"/>
  <c r="AD376" i="4" s="1"/>
  <c r="AE376" i="4" s="1"/>
  <c r="AI375" i="4" l="1"/>
  <c r="S376" i="4"/>
  <c r="Z376" i="4" l="1"/>
  <c r="AB376" i="4" s="1"/>
  <c r="AA377" i="4" l="1"/>
  <c r="AD377" i="4" s="1"/>
  <c r="AE377" i="4" s="1"/>
  <c r="AC376" i="4"/>
  <c r="AF376" i="4" s="1"/>
  <c r="AD195" i="14" s="1"/>
  <c r="AI376" i="4" l="1"/>
  <c r="S377" i="4"/>
  <c r="Z377" i="4" l="1"/>
  <c r="AB377" i="4" s="1"/>
  <c r="AC377" i="4" l="1"/>
  <c r="AF377" i="4" s="1"/>
  <c r="AA378" i="4"/>
  <c r="AD378" i="4" s="1"/>
  <c r="AE378" i="4" s="1"/>
  <c r="AI377" i="4" l="1"/>
  <c r="AD62" i="14"/>
  <c r="S378" i="4"/>
  <c r="Z378" i="4" s="1"/>
  <c r="AB378" i="4" s="1"/>
  <c r="AC378" i="4" l="1"/>
  <c r="AF378" i="4" s="1"/>
  <c r="AI378" i="4" l="1"/>
  <c r="AD174" i="14"/>
  <c r="AA379" i="4"/>
  <c r="AD379" i="4" s="1"/>
  <c r="AE379" i="4" s="1"/>
  <c r="S379" i="4" l="1"/>
  <c r="Z379" i="4" s="1"/>
  <c r="AB379" i="4" s="1"/>
  <c r="AC379" i="4" l="1"/>
  <c r="AF379" i="4" s="1"/>
  <c r="AA380" i="4"/>
  <c r="AD380" i="4" s="1"/>
  <c r="AE380" i="4" s="1"/>
  <c r="AI379" i="4" l="1"/>
  <c r="AD187" i="14"/>
  <c r="S380" i="4"/>
  <c r="Z380" i="4" l="1"/>
  <c r="AB380" i="4" s="1"/>
  <c r="AA381" i="4" l="1"/>
  <c r="AD381" i="4" s="1"/>
  <c r="AE381" i="4" s="1"/>
  <c r="AC380" i="4"/>
  <c r="AF380" i="4" s="1"/>
  <c r="AI380" i="4" l="1"/>
  <c r="AD201" i="14"/>
  <c r="S381" i="4"/>
  <c r="Z381" i="4" l="1"/>
  <c r="AB381" i="4" s="1"/>
  <c r="AC381" i="4" l="1"/>
  <c r="AF381" i="4" s="1"/>
  <c r="AA382" i="4"/>
  <c r="AD382" i="4" s="1"/>
  <c r="AE382" i="4" s="1"/>
  <c r="AI381" i="4" l="1"/>
  <c r="AD218" i="14"/>
  <c r="S382" i="4"/>
  <c r="Z382" i="4" l="1"/>
  <c r="AB382" i="4" s="1"/>
  <c r="AC382" i="4" l="1"/>
  <c r="AF382" i="4" s="1"/>
  <c r="AA383" i="4"/>
  <c r="AD383" i="4" s="1"/>
  <c r="AE383" i="4" s="1"/>
  <c r="AI382" i="4" l="1"/>
  <c r="AD213" i="14"/>
  <c r="S383" i="4"/>
  <c r="Z383" i="4" l="1"/>
  <c r="AB383" i="4" s="1"/>
  <c r="AA384" i="4" l="1"/>
  <c r="AD384" i="4" s="1"/>
  <c r="AE384" i="4" s="1"/>
  <c r="AC383" i="4"/>
  <c r="AF383" i="4" s="1"/>
  <c r="AI383" i="4" l="1"/>
  <c r="AD37" i="14"/>
  <c r="S384" i="4"/>
  <c r="Z384" i="4" l="1"/>
  <c r="AB384" i="4" s="1"/>
  <c r="AC384" i="4" l="1"/>
  <c r="AF384" i="4" s="1"/>
  <c r="AA385" i="4"/>
  <c r="AD385" i="4" s="1"/>
  <c r="AI384" i="4" l="1"/>
  <c r="AD170" i="14"/>
  <c r="S385" i="4"/>
  <c r="AE385" i="4"/>
  <c r="Z385" i="4" l="1"/>
  <c r="AB385" i="4" s="1"/>
  <c r="AA386" i="4" l="1"/>
  <c r="AD386" i="4" s="1"/>
  <c r="AE386" i="4" s="1"/>
  <c r="AC385" i="4"/>
  <c r="AF385" i="4" s="1"/>
  <c r="AI385" i="4" l="1"/>
  <c r="AD180" i="14"/>
  <c r="S386" i="4"/>
  <c r="Z386" i="4" s="1"/>
  <c r="AB386" i="4" s="1"/>
  <c r="AA387" i="4" l="1"/>
  <c r="AD387" i="4" s="1"/>
  <c r="AE387" i="4" s="1"/>
  <c r="AC386" i="4" l="1"/>
  <c r="AF386" i="4" s="1"/>
  <c r="S387" i="4"/>
  <c r="AI386" i="4" l="1"/>
  <c r="AD191" i="14"/>
  <c r="Z387" i="4"/>
  <c r="AB387" i="4" s="1"/>
  <c r="AC387" i="4" l="1"/>
  <c r="AF387" i="4" s="1"/>
  <c r="AA388" i="4"/>
  <c r="AD388" i="4" s="1"/>
  <c r="AE388" i="4" s="1"/>
  <c r="AI387" i="4" l="1"/>
  <c r="AD205" i="14"/>
  <c r="S388" i="4"/>
  <c r="Z388" i="4" l="1"/>
  <c r="AB388" i="4" s="1"/>
  <c r="AC388" i="4" l="1"/>
  <c r="AF388" i="4" s="1"/>
  <c r="AA389" i="4"/>
  <c r="AD389" i="4" s="1"/>
  <c r="AE389" i="4" s="1"/>
  <c r="AI388" i="4" l="1"/>
  <c r="AD175" i="14"/>
  <c r="S389" i="4"/>
  <c r="Z389" i="4" s="1"/>
  <c r="AB389" i="4" s="1"/>
  <c r="AA390" i="4" l="1"/>
  <c r="AD390" i="4" s="1"/>
  <c r="AC389" i="4" l="1"/>
  <c r="AF389" i="4" s="1"/>
  <c r="AE390" i="4"/>
  <c r="S390" i="4"/>
  <c r="AI389" i="4" l="1"/>
  <c r="AD176" i="14"/>
  <c r="Z390" i="4"/>
  <c r="AB390" i="4" s="1"/>
  <c r="AA391" i="4" l="1"/>
  <c r="AD391" i="4" s="1"/>
  <c r="AE391" i="4" s="1"/>
  <c r="AC390" i="4"/>
  <c r="AF390" i="4" s="1"/>
  <c r="AI390" i="4" l="1"/>
  <c r="AD161" i="14"/>
  <c r="S391" i="4"/>
  <c r="Z391" i="4" l="1"/>
  <c r="AB391" i="4" s="1"/>
  <c r="AC391" i="4" l="1"/>
  <c r="AF391" i="4" s="1"/>
  <c r="AA392" i="4"/>
  <c r="AD392" i="4" s="1"/>
  <c r="AE392" i="4" s="1"/>
  <c r="AI391" i="4" l="1"/>
  <c r="AD155" i="14"/>
  <c r="S392" i="4"/>
  <c r="Z392" i="4" l="1"/>
  <c r="AB392" i="4" s="1"/>
  <c r="AA393" i="4" l="1"/>
  <c r="AD393" i="4" s="1"/>
  <c r="AE393" i="4" s="1"/>
  <c r="AC392" i="4"/>
  <c r="AF392" i="4" s="1"/>
  <c r="AI392" i="4" l="1"/>
  <c r="AD148" i="14"/>
  <c r="S393" i="4"/>
  <c r="Z393" i="4" l="1"/>
  <c r="AB393" i="4" s="1"/>
  <c r="AA394" i="4" l="1"/>
  <c r="AD394" i="4" s="1"/>
  <c r="AE394" i="4" s="1"/>
  <c r="AC393" i="4"/>
  <c r="AF393" i="4" s="1"/>
  <c r="AI393" i="4" l="1"/>
  <c r="AD165" i="14"/>
  <c r="S394" i="4"/>
  <c r="Z394" i="4" l="1"/>
  <c r="AB394" i="4" s="1"/>
  <c r="AC394" i="4" l="1"/>
  <c r="AF394" i="4" s="1"/>
  <c r="AA395" i="4"/>
  <c r="AD395" i="4" s="1"/>
  <c r="AE395" i="4" s="1"/>
  <c r="AI394" i="4" l="1"/>
  <c r="AD20" i="14"/>
  <c r="S395" i="4"/>
  <c r="Z395" i="4" l="1"/>
  <c r="AB395" i="4" s="1"/>
  <c r="AC395" i="4" l="1"/>
  <c r="AF395" i="4" s="1"/>
  <c r="AA396" i="4"/>
  <c r="AD396" i="4" s="1"/>
  <c r="AE396" i="4" s="1"/>
  <c r="AI395" i="4" l="1"/>
  <c r="AD130" i="14"/>
  <c r="S396" i="4"/>
  <c r="Z396" i="4" l="1"/>
  <c r="AB396" i="4" s="1"/>
  <c r="AA397" i="4" l="1"/>
  <c r="AD397" i="4" s="1"/>
  <c r="AE397" i="4" s="1"/>
  <c r="AC396" i="4"/>
  <c r="AF396" i="4" s="1"/>
  <c r="AI396" i="4" l="1"/>
  <c r="AD139" i="14"/>
  <c r="S397" i="4"/>
  <c r="Z397" i="4" s="1"/>
  <c r="AB397" i="4" s="1"/>
  <c r="AA398" i="4" l="1"/>
  <c r="AD398" i="4" s="1"/>
  <c r="AE398" i="4" s="1"/>
  <c r="AC397" i="4" l="1"/>
  <c r="AF397" i="4" s="1"/>
  <c r="S398" i="4"/>
  <c r="AI397" i="4" l="1"/>
  <c r="AD135" i="14"/>
  <c r="Z398" i="4"/>
  <c r="AB398" i="4" s="1"/>
  <c r="AA399" i="4" l="1"/>
  <c r="AD399" i="4" s="1"/>
  <c r="AE399" i="4" s="1"/>
  <c r="AC398" i="4"/>
  <c r="AF398" i="4" s="1"/>
  <c r="AI398" i="4" l="1"/>
  <c r="AD144" i="14"/>
  <c r="S399" i="4"/>
  <c r="Z399" i="4" l="1"/>
  <c r="AB399" i="4" s="1"/>
  <c r="AA400" i="4" l="1"/>
  <c r="AD400" i="4" s="1"/>
  <c r="AE400" i="4" s="1"/>
  <c r="AC399" i="4"/>
  <c r="AF399" i="4" s="1"/>
  <c r="AI399" i="4" l="1"/>
  <c r="AD154" i="14"/>
  <c r="S400" i="4"/>
  <c r="Z400" i="4" l="1"/>
  <c r="AB400" i="4" s="1"/>
  <c r="AC400" i="4" l="1"/>
  <c r="AF400" i="4" s="1"/>
  <c r="AA401" i="4"/>
  <c r="AD401" i="4" s="1"/>
  <c r="AE401" i="4" s="1"/>
  <c r="AI400" i="4" l="1"/>
  <c r="AD163" i="14"/>
  <c r="S401" i="4"/>
  <c r="Z401" i="4" l="1"/>
  <c r="AB401" i="4" s="1"/>
  <c r="AA402" i="4" l="1"/>
  <c r="AD402" i="4" s="1"/>
  <c r="AE402" i="4" s="1"/>
  <c r="AC401" i="4"/>
  <c r="AF401" i="4" s="1"/>
  <c r="AI401" i="4" l="1"/>
  <c r="AD150" i="14"/>
  <c r="S402" i="4"/>
  <c r="Z402" i="4" l="1"/>
  <c r="AB402" i="4" s="1"/>
  <c r="AA403" i="4" l="1"/>
  <c r="AD403" i="4" s="1"/>
  <c r="AE403" i="4" s="1"/>
  <c r="AC402" i="4"/>
  <c r="AF402" i="4" s="1"/>
  <c r="AI402" i="4" l="1"/>
  <c r="AD147" i="14"/>
  <c r="S403" i="4"/>
  <c r="Z403" i="4" s="1"/>
  <c r="AB403" i="4" s="1"/>
  <c r="AC403" i="4" l="1"/>
  <c r="AF403" i="4" s="1"/>
  <c r="AI403" i="4" l="1"/>
  <c r="AD152" i="14"/>
  <c r="AA404" i="4"/>
  <c r="AD404" i="4" s="1"/>
  <c r="AE404" i="4" s="1"/>
  <c r="S404" i="4" l="1"/>
  <c r="Z404" i="4" l="1"/>
  <c r="AB404" i="4" s="1"/>
  <c r="AC404" i="4" s="1"/>
  <c r="AF404" i="4" s="1"/>
  <c r="AA405" i="4" l="1"/>
  <c r="AD405" i="4" s="1"/>
  <c r="AE405" i="4" s="1"/>
  <c r="AI404" i="4"/>
  <c r="AD157" i="14"/>
  <c r="S405" i="4"/>
  <c r="Z405" i="4" s="1"/>
  <c r="AB405" i="4" s="1"/>
  <c r="AA406" i="4" l="1"/>
  <c r="AD406" i="4" s="1"/>
  <c r="AE406" i="4" s="1"/>
  <c r="AC405" i="4" l="1"/>
  <c r="AF405" i="4" s="1"/>
  <c r="S406" i="4"/>
  <c r="AI405" i="4" l="1"/>
  <c r="AD172" i="14"/>
  <c r="Z406" i="4"/>
  <c r="AB406" i="4" s="1"/>
  <c r="AC406" i="4" l="1"/>
  <c r="AF406" i="4" s="1"/>
  <c r="AA407" i="4"/>
  <c r="AD407" i="4" s="1"/>
  <c r="AE407" i="4" s="1"/>
  <c r="AI406" i="4" l="1"/>
  <c r="AD169" i="14"/>
  <c r="S407" i="4"/>
  <c r="Z407" i="4" l="1"/>
  <c r="AB407" i="4" s="1"/>
  <c r="AC407" i="4" l="1"/>
  <c r="AF407" i="4" s="1"/>
  <c r="AA408" i="4"/>
  <c r="AD408" i="4" s="1"/>
  <c r="AE408" i="4" s="1"/>
  <c r="AI407" i="4" l="1"/>
  <c r="AD181" i="14"/>
  <c r="S408" i="4"/>
  <c r="Z408" i="4" l="1"/>
  <c r="AB408" i="4" s="1"/>
  <c r="AA409" i="4" l="1"/>
  <c r="AD409" i="4" s="1"/>
  <c r="AE409" i="4" s="1"/>
  <c r="AC408" i="4"/>
  <c r="AF408" i="4" s="1"/>
  <c r="AI408" i="4" l="1"/>
  <c r="AD193" i="14"/>
  <c r="S409" i="4"/>
  <c r="Z409" i="4" s="1"/>
  <c r="AB409" i="4" s="1"/>
  <c r="AA410" i="4" l="1"/>
  <c r="AD410" i="4" s="1"/>
  <c r="AE410" i="4" s="1"/>
  <c r="AC409" i="4" l="1"/>
  <c r="AF409" i="4" s="1"/>
  <c r="S410" i="4"/>
  <c r="AI409" i="4" l="1"/>
  <c r="AD146" i="14"/>
  <c r="Z410" i="4"/>
  <c r="AB410" i="4" s="1"/>
  <c r="AC410" i="4" l="1"/>
  <c r="AF410" i="4" s="1"/>
  <c r="AA411" i="4"/>
  <c r="AD411" i="4" s="1"/>
  <c r="AI410" i="4" l="1"/>
  <c r="AD159" i="14"/>
  <c r="S411" i="4"/>
  <c r="AE411" i="4"/>
  <c r="Z411" i="4" l="1"/>
  <c r="AB411" i="4" s="1"/>
  <c r="AA412" i="4" l="1"/>
  <c r="AD412" i="4" s="1"/>
  <c r="AE412" i="4" s="1"/>
  <c r="AC411" i="4"/>
  <c r="AF411" i="4" s="1"/>
  <c r="AI411" i="4" l="1"/>
  <c r="AD166" i="14"/>
  <c r="S412" i="4"/>
  <c r="Z412" i="4" l="1"/>
  <c r="AB412" i="4" s="1"/>
  <c r="AA413" i="4" l="1"/>
  <c r="AD413" i="4" s="1"/>
  <c r="AE413" i="4" s="1"/>
  <c r="AC412" i="4"/>
  <c r="AF412" i="4" s="1"/>
  <c r="AI412" i="4" l="1"/>
  <c r="AD13" i="14"/>
  <c r="S413" i="4"/>
  <c r="Z413" i="4" l="1"/>
  <c r="AB413" i="4" s="1"/>
  <c r="AC413" i="4" l="1"/>
  <c r="AF413" i="4" s="1"/>
  <c r="AA414" i="4"/>
  <c r="AD414" i="4" s="1"/>
  <c r="AI413" i="4" l="1"/>
  <c r="AD134" i="14"/>
  <c r="S414" i="4"/>
  <c r="AE414" i="4"/>
  <c r="Z414" i="4" l="1"/>
  <c r="AB414" i="4" s="1"/>
  <c r="AA415" i="4" l="1"/>
  <c r="AD415" i="4" s="1"/>
  <c r="AE415" i="4" s="1"/>
  <c r="AC414" i="4"/>
  <c r="AF414" i="4" s="1"/>
  <c r="AI414" i="4" l="1"/>
  <c r="AD137" i="14"/>
  <c r="S415" i="4"/>
  <c r="Z415" i="4" l="1"/>
  <c r="AB415" i="4" s="1"/>
  <c r="AC415" i="4" l="1"/>
  <c r="AF415" i="4" s="1"/>
  <c r="AA416" i="4"/>
  <c r="AD416" i="4" s="1"/>
  <c r="AI415" i="4" l="1"/>
  <c r="AD142" i="14"/>
  <c r="AE416" i="4"/>
  <c r="S416" i="4"/>
  <c r="Z416" i="4" l="1"/>
  <c r="AB416" i="4" s="1"/>
  <c r="AC416" i="4" l="1"/>
  <c r="AF416" i="4" s="1"/>
  <c r="AA417" i="4"/>
  <c r="AD417" i="4" s="1"/>
  <c r="AI416" i="4" l="1"/>
  <c r="AD153" i="14"/>
  <c r="AE417" i="4"/>
  <c r="S417" i="4"/>
  <c r="Z417" i="4" l="1"/>
  <c r="AB417" i="4" s="1"/>
  <c r="AA418" i="4" l="1"/>
  <c r="AD418" i="4" s="1"/>
  <c r="AC417" i="4"/>
  <c r="AF417" i="4" s="1"/>
  <c r="AI417" i="4" l="1"/>
  <c r="AD162" i="14"/>
  <c r="AE418" i="4"/>
  <c r="S418" i="4"/>
  <c r="Z418" i="4" l="1"/>
  <c r="AB418" i="4" s="1"/>
  <c r="AC418" i="4" l="1"/>
  <c r="AF418" i="4" s="1"/>
  <c r="AA419" i="4"/>
  <c r="AD419" i="4" s="1"/>
  <c r="AE419" i="4" s="1"/>
  <c r="AI418" i="4" l="1"/>
  <c r="AD23" i="14"/>
  <c r="S419" i="4"/>
  <c r="Z419" i="4" l="1"/>
  <c r="AB419" i="4" s="1"/>
  <c r="AA420" i="4" l="1"/>
  <c r="AD420" i="4" s="1"/>
  <c r="AE420" i="4" s="1"/>
  <c r="AC419" i="4"/>
  <c r="AF419" i="4" s="1"/>
  <c r="AI419" i="4" l="1"/>
  <c r="AD128" i="14"/>
  <c r="S420" i="4"/>
  <c r="Z420" i="4" s="1"/>
  <c r="AB420" i="4" s="1"/>
  <c r="AC420" i="4" l="1"/>
  <c r="AF420" i="4" s="1"/>
  <c r="AI420" i="4" l="1"/>
  <c r="AD119" i="14"/>
  <c r="AA421" i="4"/>
  <c r="AD421" i="4" s="1"/>
  <c r="AE421" i="4" s="1"/>
  <c r="S421" i="4" l="1"/>
  <c r="Z421" i="4" l="1"/>
  <c r="AB421" i="4" s="1"/>
  <c r="AA422" i="4" l="1"/>
  <c r="AC421" i="4"/>
  <c r="AF421" i="4" s="1"/>
  <c r="AI421" i="4" l="1"/>
  <c r="AD125" i="14"/>
  <c r="AD422" i="4"/>
  <c r="AE422" i="4" s="1"/>
  <c r="S422" i="4"/>
  <c r="Z422" i="4" l="1"/>
  <c r="AB422" i="4" s="1"/>
  <c r="AA423" i="4" l="1"/>
  <c r="AC422" i="4"/>
  <c r="AF422" i="4" s="1"/>
  <c r="AI422" i="4" l="1"/>
  <c r="AD10" i="14"/>
  <c r="AD423" i="4"/>
  <c r="AE423" i="4" s="1"/>
  <c r="S423" i="4"/>
  <c r="Z423" i="4" l="1"/>
  <c r="AB423" i="4" s="1"/>
  <c r="AA424" i="4" l="1"/>
  <c r="AD424" i="4" s="1"/>
  <c r="AE424" i="4" s="1"/>
  <c r="AC423" i="4"/>
  <c r="AF423" i="4" s="1"/>
  <c r="AI423" i="4" l="1"/>
  <c r="AD90" i="14"/>
  <c r="S424" i="4"/>
  <c r="Z424" i="4" l="1"/>
  <c r="AB424" i="4" s="1"/>
  <c r="AC424" i="4" l="1"/>
  <c r="AF424" i="4" s="1"/>
  <c r="AA425" i="4"/>
  <c r="AI424" i="4" l="1"/>
  <c r="AD86" i="14"/>
  <c r="AD425" i="4"/>
  <c r="AE425" i="4" s="1"/>
  <c r="S425" i="4"/>
  <c r="Z425" i="4" l="1"/>
  <c r="AB425" i="4" s="1"/>
  <c r="AA426" i="4" l="1"/>
  <c r="AD426" i="4" s="1"/>
  <c r="AE426" i="4" s="1"/>
  <c r="AC425" i="4"/>
  <c r="AF425" i="4" s="1"/>
  <c r="AI425" i="4" l="1"/>
  <c r="AD8" i="14"/>
  <c r="S426" i="4"/>
  <c r="Z426" i="4" l="1"/>
  <c r="AB426" i="4" s="1"/>
  <c r="AA427" i="4" l="1"/>
  <c r="AD427" i="4" s="1"/>
  <c r="AE427" i="4" s="1"/>
  <c r="AC426" i="4"/>
  <c r="AF426" i="4" s="1"/>
  <c r="AI426" i="4" l="1"/>
  <c r="AD56" i="14"/>
  <c r="S427" i="4"/>
  <c r="Z427" i="4" l="1"/>
  <c r="AB427" i="4" s="1"/>
  <c r="AA428" i="4" l="1"/>
  <c r="AC427" i="4"/>
  <c r="AF427" i="4" s="1"/>
  <c r="AI427" i="4" l="1"/>
  <c r="AD63" i="14"/>
  <c r="AD428" i="4"/>
  <c r="AE428" i="4" s="1"/>
  <c r="S428" i="4"/>
  <c r="Z428" i="4" l="1"/>
  <c r="AB428" i="4" s="1"/>
  <c r="AA429" i="4" l="1"/>
  <c r="AD429" i="4" s="1"/>
  <c r="AE429" i="4" s="1"/>
  <c r="AC428" i="4"/>
  <c r="AF428" i="4" s="1"/>
  <c r="AI428" i="4" l="1"/>
  <c r="AD70" i="14"/>
  <c r="S429" i="4"/>
  <c r="Z429" i="4" l="1"/>
  <c r="AB429" i="4" s="1"/>
  <c r="AC429" i="4" l="1"/>
  <c r="AF429" i="4" s="1"/>
  <c r="AA430" i="4"/>
  <c r="AI429" i="4" l="1"/>
  <c r="AD76" i="14"/>
  <c r="AD430" i="4"/>
  <c r="AE430" i="4" s="1"/>
  <c r="S430" i="4"/>
  <c r="Z430" i="4" l="1"/>
  <c r="AB430" i="4" s="1"/>
  <c r="AA431" i="4" l="1"/>
  <c r="AC430" i="4"/>
  <c r="AF430" i="4" s="1"/>
  <c r="AI430" i="4" l="1"/>
  <c r="AD81" i="14"/>
  <c r="AD431" i="4"/>
  <c r="AE431" i="4" s="1"/>
  <c r="S431" i="4"/>
  <c r="Z431" i="4" l="1"/>
  <c r="AB431" i="4" s="1"/>
  <c r="AA432" i="4" l="1"/>
  <c r="AC431" i="4"/>
  <c r="AF431" i="4" s="1"/>
  <c r="AI431" i="4" l="1"/>
  <c r="AD88" i="14"/>
  <c r="AD432" i="4"/>
  <c r="AE432" i="4" s="1"/>
  <c r="S432" i="4"/>
  <c r="Z432" i="4" l="1"/>
  <c r="AB432" i="4" s="1"/>
  <c r="AC432" i="4" l="1"/>
  <c r="AF432" i="4" s="1"/>
  <c r="AA433" i="4"/>
  <c r="AI432" i="4" l="1"/>
  <c r="AD85" i="14"/>
  <c r="AD433" i="4"/>
  <c r="AE433" i="4" s="1"/>
  <c r="S433" i="4"/>
  <c r="Z433" i="4" l="1"/>
  <c r="AB433" i="4" s="1"/>
  <c r="AC433" i="4" l="1"/>
  <c r="AF433" i="4" s="1"/>
  <c r="AA434" i="4"/>
  <c r="AD434" i="4" s="1"/>
  <c r="AE434" i="4" s="1"/>
  <c r="AI433" i="4" l="1"/>
  <c r="AD93" i="14"/>
  <c r="S434" i="4"/>
  <c r="Z434" i="4" s="1"/>
  <c r="AB434" i="4" s="1"/>
  <c r="AA435" i="4" l="1"/>
  <c r="AD435" i="4" s="1"/>
  <c r="AE435" i="4" s="1"/>
  <c r="AC434" i="4" l="1"/>
  <c r="AF434" i="4" s="1"/>
  <c r="S435" i="4"/>
  <c r="Z435" i="4" s="1"/>
  <c r="AB435" i="4" s="1"/>
  <c r="AI434" i="4" l="1"/>
  <c r="AD95" i="14"/>
  <c r="AA436" i="4"/>
  <c r="AD436" i="4" s="1"/>
  <c r="AC435" i="4"/>
  <c r="AF435" i="4" s="1"/>
  <c r="AI435" i="4" l="1"/>
  <c r="AD102" i="14"/>
  <c r="AE436" i="4"/>
  <c r="S436" i="4"/>
  <c r="Z436" i="4" l="1"/>
  <c r="AB436" i="4" s="1"/>
  <c r="AC436" i="4" l="1"/>
  <c r="AF436" i="4" s="1"/>
  <c r="AA437" i="4"/>
  <c r="AD437" i="4" s="1"/>
  <c r="AE437" i="4" s="1"/>
  <c r="AI436" i="4" l="1"/>
  <c r="AD94" i="14"/>
  <c r="S437" i="4"/>
  <c r="Z437" i="4" l="1"/>
  <c r="AB437" i="4" s="1"/>
  <c r="AA438" i="4" l="1"/>
  <c r="AD438" i="4" s="1"/>
  <c r="AC437" i="4"/>
  <c r="AF437" i="4" s="1"/>
  <c r="AI437" i="4" l="1"/>
  <c r="AD101" i="14"/>
  <c r="S438" i="4"/>
  <c r="AE438" i="4"/>
  <c r="Z438" i="4" l="1"/>
  <c r="AB438" i="4" s="1"/>
  <c r="AC438" i="4" l="1"/>
  <c r="AF438" i="4" s="1"/>
  <c r="AA439" i="4"/>
  <c r="AD439" i="4" s="1"/>
  <c r="AI438" i="4" l="1"/>
  <c r="AD6" i="14"/>
  <c r="S439" i="4"/>
  <c r="AE439" i="4"/>
  <c r="Z439" i="4" l="1"/>
  <c r="AB439" i="4" s="1"/>
  <c r="AA440" i="4" l="1"/>
  <c r="AD440" i="4" s="1"/>
  <c r="AC439" i="4"/>
  <c r="AF439" i="4" s="1"/>
  <c r="AI439" i="4" l="1"/>
  <c r="AD60" i="14"/>
  <c r="S440" i="4"/>
  <c r="AE440" i="4"/>
  <c r="Z440" i="4" l="1"/>
  <c r="AB440" i="4" s="1"/>
  <c r="AA441" i="4" l="1"/>
  <c r="AD441" i="4" s="1"/>
  <c r="AC440" i="4"/>
  <c r="AF440" i="4" s="1"/>
  <c r="AI440" i="4" l="1"/>
  <c r="AD51" i="14"/>
  <c r="S441" i="4"/>
  <c r="AE441" i="4"/>
  <c r="Z441" i="4" l="1"/>
  <c r="AB441" i="4" s="1"/>
  <c r="AC441" i="4" l="1"/>
  <c r="AF441" i="4" s="1"/>
  <c r="AA442" i="4"/>
  <c r="AD442" i="4" s="1"/>
  <c r="AI441" i="4" l="1"/>
  <c r="AD48" i="14"/>
  <c r="S442" i="4"/>
  <c r="AE442" i="4"/>
  <c r="Z442" i="4" l="1"/>
  <c r="AB442" i="4" s="1"/>
  <c r="AC442" i="4" l="1"/>
  <c r="AF442" i="4" s="1"/>
  <c r="AA443" i="4"/>
  <c r="AD443" i="4" s="1"/>
  <c r="AI442" i="4" l="1"/>
  <c r="AD12" i="14"/>
  <c r="S443" i="4"/>
  <c r="AE443" i="4"/>
  <c r="Z443" i="4" l="1"/>
  <c r="AB443" i="4" s="1"/>
  <c r="AA444" i="4" l="1"/>
  <c r="AD444" i="4" s="1"/>
  <c r="AE444" i="4" s="1"/>
  <c r="AC443" i="4"/>
  <c r="AF443" i="4" s="1"/>
  <c r="AI443" i="4" l="1"/>
  <c r="AD31" i="14"/>
  <c r="S444" i="4"/>
  <c r="Z444" i="4" l="1"/>
  <c r="AB444" i="4" s="1"/>
  <c r="AC444" i="4" l="1"/>
  <c r="AF444" i="4" s="1"/>
  <c r="AA445" i="4"/>
  <c r="AD445" i="4" s="1"/>
  <c r="AE445" i="4" s="1"/>
  <c r="AI444" i="4" l="1"/>
  <c r="AD32" i="14"/>
  <c r="S445" i="4"/>
  <c r="Z445" i="4" l="1"/>
  <c r="AB445" i="4" s="1"/>
  <c r="AC445" i="4" l="1"/>
  <c r="AF445" i="4" s="1"/>
  <c r="AA446" i="4"/>
  <c r="AD446" i="4" s="1"/>
  <c r="AE446" i="4" s="1"/>
  <c r="AI445" i="4" l="1"/>
  <c r="AD30" i="14"/>
  <c r="S446" i="4"/>
  <c r="Z446" i="4" l="1"/>
  <c r="AB446" i="4" s="1"/>
  <c r="AC446" i="4" l="1"/>
  <c r="AF446" i="4" s="1"/>
  <c r="AA447" i="4"/>
  <c r="AD447" i="4" s="1"/>
  <c r="AE447" i="4" s="1"/>
  <c r="AI446" i="4" l="1"/>
  <c r="AD18" i="14"/>
  <c r="S447" i="4"/>
  <c r="Z447" i="4" l="1"/>
  <c r="AB447" i="4" s="1"/>
  <c r="AC447" i="4" l="1"/>
  <c r="AF447" i="4" s="1"/>
  <c r="AA448" i="4"/>
  <c r="AD448" i="4" s="1"/>
  <c r="AI447" i="4" l="1"/>
  <c r="AD25" i="14"/>
  <c r="S448" i="4"/>
  <c r="AE448" i="4"/>
  <c r="Z448" i="4" l="1"/>
  <c r="AB448" i="4" s="1"/>
  <c r="AC448" i="4" l="1"/>
  <c r="AF448" i="4" s="1"/>
  <c r="AA449" i="4"/>
  <c r="AD449" i="4" s="1"/>
  <c r="AI448" i="4" l="1"/>
  <c r="AD26" i="14"/>
  <c r="S449" i="4"/>
  <c r="AE449" i="4"/>
  <c r="Z449" i="4" l="1"/>
  <c r="AB449" i="4" s="1"/>
  <c r="AC449" i="4" l="1"/>
  <c r="AF449" i="4" s="1"/>
  <c r="AA450" i="4"/>
  <c r="AD450" i="4" s="1"/>
  <c r="AE450" i="4" s="1"/>
  <c r="AI449" i="4" l="1"/>
  <c r="AD29" i="14"/>
  <c r="S450" i="4"/>
  <c r="Z450" i="4" l="1"/>
  <c r="AB450" i="4" s="1"/>
  <c r="AA451" i="4" l="1"/>
  <c r="AD451" i="4" s="1"/>
  <c r="AC450" i="4"/>
  <c r="AF450" i="4" s="1"/>
  <c r="AI450" i="4" l="1"/>
  <c r="AD27" i="14"/>
  <c r="AE451" i="4"/>
  <c r="S451" i="4"/>
  <c r="Z451" i="4" l="1"/>
  <c r="AB451" i="4" s="1"/>
  <c r="AA452" i="4" l="1"/>
  <c r="AD452" i="4" s="1"/>
  <c r="AE452" i="4" s="1"/>
  <c r="AC451" i="4"/>
  <c r="AF451" i="4" s="1"/>
  <c r="AI451" i="4" l="1"/>
  <c r="AD33" i="14"/>
  <c r="S452" i="4"/>
  <c r="Z452" i="4" l="1"/>
  <c r="AB452" i="4" s="1"/>
  <c r="AC452" i="4" l="1"/>
  <c r="AF452" i="4" s="1"/>
  <c r="AA453" i="4"/>
  <c r="AD453" i="4" s="1"/>
  <c r="AE453" i="4" s="1"/>
  <c r="AI452" i="4" l="1"/>
  <c r="AD34" i="14"/>
  <c r="S453" i="4"/>
  <c r="Z453" i="4" s="1"/>
  <c r="AB453" i="4" s="1"/>
  <c r="AC453" i="4" l="1"/>
  <c r="AF453" i="4" s="1"/>
  <c r="AI453" i="4" l="1"/>
  <c r="AD35" i="14"/>
  <c r="AA454" i="4"/>
  <c r="AD454" i="4" s="1"/>
  <c r="AE454" i="4" s="1"/>
  <c r="S454" i="4" l="1"/>
  <c r="Z454" i="4" l="1"/>
  <c r="AB454" i="4" s="1"/>
  <c r="AA455" i="4" s="1"/>
  <c r="AD455" i="4" s="1"/>
  <c r="AE455" i="4" s="1"/>
  <c r="AC454" i="4" l="1"/>
  <c r="AF454" i="4" s="1"/>
  <c r="S455" i="4"/>
  <c r="AI454" i="4" l="1"/>
  <c r="AD40" i="14"/>
  <c r="Z455" i="4"/>
  <c r="AB455" i="4" s="1"/>
  <c r="AC455" i="4" l="1"/>
  <c r="AF455" i="4" s="1"/>
  <c r="AA456" i="4"/>
  <c r="AD456" i="4" s="1"/>
  <c r="AI455" i="4" l="1"/>
  <c r="AD46" i="14"/>
  <c r="S456" i="4"/>
  <c r="AE456" i="4"/>
  <c r="Z456" i="4" l="1"/>
  <c r="AB456" i="4" s="1"/>
  <c r="AC456" i="4" l="1"/>
  <c r="AF456" i="4" s="1"/>
  <c r="AA457" i="4"/>
  <c r="AI456" i="4" l="1"/>
  <c r="AD53" i="14"/>
  <c r="S457" i="4"/>
  <c r="AD457" i="4"/>
  <c r="AE457" i="4" s="1"/>
  <c r="Z457" i="4" l="1"/>
  <c r="AB457" i="4" s="1"/>
  <c r="AA458" i="4" l="1"/>
  <c r="AC457" i="4"/>
  <c r="AF457" i="4" s="1"/>
  <c r="AI457" i="4" l="1"/>
  <c r="AD58" i="14"/>
  <c r="S458" i="4"/>
  <c r="AD458" i="4"/>
  <c r="AE458" i="4" l="1"/>
  <c r="Z458" i="4"/>
  <c r="AB458" i="4" s="1"/>
  <c r="AA459" i="4" l="1"/>
  <c r="AC458" i="4"/>
  <c r="AF458" i="4" s="1"/>
  <c r="AI458" i="4" l="1"/>
  <c r="AD39" i="14"/>
  <c r="S459" i="4"/>
  <c r="AD459" i="4"/>
  <c r="AE459" i="4" l="1"/>
  <c r="Z459" i="4"/>
  <c r="AB459" i="4" s="1"/>
  <c r="AA460" i="4" l="1"/>
  <c r="AD460" i="4" s="1"/>
  <c r="AE460" i="4" s="1"/>
  <c r="AC459" i="4"/>
  <c r="AF459" i="4" s="1"/>
  <c r="AI459" i="4" l="1"/>
  <c r="AD44" i="14"/>
  <c r="S460" i="4"/>
  <c r="Z460" i="4" s="1"/>
  <c r="AB460" i="4" s="1"/>
  <c r="AC460" i="4" l="1"/>
  <c r="AF460" i="4" s="1"/>
  <c r="AA461" i="4"/>
  <c r="AD461" i="4" s="1"/>
  <c r="AE461" i="4" s="1"/>
  <c r="AI460" i="4" l="1"/>
  <c r="AD49" i="14"/>
  <c r="S461" i="4"/>
  <c r="Z461" i="4" s="1"/>
  <c r="AB461" i="4" s="1"/>
  <c r="AC461" i="4" l="1"/>
  <c r="AF461" i="4" s="1"/>
  <c r="AA462" i="4"/>
  <c r="AD462" i="4" s="1"/>
  <c r="AE462" i="4" s="1"/>
  <c r="AI461" i="4" l="1"/>
  <c r="AD55" i="14"/>
  <c r="S462" i="4"/>
  <c r="Z462" i="4" l="1"/>
  <c r="AB462" i="4" s="1"/>
  <c r="AA463" i="4" l="1"/>
  <c r="AD463" i="4" s="1"/>
  <c r="AE463" i="4" s="1"/>
  <c r="AC462" i="4"/>
  <c r="AF462" i="4" s="1"/>
  <c r="AI462" i="4" l="1"/>
  <c r="AD61" i="14"/>
  <c r="S463" i="4"/>
  <c r="Z463" i="4" s="1"/>
  <c r="AB463" i="4" s="1"/>
  <c r="AC463" i="4" l="1"/>
  <c r="AF463" i="4" s="1"/>
  <c r="AI463" i="4" l="1"/>
  <c r="AD67" i="14"/>
  <c r="AA464" i="4"/>
  <c r="AD464" i="4" s="1"/>
  <c r="AE464" i="4" s="1"/>
  <c r="S464" i="4" l="1"/>
  <c r="Z464" i="4" l="1"/>
  <c r="AB464" i="4" s="1"/>
  <c r="AC464" i="4" l="1"/>
  <c r="AF464" i="4" s="1"/>
  <c r="AA465" i="4"/>
  <c r="AI464" i="4" l="1"/>
  <c r="AD74" i="14"/>
  <c r="AD465" i="4"/>
  <c r="AE465" i="4" s="1"/>
  <c r="S465" i="4"/>
  <c r="Z465" i="4" l="1"/>
  <c r="AB465" i="4" s="1"/>
  <c r="AC465" i="4" l="1"/>
  <c r="AF465" i="4" s="1"/>
  <c r="AA466" i="4"/>
  <c r="AI465" i="4" l="1"/>
  <c r="AD79" i="14"/>
  <c r="AD466" i="4"/>
  <c r="AE466" i="4" s="1"/>
  <c r="S466" i="4"/>
  <c r="Z466" i="4" l="1"/>
  <c r="AB466" i="4" s="1"/>
  <c r="AC466" i="4" l="1"/>
  <c r="AF466" i="4" s="1"/>
  <c r="AA467" i="4"/>
  <c r="AI466" i="4" l="1"/>
  <c r="AD84" i="14"/>
  <c r="AD467" i="4"/>
  <c r="AE467" i="4" s="1"/>
  <c r="S467" i="4"/>
  <c r="Z467" i="4" l="1"/>
  <c r="AB467" i="4" s="1"/>
  <c r="AA468" i="4" l="1"/>
  <c r="AD468" i="4" s="1"/>
  <c r="AE468" i="4" s="1"/>
  <c r="AC467" i="4"/>
  <c r="AF467" i="4" s="1"/>
  <c r="S468" i="4" l="1"/>
  <c r="AI467" i="4"/>
  <c r="AD91" i="14"/>
  <c r="Z468" i="4"/>
  <c r="AB468" i="4" s="1"/>
  <c r="AA469" i="4" l="1"/>
  <c r="AC468" i="4"/>
  <c r="AF468" i="4" s="1"/>
  <c r="AI468" i="4" l="1"/>
  <c r="AD98" i="14"/>
  <c r="AD469" i="4"/>
  <c r="AE469" i="4" s="1"/>
  <c r="S469" i="4"/>
  <c r="Z469" i="4" l="1"/>
  <c r="AB469" i="4" s="1"/>
  <c r="AC469" i="4" l="1"/>
  <c r="AF469" i="4" s="1"/>
  <c r="AA470" i="4"/>
  <c r="AI469" i="4" l="1"/>
  <c r="AD103" i="14"/>
  <c r="AD470" i="4"/>
  <c r="AE470" i="4" s="1"/>
  <c r="S470" i="4"/>
  <c r="Z470" i="4" l="1"/>
  <c r="AB470" i="4" s="1"/>
  <c r="AC470" i="4" l="1"/>
  <c r="AF470" i="4" s="1"/>
  <c r="AA471" i="4"/>
  <c r="AD471" i="4" s="1"/>
  <c r="AE471" i="4" s="1"/>
  <c r="AI470" i="4" l="1"/>
  <c r="AD106" i="14"/>
  <c r="S471" i="4"/>
  <c r="Z471" i="4" s="1"/>
  <c r="AB471" i="4" s="1"/>
  <c r="AC471" i="4" s="1"/>
  <c r="AF471" i="4" s="1"/>
  <c r="AA472" i="4" l="1"/>
  <c r="AD472" i="4" s="1"/>
  <c r="AE472" i="4" s="1"/>
  <c r="AI471" i="4"/>
  <c r="AD111" i="14"/>
  <c r="S472" i="4"/>
  <c r="Z472" i="4" s="1"/>
  <c r="AB472" i="4" s="1"/>
  <c r="AA473" i="4" l="1"/>
  <c r="AC472" i="4"/>
  <c r="AF472" i="4" s="1"/>
  <c r="AI472" i="4" l="1"/>
  <c r="AD120" i="14"/>
  <c r="AD473" i="4"/>
  <c r="AE473" i="4" s="1"/>
  <c r="S473" i="4"/>
  <c r="Z473" i="4" s="1"/>
  <c r="AB473" i="4" s="1"/>
  <c r="AC473" i="4" s="1"/>
  <c r="AF473" i="4" s="1"/>
  <c r="AA474" i="4" l="1"/>
  <c r="AD474" i="4" s="1"/>
  <c r="AE474" i="4" s="1"/>
  <c r="AI473" i="4"/>
  <c r="AD117" i="14"/>
  <c r="S474" i="4"/>
  <c r="Z474" i="4" l="1"/>
  <c r="AB474" i="4" s="1"/>
  <c r="AA475" i="4" l="1"/>
  <c r="AD475" i="4" s="1"/>
  <c r="AE475" i="4" s="1"/>
  <c r="AC474" i="4"/>
  <c r="AF474" i="4" s="1"/>
  <c r="AI474" i="4" l="1"/>
  <c r="AD118" i="14"/>
  <c r="S475" i="4"/>
  <c r="Z475" i="4" l="1"/>
  <c r="AB475" i="4" s="1"/>
  <c r="AC475" i="4" l="1"/>
  <c r="AF475" i="4" s="1"/>
  <c r="AA476" i="4"/>
  <c r="AD476" i="4" s="1"/>
  <c r="AE476" i="4" s="1"/>
  <c r="AI475" i="4" l="1"/>
  <c r="AD124" i="14"/>
  <c r="S476" i="4"/>
  <c r="Z476" i="4" s="1"/>
  <c r="AB476" i="4" s="1"/>
  <c r="AA477" i="4" l="1"/>
  <c r="AC476" i="4"/>
  <c r="AF476" i="4" s="1"/>
  <c r="AI476" i="4" l="1"/>
  <c r="AD127" i="14"/>
  <c r="AD477" i="4"/>
  <c r="AE477" i="4" s="1"/>
  <c r="S477" i="4"/>
  <c r="Z477" i="4" l="1"/>
  <c r="AB477" i="4" s="1"/>
  <c r="AA478" i="4" l="1"/>
  <c r="AD478" i="4" s="1"/>
  <c r="AE478" i="4" s="1"/>
  <c r="AC477" i="4"/>
  <c r="AF477" i="4" s="1"/>
  <c r="AI477" i="4" l="1"/>
  <c r="AD131" i="14"/>
  <c r="S478" i="4"/>
  <c r="Z478" i="4" l="1"/>
  <c r="AB478" i="4" s="1"/>
  <c r="AA479" i="4" l="1"/>
  <c r="AD479" i="4" s="1"/>
  <c r="AE479" i="4" s="1"/>
  <c r="AC478" i="4"/>
  <c r="AF478" i="4" s="1"/>
  <c r="AI478" i="4" l="1"/>
  <c r="AD138" i="14"/>
  <c r="S479" i="4"/>
  <c r="Z479" i="4" s="1"/>
  <c r="AB479" i="4" s="1"/>
  <c r="AC479" i="4" l="1"/>
  <c r="AF479" i="4" s="1"/>
  <c r="AI479" i="4" l="1"/>
  <c r="AD143" i="14"/>
  <c r="AA480" i="4"/>
  <c r="AD480" i="4" s="1"/>
  <c r="AE480" i="4" s="1"/>
  <c r="S480" i="4" l="1"/>
  <c r="Z480" i="4" l="1"/>
  <c r="AB480" i="4" s="1"/>
  <c r="AC480" i="4" l="1"/>
  <c r="AF480" i="4" s="1"/>
  <c r="AA481" i="4"/>
  <c r="AD481" i="4" s="1"/>
  <c r="AE481" i="4" s="1"/>
  <c r="AI480" i="4" l="1"/>
  <c r="AD151" i="14"/>
  <c r="S481" i="4"/>
  <c r="Z481" i="4" l="1"/>
  <c r="AB481" i="4" s="1"/>
  <c r="AC481" i="4" l="1"/>
  <c r="AF481" i="4" s="1"/>
  <c r="AA482" i="4"/>
  <c r="AD482" i="4" s="1"/>
  <c r="AE482" i="4" s="1"/>
  <c r="AI481" i="4" l="1"/>
  <c r="AD164" i="14"/>
  <c r="S482" i="4"/>
  <c r="Z482" i="4" l="1"/>
  <c r="AB482" i="4" s="1"/>
  <c r="AA483" i="4" l="1"/>
  <c r="AC482" i="4"/>
  <c r="AF482" i="4" s="1"/>
  <c r="AI482" i="4" l="1"/>
  <c r="AD173" i="14"/>
  <c r="AD483" i="4"/>
  <c r="AE483" i="4" s="1"/>
  <c r="S483" i="4"/>
  <c r="Z483" i="4" l="1"/>
  <c r="AB483" i="4" s="1"/>
  <c r="AC483" i="4" l="1"/>
  <c r="AF483" i="4" s="1"/>
  <c r="AA484" i="4"/>
  <c r="AI483" i="4" l="1"/>
  <c r="AD179" i="14"/>
  <c r="AD484" i="4"/>
  <c r="AE484" i="4" s="1"/>
  <c r="S484" i="4"/>
  <c r="Z484" i="4" l="1"/>
  <c r="AB484" i="4" s="1"/>
  <c r="AC484" i="4" l="1"/>
  <c r="AF484" i="4" s="1"/>
  <c r="AA485" i="4"/>
  <c r="AI484" i="4" l="1"/>
  <c r="AD186" i="14"/>
  <c r="S485" i="4"/>
  <c r="AD485" i="4"/>
  <c r="AE485" i="4" s="1"/>
  <c r="Z485" i="4" l="1"/>
  <c r="AB485" i="4" s="1"/>
  <c r="AC485" i="4" l="1"/>
  <c r="AF485" i="4" s="1"/>
  <c r="AA486" i="4"/>
  <c r="AI485" i="4" l="1"/>
  <c r="AD198" i="14"/>
  <c r="AD486" i="4"/>
  <c r="AE486" i="4" s="1"/>
  <c r="S486" i="4"/>
  <c r="Z486" i="4" l="1"/>
  <c r="AB486" i="4" s="1"/>
  <c r="AC486" i="4" l="1"/>
  <c r="AF486" i="4" s="1"/>
  <c r="AA487" i="4"/>
  <c r="AD487" i="4" s="1"/>
  <c r="AE487" i="4" s="1"/>
  <c r="AI486" i="4" l="1"/>
  <c r="AD207" i="14"/>
  <c r="S487" i="4"/>
  <c r="Z487" i="4" s="1"/>
  <c r="AB487" i="4" s="1"/>
  <c r="AC487" i="4" s="1"/>
  <c r="AF487" i="4" s="1"/>
  <c r="AI487" i="4" l="1"/>
  <c r="AD158" i="14"/>
  <c r="AA488" i="4"/>
  <c r="AD488" i="4" s="1"/>
  <c r="AE488" i="4" s="1"/>
  <c r="S488" i="4" l="1"/>
  <c r="Z488" i="4" s="1"/>
  <c r="AB488" i="4" s="1"/>
  <c r="AA489" i="4" l="1"/>
  <c r="AC488" i="4"/>
  <c r="AF488" i="4" s="1"/>
  <c r="AI488" i="4" l="1"/>
  <c r="AD167" i="14"/>
  <c r="AD489" i="4"/>
  <c r="AE489" i="4" s="1"/>
  <c r="S489" i="4"/>
  <c r="Z489" i="4" l="1"/>
  <c r="AB489" i="4" s="1"/>
  <c r="AA490" i="4" l="1"/>
  <c r="AC489" i="4"/>
  <c r="AF489" i="4" s="1"/>
  <c r="AI489" i="4" l="1"/>
  <c r="AD178" i="14"/>
  <c r="AD490" i="4"/>
  <c r="AE490" i="4" s="1"/>
  <c r="S490" i="4"/>
  <c r="Z490" i="4" l="1"/>
  <c r="AB490" i="4" s="1"/>
  <c r="AA491" i="4" l="1"/>
  <c r="AC490" i="4"/>
  <c r="AF490" i="4" s="1"/>
  <c r="AI490" i="4" l="1"/>
  <c r="AD188" i="14"/>
  <c r="AD491" i="4"/>
  <c r="AE491" i="4" s="1"/>
  <c r="S491" i="4"/>
  <c r="Z491" i="4" l="1"/>
  <c r="AB491" i="4" s="1"/>
  <c r="AA492" i="4" l="1"/>
  <c r="AD492" i="4" s="1"/>
  <c r="AE492" i="4" s="1"/>
  <c r="AC491" i="4"/>
  <c r="AF491" i="4" s="1"/>
  <c r="AI491" i="4" l="1"/>
  <c r="AD199" i="14"/>
  <c r="S492" i="4"/>
  <c r="Z492" i="4" l="1"/>
  <c r="AB492" i="4" s="1"/>
  <c r="AC492" i="4" s="1"/>
  <c r="AF492" i="4" s="1"/>
  <c r="AI492" i="4" l="1"/>
  <c r="AD208" i="14"/>
  <c r="AA493" i="4"/>
  <c r="AD493" i="4" s="1"/>
  <c r="AE493" i="4" s="1"/>
  <c r="S493" i="4"/>
  <c r="Z493" i="4" l="1"/>
  <c r="AB493" i="4" s="1"/>
  <c r="AC493" i="4" l="1"/>
  <c r="AF493" i="4" s="1"/>
  <c r="AA494" i="4"/>
  <c r="AD494" i="4" s="1"/>
  <c r="AE494" i="4" s="1"/>
  <c r="AI493" i="4" l="1"/>
  <c r="AD223" i="14"/>
  <c r="S494" i="4"/>
  <c r="Z494" i="4" l="1"/>
  <c r="AB494" i="4" s="1"/>
  <c r="AA495" i="4" l="1"/>
  <c r="AD495" i="4" s="1"/>
  <c r="AE495" i="4" s="1"/>
  <c r="AC494" i="4"/>
  <c r="AF494" i="4" s="1"/>
  <c r="AI494" i="4" l="1"/>
  <c r="AD232" i="14"/>
  <c r="S495" i="4"/>
  <c r="Z495" i="4" l="1"/>
  <c r="AB495" i="4" s="1"/>
  <c r="AA496" i="4" l="1"/>
  <c r="AD496" i="4" s="1"/>
  <c r="AC495" i="4"/>
  <c r="AF495" i="4" s="1"/>
  <c r="AI495" i="4" l="1"/>
  <c r="AD237" i="14"/>
  <c r="S496" i="4"/>
  <c r="Z496" i="4" s="1"/>
  <c r="AB496" i="4" s="1"/>
  <c r="AA497" i="4" s="1"/>
  <c r="AE496" i="4"/>
  <c r="AD497" i="4" l="1"/>
  <c r="AE497" i="4" s="1"/>
  <c r="AC496" i="4"/>
  <c r="AF496" i="4" s="1"/>
  <c r="S497" i="4"/>
  <c r="Z497" i="4" s="1"/>
  <c r="AB497" i="4" s="1"/>
  <c r="AI496" i="4" l="1"/>
  <c r="AD245" i="14"/>
  <c r="AC497" i="4"/>
  <c r="AF497" i="4" s="1"/>
  <c r="AA498" i="4"/>
  <c r="AD498" i="4" s="1"/>
  <c r="AE498" i="4" s="1"/>
  <c r="AI497" i="4" l="1"/>
  <c r="AD250" i="14"/>
  <c r="S498" i="4"/>
  <c r="Z498" i="4" s="1"/>
  <c r="AB498" i="4" s="1"/>
  <c r="AC498" i="4" l="1"/>
  <c r="AF498" i="4" s="1"/>
  <c r="AA499" i="4"/>
  <c r="AI498" i="4" l="1"/>
  <c r="AD254" i="14"/>
  <c r="S499" i="4"/>
  <c r="AD499" i="4"/>
  <c r="AE499" i="4" s="1"/>
  <c r="Z499" i="4" l="1"/>
  <c r="AB499" i="4" s="1"/>
  <c r="AC499" i="4" l="1"/>
  <c r="AF499" i="4" s="1"/>
  <c r="AA500" i="4"/>
  <c r="AI499" i="4" l="1"/>
  <c r="AD260" i="14"/>
  <c r="AD500" i="4"/>
  <c r="AE500" i="4" s="1"/>
  <c r="S500" i="4"/>
  <c r="Z500" i="4" l="1"/>
  <c r="AB500" i="4" s="1"/>
  <c r="AA501" i="4" l="1"/>
  <c r="AC500" i="4"/>
  <c r="AF500" i="4" s="1"/>
  <c r="AI500" i="4" l="1"/>
  <c r="AD268" i="14"/>
  <c r="AD501" i="4"/>
  <c r="AE501" i="4" s="1"/>
  <c r="S501" i="4"/>
  <c r="Z501" i="4" l="1"/>
  <c r="AB501" i="4" s="1"/>
  <c r="AC501" i="4" l="1"/>
  <c r="AF501" i="4" s="1"/>
  <c r="AA502" i="4"/>
  <c r="AI501" i="4" l="1"/>
  <c r="AD276" i="14"/>
  <c r="AD502" i="4"/>
  <c r="AE502" i="4" s="1"/>
  <c r="S502" i="4"/>
  <c r="Z502" i="4" l="1"/>
  <c r="AB502" i="4" s="1"/>
  <c r="AA503" i="4" l="1"/>
  <c r="AC502" i="4"/>
  <c r="AF502" i="4" s="1"/>
  <c r="AI502" i="4" l="1"/>
  <c r="AD281" i="14"/>
  <c r="S503" i="4"/>
  <c r="AD503" i="4"/>
  <c r="AE503" i="4" s="1"/>
  <c r="Z503" i="4" l="1"/>
  <c r="AB503" i="4" s="1"/>
  <c r="AC503" i="4" l="1"/>
  <c r="AF503" i="4" s="1"/>
  <c r="AA504" i="4"/>
  <c r="AI503" i="4" l="1"/>
  <c r="AD284" i="14"/>
  <c r="AD504" i="4"/>
  <c r="AE504" i="4" s="1"/>
  <c r="S504" i="4"/>
  <c r="Z504" i="4" l="1"/>
  <c r="AB504" i="4" s="1"/>
  <c r="AC504" i="4" l="1"/>
  <c r="AF504" i="4" s="1"/>
  <c r="AA505" i="4"/>
  <c r="AI504" i="4" l="1"/>
  <c r="AD287" i="14"/>
  <c r="AD505" i="4"/>
  <c r="AE505" i="4" s="1"/>
  <c r="S505" i="4"/>
  <c r="Z505" i="4" l="1"/>
  <c r="AB505" i="4" s="1"/>
  <c r="AA506" i="4" l="1"/>
  <c r="AD506" i="4" s="1"/>
  <c r="AE506" i="4" s="1"/>
  <c r="AC505" i="4"/>
  <c r="AF505" i="4" s="1"/>
  <c r="S506" i="4"/>
  <c r="AI505" i="4" l="1"/>
  <c r="AD291" i="14"/>
  <c r="Z506" i="4"/>
  <c r="AB506" i="4" s="1"/>
  <c r="AC506" i="4" s="1"/>
  <c r="AF506" i="4" s="1"/>
  <c r="AA507" i="4" l="1"/>
  <c r="AD507" i="4" s="1"/>
  <c r="AE507" i="4" s="1"/>
  <c r="AI506" i="4"/>
  <c r="AD297" i="14"/>
  <c r="S507" i="4" l="1"/>
  <c r="Z507" i="4" s="1"/>
  <c r="AB507" i="4" s="1"/>
  <c r="AA508" i="4" l="1"/>
  <c r="AD508" i="4" s="1"/>
  <c r="AE508" i="4" s="1"/>
  <c r="AC507" i="4"/>
  <c r="AF507" i="4" s="1"/>
  <c r="AI507" i="4" l="1"/>
  <c r="AD302" i="14"/>
  <c r="S508" i="4"/>
  <c r="Z508" i="4" s="1"/>
  <c r="AB508" i="4" s="1"/>
  <c r="AA509" i="4" l="1"/>
  <c r="AC508" i="4"/>
  <c r="AF508" i="4" s="1"/>
  <c r="AI508" i="4" l="1"/>
  <c r="AD305" i="14"/>
  <c r="AD509" i="4"/>
  <c r="AE509" i="4" s="1"/>
  <c r="S509" i="4"/>
  <c r="Z509" i="4" l="1"/>
  <c r="AB509" i="4" s="1"/>
  <c r="AC509" i="4" l="1"/>
  <c r="AF509" i="4" s="1"/>
  <c r="AA510" i="4"/>
  <c r="AI509" i="4" l="1"/>
  <c r="AD309" i="14"/>
  <c r="AD510" i="4"/>
  <c r="AE510" i="4" s="1"/>
  <c r="S510" i="4"/>
  <c r="Z510" i="4" l="1"/>
  <c r="AB510" i="4" s="1"/>
  <c r="AA511" i="4" l="1"/>
  <c r="AD511" i="4" s="1"/>
  <c r="AE511" i="4" s="1"/>
  <c r="AC510" i="4"/>
  <c r="AF510" i="4" s="1"/>
  <c r="AI510" i="4" l="1"/>
  <c r="AD312" i="14"/>
  <c r="S511" i="4"/>
  <c r="Z511" i="4" l="1"/>
  <c r="AB511" i="4" s="1"/>
  <c r="AA512" i="4" l="1"/>
  <c r="AD512" i="4" s="1"/>
  <c r="AE512" i="4" s="1"/>
  <c r="AC511" i="4"/>
  <c r="AF511" i="4" s="1"/>
  <c r="AI511" i="4" l="1"/>
  <c r="AD314" i="14"/>
  <c r="S512" i="4"/>
  <c r="Z512" i="4" l="1"/>
  <c r="AB512" i="4" s="1"/>
  <c r="AA513" i="4" l="1"/>
  <c r="AD513" i="4" s="1"/>
  <c r="AE513" i="4" s="1"/>
  <c r="AC512" i="4"/>
  <c r="AF512" i="4" s="1"/>
  <c r="AI512" i="4" l="1"/>
  <c r="AD316" i="14"/>
  <c r="S513" i="4"/>
  <c r="Z513" i="4" l="1"/>
  <c r="AB513" i="4" s="1"/>
  <c r="AC513" i="4" l="1"/>
  <c r="AF513" i="4" s="1"/>
  <c r="AA514" i="4"/>
  <c r="AD514" i="4" s="1"/>
  <c r="AE514" i="4" s="1"/>
  <c r="AI513" i="4" l="1"/>
  <c r="AD321" i="14"/>
  <c r="S514" i="4"/>
  <c r="Z514" i="4" s="1"/>
  <c r="AB514" i="4" s="1"/>
  <c r="AA515" i="4" l="1"/>
  <c r="AD515" i="4" s="1"/>
  <c r="AE515" i="4" s="1"/>
  <c r="AC514" i="4" l="1"/>
  <c r="AF514" i="4" s="1"/>
  <c r="S515" i="4"/>
  <c r="AI514" i="4" l="1"/>
  <c r="AD324" i="14"/>
  <c r="Z515" i="4"/>
  <c r="AB515" i="4" s="1"/>
  <c r="AC515" i="4" l="1"/>
  <c r="AF515" i="4" s="1"/>
  <c r="AA516" i="4"/>
  <c r="AD516" i="4" s="1"/>
  <c r="AE516" i="4" s="1"/>
  <c r="AI515" i="4" l="1"/>
  <c r="AD328" i="14"/>
  <c r="S516" i="4"/>
  <c r="Z516" i="4" s="1"/>
  <c r="AB516" i="4" s="1"/>
  <c r="AC516" i="4" l="1"/>
  <c r="AF516" i="4" s="1"/>
  <c r="AA517" i="4"/>
  <c r="AD517" i="4" s="1"/>
  <c r="AE517" i="4" s="1"/>
  <c r="AI516" i="4" l="1"/>
  <c r="AD332" i="14"/>
  <c r="S517" i="4"/>
  <c r="Z517" i="4" l="1"/>
  <c r="AB517" i="4" s="1"/>
  <c r="AA518" i="4" s="1"/>
  <c r="AD518" i="4" s="1"/>
  <c r="AE518" i="4" s="1"/>
  <c r="AC517" i="4" l="1"/>
  <c r="AF517" i="4" s="1"/>
  <c r="AI517" i="4"/>
  <c r="AD338" i="14"/>
  <c r="S518" i="4"/>
  <c r="Z518" i="4" l="1"/>
  <c r="AB518" i="4" s="1"/>
  <c r="AA519" i="4" s="1"/>
  <c r="AC518" i="4"/>
  <c r="AF518" i="4" s="1"/>
  <c r="AI518" i="4" l="1"/>
  <c r="AD342" i="14"/>
  <c r="AD519" i="4"/>
  <c r="AE519" i="4" s="1"/>
  <c r="S519" i="4"/>
  <c r="Z519" i="4" l="1"/>
  <c r="AB519" i="4" s="1"/>
  <c r="AA520" i="4" l="1"/>
  <c r="AC519" i="4"/>
  <c r="AF519" i="4" s="1"/>
  <c r="AI519" i="4" l="1"/>
  <c r="AD347" i="14"/>
  <c r="AD520" i="4"/>
  <c r="AE520" i="4" s="1"/>
  <c r="S520" i="4"/>
  <c r="Z520" i="4" l="1"/>
  <c r="AB520" i="4" s="1"/>
  <c r="AC520" i="4" l="1"/>
  <c r="AF520" i="4" s="1"/>
  <c r="AA521" i="4"/>
  <c r="AI520" i="4" l="1"/>
  <c r="AD353" i="14"/>
  <c r="AD521" i="4"/>
  <c r="AE521" i="4" s="1"/>
  <c r="S521" i="4"/>
  <c r="Z521" i="4" l="1"/>
  <c r="AB521" i="4" s="1"/>
  <c r="AA522" i="4" l="1"/>
  <c r="AC521" i="4"/>
  <c r="AF521" i="4" s="1"/>
  <c r="AI521" i="4" l="1"/>
  <c r="AD357" i="14"/>
  <c r="AD522" i="4"/>
  <c r="AE522" i="4" s="1"/>
  <c r="S522" i="4"/>
  <c r="Z522" i="4" l="1"/>
  <c r="AB522" i="4" s="1"/>
  <c r="AA523" i="4" l="1"/>
  <c r="AC522" i="4"/>
  <c r="AF522" i="4" s="1"/>
  <c r="AI522" i="4" l="1"/>
  <c r="AD361" i="14"/>
  <c r="AD523" i="4"/>
  <c r="AE523" i="4" s="1"/>
  <c r="S523" i="4"/>
  <c r="Z523" i="4" l="1"/>
  <c r="AB523" i="4" s="1"/>
  <c r="AA524" i="4" l="1"/>
  <c r="AC523" i="4"/>
  <c r="AF523" i="4" s="1"/>
  <c r="AI523" i="4" l="1"/>
  <c r="AD367" i="14"/>
  <c r="AD524" i="4"/>
  <c r="AE524" i="4" s="1"/>
  <c r="S524" i="4"/>
  <c r="Z524" i="4" l="1"/>
  <c r="AB524" i="4" s="1"/>
  <c r="AC524" i="4" l="1"/>
  <c r="AF524" i="4" s="1"/>
  <c r="AA525" i="4"/>
  <c r="AD525" i="4" s="1"/>
  <c r="AE525" i="4" s="1"/>
  <c r="AI524" i="4" l="1"/>
  <c r="AD293" i="14"/>
  <c r="S525" i="4"/>
  <c r="Z525" i="4" l="1"/>
  <c r="AB525" i="4" s="1"/>
  <c r="AA526" i="4" l="1"/>
  <c r="AD526" i="4" s="1"/>
  <c r="AE526" i="4" s="1"/>
  <c r="AC525" i="4"/>
  <c r="AF525" i="4" s="1"/>
  <c r="AI525" i="4" l="1"/>
  <c r="AD294" i="14"/>
  <c r="S526" i="4"/>
  <c r="Z526" i="4" s="1"/>
  <c r="AB526" i="4" s="1"/>
  <c r="AA527" i="4" l="1"/>
  <c r="AD527" i="4" s="1"/>
  <c r="AE527" i="4" s="1"/>
  <c r="AC526" i="4"/>
  <c r="AF526" i="4" s="1"/>
  <c r="AI526" i="4" l="1"/>
  <c r="AD300" i="14"/>
  <c r="S527" i="4"/>
  <c r="Z527" i="4" s="1"/>
  <c r="AB527" i="4" s="1"/>
  <c r="AA528" i="4" l="1"/>
  <c r="AC527" i="4"/>
  <c r="AF527" i="4" s="1"/>
  <c r="AI527" i="4" l="1"/>
  <c r="AD304" i="14"/>
  <c r="AD528" i="4"/>
  <c r="AE528" i="4" s="1"/>
  <c r="S528" i="4"/>
  <c r="Z528" i="4" l="1"/>
  <c r="AB528" i="4" s="1"/>
  <c r="AA529" i="4" l="1"/>
  <c r="AD529" i="4" s="1"/>
  <c r="AE529" i="4" s="1"/>
  <c r="AC528" i="4"/>
  <c r="AF528" i="4" s="1"/>
  <c r="S529" i="4"/>
  <c r="AI528" i="4" l="1"/>
  <c r="AD313" i="14"/>
  <c r="Z529" i="4"/>
  <c r="AB529" i="4" s="1"/>
  <c r="AC529" i="4" l="1"/>
  <c r="AF529" i="4" s="1"/>
  <c r="AA530" i="4"/>
  <c r="AD530" i="4" s="1"/>
  <c r="AE530" i="4" s="1"/>
  <c r="AI529" i="4" l="1"/>
  <c r="AD325" i="14"/>
  <c r="S530" i="4"/>
  <c r="Z530" i="4" l="1"/>
  <c r="AB530" i="4" s="1"/>
  <c r="AA531" i="4" l="1"/>
  <c r="AD531" i="4" s="1"/>
  <c r="AE531" i="4" s="1"/>
  <c r="AC530" i="4"/>
  <c r="AF530" i="4" s="1"/>
  <c r="AI530" i="4" l="1"/>
  <c r="AD339" i="14"/>
  <c r="S531" i="4"/>
  <c r="Z531" i="4" s="1"/>
  <c r="AB531" i="4" s="1"/>
  <c r="AC531" i="4" l="1"/>
  <c r="AF531" i="4" s="1"/>
  <c r="AI531" i="4" l="1"/>
  <c r="AD336" i="14"/>
  <c r="AA532" i="4"/>
  <c r="AD532" i="4" s="1"/>
  <c r="AE532" i="4" s="1"/>
  <c r="S532" i="4" l="1"/>
  <c r="Z532" i="4" l="1"/>
  <c r="AB532" i="4" s="1"/>
  <c r="AA533" i="4" s="1"/>
  <c r="AC532" i="4" l="1"/>
  <c r="AF532" i="4" s="1"/>
  <c r="AI532" i="4"/>
  <c r="AD337" i="14"/>
  <c r="AD533" i="4"/>
  <c r="AE533" i="4" s="1"/>
  <c r="S533" i="4"/>
  <c r="Z533" i="4" l="1"/>
  <c r="AB533" i="4" s="1"/>
  <c r="AA534" i="4" l="1"/>
  <c r="AD534" i="4" s="1"/>
  <c r="AE534" i="4" s="1"/>
  <c r="AC533" i="4"/>
  <c r="AF533" i="4" s="1"/>
  <c r="AI533" i="4" l="1"/>
  <c r="AD349" i="14"/>
  <c r="S534" i="4"/>
  <c r="Z534" i="4" l="1"/>
  <c r="AB534" i="4" s="1"/>
  <c r="AC534" i="4" l="1"/>
  <c r="AF534" i="4" s="1"/>
  <c r="AA535" i="4"/>
  <c r="AI534" i="4" l="1"/>
  <c r="AD364" i="14"/>
  <c r="AD535" i="4"/>
  <c r="AE535" i="4" s="1"/>
  <c r="S535" i="4"/>
  <c r="Z535" i="4" l="1"/>
  <c r="AB535" i="4" s="1"/>
  <c r="AC535" i="4" l="1"/>
  <c r="AF535" i="4" s="1"/>
  <c r="AA536" i="4"/>
  <c r="AI535" i="4" l="1"/>
  <c r="AD381" i="14"/>
  <c r="S536" i="4"/>
  <c r="AD536" i="4"/>
  <c r="AE536" i="4" s="1"/>
  <c r="Z536" i="4" l="1"/>
  <c r="AB536" i="4" s="1"/>
  <c r="AC536" i="4" l="1"/>
  <c r="AF536" i="4" s="1"/>
  <c r="AA537" i="4"/>
  <c r="AI536" i="4" l="1"/>
  <c r="AD396" i="14"/>
  <c r="AD537" i="4"/>
  <c r="AE537" i="4" s="1"/>
  <c r="S537" i="4"/>
  <c r="Z537" i="4" l="1"/>
  <c r="AB537" i="4" s="1"/>
  <c r="AC537" i="4" l="1"/>
  <c r="AF537" i="4" s="1"/>
  <c r="AA538" i="4"/>
  <c r="AI537" i="4" l="1"/>
  <c r="AD406" i="14"/>
  <c r="S538" i="4"/>
  <c r="AD538" i="4"/>
  <c r="AE538" i="4" s="1"/>
  <c r="Z538" i="4" l="1"/>
  <c r="AB538" i="4" s="1"/>
  <c r="AC538" i="4" l="1"/>
  <c r="AF538" i="4" s="1"/>
  <c r="AA539" i="4"/>
  <c r="AI538" i="4" l="1"/>
  <c r="AD417" i="14"/>
  <c r="S539" i="4"/>
  <c r="AD539" i="4"/>
  <c r="AE539" i="4" s="1"/>
  <c r="Z539" i="4" l="1"/>
  <c r="AB539" i="4" s="1"/>
  <c r="AC539" i="4" l="1"/>
  <c r="AF539" i="4" s="1"/>
  <c r="AA540" i="4"/>
  <c r="AD540" i="4" s="1"/>
  <c r="AE540" i="4" s="1"/>
  <c r="AI539" i="4" l="1"/>
  <c r="AD423" i="14"/>
  <c r="S540" i="4"/>
  <c r="Z540" i="4" l="1"/>
  <c r="AB540" i="4" s="1"/>
  <c r="AC540" i="4" l="1"/>
  <c r="AF540" i="4" s="1"/>
  <c r="AA541" i="4"/>
  <c r="AD541" i="4" s="1"/>
  <c r="AE541" i="4" s="1"/>
  <c r="AI540" i="4" l="1"/>
  <c r="AD429" i="14"/>
  <c r="S541" i="4"/>
  <c r="Z541" i="4" l="1"/>
  <c r="AB541" i="4" s="1"/>
  <c r="AA542" i="4" l="1"/>
  <c r="AC541" i="4"/>
  <c r="AF541" i="4" s="1"/>
  <c r="AI541" i="4" l="1"/>
  <c r="AD432" i="14"/>
  <c r="S542" i="4"/>
  <c r="AD542" i="4"/>
  <c r="AE542" i="4" s="1"/>
  <c r="Z542" i="4" l="1"/>
  <c r="AB542" i="4" s="1"/>
  <c r="AA543" i="4" l="1"/>
  <c r="AC542" i="4"/>
  <c r="AF542" i="4" s="1"/>
  <c r="AI542" i="4" l="1"/>
  <c r="AD435" i="14"/>
  <c r="AD543" i="4"/>
  <c r="AE543" i="4" s="1"/>
  <c r="S543" i="4"/>
  <c r="Z543" i="4" l="1"/>
  <c r="AB543" i="4" s="1"/>
  <c r="AA544" i="4" l="1"/>
  <c r="AC543" i="4"/>
  <c r="AF543" i="4" s="1"/>
  <c r="AI543" i="4" l="1"/>
  <c r="AD439" i="14"/>
  <c r="AD544" i="4"/>
  <c r="AE544" i="4" s="1"/>
  <c r="S544" i="4"/>
  <c r="Z544" i="4" l="1"/>
  <c r="AB544" i="4" s="1"/>
  <c r="AC544" i="4" l="1"/>
  <c r="AF544" i="4" s="1"/>
  <c r="AA545" i="4"/>
  <c r="AI544" i="4" l="1"/>
  <c r="AD441" i="14"/>
  <c r="AD545" i="4"/>
  <c r="AE545" i="4" s="1"/>
  <c r="S545" i="4"/>
  <c r="Z545" i="4" l="1"/>
  <c r="AB545" i="4" s="1"/>
  <c r="AC545" i="4" l="1"/>
  <c r="AF545" i="4" s="1"/>
  <c r="AA546" i="4"/>
  <c r="AI545" i="4" l="1"/>
  <c r="AD447" i="14"/>
  <c r="AD546" i="4"/>
  <c r="AE546" i="4" s="1"/>
  <c r="S546" i="4"/>
  <c r="Z546" i="4" l="1"/>
  <c r="AB546" i="4" s="1"/>
  <c r="AA547" i="4" l="1"/>
  <c r="AC546" i="4"/>
  <c r="AF546" i="4" s="1"/>
  <c r="AI546" i="4" l="1"/>
  <c r="AD453" i="14"/>
  <c r="S547" i="4"/>
  <c r="AD547" i="4"/>
  <c r="AE547" i="4" s="1"/>
  <c r="Z547" i="4" l="1"/>
  <c r="AB547" i="4" s="1"/>
  <c r="AC547" i="4" l="1"/>
  <c r="AF547" i="4" s="1"/>
  <c r="AA548" i="4"/>
  <c r="AD548" i="4" s="1"/>
  <c r="AE548" i="4" s="1"/>
  <c r="AI547" i="4" l="1"/>
  <c r="AD455" i="14"/>
  <c r="S548" i="4"/>
  <c r="Z548" i="4" l="1"/>
  <c r="AB548" i="4" s="1"/>
  <c r="AA549" i="4" l="1"/>
  <c r="AD549" i="4" s="1"/>
  <c r="AE549" i="4" s="1"/>
  <c r="AC548" i="4"/>
  <c r="AF548" i="4" s="1"/>
  <c r="AI548" i="4" l="1"/>
  <c r="AD457" i="14"/>
  <c r="S549" i="4"/>
  <c r="Z549" i="4" l="1"/>
  <c r="AB549" i="4" s="1"/>
  <c r="AC549" i="4" l="1"/>
  <c r="AF549" i="4" s="1"/>
  <c r="AA550" i="4"/>
  <c r="AI549" i="4" l="1"/>
  <c r="AD459" i="14"/>
  <c r="AD550" i="4"/>
  <c r="AE550" i="4" s="1"/>
  <c r="S550" i="4"/>
  <c r="Z550" i="4" l="1"/>
  <c r="AB550" i="4" s="1"/>
  <c r="AA551" i="4" l="1"/>
  <c r="AC550" i="4"/>
  <c r="AF550" i="4" s="1"/>
  <c r="AI550" i="4" l="1"/>
  <c r="AD465" i="14"/>
  <c r="AD551" i="4"/>
  <c r="AE551" i="4" s="1"/>
  <c r="S551" i="4"/>
  <c r="Z551" i="4" l="1"/>
  <c r="AB551" i="4" s="1"/>
  <c r="AA552" i="4" l="1"/>
  <c r="AC551" i="4"/>
  <c r="AF551" i="4" s="1"/>
  <c r="AI551" i="4" l="1"/>
  <c r="AD467" i="14"/>
  <c r="AD552" i="4"/>
  <c r="AE552" i="4" s="1"/>
  <c r="S552" i="4"/>
  <c r="Z552" i="4" l="1"/>
  <c r="AB552" i="4" s="1"/>
  <c r="AA553" i="4" l="1"/>
  <c r="AD553" i="4" s="1"/>
  <c r="AE553" i="4" s="1"/>
  <c r="AC552" i="4"/>
  <c r="AF552" i="4" s="1"/>
  <c r="AI552" i="4" l="1"/>
  <c r="AD468" i="14"/>
  <c r="S553" i="4"/>
  <c r="Z553" i="4" l="1"/>
  <c r="AB553" i="4" s="1"/>
  <c r="AA554" i="4" l="1"/>
  <c r="AC553" i="4"/>
  <c r="AF553" i="4" s="1"/>
  <c r="AI553" i="4" l="1"/>
  <c r="AD472" i="14"/>
  <c r="AD554" i="4"/>
  <c r="AE554" i="4" s="1"/>
  <c r="S554" i="4"/>
  <c r="Z554" i="4" l="1"/>
  <c r="AB554" i="4" s="1"/>
  <c r="AC554" i="4" l="1"/>
  <c r="AF554" i="4" s="1"/>
  <c r="AA555" i="4"/>
  <c r="AI554" i="4" l="1"/>
  <c r="AD477" i="14"/>
  <c r="AD555" i="4"/>
  <c r="AE555" i="4" s="1"/>
  <c r="S555" i="4"/>
  <c r="Z555" i="4" l="1"/>
  <c r="AB555" i="4" s="1"/>
  <c r="AA556" i="4" l="1"/>
  <c r="AC555" i="4"/>
  <c r="AF555" i="4" s="1"/>
  <c r="AI555" i="4" l="1"/>
  <c r="AD481" i="14"/>
  <c r="S556" i="4"/>
  <c r="AD556" i="4"/>
  <c r="AE556" i="4" s="1"/>
  <c r="Z556" i="4" l="1"/>
  <c r="AB556" i="4" s="1"/>
  <c r="AA557" i="4" l="1"/>
  <c r="AD557" i="4" s="1"/>
  <c r="AE557" i="4" s="1"/>
  <c r="AC556" i="4"/>
  <c r="AF556" i="4" s="1"/>
  <c r="AI556" i="4" l="1"/>
  <c r="AD485" i="14"/>
  <c r="S557" i="4"/>
  <c r="Z557" i="4" l="1"/>
  <c r="AB557" i="4" s="1"/>
  <c r="AC557" i="4" l="1"/>
  <c r="AF557" i="4" s="1"/>
  <c r="AA558" i="4"/>
  <c r="AI557" i="4" l="1"/>
  <c r="AD488" i="14"/>
  <c r="S558" i="4"/>
  <c r="AD558" i="4"/>
  <c r="AE558" i="4" s="1"/>
  <c r="Z558" i="4" l="1"/>
  <c r="AB558" i="4" s="1"/>
  <c r="AC558" i="4" l="1"/>
  <c r="AF558" i="4" s="1"/>
  <c r="AA559" i="4"/>
  <c r="AI558" i="4" l="1"/>
  <c r="AD493" i="14"/>
  <c r="AD559" i="4"/>
  <c r="AE559" i="4" s="1"/>
  <c r="S559" i="4"/>
  <c r="Z559" i="4" l="1"/>
  <c r="AB559" i="4" s="1"/>
  <c r="AA560" i="4" l="1"/>
  <c r="AC559" i="4"/>
  <c r="AF559" i="4" s="1"/>
  <c r="AI559" i="4" l="1"/>
  <c r="AD495" i="14"/>
  <c r="AD560" i="4"/>
  <c r="AE560" i="4" s="1"/>
  <c r="S560" i="4"/>
  <c r="Z560" i="4" l="1"/>
  <c r="AB560" i="4" s="1"/>
  <c r="AA561" i="4" l="1"/>
  <c r="AC560" i="4"/>
  <c r="AF560" i="4" s="1"/>
  <c r="AI560" i="4" l="1"/>
  <c r="AD500" i="14"/>
  <c r="S561" i="4"/>
  <c r="AD561" i="4"/>
  <c r="AE561" i="4" s="1"/>
  <c r="Z561" i="4" l="1"/>
  <c r="AB561" i="4" s="1"/>
  <c r="AA562" i="4" l="1"/>
  <c r="AC561" i="4"/>
  <c r="AF561" i="4" s="1"/>
  <c r="AI561" i="4" l="1"/>
  <c r="AD490" i="14"/>
  <c r="AD562" i="4"/>
  <c r="AE562" i="4" s="1"/>
  <c r="S562" i="4"/>
  <c r="Z562" i="4" l="1"/>
  <c r="AB562" i="4" s="1"/>
  <c r="AC562" i="4" l="1"/>
  <c r="AF562" i="4" s="1"/>
  <c r="AA563" i="4"/>
  <c r="AI562" i="4" l="1"/>
  <c r="AD505" i="14"/>
  <c r="AD563" i="4"/>
  <c r="AE563" i="4" s="1"/>
  <c r="S563" i="4"/>
  <c r="Z563" i="4" l="1"/>
  <c r="AB563" i="4" s="1"/>
  <c r="AA564" i="4" l="1"/>
  <c r="AC563" i="4"/>
  <c r="AF563" i="4" s="1"/>
  <c r="AI563" i="4" l="1"/>
  <c r="AD511" i="14"/>
  <c r="AD564" i="4"/>
  <c r="AE564" i="4" s="1"/>
  <c r="S564" i="4"/>
  <c r="Z564" i="4" l="1"/>
  <c r="AB564" i="4" s="1"/>
  <c r="AA565" i="4" l="1"/>
  <c r="AC564" i="4"/>
  <c r="AF564" i="4" s="1"/>
  <c r="AI564" i="4" l="1"/>
  <c r="AD513" i="14"/>
  <c r="S565" i="4"/>
  <c r="AD565" i="4"/>
  <c r="AE565" i="4" s="1"/>
  <c r="Z565" i="4" l="1"/>
  <c r="AB565" i="4" s="1"/>
  <c r="AC565" i="4" l="1"/>
  <c r="AF565" i="4" s="1"/>
  <c r="AA566" i="4"/>
  <c r="AI565" i="4" l="1"/>
  <c r="AD515" i="14"/>
  <c r="S566" i="4"/>
  <c r="AD566" i="4"/>
  <c r="AE566" i="4" s="1"/>
  <c r="Z566" i="4" l="1"/>
  <c r="AB566" i="4" s="1"/>
  <c r="AC566" i="4" l="1"/>
  <c r="AF566" i="4" s="1"/>
  <c r="AA567" i="4"/>
  <c r="AI566" i="4" l="1"/>
  <c r="AD518" i="14"/>
  <c r="AD567" i="4"/>
  <c r="AE567" i="4" s="1"/>
  <c r="S567" i="4"/>
  <c r="Z567" i="4" l="1"/>
  <c r="AB567" i="4" s="1"/>
  <c r="AA568" i="4" l="1"/>
  <c r="AC567" i="4"/>
  <c r="AF567" i="4" s="1"/>
  <c r="AI567" i="4" l="1"/>
  <c r="AD522" i="14"/>
  <c r="AD568" i="4"/>
  <c r="AE568" i="4" s="1"/>
  <c r="S568" i="4"/>
  <c r="Z568" i="4" l="1"/>
  <c r="AB568" i="4" s="1"/>
  <c r="AC568" i="4" l="1"/>
  <c r="AF568" i="4" s="1"/>
  <c r="AA569" i="4"/>
  <c r="AI568" i="4" l="1"/>
  <c r="AD526" i="14"/>
  <c r="AD569" i="4"/>
  <c r="AE569" i="4" s="1"/>
  <c r="S569" i="4"/>
  <c r="Z569" i="4" l="1"/>
  <c r="AB569" i="4" s="1"/>
  <c r="AC569" i="4" l="1"/>
  <c r="AF569" i="4" s="1"/>
  <c r="AA570" i="4"/>
  <c r="AI569" i="4" l="1"/>
  <c r="AD530" i="14"/>
  <c r="S570" i="4"/>
  <c r="AD570" i="4"/>
  <c r="AE570" i="4" s="1"/>
  <c r="Z570" i="4" l="1"/>
  <c r="AB570" i="4" s="1"/>
  <c r="AC570" i="4" l="1"/>
  <c r="AF570" i="4" s="1"/>
  <c r="AA571" i="4"/>
  <c r="AD571" i="4" s="1"/>
  <c r="AE571" i="4" s="1"/>
  <c r="AI570" i="4" l="1"/>
  <c r="AD535" i="14"/>
  <c r="S571" i="4"/>
  <c r="Z571" i="4" l="1"/>
  <c r="AB571" i="4" s="1"/>
  <c r="AA572" i="4" l="1"/>
  <c r="AC571" i="4"/>
  <c r="AF571" i="4" s="1"/>
  <c r="AI571" i="4" l="1"/>
  <c r="AD529" i="14"/>
  <c r="AD572" i="4"/>
  <c r="AE572" i="4" s="1"/>
  <c r="S572" i="4"/>
  <c r="Z572" i="4" l="1"/>
  <c r="AB572" i="4" s="1"/>
  <c r="AC572" i="4" l="1"/>
  <c r="AF572" i="4" s="1"/>
  <c r="AA573" i="4"/>
  <c r="AI572" i="4" l="1"/>
  <c r="AD489" i="14"/>
  <c r="AD573" i="4"/>
  <c r="AE573" i="4" s="1"/>
  <c r="S573" i="4"/>
  <c r="Z573" i="4" l="1"/>
  <c r="AB573" i="4" s="1"/>
  <c r="AC573" i="4" l="1"/>
  <c r="AF573" i="4" s="1"/>
  <c r="AA574" i="4"/>
  <c r="AI573" i="4" l="1"/>
  <c r="AD434" i="14"/>
  <c r="AD574" i="4"/>
  <c r="AE574" i="4" s="1"/>
  <c r="S574" i="4"/>
  <c r="Z574" i="4" l="1"/>
  <c r="AB574" i="4" s="1"/>
  <c r="AC574" i="4" l="1"/>
  <c r="AF574" i="4" s="1"/>
  <c r="AA575" i="4"/>
  <c r="AI574" i="4" l="1"/>
  <c r="AD451" i="14"/>
  <c r="AD575" i="4"/>
  <c r="AE575" i="4" s="1"/>
  <c r="S575" i="4"/>
  <c r="Z575" i="4" l="1"/>
  <c r="AB575" i="4" s="1"/>
  <c r="AC575" i="4" l="1"/>
  <c r="AF575" i="4" s="1"/>
  <c r="AA576" i="4"/>
  <c r="AI575" i="4" l="1"/>
  <c r="AD463" i="14"/>
  <c r="AD576" i="4"/>
  <c r="AE576" i="4" s="1"/>
  <c r="S576" i="4"/>
  <c r="Z576" i="4" l="1"/>
  <c r="AB576" i="4" s="1"/>
  <c r="AC576" i="4" l="1"/>
  <c r="AF576" i="4" s="1"/>
  <c r="AA577" i="4"/>
  <c r="AI576" i="4" l="1"/>
  <c r="AD476" i="14"/>
  <c r="AD577" i="4"/>
  <c r="AE577" i="4" s="1"/>
  <c r="S577" i="4"/>
  <c r="Z577" i="4" l="1"/>
  <c r="AB577" i="4" s="1"/>
  <c r="AA578" i="4" l="1"/>
  <c r="AD578" i="4" s="1"/>
  <c r="AE578" i="4" s="1"/>
  <c r="AC577" i="4"/>
  <c r="AF577" i="4" s="1"/>
  <c r="AI577" i="4" l="1"/>
  <c r="AD492" i="14"/>
  <c r="S578" i="4"/>
  <c r="Z578" i="4" s="1"/>
  <c r="AB578" i="4" s="1"/>
  <c r="AC578" i="4" l="1"/>
  <c r="AF578" i="4" s="1"/>
  <c r="AA579" i="4"/>
  <c r="AD579" i="4" s="1"/>
  <c r="AE579" i="4" s="1"/>
  <c r="AI578" i="4" l="1"/>
  <c r="AD508" i="14"/>
  <c r="S579" i="4"/>
  <c r="Z579" i="4" l="1"/>
  <c r="AB579" i="4" s="1"/>
  <c r="AC579" i="4" l="1"/>
  <c r="AF579" i="4" s="1"/>
  <c r="AA580" i="4"/>
  <c r="AD580" i="4" s="1"/>
  <c r="AE580" i="4" s="1"/>
  <c r="AI579" i="4" l="1"/>
  <c r="AD519" i="14"/>
  <c r="S580" i="4"/>
  <c r="Z580" i="4"/>
  <c r="AB580" i="4" s="1"/>
  <c r="AC580" i="4" l="1"/>
  <c r="AF580" i="4" s="1"/>
  <c r="AA581" i="4"/>
  <c r="AI580" i="4" l="1"/>
  <c r="AD538" i="14"/>
  <c r="AD581" i="4"/>
  <c r="AE581" i="4" s="1"/>
  <c r="S581" i="4"/>
  <c r="Z581" i="4" l="1"/>
  <c r="AB581" i="4" s="1"/>
  <c r="AA582" i="4" l="1"/>
  <c r="AC581" i="4"/>
  <c r="AF581" i="4" s="1"/>
  <c r="AI581" i="4" l="1"/>
  <c r="AD549" i="14"/>
  <c r="AD582" i="4"/>
  <c r="AE582" i="4" s="1"/>
  <c r="S582" i="4"/>
  <c r="Z582" i="4" l="1"/>
  <c r="AB582" i="4" s="1"/>
  <c r="AC582" i="4" l="1"/>
  <c r="AF582" i="4" s="1"/>
  <c r="AA583" i="4"/>
  <c r="AD583" i="4" s="1"/>
  <c r="AE583" i="4" s="1"/>
  <c r="AI582" i="4" l="1"/>
  <c r="AD559" i="14"/>
  <c r="S583" i="4"/>
  <c r="Z583" i="4" l="1"/>
  <c r="AB583" i="4" s="1"/>
  <c r="AC583" i="4" s="1"/>
  <c r="AF583" i="4" s="1"/>
  <c r="AI583" i="4" l="1"/>
  <c r="AD570" i="14"/>
  <c r="AA584" i="4"/>
  <c r="AD584" i="4" s="1"/>
  <c r="AE584" i="4" s="1"/>
  <c r="S584" i="4" l="1"/>
  <c r="Z584" i="4" s="1"/>
  <c r="AB584" i="4" s="1"/>
  <c r="AC584" i="4" s="1"/>
  <c r="AF584" i="4" s="1"/>
  <c r="AA585" i="4"/>
  <c r="AD585" i="4" s="1"/>
  <c r="AE585" i="4" s="1"/>
  <c r="AI584" i="4" l="1"/>
  <c r="AD575" i="14"/>
  <c r="S585" i="4"/>
  <c r="Z585" i="4" s="1"/>
  <c r="AB585" i="4" s="1"/>
  <c r="AA586" i="4" l="1"/>
  <c r="AD586" i="4" s="1"/>
  <c r="AE586" i="4" s="1"/>
  <c r="AC585" i="4" l="1"/>
  <c r="AF585" i="4" s="1"/>
  <c r="S586" i="4"/>
  <c r="AI585" i="4" l="1"/>
  <c r="AD576" i="14"/>
  <c r="Z586" i="4"/>
  <c r="AB586" i="4" s="1"/>
  <c r="AA587" i="4" l="1"/>
  <c r="AD587" i="4" s="1"/>
  <c r="AE587" i="4" s="1"/>
  <c r="AC586" i="4"/>
  <c r="AF586" i="4" s="1"/>
  <c r="AI586" i="4" l="1"/>
  <c r="AD577" i="14"/>
  <c r="S587" i="4"/>
  <c r="Z587" i="4" s="1"/>
  <c r="AB587" i="4" s="1"/>
  <c r="AC587" i="4" l="1"/>
  <c r="AF587" i="4" s="1"/>
  <c r="AI587" i="4" l="1"/>
  <c r="AD578" i="14"/>
  <c r="AA588" i="4"/>
  <c r="AD588" i="4" s="1"/>
  <c r="AE588" i="4" s="1"/>
  <c r="S588" i="4" l="1"/>
  <c r="Z588" i="4" s="1"/>
  <c r="AB588" i="4" s="1"/>
  <c r="AA589" i="4" l="1"/>
  <c r="AD589" i="4" s="1"/>
  <c r="AE589" i="4" s="1"/>
  <c r="AC588" i="4" l="1"/>
  <c r="AF588" i="4" s="1"/>
  <c r="S589" i="4"/>
  <c r="AI588" i="4" l="1"/>
  <c r="AD582" i="14"/>
  <c r="Z589" i="4"/>
  <c r="AB589" i="4" s="1"/>
  <c r="AA590" i="4" l="1"/>
  <c r="AD590" i="4" s="1"/>
  <c r="AE590" i="4" s="1"/>
  <c r="AC589" i="4"/>
  <c r="AF589" i="4" s="1"/>
  <c r="AI589" i="4" l="1"/>
  <c r="AD571" i="14"/>
  <c r="S590" i="4"/>
  <c r="Z590" i="4" l="1"/>
  <c r="AB590" i="4" s="1"/>
  <c r="AC590" i="4" l="1"/>
  <c r="AF590" i="4" s="1"/>
  <c r="AA591" i="4"/>
  <c r="AD591" i="4" s="1"/>
  <c r="AE591" i="4" s="1"/>
  <c r="AI590" i="4" l="1"/>
  <c r="AD584" i="14"/>
  <c r="S591" i="4"/>
  <c r="Z591" i="4" l="1"/>
  <c r="AB591" i="4" s="1"/>
  <c r="AC591" i="4" l="1"/>
  <c r="AF591" i="4" s="1"/>
  <c r="AA592" i="4"/>
  <c r="AD592" i="4" s="1"/>
  <c r="AE592" i="4" s="1"/>
  <c r="AI591" i="4" l="1"/>
  <c r="AD588" i="14"/>
  <c r="S592" i="4"/>
  <c r="Z592" i="4" l="1"/>
  <c r="AB592" i="4" s="1"/>
  <c r="AA593" i="4" l="1"/>
  <c r="AD593" i="4" s="1"/>
  <c r="AE593" i="4" s="1"/>
  <c r="AC592" i="4"/>
  <c r="AF592" i="4" s="1"/>
  <c r="AI592" i="4" l="1"/>
  <c r="AD590" i="14"/>
  <c r="S593" i="4"/>
  <c r="Z593" i="4" l="1"/>
  <c r="AB593" i="4" s="1"/>
  <c r="AC593" i="4" l="1"/>
  <c r="AF593" i="4" s="1"/>
  <c r="AA594" i="4"/>
  <c r="AD594" i="4" s="1"/>
  <c r="AE594" i="4" s="1"/>
  <c r="AI593" i="4" l="1"/>
  <c r="AD591" i="14"/>
  <c r="S594" i="4"/>
  <c r="Z594" i="4" l="1"/>
  <c r="AB594" i="4" s="1"/>
  <c r="AC594" i="4" l="1"/>
  <c r="AF594" i="4" s="1"/>
  <c r="AA595" i="4"/>
  <c r="AD595" i="4" s="1"/>
  <c r="AE595" i="4" s="1"/>
  <c r="AI594" i="4" l="1"/>
  <c r="AD594" i="14"/>
  <c r="S595" i="4"/>
  <c r="Z595" i="4" l="1"/>
  <c r="AB595" i="4" s="1"/>
  <c r="AA596" i="4" l="1"/>
  <c r="AD596" i="4" s="1"/>
  <c r="AE596" i="4" s="1"/>
  <c r="AC595" i="4"/>
  <c r="AF595" i="4" s="1"/>
  <c r="AI595" i="4" l="1"/>
  <c r="AD596" i="14"/>
  <c r="S596" i="4"/>
  <c r="Z596" i="4" l="1"/>
  <c r="AB596" i="4" s="1"/>
  <c r="AA597" i="4" l="1"/>
  <c r="AD597" i="4" s="1"/>
  <c r="AE597" i="4" s="1"/>
  <c r="AC596" i="4"/>
  <c r="AF596" i="4" s="1"/>
  <c r="AI596" i="4" l="1"/>
  <c r="AD599" i="14"/>
  <c r="S597" i="4"/>
  <c r="Z597" i="4" l="1"/>
  <c r="AB597" i="4" s="1"/>
  <c r="AA598" i="4" l="1"/>
  <c r="AD598" i="4" s="1"/>
  <c r="AC597" i="4"/>
  <c r="AF597" i="4" s="1"/>
  <c r="AI597" i="4" l="1"/>
  <c r="AD602" i="14"/>
  <c r="S598" i="4"/>
  <c r="AE598" i="4"/>
  <c r="Z598" i="4" l="1"/>
  <c r="AB598" i="4" s="1"/>
  <c r="AC598" i="4" l="1"/>
  <c r="AF598" i="4" s="1"/>
  <c r="AA599" i="4"/>
  <c r="AD599" i="4" s="1"/>
  <c r="AI598" i="4" l="1"/>
  <c r="AD605" i="14"/>
  <c r="AE599" i="4"/>
  <c r="S599" i="4"/>
  <c r="Z599" i="4" l="1"/>
  <c r="AB599" i="4" s="1"/>
  <c r="AC599" i="4" l="1"/>
  <c r="AF599" i="4" s="1"/>
  <c r="AA600" i="4"/>
  <c r="AD600" i="4" s="1"/>
  <c r="AI599" i="4" l="1"/>
  <c r="AD607" i="14"/>
  <c r="S600" i="4"/>
  <c r="AE600" i="4"/>
  <c r="Z600" i="4" l="1"/>
  <c r="AB600" i="4" s="1"/>
  <c r="AA601" i="4" l="1"/>
  <c r="AD601" i="4" s="1"/>
  <c r="AC600" i="4"/>
  <c r="AF600" i="4" s="1"/>
  <c r="AI600" i="4" l="1"/>
  <c r="AD589" i="14"/>
  <c r="AE601" i="4"/>
  <c r="S601" i="4"/>
  <c r="Z601" i="4" l="1"/>
  <c r="AB601" i="4" s="1"/>
  <c r="AC601" i="4" l="1"/>
  <c r="AF601" i="4" s="1"/>
  <c r="AA602" i="4"/>
  <c r="AD602" i="4" s="1"/>
  <c r="AI601" i="4" l="1"/>
  <c r="AD604" i="14"/>
  <c r="S602" i="4"/>
  <c r="AE602" i="4"/>
  <c r="Z602" i="4" l="1"/>
  <c r="AB602" i="4" s="1"/>
  <c r="AC602" i="4" l="1"/>
  <c r="AF602" i="4" s="1"/>
  <c r="AA603" i="4"/>
  <c r="AD603" i="4" s="1"/>
  <c r="AI602" i="4" l="1"/>
  <c r="AD611" i="14"/>
  <c r="S603" i="4"/>
  <c r="AE603" i="4"/>
  <c r="Z603" i="4" l="1"/>
  <c r="AB603" i="4" s="1"/>
  <c r="AA604" i="4" l="1"/>
  <c r="AD604" i="4" s="1"/>
  <c r="AC603" i="4"/>
  <c r="AF603" i="4" s="1"/>
  <c r="AI603" i="4" l="1"/>
  <c r="AD614" i="14"/>
  <c r="S604" i="4"/>
  <c r="AE604" i="4"/>
  <c r="Z604" i="4" l="1"/>
  <c r="AB604" i="4" s="1"/>
  <c r="AA605" i="4" l="1"/>
  <c r="AD605" i="4" s="1"/>
  <c r="AC604" i="4"/>
  <c r="AF604" i="4" s="1"/>
  <c r="AI604" i="4" l="1"/>
  <c r="AD616" i="14"/>
  <c r="AE605" i="4"/>
  <c r="S605" i="4"/>
  <c r="Z605" i="4" l="1"/>
  <c r="AB605" i="4" s="1"/>
  <c r="AA606" i="4" l="1"/>
  <c r="AD606" i="4" s="1"/>
  <c r="AC605" i="4"/>
  <c r="AF605" i="4" s="1"/>
  <c r="AI605" i="4" l="1"/>
  <c r="AD618" i="14"/>
  <c r="S606" i="4"/>
  <c r="AE606" i="4"/>
  <c r="Z606" i="4" l="1"/>
  <c r="AB606" i="4" s="1"/>
  <c r="AC606" i="4" l="1"/>
  <c r="AF606" i="4" s="1"/>
  <c r="AA607" i="4"/>
  <c r="AD607" i="4" s="1"/>
  <c r="AI606" i="4" l="1"/>
  <c r="AD620" i="14"/>
  <c r="S607" i="4"/>
  <c r="AE607" i="4"/>
  <c r="Z607" i="4" l="1"/>
  <c r="AB607" i="4" s="1"/>
  <c r="AA608" i="4" l="1"/>
  <c r="AD608" i="4" s="1"/>
  <c r="AC607" i="4"/>
  <c r="AF607" i="4" s="1"/>
  <c r="AI607" i="4" l="1"/>
  <c r="AD622" i="14"/>
  <c r="S608" i="4"/>
  <c r="AE608" i="4"/>
  <c r="Z608" i="4" l="1"/>
  <c r="AB608" i="4" s="1"/>
  <c r="AA609" i="4" l="1"/>
  <c r="AD609" i="4" s="1"/>
  <c r="AC608" i="4"/>
  <c r="AF608" i="4" s="1"/>
  <c r="AI608" i="4" l="1"/>
  <c r="AD624" i="14"/>
  <c r="S609" i="4"/>
  <c r="AE609" i="4"/>
  <c r="Z609" i="4" l="1"/>
  <c r="AB609" i="4" s="1"/>
  <c r="AC609" i="4" l="1"/>
  <c r="AF609" i="4" s="1"/>
  <c r="AA610" i="4"/>
  <c r="AD610" i="4" s="1"/>
  <c r="AI609" i="4" l="1"/>
  <c r="AD626" i="14"/>
  <c r="AE610" i="4"/>
  <c r="S610" i="4"/>
  <c r="Z610" i="4" l="1"/>
  <c r="AB610" i="4" s="1"/>
  <c r="AA611" i="4" l="1"/>
  <c r="AD611" i="4" s="1"/>
  <c r="AC610" i="4"/>
  <c r="AF610" i="4" s="1"/>
  <c r="AI610" i="4" l="1"/>
  <c r="AD628" i="14"/>
  <c r="AE611" i="4"/>
  <c r="S611" i="4"/>
  <c r="Z611" i="4" l="1"/>
  <c r="AB611" i="4" s="1"/>
  <c r="AA612" i="4" l="1"/>
  <c r="AD612" i="4" s="1"/>
  <c r="AC611" i="4"/>
  <c r="AF611" i="4" s="1"/>
  <c r="AI611" i="4" l="1"/>
  <c r="AD631" i="14"/>
  <c r="S612" i="4"/>
  <c r="AE612" i="4"/>
  <c r="Z612" i="4" l="1"/>
  <c r="AB612" i="4" s="1"/>
  <c r="AA613" i="4" l="1"/>
  <c r="AD613" i="4" s="1"/>
  <c r="AC612" i="4"/>
  <c r="AF612" i="4" s="1"/>
  <c r="AI612" i="4" l="1"/>
  <c r="AD633" i="14"/>
  <c r="S613" i="4"/>
  <c r="Z613" i="4" s="1"/>
  <c r="AB613" i="4" s="1"/>
  <c r="AE613" i="4"/>
  <c r="AC613" i="4" l="1"/>
  <c r="AF613" i="4" s="1"/>
  <c r="AI613" i="4" l="1"/>
  <c r="AD635" i="14"/>
  <c r="AA614" i="4"/>
  <c r="AD614" i="4" s="1"/>
  <c r="AE614" i="4" s="1"/>
  <c r="S614" i="4" l="1"/>
  <c r="Z614" i="4" l="1"/>
  <c r="AB614" i="4" s="1"/>
  <c r="AA615" i="4" s="1"/>
  <c r="AD615" i="4" s="1"/>
  <c r="AC614" i="4" l="1"/>
  <c r="AF614" i="4" s="1"/>
  <c r="AE615" i="4"/>
  <c r="S615" i="4"/>
  <c r="AI614" i="4" l="1"/>
  <c r="AD636" i="14"/>
  <c r="Z615" i="4"/>
  <c r="AB615" i="4" s="1"/>
  <c r="AA616" i="4" l="1"/>
  <c r="AC615" i="4"/>
  <c r="AF615" i="4" s="1"/>
  <c r="AI615" i="4" l="1"/>
  <c r="AD638" i="14"/>
  <c r="S616" i="4"/>
  <c r="AD616" i="4"/>
  <c r="Z616" i="4" l="1"/>
  <c r="AB616" i="4" s="1"/>
  <c r="AE616" i="4"/>
  <c r="AC616" i="4" l="1"/>
  <c r="AF616" i="4" s="1"/>
  <c r="AA617" i="4"/>
  <c r="AI616" i="4" l="1"/>
  <c r="AD639" i="14"/>
  <c r="S617" i="4"/>
  <c r="AD617" i="4"/>
  <c r="AE617" i="4" s="1"/>
  <c r="Z617" i="4" l="1"/>
  <c r="AB617" i="4" s="1"/>
  <c r="AC617" i="4" l="1"/>
  <c r="AF617" i="4" s="1"/>
  <c r="AA618" i="4"/>
  <c r="AI617" i="4" l="1"/>
  <c r="AD641" i="14"/>
  <c r="S618" i="4"/>
  <c r="AD618" i="4"/>
  <c r="AE618" i="4" l="1"/>
  <c r="Z618" i="4"/>
  <c r="AB618" i="4" s="1"/>
  <c r="AA619" i="4" l="1"/>
  <c r="AC618" i="4"/>
  <c r="AF618" i="4" l="1"/>
  <c r="S619" i="4"/>
  <c r="Z619" i="4" s="1"/>
  <c r="AB619" i="4" s="1"/>
  <c r="AD619" i="4"/>
  <c r="AI618" i="4" l="1"/>
  <c r="AD643" i="14"/>
  <c r="AC619" i="4"/>
  <c r="AE619" i="4"/>
  <c r="AA620" i="4" l="1"/>
  <c r="S620" i="4" s="1"/>
  <c r="Z620" i="4" s="1"/>
  <c r="AB620" i="4" s="1"/>
  <c r="AF619" i="4"/>
  <c r="AI619" i="4" l="1"/>
  <c r="AD645" i="14"/>
  <c r="AD620" i="4"/>
  <c r="AE620" i="4" s="1"/>
  <c r="AC620" i="4"/>
  <c r="AA621" i="4" l="1"/>
  <c r="S621" i="4" s="1"/>
  <c r="Z621" i="4" s="1"/>
  <c r="AB621" i="4" s="1"/>
  <c r="AF620" i="4"/>
  <c r="AI620" i="4" l="1"/>
  <c r="AD647" i="14"/>
  <c r="AD621" i="4"/>
  <c r="AE621" i="4" s="1"/>
  <c r="AC621" i="4" l="1"/>
  <c r="AF621" i="4" s="1"/>
  <c r="AA622" i="4"/>
  <c r="S622" i="4" s="1"/>
  <c r="Z622" i="4" s="1"/>
  <c r="AI621" i="4" l="1"/>
  <c r="AD649" i="14"/>
  <c r="AB622" i="4"/>
  <c r="AD622" i="4"/>
  <c r="AE622" i="4" s="1"/>
  <c r="AA623" i="4" l="1"/>
  <c r="S623" i="4" s="1"/>
  <c r="Z623" i="4" s="1"/>
  <c r="AC622" i="4"/>
  <c r="AF622" i="4" s="1"/>
  <c r="AB623" i="4" l="1"/>
  <c r="AI622" i="4"/>
  <c r="AD653" i="14"/>
  <c r="AD623" i="4"/>
  <c r="AE623" i="4" s="1"/>
  <c r="AC623" i="4" l="1"/>
  <c r="AF623" i="4" s="1"/>
  <c r="AA624" i="4"/>
  <c r="S624" i="4" s="1"/>
  <c r="Z624" i="4" s="1"/>
  <c r="AB624" i="4" s="1"/>
  <c r="AI623" i="4" l="1"/>
  <c r="AD655" i="14"/>
  <c r="AD624" i="4"/>
  <c r="AE624" i="4" s="1"/>
  <c r="AA625" i="4" l="1"/>
  <c r="S625" i="4" s="1"/>
  <c r="Z625" i="4" s="1"/>
  <c r="AC624" i="4"/>
  <c r="AF624" i="4" s="1"/>
  <c r="AI624" i="4" l="1"/>
  <c r="AD657" i="14"/>
  <c r="AB625" i="4"/>
  <c r="AD625" i="4"/>
  <c r="AE625" i="4" s="1"/>
  <c r="AC625" i="4" l="1"/>
  <c r="AF625" i="4" s="1"/>
  <c r="AA626" i="4"/>
  <c r="AI625" i="4" l="1"/>
  <c r="AD659" i="14"/>
  <c r="S626" i="4"/>
  <c r="AD626" i="4"/>
  <c r="AE626" i="4" s="1"/>
  <c r="Z626" i="4" l="1"/>
  <c r="AB626" i="4" s="1"/>
  <c r="AC626" i="4" l="1"/>
  <c r="AF626" i="4" s="1"/>
  <c r="AA627" i="4"/>
  <c r="AI626" i="4" l="1"/>
  <c r="AD661" i="14"/>
  <c r="S627" i="4"/>
  <c r="AD627" i="4"/>
  <c r="Z627" i="4" l="1"/>
  <c r="AB627" i="4" s="1"/>
  <c r="AE627" i="4"/>
  <c r="AC627" i="4" l="1"/>
  <c r="AF627" i="4" s="1"/>
  <c r="AA628" i="4"/>
  <c r="AI627" i="4" l="1"/>
  <c r="AD663" i="14"/>
  <c r="S628" i="4"/>
  <c r="AD628" i="4"/>
  <c r="AE628" i="4" s="1"/>
  <c r="Z628" i="4" l="1"/>
  <c r="AB628" i="4" s="1"/>
  <c r="AA629" i="4" l="1"/>
  <c r="AD629" i="4" s="1"/>
  <c r="AE629" i="4" s="1"/>
  <c r="AC628" i="4"/>
  <c r="AF628" i="4" s="1"/>
  <c r="AI628" i="4" l="1"/>
  <c r="AD665" i="14"/>
  <c r="S629" i="4"/>
  <c r="Z629" i="4" l="1"/>
  <c r="AB629" i="4" s="1"/>
  <c r="AA630" i="4" l="1"/>
  <c r="AD630" i="4" s="1"/>
  <c r="AE630" i="4" s="1"/>
  <c r="AC629" i="4"/>
  <c r="AF629" i="4" s="1"/>
  <c r="AI629" i="4" l="1"/>
  <c r="AD667" i="14"/>
  <c r="S630" i="4"/>
  <c r="Z630" i="4" l="1"/>
  <c r="AB630" i="4" s="1"/>
  <c r="AA631" i="4" l="1"/>
  <c r="AD631" i="4" s="1"/>
  <c r="AE631" i="4" s="1"/>
  <c r="AC630" i="4"/>
  <c r="AF630" i="4" s="1"/>
  <c r="AI630" i="4" l="1"/>
  <c r="AD671" i="14"/>
  <c r="S631" i="4"/>
  <c r="Z631" i="4" l="1"/>
  <c r="AB631" i="4" s="1"/>
  <c r="AC631" i="4" l="1"/>
  <c r="AF631" i="4" s="1"/>
  <c r="AA632" i="4"/>
  <c r="AD632" i="4" s="1"/>
  <c r="AE632" i="4" s="1"/>
  <c r="AI631" i="4" l="1"/>
  <c r="AD673" i="14"/>
  <c r="S632" i="4"/>
  <c r="Z632" i="4" l="1"/>
  <c r="AB632" i="4" s="1"/>
  <c r="AC632" i="4" l="1"/>
  <c r="AF632" i="4" s="1"/>
  <c r="AA633" i="4"/>
  <c r="AD633" i="4" s="1"/>
  <c r="AE633" i="4" s="1"/>
  <c r="AI632" i="4" l="1"/>
  <c r="AD675" i="14"/>
  <c r="S633" i="4"/>
  <c r="Z633" i="4" l="1"/>
  <c r="AB633" i="4" s="1"/>
  <c r="AA634" i="4" l="1"/>
  <c r="AD634" i="4" s="1"/>
  <c r="AE634" i="4" s="1"/>
  <c r="AC633" i="4"/>
  <c r="AF633" i="4" s="1"/>
  <c r="AI633" i="4" l="1"/>
  <c r="AD678" i="14"/>
  <c r="S634" i="4"/>
  <c r="Z634" i="4" l="1"/>
  <c r="AB634" i="4" s="1"/>
  <c r="AC634" i="4" l="1"/>
  <c r="AF634" i="4" s="1"/>
  <c r="AA635" i="4"/>
  <c r="AD635" i="4" s="1"/>
  <c r="AI634" i="4" l="1"/>
  <c r="AD681" i="14"/>
  <c r="S635" i="4"/>
  <c r="AE635" i="4"/>
  <c r="Z635" i="4" l="1"/>
  <c r="AB635" i="4" s="1"/>
  <c r="AA636" i="4" l="1"/>
  <c r="AD636" i="4" s="1"/>
  <c r="AE636" i="4" s="1"/>
  <c r="AC635" i="4"/>
  <c r="AF635" i="4" s="1"/>
  <c r="AI635" i="4" l="1"/>
  <c r="AD683" i="14"/>
  <c r="S636" i="4"/>
  <c r="Z636" i="4" l="1"/>
  <c r="AB636" i="4" s="1"/>
  <c r="AA637" i="4" l="1"/>
  <c r="AD637" i="4" s="1"/>
  <c r="AE637" i="4" s="1"/>
  <c r="AC636" i="4"/>
  <c r="AF636" i="4" s="1"/>
  <c r="AI636" i="4" l="1"/>
  <c r="AD686" i="14"/>
  <c r="S637" i="4"/>
  <c r="Z637" i="4" l="1"/>
  <c r="AB637" i="4" s="1"/>
  <c r="AC637" i="4" l="1"/>
  <c r="AF637" i="4" s="1"/>
  <c r="AA638" i="4"/>
  <c r="AD638" i="4" s="1"/>
  <c r="AE638" i="4" s="1"/>
  <c r="AI637" i="4" l="1"/>
  <c r="AD688" i="14"/>
  <c r="S638" i="4"/>
  <c r="Z638" i="4" l="1"/>
  <c r="AB638" i="4" s="1"/>
  <c r="AA639" i="4" l="1"/>
  <c r="AD639" i="4" s="1"/>
  <c r="AE639" i="4" s="1"/>
  <c r="AC638" i="4"/>
  <c r="AF638" i="4" s="1"/>
  <c r="AI638" i="4" l="1"/>
  <c r="AD684" i="14"/>
  <c r="S639" i="4"/>
  <c r="Z639" i="4" l="1"/>
  <c r="AB639" i="4" s="1"/>
  <c r="AA640" i="4" l="1"/>
  <c r="AC639" i="4"/>
  <c r="AF639" i="4" s="1"/>
  <c r="AI639" i="4" l="1"/>
  <c r="AD651" i="14"/>
  <c r="AD640" i="4"/>
  <c r="AE640" i="4" s="1"/>
  <c r="S640" i="4"/>
  <c r="Z640" i="4" l="1"/>
  <c r="AB640" i="4" s="1"/>
  <c r="AC640" i="4" l="1"/>
  <c r="AF640" i="4" s="1"/>
  <c r="AA641" i="4"/>
  <c r="AD641" i="4" s="1"/>
  <c r="AE641" i="4" s="1"/>
  <c r="AI640" i="4" l="1"/>
  <c r="AD670" i="14"/>
  <c r="S641" i="4"/>
  <c r="Z641" i="4" l="1"/>
  <c r="AB641" i="4" s="1"/>
  <c r="AC641" i="4" l="1"/>
  <c r="AF641" i="4" s="1"/>
  <c r="AA642" i="4"/>
  <c r="AD642" i="4" s="1"/>
  <c r="AE642" i="4" s="1"/>
  <c r="AI641" i="4" l="1"/>
  <c r="AD690" i="14"/>
  <c r="S642" i="4"/>
  <c r="Z642" i="4" l="1"/>
  <c r="AB642" i="4" s="1"/>
  <c r="AC642" i="4" s="1"/>
  <c r="AF642" i="4" s="1"/>
  <c r="AA643" i="4" l="1"/>
  <c r="AD643" i="4" s="1"/>
  <c r="AE643" i="4" s="1"/>
  <c r="AI642" i="4"/>
  <c r="AD696" i="14"/>
  <c r="S643" i="4"/>
  <c r="Z643" i="4" l="1"/>
  <c r="AB643" i="4" s="1"/>
  <c r="AC643" i="4" l="1"/>
  <c r="AF643" i="4" s="1"/>
  <c r="AA644" i="4"/>
  <c r="AD644" i="4" s="1"/>
  <c r="AE644" i="4" s="1"/>
  <c r="AI643" i="4" l="1"/>
  <c r="AD699" i="14"/>
  <c r="S644" i="4"/>
  <c r="Z644" i="4" l="1"/>
  <c r="AB644" i="4" s="1"/>
  <c r="AC644" i="4" l="1"/>
  <c r="AF644" i="4" s="1"/>
  <c r="AA645" i="4"/>
  <c r="AD645" i="4" s="1"/>
  <c r="AE645" i="4" s="1"/>
  <c r="AI644" i="4" l="1"/>
  <c r="AD701" i="14"/>
  <c r="S645" i="4"/>
  <c r="Z645" i="4" l="1"/>
  <c r="AB645" i="4" s="1"/>
  <c r="AC645" i="4" l="1"/>
  <c r="AF645" i="4" s="1"/>
  <c r="AA646" i="4"/>
  <c r="AD646" i="4" s="1"/>
  <c r="AE646" i="4" s="1"/>
  <c r="AI645" i="4" l="1"/>
  <c r="AD703" i="14"/>
  <c r="S646" i="4"/>
  <c r="Z646" i="4" s="1"/>
  <c r="AB646" i="4" s="1"/>
  <c r="AA647" i="4" l="1"/>
  <c r="AD647" i="4" s="1"/>
  <c r="AE647" i="4" s="1"/>
  <c r="AC646" i="4" l="1"/>
  <c r="AF646" i="4" s="1"/>
  <c r="S647" i="4"/>
  <c r="AI646" i="4" l="1"/>
  <c r="AD706" i="14"/>
  <c r="Z647" i="4"/>
  <c r="AB647" i="4" s="1"/>
  <c r="AC647" i="4" l="1"/>
  <c r="AF647" i="4" s="1"/>
  <c r="AA648" i="4"/>
  <c r="AD648" i="4" s="1"/>
  <c r="AE648" i="4" s="1"/>
  <c r="AI647" i="4" l="1"/>
  <c r="AD708" i="14"/>
  <c r="S648" i="4"/>
  <c r="Z648" i="4" l="1"/>
  <c r="AB648" i="4" s="1"/>
  <c r="AC648" i="4" l="1"/>
  <c r="AF648" i="4" s="1"/>
  <c r="AA649" i="4"/>
  <c r="AD649" i="4" s="1"/>
  <c r="AE649" i="4" s="1"/>
  <c r="AI648" i="4" l="1"/>
  <c r="AD710" i="14"/>
  <c r="S649" i="4"/>
  <c r="Z649" i="4" l="1"/>
  <c r="AB649" i="4" s="1"/>
  <c r="AC649" i="4" l="1"/>
  <c r="AF649" i="4" s="1"/>
  <c r="AA650" i="4"/>
  <c r="AI649" i="4" l="1"/>
  <c r="AD713" i="14"/>
  <c r="AD650" i="4"/>
  <c r="AE650" i="4" s="1"/>
  <c r="S650" i="4"/>
  <c r="Z650" i="4" l="1"/>
  <c r="AB650" i="4" s="1"/>
  <c r="AC650" i="4" l="1"/>
  <c r="AF650" i="4" s="1"/>
  <c r="AA651" i="4"/>
  <c r="AD651" i="4" s="1"/>
  <c r="AE651" i="4" s="1"/>
  <c r="AI650" i="4" l="1"/>
  <c r="AD715" i="14"/>
  <c r="S651" i="4"/>
  <c r="Z651" i="4" l="1"/>
  <c r="AB651" i="4" s="1"/>
  <c r="AA652" i="4" s="1"/>
  <c r="AD652" i="4" s="1"/>
  <c r="AE652" i="4" s="1"/>
  <c r="AC651" i="4" l="1"/>
  <c r="AF651" i="4" s="1"/>
  <c r="S652" i="4"/>
  <c r="AI651" i="4" l="1"/>
  <c r="AD717" i="14"/>
  <c r="Z652" i="4"/>
  <c r="AB652" i="4" s="1"/>
  <c r="AC652" i="4" l="1"/>
  <c r="AF652" i="4" s="1"/>
  <c r="AA653" i="4"/>
  <c r="AD653" i="4" s="1"/>
  <c r="AE653" i="4" s="1"/>
  <c r="AI652" i="4" l="1"/>
  <c r="AD719" i="14"/>
  <c r="S653" i="4"/>
  <c r="Z653" i="4" l="1"/>
  <c r="AB653" i="4" s="1"/>
  <c r="AA654" i="4" s="1"/>
  <c r="AC653" i="4" l="1"/>
  <c r="AF653" i="4" s="1"/>
  <c r="AD654" i="4"/>
  <c r="AE654" i="4" s="1"/>
  <c r="S654" i="4"/>
  <c r="AI653" i="4" l="1"/>
  <c r="AD720" i="14"/>
  <c r="Z654" i="4"/>
  <c r="AB654" i="4" s="1"/>
  <c r="AC654" i="4" l="1"/>
  <c r="AF654" i="4" s="1"/>
  <c r="AA655" i="4"/>
  <c r="AD655" i="4" s="1"/>
  <c r="AE655" i="4" s="1"/>
  <c r="AI654" i="4" l="1"/>
  <c r="AD705" i="14"/>
  <c r="S655" i="4"/>
  <c r="Z655" i="4" s="1"/>
  <c r="AB655" i="4" s="1"/>
  <c r="AA656" i="4" l="1"/>
  <c r="AD656" i="4" s="1"/>
  <c r="AE656" i="4" s="1"/>
  <c r="AC655" i="4" l="1"/>
  <c r="AF655" i="4" s="1"/>
  <c r="S656" i="4"/>
  <c r="AI655" i="4" l="1"/>
  <c r="AD721" i="14"/>
  <c r="Z656" i="4"/>
  <c r="AB656" i="4" s="1"/>
  <c r="AC656" i="4" s="1"/>
  <c r="AF656" i="4" s="1"/>
  <c r="AA657" i="4"/>
  <c r="AD657" i="4" s="1"/>
  <c r="AE657" i="4" s="1"/>
  <c r="AI656" i="4" l="1"/>
  <c r="AD668" i="14"/>
  <c r="S657" i="4"/>
  <c r="Z657" i="4" l="1"/>
  <c r="AB657" i="4" s="1"/>
  <c r="AA658" i="4" l="1"/>
  <c r="AD658" i="4" s="1"/>
  <c r="AE658" i="4" s="1"/>
  <c r="AC657" i="4"/>
  <c r="AF657" i="4" s="1"/>
  <c r="AI657" i="4" l="1"/>
  <c r="AD652" i="14"/>
  <c r="S658" i="4"/>
  <c r="Z658" i="4" l="1"/>
  <c r="AB658" i="4" s="1"/>
  <c r="AC658" i="4" l="1"/>
  <c r="AF658" i="4" s="1"/>
  <c r="AA659" i="4"/>
  <c r="AD659" i="4" s="1"/>
  <c r="AE659" i="4" s="1"/>
  <c r="AI658" i="4" l="1"/>
  <c r="AD72" i="14"/>
  <c r="S659" i="4"/>
  <c r="Z659" i="4" s="1"/>
  <c r="AB659" i="4" s="1"/>
  <c r="AC659" i="4" l="1"/>
  <c r="AF659" i="4" s="1"/>
  <c r="AI659" i="4" l="1"/>
  <c r="AD471" i="14"/>
  <c r="AA660" i="4"/>
  <c r="AD660" i="4" s="1"/>
  <c r="AE660" i="4" s="1"/>
  <c r="S660" i="4" l="1"/>
  <c r="Z660" i="4" l="1"/>
  <c r="AB660" i="4" s="1"/>
  <c r="AC660" i="4" l="1"/>
  <c r="AF660" i="4" s="1"/>
  <c r="AA661" i="4"/>
  <c r="AD661" i="4" s="1"/>
  <c r="AE661" i="4" s="1"/>
  <c r="AI660" i="4" l="1"/>
  <c r="AD378" i="14"/>
  <c r="S661" i="4"/>
  <c r="Z661" i="4" l="1"/>
  <c r="AB661" i="4" s="1"/>
  <c r="AA662" i="4" l="1"/>
  <c r="AD662" i="4" s="1"/>
  <c r="AE662" i="4" s="1"/>
  <c r="AC661" i="4"/>
  <c r="AF661" i="4" s="1"/>
  <c r="AI661" i="4" l="1"/>
  <c r="AD403" i="14"/>
  <c r="S662" i="4"/>
  <c r="Z662" i="4" l="1"/>
  <c r="AB662" i="4" s="1"/>
  <c r="AA663" i="4" l="1"/>
  <c r="AD663" i="4" s="1"/>
  <c r="AE663" i="4" s="1"/>
  <c r="AC662" i="4"/>
  <c r="AF662" i="4" s="1"/>
  <c r="AI662" i="4" l="1"/>
  <c r="AD420" i="14"/>
  <c r="S663" i="4"/>
  <c r="Z663" i="4" l="1"/>
  <c r="AB663" i="4" s="1"/>
  <c r="AA664" i="4" l="1"/>
  <c r="AD664" i="4" s="1"/>
  <c r="AE664" i="4" s="1"/>
  <c r="AC663" i="4"/>
  <c r="AF663" i="4" s="1"/>
  <c r="AI663" i="4" l="1"/>
  <c r="AD359" i="14"/>
  <c r="S664" i="4"/>
  <c r="Z664" i="4" l="1"/>
  <c r="AB664" i="4" s="1"/>
  <c r="AA665" i="4" l="1"/>
  <c r="AD665" i="4" s="1"/>
  <c r="AE665" i="4" s="1"/>
  <c r="AC664" i="4"/>
  <c r="AF664" i="4" s="1"/>
  <c r="AI664" i="4" l="1"/>
  <c r="AD346" i="14"/>
  <c r="S665" i="4"/>
  <c r="Z665" i="4" l="1"/>
  <c r="AB665" i="4" s="1"/>
  <c r="AA666" i="4" l="1"/>
  <c r="AD666" i="4" s="1"/>
  <c r="AE666" i="4" s="1"/>
  <c r="AC665" i="4"/>
  <c r="AF665" i="4" s="1"/>
  <c r="AI665" i="4" l="1"/>
  <c r="AD373" i="14"/>
  <c r="S666" i="4"/>
  <c r="Z666" i="4" l="1"/>
  <c r="AB666" i="4" s="1"/>
  <c r="AA667" i="4" l="1"/>
  <c r="AD667" i="4" s="1"/>
  <c r="AE667" i="4" s="1"/>
  <c r="AC666" i="4"/>
  <c r="AF666" i="4" s="1"/>
  <c r="AI666" i="4" l="1"/>
  <c r="AD372" i="14"/>
  <c r="S667" i="4"/>
  <c r="Z667" i="4" l="1"/>
  <c r="AB667" i="4" s="1"/>
  <c r="AA668" i="4" l="1"/>
  <c r="AC667" i="4"/>
  <c r="AF667" i="4" s="1"/>
  <c r="AI667" i="4" l="1"/>
  <c r="AD360" i="14"/>
  <c r="AD668" i="4"/>
  <c r="AE668" i="4" s="1"/>
  <c r="S668" i="4"/>
  <c r="Z668" i="4" l="1"/>
  <c r="AB668" i="4" s="1"/>
  <c r="AC668" i="4" l="1"/>
  <c r="AF668" i="4" s="1"/>
  <c r="AA669" i="4"/>
  <c r="AD669" i="4" s="1"/>
  <c r="AE669" i="4" s="1"/>
  <c r="AI668" i="4" l="1"/>
  <c r="AD366" i="14"/>
  <c r="S669" i="4"/>
  <c r="Z669" i="4" l="1"/>
  <c r="AB669" i="4" s="1"/>
  <c r="AA670" i="4" s="1"/>
  <c r="AD670" i="4" s="1"/>
  <c r="AE670" i="4" s="1"/>
  <c r="AC669" i="4" l="1"/>
  <c r="AF669" i="4" s="1"/>
  <c r="AI669" i="4"/>
  <c r="AD327" i="14"/>
  <c r="S670" i="4"/>
  <c r="Z670" i="4" s="1"/>
  <c r="AB670" i="4" s="1"/>
  <c r="AA671" i="4" l="1"/>
  <c r="AC670" i="4" l="1"/>
  <c r="AF670" i="4" s="1"/>
  <c r="AD671" i="4"/>
  <c r="AE671" i="4" s="1"/>
  <c r="S671" i="4"/>
  <c r="AI670" i="4" l="1"/>
  <c r="AD334" i="14"/>
  <c r="Z671" i="4"/>
  <c r="AB671" i="4" s="1"/>
  <c r="AC671" i="4" l="1"/>
  <c r="AF671" i="4" s="1"/>
  <c r="AA672" i="4"/>
  <c r="AI671" i="4" l="1"/>
  <c r="AD356" i="14"/>
  <c r="AD672" i="4"/>
  <c r="AE672" i="4" s="1"/>
  <c r="S672" i="4"/>
  <c r="Z672" i="4" l="1"/>
  <c r="AB672" i="4" s="1"/>
  <c r="AC672" i="4" l="1"/>
  <c r="AF672" i="4" s="1"/>
  <c r="AA673" i="4"/>
  <c r="AI672" i="4" l="1"/>
  <c r="AD369" i="14"/>
  <c r="AD673" i="4"/>
  <c r="AE673" i="4" s="1"/>
  <c r="S673" i="4"/>
  <c r="Z673" i="4" l="1"/>
  <c r="AB673" i="4" s="1"/>
  <c r="AA674" i="4" l="1"/>
  <c r="AC673" i="4"/>
  <c r="AF673" i="4" s="1"/>
  <c r="AI673" i="4" l="1"/>
  <c r="AD395" i="14"/>
  <c r="AD674" i="4"/>
  <c r="AE674" i="4" s="1"/>
  <c r="S674" i="4"/>
  <c r="Z674" i="4" l="1"/>
  <c r="AB674" i="4" s="1"/>
  <c r="AC674" i="4" l="1"/>
  <c r="AF674" i="4" s="1"/>
  <c r="AA675" i="4"/>
  <c r="AI674" i="4" l="1"/>
  <c r="AD389" i="14"/>
  <c r="AD675" i="4"/>
  <c r="AE675" i="4" s="1"/>
  <c r="S675" i="4"/>
  <c r="Z675" i="4" l="1"/>
  <c r="AB675" i="4" s="1"/>
  <c r="AC675" i="4" l="1"/>
  <c r="AF675" i="4" s="1"/>
  <c r="AA676" i="4"/>
  <c r="AI675" i="4" l="1"/>
  <c r="AD411" i="14"/>
  <c r="AD676" i="4"/>
  <c r="AE676" i="4" s="1"/>
  <c r="S676" i="4"/>
  <c r="Z676" i="4" l="1"/>
  <c r="AB676" i="4" s="1"/>
  <c r="AA677" i="4" l="1"/>
  <c r="AC676" i="4"/>
  <c r="AF676" i="4" s="1"/>
  <c r="AI676" i="4" l="1"/>
  <c r="AD424" i="14"/>
  <c r="AD677" i="4"/>
  <c r="AE677" i="4" s="1"/>
  <c r="S677" i="4"/>
  <c r="Z677" i="4" l="1"/>
  <c r="AB677" i="4" s="1"/>
  <c r="AA678" i="4" l="1"/>
  <c r="AC677" i="4"/>
  <c r="AF677" i="4" s="1"/>
  <c r="AI677" i="4" l="1"/>
  <c r="AD426" i="14"/>
  <c r="AD678" i="4"/>
  <c r="AE678" i="4" s="1"/>
  <c r="S678" i="4"/>
  <c r="Z678" i="4" l="1"/>
  <c r="AB678" i="4" s="1"/>
  <c r="AC678" i="4" l="1"/>
  <c r="AF678" i="4" s="1"/>
  <c r="AA679" i="4"/>
  <c r="AI678" i="4" l="1"/>
  <c r="AD449" i="14"/>
  <c r="AD679" i="4"/>
  <c r="AE679" i="4" s="1"/>
  <c r="S679" i="4"/>
  <c r="Z679" i="4" l="1"/>
  <c r="AB679" i="4" s="1"/>
  <c r="AC679" i="4" l="1"/>
  <c r="AF679" i="4" s="1"/>
  <c r="AA680" i="4"/>
  <c r="AI679" i="4" l="1"/>
  <c r="AD444" i="14"/>
  <c r="AD680" i="4"/>
  <c r="AE680" i="4" s="1"/>
  <c r="S680" i="4"/>
  <c r="Z680" i="4" l="1"/>
  <c r="AB680" i="4" s="1"/>
  <c r="AA681" i="4" l="1"/>
  <c r="AC680" i="4"/>
  <c r="AF680" i="4" s="1"/>
  <c r="AI680" i="4" l="1"/>
  <c r="AD456" i="14"/>
  <c r="AD681" i="4"/>
  <c r="AE681" i="4" s="1"/>
  <c r="S681" i="4"/>
  <c r="Z681" i="4" l="1"/>
  <c r="AB681" i="4" s="1"/>
  <c r="AA682" i="4" l="1"/>
  <c r="AC681" i="4"/>
  <c r="AF681" i="4" s="1"/>
  <c r="AI681" i="4" l="1"/>
  <c r="AD478" i="14"/>
  <c r="AD682" i="4"/>
  <c r="AE682" i="4" s="1"/>
  <c r="S682" i="4"/>
  <c r="Z682" i="4" l="1"/>
  <c r="AB682" i="4" s="1"/>
  <c r="AA683" i="4" l="1"/>
  <c r="AC682" i="4"/>
  <c r="AF682" i="4" s="1"/>
  <c r="AI682" i="4" l="1"/>
  <c r="AD480" i="14"/>
  <c r="AD683" i="4"/>
  <c r="AE683" i="4" s="1"/>
  <c r="S683" i="4"/>
  <c r="Z683" i="4" l="1"/>
  <c r="AB683" i="4" s="1"/>
  <c r="AA684" i="4" l="1"/>
  <c r="AC683" i="4"/>
  <c r="AF683" i="4" s="1"/>
  <c r="AI683" i="4" l="1"/>
  <c r="AD506" i="14"/>
  <c r="AD684" i="4"/>
  <c r="AE684" i="4" s="1"/>
  <c r="S684" i="4"/>
  <c r="Z684" i="4" l="1"/>
  <c r="AB684" i="4" s="1"/>
  <c r="AA685" i="4" l="1"/>
  <c r="AD685" i="4" s="1"/>
  <c r="AE685" i="4" s="1"/>
  <c r="AC684" i="4"/>
  <c r="AF684" i="4" s="1"/>
  <c r="S685" i="4" l="1"/>
  <c r="AI684" i="4"/>
  <c r="AD523" i="14"/>
  <c r="Z685" i="4"/>
  <c r="AB685" i="4" s="1"/>
  <c r="AC685" i="4" l="1"/>
  <c r="AF685" i="4" s="1"/>
  <c r="AA686" i="4"/>
  <c r="AI685" i="4" l="1"/>
  <c r="AD545" i="14"/>
  <c r="AD686" i="4"/>
  <c r="AE686" i="4" s="1"/>
  <c r="S686" i="4"/>
  <c r="Z686" i="4" l="1"/>
  <c r="AB686" i="4" s="1"/>
  <c r="AC686" i="4" l="1"/>
  <c r="AF686" i="4" s="1"/>
  <c r="AA687" i="4"/>
  <c r="AD687" i="4" s="1"/>
  <c r="AE687" i="4" s="1"/>
  <c r="AI686" i="4" l="1"/>
  <c r="AD565" i="14"/>
  <c r="S687" i="4"/>
  <c r="Z687" i="4"/>
  <c r="AB687" i="4" s="1"/>
  <c r="AA688" i="4" l="1"/>
  <c r="AC687" i="4"/>
  <c r="AF687" i="4" s="1"/>
  <c r="AI687" i="4" l="1"/>
  <c r="AD586" i="14"/>
  <c r="AD688" i="4"/>
  <c r="AE688" i="4" s="1"/>
  <c r="S688" i="4"/>
  <c r="Z688" i="4" l="1"/>
  <c r="AB688" i="4" s="1"/>
  <c r="AC688" i="4" l="1"/>
  <c r="AF688" i="4" s="1"/>
  <c r="AA689" i="4"/>
  <c r="AI688" i="4" l="1"/>
  <c r="AD581" i="14"/>
  <c r="AD689" i="4"/>
  <c r="AE689" i="4" s="1"/>
  <c r="S689" i="4"/>
  <c r="Z689" i="4" l="1"/>
  <c r="AB689" i="4" s="1"/>
  <c r="AA690" i="4" l="1"/>
  <c r="AC689" i="4"/>
  <c r="AF689" i="4" s="1"/>
  <c r="AI689" i="4" l="1"/>
  <c r="AD592" i="14"/>
  <c r="AD690" i="4"/>
  <c r="AE690" i="4" s="1"/>
  <c r="S690" i="4"/>
  <c r="Z690" i="4" l="1"/>
  <c r="AB690" i="4" s="1"/>
  <c r="AC690" i="4" l="1"/>
  <c r="AF690" i="4" s="1"/>
  <c r="AA691" i="4"/>
  <c r="AI690" i="4" l="1"/>
  <c r="AD482" i="14"/>
  <c r="AD691" i="4"/>
  <c r="AE691" i="4" s="1"/>
  <c r="S691" i="4"/>
  <c r="Z691" i="4" l="1"/>
  <c r="AB691" i="4" s="1"/>
  <c r="AC691" i="4" l="1"/>
  <c r="AF691" i="4" s="1"/>
  <c r="AA692" i="4"/>
  <c r="AI691" i="4" l="1"/>
  <c r="AD415" i="14"/>
  <c r="AD692" i="4"/>
  <c r="AE692" i="4" s="1"/>
  <c r="S692" i="4"/>
  <c r="Z692" i="4" l="1"/>
  <c r="AB692" i="4" s="1"/>
  <c r="AA693" i="4" l="1"/>
  <c r="AD693" i="4" s="1"/>
  <c r="AE693" i="4" s="1"/>
  <c r="AC692" i="4"/>
  <c r="AF692" i="4" s="1"/>
  <c r="AI692" i="4" l="1"/>
  <c r="AD430" i="14"/>
  <c r="S693" i="4"/>
  <c r="Z693" i="4" l="1"/>
  <c r="AB693" i="4" s="1"/>
  <c r="AC693" i="4" l="1"/>
  <c r="AF693" i="4" s="1"/>
  <c r="AA694" i="4"/>
  <c r="AD694" i="4" s="1"/>
  <c r="AE694" i="4" s="1"/>
  <c r="AI693" i="4" l="1"/>
  <c r="AD446" i="14"/>
  <c r="S694" i="4"/>
  <c r="Z694" i="4" l="1"/>
  <c r="AB694" i="4" s="1"/>
  <c r="AA695" i="4" l="1"/>
  <c r="AD695" i="4" s="1"/>
  <c r="AE695" i="4" s="1"/>
  <c r="AC694" i="4"/>
  <c r="AF694" i="4" s="1"/>
  <c r="AI694" i="4" l="1"/>
  <c r="AD433" i="14"/>
  <c r="S695" i="4"/>
  <c r="Z695" i="4"/>
  <c r="AB695" i="4" s="1"/>
  <c r="AC695" i="4" l="1"/>
  <c r="AF695" i="4" s="1"/>
  <c r="AA696" i="4"/>
  <c r="AI695" i="4" l="1"/>
  <c r="AD323" i="14"/>
  <c r="AD696" i="4"/>
  <c r="AE696" i="4" s="1"/>
  <c r="S696" i="4"/>
  <c r="Z696" i="4" l="1"/>
  <c r="AB696" i="4" s="1"/>
  <c r="AA697" i="4" l="1"/>
  <c r="AC696" i="4"/>
  <c r="AF696" i="4" s="1"/>
  <c r="AI696" i="4" l="1"/>
  <c r="AD299" i="14"/>
  <c r="AD697" i="4"/>
  <c r="AE697" i="4" s="1"/>
  <c r="S697" i="4"/>
  <c r="Z697" i="4" l="1"/>
  <c r="AB697" i="4" s="1"/>
  <c r="AC697" i="4" l="1"/>
  <c r="AF697" i="4" s="1"/>
  <c r="AA698" i="4"/>
  <c r="AI697" i="4" l="1"/>
  <c r="AD311" i="14"/>
  <c r="AD698" i="4"/>
  <c r="AE698" i="4" s="1"/>
  <c r="S698" i="4"/>
  <c r="Z698" i="4" l="1"/>
  <c r="AB698" i="4" s="1"/>
  <c r="AC698" i="4" l="1"/>
  <c r="AF698" i="4" s="1"/>
  <c r="AA699" i="4"/>
  <c r="AI698" i="4" l="1"/>
  <c r="AD329" i="14"/>
  <c r="AD699" i="4"/>
  <c r="AE699" i="4" s="1"/>
  <c r="S699" i="4"/>
  <c r="Z699" i="4" l="1"/>
  <c r="AB699" i="4" s="1"/>
  <c r="AA700" i="4" l="1"/>
  <c r="AC699" i="4"/>
  <c r="AF699" i="4" s="1"/>
  <c r="AI699" i="4" l="1"/>
  <c r="AD354" i="14"/>
  <c r="AD700" i="4"/>
  <c r="AE700" i="4" s="1"/>
  <c r="S700" i="4"/>
  <c r="Z700" i="4" l="1"/>
  <c r="AB700" i="4" s="1"/>
  <c r="AC700" i="4" l="1"/>
  <c r="AF700" i="4" s="1"/>
  <c r="AA701" i="4"/>
  <c r="AI700" i="4" l="1"/>
  <c r="AD310" i="14"/>
  <c r="AD701" i="4"/>
  <c r="AE701" i="4" s="1"/>
  <c r="S701" i="4"/>
  <c r="Z701" i="4" l="1"/>
  <c r="AB701" i="4" s="1"/>
  <c r="AC701" i="4" l="1"/>
  <c r="AF701" i="4" s="1"/>
  <c r="AA702" i="4"/>
  <c r="AI701" i="4" l="1"/>
  <c r="AD280" i="14"/>
  <c r="AD702" i="4"/>
  <c r="AE702" i="4" s="1"/>
  <c r="S702" i="4"/>
  <c r="Z702" i="4" l="1"/>
  <c r="AB702" i="4" s="1"/>
  <c r="AA703" i="4" l="1"/>
  <c r="AD703" i="4" s="1"/>
  <c r="AE703" i="4" s="1"/>
  <c r="AC702" i="4"/>
  <c r="AF702" i="4" s="1"/>
  <c r="AI702" i="4" l="1"/>
  <c r="AD285" i="14"/>
  <c r="S703" i="4"/>
  <c r="Z703" i="4" l="1"/>
  <c r="AB703" i="4" s="1"/>
  <c r="AC703" i="4" l="1"/>
  <c r="AF703" i="4" s="1"/>
  <c r="AA704" i="4"/>
  <c r="AD704" i="4" s="1"/>
  <c r="AE704" i="4" s="1"/>
  <c r="AI703" i="4" l="1"/>
  <c r="AD290" i="14"/>
  <c r="S704" i="4"/>
  <c r="Z704" i="4" s="1"/>
  <c r="AB704" i="4" s="1"/>
  <c r="AA705" i="4" l="1"/>
  <c r="AC704" i="4" l="1"/>
  <c r="AF704" i="4" s="1"/>
  <c r="AD705" i="4"/>
  <c r="AE705" i="4" s="1"/>
  <c r="S705" i="4"/>
  <c r="AI704" i="4" l="1"/>
  <c r="AD298" i="14"/>
  <c r="Z705" i="4"/>
  <c r="AB705" i="4" s="1"/>
  <c r="AC705" i="4" l="1"/>
  <c r="AF705" i="4" s="1"/>
  <c r="AA706" i="4"/>
  <c r="AI705" i="4" l="1"/>
  <c r="AD308" i="14"/>
  <c r="AD706" i="4"/>
  <c r="AE706" i="4" s="1"/>
  <c r="S706" i="4"/>
  <c r="Z706" i="4" l="1"/>
  <c r="AB706" i="4" s="1"/>
  <c r="AA707" i="4" l="1"/>
  <c r="AC706" i="4"/>
  <c r="AF706" i="4" s="1"/>
  <c r="AI706" i="4" l="1"/>
  <c r="AD326" i="14"/>
  <c r="AD707" i="4"/>
  <c r="AE707" i="4" s="1"/>
  <c r="S707" i="4"/>
  <c r="Z707" i="4" l="1"/>
  <c r="AB707" i="4" s="1"/>
  <c r="AC707" i="4" l="1"/>
  <c r="AF707" i="4" s="1"/>
  <c r="AA708" i="4"/>
  <c r="AD708" i="4" s="1"/>
  <c r="AE708" i="4" s="1"/>
  <c r="AI707" i="4" l="1"/>
  <c r="AD351" i="14"/>
  <c r="S708" i="4"/>
  <c r="Z708" i="4" s="1"/>
  <c r="AB708" i="4" s="1"/>
  <c r="AA709" i="4" l="1"/>
  <c r="AD709" i="4" s="1"/>
  <c r="AE709" i="4" s="1"/>
  <c r="AC708" i="4" l="1"/>
  <c r="AF708" i="4" s="1"/>
  <c r="S709" i="4"/>
  <c r="AI708" i="4" l="1"/>
  <c r="AD376" i="14"/>
  <c r="Z709" i="4"/>
  <c r="AB709" i="4" s="1"/>
  <c r="AC709" i="4" l="1"/>
  <c r="AF709" i="4" s="1"/>
  <c r="AA710" i="4"/>
  <c r="AD710" i="4" s="1"/>
  <c r="AE710" i="4" s="1"/>
  <c r="AI709" i="4" l="1"/>
  <c r="AD402" i="14"/>
  <c r="S710" i="4"/>
  <c r="Z710" i="4" l="1"/>
  <c r="AB710" i="4" s="1"/>
  <c r="AC710" i="4" l="1"/>
  <c r="AF710" i="4" s="1"/>
  <c r="AA711" i="4"/>
  <c r="AD711" i="4" s="1"/>
  <c r="AE711" i="4" s="1"/>
  <c r="AI710" i="4" l="1"/>
  <c r="AD421" i="14"/>
  <c r="S711" i="4"/>
  <c r="Z711" i="4" s="1"/>
  <c r="AB711" i="4" s="1"/>
  <c r="AC711" i="4" l="1"/>
  <c r="AF711" i="4" s="1"/>
  <c r="AI711" i="4" l="1"/>
  <c r="AD438" i="14"/>
  <c r="AA712" i="4"/>
  <c r="AD712" i="4" s="1"/>
  <c r="AE712" i="4" s="1"/>
  <c r="S712" i="4" l="1"/>
  <c r="Z712" i="4" s="1"/>
  <c r="AB712" i="4" s="1"/>
  <c r="AC712" i="4" l="1"/>
  <c r="AF712" i="4" s="1"/>
  <c r="AA713" i="4"/>
  <c r="AI712" i="4" l="1"/>
  <c r="AD458" i="14"/>
  <c r="AD713" i="4"/>
  <c r="AE713" i="4" s="1"/>
  <c r="S713" i="4"/>
  <c r="Z713" i="4" l="1"/>
  <c r="AB713" i="4" s="1"/>
  <c r="AA714" i="4" l="1"/>
  <c r="AD714" i="4" s="1"/>
  <c r="AE714" i="4" s="1"/>
  <c r="AC713" i="4"/>
  <c r="AF713" i="4" s="1"/>
  <c r="AI713" i="4" l="1"/>
  <c r="AD483" i="14"/>
  <c r="S714" i="4"/>
  <c r="Z714" i="4" l="1"/>
  <c r="AB714" i="4" s="1"/>
  <c r="AA715" i="4" l="1"/>
  <c r="AD715" i="4" s="1"/>
  <c r="AE715" i="4" s="1"/>
  <c r="AC714" i="4"/>
  <c r="AF714" i="4" s="1"/>
  <c r="S715" i="4"/>
  <c r="AI714" i="4" l="1"/>
  <c r="AD509" i="14"/>
  <c r="Z715" i="4"/>
  <c r="AB715" i="4" s="1"/>
  <c r="AA716" i="4" l="1"/>
  <c r="AD716" i="4" s="1"/>
  <c r="AE716" i="4" s="1"/>
  <c r="AC715" i="4"/>
  <c r="AF715" i="4" s="1"/>
  <c r="AI715" i="4" l="1"/>
  <c r="AD528" i="14"/>
  <c r="S716" i="4"/>
  <c r="Z716" i="4" s="1"/>
  <c r="AB716" i="4" s="1"/>
  <c r="AC716" i="4" s="1"/>
  <c r="AF716" i="4" s="1"/>
  <c r="AI716" i="4" l="1"/>
  <c r="AD552" i="14"/>
  <c r="AA717" i="4"/>
  <c r="AD717" i="4" s="1"/>
  <c r="AE717" i="4" s="1"/>
  <c r="S717" i="4" l="1"/>
  <c r="Z717" i="4" s="1"/>
  <c r="AB717" i="4" s="1"/>
  <c r="AA718" i="4" l="1"/>
  <c r="S718" i="4" s="1"/>
  <c r="AC717" i="4"/>
  <c r="AF717" i="4" s="1"/>
  <c r="AD718" i="4" l="1"/>
  <c r="AE718" i="4" s="1"/>
  <c r="AI717" i="4"/>
  <c r="AD572" i="14"/>
  <c r="Z718" i="4"/>
  <c r="AB718" i="4" s="1"/>
  <c r="AC718" i="4" l="1"/>
  <c r="AF718" i="4" s="1"/>
  <c r="AA719" i="4"/>
  <c r="AD719" i="4" s="1"/>
  <c r="AE719" i="4" s="1"/>
  <c r="AI718" i="4" l="1"/>
  <c r="AD553" i="14"/>
  <c r="S719" i="4"/>
  <c r="Z719" i="4" l="1"/>
  <c r="AB719" i="4" s="1"/>
  <c r="AC719" i="4" l="1"/>
  <c r="AF719" i="4" s="1"/>
  <c r="AA720" i="4"/>
  <c r="AD720" i="4" s="1"/>
  <c r="AE720" i="4" s="1"/>
  <c r="AI719" i="4" l="1"/>
  <c r="AD568" i="14"/>
  <c r="S720" i="4"/>
  <c r="Z720" i="4" l="1"/>
  <c r="AB720" i="4" s="1"/>
  <c r="AC720" i="4" l="1"/>
  <c r="AF720" i="4" s="1"/>
  <c r="AA721" i="4"/>
  <c r="AD721" i="4" s="1"/>
  <c r="AE721" i="4" s="1"/>
  <c r="AI720" i="4" l="1"/>
  <c r="AD587" i="14"/>
  <c r="S721" i="4"/>
  <c r="Z721" i="4" l="1"/>
  <c r="AB721" i="4" s="1"/>
  <c r="AA722" i="4" l="1"/>
  <c r="AD722" i="4" s="1"/>
  <c r="AE722" i="4" s="1"/>
  <c r="AC721" i="4"/>
  <c r="AF721" i="4" s="1"/>
  <c r="AI721" i="4" l="1"/>
  <c r="AD533" i="14"/>
  <c r="S722" i="4"/>
  <c r="Z722" i="4" l="1"/>
  <c r="AB722" i="4" s="1"/>
  <c r="AA723" i="4" l="1"/>
  <c r="AD723" i="4" s="1"/>
  <c r="AE723" i="4" s="1"/>
  <c r="AC722" i="4"/>
  <c r="AF722" i="4" s="1"/>
  <c r="S723" i="4"/>
  <c r="Z723" i="4" s="1"/>
  <c r="AB723" i="4" s="1"/>
  <c r="AI722" i="4" l="1"/>
  <c r="AD539" i="14"/>
  <c r="AC723" i="4"/>
  <c r="AF723" i="4" s="1"/>
  <c r="AI723" i="4" l="1"/>
  <c r="AD551" i="14"/>
  <c r="AA724" i="4"/>
  <c r="AD724" i="4" s="1"/>
  <c r="AE724" i="4" s="1"/>
  <c r="S724" i="4" l="1"/>
  <c r="Z724" i="4" s="1"/>
  <c r="AB724" i="4" s="1"/>
  <c r="AC724" i="4" s="1"/>
  <c r="AF724" i="4" s="1"/>
  <c r="AA725" i="4" l="1"/>
  <c r="AD725" i="4" s="1"/>
  <c r="AE725" i="4" s="1"/>
  <c r="AI724" i="4"/>
  <c r="AD192" i="14"/>
  <c r="S725" i="4"/>
  <c r="Z725" i="4" l="1"/>
  <c r="AB725" i="4" s="1"/>
  <c r="AA726" i="4" l="1"/>
  <c r="AC725" i="4"/>
  <c r="AF725" i="4" s="1"/>
  <c r="AI725" i="4" l="1"/>
  <c r="AD427" i="14"/>
  <c r="AD726" i="4"/>
  <c r="AE726" i="4" s="1"/>
  <c r="S726" i="4"/>
  <c r="Z726" i="4" l="1"/>
  <c r="AB726" i="4" s="1"/>
  <c r="AC726" i="4" l="1"/>
  <c r="AF726" i="4" s="1"/>
  <c r="AA727" i="4"/>
  <c r="AI726" i="4" l="1"/>
  <c r="AD452" i="14"/>
  <c r="AD727" i="4"/>
  <c r="AE727" i="4" s="1"/>
  <c r="S727" i="4"/>
  <c r="Z727" i="4" l="1"/>
  <c r="AB727" i="4" s="1"/>
  <c r="AC727" i="4" l="1"/>
  <c r="AF727" i="4" s="1"/>
  <c r="AA728" i="4"/>
  <c r="AD728" i="4" s="1"/>
  <c r="AE728" i="4" s="1"/>
  <c r="AI727" i="4" l="1"/>
  <c r="AD331" i="14"/>
  <c r="S728" i="4"/>
  <c r="Z728" i="4" s="1"/>
  <c r="AB728" i="4" s="1"/>
  <c r="AA729" i="4" l="1"/>
  <c r="AD729" i="4" s="1"/>
  <c r="AE729" i="4" s="1"/>
  <c r="AC728" i="4"/>
  <c r="AF728" i="4" s="1"/>
  <c r="AI728" i="4" l="1"/>
  <c r="AD335" i="14"/>
  <c r="S729" i="4"/>
  <c r="Z729" i="4" l="1"/>
  <c r="AB729" i="4" s="1"/>
  <c r="AA730" i="4" l="1"/>
  <c r="AD730" i="4" s="1"/>
  <c r="AC729" i="4"/>
  <c r="AF729" i="4" s="1"/>
  <c r="AI729" i="4" l="1"/>
  <c r="AD362" i="14"/>
  <c r="S730" i="4"/>
  <c r="AE730" i="4"/>
  <c r="Z730" i="4" l="1"/>
  <c r="AB730" i="4" s="1"/>
  <c r="AC730" i="4" l="1"/>
  <c r="AF730" i="4" s="1"/>
  <c r="AA731" i="4"/>
  <c r="AI730" i="4" l="1"/>
  <c r="AD15" i="14"/>
  <c r="S731" i="4"/>
  <c r="AD731" i="4"/>
  <c r="AE731" i="4" l="1"/>
  <c r="Z731" i="4"/>
  <c r="AB731" i="4" s="1"/>
  <c r="AA732" i="4" l="1"/>
  <c r="AD732" i="4" s="1"/>
  <c r="AC731" i="4"/>
  <c r="AF731" i="4" s="1"/>
  <c r="AI731" i="4" l="1"/>
  <c r="AD270" i="14"/>
  <c r="AE732" i="4"/>
  <c r="S732" i="4"/>
  <c r="Z732" i="4" l="1"/>
  <c r="AB732" i="4" s="1"/>
  <c r="AC732" i="4" l="1"/>
  <c r="AF732" i="4" s="1"/>
  <c r="AA733" i="4"/>
  <c r="AI732" i="4" l="1"/>
  <c r="AD271" i="14"/>
  <c r="S733" i="4"/>
  <c r="AD733" i="4"/>
  <c r="AE733" i="4" l="1"/>
  <c r="Z733" i="4"/>
  <c r="AB733" i="4" s="1"/>
  <c r="AA734" i="4" l="1"/>
  <c r="AC733" i="4"/>
  <c r="AF733" i="4" s="1"/>
  <c r="AI733" i="4" l="1"/>
  <c r="AD263" i="14"/>
  <c r="S734" i="4"/>
  <c r="AD734" i="4"/>
  <c r="AE734" i="4" l="1"/>
  <c r="Z734" i="4"/>
  <c r="AB734" i="4" s="1"/>
  <c r="AA735" i="4" l="1"/>
  <c r="S735" i="4" s="1"/>
  <c r="AC734" i="4"/>
  <c r="AF734" i="4" s="1"/>
  <c r="AD259" i="14" s="1"/>
  <c r="Z735" i="4" l="1"/>
  <c r="AB735" i="4" s="1"/>
  <c r="AI734" i="4"/>
  <c r="AD735" i="4"/>
  <c r="AA736" i="4" l="1"/>
  <c r="AC735" i="4"/>
  <c r="AE735" i="4"/>
  <c r="AD736" i="4" l="1"/>
  <c r="AE736" i="4" s="1"/>
  <c r="L11" i="8" s="1"/>
  <c r="L50" i="8" s="1"/>
  <c r="S50" i="8" s="1"/>
  <c r="AF735" i="4"/>
  <c r="S736" i="4"/>
  <c r="L9" i="8"/>
  <c r="L48" i="8" s="1"/>
  <c r="S48" i="8" s="1"/>
  <c r="AI735" i="4" l="1"/>
  <c r="AD255" i="14"/>
  <c r="Z736" i="4"/>
  <c r="AB736" i="4" l="1"/>
  <c r="AC736" i="4" s="1"/>
  <c r="AF736" i="4" s="1"/>
  <c r="AD257" i="14" s="1"/>
  <c r="L18" i="8"/>
  <c r="L57" i="8" s="1"/>
  <c r="S57" i="8" s="1"/>
  <c r="L19" i="8"/>
  <c r="L58" i="8" s="1"/>
  <c r="S58" i="8" s="1"/>
  <c r="L16" i="8"/>
  <c r="L21" i="8"/>
  <c r="L60" i="8" s="1"/>
  <c r="S60" i="8" s="1"/>
  <c r="L20" i="8"/>
  <c r="L59" i="8" s="1"/>
  <c r="S59" i="8" s="1"/>
  <c r="L10" i="8" l="1"/>
  <c r="L49" i="8" s="1"/>
  <c r="S49" i="8" s="1"/>
  <c r="AI736" i="4"/>
  <c r="L13" i="8" s="1"/>
  <c r="L52" i="8" s="1"/>
  <c r="S52" i="8" s="1"/>
  <c r="L55" i="8"/>
  <c r="S55" i="8" s="1"/>
  <c r="L17" i="8"/>
  <c r="L56" i="8" s="1"/>
  <c r="S56" i="8" s="1"/>
</calcChain>
</file>

<file path=xl/sharedStrings.xml><?xml version="1.0" encoding="utf-8"?>
<sst xmlns="http://schemas.openxmlformats.org/spreadsheetml/2006/main" count="504" uniqueCount="349">
  <si>
    <t>a</t>
  </si>
  <si>
    <t>b</t>
  </si>
  <si>
    <t>S</t>
  </si>
  <si>
    <t>CN</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</si>
  <si>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</si>
  <si>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</si>
  <si>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</si>
  <si>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</si>
  <si>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</si>
  <si>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</si>
  <si>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</si>
  <si>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</si>
  <si>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</si>
  <si>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</si>
  <si>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</si>
  <si>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</si>
  <si>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</si>
  <si>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</si>
  <si>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</si>
  <si>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</si>
  <si>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</si>
  <si>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</si>
  <si>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</si>
  <si>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</si>
  <si>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</si>
  <si>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</si>
  <si>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</si>
  <si>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</si>
  <si>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</si>
  <si>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</si>
  <si>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</si>
  <si>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</si>
  <si>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</si>
  <si>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</si>
  <si>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</si>
  <si>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</si>
  <si>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</si>
  <si>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</si>
  <si>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</si>
  <si>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</si>
  <si>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</si>
  <si>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</si>
  <si>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</si>
  <si>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</si>
  <si>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</si>
  <si>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</si>
  <si>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Calibración</t>
  </si>
  <si>
    <t>Indicador</t>
  </si>
  <si>
    <t>Coberturas de suelo</t>
  </si>
  <si>
    <t>Escenarios</t>
  </si>
  <si>
    <t>Aceptabilidad</t>
  </si>
  <si>
    <t>Umbral</t>
  </si>
  <si>
    <t>Precipitación observada (mm)</t>
  </si>
  <si>
    <t>Caudal total simulado (mm)</t>
  </si>
  <si>
    <t>Caudal base simulado (mm)</t>
  </si>
  <si>
    <t>Escorrentía simulada (mm)</t>
  </si>
  <si>
    <t>Percolación simulada (mm)</t>
  </si>
  <si>
    <t>Evapotranspiración real simulada (mm)</t>
  </si>
  <si>
    <t>Beneficios calculados con respecto a línea base</t>
  </si>
  <si>
    <t>Latitud (grados)</t>
  </si>
  <si>
    <t>Constantes</t>
  </si>
  <si>
    <t>Resultados hidrológicos</t>
  </si>
  <si>
    <t>Resultados económicos</t>
  </si>
  <si>
    <t>0.1 – 0.8</t>
  </si>
  <si>
    <t>1 – 10</t>
  </si>
  <si>
    <t>75 – 1000</t>
  </si>
  <si>
    <t>0 – 1</t>
  </si>
  <si>
    <t>0.1 – 0.5</t>
  </si>
  <si>
    <t>Evapotranspiración</t>
  </si>
  <si>
    <t>Evaluación de desempeño</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</si>
  <si>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</si>
  <si>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</si>
  <si>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</si>
  <si>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</si>
  <si>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</si>
  <si>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</si>
  <si>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</si>
  <si>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</si>
  <si>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</si>
  <si>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</si>
  <si>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</si>
  <si>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</si>
  <si>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Buena</t>
  </si>
  <si>
    <t>Regular</t>
  </si>
  <si>
    <t>Periodo de calentamiento (días)</t>
  </si>
  <si>
    <t>Indicadores de desempeño</t>
  </si>
  <si>
    <t>ZANJAS DE INFILTRACIÓN</t>
  </si>
  <si>
    <t>Zanjas 1</t>
  </si>
  <si>
    <t>Zanjas 2</t>
  </si>
  <si>
    <t>Zanjas</t>
  </si>
  <si>
    <t>Costos de vegetación (USD/ha)</t>
  </si>
  <si>
    <t>Cobertura 1</t>
  </si>
  <si>
    <t>Cobertura 2</t>
  </si>
  <si>
    <t>Cobertura 3</t>
  </si>
  <si>
    <t>Costos de cambio de cobertura</t>
  </si>
  <si>
    <t>Total de área considerada (ha)</t>
  </si>
  <si>
    <t>Costos de escenario por cambio de cobertura (USD)</t>
  </si>
  <si>
    <t>Costos de remoción de vegetación en las zanjas (USD)</t>
  </si>
  <si>
    <t>LB</t>
  </si>
  <si>
    <t>ZI1</t>
  </si>
  <si>
    <t>ZI2</t>
  </si>
  <si>
    <t>Costo total de implementación (USD)</t>
  </si>
  <si>
    <t>Características de las zanjas</t>
  </si>
  <si>
    <t>Costos de implementación de las zanjas</t>
  </si>
  <si>
    <t>Costos de excavación de las zanjas (USD)</t>
  </si>
  <si>
    <t>Validación (áreas iguales)</t>
  </si>
  <si>
    <t>Validación (área de zanjas menor)</t>
  </si>
  <si>
    <t>Los cuadros naranja pueden ser editados para ingresar variables de entradas, parámetros y configurar el modelo.</t>
  </si>
  <si>
    <r>
      <t>Concentración de sedimentos simulada (g/m</t>
    </r>
    <r>
      <rPr>
        <vertAlign val="superscript"/>
        <sz val="11"/>
        <color theme="1"/>
        <rFont val="Gill Sans"/>
        <family val="2"/>
      </rPr>
      <t>3</t>
    </r>
    <r>
      <rPr>
        <sz val="11"/>
        <color theme="1"/>
        <rFont val="Gill Sans"/>
        <family val="2"/>
      </rPr>
      <t>)</t>
    </r>
  </si>
  <si>
    <r>
      <t xml:space="preserve">Número de curva </t>
    </r>
    <r>
      <rPr>
        <i/>
        <sz val="11"/>
        <color theme="1"/>
        <rFont val="Gill Sans"/>
        <family val="2"/>
      </rPr>
      <t>CN</t>
    </r>
    <r>
      <rPr>
        <sz val="11"/>
        <color theme="1"/>
        <rFont val="Gill Sans"/>
        <family val="2"/>
      </rPr>
      <t xml:space="preserve"> (sin unidades)</t>
    </r>
  </si>
  <si>
    <r>
      <t xml:space="preserve">Factor </t>
    </r>
    <r>
      <rPr>
        <i/>
        <sz val="11"/>
        <color theme="1"/>
        <rFont val="Gill Sans"/>
        <family val="2"/>
      </rPr>
      <t>C</t>
    </r>
    <r>
      <rPr>
        <sz val="11"/>
        <color theme="1"/>
        <rFont val="Gill Sans"/>
        <family val="2"/>
      </rPr>
      <t xml:space="preserve"> de USLE (adimensional)</t>
    </r>
  </si>
  <si>
    <r>
      <t xml:space="preserve">Albedo </t>
    </r>
    <r>
      <rPr>
        <i/>
        <sz val="11"/>
        <color theme="1"/>
        <rFont val="Gill Sans"/>
        <family val="2"/>
      </rPr>
      <t>⍺</t>
    </r>
    <r>
      <rPr>
        <sz val="11"/>
        <color theme="1"/>
        <rFont val="Gill Sans"/>
        <family val="2"/>
      </rPr>
      <t xml:space="preserve"> (fracción)</t>
    </r>
  </si>
  <si>
    <r>
      <t xml:space="preserve">Pendiente </t>
    </r>
    <r>
      <rPr>
        <i/>
        <sz val="11"/>
        <color theme="1"/>
        <rFont val="Gill Sans"/>
        <family val="2"/>
      </rPr>
      <t>s</t>
    </r>
    <r>
      <rPr>
        <sz val="11"/>
        <color theme="1"/>
        <rFont val="Gill Sans"/>
        <family val="2"/>
      </rPr>
      <t xml:space="preserve"> (m/m)</t>
    </r>
  </si>
  <si>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</si>
  <si>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</si>
  <si>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</si>
  <si>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</si>
  <si>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</si>
  <si>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 xml:space="preserve">Coeficiente de nubosidad </t>
    </r>
    <r>
      <rPr>
        <i/>
        <sz val="11"/>
        <color theme="1"/>
        <rFont val="Gill Sans"/>
        <family val="2"/>
      </rPr>
      <t>c</t>
    </r>
  </si>
  <si>
    <r>
      <t xml:space="preserve">Ajuste factor USLE </t>
    </r>
    <r>
      <rPr>
        <i/>
        <sz val="11"/>
        <color theme="1"/>
        <rFont val="Gill Sans"/>
        <family val="2"/>
      </rPr>
      <t>K</t>
    </r>
  </si>
  <si>
    <r>
      <rPr>
        <i/>
        <sz val="11"/>
        <color theme="1"/>
        <rFont val="Gill Sans"/>
        <family val="2"/>
      </rPr>
      <t>RMSE</t>
    </r>
    <r>
      <rPr>
        <sz val="11"/>
        <color theme="1"/>
        <rFont val="Gill Sans"/>
        <family val="2"/>
      </rPr>
      <t xml:space="preserve"> (mm)</t>
    </r>
  </si>
  <si>
    <t>PBIAS (%)</t>
  </si>
  <si>
    <r>
      <rPr>
        <i/>
        <sz val="11"/>
        <color theme="1"/>
        <rFont val="Gill Sans"/>
        <family val="2"/>
      </rPr>
      <t>LAI</t>
    </r>
    <r>
      <rPr>
        <sz val="11"/>
        <color theme="1"/>
        <rFont val="Gill Sans"/>
        <family val="2"/>
      </rPr>
      <t xml:space="preserve"> (m2/m2)</t>
    </r>
  </si>
  <si>
    <t>⍺ (fracción)</t>
  </si>
  <si>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</si>
  <si>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</si>
  <si>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</si>
  <si>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</si>
  <si>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r>
      <t xml:space="preserve">Longitud pediente arriba </t>
    </r>
    <r>
      <rPr>
        <i/>
        <sz val="11"/>
        <color theme="1"/>
        <rFont val="Gill Sans"/>
        <family val="2"/>
      </rPr>
      <t>L</t>
    </r>
    <r>
      <rPr>
        <sz val="11"/>
        <color theme="1"/>
        <rFont val="Gill Sans"/>
        <family val="2"/>
      </rPr>
      <t xml:space="preserve"> (m)</t>
    </r>
  </si>
  <si>
    <r>
      <t xml:space="preserve">Ancho superior de la zanja </t>
    </r>
    <r>
      <rPr>
        <i/>
        <sz val="11"/>
        <color theme="1"/>
        <rFont val="Gill Sans"/>
        <family val="2"/>
      </rPr>
      <t>T</t>
    </r>
    <r>
      <rPr>
        <sz val="11"/>
        <color theme="1"/>
        <rFont val="Gill Sans"/>
        <family val="2"/>
      </rPr>
      <t xml:space="preserve"> (m)</t>
    </r>
  </si>
  <si>
    <r>
      <t>Costos de excavación (USD/m</t>
    </r>
    <r>
      <rPr>
        <vertAlign val="superscript"/>
        <sz val="11"/>
        <color theme="1"/>
        <rFont val="Gill Sans"/>
        <family val="2"/>
      </rPr>
      <t>3</t>
    </r>
    <r>
      <rPr>
        <sz val="11"/>
        <color theme="1"/>
        <rFont val="Gill Sans"/>
        <family val="2"/>
      </rPr>
      <t>)</t>
    </r>
  </si>
  <si>
    <r>
      <t xml:space="preserve">Ancho superior de la zanja </t>
    </r>
    <r>
      <rPr>
        <i/>
        <sz val="11"/>
        <color theme="1"/>
        <rFont val="Gill Sans"/>
        <family val="2"/>
      </rPr>
      <t>T</t>
    </r>
    <r>
      <rPr>
        <sz val="11"/>
        <color theme="1"/>
        <rFont val="Gill Sans"/>
        <family val="2"/>
      </rPr>
      <t xml:space="preserve"> (cm)</t>
    </r>
  </si>
  <si>
    <r>
      <t xml:space="preserve">Ancho del fondo de la zanja </t>
    </r>
    <r>
      <rPr>
        <i/>
        <sz val="11"/>
        <color theme="1"/>
        <rFont val="Gill Sans"/>
        <family val="2"/>
      </rPr>
      <t>b</t>
    </r>
    <r>
      <rPr>
        <sz val="11"/>
        <color theme="1"/>
        <rFont val="Gill Sans"/>
        <family val="2"/>
      </rPr>
      <t xml:space="preserve"> (cm)</t>
    </r>
  </si>
  <si>
    <r>
      <t xml:space="preserve">Profundidad de la zanja </t>
    </r>
    <r>
      <rPr>
        <i/>
        <sz val="11"/>
        <color theme="1"/>
        <rFont val="Gill Sans"/>
        <family val="2"/>
      </rPr>
      <t>y</t>
    </r>
    <r>
      <rPr>
        <sz val="11"/>
        <color theme="1"/>
        <rFont val="Gill Sans"/>
        <family val="2"/>
      </rPr>
      <t xml:space="preserve"> (cm)</t>
    </r>
  </si>
  <si>
    <t>Parámetros combinados de los escenarios</t>
  </si>
  <si>
    <t>Salidas de variables hidrológicas</t>
  </si>
  <si>
    <t>Generación de sedimentos simulada (ton)</t>
  </si>
  <si>
    <t>Costo-eficiencia de los escenarios</t>
  </si>
  <si>
    <t>Costos de implementación de los escenarios</t>
  </si>
  <si>
    <r>
      <t>Volumen de excavación total de las zanjas (m</t>
    </r>
    <r>
      <rPr>
        <vertAlign val="superscript"/>
        <sz val="11"/>
        <color theme="1"/>
        <rFont val="Gill Sans"/>
        <family val="2"/>
      </rPr>
      <t>3</t>
    </r>
    <r>
      <rPr>
        <sz val="11"/>
        <color theme="1"/>
        <rFont val="Gill Sans"/>
        <family val="2"/>
      </rPr>
      <t>)</t>
    </r>
  </si>
  <si>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</si>
  <si>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</si>
  <si>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</si>
  <si>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</si>
  <si>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</si>
  <si>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</si>
  <si>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</si>
  <si>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</si>
  <si>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</si>
  <si>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r>
      <t>Coeficiente r</t>
    </r>
    <r>
      <rPr>
        <sz val="11"/>
        <color theme="1"/>
        <rFont val="Gill Sans"/>
        <family val="2"/>
      </rPr>
      <t xml:space="preserve"> de </t>
    </r>
    <r>
      <rPr>
        <i/>
        <sz val="11"/>
        <color theme="1"/>
        <rFont val="Gill Sans"/>
        <family val="2"/>
      </rPr>
      <t>LAI</t>
    </r>
  </si>
  <si>
    <r>
      <t xml:space="preserve">Retención potencial </t>
    </r>
    <r>
      <rPr>
        <i/>
        <sz val="11"/>
        <color theme="1"/>
        <rFont val="Gill Sans"/>
        <family val="2"/>
      </rPr>
      <t>S</t>
    </r>
    <r>
      <rPr>
        <sz val="11"/>
        <color theme="1"/>
        <rFont val="Gill Sans"/>
        <family val="2"/>
      </rPr>
      <t xml:space="preserve"> (mm)</t>
    </r>
  </si>
  <si>
    <t>Albedo ⍺ (%)</t>
  </si>
  <si>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</si>
  <si>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</si>
  <si>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t xml:space="preserve">Longitud de zanja equivalente </t>
    </r>
    <r>
      <rPr>
        <i/>
        <sz val="11"/>
        <color theme="1"/>
        <rFont val="Gill Sans"/>
        <family val="2"/>
      </rPr>
      <t>L</t>
    </r>
    <r>
      <rPr>
        <i/>
        <vertAlign val="subscript"/>
        <sz val="11"/>
        <color theme="1"/>
        <rFont val="Gill Sans"/>
        <family val="2"/>
      </rPr>
      <t>2</t>
    </r>
    <r>
      <rPr>
        <sz val="11"/>
        <color theme="1"/>
        <rFont val="Gill Sans"/>
        <family val="2"/>
      </rPr>
      <t xml:space="preserve"> (m)</t>
    </r>
  </si>
  <si>
    <r>
      <rPr>
        <i/>
        <sz val="11"/>
        <color theme="1"/>
        <rFont val="Gill Sans"/>
        <family val="2"/>
      </rPr>
      <t>K</t>
    </r>
    <r>
      <rPr>
        <sz val="11"/>
        <color theme="1"/>
        <rFont val="Gill Sans"/>
        <family val="2"/>
      </rPr>
      <t xml:space="preserve"> (met)</t>
    </r>
  </si>
  <si>
    <t>θ</t>
  </si>
  <si>
    <t>L·S</t>
  </si>
  <si>
    <t>K·L·S·C</t>
  </si>
  <si>
    <r>
      <t xml:space="preserve">Temperatura promedio - </t>
    </r>
    <r>
      <rPr>
        <b/>
        <i/>
        <sz val="11"/>
        <color theme="0"/>
        <rFont val="Gill Sans"/>
        <family val="2"/>
      </rPr>
      <t>T</t>
    </r>
    <r>
      <rPr>
        <b/>
        <sz val="11"/>
        <color theme="0"/>
        <rFont val="Gill Sans"/>
        <family val="2"/>
      </rPr>
      <t xml:space="preserve"> (°C)</t>
    </r>
  </si>
  <si>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</si>
  <si>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Pendiente de la curva Temperatura - Presión de saturación - </t>
    </r>
    <r>
      <rPr>
        <b/>
        <i/>
        <sz val="11"/>
        <color theme="0"/>
        <rFont val="Gill Sans"/>
        <family val="2"/>
      </rPr>
      <t>Δ</t>
    </r>
    <r>
      <rPr>
        <b/>
        <sz val="11"/>
        <color theme="0"/>
        <rFont val="Gill Sans"/>
        <family val="2"/>
      </rPr>
      <t xml:space="preserve"> (kPa/°C)</t>
    </r>
  </si>
  <si>
    <r>
      <t xml:space="preserve">Calor latente de vaporización - </t>
    </r>
    <r>
      <rPr>
        <b/>
        <i/>
        <sz val="11"/>
        <color theme="0"/>
        <rFont val="Gill Sans"/>
        <family val="2"/>
      </rPr>
      <t>λ</t>
    </r>
    <r>
      <rPr>
        <b/>
        <sz val="11"/>
        <color theme="0"/>
        <rFont val="Gill Sans"/>
        <family val="2"/>
      </rPr>
      <t xml:space="preserve"> (MJ/kg)</t>
    </r>
  </si>
  <si>
    <r>
      <t xml:space="preserve">Constante psicrométrica - </t>
    </r>
    <r>
      <rPr>
        <b/>
        <i/>
        <sz val="11"/>
        <color theme="0"/>
        <rFont val="Gill Sans"/>
        <family val="2"/>
      </rPr>
      <t>γ</t>
    </r>
    <r>
      <rPr>
        <b/>
        <sz val="11"/>
        <color theme="0"/>
        <rFont val="Gill Sans"/>
        <family val="2"/>
      </rPr>
      <t xml:space="preserve"> (kPa/°C)</t>
    </r>
  </si>
  <si>
    <r>
      <t>(α</t>
    </r>
    <r>
      <rPr>
        <b/>
        <vertAlign val="subscript"/>
        <sz val="11"/>
        <color theme="0"/>
        <rFont val="Gill Sans"/>
        <family val="2"/>
      </rPr>
      <t>etp</t>
    </r>
    <r>
      <rPr>
        <b/>
        <sz val="11"/>
        <color theme="0"/>
        <rFont val="Gill Sans"/>
        <family val="2"/>
      </rPr>
      <t>·Δ)/(λ(Δ+γ))</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</si>
  <si>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</si>
  <si>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</si>
  <si>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</si>
  <si>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</si>
  <si>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Evapotranspiración real - </t>
    </r>
    <r>
      <rPr>
        <b/>
        <i/>
        <sz val="11"/>
        <color theme="0"/>
        <rFont val="Gill Sans"/>
        <family val="2"/>
      </rPr>
      <t>ET</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</si>
  <si>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</si>
  <si>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</si>
  <si>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</si>
  <si>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</si>
  <si>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</si>
  <si>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</si>
  <si>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</si>
  <si>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</si>
  <si>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</si>
  <si>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</si>
  <si>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</si>
  <si>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</si>
  <si>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</si>
  <si>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</si>
  <si>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</si>
  <si>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</si>
  <si>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</si>
  <si>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Escorrentía pendiente arriba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</si>
  <si>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Escorrentía despues de la intercepción de la zanja - </t>
    </r>
    <r>
      <rPr>
        <b/>
        <i/>
        <sz val="11"/>
        <color theme="0"/>
        <rFont val="Gill Sans"/>
        <family val="2"/>
      </rPr>
      <t>q</t>
    </r>
    <r>
      <rPr>
        <b/>
        <i/>
        <vertAlign val="subscript"/>
        <sz val="11"/>
        <color theme="0"/>
        <rFont val="Calibri (Body)"/>
      </rPr>
      <t>oz</t>
    </r>
    <r>
      <rPr>
        <b/>
        <sz val="11"/>
        <color theme="0"/>
        <rFont val="Calibri"/>
        <family val="2"/>
        <scheme val="minor"/>
      </rPr>
      <t xml:space="preserve"> (mm)</t>
    </r>
  </si>
  <si>
    <r>
      <t xml:space="preserve">Factor </t>
    </r>
    <r>
      <rPr>
        <b/>
        <i/>
        <sz val="11"/>
        <color theme="0"/>
        <rFont val="Gill Sans"/>
        <family val="2"/>
      </rPr>
      <t>R</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</si>
  <si>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</si>
  <si>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 xml:space="preserve">Factor </t>
    </r>
    <r>
      <rPr>
        <b/>
        <i/>
        <sz val="11"/>
        <color theme="0"/>
        <rFont val="Gill Sans"/>
        <family val="2"/>
      </rPr>
      <t>R</t>
    </r>
    <r>
      <rPr>
        <b/>
        <i/>
        <vertAlign val="subscript"/>
        <sz val="11"/>
        <color theme="0"/>
        <rFont val="Gill Sans"/>
        <family val="2"/>
      </rPr>
      <t>UM</t>
    </r>
  </si>
  <si>
    <r>
      <t>Sum R</t>
    </r>
    <r>
      <rPr>
        <vertAlign val="subscript"/>
        <sz val="11"/>
        <color theme="1"/>
        <rFont val="Gill Sans"/>
        <family val="2"/>
      </rPr>
      <t>UM</t>
    </r>
  </si>
  <si>
    <r>
      <t xml:space="preserve">Ingreso de escorrentía hacia la zanja - </t>
    </r>
    <r>
      <rPr>
        <b/>
        <i/>
        <sz val="11"/>
        <color theme="0"/>
        <rFont val="Gill Sans"/>
        <family val="2"/>
      </rPr>
      <t>V</t>
    </r>
    <r>
      <rPr>
        <b/>
        <i/>
        <vertAlign val="subscript"/>
        <sz val="11"/>
        <color theme="0"/>
        <rFont val="Gill Sans"/>
        <family val="2"/>
      </rPr>
      <t>qo</t>
    </r>
    <r>
      <rPr>
        <b/>
        <sz val="11"/>
        <color theme="0"/>
        <rFont val="Gill Sans"/>
        <family val="2"/>
      </rPr>
      <t xml:space="preserve"> (m3</t>
    </r>
    <r>
      <rPr>
        <b/>
        <sz val="11"/>
        <color theme="0"/>
        <rFont val="Calibri"/>
        <family val="2"/>
        <scheme val="minor"/>
      </rPr>
      <t>)</t>
    </r>
  </si>
  <si>
    <r>
      <t xml:space="preserve">Ingreso de lluvia hacia la zanja - </t>
    </r>
    <r>
      <rPr>
        <b/>
        <i/>
        <sz val="11"/>
        <color theme="0"/>
        <rFont val="Gill Sans"/>
        <family val="2"/>
      </rPr>
      <t>V</t>
    </r>
    <r>
      <rPr>
        <b/>
        <i/>
        <vertAlign val="subscript"/>
        <sz val="11"/>
        <color theme="0"/>
        <rFont val="Gill Sans"/>
        <family val="2"/>
      </rPr>
      <t>P</t>
    </r>
    <r>
      <rPr>
        <b/>
        <sz val="11"/>
        <color theme="0"/>
        <rFont val="Gill Sans"/>
        <family val="2"/>
      </rPr>
      <t xml:space="preserve"> (m3</t>
    </r>
    <r>
      <rPr>
        <b/>
        <sz val="11"/>
        <color theme="0"/>
        <rFont val="Calibri"/>
        <family val="2"/>
        <scheme val="minor"/>
      </rPr>
      <t>)</t>
    </r>
  </si>
  <si>
    <r>
      <t xml:space="preserve">Pérdida por evaporación de la zanja - </t>
    </r>
    <r>
      <rPr>
        <b/>
        <i/>
        <sz val="11"/>
        <color theme="0"/>
        <rFont val="Gill Sans"/>
        <family val="2"/>
      </rPr>
      <t>V</t>
    </r>
    <r>
      <rPr>
        <b/>
        <i/>
        <vertAlign val="subscript"/>
        <sz val="11"/>
        <color theme="0"/>
        <rFont val="Gill Sans"/>
        <family val="2"/>
      </rPr>
      <t>ET</t>
    </r>
    <r>
      <rPr>
        <b/>
        <sz val="11"/>
        <color theme="0"/>
        <rFont val="Gill Sans"/>
        <family val="2"/>
      </rPr>
      <t xml:space="preserve"> (m</t>
    </r>
    <r>
      <rPr>
        <b/>
        <vertAlign val="superscript"/>
        <sz val="11"/>
        <color theme="0"/>
        <rFont val="Gill Sans"/>
        <family val="2"/>
      </rPr>
      <t>3</t>
    </r>
    <r>
      <rPr>
        <b/>
        <sz val="11"/>
        <color theme="0"/>
        <rFont val="Calibri"/>
        <family val="2"/>
        <scheme val="minor"/>
      </rPr>
      <t>)</t>
    </r>
  </si>
  <si>
    <r>
      <t xml:space="preserve">Área plana de zanja equivalente </t>
    </r>
    <r>
      <rPr>
        <i/>
        <sz val="11"/>
        <color theme="1"/>
        <rFont val="Gill Sans"/>
        <family val="2"/>
      </rPr>
      <t>A</t>
    </r>
    <r>
      <rPr>
        <i/>
        <vertAlign val="subscript"/>
        <sz val="11"/>
        <color theme="1"/>
        <rFont val="Gill Sans"/>
        <family val="2"/>
      </rPr>
      <t>z2</t>
    </r>
    <r>
      <rPr>
        <sz val="11"/>
        <color theme="1"/>
        <rFont val="Gill Sans"/>
        <family val="2"/>
      </rPr>
      <t xml:space="preserve"> (m</t>
    </r>
    <r>
      <rPr>
        <vertAlign val="superscript"/>
        <sz val="11"/>
        <color theme="1"/>
        <rFont val="Gill Sans"/>
        <family val="2"/>
      </rPr>
      <t>2</t>
    </r>
    <r>
      <rPr>
        <sz val="11"/>
        <color theme="1"/>
        <rFont val="Gill Sans"/>
        <family val="2"/>
      </rPr>
      <t>)</t>
    </r>
  </si>
  <si>
    <r>
      <t xml:space="preserve">Área bruta total cubierta por las zanjas de infiltración </t>
    </r>
    <r>
      <rPr>
        <i/>
        <sz val="11"/>
        <color theme="1"/>
        <rFont val="Gill Sans"/>
        <family val="2"/>
      </rPr>
      <t>A</t>
    </r>
    <r>
      <rPr>
        <i/>
        <vertAlign val="subscript"/>
        <sz val="11"/>
        <color theme="1"/>
        <rFont val="Gill Sans"/>
        <family val="2"/>
      </rPr>
      <t>z</t>
    </r>
    <r>
      <rPr>
        <sz val="11"/>
        <color theme="1"/>
        <rFont val="Gill Sans"/>
        <family val="2"/>
      </rPr>
      <t xml:space="preserve"> (ha)</t>
    </r>
  </si>
  <si>
    <r>
      <t xml:space="preserve">Volumen de zanja equivalente </t>
    </r>
    <r>
      <rPr>
        <i/>
        <sz val="11"/>
        <color theme="1"/>
        <rFont val="Gill Sans"/>
        <family val="2"/>
      </rPr>
      <t>V</t>
    </r>
    <r>
      <rPr>
        <i/>
        <vertAlign val="subscript"/>
        <sz val="11"/>
        <color theme="1"/>
        <rFont val="Gill Sans"/>
        <family val="2"/>
      </rPr>
      <t>z</t>
    </r>
    <r>
      <rPr>
        <sz val="11"/>
        <color theme="1"/>
        <rFont val="Gill Sans"/>
        <family val="2"/>
      </rPr>
      <t xml:space="preserve"> (m</t>
    </r>
    <r>
      <rPr>
        <vertAlign val="superscript"/>
        <sz val="11"/>
        <color theme="1"/>
        <rFont val="Gill Sans"/>
        <family val="2"/>
      </rPr>
      <t>3</t>
    </r>
    <r>
      <rPr>
        <sz val="11"/>
        <color theme="1"/>
        <rFont val="Gill Sans"/>
        <family val="2"/>
      </rPr>
      <t>)</t>
    </r>
  </si>
  <si>
    <r>
      <t xml:space="preserve">Volumen de agua en la zanja - </t>
    </r>
    <r>
      <rPr>
        <b/>
        <i/>
        <sz val="11"/>
        <color theme="0"/>
        <rFont val="Gill Sans"/>
        <family val="2"/>
      </rPr>
      <t>V</t>
    </r>
    <r>
      <rPr>
        <b/>
        <i/>
        <vertAlign val="subscript"/>
        <sz val="11"/>
        <color theme="0"/>
        <rFont val="Gill Sans"/>
        <family val="2"/>
      </rPr>
      <t>z2</t>
    </r>
    <r>
      <rPr>
        <b/>
        <sz val="11"/>
        <color theme="0"/>
        <rFont val="Gill Sans"/>
        <family val="2"/>
      </rPr>
      <t xml:space="preserve"> (m3</t>
    </r>
    <r>
      <rPr>
        <b/>
        <sz val="11"/>
        <color theme="0"/>
        <rFont val="Calibri"/>
        <family val="2"/>
        <scheme val="minor"/>
      </rPr>
      <t>)</t>
    </r>
  </si>
  <si>
    <r>
      <t>Costos de remoción de vegetación (USD/m</t>
    </r>
    <r>
      <rPr>
        <vertAlign val="superscript"/>
        <sz val="11"/>
        <color theme="1"/>
        <rFont val="Gill Sans"/>
        <family val="2"/>
      </rPr>
      <t>2</t>
    </r>
    <r>
      <rPr>
        <sz val="11"/>
        <color theme="1"/>
        <rFont val="Gill Sans"/>
        <family val="2"/>
      </rPr>
      <t>)</t>
    </r>
  </si>
  <si>
    <r>
      <t>Evapotranspiración después de las zanjas - ET</t>
    </r>
    <r>
      <rPr>
        <b/>
        <vertAlign val="subscript"/>
        <sz val="11"/>
        <color theme="0"/>
        <rFont val="Gill Sans"/>
        <family val="2"/>
      </rPr>
      <t>z</t>
    </r>
    <r>
      <rPr>
        <b/>
        <sz val="11"/>
        <color theme="0"/>
        <rFont val="Gill Sans"/>
        <family val="2"/>
      </rPr>
      <t xml:space="preserve"> (mm/día)</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</si>
  <si>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</si>
  <si>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t>Gráficos de simulaciones de caudal y carga de sedimentos</t>
  </si>
  <si>
    <t>Umbrales</t>
  </si>
  <si>
    <t>Umbral alto de caudal</t>
  </si>
  <si>
    <t>Umbral bajo de caudal</t>
  </si>
  <si>
    <t>Umbral alto de sedimentos</t>
  </si>
  <si>
    <t>Umbral bajo de sedimentos</t>
  </si>
  <si>
    <t>Umbrales de análisis de eventos extremos</t>
  </si>
  <si>
    <t>Valor ref.</t>
  </si>
  <si>
    <r>
      <t>Umbral alto de caudal a analizar U</t>
    </r>
    <r>
      <rPr>
        <vertAlign val="subscript"/>
        <sz val="11"/>
        <color theme="1"/>
        <rFont val="Gill Sans"/>
        <family val="2"/>
      </rPr>
      <t>Q,alto</t>
    </r>
    <r>
      <rPr>
        <sz val="11"/>
        <color theme="1"/>
        <rFont val="Gill Sans"/>
        <family val="2"/>
      </rPr>
      <t xml:space="preserve"> (mm)</t>
    </r>
  </si>
  <si>
    <t>3 veces la media</t>
  </si>
  <si>
    <r>
      <t>Umbral bajo de caudal a analizar U</t>
    </r>
    <r>
      <rPr>
        <vertAlign val="subscript"/>
        <sz val="11"/>
        <color theme="1"/>
        <rFont val="Gill Sans"/>
        <family val="2"/>
      </rPr>
      <t>Q,bajo</t>
    </r>
    <r>
      <rPr>
        <sz val="11"/>
        <color theme="1"/>
        <rFont val="Gill Sans"/>
        <family val="2"/>
      </rPr>
      <t xml:space="preserve"> (mm)</t>
    </r>
  </si>
  <si>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</si>
  <si>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</si>
  <si>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</si>
  <si>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50% de la media</t>
  </si>
  <si>
    <r>
      <t>Coeficiente de ET de vegetación K</t>
    </r>
    <r>
      <rPr>
        <vertAlign val="subscript"/>
        <sz val="11"/>
        <color theme="1"/>
        <rFont val="Gill Sans"/>
        <family val="2"/>
      </rPr>
      <t>c</t>
    </r>
    <r>
      <rPr>
        <sz val="11"/>
        <color theme="1"/>
        <rFont val="Gill Sans"/>
        <family val="2"/>
      </rPr>
      <t xml:space="preserve"> (adimensional)</t>
    </r>
  </si>
  <si>
    <t>Otros costos adicionales (USD)</t>
  </si>
  <si>
    <t>Análisis de umbrales para eventos extremos</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</si>
  <si>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</si>
  <si>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</si>
  <si>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</si>
  <si>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</si>
  <si>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</si>
  <si>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</si>
  <si>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Número de días por encima del umbral alto de sedimentos (día)</t>
  </si>
  <si>
    <t>Carga de sedimentos por encima del umbral alto (ton)</t>
  </si>
  <si>
    <t>Carga de sedimentos máxima (ton)</t>
  </si>
  <si>
    <t>Número de días por debajo del umbral bajo de sedimentos (día)</t>
  </si>
  <si>
    <t>Carga de sedimentos por debajo del umbral bajo (ton)</t>
  </si>
  <si>
    <t>Carga de sedimentos mínima (ton)</t>
  </si>
  <si>
    <t>Unidades</t>
  </si>
  <si>
    <t>Cambio en la evapotranspiración</t>
  </si>
  <si>
    <r>
      <t>(x1000 m</t>
    </r>
    <r>
      <rPr>
        <vertAlign val="superscript"/>
        <sz val="11"/>
        <color theme="1"/>
        <rFont val="Gill Sans"/>
        <family val="2"/>
      </rPr>
      <t>3</t>
    </r>
    <r>
      <rPr>
        <sz val="11"/>
        <color theme="1"/>
        <rFont val="Gill Sans"/>
        <family val="2"/>
      </rPr>
      <t>)</t>
    </r>
  </si>
  <si>
    <t>Cambio en la escorrentía</t>
  </si>
  <si>
    <t>Costo-eficiencia para la escorrentía</t>
  </si>
  <si>
    <r>
      <t>(USD por 1000 m</t>
    </r>
    <r>
      <rPr>
        <vertAlign val="superscript"/>
        <sz val="11"/>
        <color theme="1"/>
        <rFont val="Gill Sans"/>
        <family val="2"/>
      </rPr>
      <t>3</t>
    </r>
    <r>
      <rPr>
        <sz val="11"/>
        <color theme="1"/>
        <rFont val="Gill Sans"/>
        <family val="2"/>
      </rPr>
      <t>)</t>
    </r>
  </si>
  <si>
    <t>Cambio en la percolación</t>
  </si>
  <si>
    <t>Costo-eficiencia para la percolación</t>
  </si>
  <si>
    <t>Cambio en el caudal total</t>
  </si>
  <si>
    <t>Costo-eficiencia para el caudal total</t>
  </si>
  <si>
    <t>Cambio en el caudal base</t>
  </si>
  <si>
    <t>Costo-eficiencia para el caudal base</t>
  </si>
  <si>
    <t>Cambio en la carga de sedimentos</t>
  </si>
  <si>
    <t>(ton)</t>
  </si>
  <si>
    <t>Costo-eficiencia para la carga de sedimentos</t>
  </si>
  <si>
    <t>(USD por ton)</t>
  </si>
  <si>
    <t>Cambio en la concentración de sedimentos</t>
  </si>
  <si>
    <r>
      <t>(g/m</t>
    </r>
    <r>
      <rPr>
        <vertAlign val="superscript"/>
        <sz val="11"/>
        <color theme="1"/>
        <rFont val="Gill Sans"/>
        <family val="2"/>
      </rPr>
      <t>3</t>
    </r>
    <r>
      <rPr>
        <sz val="11"/>
        <color theme="1"/>
        <rFont val="Gill Sans"/>
        <family val="2"/>
      </rPr>
      <t>)</t>
    </r>
  </si>
  <si>
    <t>Costo-eficiencia para la concentración de sedimentos</t>
  </si>
  <si>
    <r>
      <t>(USD por g/m</t>
    </r>
    <r>
      <rPr>
        <vertAlign val="superscript"/>
        <sz val="11"/>
        <color theme="1"/>
        <rFont val="Gill Sans"/>
        <family val="2"/>
      </rPr>
      <t>3</t>
    </r>
    <r>
      <rPr>
        <sz val="11"/>
        <color theme="1"/>
        <rFont val="Gill Sans"/>
        <family val="2"/>
      </rPr>
      <t>)</t>
    </r>
  </si>
  <si>
    <t>Beneficios en eventos extremos con la línea base</t>
  </si>
  <si>
    <t>Costo-eficiencia para eventos extremos</t>
  </si>
  <si>
    <t>Cambio en el número de días por encima del umbral alto de caudal</t>
  </si>
  <si>
    <t>(día)</t>
  </si>
  <si>
    <t>Costo-eficiencia para el número de días por encima del umbral alto de caudal</t>
  </si>
  <si>
    <t>(USD por día)</t>
  </si>
  <si>
    <t>Cambio en el volumen de agua por encima del umbral alto de caudal</t>
  </si>
  <si>
    <t>Costo-eficiencia para el volumen de agua por encima del umbral alto de caudal</t>
  </si>
  <si>
    <t>Cambio en el caudal máximo</t>
  </si>
  <si>
    <t>Costo-eficiencia para el caudal máximo</t>
  </si>
  <si>
    <t>Cambio en el número de días por debajo del umbral bajo de caudal</t>
  </si>
  <si>
    <t>Costo-eficiencia para el número de días por debajo del umbral bajo de caudal</t>
  </si>
  <si>
    <t>Cambio en el volumen de agua por debajo del umbral bajo de caudal</t>
  </si>
  <si>
    <t>Costo-eficiencia para el volumen de agua por debajo del umbral bajo de caudal</t>
  </si>
  <si>
    <t>Cambio en el caudal mínimo</t>
  </si>
  <si>
    <t>Costo-eficiencia para el caudal mínimo</t>
  </si>
  <si>
    <t>Cambio en el número de días por encima del umbral alto de sedimentos</t>
  </si>
  <si>
    <t>Costo-eficiencia para el número de días por encima del umbral alto de sedimentos</t>
  </si>
  <si>
    <t>Cambio en la carga de sedimentos por encima del umbral alto</t>
  </si>
  <si>
    <t>Costo-eficiencia para la carga de sedimentos por encima del umbral alto</t>
  </si>
  <si>
    <t>Cambio en la carga de sedimentos máxima</t>
  </si>
  <si>
    <t>Costo-eficiencia para la carga de sedimentos máxima</t>
  </si>
  <si>
    <t>Cambio en el número de días por debajo del umbral bajo de sedimentos</t>
  </si>
  <si>
    <t>Costo-eficiencia para el número de días por debajo del umbral bajo de sedimentos</t>
  </si>
  <si>
    <t>Cambio en la carga de sedimentos por debajo del umbral bajo</t>
  </si>
  <si>
    <t>Costo-eficiencia para la carga de sedimentos por debajo del umbral bajo</t>
  </si>
  <si>
    <t>Cambio en la carga de sedimentos mínima</t>
  </si>
  <si>
    <t>Costo-eficiencia para la carga de sedimentos mínima</t>
  </si>
  <si>
    <t>Observaciones</t>
  </si>
  <si>
    <r>
      <t>Percentil 95% (A</t>
    </r>
    <r>
      <rPr>
        <vertAlign val="subscript"/>
        <sz val="11"/>
        <color theme="1"/>
        <rFont val="Gill Sans"/>
        <family val="2"/>
      </rPr>
      <t>5</t>
    </r>
    <r>
      <rPr>
        <sz val="11"/>
        <color theme="1"/>
        <rFont val="Gill Sans"/>
        <family val="2"/>
      </rPr>
      <t>)</t>
    </r>
  </si>
  <si>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Aquí se definen las características de dos tipos de zanjas de infiltración. Además, se pueden ingresar los costos de implementación por cambio de cobertura de suelo y por implementación de las zanjas (USD). En esta pestaña se puede </t>
    </r>
    <r>
      <rPr>
        <b/>
        <sz val="12"/>
        <color theme="0"/>
        <rFont val="Gill Sans"/>
        <family val="2"/>
      </rPr>
      <t xml:space="preserve">calibrar </t>
    </r>
    <r>
      <rPr>
        <sz val="12"/>
        <color theme="0"/>
        <rFont val="Gill Sans"/>
        <family val="2"/>
      </rPr>
      <t xml:space="preserve">el modelo hidrológico para el escenario de línea base utilizando los datos de caudal ingresados en la pestaña Clima. La calibración se puede realizar de manera manual cambiando los parámetros del modelo uno a uno, o de manera automática utilizando la herramienta Solver de Excel.
La pestaña </t>
    </r>
    <r>
      <rPr>
        <b/>
        <sz val="12"/>
        <color rgb="FFFFC000"/>
        <rFont val="Gill Sans"/>
        <family val="2"/>
      </rPr>
      <t>Observaciones</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Asegúrese de que los valores totales de los escenarios coincidan. La extensión de las zanjas se considera en la totalidad del área analizada y no sobre coberturas específicas.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t>
    </r>
    <r>
      <rPr>
        <b/>
        <sz val="12"/>
        <color rgb="FFFFC000"/>
        <rFont val="Gill Sans"/>
        <family val="2"/>
      </rPr>
      <t>Gráficos</t>
    </r>
    <r>
      <rPr>
        <sz val="12"/>
        <color theme="0"/>
        <rFont val="Gill Sans"/>
        <family val="2"/>
      </rPr>
      <t>), consultadas y extraídas según convenga.</t>
    </r>
  </si>
  <si>
    <t>Curvas de duración de caudal y sedimentos</t>
  </si>
  <si>
    <t>Índice</t>
  </si>
  <si>
    <t>Q LB (mm)</t>
  </si>
  <si>
    <t>Q E1 (mm)</t>
  </si>
  <si>
    <t>Q E2 (mm)</t>
  </si>
  <si>
    <t>A LB (ton/ha)</t>
  </si>
  <si>
    <t>A E1 (ton/ha)</t>
  </si>
  <si>
    <t>A E2 (ton/ha)</t>
  </si>
  <si>
    <t>*Los valores de la curva de duración de caudal se deben ordenar de mayor a menor manualmente para obtener los gráficos de las curvas deseados.</t>
  </si>
  <si>
    <t>Indicadores hidrológicos</t>
  </si>
  <si>
    <r>
      <t>Índice de estacionalidad de lluvia</t>
    </r>
    <r>
      <rPr>
        <i/>
        <sz val="11"/>
        <color theme="1"/>
        <rFont val="Gill Sans"/>
        <family val="2"/>
      </rPr>
      <t xml:space="preserve"> SINDX = (6/11) SUM(abs(Pmes – Paño/12)) / Paño</t>
    </r>
    <r>
      <rPr>
        <sz val="11"/>
        <color theme="1"/>
        <rFont val="Gill Sans"/>
        <family val="2"/>
      </rPr>
      <t xml:space="preserve"> (%)</t>
    </r>
  </si>
  <si>
    <r>
      <t xml:space="preserve">Porcentaje de días con lluvia cero </t>
    </r>
    <r>
      <rPr>
        <i/>
        <sz val="11"/>
        <color theme="1"/>
        <rFont val="Gill Sans"/>
        <family val="2"/>
      </rPr>
      <t>PP0 = días P=0 / total días</t>
    </r>
    <r>
      <rPr>
        <sz val="11"/>
        <color theme="1"/>
        <rFont val="Gill Sans"/>
        <family val="2"/>
      </rPr>
      <t xml:space="preserve"> (%)</t>
    </r>
  </si>
  <si>
    <r>
      <t xml:space="preserve">Coeficiente de escorrentía </t>
    </r>
    <r>
      <rPr>
        <i/>
        <sz val="11"/>
        <color theme="1"/>
        <rFont val="Gill Sans"/>
        <family val="2"/>
      </rPr>
      <t xml:space="preserve">RR = caudal / precipitación anual </t>
    </r>
    <r>
      <rPr>
        <sz val="11"/>
        <color theme="1"/>
        <rFont val="Gill Sans"/>
        <family val="2"/>
      </rPr>
      <t>(%)</t>
    </r>
  </si>
  <si>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</si>
  <si>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</si>
  <si>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r>
      <t xml:space="preserve">Índice de humedad </t>
    </r>
    <r>
      <rPr>
        <i/>
        <sz val="11"/>
        <color theme="1"/>
        <rFont val="Gill Sans"/>
        <family val="2"/>
      </rPr>
      <t>RPPE = precipitación / evapotranspiración</t>
    </r>
    <r>
      <rPr>
        <sz val="11"/>
        <color theme="1"/>
        <rFont val="Gill Sans"/>
        <family val="2"/>
      </rPr>
      <t xml:space="preserve"> (%)</t>
    </r>
  </si>
  <si>
    <r>
      <t>Pendiente de la curva de duración de caudal</t>
    </r>
    <r>
      <rPr>
        <i/>
        <sz val="11"/>
        <color theme="1"/>
        <rFont val="Gill Sans"/>
        <family val="2"/>
      </rPr>
      <t xml:space="preserve"> R2FDC = abs(log(Q66) – log(Q33))/(0.33)</t>
    </r>
    <r>
      <rPr>
        <sz val="11"/>
        <color theme="1"/>
        <rFont val="Gill Sans"/>
        <family val="2"/>
      </rPr>
      <t xml:space="preserve"> (-)</t>
    </r>
  </si>
  <si>
    <r>
      <t>Índice de rapidez de respuesta Richards–Baker</t>
    </r>
    <r>
      <rPr>
        <i/>
        <sz val="11"/>
        <color theme="1"/>
        <rFont val="Gill Sans"/>
        <family val="2"/>
      </rPr>
      <t xml:space="preserve"> RBI = SUM(abs(Qi - Qi-1)) / SUM(Qi)</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</si>
  <si>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</si>
  <si>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</si>
  <si>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</si>
  <si>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r>
      <t xml:space="preserve">Coeficiente de variación de caudal </t>
    </r>
    <r>
      <rPr>
        <i/>
        <sz val="11"/>
        <color theme="1"/>
        <rFont val="Gill Sans"/>
        <family val="2"/>
      </rPr>
      <t>Qvar = Qstd / Qmedia</t>
    </r>
    <r>
      <rPr>
        <sz val="11"/>
        <color theme="1"/>
        <rFont val="Gill Sans"/>
        <family val="2"/>
      </rPr>
      <t xml:space="preserve"> (-)</t>
    </r>
  </si>
  <si>
    <t>Beneficios hidrológicos</t>
  </si>
  <si>
    <t>Costo-eficiencia</t>
  </si>
  <si>
    <t>Beneficios calculados en indicadores hidrológicos</t>
  </si>
  <si>
    <t>Costo-eficiencia para indicadores hidrológicos</t>
  </si>
  <si>
    <t>Cambio en el coeficiente de escorrentía</t>
  </si>
  <si>
    <t>(%)</t>
  </si>
  <si>
    <t>Costo-eficiencia para el coeficiente de escorrentía</t>
  </si>
  <si>
    <t>(USD por %)</t>
  </si>
  <si>
    <t>Cambio en el índide de caudal base</t>
  </si>
  <si>
    <t>Costo-eficiencia para el índide de caudal base</t>
  </si>
  <si>
    <t>Cambio en el coeficiente de rendimiento de caudal base</t>
  </si>
  <si>
    <t>Costo-eficiencia para el coeficiente de rendimiento de caudal base</t>
  </si>
  <si>
    <t>Cambio en el índice de humedad</t>
  </si>
  <si>
    <t>Costo-eficiencia para el índide de humedad</t>
  </si>
  <si>
    <t>Cambio en la pendiente de la curva de duración de caudal</t>
  </si>
  <si>
    <t>(mm/mm)</t>
  </si>
  <si>
    <t>Costo-eficiencia para la pendiente de la curva de duración de caudal</t>
  </si>
  <si>
    <t>(USD por mm/mm)</t>
  </si>
  <si>
    <t>Cambio en el índice de rapidez de respuesta de Richards-Baker</t>
  </si>
  <si>
    <t>Costo-eficiencia para el índice de rapidez de respuesta de Richards-Baker</t>
  </si>
  <si>
    <t>Cambio en el índide de estacionalidad de caudal</t>
  </si>
  <si>
    <t>Costo-eficiencia para el índice de estacionalidad de caudal</t>
  </si>
  <si>
    <t>Cambio en el número de días con caudal cero al año</t>
  </si>
  <si>
    <t>Costo-eficiencia para el número de días con caudal cero</t>
  </si>
  <si>
    <t>Cambio en el rango Qmáx / Qmín</t>
  </si>
  <si>
    <t>Costo-eficiencia para el rango de caudal Qmáx / Qmín</t>
  </si>
  <si>
    <t>Cambio en el coeficiente de variación de caudal</t>
  </si>
  <si>
    <t>Costo-eficiencia para el coeficiente de variación de caudal</t>
  </si>
  <si>
    <t>Cálculo de estacionalidad</t>
  </si>
  <si>
    <t>Cálculo de rapidez de respuesta de caudal</t>
  </si>
  <si>
    <t>Mes</t>
  </si>
  <si>
    <t>P (mm)</t>
  </si>
  <si>
    <t>Diff P (mm)</t>
  </si>
  <si>
    <t>Diff LB (mm)</t>
  </si>
  <si>
    <t>Diff E1 (mm)</t>
  </si>
  <si>
    <t>Diff E2 (mm)</t>
  </si>
  <si>
    <t>Qi - Qi-1 LB (mm)</t>
  </si>
  <si>
    <t>Qi - Qi-1 E1 (mm)</t>
  </si>
  <si>
    <t>Qi - Qi-1 E2 (mm)</t>
  </si>
  <si>
    <t>TOTAL</t>
  </si>
  <si>
    <t>PROMEDIO</t>
  </si>
  <si>
    <t>SINDX</t>
  </si>
  <si>
    <t>SUMA 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</si>
</sst>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quot;#,##0.00"/>
    <numFmt numFmtId="166" formatCode="0.0000"/>
    <numFmt numFmtId="167" formatCode="\+&quot;$&quot;#,##0.00;\ \-&quot;$&quot;#,##0.00;\ &quot;$&quot;#,##0.00"/>
    <numFmt numFmtId="168" formatCode="\+0.0;\ \-0.0;\ 0.0"/>
    <numFmt numFmtId="169" formatCode="[$$-409]#,##0.00"/>
    <numFmt numFmtId="170" formatCode="0.0%"/>
    <numFmt numFmtId="171" formatCode="\+0.00;\ \-0.00;\ 0.00"/>
  </numFmts>
  <fonts count="27">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b/>
      <sz val="11"/>
      <color theme="0"/>
      <name val="Calibri"/>
      <family val="2"/>
      <scheme val="minor"/>
    </font>
    <font>
      <b/>
      <sz val="12"/>
      <color theme="7"/>
      <name val="Gill Sans"/>
      <family val="2"/>
    </font>
    <font>
      <vertAlign val="superscript"/>
      <sz val="12"/>
      <color theme="0"/>
      <name val="Gill Sans"/>
      <family val="2"/>
    </font>
    <font>
      <vertAlign val="superscript"/>
      <sz val="11"/>
      <color theme="1"/>
      <name val="Gill Sans"/>
      <family val="2"/>
    </font>
    <font>
      <i/>
      <sz val="11"/>
      <color theme="1"/>
      <name val="Gill Sans"/>
      <family val="2"/>
    </font>
    <font>
      <i/>
      <vertAlign val="subscript"/>
      <sz val="11"/>
      <color theme="1"/>
      <name val="Gill Sans"/>
      <family val="2"/>
    </font>
    <font>
      <b/>
      <i/>
      <sz val="11"/>
      <color theme="0"/>
      <name val="Gill Sans"/>
      <family val="2"/>
    </font>
    <font>
      <b/>
      <i/>
      <vertAlign val="subscript"/>
      <sz val="11"/>
      <color theme="0"/>
      <name val="Gill Sans"/>
      <family val="2"/>
    </font>
    <font>
      <vertAlign val="subscript"/>
      <sz val="11"/>
      <color theme="1"/>
      <name val="Gill Sans"/>
      <family val="2"/>
    </font>
    <font>
      <b/>
      <i/>
      <vertAlign val="superscript"/>
      <sz val="11"/>
      <color theme="0"/>
      <name val="Gill Sans"/>
      <family val="2"/>
    </font>
    <font>
      <b/>
      <vertAlign val="superscript"/>
      <sz val="11"/>
      <color theme="0"/>
      <name val="Gill Sans"/>
      <family val="2"/>
    </font>
    <font>
      <i/>
      <sz val="12"/>
      <color theme="0"/>
      <name val="Gill Sans"/>
      <family val="2"/>
    </font>
    <font>
      <b/>
      <i/>
      <vertAlign val="subscript"/>
      <sz val="11"/>
      <color theme="0"/>
      <name val="Calibri (Body)"/>
    </font>
    <font>
      <b/>
      <sz val="12"/>
      <color rgb="FFFFC000"/>
      <name val="Gill Sans"/>
      <family val="2"/>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41">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bottom/>
      <diagonal/>
    </border>
    <border>
      <left/>
      <right/>
      <top/>
      <bottom style="thin">
        <color auto="1"/>
      </bottom>
      <diagonal/>
    </border>
    <border>
      <left style="thin">
        <color theme="1"/>
      </left>
      <right style="thin">
        <color theme="1"/>
      </right>
      <top style="thin">
        <color theme="1"/>
      </top>
      <bottom/>
      <diagonal/>
    </border>
    <border>
      <left style="thin">
        <color rgb="FF7F7F7F"/>
      </left>
      <right style="thin">
        <color rgb="FF7F7F7F"/>
      </right>
      <top style="thin">
        <color rgb="FF7F7F7F"/>
      </top>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212">
    <xf numFmtId="0" fontId="0" fillId="0" borderId="0" xfId="0"/>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3" borderId="0" xfId="0" applyNumberFormat="1" applyFont="1" applyFill="1" applyBorder="1" applyAlignment="1">
      <alignment horizontal="center"/>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165" fontId="4" fillId="3" borderId="0" xfId="0" applyNumberFormat="1"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0" xfId="1" applyFont="1" applyBorder="1" applyAlignment="1" applyProtection="1">
      <alignment horizontal="center"/>
      <protection locked="0"/>
    </xf>
    <xf numFmtId="0" fontId="5" fillId="2" borderId="30"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1" xfId="0" applyFont="1" applyBorder="1"/>
    <xf numFmtId="2" fontId="4" fillId="0" borderId="16" xfId="0" applyNumberFormat="1" applyFont="1" applyBorder="1"/>
    <xf numFmtId="0" fontId="4" fillId="0" borderId="16" xfId="0" applyFont="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7" fillId="11"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7" fillId="11" borderId="0" xfId="0" applyFont="1" applyFill="1" applyBorder="1" applyAlignment="1">
      <alignment horizontal="center" vertical="center"/>
    </xf>
    <xf numFmtId="0" fontId="7" fillId="11" borderId="0" xfId="0" applyFont="1" applyFill="1" applyBorder="1" applyAlignment="1">
      <alignment horizontal="center" vertical="center" wrapText="1"/>
    </xf>
    <xf numFmtId="0" fontId="4" fillId="0" borderId="32"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7" fillId="7" borderId="0" xfId="0" applyFont="1" applyFill="1" applyBorder="1" applyAlignment="1">
      <alignment horizontal="center" vertical="center" wrapText="1"/>
    </xf>
    <xf numFmtId="0" fontId="9" fillId="9" borderId="0" xfId="0" applyFont="1" applyFill="1" applyBorder="1"/>
    <xf numFmtId="0" fontId="9" fillId="9" borderId="21" xfId="0" applyFont="1" applyFill="1" applyBorder="1"/>
    <xf numFmtId="0" fontId="9" fillId="0" borderId="0" xfId="0" applyFont="1"/>
    <xf numFmtId="0" fontId="4" fillId="8" borderId="28" xfId="0" applyFont="1" applyFill="1" applyBorder="1" applyAlignment="1">
      <alignment horizontal="center"/>
    </xf>
    <xf numFmtId="166" fontId="4" fillId="8" borderId="28" xfId="0" applyNumberFormat="1" applyFont="1" applyFill="1" applyBorder="1" applyAlignment="1">
      <alignment horizontal="center"/>
    </xf>
    <xf numFmtId="2" fontId="4" fillId="0" borderId="0" xfId="0" applyNumberFormat="1" applyFont="1"/>
    <xf numFmtId="0" fontId="4" fillId="8" borderId="29" xfId="0" applyFont="1" applyFill="1" applyBorder="1" applyAlignment="1">
      <alignment horizontal="center"/>
    </xf>
    <xf numFmtId="166" fontId="4" fillId="8" borderId="28"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165" fontId="4" fillId="9" borderId="0" xfId="0" applyNumberFormat="1" applyFont="1" applyFill="1" applyBorder="1" applyAlignment="1">
      <alignment horizontal="center"/>
    </xf>
    <xf numFmtId="0" fontId="7" fillId="8" borderId="20" xfId="0" applyFont="1" applyFill="1" applyBorder="1" applyAlignment="1">
      <alignment horizontal="center"/>
    </xf>
    <xf numFmtId="0" fontId="7" fillId="8" borderId="21" xfId="0" applyFont="1" applyFill="1" applyBorder="1"/>
    <xf numFmtId="0" fontId="4" fillId="0" borderId="3" xfId="0" applyFont="1" applyBorder="1" applyAlignment="1">
      <alignment horizontal="center" vertical="center"/>
    </xf>
    <xf numFmtId="0" fontId="4" fillId="9" borderId="11" xfId="0" applyFont="1" applyFill="1" applyBorder="1" applyAlignment="1">
      <alignment wrapText="1"/>
    </xf>
    <xf numFmtId="0" fontId="4" fillId="9" borderId="12" xfId="0" applyFont="1" applyFill="1" applyBorder="1" applyAlignment="1">
      <alignment wrapText="1"/>
    </xf>
    <xf numFmtId="2" fontId="5" fillId="2" borderId="1" xfId="1" applyNumberFormat="1" applyFont="1" applyBorder="1" applyAlignment="1" applyProtection="1">
      <alignment horizontal="center"/>
      <protection locked="0"/>
    </xf>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4" fillId="9" borderId="23" xfId="0" applyNumberFormat="1" applyFont="1" applyFill="1" applyBorder="1" applyAlignment="1">
      <alignment wrapText="1"/>
    </xf>
    <xf numFmtId="164" fontId="4" fillId="0" borderId="0" xfId="0" applyNumberFormat="1" applyFont="1" applyAlignment="1">
      <alignment wrapText="1"/>
    </xf>
    <xf numFmtId="2" fontId="4" fillId="3" borderId="0" xfId="0" applyNumberFormat="1" applyFont="1" applyFill="1" applyAlignment="1">
      <alignment horizontal="center"/>
    </xf>
    <xf numFmtId="2" fontId="4" fillId="4" borderId="0" xfId="0" applyNumberFormat="1" applyFont="1" applyFill="1" applyAlignment="1">
      <alignment horizontal="center"/>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applyBorder="1"/>
    <xf numFmtId="166" fontId="4" fillId="8" borderId="29"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applyAlignment="1">
      <alignment horizontal="center"/>
    </xf>
    <xf numFmtId="166" fontId="7" fillId="9" borderId="0" xfId="0" applyNumberFormat="1" applyFont="1" applyFill="1" applyBorder="1"/>
    <xf numFmtId="166" fontId="4" fillId="9" borderId="0" xfId="0" applyNumberFormat="1" applyFont="1" applyFill="1"/>
    <xf numFmtId="0" fontId="7" fillId="11" borderId="0" xfId="0" applyFont="1" applyFill="1" applyAlignment="1">
      <alignment wrapText="1"/>
    </xf>
    <xf numFmtId="0" fontId="7" fillId="11" borderId="0" xfId="0" applyFont="1" applyFill="1"/>
    <xf numFmtId="0" fontId="5" fillId="2" borderId="1" xfId="1" applyFont="1" applyAlignment="1" applyProtection="1">
      <alignment horizontal="center"/>
      <protection locked="0"/>
    </xf>
    <xf numFmtId="165" fontId="4" fillId="9" borderId="0" xfId="0" applyNumberFormat="1" applyFont="1" applyFill="1" applyAlignment="1">
      <alignment horizontal="center"/>
    </xf>
    <xf numFmtId="165" fontId="4" fillId="4" borderId="0" xfId="0" applyNumberFormat="1" applyFont="1" applyFill="1" applyAlignment="1">
      <alignment horizontal="center"/>
    </xf>
    <xf numFmtId="166" fontId="4" fillId="0" borderId="16" xfId="0" applyNumberFormat="1" applyFont="1" applyBorder="1"/>
    <xf numFmtId="0" fontId="7" fillId="11" borderId="0" xfId="0" applyFont="1" applyFill="1" applyAlignment="1" applyProtection="1">
      <alignment wrapText="1"/>
      <protection locked="0"/>
    </xf>
    <xf numFmtId="0" fontId="7" fillId="11" borderId="0" xfId="0" applyFont="1" applyFill="1" applyProtection="1">
      <protection locked="0"/>
    </xf>
    <xf numFmtId="0" fontId="4" fillId="9" borderId="0" xfId="0" applyFont="1" applyFill="1" applyAlignment="1">
      <alignment horizontal="right"/>
    </xf>
    <xf numFmtId="0" fontId="7" fillId="8" borderId="0" xfId="0" applyFont="1" applyFill="1" applyAlignment="1">
      <alignment horizontal="center"/>
    </xf>
    <xf numFmtId="0" fontId="7" fillId="8" borderId="0" xfId="0" applyFont="1" applyFill="1"/>
    <xf numFmtId="0" fontId="10" fillId="11" borderId="0" xfId="0" applyFont="1" applyFill="1" applyAlignment="1">
      <alignment horizontal="left"/>
    </xf>
    <xf numFmtId="2" fontId="5" fillId="2" borderId="1" xfId="1" applyNumberFormat="1" applyFont="1" applyAlignment="1" applyProtection="1">
      <alignment horizontal="center"/>
      <protection locked="0"/>
    </xf>
    <xf numFmtId="164" fontId="5" fillId="2" borderId="1" xfId="1" applyNumberFormat="1" applyFont="1" applyAlignment="1" applyProtection="1">
      <alignment horizontal="center"/>
      <protection locked="0"/>
    </xf>
    <xf numFmtId="0" fontId="17" fillId="9" borderId="0" xfId="0" applyFont="1" applyFill="1"/>
    <xf numFmtId="167" fontId="4" fillId="3" borderId="0" xfId="0" applyNumberFormat="1" applyFont="1" applyFill="1" applyAlignment="1">
      <alignment horizontal="center"/>
    </xf>
    <xf numFmtId="167" fontId="4" fillId="4" borderId="0" xfId="0" applyNumberFormat="1" applyFont="1" applyFill="1" applyAlignment="1">
      <alignment horizontal="center"/>
    </xf>
    <xf numFmtId="168" fontId="4" fillId="4" borderId="0" xfId="0" applyNumberFormat="1" applyFont="1" applyFill="1" applyAlignment="1">
      <alignment horizontal="center"/>
    </xf>
    <xf numFmtId="168" fontId="4" fillId="3" borderId="0" xfId="0" applyNumberFormat="1" applyFont="1" applyFill="1" applyAlignment="1">
      <alignment horizontal="center"/>
    </xf>
    <xf numFmtId="164" fontId="7" fillId="11" borderId="0" xfId="0" applyNumberFormat="1" applyFont="1" applyFill="1" applyAlignment="1">
      <alignment horizontal="center" vertical="center" wrapText="1"/>
    </xf>
    <xf numFmtId="0" fontId="17" fillId="0" borderId="16" xfId="0" applyFont="1" applyBorder="1"/>
    <xf numFmtId="0" fontId="7" fillId="11" borderId="0" xfId="0" applyFont="1" applyFill="1" applyAlignment="1">
      <alignment horizontal="center" vertical="center"/>
    </xf>
    <xf numFmtId="0" fontId="7" fillId="11" borderId="0" xfId="0" applyFont="1" applyFill="1" applyAlignment="1">
      <alignment horizontal="center" vertical="center" wrapText="1"/>
    </xf>
    <xf numFmtId="0" fontId="7" fillId="7" borderId="0" xfId="0" applyFont="1" applyFill="1" applyAlignment="1">
      <alignment horizontal="center" vertical="center" wrapText="1"/>
    </xf>
    <xf numFmtId="166" fontId="7" fillId="11" borderId="0" xfId="0" applyNumberFormat="1" applyFont="1" applyFill="1" applyAlignment="1">
      <alignment horizontal="center" vertical="center" wrapText="1"/>
    </xf>
    <xf numFmtId="0" fontId="7" fillId="9" borderId="0" xfId="0" applyFont="1" applyFill="1"/>
    <xf numFmtId="0" fontId="19" fillId="11" borderId="0" xfId="0" applyFont="1" applyFill="1" applyAlignment="1">
      <alignment vertical="center"/>
    </xf>
    <xf numFmtId="1" fontId="7" fillId="11" borderId="0" xfId="0" applyNumberFormat="1" applyFont="1" applyFill="1" applyAlignment="1">
      <alignment vertical="center"/>
    </xf>
    <xf numFmtId="166" fontId="4" fillId="0" borderId="32" xfId="0" applyNumberFormat="1" applyFont="1" applyBorder="1" applyAlignment="1">
      <alignment horizontal="center"/>
    </xf>
    <xf numFmtId="166" fontId="4" fillId="0" borderId="4" xfId="0" applyNumberFormat="1" applyFont="1" applyBorder="1" applyAlignment="1">
      <alignment horizontal="center"/>
    </xf>
    <xf numFmtId="166" fontId="5" fillId="2" borderId="1" xfId="1" applyNumberFormat="1" applyFont="1" applyAlignment="1" applyProtection="1">
      <alignment horizontal="center"/>
      <protection locked="0"/>
    </xf>
    <xf numFmtId="0" fontId="0" fillId="8" borderId="0" xfId="0" applyFill="1"/>
    <xf numFmtId="0" fontId="0" fillId="9" borderId="9" xfId="0" applyFill="1" applyBorder="1"/>
    <xf numFmtId="0" fontId="0" fillId="9" borderId="10" xfId="0" applyFill="1" applyBorder="1"/>
    <xf numFmtId="0" fontId="0" fillId="9" borderId="8"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14" xfId="0" applyFill="1" applyBorder="1"/>
    <xf numFmtId="0" fontId="0" fillId="9" borderId="15" xfId="0" applyFill="1" applyBorder="1"/>
    <xf numFmtId="166" fontId="4" fillId="9" borderId="0" xfId="0" applyNumberFormat="1" applyFont="1" applyFill="1" applyAlignment="1">
      <alignment horizontal="center"/>
    </xf>
    <xf numFmtId="0" fontId="4" fillId="9" borderId="0" xfId="0" applyFont="1" applyFill="1" applyAlignment="1">
      <alignment horizontal="left"/>
    </xf>
    <xf numFmtId="2" fontId="4" fillId="9" borderId="9" xfId="0" applyNumberFormat="1" applyFont="1" applyFill="1" applyBorder="1" applyAlignment="1">
      <alignment horizontal="center"/>
    </xf>
    <xf numFmtId="164" fontId="4" fillId="4" borderId="0" xfId="0" applyNumberFormat="1" applyFont="1" applyFill="1" applyAlignment="1">
      <alignment horizontal="center"/>
    </xf>
    <xf numFmtId="164" fontId="4" fillId="3" borderId="0" xfId="0" applyNumberFormat="1" applyFont="1" applyFill="1" applyAlignment="1">
      <alignment horizontal="center"/>
    </xf>
    <xf numFmtId="169" fontId="5" fillId="2" borderId="1" xfId="1" applyNumberFormat="1" applyFont="1" applyAlignment="1" applyProtection="1">
      <alignment horizontal="center"/>
      <protection locked="0"/>
    </xf>
    <xf numFmtId="168" fontId="4" fillId="5" borderId="0" xfId="0" applyNumberFormat="1" applyFont="1" applyFill="1" applyAlignment="1">
      <alignment horizontal="center"/>
    </xf>
    <xf numFmtId="0" fontId="7" fillId="9" borderId="0" xfId="2" applyFont="1" applyFill="1" applyBorder="1"/>
    <xf numFmtId="166" fontId="5" fillId="2" borderId="1" xfId="1" applyNumberFormat="1" applyFont="1" applyBorder="1" applyAlignment="1" applyProtection="1">
      <alignment horizontal="center"/>
      <protection locked="0"/>
    </xf>
    <xf numFmtId="166" fontId="5" fillId="2" borderId="30" xfId="1" applyNumberFormat="1" applyFont="1" applyBorder="1" applyAlignment="1" applyProtection="1">
      <alignment horizontal="center"/>
      <protection locked="0"/>
    </xf>
    <xf numFmtId="2" fontId="4" fillId="9" borderId="9" xfId="0" applyNumberFormat="1" applyFont="1" applyFill="1" applyBorder="1"/>
    <xf numFmtId="0" fontId="9" fillId="9" borderId="11" xfId="0" applyFont="1" applyFill="1" applyBorder="1"/>
    <xf numFmtId="0" fontId="4" fillId="8" borderId="39" xfId="0" applyFont="1" applyFill="1" applyBorder="1" applyAlignment="1">
      <alignment horizontal="center"/>
    </xf>
    <xf numFmtId="166" fontId="5" fillId="2" borderId="40" xfId="1" applyNumberFormat="1" applyFont="1" applyBorder="1" applyAlignment="1" applyProtection="1">
      <alignment horizontal="center"/>
      <protection locked="0"/>
    </xf>
    <xf numFmtId="166" fontId="4" fillId="8" borderId="39" xfId="0" applyNumberFormat="1" applyFont="1" applyFill="1" applyBorder="1" applyAlignment="1">
      <alignment horizontal="center"/>
    </xf>
    <xf numFmtId="0" fontId="7" fillId="7"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0" fillId="9" borderId="0" xfId="0" applyFill="1" applyProtection="1">
      <protection locked="0"/>
    </xf>
    <xf numFmtId="166" fontId="4" fillId="8" borderId="28" xfId="0" applyNumberFormat="1" applyFont="1" applyFill="1" applyBorder="1" applyAlignment="1" applyProtection="1">
      <alignment horizontal="center"/>
      <protection locked="0"/>
    </xf>
    <xf numFmtId="170" fontId="4" fillId="4" borderId="0" xfId="3" applyNumberFormat="1" applyFont="1" applyFill="1" applyBorder="1" applyAlignment="1">
      <alignment horizontal="center"/>
    </xf>
    <xf numFmtId="170" fontId="4" fillId="3" borderId="0" xfId="3" applyNumberFormat="1" applyFont="1" applyFill="1" applyBorder="1" applyAlignment="1">
      <alignment horizontal="center"/>
    </xf>
    <xf numFmtId="10" fontId="4" fillId="9" borderId="0" xfId="3" applyNumberFormat="1" applyFont="1" applyFill="1" applyBorder="1"/>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170" fontId="4" fillId="5" borderId="0" xfId="3" applyNumberFormat="1" applyFont="1" applyFill="1" applyBorder="1" applyAlignment="1">
      <alignment horizontal="center"/>
    </xf>
    <xf numFmtId="171" fontId="4" fillId="5" borderId="0" xfId="0" applyNumberFormat="1" applyFont="1" applyFill="1" applyAlignment="1">
      <alignment horizontal="center"/>
    </xf>
    <xf numFmtId="2" fontId="4" fillId="8" borderId="28" xfId="0" applyNumberFormat="1" applyFont="1" applyFill="1" applyBorder="1" applyAlignment="1" applyProtection="1">
      <alignment horizontal="center"/>
      <protection locked="0"/>
    </xf>
    <xf numFmtId="0" fontId="9" fillId="8" borderId="28" xfId="0" applyFont="1" applyFill="1" applyBorder="1" applyAlignment="1">
      <alignment horizontal="center"/>
    </xf>
    <xf numFmtId="2" fontId="9" fillId="8" borderId="28" xfId="0" applyNumberFormat="1" applyFont="1" applyFill="1" applyBorder="1" applyAlignment="1" applyProtection="1">
      <alignment horizontal="center"/>
      <protection locked="0"/>
    </xf>
    <xf numFmtId="0" fontId="10" fillId="11" borderId="0" xfId="0" applyFont="1" applyFill="1" applyAlignment="1">
      <alignment horizontal="left" vertical="top" wrapText="1"/>
    </xf>
    <xf numFmtId="0" fontId="10" fillId="11" borderId="0" xfId="0" applyFont="1" applyFill="1" applyAlignment="1">
      <alignment horizontal="left" vertical="top"/>
    </xf>
    <xf numFmtId="0" fontId="7" fillId="11" borderId="20" xfId="0" applyFont="1" applyFill="1" applyBorder="1" applyAlignment="1">
      <alignment horizontal="center"/>
    </xf>
    <xf numFmtId="0" fontId="7" fillId="11" borderId="0" xfId="0" applyFont="1" applyFill="1" applyAlignment="1">
      <alignment horizontal="center"/>
    </xf>
    <xf numFmtId="0" fontId="12" fillId="8" borderId="0" xfId="0" applyFont="1" applyFill="1" applyBorder="1" applyAlignment="1">
      <alignment horizontal="center" vertical="center"/>
    </xf>
    <xf numFmtId="0" fontId="11" fillId="11" borderId="0" xfId="0" applyFont="1" applyFill="1" applyAlignment="1">
      <alignment horizontal="left"/>
    </xf>
    <xf numFmtId="0" fontId="10" fillId="11" borderId="0" xfId="0" applyFont="1" applyFill="1" applyAlignment="1">
      <alignment horizontal="left"/>
    </xf>
    <xf numFmtId="0" fontId="10" fillId="11" borderId="37" xfId="0" applyFont="1" applyFill="1" applyBorder="1" applyAlignment="1">
      <alignment horizontal="left"/>
    </xf>
    <xf numFmtId="0" fontId="4" fillId="8"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7" fillId="11" borderId="38" xfId="0" applyFont="1" applyFill="1" applyBorder="1" applyAlignment="1">
      <alignment horizontal="center"/>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4" fillId="8" borderId="5"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0" borderId="3" xfId="0" applyFont="1" applyBorder="1" applyAlignment="1">
      <alignment horizontal="center" wrapText="1"/>
    </xf>
    <xf numFmtId="0" fontId="4" fillId="8" borderId="3" xfId="0" applyFont="1" applyFill="1" applyBorder="1" applyAlignment="1">
      <alignment horizontal="center" vertical="center"/>
    </xf>
    <xf numFmtId="0" fontId="17" fillId="0" borderId="3" xfId="0" applyFont="1" applyBorder="1" applyAlignment="1">
      <alignment horizontal="center"/>
    </xf>
    <xf numFmtId="0" fontId="4" fillId="0" borderId="3" xfId="0" applyFont="1" applyBorder="1" applyAlignment="1">
      <alignment horizontal="center"/>
    </xf>
    <xf numFmtId="0" fontId="4" fillId="0" borderId="7" xfId="0" applyFont="1" applyBorder="1" applyAlignment="1">
      <alignment horizontal="center" wrapText="1"/>
    </xf>
    <xf numFmtId="0" fontId="6" fillId="10" borderId="25" xfId="0" applyFont="1" applyFill="1" applyBorder="1" applyAlignment="1">
      <alignment horizontal="center" wrapText="1"/>
    </xf>
    <xf numFmtId="0" fontId="6" fillId="10" borderId="26" xfId="0" applyFont="1" applyFill="1" applyBorder="1" applyAlignment="1">
      <alignment horizontal="center" wrapText="1"/>
    </xf>
    <xf numFmtId="0" fontId="6" fillId="10" borderId="27" xfId="0" applyFont="1" applyFill="1" applyBorder="1" applyAlignment="1">
      <alignment horizontal="center" wrapText="1"/>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6" xfId="0" applyFont="1" applyFill="1" applyBorder="1" applyAlignment="1">
      <alignment horizontal="center"/>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6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84059"/>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a:t>
            </a:r>
            <a:r>
              <a:rPr lang="en-GB" sz="2000" baseline="0"/>
              <a:t> calibración de caudal</a:t>
            </a:r>
            <a:endParaRPr lang="en-GB"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4.6227756238134381</c:v>
                </c:pt>
                <c:pt idx="6">
                  <c:v>1.0328918526457354</c:v>
                </c:pt>
                <c:pt idx="7">
                  <c:v>3.1258855230842766</c:v>
                </c:pt>
                <c:pt idx="8">
                  <c:v>1.1164064091589212</c:v>
                </c:pt>
                <c:pt idx="9">
                  <c:v>1.7492182972863914</c:v>
                </c:pt>
                <c:pt idx="10">
                  <c:v>3.7438059736965985</c:v>
                </c:pt>
                <c:pt idx="11">
                  <c:v>1.2082327556128107</c:v>
                </c:pt>
                <c:pt idx="12">
                  <c:v>1.1676277778266173</c:v>
                </c:pt>
                <c:pt idx="13">
                  <c:v>1.1303861415181864</c:v>
                </c:pt>
                <c:pt idx="14">
                  <c:v>1.0973652137143037</c:v>
                </c:pt>
                <c:pt idx="15">
                  <c:v>1.1147747058201909</c:v>
                </c:pt>
                <c:pt idx="16">
                  <c:v>3.9671834962067662</c:v>
                </c:pt>
                <c:pt idx="17">
                  <c:v>1.2256952795681724</c:v>
                </c:pt>
                <c:pt idx="18">
                  <c:v>1.1918325987130556</c:v>
                </c:pt>
                <c:pt idx="19">
                  <c:v>1.1624462932926358</c:v>
                </c:pt>
                <c:pt idx="20">
                  <c:v>1.1263305811338455</c:v>
                </c:pt>
                <c:pt idx="21">
                  <c:v>1.6915987849469909</c:v>
                </c:pt>
                <c:pt idx="22">
                  <c:v>1.2247478844578861</c:v>
                </c:pt>
                <c:pt idx="23">
                  <c:v>1.5838839052983982</c:v>
                </c:pt>
                <c:pt idx="24">
                  <c:v>1.3212671790437052</c:v>
                </c:pt>
                <c:pt idx="25">
                  <c:v>1.4273842634484437</c:v>
                </c:pt>
                <c:pt idx="26">
                  <c:v>1.2484444590409343</c:v>
                </c:pt>
                <c:pt idx="27">
                  <c:v>4.7776744371700968</c:v>
                </c:pt>
                <c:pt idx="28">
                  <c:v>1.3583039992379251</c:v>
                </c:pt>
                <c:pt idx="29">
                  <c:v>1.3144521757373639</c:v>
                </c:pt>
                <c:pt idx="30">
                  <c:v>1.353679600673459</c:v>
                </c:pt>
                <c:pt idx="31">
                  <c:v>1.3008517510989481</c:v>
                </c:pt>
                <c:pt idx="32">
                  <c:v>1.260972050208542</c:v>
                </c:pt>
                <c:pt idx="33">
                  <c:v>1.2544442108887059</c:v>
                </c:pt>
                <c:pt idx="34">
                  <c:v>1.368538294395971</c:v>
                </c:pt>
                <c:pt idx="35">
                  <c:v>1.3137200189728289</c:v>
                </c:pt>
                <c:pt idx="36">
                  <c:v>1.2939657672488223</c:v>
                </c:pt>
                <c:pt idx="37">
                  <c:v>1.2888114850767334</c:v>
                </c:pt>
                <c:pt idx="38">
                  <c:v>1.2453284473738331</c:v>
                </c:pt>
                <c:pt idx="39">
                  <c:v>1.263543072917086</c:v>
                </c:pt>
                <c:pt idx="40">
                  <c:v>1.2210851721666449</c:v>
                </c:pt>
                <c:pt idx="41">
                  <c:v>1.1820455747532752</c:v>
                </c:pt>
                <c:pt idx="42">
                  <c:v>2.7500005812829889</c:v>
                </c:pt>
                <c:pt idx="43">
                  <c:v>1.2601143864371764</c:v>
                </c:pt>
                <c:pt idx="44">
                  <c:v>1.2548622014285691</c:v>
                </c:pt>
                <c:pt idx="45">
                  <c:v>5.6002829611129883</c:v>
                </c:pt>
                <c:pt idx="46">
                  <c:v>1.3328544911484759</c:v>
                </c:pt>
                <c:pt idx="47">
                  <c:v>1.3247331836650096</c:v>
                </c:pt>
                <c:pt idx="48">
                  <c:v>1.2974147418427171</c:v>
                </c:pt>
                <c:pt idx="49">
                  <c:v>1.2588420985897311</c:v>
                </c:pt>
                <c:pt idx="50">
                  <c:v>1.2519591145939652</c:v>
                </c:pt>
                <c:pt idx="51">
                  <c:v>4.2355995245568945</c:v>
                </c:pt>
                <c:pt idx="52">
                  <c:v>1.3739644679594167</c:v>
                </c:pt>
                <c:pt idx="53">
                  <c:v>2.6277319094207607</c:v>
                </c:pt>
                <c:pt idx="54">
                  <c:v>1.3893229073214615</c:v>
                </c:pt>
                <c:pt idx="55">
                  <c:v>6.6672736980891676</c:v>
                </c:pt>
                <c:pt idx="56">
                  <c:v>2.675972414195706</c:v>
                </c:pt>
                <c:pt idx="57">
                  <c:v>1.7956142541861193</c:v>
                </c:pt>
                <c:pt idx="58">
                  <c:v>8.5522255127994828</c:v>
                </c:pt>
                <c:pt idx="59">
                  <c:v>2.2433549215055613</c:v>
                </c:pt>
                <c:pt idx="60">
                  <c:v>1.7164286510193794</c:v>
                </c:pt>
                <c:pt idx="61">
                  <c:v>1.6727717996954983</c:v>
                </c:pt>
                <c:pt idx="62">
                  <c:v>1.6525613702177253</c:v>
                </c:pt>
                <c:pt idx="63">
                  <c:v>1.6204965787122354</c:v>
                </c:pt>
                <c:pt idx="64">
                  <c:v>1.5833328273141314</c:v>
                </c:pt>
                <c:pt idx="65">
                  <c:v>1.6074804606873314</c:v>
                </c:pt>
                <c:pt idx="66">
                  <c:v>1.5695831368505613</c:v>
                </c:pt>
                <c:pt idx="67">
                  <c:v>1.578759625848728</c:v>
                </c:pt>
                <c:pt idx="68">
                  <c:v>1.5425874049009978</c:v>
                </c:pt>
                <c:pt idx="69">
                  <c:v>1.7107079072629883</c:v>
                </c:pt>
                <c:pt idx="70">
                  <c:v>1.5677838802571336</c:v>
                </c:pt>
                <c:pt idx="71">
                  <c:v>11.785999711620045</c:v>
                </c:pt>
                <c:pt idx="72">
                  <c:v>1.752132233370832</c:v>
                </c:pt>
                <c:pt idx="73">
                  <c:v>3.1507853684480334</c:v>
                </c:pt>
                <c:pt idx="74">
                  <c:v>1.8975853233007849</c:v>
                </c:pt>
                <c:pt idx="75">
                  <c:v>5.4736631298514267</c:v>
                </c:pt>
                <c:pt idx="76">
                  <c:v>2.3547993028781171</c:v>
                </c:pt>
                <c:pt idx="77">
                  <c:v>1.9429945254389476</c:v>
                </c:pt>
                <c:pt idx="78">
                  <c:v>2.0444327840260481</c:v>
                </c:pt>
                <c:pt idx="79">
                  <c:v>4.9459161667237641</c:v>
                </c:pt>
                <c:pt idx="80">
                  <c:v>1.9933895793738636</c:v>
                </c:pt>
                <c:pt idx="81">
                  <c:v>1.9873437302417774</c:v>
                </c:pt>
                <c:pt idx="82">
                  <c:v>1.9462369407864055</c:v>
                </c:pt>
                <c:pt idx="83">
                  <c:v>1.9696441785207286</c:v>
                </c:pt>
                <c:pt idx="84">
                  <c:v>1.9237415113086038</c:v>
                </c:pt>
                <c:pt idx="85">
                  <c:v>1.9127448168469918</c:v>
                </c:pt>
                <c:pt idx="86">
                  <c:v>1.9129777599385442</c:v>
                </c:pt>
                <c:pt idx="87">
                  <c:v>1.8722320763852893</c:v>
                </c:pt>
                <c:pt idx="88">
                  <c:v>1.8330311094188945</c:v>
                </c:pt>
                <c:pt idx="89">
                  <c:v>1.7964811921734429</c:v>
                </c:pt>
                <c:pt idx="90">
                  <c:v>1.7614016723656847</c:v>
                </c:pt>
                <c:pt idx="91">
                  <c:v>2.9210427484465091</c:v>
                </c:pt>
                <c:pt idx="92">
                  <c:v>1.8662586345595644</c:v>
                </c:pt>
                <c:pt idx="93">
                  <c:v>1.8541890091944653</c:v>
                </c:pt>
                <c:pt idx="94">
                  <c:v>1.8123731151940448</c:v>
                </c:pt>
                <c:pt idx="95">
                  <c:v>1.7734421837841055</c:v>
                </c:pt>
                <c:pt idx="96">
                  <c:v>1.7365205051771122</c:v>
                </c:pt>
                <c:pt idx="97">
                  <c:v>1.7103795211500825</c:v>
                </c:pt>
                <c:pt idx="98">
                  <c:v>1.676994213614452</c:v>
                </c:pt>
                <c:pt idx="99">
                  <c:v>1.644966246523957</c:v>
                </c:pt>
                <c:pt idx="100">
                  <c:v>1.6149344596503723</c:v>
                </c:pt>
                <c:pt idx="101">
                  <c:v>1.5891560129659228</c:v>
                </c:pt>
                <c:pt idx="102">
                  <c:v>1.5606472497600499</c:v>
                </c:pt>
                <c:pt idx="103">
                  <c:v>1.5332682785655756</c:v>
                </c:pt>
                <c:pt idx="104">
                  <c:v>1.5061288260431513</c:v>
                </c:pt>
                <c:pt idx="105">
                  <c:v>1.4795498500506921</c:v>
                </c:pt>
                <c:pt idx="106">
                  <c:v>1.5154193372136036</c:v>
                </c:pt>
                <c:pt idx="107">
                  <c:v>1.5184266231685011</c:v>
                </c:pt>
                <c:pt idx="108">
                  <c:v>1.4908831103770157</c:v>
                </c:pt>
                <c:pt idx="109">
                  <c:v>1.4648165672070563</c:v>
                </c:pt>
                <c:pt idx="110">
                  <c:v>1.4390741416328228</c:v>
                </c:pt>
                <c:pt idx="111">
                  <c:v>1.4141165103592293</c:v>
                </c:pt>
                <c:pt idx="112">
                  <c:v>1.401503542347575</c:v>
                </c:pt>
                <c:pt idx="113">
                  <c:v>1.3855086834098713</c:v>
                </c:pt>
                <c:pt idx="114">
                  <c:v>1.3609891050881089</c:v>
                </c:pt>
                <c:pt idx="115">
                  <c:v>1.3376570485888635</c:v>
                </c:pt>
                <c:pt idx="116">
                  <c:v>1.3253425362945526</c:v>
                </c:pt>
                <c:pt idx="117">
                  <c:v>1.3032133439622697</c:v>
                </c:pt>
                <c:pt idx="118">
                  <c:v>1.2871430957232697</c:v>
                </c:pt>
                <c:pt idx="119">
                  <c:v>1.2769599187891909</c:v>
                </c:pt>
                <c:pt idx="120">
                  <c:v>2.6437430841730478</c:v>
                </c:pt>
                <c:pt idx="121">
                  <c:v>1.4218052404580244</c:v>
                </c:pt>
                <c:pt idx="122">
                  <c:v>1.3954764438904017</c:v>
                </c:pt>
                <c:pt idx="123">
                  <c:v>1.3694355011347248</c:v>
                </c:pt>
                <c:pt idx="124">
                  <c:v>1.3445579727700228</c:v>
                </c:pt>
                <c:pt idx="125">
                  <c:v>1.3203850878132193</c:v>
                </c:pt>
                <c:pt idx="126">
                  <c:v>1.2966729603661675</c:v>
                </c:pt>
                <c:pt idx="127">
                  <c:v>1.2735355598450426</c:v>
                </c:pt>
                <c:pt idx="128">
                  <c:v>1.251348117983667</c:v>
                </c:pt>
                <c:pt idx="129">
                  <c:v>1.2295236849715836</c:v>
                </c:pt>
                <c:pt idx="130">
                  <c:v>1.2085499990043032</c:v>
                </c:pt>
                <c:pt idx="131">
                  <c:v>1.1876948169116797</c:v>
                </c:pt>
                <c:pt idx="132">
                  <c:v>1.1690218024397609</c:v>
                </c:pt>
                <c:pt idx="133">
                  <c:v>1.1597200049183394</c:v>
                </c:pt>
                <c:pt idx="134">
                  <c:v>1.1508025247333324</c:v>
                </c:pt>
                <c:pt idx="135">
                  <c:v>1.1426875859680257</c:v>
                </c:pt>
                <c:pt idx="136">
                  <c:v>1.1347641609837456</c:v>
                </c:pt>
                <c:pt idx="137">
                  <c:v>1.1269202319362319</c:v>
                </c:pt>
                <c:pt idx="138">
                  <c:v>1.1191350123877402</c:v>
                </c:pt>
                <c:pt idx="139">
                  <c:v>1.1114043970033294</c:v>
                </c:pt>
                <c:pt idx="140">
                  <c:v>1.1037273322050545</c:v>
                </c:pt>
                <c:pt idx="141">
                  <c:v>1.0961033244322473</c:v>
                </c:pt>
                <c:pt idx="142">
                  <c:v>1.0885319845857142</c:v>
                </c:pt>
                <c:pt idx="143">
                  <c:v>1.0810129447283876</c:v>
                </c:pt>
                <c:pt idx="144">
                  <c:v>1.0735458428422333</c:v>
                </c:pt>
                <c:pt idx="145">
                  <c:v>1.0661303200273353</c:v>
                </c:pt>
                <c:pt idx="146">
                  <c:v>1.058766019975768</c:v>
                </c:pt>
                <c:pt idx="147">
                  <c:v>1.0514525888614432</c:v>
                </c:pt>
                <c:pt idx="148">
                  <c:v>1.0441896753061002</c:v>
                </c:pt>
                <c:pt idx="149">
                  <c:v>1.0369769303593155</c:v>
                </c:pt>
                <c:pt idx="150">
                  <c:v>1.0298140074811688</c:v>
                </c:pt>
                <c:pt idx="151">
                  <c:v>1.0227005625254877</c:v>
                </c:pt>
                <c:pt idx="152">
                  <c:v>1.015636253723297</c:v>
                </c:pt>
                <c:pt idx="153">
                  <c:v>1.0086207416663915</c:v>
                </c:pt>
                <c:pt idx="154">
                  <c:v>1.0016536892910306</c:v>
                </c:pt>
                <c:pt idx="155">
                  <c:v>0.99473476186174314</c:v>
                </c:pt>
                <c:pt idx="156">
                  <c:v>0.98786362695524421</c:v>
                </c:pt>
                <c:pt idx="157">
                  <c:v>2.1402751410687397</c:v>
                </c:pt>
                <c:pt idx="158">
                  <c:v>1.154674546186039</c:v>
                </c:pt>
                <c:pt idx="159">
                  <c:v>1.1319677445333429</c:v>
                </c:pt>
                <c:pt idx="160">
                  <c:v>1.1107433109411713</c:v>
                </c:pt>
                <c:pt idx="161">
                  <c:v>1.0897444628259529</c:v>
                </c:pt>
                <c:pt idx="162">
                  <c:v>1.0695734214884158</c:v>
                </c:pt>
                <c:pt idx="163">
                  <c:v>1.0497720676011986</c:v>
                </c:pt>
                <c:pt idx="164">
                  <c:v>1.0602008072768669</c:v>
                </c:pt>
                <c:pt idx="165">
                  <c:v>1.0635274954593656</c:v>
                </c:pt>
                <c:pt idx="166">
                  <c:v>1.0490329575540045</c:v>
                </c:pt>
                <c:pt idx="167">
                  <c:v>1.0292516373544103</c:v>
                </c:pt>
                <c:pt idx="168">
                  <c:v>1.010523249726613</c:v>
                </c:pt>
                <c:pt idx="169">
                  <c:v>0.99191730660117317</c:v>
                </c:pt>
                <c:pt idx="170">
                  <c:v>0.9741064405424551</c:v>
                </c:pt>
                <c:pt idx="171">
                  <c:v>0.956256431156012</c:v>
                </c:pt>
                <c:pt idx="172">
                  <c:v>0.93902070112553271</c:v>
                </c:pt>
                <c:pt idx="173">
                  <c:v>0.92218059692833731</c:v>
                </c:pt>
                <c:pt idx="174">
                  <c:v>0.90563627619929521</c:v>
                </c:pt>
                <c:pt idx="175">
                  <c:v>0.88928193281242207</c:v>
                </c:pt>
                <c:pt idx="176">
                  <c:v>0.87329128170184278</c:v>
                </c:pt>
                <c:pt idx="177">
                  <c:v>0.85756954502451843</c:v>
                </c:pt>
                <c:pt idx="178">
                  <c:v>0.84878994648090866</c:v>
                </c:pt>
                <c:pt idx="179">
                  <c:v>0.84240480267244056</c:v>
                </c:pt>
                <c:pt idx="180">
                  <c:v>0.8364904327452436</c:v>
                </c:pt>
                <c:pt idx="181">
                  <c:v>0.83069492014060564</c:v>
                </c:pt>
                <c:pt idx="182">
                  <c:v>0.82495370076444607</c:v>
                </c:pt>
                <c:pt idx="183">
                  <c:v>0.81925474603679938</c:v>
                </c:pt>
                <c:pt idx="184">
                  <c:v>0.81359563350556574</c:v>
                </c:pt>
                <c:pt idx="185">
                  <c:v>0.80797569845968886</c:v>
                </c:pt>
                <c:pt idx="186">
                  <c:v>0.80239459907172139</c:v>
                </c:pt>
                <c:pt idx="187">
                  <c:v>0.79685205406574622</c:v>
                </c:pt>
                <c:pt idx="188">
                  <c:v>0.79134779474715566</c:v>
                </c:pt>
                <c:pt idx="189">
                  <c:v>0.78588155622226985</c:v>
                </c:pt>
                <c:pt idx="190">
                  <c:v>0.7804530757827336</c:v>
                </c:pt>
                <c:pt idx="191">
                  <c:v>0.77506209259985714</c:v>
                </c:pt>
                <c:pt idx="192">
                  <c:v>0.76970834765851015</c:v>
                </c:pt>
                <c:pt idx="193">
                  <c:v>0.76439158373488314</c:v>
                </c:pt>
                <c:pt idx="194">
                  <c:v>0.7875821204058755</c:v>
                </c:pt>
                <c:pt idx="195">
                  <c:v>0.77176604120032566</c:v>
                </c:pt>
                <c:pt idx="196">
                  <c:v>0.75587986213803304</c:v>
                </c:pt>
                <c:pt idx="197">
                  <c:v>0.7448090795791229</c:v>
                </c:pt>
                <c:pt idx="198">
                  <c:v>0.73859489124912103</c:v>
                </c:pt>
                <c:pt idx="199">
                  <c:v>0.73329753235524853</c:v>
                </c:pt>
                <c:pt idx="200">
                  <c:v>0.72819653280934138</c:v>
                </c:pt>
                <c:pt idx="201">
                  <c:v>0.72315997728904824</c:v>
                </c:pt>
                <c:pt idx="202">
                  <c:v>0.71816355177806279</c:v>
                </c:pt>
                <c:pt idx="203">
                  <c:v>0.71388979141545261</c:v>
                </c:pt>
                <c:pt idx="204">
                  <c:v>0.7263029249725822</c:v>
                </c:pt>
                <c:pt idx="205">
                  <c:v>0.85434092913413862</c:v>
                </c:pt>
                <c:pt idx="206">
                  <c:v>1.0780581989985307</c:v>
                </c:pt>
                <c:pt idx="207">
                  <c:v>0.87165493190119658</c:v>
                </c:pt>
                <c:pt idx="208">
                  <c:v>0.8514136530055616</c:v>
                </c:pt>
                <c:pt idx="209">
                  <c:v>0.83146351290814136</c:v>
                </c:pt>
                <c:pt idx="210">
                  <c:v>0.81201736600802787</c:v>
                </c:pt>
                <c:pt idx="211">
                  <c:v>0.79336921260929982</c:v>
                </c:pt>
                <c:pt idx="212">
                  <c:v>0.77516373022852192</c:v>
                </c:pt>
                <c:pt idx="213">
                  <c:v>0.75719514056852977</c:v>
                </c:pt>
                <c:pt idx="214">
                  <c:v>0.73952614878419798</c:v>
                </c:pt>
                <c:pt idx="215">
                  <c:v>0.72155885939068964</c:v>
                </c:pt>
                <c:pt idx="216">
                  <c:v>0.70443430781362038</c:v>
                </c:pt>
                <c:pt idx="217">
                  <c:v>0.68707687507979631</c:v>
                </c:pt>
                <c:pt idx="218">
                  <c:v>0.67704893635792573</c:v>
                </c:pt>
                <c:pt idx="219">
                  <c:v>0.66026236176748287</c:v>
                </c:pt>
                <c:pt idx="220">
                  <c:v>0.6437601516119017</c:v>
                </c:pt>
                <c:pt idx="221">
                  <c:v>0.63134413209043816</c:v>
                </c:pt>
                <c:pt idx="222">
                  <c:v>0.66124350105376839</c:v>
                </c:pt>
                <c:pt idx="223">
                  <c:v>0.64428585004039052</c:v>
                </c:pt>
                <c:pt idx="224">
                  <c:v>0.63824968895205647</c:v>
                </c:pt>
                <c:pt idx="225">
                  <c:v>0.62136108900801323</c:v>
                </c:pt>
                <c:pt idx="226">
                  <c:v>0.60975226577506603</c:v>
                </c:pt>
                <c:pt idx="227">
                  <c:v>0.60420274318829759</c:v>
                </c:pt>
                <c:pt idx="228">
                  <c:v>0.59978465890696375</c:v>
                </c:pt>
                <c:pt idx="229">
                  <c:v>0.59628411072290444</c:v>
                </c:pt>
                <c:pt idx="230">
                  <c:v>0.591600302337698</c:v>
                </c:pt>
                <c:pt idx="231">
                  <c:v>0.58741053181682745</c:v>
                </c:pt>
                <c:pt idx="232">
                  <c:v>0.5833341075799755</c:v>
                </c:pt>
                <c:pt idx="233">
                  <c:v>0.62386724639840496</c:v>
                </c:pt>
                <c:pt idx="234">
                  <c:v>0.60604028436446344</c:v>
                </c:pt>
                <c:pt idx="235">
                  <c:v>0.58875331363964878</c:v>
                </c:pt>
                <c:pt idx="236">
                  <c:v>0.5713441393685319</c:v>
                </c:pt>
                <c:pt idx="237">
                  <c:v>0.56418446194341942</c:v>
                </c:pt>
                <c:pt idx="238">
                  <c:v>0.55969993155863007</c:v>
                </c:pt>
                <c:pt idx="239">
                  <c:v>0.55572640858611388</c:v>
                </c:pt>
                <c:pt idx="240">
                  <c:v>0.55186809220465805</c:v>
                </c:pt>
                <c:pt idx="241">
                  <c:v>0.54805247139876578</c:v>
                </c:pt>
                <c:pt idx="242">
                  <c:v>0.54426614022811326</c:v>
                </c:pt>
                <c:pt idx="243">
                  <c:v>0.540506499409807</c:v>
                </c:pt>
                <c:pt idx="244">
                  <c:v>0.53677292636561302</c:v>
                </c:pt>
                <c:pt idx="245">
                  <c:v>0.53306516091762446</c:v>
                </c:pt>
                <c:pt idx="246">
                  <c:v>0.52938301015314715</c:v>
                </c:pt>
                <c:pt idx="247">
                  <c:v>0.52572629446093611</c:v>
                </c:pt>
                <c:pt idx="248">
                  <c:v>0.5220948376585749</c:v>
                </c:pt>
                <c:pt idx="249">
                  <c:v>0.51848846518066893</c:v>
                </c:pt>
                <c:pt idx="250">
                  <c:v>0.51490700374077025</c:v>
                </c:pt>
                <c:pt idx="251">
                  <c:v>0.51135028126277904</c:v>
                </c:pt>
                <c:pt idx="252">
                  <c:v>0.50781812686165595</c:v>
                </c:pt>
                <c:pt idx="253">
                  <c:v>0.50431037083319818</c:v>
                </c:pt>
                <c:pt idx="254">
                  <c:v>0.50082684464551686</c:v>
                </c:pt>
                <c:pt idx="255">
                  <c:v>0.4973673809308729</c:v>
                </c:pt>
                <c:pt idx="256">
                  <c:v>0.49393181347762338</c:v>
                </c:pt>
                <c:pt idx="257">
                  <c:v>0.49051997722223351</c:v>
                </c:pt>
                <c:pt idx="258">
                  <c:v>0.48713170824134588</c:v>
                </c:pt>
                <c:pt idx="259">
                  <c:v>0.48376684374390427</c:v>
                </c:pt>
                <c:pt idx="260">
                  <c:v>0.48042522206333249</c:v>
                </c:pt>
                <c:pt idx="261">
                  <c:v>0.47710668264976702</c:v>
                </c:pt>
                <c:pt idx="262">
                  <c:v>0.47552900620781807</c:v>
                </c:pt>
                <c:pt idx="263">
                  <c:v>0.47085228880719526</c:v>
                </c:pt>
                <c:pt idx="264">
                  <c:v>0.46734538845281809</c:v>
                </c:pt>
                <c:pt idx="265">
                  <c:v>0.46407067276292679</c:v>
                </c:pt>
                <c:pt idx="266">
                  <c:v>0.46085659669252205</c:v>
                </c:pt>
                <c:pt idx="267">
                  <c:v>0.45767167261606717</c:v>
                </c:pt>
                <c:pt idx="268">
                  <c:v>0.4545100191572643</c:v>
                </c:pt>
                <c:pt idx="269">
                  <c:v>0.45137043715161318</c:v>
                </c:pt>
                <c:pt idx="270">
                  <c:v>0.4482525842954086</c:v>
                </c:pt>
                <c:pt idx="271">
                  <c:v>0.46427761800074524</c:v>
                </c:pt>
                <c:pt idx="272">
                  <c:v>0.54933485818629724</c:v>
                </c:pt>
                <c:pt idx="273">
                  <c:v>0.50164689671793572</c:v>
                </c:pt>
                <c:pt idx="274">
                  <c:v>0.48181482032397183</c:v>
                </c:pt>
                <c:pt idx="275">
                  <c:v>0.46217434094602605</c:v>
                </c:pt>
                <c:pt idx="276">
                  <c:v>0.44265523712449606</c:v>
                </c:pt>
                <c:pt idx="277">
                  <c:v>0.42933743000352348</c:v>
                </c:pt>
                <c:pt idx="278">
                  <c:v>0.42449601041379864</c:v>
                </c:pt>
                <c:pt idx="279">
                  <c:v>0.42122087301272726</c:v>
                </c:pt>
                <c:pt idx="280">
                  <c:v>0.41824859337557785</c:v>
                </c:pt>
                <c:pt idx="281">
                  <c:v>0.41534807745600533</c:v>
                </c:pt>
                <c:pt idx="282">
                  <c:v>0.41247696325304756</c:v>
                </c:pt>
                <c:pt idx="283">
                  <c:v>0.40962739365351236</c:v>
                </c:pt>
                <c:pt idx="284">
                  <c:v>0.4067978205253075</c:v>
                </c:pt>
                <c:pt idx="285">
                  <c:v>0.40398784991954056</c:v>
                </c:pt>
                <c:pt idx="286">
                  <c:v>0.40119729966195228</c:v>
                </c:pt>
                <c:pt idx="287">
                  <c:v>0.43408071589002117</c:v>
                </c:pt>
                <c:pt idx="288">
                  <c:v>0.41924532228836719</c:v>
                </c:pt>
                <c:pt idx="289">
                  <c:v>0.65176155425299553</c:v>
                </c:pt>
                <c:pt idx="290">
                  <c:v>0.54028350400442915</c:v>
                </c:pt>
                <c:pt idx="291">
                  <c:v>4.2955637906048505</c:v>
                </c:pt>
                <c:pt idx="292">
                  <c:v>0.78854036899197055</c:v>
                </c:pt>
                <c:pt idx="293">
                  <c:v>2.0522086850272863</c:v>
                </c:pt>
                <c:pt idx="294">
                  <c:v>0.79399078001859791</c:v>
                </c:pt>
                <c:pt idx="295">
                  <c:v>0.75851920695278552</c:v>
                </c:pt>
                <c:pt idx="296">
                  <c:v>1.241240871727793</c:v>
                </c:pt>
                <c:pt idx="297">
                  <c:v>0.84617919486431759</c:v>
                </c:pt>
                <c:pt idx="298">
                  <c:v>0.80571017299553183</c:v>
                </c:pt>
                <c:pt idx="299">
                  <c:v>0.81254703130655548</c:v>
                </c:pt>
                <c:pt idx="300">
                  <c:v>0.8300769770578561</c:v>
                </c:pt>
                <c:pt idx="301">
                  <c:v>0.82330829362699665</c:v>
                </c:pt>
                <c:pt idx="302">
                  <c:v>0.95630520388650653</c:v>
                </c:pt>
                <c:pt idx="303">
                  <c:v>0.84160792266642881</c:v>
                </c:pt>
                <c:pt idx="304">
                  <c:v>0.80695366381169964</c:v>
                </c:pt>
                <c:pt idx="305">
                  <c:v>0.79369212630459907</c:v>
                </c:pt>
                <c:pt idx="306">
                  <c:v>0.75741073312086349</c:v>
                </c:pt>
                <c:pt idx="307">
                  <c:v>0.76765550441469332</c:v>
                </c:pt>
                <c:pt idx="308">
                  <c:v>0.73346460910829725</c:v>
                </c:pt>
                <c:pt idx="309">
                  <c:v>0.70874792769532058</c:v>
                </c:pt>
                <c:pt idx="310">
                  <c:v>0.71636904184830263</c:v>
                </c:pt>
                <c:pt idx="311">
                  <c:v>0.68528334924876688</c:v>
                </c:pt>
                <c:pt idx="312">
                  <c:v>0.70099844615550999</c:v>
                </c:pt>
                <c:pt idx="313">
                  <c:v>0.68913665416338976</c:v>
                </c:pt>
                <c:pt idx="314">
                  <c:v>0.6609418409197142</c:v>
                </c:pt>
                <c:pt idx="315">
                  <c:v>0.66700036900661686</c:v>
                </c:pt>
                <c:pt idx="316">
                  <c:v>0.63817880784664494</c:v>
                </c:pt>
                <c:pt idx="317">
                  <c:v>0.61744804012637799</c:v>
                </c:pt>
                <c:pt idx="318">
                  <c:v>0.59104082297431049</c:v>
                </c:pt>
                <c:pt idx="319">
                  <c:v>0.56634596056201736</c:v>
                </c:pt>
                <c:pt idx="320">
                  <c:v>0.54203238940168519</c:v>
                </c:pt>
                <c:pt idx="321">
                  <c:v>0.55923720666762777</c:v>
                </c:pt>
                <c:pt idx="322">
                  <c:v>0.54479051958063507</c:v>
                </c:pt>
                <c:pt idx="323">
                  <c:v>2.1717894593709453</c:v>
                </c:pt>
                <c:pt idx="324">
                  <c:v>1.3815486528408347</c:v>
                </c:pt>
                <c:pt idx="325">
                  <c:v>0.77531046368364487</c:v>
                </c:pt>
                <c:pt idx="326">
                  <c:v>0.74686208305005031</c:v>
                </c:pt>
                <c:pt idx="327">
                  <c:v>0.77984939508907392</c:v>
                </c:pt>
                <c:pt idx="328">
                  <c:v>2.3247442102202633</c:v>
                </c:pt>
                <c:pt idx="329">
                  <c:v>1.0865513192732401</c:v>
                </c:pt>
                <c:pt idx="330">
                  <c:v>0.83852838700858234</c:v>
                </c:pt>
                <c:pt idx="331">
                  <c:v>0.80083694419092721</c:v>
                </c:pt>
                <c:pt idx="332">
                  <c:v>0.76691858576635474</c:v>
                </c:pt>
                <c:pt idx="333">
                  <c:v>1.1488873433704787</c:v>
                </c:pt>
                <c:pt idx="334">
                  <c:v>2.1917379583214611</c:v>
                </c:pt>
                <c:pt idx="335">
                  <c:v>0.88791161900654125</c:v>
                </c:pt>
                <c:pt idx="336">
                  <c:v>0.84946652063101991</c:v>
                </c:pt>
                <c:pt idx="337">
                  <c:v>0.81492673964776452</c:v>
                </c:pt>
                <c:pt idx="338">
                  <c:v>0.78329975620725634</c:v>
                </c:pt>
                <c:pt idx="339">
                  <c:v>0.75395007061106756</c:v>
                </c:pt>
                <c:pt idx="340">
                  <c:v>0.72601146138383177</c:v>
                </c:pt>
                <c:pt idx="341">
                  <c:v>0.69880395068500378</c:v>
                </c:pt>
                <c:pt idx="342">
                  <c:v>0.67274445976935626</c:v>
                </c:pt>
                <c:pt idx="343">
                  <c:v>0.64766763461089893</c:v>
                </c:pt>
                <c:pt idx="344">
                  <c:v>0.62332508614237392</c:v>
                </c:pt>
                <c:pt idx="345">
                  <c:v>0.60161802061030722</c:v>
                </c:pt>
                <c:pt idx="346">
                  <c:v>0.57885683406689337</c:v>
                </c:pt>
                <c:pt idx="347">
                  <c:v>0.55623003973899698</c:v>
                </c:pt>
                <c:pt idx="348">
                  <c:v>0.53542354175950779</c:v>
                </c:pt>
                <c:pt idx="349">
                  <c:v>0.52141942778989592</c:v>
                </c:pt>
                <c:pt idx="350">
                  <c:v>0.5159336313316637</c:v>
                </c:pt>
                <c:pt idx="351">
                  <c:v>0.5794355487504107</c:v>
                </c:pt>
                <c:pt idx="352">
                  <c:v>0.55029736666905782</c:v>
                </c:pt>
                <c:pt idx="353">
                  <c:v>0.52834890902466447</c:v>
                </c:pt>
                <c:pt idx="354">
                  <c:v>0.97906581543274529</c:v>
                </c:pt>
                <c:pt idx="355">
                  <c:v>0.64429910813544766</c:v>
                </c:pt>
                <c:pt idx="356">
                  <c:v>0.62941007120680859</c:v>
                </c:pt>
                <c:pt idx="357">
                  <c:v>3.3937216161472978</c:v>
                </c:pt>
                <c:pt idx="358">
                  <c:v>0.81414176153403861</c:v>
                </c:pt>
                <c:pt idx="359">
                  <c:v>0.7763443657686494</c:v>
                </c:pt>
                <c:pt idx="360">
                  <c:v>2.5723194865304464</c:v>
                </c:pt>
                <c:pt idx="361">
                  <c:v>0.87756510007967625</c:v>
                </c:pt>
                <c:pt idx="362">
                  <c:v>0.83708811399408378</c:v>
                </c:pt>
                <c:pt idx="363">
                  <c:v>5.6888412006514235</c:v>
                </c:pt>
                <c:pt idx="364">
                  <c:v>0.9825109995259883</c:v>
                </c:pt>
                <c:pt idx="365">
                  <c:v>0.97594477904914911</c:v>
                </c:pt>
                <c:pt idx="366">
                  <c:v>1.1452629057537735</c:v>
                </c:pt>
                <c:pt idx="367">
                  <c:v>1.0153248736575768</c:v>
                </c:pt>
                <c:pt idx="368">
                  <c:v>1.0291832817264996</c:v>
                </c:pt>
                <c:pt idx="369">
                  <c:v>1.0291832817264996</c:v>
                </c:pt>
                <c:pt idx="370">
                  <c:v>4.6227756238134381</c:v>
                </c:pt>
                <c:pt idx="371">
                  <c:v>1.0328918526457354</c:v>
                </c:pt>
                <c:pt idx="372">
                  <c:v>3.1258855230842766</c:v>
                </c:pt>
                <c:pt idx="373">
                  <c:v>1.1164064091589212</c:v>
                </c:pt>
                <c:pt idx="374">
                  <c:v>1.7492182972863914</c:v>
                </c:pt>
                <c:pt idx="375">
                  <c:v>3.7438059736965985</c:v>
                </c:pt>
                <c:pt idx="376">
                  <c:v>1.2082327556128107</c:v>
                </c:pt>
                <c:pt idx="377">
                  <c:v>1.1676277778266173</c:v>
                </c:pt>
                <c:pt idx="378">
                  <c:v>1.1303861415181864</c:v>
                </c:pt>
                <c:pt idx="379">
                  <c:v>1.0973652137143037</c:v>
                </c:pt>
                <c:pt idx="380">
                  <c:v>1.1147747058201909</c:v>
                </c:pt>
                <c:pt idx="381">
                  <c:v>3.9671834962067662</c:v>
                </c:pt>
                <c:pt idx="382">
                  <c:v>1.2256952795681724</c:v>
                </c:pt>
                <c:pt idx="383">
                  <c:v>1.1918325987130556</c:v>
                </c:pt>
                <c:pt idx="384">
                  <c:v>1.1624462932926358</c:v>
                </c:pt>
                <c:pt idx="385">
                  <c:v>1.1263305811338455</c:v>
                </c:pt>
                <c:pt idx="386">
                  <c:v>1.6915987849469909</c:v>
                </c:pt>
                <c:pt idx="387">
                  <c:v>1.2247478844578861</c:v>
                </c:pt>
                <c:pt idx="388">
                  <c:v>1.5838839052983982</c:v>
                </c:pt>
                <c:pt idx="389">
                  <c:v>1.3212671790437052</c:v>
                </c:pt>
                <c:pt idx="390">
                  <c:v>1.4273842634484437</c:v>
                </c:pt>
                <c:pt idx="391">
                  <c:v>1.2484444590409343</c:v>
                </c:pt>
                <c:pt idx="392">
                  <c:v>4.7776744371700968</c:v>
                </c:pt>
                <c:pt idx="393">
                  <c:v>1.3583039992379251</c:v>
                </c:pt>
                <c:pt idx="394">
                  <c:v>1.3144521757373639</c:v>
                </c:pt>
                <c:pt idx="395">
                  <c:v>1.353679600673459</c:v>
                </c:pt>
                <c:pt idx="396">
                  <c:v>1.3008517510989481</c:v>
                </c:pt>
                <c:pt idx="397">
                  <c:v>1.260972050208542</c:v>
                </c:pt>
                <c:pt idx="398">
                  <c:v>1.2544442108887059</c:v>
                </c:pt>
                <c:pt idx="399">
                  <c:v>1.368538294395971</c:v>
                </c:pt>
                <c:pt idx="400">
                  <c:v>1.3137200189728289</c:v>
                </c:pt>
                <c:pt idx="401">
                  <c:v>1.2939657672488223</c:v>
                </c:pt>
                <c:pt idx="402">
                  <c:v>1.2888114850767334</c:v>
                </c:pt>
                <c:pt idx="403">
                  <c:v>1.2453284473738331</c:v>
                </c:pt>
                <c:pt idx="404">
                  <c:v>1.263543072917086</c:v>
                </c:pt>
                <c:pt idx="405">
                  <c:v>1.2210851721666449</c:v>
                </c:pt>
                <c:pt idx="406">
                  <c:v>1.1820455747532752</c:v>
                </c:pt>
                <c:pt idx="407">
                  <c:v>2.7500005812829889</c:v>
                </c:pt>
                <c:pt idx="408">
                  <c:v>1.2601143864371764</c:v>
                </c:pt>
                <c:pt idx="409">
                  <c:v>1.2548622014285691</c:v>
                </c:pt>
                <c:pt idx="410">
                  <c:v>5.6002829611129883</c:v>
                </c:pt>
                <c:pt idx="411">
                  <c:v>1.3328544911484759</c:v>
                </c:pt>
                <c:pt idx="412">
                  <c:v>1.3247331836650096</c:v>
                </c:pt>
                <c:pt idx="413">
                  <c:v>1.2974147418427171</c:v>
                </c:pt>
                <c:pt idx="414">
                  <c:v>1.2588420985897311</c:v>
                </c:pt>
                <c:pt idx="415">
                  <c:v>1.2519591145939652</c:v>
                </c:pt>
                <c:pt idx="416">
                  <c:v>4.2355995245568945</c:v>
                </c:pt>
                <c:pt idx="417">
                  <c:v>1.3739644679594167</c:v>
                </c:pt>
                <c:pt idx="418">
                  <c:v>2.6277319094207607</c:v>
                </c:pt>
                <c:pt idx="419">
                  <c:v>1.3893229073214615</c:v>
                </c:pt>
                <c:pt idx="420">
                  <c:v>6.6672736980891676</c:v>
                </c:pt>
                <c:pt idx="421">
                  <c:v>2.675972414195706</c:v>
                </c:pt>
                <c:pt idx="422">
                  <c:v>1.7956142541861193</c:v>
                </c:pt>
                <c:pt idx="423">
                  <c:v>8.5522255127994828</c:v>
                </c:pt>
                <c:pt idx="424">
                  <c:v>2.2433549215055613</c:v>
                </c:pt>
                <c:pt idx="425">
                  <c:v>1.7164286510193794</c:v>
                </c:pt>
                <c:pt idx="426">
                  <c:v>1.6727717996954983</c:v>
                </c:pt>
                <c:pt idx="427">
                  <c:v>1.6525613702177253</c:v>
                </c:pt>
                <c:pt idx="428">
                  <c:v>1.6204965787122354</c:v>
                </c:pt>
                <c:pt idx="429">
                  <c:v>1.5833328273141314</c:v>
                </c:pt>
                <c:pt idx="430">
                  <c:v>1.6074804606873314</c:v>
                </c:pt>
                <c:pt idx="431">
                  <c:v>1.5695831368505613</c:v>
                </c:pt>
                <c:pt idx="432">
                  <c:v>1.578759625848728</c:v>
                </c:pt>
                <c:pt idx="433">
                  <c:v>1.5425874049009978</c:v>
                </c:pt>
                <c:pt idx="434">
                  <c:v>1.7107079072629883</c:v>
                </c:pt>
                <c:pt idx="435">
                  <c:v>1.5677838802571336</c:v>
                </c:pt>
                <c:pt idx="436">
                  <c:v>11.785999711620045</c:v>
                </c:pt>
                <c:pt idx="437">
                  <c:v>1.752132233370832</c:v>
                </c:pt>
                <c:pt idx="438">
                  <c:v>3.1507853684480334</c:v>
                </c:pt>
                <c:pt idx="439">
                  <c:v>1.8975853233007849</c:v>
                </c:pt>
                <c:pt idx="440">
                  <c:v>5.4736631298514267</c:v>
                </c:pt>
                <c:pt idx="441">
                  <c:v>2.3547993028781171</c:v>
                </c:pt>
                <c:pt idx="442">
                  <c:v>1.9429945254389476</c:v>
                </c:pt>
                <c:pt idx="443">
                  <c:v>2.0444327840260481</c:v>
                </c:pt>
                <c:pt idx="444">
                  <c:v>4.9459161667237641</c:v>
                </c:pt>
                <c:pt idx="445">
                  <c:v>1.9933895793738636</c:v>
                </c:pt>
                <c:pt idx="446">
                  <c:v>1.9873437302417774</c:v>
                </c:pt>
                <c:pt idx="447">
                  <c:v>1.9462369407864055</c:v>
                </c:pt>
                <c:pt idx="448">
                  <c:v>1.9696441785207286</c:v>
                </c:pt>
                <c:pt idx="449">
                  <c:v>1.9237415113086038</c:v>
                </c:pt>
                <c:pt idx="450">
                  <c:v>1.9127448168469918</c:v>
                </c:pt>
                <c:pt idx="451">
                  <c:v>1.9129777599385442</c:v>
                </c:pt>
                <c:pt idx="452">
                  <c:v>1.8722320763852893</c:v>
                </c:pt>
                <c:pt idx="453">
                  <c:v>1.8330311094188945</c:v>
                </c:pt>
                <c:pt idx="454">
                  <c:v>1.7964811921734429</c:v>
                </c:pt>
                <c:pt idx="455">
                  <c:v>1.7614016723656847</c:v>
                </c:pt>
                <c:pt idx="456">
                  <c:v>2.9210427484465091</c:v>
                </c:pt>
                <c:pt idx="457">
                  <c:v>1.8662586345595644</c:v>
                </c:pt>
                <c:pt idx="458">
                  <c:v>1.8541890091944653</c:v>
                </c:pt>
                <c:pt idx="459">
                  <c:v>1.8123731151940448</c:v>
                </c:pt>
                <c:pt idx="460">
                  <c:v>1.7734421837841055</c:v>
                </c:pt>
                <c:pt idx="461">
                  <c:v>1.7365205051771122</c:v>
                </c:pt>
                <c:pt idx="462">
                  <c:v>1.7103795211500825</c:v>
                </c:pt>
                <c:pt idx="463">
                  <c:v>1.676994213614452</c:v>
                </c:pt>
                <c:pt idx="464">
                  <c:v>1.644966246523957</c:v>
                </c:pt>
                <c:pt idx="465">
                  <c:v>1.6149344596503723</c:v>
                </c:pt>
                <c:pt idx="466">
                  <c:v>1.5891560129659228</c:v>
                </c:pt>
                <c:pt idx="467">
                  <c:v>1.5606472497600499</c:v>
                </c:pt>
                <c:pt idx="468">
                  <c:v>1.5332682785655756</c:v>
                </c:pt>
                <c:pt idx="469">
                  <c:v>1.5061288260431513</c:v>
                </c:pt>
                <c:pt idx="470">
                  <c:v>1.4795498500506921</c:v>
                </c:pt>
                <c:pt idx="471">
                  <c:v>1.5154193372136036</c:v>
                </c:pt>
                <c:pt idx="472">
                  <c:v>1.5184266231685011</c:v>
                </c:pt>
                <c:pt idx="473">
                  <c:v>1.4908831103770157</c:v>
                </c:pt>
                <c:pt idx="474">
                  <c:v>1.4648165672070563</c:v>
                </c:pt>
                <c:pt idx="475">
                  <c:v>1.4390741416328228</c:v>
                </c:pt>
                <c:pt idx="476">
                  <c:v>1.4141165103592293</c:v>
                </c:pt>
                <c:pt idx="477">
                  <c:v>1.401503542347575</c:v>
                </c:pt>
                <c:pt idx="478">
                  <c:v>1.3855086834098713</c:v>
                </c:pt>
                <c:pt idx="479">
                  <c:v>1.3609891050881089</c:v>
                </c:pt>
                <c:pt idx="480">
                  <c:v>1.3376570485888635</c:v>
                </c:pt>
                <c:pt idx="481">
                  <c:v>1.3253425362945526</c:v>
                </c:pt>
                <c:pt idx="482">
                  <c:v>1.3032133439622697</c:v>
                </c:pt>
                <c:pt idx="483">
                  <c:v>1.2871430957232697</c:v>
                </c:pt>
                <c:pt idx="484">
                  <c:v>1.2769599187891909</c:v>
                </c:pt>
                <c:pt idx="485">
                  <c:v>2.6437430841730478</c:v>
                </c:pt>
                <c:pt idx="486">
                  <c:v>1.4218052404580244</c:v>
                </c:pt>
                <c:pt idx="487">
                  <c:v>1.3954764438904017</c:v>
                </c:pt>
                <c:pt idx="488">
                  <c:v>1.3694355011347248</c:v>
                </c:pt>
                <c:pt idx="489">
                  <c:v>1.3445579727700228</c:v>
                </c:pt>
                <c:pt idx="490">
                  <c:v>1.3203850878132193</c:v>
                </c:pt>
                <c:pt idx="491">
                  <c:v>1.2966729603661675</c:v>
                </c:pt>
                <c:pt idx="492">
                  <c:v>1.2735355598450426</c:v>
                </c:pt>
                <c:pt idx="493">
                  <c:v>1.251348117983667</c:v>
                </c:pt>
                <c:pt idx="494">
                  <c:v>1.2295236849715836</c:v>
                </c:pt>
                <c:pt idx="495">
                  <c:v>1.2085499990043032</c:v>
                </c:pt>
                <c:pt idx="496">
                  <c:v>1.1876948169116797</c:v>
                </c:pt>
                <c:pt idx="497">
                  <c:v>1.1690218024397609</c:v>
                </c:pt>
                <c:pt idx="498">
                  <c:v>1.1597200049183394</c:v>
                </c:pt>
                <c:pt idx="499">
                  <c:v>1.1508025247333324</c:v>
                </c:pt>
                <c:pt idx="500">
                  <c:v>1.1426875859680257</c:v>
                </c:pt>
                <c:pt idx="501">
                  <c:v>1.1347641609837456</c:v>
                </c:pt>
                <c:pt idx="502">
                  <c:v>1.1269202319362319</c:v>
                </c:pt>
                <c:pt idx="503">
                  <c:v>1.1191350123877402</c:v>
                </c:pt>
                <c:pt idx="504">
                  <c:v>1.1114043970033294</c:v>
                </c:pt>
                <c:pt idx="505">
                  <c:v>1.1037273322050545</c:v>
                </c:pt>
                <c:pt idx="506">
                  <c:v>1.0961033244322473</c:v>
                </c:pt>
                <c:pt idx="507">
                  <c:v>1.0885319845857142</c:v>
                </c:pt>
                <c:pt idx="508">
                  <c:v>1.0810129447283876</c:v>
                </c:pt>
                <c:pt idx="509">
                  <c:v>1.0735458428422333</c:v>
                </c:pt>
                <c:pt idx="510">
                  <c:v>1.0661303200273353</c:v>
                </c:pt>
                <c:pt idx="511">
                  <c:v>1.058766019975768</c:v>
                </c:pt>
                <c:pt idx="512">
                  <c:v>1.0514525888614432</c:v>
                </c:pt>
                <c:pt idx="513">
                  <c:v>1.0441896753061002</c:v>
                </c:pt>
                <c:pt idx="514">
                  <c:v>1.0369769303593155</c:v>
                </c:pt>
                <c:pt idx="515">
                  <c:v>1.0298140074811688</c:v>
                </c:pt>
                <c:pt idx="516">
                  <c:v>1.0227005625254877</c:v>
                </c:pt>
                <c:pt idx="517">
                  <c:v>1.015636253723297</c:v>
                </c:pt>
                <c:pt idx="518">
                  <c:v>1.0086207416663915</c:v>
                </c:pt>
                <c:pt idx="519">
                  <c:v>1.0016536892910306</c:v>
                </c:pt>
                <c:pt idx="520">
                  <c:v>0.99473476186174314</c:v>
                </c:pt>
                <c:pt idx="521">
                  <c:v>0.98786362695524421</c:v>
                </c:pt>
                <c:pt idx="522">
                  <c:v>2.1402751410687397</c:v>
                </c:pt>
                <c:pt idx="523">
                  <c:v>1.154674546186039</c:v>
                </c:pt>
                <c:pt idx="524">
                  <c:v>1.1319677445333429</c:v>
                </c:pt>
                <c:pt idx="525">
                  <c:v>1.1107433109411713</c:v>
                </c:pt>
                <c:pt idx="526">
                  <c:v>1.0897444628259529</c:v>
                </c:pt>
                <c:pt idx="527">
                  <c:v>1.0695734214884158</c:v>
                </c:pt>
                <c:pt idx="528">
                  <c:v>1.0497720676011986</c:v>
                </c:pt>
                <c:pt idx="529">
                  <c:v>1.0602008072768669</c:v>
                </c:pt>
                <c:pt idx="530">
                  <c:v>1.0635274954593656</c:v>
                </c:pt>
                <c:pt idx="531">
                  <c:v>1.0490329575540045</c:v>
                </c:pt>
                <c:pt idx="532">
                  <c:v>1.0292516373544103</c:v>
                </c:pt>
                <c:pt idx="533">
                  <c:v>1.010523249726613</c:v>
                </c:pt>
                <c:pt idx="534">
                  <c:v>0.99191730660117317</c:v>
                </c:pt>
                <c:pt idx="535">
                  <c:v>0.9741064405424551</c:v>
                </c:pt>
                <c:pt idx="536">
                  <c:v>0.956256431156012</c:v>
                </c:pt>
                <c:pt idx="537">
                  <c:v>0.93902070112553271</c:v>
                </c:pt>
                <c:pt idx="538">
                  <c:v>0.92218059692833731</c:v>
                </c:pt>
                <c:pt idx="539">
                  <c:v>0.90563627619929521</c:v>
                </c:pt>
                <c:pt idx="540">
                  <c:v>0.88928193281242207</c:v>
                </c:pt>
                <c:pt idx="541">
                  <c:v>0.87329128170184278</c:v>
                </c:pt>
                <c:pt idx="542">
                  <c:v>0.85756954502451843</c:v>
                </c:pt>
                <c:pt idx="543">
                  <c:v>0.84878994648090866</c:v>
                </c:pt>
                <c:pt idx="544">
                  <c:v>0.84240480267244056</c:v>
                </c:pt>
                <c:pt idx="545">
                  <c:v>0.8364904327452436</c:v>
                </c:pt>
                <c:pt idx="546">
                  <c:v>0.83069492014060564</c:v>
                </c:pt>
                <c:pt idx="547">
                  <c:v>0.82495370076444607</c:v>
                </c:pt>
                <c:pt idx="548">
                  <c:v>0.81925474603679938</c:v>
                </c:pt>
                <c:pt idx="549">
                  <c:v>0.81359563350556574</c:v>
                </c:pt>
                <c:pt idx="550">
                  <c:v>0.80797569845968886</c:v>
                </c:pt>
                <c:pt idx="551">
                  <c:v>0.80239459907172139</c:v>
                </c:pt>
                <c:pt idx="552">
                  <c:v>0.79685205406574622</c:v>
                </c:pt>
                <c:pt idx="553">
                  <c:v>0.79134779474715566</c:v>
                </c:pt>
                <c:pt idx="554">
                  <c:v>0.78588155622226985</c:v>
                </c:pt>
                <c:pt idx="555">
                  <c:v>0.7804530757827336</c:v>
                </c:pt>
                <c:pt idx="556">
                  <c:v>0.77506209259985714</c:v>
                </c:pt>
                <c:pt idx="557">
                  <c:v>0.76970834765851015</c:v>
                </c:pt>
                <c:pt idx="558">
                  <c:v>0.76439158373488314</c:v>
                </c:pt>
                <c:pt idx="559">
                  <c:v>0.7875821204058755</c:v>
                </c:pt>
                <c:pt idx="560">
                  <c:v>0.77176604120032566</c:v>
                </c:pt>
                <c:pt idx="561">
                  <c:v>0.75587986213803304</c:v>
                </c:pt>
                <c:pt idx="562">
                  <c:v>0.7448090795791229</c:v>
                </c:pt>
                <c:pt idx="563">
                  <c:v>0.73859489124912103</c:v>
                </c:pt>
                <c:pt idx="564">
                  <c:v>0.73329753235524853</c:v>
                </c:pt>
                <c:pt idx="565">
                  <c:v>0.72819653280934138</c:v>
                </c:pt>
                <c:pt idx="566">
                  <c:v>0.72315997728904824</c:v>
                </c:pt>
                <c:pt idx="567">
                  <c:v>0.71816355177806279</c:v>
                </c:pt>
                <c:pt idx="568">
                  <c:v>0.71388979141545261</c:v>
                </c:pt>
                <c:pt idx="569">
                  <c:v>0.7263029249725822</c:v>
                </c:pt>
                <c:pt idx="570">
                  <c:v>0.85434092913413862</c:v>
                </c:pt>
                <c:pt idx="571">
                  <c:v>1.0780581989985307</c:v>
                </c:pt>
                <c:pt idx="572">
                  <c:v>0.87165493190119658</c:v>
                </c:pt>
                <c:pt idx="573">
                  <c:v>0.8514136530055616</c:v>
                </c:pt>
                <c:pt idx="574">
                  <c:v>0.83146351290814136</c:v>
                </c:pt>
                <c:pt idx="575">
                  <c:v>0.81201736600802787</c:v>
                </c:pt>
                <c:pt idx="576">
                  <c:v>0.79336921260929982</c:v>
                </c:pt>
                <c:pt idx="577">
                  <c:v>0.77516373022852192</c:v>
                </c:pt>
                <c:pt idx="578">
                  <c:v>0.75719514056852977</c:v>
                </c:pt>
                <c:pt idx="579">
                  <c:v>0.73952614878419798</c:v>
                </c:pt>
                <c:pt idx="580">
                  <c:v>0.72155885939068964</c:v>
                </c:pt>
                <c:pt idx="581">
                  <c:v>0.70443430781362038</c:v>
                </c:pt>
                <c:pt idx="582">
                  <c:v>0.68707687507979631</c:v>
                </c:pt>
                <c:pt idx="583">
                  <c:v>0.67704893635792573</c:v>
                </c:pt>
                <c:pt idx="584">
                  <c:v>0.66026236176748287</c:v>
                </c:pt>
                <c:pt idx="585">
                  <c:v>0.6437601516119017</c:v>
                </c:pt>
                <c:pt idx="586">
                  <c:v>0.63134413209043816</c:v>
                </c:pt>
                <c:pt idx="587">
                  <c:v>0.66124350105376839</c:v>
                </c:pt>
                <c:pt idx="588">
                  <c:v>0.64428585004039052</c:v>
                </c:pt>
                <c:pt idx="589">
                  <c:v>0.63824968895205647</c:v>
                </c:pt>
                <c:pt idx="590">
                  <c:v>0.62136108900801323</c:v>
                </c:pt>
                <c:pt idx="591">
                  <c:v>0.60975226577506603</c:v>
                </c:pt>
                <c:pt idx="592">
                  <c:v>0.60420274318829759</c:v>
                </c:pt>
                <c:pt idx="593">
                  <c:v>0.59978465890696375</c:v>
                </c:pt>
                <c:pt idx="594">
                  <c:v>0.59628411072290444</c:v>
                </c:pt>
                <c:pt idx="595">
                  <c:v>0.591600302337698</c:v>
                </c:pt>
                <c:pt idx="596">
                  <c:v>0.58741053181682745</c:v>
                </c:pt>
                <c:pt idx="597">
                  <c:v>0.5833341075799755</c:v>
                </c:pt>
                <c:pt idx="598">
                  <c:v>0.62386724639840496</c:v>
                </c:pt>
                <c:pt idx="599">
                  <c:v>0.60604028436446344</c:v>
                </c:pt>
                <c:pt idx="600">
                  <c:v>0.58875331363964878</c:v>
                </c:pt>
                <c:pt idx="601">
                  <c:v>0.5713441393685319</c:v>
                </c:pt>
                <c:pt idx="602">
                  <c:v>0.56418446194341942</c:v>
                </c:pt>
                <c:pt idx="603">
                  <c:v>0.55969993155863007</c:v>
                </c:pt>
                <c:pt idx="604">
                  <c:v>0.55572640858611388</c:v>
                </c:pt>
                <c:pt idx="605">
                  <c:v>0.55186809220465805</c:v>
                </c:pt>
                <c:pt idx="606">
                  <c:v>0.54805247139876578</c:v>
                </c:pt>
                <c:pt idx="607">
                  <c:v>0.54426614022811326</c:v>
                </c:pt>
                <c:pt idx="608">
                  <c:v>0.540506499409807</c:v>
                </c:pt>
                <c:pt idx="609">
                  <c:v>0.53677292636561302</c:v>
                </c:pt>
                <c:pt idx="610">
                  <c:v>0.53306516091762446</c:v>
                </c:pt>
                <c:pt idx="611">
                  <c:v>0.52938301015314715</c:v>
                </c:pt>
                <c:pt idx="612">
                  <c:v>0.52572629446093611</c:v>
                </c:pt>
                <c:pt idx="613">
                  <c:v>0.5220948376585749</c:v>
                </c:pt>
                <c:pt idx="614">
                  <c:v>0.51848846518066893</c:v>
                </c:pt>
                <c:pt idx="615">
                  <c:v>0.51490700374077025</c:v>
                </c:pt>
                <c:pt idx="616">
                  <c:v>0.51135028126277904</c:v>
                </c:pt>
                <c:pt idx="617">
                  <c:v>0.50781812686165595</c:v>
                </c:pt>
                <c:pt idx="618">
                  <c:v>0.50431037083319818</c:v>
                </c:pt>
                <c:pt idx="619">
                  <c:v>0.50082684464551686</c:v>
                </c:pt>
                <c:pt idx="620">
                  <c:v>0.4973673809308729</c:v>
                </c:pt>
                <c:pt idx="621">
                  <c:v>0.49393181347762338</c:v>
                </c:pt>
                <c:pt idx="622">
                  <c:v>0.49051997722223351</c:v>
                </c:pt>
                <c:pt idx="623">
                  <c:v>0.48713170824134588</c:v>
                </c:pt>
                <c:pt idx="624">
                  <c:v>0.48376684374390427</c:v>
                </c:pt>
                <c:pt idx="625">
                  <c:v>0.48042522206333249</c:v>
                </c:pt>
                <c:pt idx="626">
                  <c:v>0.47710668264976702</c:v>
                </c:pt>
                <c:pt idx="627">
                  <c:v>0.47552900620781807</c:v>
                </c:pt>
                <c:pt idx="628">
                  <c:v>0.47085228880719526</c:v>
                </c:pt>
                <c:pt idx="629">
                  <c:v>0.46734538845281809</c:v>
                </c:pt>
                <c:pt idx="630">
                  <c:v>0.46407067276292679</c:v>
                </c:pt>
                <c:pt idx="631">
                  <c:v>0.46085659669252205</c:v>
                </c:pt>
                <c:pt idx="632">
                  <c:v>0.45767167261606717</c:v>
                </c:pt>
                <c:pt idx="633">
                  <c:v>0.4545100191572643</c:v>
                </c:pt>
                <c:pt idx="634">
                  <c:v>0.45137043715161318</c:v>
                </c:pt>
                <c:pt idx="635">
                  <c:v>0.4482525842954086</c:v>
                </c:pt>
                <c:pt idx="636">
                  <c:v>0.46427761800074524</c:v>
                </c:pt>
                <c:pt idx="637">
                  <c:v>0.54933485818629724</c:v>
                </c:pt>
                <c:pt idx="638">
                  <c:v>0.50164689671793572</c:v>
                </c:pt>
                <c:pt idx="639">
                  <c:v>0.48181482032397183</c:v>
                </c:pt>
                <c:pt idx="640">
                  <c:v>0.46217434094602605</c:v>
                </c:pt>
                <c:pt idx="641">
                  <c:v>0.44265523712449606</c:v>
                </c:pt>
                <c:pt idx="642">
                  <c:v>0.42933743000352348</c:v>
                </c:pt>
                <c:pt idx="643">
                  <c:v>0.42449601041379864</c:v>
                </c:pt>
                <c:pt idx="644">
                  <c:v>0.42122087301272726</c:v>
                </c:pt>
                <c:pt idx="645">
                  <c:v>0.41824859337557785</c:v>
                </c:pt>
                <c:pt idx="646">
                  <c:v>0.41534807745600533</c:v>
                </c:pt>
                <c:pt idx="647">
                  <c:v>0.41247696325304756</c:v>
                </c:pt>
                <c:pt idx="648">
                  <c:v>0.40962739365351236</c:v>
                </c:pt>
                <c:pt idx="649">
                  <c:v>0.4067978205253075</c:v>
                </c:pt>
                <c:pt idx="650">
                  <c:v>0.40398784991954056</c:v>
                </c:pt>
                <c:pt idx="651">
                  <c:v>0.40119729966195228</c:v>
                </c:pt>
                <c:pt idx="652">
                  <c:v>0.43408071589002117</c:v>
                </c:pt>
                <c:pt idx="653">
                  <c:v>0.41924532228836719</c:v>
                </c:pt>
                <c:pt idx="654">
                  <c:v>0.65176155425299553</c:v>
                </c:pt>
                <c:pt idx="655">
                  <c:v>0.54028350400442915</c:v>
                </c:pt>
                <c:pt idx="656">
                  <c:v>4.2955637906048505</c:v>
                </c:pt>
                <c:pt idx="657">
                  <c:v>0.78854036899197055</c:v>
                </c:pt>
                <c:pt idx="658">
                  <c:v>2.0522086850272863</c:v>
                </c:pt>
                <c:pt idx="659">
                  <c:v>0.79399078001859791</c:v>
                </c:pt>
                <c:pt idx="660">
                  <c:v>0.75851920695278552</c:v>
                </c:pt>
                <c:pt idx="661">
                  <c:v>1.241240871727793</c:v>
                </c:pt>
                <c:pt idx="662">
                  <c:v>0.84617919486431759</c:v>
                </c:pt>
                <c:pt idx="663">
                  <c:v>0.80571017299553183</c:v>
                </c:pt>
                <c:pt idx="664">
                  <c:v>0.81254703130655548</c:v>
                </c:pt>
                <c:pt idx="665">
                  <c:v>0.8300769770578561</c:v>
                </c:pt>
                <c:pt idx="666">
                  <c:v>0.82330829362699665</c:v>
                </c:pt>
                <c:pt idx="667">
                  <c:v>0.95630520388650653</c:v>
                </c:pt>
                <c:pt idx="668">
                  <c:v>0.84160792266642881</c:v>
                </c:pt>
                <c:pt idx="669">
                  <c:v>0.80695366381169964</c:v>
                </c:pt>
                <c:pt idx="670">
                  <c:v>0.79369212630459907</c:v>
                </c:pt>
                <c:pt idx="671">
                  <c:v>0.75741073312086349</c:v>
                </c:pt>
                <c:pt idx="672">
                  <c:v>0.76765550441469332</c:v>
                </c:pt>
                <c:pt idx="673">
                  <c:v>0.73346460910829725</c:v>
                </c:pt>
                <c:pt idx="674">
                  <c:v>0.70874792769532058</c:v>
                </c:pt>
                <c:pt idx="675">
                  <c:v>0.71636904184830263</c:v>
                </c:pt>
                <c:pt idx="676">
                  <c:v>0.68528334924876688</c:v>
                </c:pt>
                <c:pt idx="677">
                  <c:v>0.70099844615550999</c:v>
                </c:pt>
                <c:pt idx="678">
                  <c:v>0.68913665416338976</c:v>
                </c:pt>
                <c:pt idx="679">
                  <c:v>0.6609418409197142</c:v>
                </c:pt>
                <c:pt idx="680">
                  <c:v>0.66700036900661686</c:v>
                </c:pt>
                <c:pt idx="681">
                  <c:v>0.63817880784664494</c:v>
                </c:pt>
                <c:pt idx="682">
                  <c:v>0.61744804012637799</c:v>
                </c:pt>
                <c:pt idx="683">
                  <c:v>0.59104082297431049</c:v>
                </c:pt>
                <c:pt idx="684">
                  <c:v>0.56634596056201736</c:v>
                </c:pt>
                <c:pt idx="685">
                  <c:v>0.54203238940168519</c:v>
                </c:pt>
                <c:pt idx="686">
                  <c:v>0.55923720666762777</c:v>
                </c:pt>
                <c:pt idx="687">
                  <c:v>0.54479051958063507</c:v>
                </c:pt>
                <c:pt idx="688">
                  <c:v>2.1717894593709453</c:v>
                </c:pt>
                <c:pt idx="689">
                  <c:v>1.3815486528408347</c:v>
                </c:pt>
                <c:pt idx="690">
                  <c:v>0.77531046368364487</c:v>
                </c:pt>
                <c:pt idx="691">
                  <c:v>0.74686208305005031</c:v>
                </c:pt>
                <c:pt idx="692">
                  <c:v>0.77984939508907392</c:v>
                </c:pt>
                <c:pt idx="693">
                  <c:v>2.3247442102202633</c:v>
                </c:pt>
                <c:pt idx="694">
                  <c:v>1.0865513192732401</c:v>
                </c:pt>
                <c:pt idx="695">
                  <c:v>0.83852838700858234</c:v>
                </c:pt>
                <c:pt idx="696">
                  <c:v>0.80083694419092721</c:v>
                </c:pt>
                <c:pt idx="697">
                  <c:v>0.76691858576635474</c:v>
                </c:pt>
                <c:pt idx="698">
                  <c:v>1.1488873433704787</c:v>
                </c:pt>
                <c:pt idx="699">
                  <c:v>2.1917379583214611</c:v>
                </c:pt>
                <c:pt idx="700">
                  <c:v>0.88791161900654125</c:v>
                </c:pt>
                <c:pt idx="701">
                  <c:v>0.84946652063101991</c:v>
                </c:pt>
                <c:pt idx="702">
                  <c:v>0.81492673964776452</c:v>
                </c:pt>
                <c:pt idx="703">
                  <c:v>0.78329975620725634</c:v>
                </c:pt>
                <c:pt idx="704">
                  <c:v>0.75395007061106756</c:v>
                </c:pt>
                <c:pt idx="705">
                  <c:v>0.72601146138383177</c:v>
                </c:pt>
                <c:pt idx="706">
                  <c:v>0.69880395068500378</c:v>
                </c:pt>
                <c:pt idx="707">
                  <c:v>0.67274445976935626</c:v>
                </c:pt>
                <c:pt idx="708">
                  <c:v>0.64766763461089893</c:v>
                </c:pt>
                <c:pt idx="709">
                  <c:v>0.62332508614237392</c:v>
                </c:pt>
                <c:pt idx="710">
                  <c:v>0.60161802061030722</c:v>
                </c:pt>
                <c:pt idx="711">
                  <c:v>0.57885683406689337</c:v>
                </c:pt>
                <c:pt idx="712">
                  <c:v>0.55623003973899698</c:v>
                </c:pt>
                <c:pt idx="713">
                  <c:v>0.53542354175950779</c:v>
                </c:pt>
                <c:pt idx="714">
                  <c:v>0.52141942778989592</c:v>
                </c:pt>
                <c:pt idx="715">
                  <c:v>0.5159336313316637</c:v>
                </c:pt>
                <c:pt idx="716">
                  <c:v>0.5794355487504107</c:v>
                </c:pt>
                <c:pt idx="717">
                  <c:v>0.55029736666905782</c:v>
                </c:pt>
                <c:pt idx="718">
                  <c:v>0.52834890902466447</c:v>
                </c:pt>
                <c:pt idx="719">
                  <c:v>0.97906581543274529</c:v>
                </c:pt>
                <c:pt idx="720">
                  <c:v>0.64429910813544766</c:v>
                </c:pt>
                <c:pt idx="721">
                  <c:v>0.62941007120680859</c:v>
                </c:pt>
                <c:pt idx="722">
                  <c:v>3.3937216161472978</c:v>
                </c:pt>
                <c:pt idx="723">
                  <c:v>0.81414176153403861</c:v>
                </c:pt>
                <c:pt idx="724">
                  <c:v>0.7763443657686494</c:v>
                </c:pt>
                <c:pt idx="725">
                  <c:v>2.5723194865304464</c:v>
                </c:pt>
                <c:pt idx="726">
                  <c:v>0.87756510007967625</c:v>
                </c:pt>
                <c:pt idx="727">
                  <c:v>0.83708811399408378</c:v>
                </c:pt>
                <c:pt idx="728">
                  <c:v>5.6888412006514235</c:v>
                </c:pt>
                <c:pt idx="729">
                  <c:v>0.9825109995259883</c:v>
                </c:pt>
                <c:pt idx="730">
                  <c:v>0.97594477904914911</c:v>
                </c:pt>
                <c:pt idx="731">
                  <c:v>1.1452629057537735</c:v>
                </c:pt>
                <c:pt idx="732">
                  <c:v>1.0153248736575768</c:v>
                </c:pt>
                <c:pt idx="733">
                  <c:v>1.0291832817264996</c:v>
                </c:pt>
                <c:pt idx="734">
                  <c:v>1.0291832817264996</c:v>
                </c:pt>
              </c:numCache>
            </c:numRef>
          </c:yVal>
          <c:smooth val="0"/>
          <c:extLst>
            <c:ext xmlns:c16="http://schemas.microsoft.com/office/drawing/2014/chart" uri="{C3380CC4-5D6E-409C-BE32-E72D297353CC}">
              <c16:uniqueId val="{00000000-B924-2E4C-A525-AD09112F542F}"/>
            </c:ext>
          </c:extLst>
        </c:ser>
        <c:ser>
          <c:idx val="0"/>
          <c:order val="1"/>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3.2187923620683123</c:v>
                </c:pt>
                <c:pt idx="7" formatCode="0.0000">
                  <c:v>0.99293192364326976</c:v>
                </c:pt>
                <c:pt idx="8" formatCode="0.0000">
                  <c:v>2.2196370195421866</c:v>
                </c:pt>
                <c:pt idx="9" formatCode="0.0000">
                  <c:v>1.0812658080132382</c:v>
                </c:pt>
                <c:pt idx="10" formatCode="0.0000">
                  <c:v>1.3790028811529467</c:v>
                </c:pt>
                <c:pt idx="11" formatCode="0.0000">
                  <c:v>2.68785872989181</c:v>
                </c:pt>
                <c:pt idx="12" formatCode="0.0000">
                  <c:v>1.1903796716764825</c:v>
                </c:pt>
                <c:pt idx="13" formatCode="0.0000">
                  <c:v>1.1534905122195871</c:v>
                </c:pt>
                <c:pt idx="14" formatCode="0.0000">
                  <c:v>1.1171412949470185</c:v>
                </c:pt>
                <c:pt idx="15" formatCode="0.0000">
                  <c:v>1.0826313866847657</c:v>
                </c:pt>
                <c:pt idx="16" formatCode="0.0000">
                  <c:v>1.0875519735814891</c:v>
                </c:pt>
                <c:pt idx="17" formatCode="0.0000">
                  <c:v>2.8467622757456739</c:v>
                </c:pt>
                <c:pt idx="18" formatCode="0.0000">
                  <c:v>1.2089967349903292</c:v>
                </c:pt>
                <c:pt idx="19" formatCode="0.0000">
                  <c:v>1.1777159974748972</c:v>
                </c:pt>
                <c:pt idx="20" formatCode="0.0000">
                  <c:v>1.1482515824371002</c:v>
                </c:pt>
                <c:pt idx="21" formatCode="0.0000">
                  <c:v>1.1121547821561539</c:v>
                </c:pt>
                <c:pt idx="22" formatCode="0.0000">
                  <c:v>1.3727497581720731</c:v>
                </c:pt>
                <c:pt idx="23" formatCode="0.0000">
                  <c:v>1.1940904958193288</c:v>
                </c:pt>
                <c:pt idx="24" formatCode="0.0000">
                  <c:v>1.3539003015533635</c:v>
                </c:pt>
                <c:pt idx="25" formatCode="0.0000">
                  <c:v>1.2603896955136304</c:v>
                </c:pt>
                <c:pt idx="26" formatCode="0.0000">
                  <c:v>1.3064795714730908</c:v>
                </c:pt>
                <c:pt idx="27" formatCode="0.0000">
                  <c:v>1.2451776156155416</c:v>
                </c:pt>
                <c:pt idx="28" formatCode="0.0000">
                  <c:v>3.4608323021227623</c:v>
                </c:pt>
                <c:pt idx="29" formatCode="0.0000">
                  <c:v>1.3604304348072396</c:v>
                </c:pt>
                <c:pt idx="30" formatCode="0.0000">
                  <c:v>1.3225416313304688</c:v>
                </c:pt>
                <c:pt idx="31" formatCode="0.0000">
                  <c:v>1.3402045620022704</c:v>
                </c:pt>
                <c:pt idx="32" formatCode="0.0000">
                  <c:v>1.3036601031774699</c:v>
                </c:pt>
                <c:pt idx="33" formatCode="0.0000">
                  <c:v>1.2664146042889839</c:v>
                </c:pt>
                <c:pt idx="34" formatCode="0.0000">
                  <c:v>1.254099993799898</c:v>
                </c:pt>
                <c:pt idx="35" formatCode="0.0000">
                  <c:v>1.2923864846442423</c:v>
                </c:pt>
                <c:pt idx="36" formatCode="0.0000">
                  <c:v>1.2950478741141809</c:v>
                </c:pt>
                <c:pt idx="37" formatCode="0.0000">
                  <c:v>1.2770534961821003</c:v>
                </c:pt>
                <c:pt idx="38" formatCode="0.0000">
                  <c:v>1.2697749747164591</c:v>
                </c:pt>
                <c:pt idx="39" formatCode="0.0000">
                  <c:v>1.2319736995418811</c:v>
                </c:pt>
                <c:pt idx="40" formatCode="0.0000">
                  <c:v>1.2408392343034977</c:v>
                </c:pt>
                <c:pt idx="41" formatCode="0.0000">
                  <c:v>1.2032359685889915</c:v>
                </c:pt>
                <c:pt idx="42" formatCode="0.0000">
                  <c:v>1.1657954721123567</c:v>
                </c:pt>
                <c:pt idx="43" formatCode="0.0000">
                  <c:v>2.0737342242537955</c:v>
                </c:pt>
                <c:pt idx="44" formatCode="0.0000">
                  <c:v>1.2660848641319915</c:v>
                </c:pt>
                <c:pt idx="45" formatCode="0.0000">
                  <c:v>1.2569310172212873</c:v>
                </c:pt>
                <c:pt idx="46" formatCode="0.0000">
                  <c:v>4.0668835686256237</c:v>
                </c:pt>
                <c:pt idx="47" formatCode="0.0000">
                  <c:v>1.3588650146134844</c:v>
                </c:pt>
                <c:pt idx="48" formatCode="0.0000">
                  <c:v>1.3469567342416016</c:v>
                </c:pt>
                <c:pt idx="49" formatCode="0.0000">
                  <c:v>1.319673168529635</c:v>
                </c:pt>
                <c:pt idx="50" formatCode="0.0000">
                  <c:v>1.2821678701003536</c:v>
                </c:pt>
                <c:pt idx="51" formatCode="0.0000">
                  <c:v>1.2684226131889067</c:v>
                </c:pt>
                <c:pt idx="52" formatCode="0.0000">
                  <c:v>3.1167756198603191</c:v>
                </c:pt>
                <c:pt idx="53" formatCode="0.0000">
                  <c:v>1.3978987500773006</c:v>
                </c:pt>
                <c:pt idx="54" formatCode="0.0000">
                  <c:v>2.0768674114221071</c:v>
                </c:pt>
                <c:pt idx="55" formatCode="0.0000">
                  <c:v>1.4270706146960745</c:v>
                </c:pt>
                <c:pt idx="56" formatCode="0.0000">
                  <c:v>4.9001392025093331</c:v>
                </c:pt>
                <c:pt idx="57" formatCode="0.0000">
                  <c:v>2.1785282182036716</c:v>
                </c:pt>
                <c:pt idx="58" formatCode="0.0000">
                  <c:v>1.6997369461155967</c:v>
                </c:pt>
                <c:pt idx="59" formatCode="0.0000">
                  <c:v>6.3660754358326912</c:v>
                </c:pt>
                <c:pt idx="60" formatCode="0.0000">
                  <c:v>2.0192512009142325</c:v>
                </c:pt>
                <c:pt idx="61" formatCode="0.0000">
                  <c:v>1.7909551011298857</c:v>
                </c:pt>
                <c:pt idx="62" formatCode="0.0000">
                  <c:v>1.7500995377441833</c:v>
                </c:pt>
                <c:pt idx="63" formatCode="0.0000">
                  <c:v>1.7260617737116579</c:v>
                </c:pt>
                <c:pt idx="64" formatCode="0.0000">
                  <c:v>1.6920105635932849</c:v>
                </c:pt>
                <c:pt idx="65" formatCode="0.0000">
                  <c:v>1.6528979471518224</c:v>
                </c:pt>
                <c:pt idx="66" formatCode="0.0000">
                  <c:v>1.6613148824574044</c:v>
                </c:pt>
                <c:pt idx="67" formatCode="0.0000">
                  <c:v>1.622809737070293</c:v>
                </c:pt>
                <c:pt idx="68" formatCode="0.0000">
                  <c:v>1.6202730321338126</c:v>
                </c:pt>
                <c:pt idx="69" formatCode="0.0000">
                  <c:v>1.5823883759663455</c:v>
                </c:pt>
                <c:pt idx="70" formatCode="0.0000">
                  <c:v>1.6391481800186378</c:v>
                </c:pt>
                <c:pt idx="71" formatCode="0.0000">
                  <c:v>1.5877874699838452</c:v>
                </c:pt>
                <c:pt idx="72" formatCode="0.0000">
                  <c:v>8.8362409594703664</c:v>
                </c:pt>
                <c:pt idx="73" formatCode="0.0000">
                  <c:v>1.8250262010784901</c:v>
                </c:pt>
                <c:pt idx="74" formatCode="0.0000">
                  <c:v>2.5928215225524731</c:v>
                </c:pt>
                <c:pt idx="75" formatCode="0.0000">
                  <c:v>1.9088337402694835</c:v>
                </c:pt>
                <c:pt idx="76" formatCode="0.0000">
                  <c:v>4.2038010626195463</c:v>
                </c:pt>
                <c:pt idx="77" formatCode="0.0000">
                  <c:v>2.1888634786707453</c:v>
                </c:pt>
                <c:pt idx="78" formatCode="0.0000">
                  <c:v>2.0354067094404282</c:v>
                </c:pt>
                <c:pt idx="79" formatCode="0.0000">
                  <c:v>2.0592355468005588</c:v>
                </c:pt>
                <c:pt idx="80" formatCode="0.0000">
                  <c:v>3.8865295011071384</c:v>
                </c:pt>
                <c:pt idx="81" formatCode="0.0000">
                  <c:v>2.100472737516907</c:v>
                </c:pt>
                <c:pt idx="82" formatCode="0.0000">
                  <c:v>2.0890391578945064</c:v>
                </c:pt>
                <c:pt idx="83" formatCode="0.0000">
                  <c:v>2.0499773885477843</c:v>
                </c:pt>
                <c:pt idx="84" formatCode="0.0000">
                  <c:v>2.0586457084288403</c:v>
                </c:pt>
                <c:pt idx="85" formatCode="0.0000">
                  <c:v>2.0183390478650352</c:v>
                </c:pt>
                <c:pt idx="86" formatCode="0.0000">
                  <c:v>2.0019195155755298</c:v>
                </c:pt>
                <c:pt idx="87" formatCode="0.0000">
                  <c:v>1.9946672850206517</c:v>
                </c:pt>
                <c:pt idx="88" formatCode="0.0000">
                  <c:v>1.9552884436154372</c:v>
                </c:pt>
                <c:pt idx="89" formatCode="0.0000">
                  <c:v>1.9155941255513609</c:v>
                </c:pt>
                <c:pt idx="90" formatCode="0.0000">
                  <c:v>1.8769392677814731</c:v>
                </c:pt>
                <c:pt idx="91" formatCode="0.0000">
                  <c:v>1.8385851665303181</c:v>
                </c:pt>
                <c:pt idx="92" formatCode="0.0000">
                  <c:v>2.4524345721004535</c:v>
                </c:pt>
                <c:pt idx="93" formatCode="0.0000">
                  <c:v>1.9164426655595648</c:v>
                </c:pt>
                <c:pt idx="94" formatCode="0.0000">
                  <c:v>1.9017670536336371</c:v>
                </c:pt>
                <c:pt idx="95" formatCode="0.0000">
                  <c:v>1.8632476994888476</c:v>
                </c:pt>
                <c:pt idx="96" formatCode="0.0000">
                  <c:v>1.825290605787325</c:v>
                </c:pt>
                <c:pt idx="97" formatCode="0.0000">
                  <c:v>1.7876393000209831</c:v>
                </c:pt>
                <c:pt idx="98" formatCode="0.0000">
                  <c:v>1.7577164252537156</c:v>
                </c:pt>
                <c:pt idx="99" formatCode="0.0000">
                  <c:v>1.7216260892632524</c:v>
                </c:pt>
                <c:pt idx="100" formatCode="0.0000">
                  <c:v>1.686048341192897</c:v>
                </c:pt>
                <c:pt idx="101" formatCode="0.0000">
                  <c:v>1.6518744461507071</c:v>
                </c:pt>
                <c:pt idx="102" formatCode="0.0000">
                  <c:v>1.6207572013651155</c:v>
                </c:pt>
                <c:pt idx="103" formatCode="0.0000">
                  <c:v>1.5872713650982597</c:v>
                </c:pt>
                <c:pt idx="104" formatCode="0.0000">
                  <c:v>1.5546264858716963</c:v>
                </c:pt>
                <c:pt idx="105" formatCode="0.0000">
                  <c:v>1.5218488763575804</c:v>
                </c:pt>
                <c:pt idx="106" formatCode="0.0000">
                  <c:v>1.4893644604862701</c:v>
                </c:pt>
                <c:pt idx="107" formatCode="0.0000">
                  <c:v>1.5055764652082462</c:v>
                </c:pt>
                <c:pt idx="108" formatCode="0.0000">
                  <c:v>1.4993304193988135</c:v>
                </c:pt>
                <c:pt idx="109" formatCode="0.0000">
                  <c:v>1.4673491894895219</c:v>
                </c:pt>
                <c:pt idx="110" formatCode="0.0000">
                  <c:v>1.43667647708389</c:v>
                </c:pt>
                <c:pt idx="111" formatCode="0.0000">
                  <c:v>1.4060218052803304</c:v>
                </c:pt>
                <c:pt idx="112" formatCode="0.0000">
                  <c:v>1.375990088316837</c:v>
                </c:pt>
                <c:pt idx="113" formatCode="0.0000">
                  <c:v>1.3556876789908499</c:v>
                </c:pt>
                <c:pt idx="114" formatCode="0.0000">
                  <c:v>1.3327278108324463</c:v>
                </c:pt>
                <c:pt idx="115" formatCode="0.0000">
                  <c:v>1.3029028456893266</c:v>
                </c:pt>
                <c:pt idx="116" formatCode="0.0000">
                  <c:v>1.2743249915807902</c:v>
                </c:pt>
                <c:pt idx="117" formatCode="0.0000">
                  <c:v>1.2546953809082688</c:v>
                </c:pt>
                <c:pt idx="118" formatCode="0.0000">
                  <c:v>1.2274796911047541</c:v>
                </c:pt>
                <c:pt idx="119" formatCode="0.0000">
                  <c:v>1.2002928552154175</c:v>
                </c:pt>
                <c:pt idx="120" formatCode="0.0000">
                  <c:v>1.1736403421940067</c:v>
                </c:pt>
                <c:pt idx="121" formatCode="0.0000">
                  <c:v>1.9220748519224777</c:v>
                </c:pt>
                <c:pt idx="122" formatCode="0.0000">
                  <c:v>1.2819626137786471</c:v>
                </c:pt>
                <c:pt idx="123" formatCode="0.0000">
                  <c:v>1.2541099641004245</c:v>
                </c:pt>
                <c:pt idx="124" formatCode="0.0000">
                  <c:v>1.2260835895499811</c:v>
                </c:pt>
                <c:pt idx="125" formatCode="0.0000">
                  <c:v>1.1989530698588138</c:v>
                </c:pt>
                <c:pt idx="126" formatCode="0.0000">
                  <c:v>1.1722640515023832</c:v>
                </c:pt>
                <c:pt idx="127" formatCode="0.0000">
                  <c:v>1.14577493926455</c:v>
                </c:pt>
                <c:pt idx="128" formatCode="0.0000">
                  <c:v>1.1196647806112996</c:v>
                </c:pt>
                <c:pt idx="129" formatCode="0.0000">
                  <c:v>1.094447160389413</c:v>
                </c:pt>
                <c:pt idx="130" formatCode="0.0000">
                  <c:v>1.0694289989484591</c:v>
                </c:pt>
                <c:pt idx="131" formatCode="0.0000">
                  <c:v>1.0452613097311803</c:v>
                </c:pt>
                <c:pt idx="132" formatCode="0.0000">
                  <c:v>1.0210334681329967</c:v>
                </c:pt>
                <c:pt idx="133" formatCode="0.0000">
                  <c:v>0.99762205414926408</c:v>
                </c:pt>
                <c:pt idx="134" formatCode="0.0000">
                  <c:v>0.97712277956610782</c:v>
                </c:pt>
                <c:pt idx="135" formatCode="0.0000">
                  <c:v>0.95402380505106743</c:v>
                </c:pt>
                <c:pt idx="136" formatCode="0.0000">
                  <c:v>0.93132193554065967</c:v>
                </c:pt>
                <c:pt idx="137" formatCode="0.0000">
                  <c:v>0.90931800727931145</c:v>
                </c:pt>
                <c:pt idx="138" formatCode="0.0000">
                  <c:v>0.88787793571563645</c:v>
                </c:pt>
                <c:pt idx="139" formatCode="0.0000">
                  <c:v>0.86677225588425422</c:v>
                </c:pt>
                <c:pt idx="140" formatCode="0.0000">
                  <c:v>0.84574423265710552</c:v>
                </c:pt>
                <c:pt idx="141" formatCode="0.0000">
                  <c:v>0.8253772577792533</c:v>
                </c:pt>
                <c:pt idx="142" formatCode="0.0000">
                  <c:v>0.81085815906864878</c:v>
                </c:pt>
                <c:pt idx="143" formatCode="0.0000">
                  <c:v>0.80361498960716948</c:v>
                </c:pt>
                <c:pt idx="144" formatCode="0.0000">
                  <c:v>0.79775819093770628</c:v>
                </c:pt>
                <c:pt idx="145" formatCode="0.0000">
                  <c:v>0.79219071807702501</c:v>
                </c:pt>
                <c:pt idx="146" formatCode="0.0000">
                  <c:v>0.78670805028350366</c:v>
                </c:pt>
                <c:pt idx="147" formatCode="0.0000">
                  <c:v>0.78127188550457927</c:v>
                </c:pt>
                <c:pt idx="148" formatCode="0.0000">
                  <c:v>0.77587487851914427</c:v>
                </c:pt>
                <c:pt idx="149" formatCode="0.0000">
                  <c:v>0.77051545074579897</c:v>
                </c:pt>
                <c:pt idx="150" formatCode="0.0000">
                  <c:v>0.76519309899519428</c:v>
                </c:pt>
                <c:pt idx="151" formatCode="0.0000">
                  <c:v>0.75990752179624099</c:v>
                </c:pt>
                <c:pt idx="152" formatCode="0.0000">
                  <c:v>0.75465845667949605</c:v>
                </c:pt>
                <c:pt idx="153" formatCode="0.0000">
                  <c:v>0.74944564986409357</c:v>
                </c:pt>
                <c:pt idx="154" formatCode="0.0000">
                  <c:v>0.74426885060261649</c:v>
                </c:pt>
                <c:pt idx="155" formatCode="0.0000">
                  <c:v>0.73912781011814865</c:v>
                </c:pt>
                <c:pt idx="156" formatCode="0.0000">
                  <c:v>0.73402228139661174</c:v>
                </c:pt>
                <c:pt idx="157" formatCode="0.0000">
                  <c:v>0.72895201913844831</c:v>
                </c:pt>
                <c:pt idx="158" formatCode="0.0000">
                  <c:v>1.3472287783049914</c:v>
                </c:pt>
                <c:pt idx="159" formatCode="0.0000">
                  <c:v>0.86244232610335636</c:v>
                </c:pt>
                <c:pt idx="160" formatCode="0.0000">
                  <c:v>0.8415462970230464</c:v>
                </c:pt>
                <c:pt idx="161" formatCode="0.0000">
                  <c:v>0.82184530147418056</c:v>
                </c:pt>
                <c:pt idx="162" formatCode="0.0000">
                  <c:v>0.80202199543853014</c:v>
                </c:pt>
                <c:pt idx="163" formatCode="0.0000">
                  <c:v>0.78279673808280104</c:v>
                </c:pt>
                <c:pt idx="164" formatCode="0.0000">
                  <c:v>0.76368503009027122</c:v>
                </c:pt>
                <c:pt idx="165" formatCode="0.0000">
                  <c:v>0.76890331637745846</c:v>
                </c:pt>
                <c:pt idx="166" formatCode="0.0000">
                  <c:v>0.76877632066449164</c:v>
                </c:pt>
                <c:pt idx="167" formatCode="0.0000">
                  <c:v>0.75440168189074175</c:v>
                </c:pt>
                <c:pt idx="168" formatCode="0.0000">
                  <c:v>0.73556015924317153</c:v>
                </c:pt>
                <c:pt idx="169" formatCode="0.0000">
                  <c:v>0.71765916156079768</c:v>
                </c:pt>
                <c:pt idx="170" formatCode="0.0000">
                  <c:v>0.69963526675893017</c:v>
                </c:pt>
                <c:pt idx="171" formatCode="0.0000">
                  <c:v>0.68232124130613925</c:v>
                </c:pt>
                <c:pt idx="172" formatCode="0.0000">
                  <c:v>0.66472498643549627</c:v>
                </c:pt>
                <c:pt idx="173" formatCode="0.0000">
                  <c:v>0.65387487304355274</c:v>
                </c:pt>
                <c:pt idx="174" formatCode="0.0000">
                  <c:v>0.64819268780029138</c:v>
                </c:pt>
                <c:pt idx="175" formatCode="0.0000">
                  <c:v>0.64349823189208588</c:v>
                </c:pt>
                <c:pt idx="176" formatCode="0.0000">
                  <c:v>0.63901284088326327</c:v>
                </c:pt>
                <c:pt idx="177" formatCode="0.0000">
                  <c:v>0.63459132849156175</c:v>
                </c:pt>
                <c:pt idx="178" formatCode="0.0000">
                  <c:v>0.63020648398290846</c:v>
                </c:pt>
                <c:pt idx="179" formatCode="0.0000">
                  <c:v>0.6258530687187972</c:v>
                </c:pt>
                <c:pt idx="180" formatCode="0.0000">
                  <c:v>0.62152993716544536</c:v>
                </c:pt>
                <c:pt idx="181" formatCode="0.0000">
                  <c:v>0.61723670723281066</c:v>
                </c:pt>
                <c:pt idx="182" formatCode="0.0000">
                  <c:v>0.61297314017471372</c:v>
                </c:pt>
                <c:pt idx="183" formatCode="0.0000">
                  <c:v>0.608739025097909</c:v>
                </c:pt>
                <c:pt idx="184" formatCode="0.0000">
                  <c:v>0.6045341574459</c:v>
                </c:pt>
                <c:pt idx="185" formatCode="0.0000">
                  <c:v>0.60035833498398206</c:v>
                </c:pt>
                <c:pt idx="186" formatCode="0.0000">
                  <c:v>0.59621135704363792</c:v>
                </c:pt>
                <c:pt idx="187" formatCode="0.0000">
                  <c:v>0.59209302437399025</c:v>
                </c:pt>
                <c:pt idx="188" formatCode="0.0000">
                  <c:v>0.58800313910635749</c:v>
                </c:pt>
                <c:pt idx="189" formatCode="0.0000">
                  <c:v>0.5839415047399299</c:v>
                </c:pt>
                <c:pt idx="190" formatCode="0.0000">
                  <c:v>0.57990792613143238</c:v>
                </c:pt>
                <c:pt idx="191" formatCode="0.0000">
                  <c:v>0.57590220948558002</c:v>
                </c:pt>
                <c:pt idx="192" formatCode="0.0000">
                  <c:v>0.57192416234573717</c:v>
                </c:pt>
                <c:pt idx="193" formatCode="0.0000">
                  <c:v>0.56797359358466459</c:v>
                </c:pt>
                <c:pt idx="194" formatCode="0.0000">
                  <c:v>0.5640503133953354</c:v>
                </c:pt>
                <c:pt idx="195" formatCode="0.0000">
                  <c:v>0.57821840459854423</c:v>
                </c:pt>
                <c:pt idx="196" formatCode="0.0000">
                  <c:v>0.56112871669838227</c:v>
                </c:pt>
                <c:pt idx="197" formatCode="0.0000">
                  <c:v>0.55334440920603001</c:v>
                </c:pt>
                <c:pt idx="198" formatCode="0.0000">
                  <c:v>0.54879432534587014</c:v>
                </c:pt>
                <c:pt idx="199" formatCode="0.0000">
                  <c:v>0.5448679756661915</c:v>
                </c:pt>
                <c:pt idx="200" formatCode="0.0000">
                  <c:v>0.54107905372546383</c:v>
                </c:pt>
                <c:pt idx="201" formatCode="0.0000">
                  <c:v>0.53733684645081536</c:v>
                </c:pt>
                <c:pt idx="202" formatCode="0.0000">
                  <c:v>0.5336243142070739</c:v>
                </c:pt>
                <c:pt idx="203" formatCode="0.0000">
                  <c:v>0.52993813877038498</c:v>
                </c:pt>
                <c:pt idx="204" formatCode="0.0000">
                  <c:v>0.52682825011350309</c:v>
                </c:pt>
                <c:pt idx="205" formatCode="0.0000">
                  <c:v>0.53192100265674869</c:v>
                </c:pt>
                <c:pt idx="206" formatCode="0.0000">
                  <c:v>0.58751546918293385</c:v>
                </c:pt>
                <c:pt idx="207" formatCode="0.0000">
                  <c:v>0.70398822607265965</c:v>
                </c:pt>
                <c:pt idx="208" formatCode="0.0000">
                  <c:v>0.64059722392806329</c:v>
                </c:pt>
                <c:pt idx="209" formatCode="0.0000">
                  <c:v>0.62180115439135619</c:v>
                </c:pt>
                <c:pt idx="210" formatCode="0.0000">
                  <c:v>0.60290140858299157</c:v>
                </c:pt>
                <c:pt idx="211" formatCode="0.0000">
                  <c:v>0.58417011073746772</c:v>
                </c:pt>
                <c:pt idx="212" formatCode="0.0000">
                  <c:v>0.56599258041356704</c:v>
                </c:pt>
                <c:pt idx="213" formatCode="0.0000">
                  <c:v>0.54800519070268894</c:v>
                </c:pt>
                <c:pt idx="214" formatCode="0.0000">
                  <c:v>0.52999231116141021</c:v>
                </c:pt>
                <c:pt idx="215" formatCode="0.0000">
                  <c:v>0.51204955001019536</c:v>
                </c:pt>
                <c:pt idx="216" formatCode="0.0000">
                  <c:v>0.49345640230318133</c:v>
                </c:pt>
                <c:pt idx="217" formatCode="0.0000">
                  <c:v>0.48263902225437827</c:v>
                </c:pt>
                <c:pt idx="218" formatCode="0.0000">
                  <c:v>0.47792542498651741</c:v>
                </c:pt>
                <c:pt idx="219" formatCode="0.0000">
                  <c:v>0.47546857901584183</c:v>
                </c:pt>
                <c:pt idx="220" formatCode="0.0000">
                  <c:v>0.47124776156194942</c:v>
                </c:pt>
                <c:pt idx="221" formatCode="0.0000">
                  <c:v>0.46781820557726317</c:v>
                </c:pt>
                <c:pt idx="222" formatCode="0.0000">
                  <c:v>0.46455426835624569</c:v>
                </c:pt>
                <c:pt idx="223" formatCode="0.0000">
                  <c:v>0.48350666214174454</c:v>
                </c:pt>
                <c:pt idx="224" formatCode="0.0000">
                  <c:v>0.46460101448617186</c:v>
                </c:pt>
                <c:pt idx="225" formatCode="0.0000">
                  <c:v>0.4578397754566082</c:v>
                </c:pt>
                <c:pt idx="226" formatCode="0.0000">
                  <c:v>0.45237508180412478</c:v>
                </c:pt>
                <c:pt idx="227" formatCode="0.0000">
                  <c:v>0.44882156076216351</c:v>
                </c:pt>
                <c:pt idx="228" formatCode="0.0000">
                  <c:v>0.44564147872731735</c:v>
                </c:pt>
                <c:pt idx="229" formatCode="0.0000">
                  <c:v>0.44254833841885699</c:v>
                </c:pt>
                <c:pt idx="230" formatCode="0.0000">
                  <c:v>0.44003935633641089</c:v>
                </c:pt>
                <c:pt idx="231" formatCode="0.0000">
                  <c:v>0.4365549356653961</c:v>
                </c:pt>
                <c:pt idx="232" formatCode="0.0000">
                  <c:v>0.43345658543093346</c:v>
                </c:pt>
                <c:pt idx="233" formatCode="0.0000">
                  <c:v>0.43044705363628022</c:v>
                </c:pt>
                <c:pt idx="234" formatCode="0.0000">
                  <c:v>0.45663122964025105</c:v>
                </c:pt>
                <c:pt idx="235" formatCode="0.0000">
                  <c:v>0.43692885228748807</c:v>
                </c:pt>
                <c:pt idx="236" formatCode="0.0000">
                  <c:v>0.42389650263610767</c:v>
                </c:pt>
                <c:pt idx="237" formatCode="0.0000">
                  <c:v>0.41910345258669418</c:v>
                </c:pt>
                <c:pt idx="238" formatCode="0.0000">
                  <c:v>0.41586117274334722</c:v>
                </c:pt>
                <c:pt idx="239" formatCode="0.0000">
                  <c:v>0.41292392729714605</c:v>
                </c:pt>
                <c:pt idx="240" formatCode="0.0000">
                  <c:v>0.41005960738866348</c:v>
                </c:pt>
                <c:pt idx="241" formatCode="0.0000">
                  <c:v>0.40722487542102875</c:v>
                </c:pt>
                <c:pt idx="242" formatCode="0.0000">
                  <c:v>0.40441154994918299</c:v>
                </c:pt>
                <c:pt idx="243" formatCode="0.0000">
                  <c:v>0.40161799751704236</c:v>
                </c:pt>
                <c:pt idx="244" formatCode="0.0000">
                  <c:v>0.39884380487668664</c:v>
                </c:pt>
                <c:pt idx="245" formatCode="0.0000">
                  <c:v>0.3960887867760905</c:v>
                </c:pt>
                <c:pt idx="246" formatCode="0.0000">
                  <c:v>0.39335280117154664</c:v>
                </c:pt>
                <c:pt idx="247" formatCode="0.0000">
                  <c:v>0.39063571480900838</c:v>
                </c:pt>
                <c:pt idx="248" formatCode="0.0000">
                  <c:v>0.38793739680907868</c:v>
                </c:pt>
                <c:pt idx="249" formatCode="0.0000">
                  <c:v>0.38525771746722964</c:v>
                </c:pt>
                <c:pt idx="250" formatCode="0.0000">
                  <c:v>0.38259654802530302</c:v>
                </c:pt>
                <c:pt idx="251" formatCode="0.0000">
                  <c:v>0.37995376062393138</c:v>
                </c:pt>
                <c:pt idx="252" formatCode="0.0000">
                  <c:v>0.37732922828868537</c:v>
                </c:pt>
                <c:pt idx="253" formatCode="0.0000">
                  <c:v>0.37472282492253761</c:v>
                </c:pt>
                <c:pt idx="254" formatCode="0.0000">
                  <c:v>0.37213442529953761</c:v>
                </c:pt>
                <c:pt idx="255" formatCode="0.0000">
                  <c:v>0.36956390505874487</c:v>
                </c:pt>
                <c:pt idx="256" formatCode="0.0000">
                  <c:v>0.36701114069824464</c:v>
                </c:pt>
                <c:pt idx="257" formatCode="0.0000">
                  <c:v>0.36447600956921289</c:v>
                </c:pt>
                <c:pt idx="258" formatCode="0.0000">
                  <c:v>0.3619583898700226</c:v>
                </c:pt>
                <c:pt idx="259" formatCode="0.0000">
                  <c:v>0.35945816064039227</c:v>
                </c:pt>
                <c:pt idx="260" formatCode="0.0000">
                  <c:v>0.35697520175557412</c:v>
                </c:pt>
                <c:pt idx="261" formatCode="0.0000">
                  <c:v>0.35450939392058245</c:v>
                </c:pt>
                <c:pt idx="262" formatCode="0.0000">
                  <c:v>0.35206061866446242</c:v>
                </c:pt>
                <c:pt idx="263" formatCode="0.0000">
                  <c:v>0.35100548788526176</c:v>
                </c:pt>
                <c:pt idx="264" formatCode="0.0000">
                  <c:v>0.34747008815863406</c:v>
                </c:pt>
                <c:pt idx="265" formatCode="0.0000">
                  <c:v>0.34486306448914061</c:v>
                </c:pt>
                <c:pt idx="266" formatCode="0.0000">
                  <c:v>0.34244239488172729</c:v>
                </c:pt>
                <c:pt idx="267" formatCode="0.0000">
                  <c:v>0.34006979759790995</c:v>
                </c:pt>
                <c:pt idx="268" formatCode="0.0000">
                  <c:v>0.33771942772222646</c:v>
                </c:pt>
                <c:pt idx="269" formatCode="0.0000">
                  <c:v>0.33538638039064333</c:v>
                </c:pt>
                <c:pt idx="270" formatCode="0.0000">
                  <c:v>0.33306965109492415</c:v>
                </c:pt>
                <c:pt idx="271" formatCode="0.0000">
                  <c:v>0.33076896232965336</c:v>
                </c:pt>
                <c:pt idx="272" formatCode="0.0000">
                  <c:v>0.33591964913853722</c:v>
                </c:pt>
                <c:pt idx="273" formatCode="0.0000">
                  <c:v>0.37535500865086885</c:v>
                </c:pt>
                <c:pt idx="274" formatCode="0.0000">
                  <c:v>0.3523857574628651</c:v>
                </c:pt>
                <c:pt idx="275" formatCode="0.0000">
                  <c:v>0.32995707573447453</c:v>
                </c:pt>
                <c:pt idx="276" formatCode="0.0000">
                  <c:v>0.32103501099140413</c:v>
                </c:pt>
                <c:pt idx="277" formatCode="0.0000">
                  <c:v>0.31758033779792816</c:v>
                </c:pt>
                <c:pt idx="278" formatCode="0.0000">
                  <c:v>0.31515625751696852</c:v>
                </c:pt>
                <c:pt idx="279" formatCode="0.0000">
                  <c:v>0.31293640758409541</c:v>
                </c:pt>
                <c:pt idx="280" formatCode="0.0000">
                  <c:v>0.31076680730006023</c:v>
                </c:pt>
                <c:pt idx="281" formatCode="0.0000">
                  <c:v>0.30861869604570802</c:v>
                </c:pt>
                <c:pt idx="282" formatCode="0.0000">
                  <c:v>0.30648663385889213</c:v>
                </c:pt>
                <c:pt idx="283" formatCode="0.0000">
                  <c:v>0.30436952442530008</c:v>
                </c:pt>
                <c:pt idx="284" formatCode="0.0000">
                  <c:v>0.30226708093471416</c:v>
                </c:pt>
                <c:pt idx="285" formatCode="0.0000">
                  <c:v>0.30017916790389398</c:v>
                </c:pt>
                <c:pt idx="286" formatCode="0.0000">
                  <c:v>0.29810567859852893</c:v>
                </c:pt>
                <c:pt idx="287" formatCode="0.0000">
                  <c:v>0.29604651220128125</c:v>
                </c:pt>
                <c:pt idx="288" formatCode="0.0000">
                  <c:v>0.31434077018994938</c:v>
                </c:pt>
                <c:pt idx="289" formatCode="0.0000">
                  <c:v>0.29658461444218243</c:v>
                </c:pt>
                <c:pt idx="290" formatCode="0.0000">
                  <c:v>0.38799892709142891</c:v>
                </c:pt>
                <c:pt idx="291" formatCode="0.0000">
                  <c:v>0.38110118307582735</c:v>
                </c:pt>
                <c:pt idx="292" formatCode="0.0000">
                  <c:v>2.7766479449180799</c:v>
                </c:pt>
                <c:pt idx="293" formatCode="0.0000">
                  <c:v>0.63148546449557197</c:v>
                </c:pt>
                <c:pt idx="294" formatCode="0.0000">
                  <c:v>1.3934752635198111</c:v>
                </c:pt>
                <c:pt idx="295" formatCode="0.0000">
                  <c:v>0.73638974304638383</c:v>
                </c:pt>
                <c:pt idx="296" formatCode="0.0000">
                  <c:v>0.70644785677077104</c:v>
                </c:pt>
                <c:pt idx="297" formatCode="0.0000">
                  <c:v>0.93575382001772067</c:v>
                </c:pt>
                <c:pt idx="298" formatCode="0.0000">
                  <c:v>0.80674667344111384</c:v>
                </c:pt>
                <c:pt idx="299" formatCode="0.0000">
                  <c:v>0.77560216110938907</c:v>
                </c:pt>
                <c:pt idx="300" formatCode="0.0000">
                  <c:v>0.77907631739734273</c:v>
                </c:pt>
                <c:pt idx="301" formatCode="0.0000">
                  <c:v>0.79184334290826786</c:v>
                </c:pt>
                <c:pt idx="302" formatCode="0.0000">
                  <c:v>0.78663639732920676</c:v>
                </c:pt>
                <c:pt idx="303" formatCode="0.0000">
                  <c:v>0.85032241836392841</c:v>
                </c:pt>
                <c:pt idx="304" formatCode="0.0000">
                  <c:v>0.82825729583854568</c:v>
                </c:pt>
                <c:pt idx="305" formatCode="0.0000">
                  <c:v>0.80037548508797673</c:v>
                </c:pt>
                <c:pt idx="306" formatCode="0.0000">
                  <c:v>0.78733715157351059</c:v>
                </c:pt>
                <c:pt idx="307" formatCode="0.0000">
                  <c:v>0.75523712839203805</c:v>
                </c:pt>
                <c:pt idx="308" formatCode="0.0000">
                  <c:v>0.75863358953523619</c:v>
                </c:pt>
                <c:pt idx="309" formatCode="0.0000">
                  <c:v>0.72718420863082023</c:v>
                </c:pt>
                <c:pt idx="310" formatCode="0.0000">
                  <c:v>0.70182773098412454</c:v>
                </c:pt>
                <c:pt idx="311" formatCode="0.0000">
                  <c:v>0.70152389684133909</c:v>
                </c:pt>
                <c:pt idx="312" formatCode="0.0000">
                  <c:v>0.67072034997465935</c:v>
                </c:pt>
                <c:pt idx="313" formatCode="0.0000">
                  <c:v>0.67645520270109283</c:v>
                </c:pt>
                <c:pt idx="314" formatCode="0.0000">
                  <c:v>0.66080453738020339</c:v>
                </c:pt>
                <c:pt idx="315" formatCode="0.0000">
                  <c:v>0.63185412124230378</c:v>
                </c:pt>
                <c:pt idx="316" formatCode="0.0000">
                  <c:v>0.62955049764858306</c:v>
                </c:pt>
                <c:pt idx="317" formatCode="0.0000">
                  <c:v>0.59971902102738439</c:v>
                </c:pt>
                <c:pt idx="318" formatCode="0.0000">
                  <c:v>0.57554813384945447</c:v>
                </c:pt>
                <c:pt idx="319" formatCode="0.0000">
                  <c:v>0.54650617885080144</c:v>
                </c:pt>
                <c:pt idx="320" formatCode="0.0000">
                  <c:v>0.51856446254581534</c:v>
                </c:pt>
                <c:pt idx="321" formatCode="0.0000">
                  <c:v>0.49035672771302674</c:v>
                </c:pt>
                <c:pt idx="322" formatCode="0.0000">
                  <c:v>0.49488152566193278</c:v>
                </c:pt>
                <c:pt idx="323" formatCode="0.0000">
                  <c:v>0.4746130203304193</c:v>
                </c:pt>
                <c:pt idx="324" formatCode="0.0000">
                  <c:v>1.3908630042014911</c:v>
                </c:pt>
                <c:pt idx="325" formatCode="0.0000">
                  <c:v>0.95968049427064184</c:v>
                </c:pt>
                <c:pt idx="326" formatCode="0.0000">
                  <c:v>0.6944343362712293</c:v>
                </c:pt>
                <c:pt idx="327" formatCode="0.0000">
                  <c:v>0.67104205010302098</c:v>
                </c:pt>
                <c:pt idx="328" formatCode="0.0000">
                  <c:v>0.6918261578713365</c:v>
                </c:pt>
                <c:pt idx="329" formatCode="0.0000">
                  <c:v>1.6234146545634596</c:v>
                </c:pt>
                <c:pt idx="330" formatCode="0.0000">
                  <c:v>0.95184704324077551</c:v>
                </c:pt>
                <c:pt idx="331" formatCode="0.0000">
                  <c:v>0.86450573254422047</c:v>
                </c:pt>
                <c:pt idx="332" formatCode="0.0000">
                  <c:v>0.83059895360192926</c:v>
                </c:pt>
                <c:pt idx="333" formatCode="0.0000">
                  <c:v>0.79775359000522794</c:v>
                </c:pt>
                <c:pt idx="334" formatCode="0.0000">
                  <c:v>0.959169010166395</c:v>
                </c:pt>
                <c:pt idx="335" formatCode="0.0000">
                  <c:v>1.6583554966289356</c:v>
                </c:pt>
                <c:pt idx="336" formatCode="0.0000">
                  <c:v>0.97000538593432395</c:v>
                </c:pt>
                <c:pt idx="337" formatCode="0.0000">
                  <c:v>0.93467570115421683</c:v>
                </c:pt>
                <c:pt idx="338" formatCode="0.0000">
                  <c:v>0.9004292273114276</c:v>
                </c:pt>
                <c:pt idx="339" formatCode="0.0000">
                  <c:v>0.86715762780731653</c:v>
                </c:pt>
                <c:pt idx="340" formatCode="0.0000">
                  <c:v>0.83477780383042677</c:v>
                </c:pt>
                <c:pt idx="341" formatCode="0.0000">
                  <c:v>0.80276285325392127</c:v>
                </c:pt>
                <c:pt idx="342" formatCode="0.0000">
                  <c:v>0.77059318468684623</c:v>
                </c:pt>
                <c:pt idx="343" formatCode="0.0000">
                  <c:v>0.73887959016456373</c:v>
                </c:pt>
                <c:pt idx="344" formatCode="0.0000">
                  <c:v>0.70759260593722273</c:v>
                </c:pt>
                <c:pt idx="345" formatCode="0.0000">
                  <c:v>0.67656276898008194</c:v>
                </c:pt>
                <c:pt idx="346" formatCode="0.0000">
                  <c:v>0.64749100737568455</c:v>
                </c:pt>
                <c:pt idx="347" formatCode="0.0000">
                  <c:v>0.61745667742930643</c:v>
                </c:pt>
                <c:pt idx="348" formatCode="0.0000">
                  <c:v>0.58717130630646253</c:v>
                </c:pt>
                <c:pt idx="349" formatCode="0.0000">
                  <c:v>0.5588619015718963</c:v>
                </c:pt>
                <c:pt idx="350" formatCode="0.0000">
                  <c:v>0.52971593761358948</c:v>
                </c:pt>
                <c:pt idx="351" formatCode="0.0000">
                  <c:v>0.50138339696661416</c:v>
                </c:pt>
                <c:pt idx="352" formatCode="0.0000">
                  <c:v>0.53055679899718122</c:v>
                </c:pt>
                <c:pt idx="353" formatCode="0.0000">
                  <c:v>0.50685944371419922</c:v>
                </c:pt>
                <c:pt idx="354" formatCode="0.0000">
                  <c:v>0.47844067648052446</c:v>
                </c:pt>
                <c:pt idx="355" formatCode="0.0000">
                  <c:v>0.6751363635124692</c:v>
                </c:pt>
                <c:pt idx="356" formatCode="0.0000">
                  <c:v>0.55473482004375896</c:v>
                </c:pt>
                <c:pt idx="357" formatCode="0.0000">
                  <c:v>0.53452306454473697</c:v>
                </c:pt>
                <c:pt idx="358" formatCode="0.0000">
                  <c:v>2.2149183682314804</c:v>
                </c:pt>
                <c:pt idx="359" formatCode="0.0000">
                  <c:v>0.69135134578805935</c:v>
                </c:pt>
                <c:pt idx="360" formatCode="0.0000">
                  <c:v>0.66055147571696826</c:v>
                </c:pt>
                <c:pt idx="361" formatCode="0.0000">
                  <c:v>1.7408650630639539</c:v>
                </c:pt>
                <c:pt idx="362" formatCode="0.0000">
                  <c:v>0.81254918263630249</c:v>
                </c:pt>
                <c:pt idx="363" formatCode="0.0000">
                  <c:v>0.7800319043187397</c:v>
                </c:pt>
                <c:pt idx="364" formatCode="0.0000">
                  <c:v>4.047174723291838</c:v>
                </c:pt>
                <c:pt idx="365" formatCode="0.0000">
                  <c:v>1.0400384309320527</c:v>
                </c:pt>
                <c:pt idx="366" formatCode="0.0000">
                  <c:v>1.0423743134923114</c:v>
                </c:pt>
                <c:pt idx="367" formatCode="0.0000">
                  <c:v>1.1069473928649791</c:v>
                </c:pt>
                <c:pt idx="368" formatCode="0.0000">
                  <c:v>1.0867710104704369</c:v>
                </c:pt>
                <c:pt idx="369" formatCode="0.0000">
                  <c:v>1.0963423543272566</c:v>
                </c:pt>
                <c:pt idx="370" formatCode="0.0000">
                  <c:v>1.0955886184370605</c:v>
                </c:pt>
                <c:pt idx="371" formatCode="0.0000">
                  <c:v>3.401140477239303</c:v>
                </c:pt>
                <c:pt idx="372" formatCode="0.0000">
                  <c:v>1.1740172524697337</c:v>
                </c:pt>
                <c:pt idx="373" formatCode="0.0000">
                  <c:v>2.3992379545898626</c:v>
                </c:pt>
                <c:pt idx="374" formatCode="0.0000">
                  <c:v>1.2596261924473633</c:v>
                </c:pt>
                <c:pt idx="375" formatCode="0.0000">
                  <c:v>1.5561344114491886</c:v>
                </c:pt>
                <c:pt idx="376" formatCode="0.0000">
                  <c:v>2.8637666796777586</c:v>
                </c:pt>
                <c:pt idx="377" formatCode="0.0000">
                  <c:v>1.3650725365047855</c:v>
                </c:pt>
                <c:pt idx="378" formatCode="0.0000">
                  <c:v>1.3269766852950211</c:v>
                </c:pt>
                <c:pt idx="379" formatCode="0.0000">
                  <c:v>1.2894291114982621</c:v>
                </c:pt>
                <c:pt idx="380" formatCode="0.0000">
                  <c:v>1.2537291243648678</c:v>
                </c:pt>
                <c:pt idx="381" formatCode="0.0000">
                  <c:v>1.2574678528655754</c:v>
                </c:pt>
                <c:pt idx="382" formatCode="0.0000">
                  <c:v>3.0155044608790682</c:v>
                </c:pt>
                <c:pt idx="383" formatCode="0.0000">
                  <c:v>1.3765733327098451</c:v>
                </c:pt>
                <c:pt idx="384" formatCode="0.0000">
                  <c:v>1.3441350590809165</c:v>
                </c:pt>
                <c:pt idx="385" formatCode="0.0000">
                  <c:v>1.31352110361561</c:v>
                </c:pt>
                <c:pt idx="386" formatCode="0.0000">
                  <c:v>1.2762827033629036</c:v>
                </c:pt>
                <c:pt idx="387" formatCode="0.0000">
                  <c:v>1.5357439650140785</c:v>
                </c:pt>
                <c:pt idx="388" formatCode="0.0000">
                  <c:v>1.3559588194337382</c:v>
                </c:pt>
                <c:pt idx="389" formatCode="0.0000">
                  <c:v>1.5146505189767021</c:v>
                </c:pt>
                <c:pt idx="390" formatCode="0.0000">
                  <c:v>1.4200295300767181</c:v>
                </c:pt>
                <c:pt idx="391" formatCode="0.0000">
                  <c:v>1.4650166931505018</c:v>
                </c:pt>
                <c:pt idx="392" formatCode="0.0000">
                  <c:v>1.4026196414015664</c:v>
                </c:pt>
                <c:pt idx="393" formatCode="0.0000">
                  <c:v>3.6171867963972679</c:v>
                </c:pt>
                <c:pt idx="394" formatCode="0.0000">
                  <c:v>1.5157049096991042</c:v>
                </c:pt>
                <c:pt idx="395" formatCode="0.0000">
                  <c:v>1.476743547078506</c:v>
                </c:pt>
                <c:pt idx="396" formatCode="0.0000">
                  <c:v>1.4933413273136602</c:v>
                </c:pt>
                <c:pt idx="397" formatCode="0.0000">
                  <c:v>1.4557390755837138</c:v>
                </c:pt>
                <c:pt idx="398" formatCode="0.0000">
                  <c:v>1.4174430904994009</c:v>
                </c:pt>
                <c:pt idx="399" formatCode="0.0000">
                  <c:v>1.4040852500526793</c:v>
                </c:pt>
                <c:pt idx="400" formatCode="0.0000">
                  <c:v>1.44133571705508</c:v>
                </c:pt>
                <c:pt idx="401" formatCode="0.0000">
                  <c:v>1.4429682390224912</c:v>
                </c:pt>
                <c:pt idx="402" formatCode="0.0000">
                  <c:v>1.423952100494851</c:v>
                </c:pt>
                <c:pt idx="403" formatCode="0.0000">
                  <c:v>1.4156588762496263</c:v>
                </c:pt>
                <c:pt idx="404" formatCode="0.0000">
                  <c:v>1.3768499073595448</c:v>
                </c:pt>
                <c:pt idx="405" formatCode="0.0000">
                  <c:v>1.3847147090545961</c:v>
                </c:pt>
                <c:pt idx="406" formatCode="0.0000">
                  <c:v>1.346117622841748</c:v>
                </c:pt>
                <c:pt idx="407" formatCode="0.0000">
                  <c:v>1.3076901706863986</c:v>
                </c:pt>
                <c:pt idx="408" formatCode="0.0000">
                  <c:v>2.2146487845499769</c:v>
                </c:pt>
                <c:pt idx="409" formatCode="0.0000">
                  <c:v>1.4060260564599389</c:v>
                </c:pt>
                <c:pt idx="410" formatCode="0.0000">
                  <c:v>1.395905565124683</c:v>
                </c:pt>
                <c:pt idx="411" formatCode="0.0000">
                  <c:v>4.2048981492052402</c:v>
                </c:pt>
                <c:pt idx="412" formatCode="0.0000">
                  <c:v>1.4959262588479922</c:v>
                </c:pt>
                <c:pt idx="413" formatCode="0.0000">
                  <c:v>1.4830712273061541</c:v>
                </c:pt>
                <c:pt idx="414" formatCode="0.0000">
                  <c:v>1.4548474501122586</c:v>
                </c:pt>
                <c:pt idx="415" formatCode="0.0000">
                  <c:v>1.4164084347161499</c:v>
                </c:pt>
                <c:pt idx="416" formatCode="0.0000">
                  <c:v>1.4017359104920846</c:v>
                </c:pt>
                <c:pt idx="417" formatCode="0.0000">
                  <c:v>3.2491680549540716</c:v>
                </c:pt>
                <c:pt idx="418" formatCode="0.0000">
                  <c:v>1.529376683821541</c:v>
                </c:pt>
                <c:pt idx="419" formatCode="0.0000">
                  <c:v>2.2074371607390804</c:v>
                </c:pt>
                <c:pt idx="420" formatCode="0.0000">
                  <c:v>1.5567384528738555</c:v>
                </c:pt>
                <c:pt idx="421" formatCode="0.0000">
                  <c:v>5.0289113595032315</c:v>
                </c:pt>
                <c:pt idx="422" formatCode="0.0000">
                  <c:v>2.3064108809355517</c:v>
                </c:pt>
                <c:pt idx="423" formatCode="0.0000">
                  <c:v>1.8267362587711324</c:v>
                </c:pt>
                <c:pt idx="424" formatCode="0.0000">
                  <c:v>6.4921975001565659</c:v>
                </c:pt>
                <c:pt idx="425" formatCode="0.0000">
                  <c:v>2.1445020765032994</c:v>
                </c:pt>
                <c:pt idx="426" formatCode="0.0000">
                  <c:v>1.9153408057243055</c:v>
                </c:pt>
                <c:pt idx="427" formatCode="0.0000">
                  <c:v>1.87362604751655</c:v>
                </c:pt>
                <c:pt idx="428" formatCode="0.0000">
                  <c:v>1.8487350235541249</c:v>
                </c:pt>
                <c:pt idx="429" formatCode="0.0000">
                  <c:v>1.8138364474027115</c:v>
                </c:pt>
                <c:pt idx="430" formatCode="0.0000">
                  <c:v>1.7738823181129484</c:v>
                </c:pt>
                <c:pt idx="431" formatCode="0.0000">
                  <c:v>1.781463553324069</c:v>
                </c:pt>
                <c:pt idx="432" formatCode="0.0000">
                  <c:v>1.7421284804447121</c:v>
                </c:pt>
                <c:pt idx="433" formatCode="0.0000">
                  <c:v>1.7387675807439256</c:v>
                </c:pt>
                <c:pt idx="434" formatCode="0.0000">
                  <c:v>1.7000644229412478</c:v>
                </c:pt>
                <c:pt idx="435" formatCode="0.0000">
                  <c:v>1.7560113791621097</c:v>
                </c:pt>
                <c:pt idx="436" formatCode="0.0000">
                  <c:v>1.7038434360459909</c:v>
                </c:pt>
                <c:pt idx="437" formatCode="0.0000">
                  <c:v>8.9514952684173785</c:v>
                </c:pt>
                <c:pt idx="438" formatCode="0.0000">
                  <c:v>1.9394843903605494</c:v>
                </c:pt>
                <c:pt idx="439" formatCode="0.0000">
                  <c:v>2.7064890913697983</c:v>
                </c:pt>
                <c:pt idx="440" formatCode="0.0000">
                  <c:v>2.0217161498365415</c:v>
                </c:pt>
                <c:pt idx="441" formatCode="0.0000">
                  <c:v>4.3159037364274422</c:v>
                </c:pt>
                <c:pt idx="442" formatCode="0.0000">
                  <c:v>2.3001918027477917</c:v>
                </c:pt>
                <c:pt idx="443" formatCode="0.0000">
                  <c:v>2.145966032610926</c:v>
                </c:pt>
                <c:pt idx="444" formatCode="0.0000">
                  <c:v>2.1690311809417775</c:v>
                </c:pt>
                <c:pt idx="445" formatCode="0.0000">
                  <c:v>3.9955667214045336</c:v>
                </c:pt>
                <c:pt idx="446" formatCode="0.0000">
                  <c:v>2.2087567827175651</c:v>
                </c:pt>
                <c:pt idx="447" formatCode="0.0000">
                  <c:v>2.1965752305588446</c:v>
                </c:pt>
                <c:pt idx="448" formatCode="0.0000">
                  <c:v>2.1567706552995105</c:v>
                </c:pt>
                <c:pt idx="449" formatCode="0.0000">
                  <c:v>2.164701300203185</c:v>
                </c:pt>
                <c:pt idx="450" formatCode="0.0000">
                  <c:v>2.1236620601552705</c:v>
                </c:pt>
                <c:pt idx="451" formatCode="0.0000">
                  <c:v>2.1065150086777855</c:v>
                </c:pt>
                <c:pt idx="452" formatCode="0.0000">
                  <c:v>2.0985402842770378</c:v>
                </c:pt>
                <c:pt idx="453" formatCode="0.0000">
                  <c:v>2.0584439396554908</c:v>
                </c:pt>
                <c:pt idx="454" formatCode="0.0000">
                  <c:v>2.018037074531823</c:v>
                </c:pt>
                <c:pt idx="455" formatCode="0.0000">
                  <c:v>1.9786745916244093</c:v>
                </c:pt>
                <c:pt idx="456" formatCode="0.0000">
                  <c:v>1.9396177531595944</c:v>
                </c:pt>
                <c:pt idx="457" formatCode="0.0000">
                  <c:v>2.5527692756765799</c:v>
                </c:pt>
                <c:pt idx="458" formatCode="0.0000">
                  <c:v>2.0160843067129157</c:v>
                </c:pt>
                <c:pt idx="459" formatCode="0.0000">
                  <c:v>2.00072041969606</c:v>
                </c:pt>
                <c:pt idx="460" formatCode="0.0000">
                  <c:v>1.9615175447236735</c:v>
                </c:pt>
                <c:pt idx="461" formatCode="0.0000">
                  <c:v>1.9228816516177893</c:v>
                </c:pt>
                <c:pt idx="462" formatCode="0.0000">
                  <c:v>1.8845562352570693</c:v>
                </c:pt>
                <c:pt idx="463" formatCode="0.0000">
                  <c:v>1.8539639063174302</c:v>
                </c:pt>
                <c:pt idx="464" formatCode="0.0000">
                  <c:v>1.817208740412346</c:v>
                </c:pt>
                <c:pt idx="465" formatCode="0.0000">
                  <c:v>1.7809707547430378</c:v>
                </c:pt>
                <c:pt idx="466" formatCode="0.0000">
                  <c:v>1.7461411826961231</c:v>
                </c:pt>
                <c:pt idx="467" formatCode="0.0000">
                  <c:v>1.7143727899977081</c:v>
                </c:pt>
                <c:pt idx="468" formatCode="0.0000">
                  <c:v>1.680240303625208</c:v>
                </c:pt>
                <c:pt idx="469" formatCode="0.0000">
                  <c:v>1.6469532410315559</c:v>
                </c:pt>
                <c:pt idx="470" formatCode="0.0000">
                  <c:v>1.6135378840348897</c:v>
                </c:pt>
                <c:pt idx="471" formatCode="0.0000">
                  <c:v>1.5804201259246744</c:v>
                </c:pt>
                <c:pt idx="472" formatCode="0.0000">
                  <c:v>1.596003163222151</c:v>
                </c:pt>
                <c:pt idx="473" formatCode="0.0000">
                  <c:v>1.5891324945835736</c:v>
                </c:pt>
                <c:pt idx="474" formatCode="0.0000">
                  <c:v>1.5565309564301795</c:v>
                </c:pt>
                <c:pt idx="475" formatCode="0.0000">
                  <c:v>1.5252422205624718</c:v>
                </c:pt>
                <c:pt idx="476" formatCode="0.0000">
                  <c:v>1.4939757804817115</c:v>
                </c:pt>
                <c:pt idx="477" formatCode="0.0000">
                  <c:v>1.4633365210331841</c:v>
                </c:pt>
                <c:pt idx="478" formatCode="0.0000">
                  <c:v>1.44243076582465</c:v>
                </c:pt>
                <c:pt idx="479" formatCode="0.0000">
                  <c:v>1.4188717193981359</c:v>
                </c:pt>
                <c:pt idx="480" formatCode="0.0000">
                  <c:v>1.3884517148135276</c:v>
                </c:pt>
                <c:pt idx="481" formatCode="0.0000">
                  <c:v>1.3592829315011592</c:v>
                </c:pt>
                <c:pt idx="482" formatCode="0.0000">
                  <c:v>1.3390664734709778</c:v>
                </c:pt>
                <c:pt idx="483" formatCode="0.0000">
                  <c:v>1.3112679899606041</c:v>
                </c:pt>
                <c:pt idx="484" formatCode="0.0000">
                  <c:v>1.2835023860145975</c:v>
                </c:pt>
                <c:pt idx="485" formatCode="0.0000">
                  <c:v>1.2562751027795096</c:v>
                </c:pt>
                <c:pt idx="486" formatCode="0.0000">
                  <c:v>2.0041388125221764</c:v>
                </c:pt>
                <c:pt idx="487" formatCode="0.0000">
                  <c:v>1.3634597171960485</c:v>
                </c:pt>
                <c:pt idx="488" formatCode="0.0000">
                  <c:v>1.3350441259041022</c:v>
                </c:pt>
                <c:pt idx="489" formatCode="0.0000">
                  <c:v>1.3064586982617001</c:v>
                </c:pt>
                <c:pt idx="490" formatCode="0.0000">
                  <c:v>1.2787729871403577</c:v>
                </c:pt>
                <c:pt idx="491" formatCode="0.0000">
                  <c:v>1.2515326123410895</c:v>
                </c:pt>
                <c:pt idx="492" formatCode="0.0000">
                  <c:v>1.2244959521575633</c:v>
                </c:pt>
                <c:pt idx="493" formatCode="0.0000">
                  <c:v>1.1978420277485535</c:v>
                </c:pt>
                <c:pt idx="494" formatCode="0.0000">
                  <c:v>1.1720843978353463</c:v>
                </c:pt>
                <c:pt idx="495" formatCode="0.0000">
                  <c:v>1.1465299568224787</c:v>
                </c:pt>
                <c:pt idx="496" formatCode="0.0000">
                  <c:v>1.121829692386876</c:v>
                </c:pt>
                <c:pt idx="497" formatCode="0.0000">
                  <c:v>1.0970729543361195</c:v>
                </c:pt>
                <c:pt idx="498" formatCode="0.0000">
                  <c:v>1.0731362972544733</c:v>
                </c:pt>
                <c:pt idx="499" formatCode="0.0000">
                  <c:v>1.052115407692499</c:v>
                </c:pt>
                <c:pt idx="500" formatCode="0.0000">
                  <c:v>1.0284984212564869</c:v>
                </c:pt>
                <c:pt idx="501" formatCode="0.0000">
                  <c:v>1.005282117994815</c:v>
                </c:pt>
                <c:pt idx="502" formatCode="0.0000">
                  <c:v>0.98276730943568724</c:v>
                </c:pt>
                <c:pt idx="503" formatCode="0.0000">
                  <c:v>0.9608198864822205</c:v>
                </c:pt>
                <c:pt idx="504" formatCode="0.0000">
                  <c:v>0.93921035979308642</c:v>
                </c:pt>
                <c:pt idx="505" formatCode="0.0000">
                  <c:v>0.91768197003265506</c:v>
                </c:pt>
                <c:pt idx="506" formatCode="0.0000">
                  <c:v>0.89681808490563197</c:v>
                </c:pt>
                <c:pt idx="507" formatCode="0.0000">
                  <c:v>0.88180550835567029</c:v>
                </c:pt>
                <c:pt idx="508" formatCode="0.0000">
                  <c:v>0.87407226975526064</c:v>
                </c:pt>
                <c:pt idx="509" formatCode="0.0000">
                  <c:v>0.86772878710168044</c:v>
                </c:pt>
                <c:pt idx="510" formatCode="0.0000">
                  <c:v>0.86167799202872319</c:v>
                </c:pt>
                <c:pt idx="511" formatCode="0.0000">
                  <c:v>0.85571534057331267</c:v>
                </c:pt>
                <c:pt idx="512" formatCode="0.0000">
                  <c:v>0.84980250762183374</c:v>
                </c:pt>
                <c:pt idx="513" formatCode="0.0000">
                  <c:v>0.8439321250514209</c:v>
                </c:pt>
                <c:pt idx="514" formatCode="0.0000">
                  <c:v>0.8381025915371112</c:v>
                </c:pt>
                <c:pt idx="515" formatCode="0.0000">
                  <c:v>0.83231338130309274</c:v>
                </c:pt>
                <c:pt idx="516" formatCode="0.0000">
                  <c:v>0.82656417044783015</c:v>
                </c:pt>
                <c:pt idx="517" formatCode="0.0000">
                  <c:v>0.82085467422637237</c:v>
                </c:pt>
                <c:pt idx="518" formatCode="0.0000">
                  <c:v>0.81518461673621412</c:v>
                </c:pt>
                <c:pt idx="519" formatCode="0.0000">
                  <c:v>0.80955372526110325</c:v>
                </c:pt>
                <c:pt idx="520" formatCode="0.0000">
                  <c:v>0.80396172920703945</c:v>
                </c:pt>
                <c:pt idx="521" formatCode="0.0000">
                  <c:v>0.79840835989356118</c:v>
                </c:pt>
                <c:pt idx="522" formatCode="0.0000">
                  <c:v>0.79289335050438847</c:v>
                </c:pt>
                <c:pt idx="523" formatCode="0.0000">
                  <c:v>1.4107284346327593</c:v>
                </c:pt>
                <c:pt idx="524" formatCode="0.0000">
                  <c:v>0.92550335826529384</c:v>
                </c:pt>
                <c:pt idx="525" formatCode="0.0000">
                  <c:v>0.90417173481757995</c:v>
                </c:pt>
                <c:pt idx="526" formatCode="0.0000">
                  <c:v>0.88403815377139061</c:v>
                </c:pt>
                <c:pt idx="527" formatCode="0.0000">
                  <c:v>0.86378525032471343</c:v>
                </c:pt>
                <c:pt idx="528" formatCode="0.0000">
                  <c:v>0.84413336300403452</c:v>
                </c:pt>
                <c:pt idx="529" formatCode="0.0000">
                  <c:v>0.82459797199498464</c:v>
                </c:pt>
                <c:pt idx="530" formatCode="0.0000">
                  <c:v>0.82939550185802147</c:v>
                </c:pt>
                <c:pt idx="531" formatCode="0.0000">
                  <c:v>0.82885065609782382</c:v>
                </c:pt>
                <c:pt idx="532" formatCode="0.0000">
                  <c:v>0.81406105357795111</c:v>
                </c:pt>
                <c:pt idx="533" formatCode="0.0000">
                  <c:v>0.79480743354822792</c:v>
                </c:pt>
                <c:pt idx="534" formatCode="0.0000">
                  <c:v>0.77649718504824861</c:v>
                </c:pt>
                <c:pt idx="535" formatCode="0.0000">
                  <c:v>0.75806686633066578</c:v>
                </c:pt>
                <c:pt idx="536" formatCode="0.0000">
                  <c:v>0.74034922433721184</c:v>
                </c:pt>
                <c:pt idx="537" formatCode="0.0000">
                  <c:v>0.72235214090900213</c:v>
                </c:pt>
                <c:pt idx="538" formatCode="0.0000">
                  <c:v>0.71110396768458228</c:v>
                </c:pt>
                <c:pt idx="539" formatCode="0.0000">
                  <c:v>0.70502647220895365</c:v>
                </c:pt>
                <c:pt idx="540" formatCode="0.0000">
                  <c:v>0.69993943667561476</c:v>
                </c:pt>
                <c:pt idx="541" formatCode="0.0000">
                  <c:v>0.69506417778721064</c:v>
                </c:pt>
                <c:pt idx="542" formatCode="0.0000">
                  <c:v>0.69025549053008495</c:v>
                </c:pt>
                <c:pt idx="543" formatCode="0.0000">
                  <c:v>0.68548614556815679</c:v>
                </c:pt>
                <c:pt idx="544" formatCode="0.0000">
                  <c:v>0.68075088578940635</c:v>
                </c:pt>
                <c:pt idx="545" formatCode="0.0000">
                  <c:v>0.67604854731414254</c:v>
                </c:pt>
                <c:pt idx="546" formatCode="0.0000">
                  <c:v>0.67137872983313918</c:v>
                </c:pt>
                <c:pt idx="547" formatCode="0.0000">
                  <c:v>0.66674117650688236</c:v>
                </c:pt>
                <c:pt idx="548" formatCode="0.0000">
                  <c:v>0.66213565847377154</c:v>
                </c:pt>
                <c:pt idx="549" formatCode="0.0000">
                  <c:v>0.65756195333307199</c:v>
                </c:pt>
                <c:pt idx="550" formatCode="0.0000">
                  <c:v>0.65301984112909939</c:v>
                </c:pt>
                <c:pt idx="551" formatCode="0.0000">
                  <c:v>0.64850910359476532</c:v>
                </c:pt>
                <c:pt idx="552" formatCode="0.0000">
                  <c:v>0.64402952400218283</c:v>
                </c:pt>
                <c:pt idx="553" formatCode="0.0000">
                  <c:v>0.63958088712638383</c:v>
                </c:pt>
                <c:pt idx="554" formatCode="0.0000">
                  <c:v>0.63516297923016074</c:v>
                </c:pt>
                <c:pt idx="555" formatCode="0.0000">
                  <c:v>0.63077558805290013</c:v>
                </c:pt>
                <c:pt idx="556" formatCode="0.0000">
                  <c:v>0.62641850280021794</c:v>
                </c:pt>
                <c:pt idx="557" formatCode="0.0000">
                  <c:v>0.62209151413380015</c:v>
                </c:pt>
                <c:pt idx="558" formatCode="0.0000">
                  <c:v>0.61779441416133962</c:v>
                </c:pt>
                <c:pt idx="559" formatCode="0.0000">
                  <c:v>0.6135269964265464</c:v>
                </c:pt>
                <c:pt idx="560" formatCode="0.0000">
                  <c:v>0.62735332721595671</c:v>
                </c:pt>
                <c:pt idx="561" formatCode="0.0000">
                  <c:v>0.60992423961361408</c:v>
                </c:pt>
                <c:pt idx="562" formatCode="0.0000">
                  <c:v>0.60180287682407285</c:v>
                </c:pt>
                <c:pt idx="563" formatCode="0.0000">
                  <c:v>0.59691806587772711</c:v>
                </c:pt>
                <c:pt idx="564" formatCode="0.0000">
                  <c:v>0.59265930124073751</c:v>
                </c:pt>
                <c:pt idx="565" formatCode="0.0000">
                  <c:v>0.58854026050053354</c:v>
                </c:pt>
                <c:pt idx="566" formatCode="0.0000">
                  <c:v>0.58447021472352245</c:v>
                </c:pt>
                <c:pt idx="567" formatCode="0.0000">
                  <c:v>0.58043210852336957</c:v>
                </c:pt>
                <c:pt idx="568" formatCode="0.0000">
                  <c:v>0.57642260803385859</c:v>
                </c:pt>
                <c:pt idx="569" formatCode="0.0000">
                  <c:v>0.57299162769343259</c:v>
                </c:pt>
                <c:pt idx="570" formatCode="0.0000">
                  <c:v>0.57776550649540281</c:v>
                </c:pt>
                <c:pt idx="571" formatCode="0.0000">
                  <c:v>0.63304330190213565</c:v>
                </c:pt>
                <c:pt idx="572" formatCode="0.0000">
                  <c:v>0.74920157507961171</c:v>
                </c:pt>
                <c:pt idx="573" formatCode="0.0000">
                  <c:v>0.68549826152044302</c:v>
                </c:pt>
                <c:pt idx="574" formatCode="0.0000">
                  <c:v>0.66639203786168466</c:v>
                </c:pt>
                <c:pt idx="575" formatCode="0.0000">
                  <c:v>0.64718428032228215</c:v>
                </c:pt>
                <c:pt idx="576" formatCode="0.0000">
                  <c:v>0.62814709833815807</c:v>
                </c:pt>
                <c:pt idx="577" formatCode="0.0000">
                  <c:v>0.60966579677174015</c:v>
                </c:pt>
                <c:pt idx="578" formatCode="0.0000">
                  <c:v>0.59137673411958858</c:v>
                </c:pt>
                <c:pt idx="579" formatCode="0.0000">
                  <c:v>0.57306426544425493</c:v>
                </c:pt>
                <c:pt idx="580" formatCode="0.0000">
                  <c:v>0.55482398457229554</c:v>
                </c:pt>
                <c:pt idx="581" formatCode="0.0000">
                  <c:v>0.53593537226336563</c:v>
                </c:pt>
                <c:pt idx="582" formatCode="0.0000">
                  <c:v>0.52482456853573245</c:v>
                </c:pt>
                <c:pt idx="583" formatCode="0.0000">
                  <c:v>0.51981957441444193</c:v>
                </c:pt>
                <c:pt idx="584" formatCode="0.0000">
                  <c:v>0.51707334441543118</c:v>
                </c:pt>
                <c:pt idx="585" formatCode="0.0000">
                  <c:v>0.51256514185470037</c:v>
                </c:pt>
                <c:pt idx="586" formatCode="0.0000">
                  <c:v>0.50885018587711228</c:v>
                </c:pt>
                <c:pt idx="587" formatCode="0.0000">
                  <c:v>0.50530282006494642</c:v>
                </c:pt>
                <c:pt idx="588" formatCode="0.0000">
                  <c:v>0.52397374304358313</c:v>
                </c:pt>
                <c:pt idx="589" formatCode="0.0000">
                  <c:v>0.50478856884203116</c:v>
                </c:pt>
                <c:pt idx="590" formatCode="0.0000">
                  <c:v>0.49774973409738005</c:v>
                </c:pt>
                <c:pt idx="591" formatCode="0.0000">
                  <c:v>0.49200936222347774</c:v>
                </c:pt>
                <c:pt idx="592" formatCode="0.0000">
                  <c:v>0.48818206720866991</c:v>
                </c:pt>
                <c:pt idx="593" formatCode="0.0000">
                  <c:v>0.48473010229594388</c:v>
                </c:pt>
                <c:pt idx="594" formatCode="0.0000">
                  <c:v>0.48136695714182337</c:v>
                </c:pt>
                <c:pt idx="595" formatCode="0.0000">
                  <c:v>0.47858983527342031</c:v>
                </c:pt>
                <c:pt idx="596" formatCode="0.0000">
                  <c:v>0.47483912699324377</c:v>
                </c:pt>
                <c:pt idx="597" formatCode="0.0000">
                  <c:v>0.4714763285324946</c:v>
                </c:pt>
                <c:pt idx="598" formatCode="0.0000">
                  <c:v>0.46820417518888463</c:v>
                </c:pt>
                <c:pt idx="599" formatCode="0.0000">
                  <c:v>0.49412754370344647</c:v>
                </c:pt>
                <c:pt idx="600" formatCode="0.0000">
                  <c:v>0.47416616039019754</c:v>
                </c:pt>
                <c:pt idx="601" formatCode="0.0000">
                  <c:v>0.46087659386318519</c:v>
                </c:pt>
                <c:pt idx="602" formatCode="0.0000">
                  <c:v>0.45582810366488191</c:v>
                </c:pt>
                <c:pt idx="603" formatCode="0.0000">
                  <c:v>0.45233214812663919</c:v>
                </c:pt>
                <c:pt idx="604" formatCode="0.0000">
                  <c:v>0.44914297925156227</c:v>
                </c:pt>
                <c:pt idx="605" formatCode="0.0000">
                  <c:v>0.44602847607643831</c:v>
                </c:pt>
                <c:pt idx="606" formatCode="0.0000">
                  <c:v>0.44294528898421814</c:v>
                </c:pt>
                <c:pt idx="607" formatCode="0.0000">
                  <c:v>0.43988522459269369</c:v>
                </c:pt>
                <c:pt idx="608" formatCode="0.0000">
                  <c:v>0.43684663759108799</c:v>
                </c:pt>
                <c:pt idx="609" formatCode="0.0000">
                  <c:v>0.43382910295867377</c:v>
                </c:pt>
                <c:pt idx="610" formatCode="0.0000">
                  <c:v>0.43083242375193975</c:v>
                </c:pt>
                <c:pt idx="611" formatCode="0.0000">
                  <c:v>0.42785644631645131</c:v>
                </c:pt>
                <c:pt idx="612" formatCode="0.0000">
                  <c:v>0.42490102586763578</c:v>
                </c:pt>
                <c:pt idx="613" formatCode="0.0000">
                  <c:v>0.42196602007521733</c:v>
                </c:pt>
                <c:pt idx="614" formatCode="0.0000">
                  <c:v>0.41905128786288615</c:v>
                </c:pt>
                <c:pt idx="615" formatCode="0.0000">
                  <c:v>0.41615668917925264</c:v>
                </c:pt>
                <c:pt idx="616" formatCode="0.0000">
                  <c:v>0.41328208494972646</c:v>
                </c:pt>
                <c:pt idx="617" formatCode="0.0000">
                  <c:v>0.41042733706212386</c:v>
                </c:pt>
                <c:pt idx="618" formatCode="0.0000">
                  <c:v>0.40759230835859811</c:v>
                </c:pt>
                <c:pt idx="619" formatCode="0.0000">
                  <c:v>0.40477686262878132</c:v>
                </c:pt>
                <c:pt idx="620" formatCode="0.0000">
                  <c:v>0.4019808646031906</c:v>
                </c:pt>
                <c:pt idx="621" formatCode="0.0000">
                  <c:v>0.39920417994671981</c:v>
                </c:pt>
                <c:pt idx="622" formatCode="0.0000">
                  <c:v>0.39644667525218358</c:v>
                </c:pt>
                <c:pt idx="623" formatCode="0.0000">
                  <c:v>0.39370821803390721</c:v>
                </c:pt>
                <c:pt idx="624" formatCode="0.0000">
                  <c:v>0.39098867672136156</c:v>
                </c:pt>
                <c:pt idx="625" formatCode="0.0000">
                  <c:v>0.38828792065284157</c:v>
                </c:pt>
                <c:pt idx="626" formatCode="0.0000">
                  <c:v>0.38560582006918831</c:v>
                </c:pt>
                <c:pt idx="627" formatCode="0.0000">
                  <c:v>0.38294224610755478</c:v>
                </c:pt>
                <c:pt idx="628" formatCode="0.0000">
                  <c:v>0.38167380034587928</c:v>
                </c:pt>
                <c:pt idx="629" formatCode="0.0000">
                  <c:v>0.37792655911099143</c:v>
                </c:pt>
                <c:pt idx="630" formatCode="0.0000">
                  <c:v>0.37510915722942284</c:v>
                </c:pt>
                <c:pt idx="631" formatCode="0.0000">
                  <c:v>0.3724795625983941</c:v>
                </c:pt>
                <c:pt idx="632" formatCode="0.0000">
                  <c:v>0.36989948344151524</c:v>
                </c:pt>
                <c:pt idx="633" formatCode="0.0000">
                  <c:v>0.36734306487475527</c:v>
                </c:pt>
                <c:pt idx="634" formatCode="0.0000">
                  <c:v>0.36480539213436936</c:v>
                </c:pt>
                <c:pt idx="635" formatCode="0.0000">
                  <c:v>0.3622854508807925</c:v>
                </c:pt>
                <c:pt idx="636" formatCode="0.0000">
                  <c:v>0.35978295384519021</c:v>
                </c:pt>
                <c:pt idx="637" formatCode="0.0000">
                  <c:v>0.36473322637529071</c:v>
                </c:pt>
                <c:pt idx="638" formatCode="0.0000">
                  <c:v>0.40396955597138418</c:v>
                </c:pt>
                <c:pt idx="639" formatCode="0.0000">
                  <c:v>0.38080264966719685</c:v>
                </c:pt>
                <c:pt idx="640" formatCode="0.0000">
                  <c:v>0.35817767812623957</c:v>
                </c:pt>
                <c:pt idx="641" formatCode="0.0000">
                  <c:v>0.34906067944337843</c:v>
                </c:pt>
                <c:pt idx="642" formatCode="0.0000">
                  <c:v>0.34541241881719031</c:v>
                </c:pt>
                <c:pt idx="643" formatCode="0.0000">
                  <c:v>0.34279608830959329</c:v>
                </c:pt>
                <c:pt idx="644" formatCode="0.0000">
                  <c:v>0.34038531611940059</c:v>
                </c:pt>
                <c:pt idx="645" formatCode="0.0000">
                  <c:v>0.33802611237440938</c:v>
                </c:pt>
                <c:pt idx="646" formatCode="0.0000">
                  <c:v>0.33568970734587289</c:v>
                </c:pt>
                <c:pt idx="647" formatCode="0.0000">
                  <c:v>0.33337065202497707</c:v>
                </c:pt>
                <c:pt idx="648" formatCode="0.0000">
                  <c:v>0.33106784111323195</c:v>
                </c:pt>
                <c:pt idx="649" formatCode="0.0000">
                  <c:v>0.32878097887830071</c:v>
                </c:pt>
                <c:pt idx="650" formatCode="0.0000">
                  <c:v>0.32650992097645326</c:v>
                </c:pt>
                <c:pt idx="651" formatCode="0.0000">
                  <c:v>0.32425455187409324</c:v>
                </c:pt>
                <c:pt idx="652" formatCode="0.0000">
                  <c:v>0.3220147620153781</c:v>
                </c:pt>
                <c:pt idx="653" formatCode="0.0000">
                  <c:v>0.34012964419996317</c:v>
                </c:pt>
                <c:pt idx="654" formatCode="0.0000">
                  <c:v>0.3221953516872984</c:v>
                </c:pt>
                <c:pt idx="655" formatCode="0.0000">
                  <c:v>0.4134327580521634</c:v>
                </c:pt>
                <c:pt idx="656" formatCode="0.0000">
                  <c:v>0.40635932973314687</c:v>
                </c:pt>
                <c:pt idx="657" formatCode="0.0000">
                  <c:v>2.8017316208121117</c:v>
                </c:pt>
                <c:pt idx="658" formatCode="0.0000">
                  <c:v>0.65639587478391004</c:v>
                </c:pt>
                <c:pt idx="659" formatCode="0.0000">
                  <c:v>1.418213605035417</c:v>
                </c:pt>
                <c:pt idx="660" formatCode="0.0000">
                  <c:v>0.76095720435509073</c:v>
                </c:pt>
                <c:pt idx="661" formatCode="0.0000">
                  <c:v>0.73084561822838767</c:v>
                </c:pt>
                <c:pt idx="662" formatCode="0.0000">
                  <c:v>0.95998305382674276</c:v>
                </c:pt>
                <c:pt idx="663" formatCode="0.0000">
                  <c:v>0.83080854370704293</c:v>
                </c:pt>
                <c:pt idx="664" formatCode="0.0000">
                  <c:v>0.79949782389666268</c:v>
                </c:pt>
                <c:pt idx="665" formatCode="0.0000">
                  <c:v>0.80280692078487825</c:v>
                </c:pt>
                <c:pt idx="666" formatCode="0.0000">
                  <c:v>0.81541002704462195</c:v>
                </c:pt>
                <c:pt idx="667" formatCode="0.0000">
                  <c:v>0.81004029448735504</c:v>
                </c:pt>
                <c:pt idx="668" formatCode="0.0000">
                  <c:v>0.87356465299566577</c:v>
                </c:pt>
                <c:pt idx="669" formatCode="0.0000">
                  <c:v>0.85133898462851088</c:v>
                </c:pt>
                <c:pt idx="670" formatCode="0.0000">
                  <c:v>0.82329773700730424</c:v>
                </c:pt>
                <c:pt idx="671" formatCode="0.0000">
                  <c:v>0.81010106793311198</c:v>
                </c:pt>
                <c:pt idx="672" formatCode="0.0000">
                  <c:v>0.77784380289551469</c:v>
                </c:pt>
                <c:pt idx="673" formatCode="0.0000">
                  <c:v>0.78108410833142661</c:v>
                </c:pt>
                <c:pt idx="674" formatCode="0.0000">
                  <c:v>0.74947965036598507</c:v>
                </c:pt>
                <c:pt idx="675" formatCode="0.0000">
                  <c:v>0.72396916685377033</c:v>
                </c:pt>
                <c:pt idx="676" formatCode="0.0000">
                  <c:v>0.72351239064168471</c:v>
                </c:pt>
                <c:pt idx="677" formatCode="0.0000">
                  <c:v>0.69255695815374629</c:v>
                </c:pt>
                <c:pt idx="678" formatCode="0.0000">
                  <c:v>0.69814097440954304</c:v>
                </c:pt>
                <c:pt idx="679" formatCode="0.0000">
                  <c:v>0.68234051452162614</c:v>
                </c:pt>
                <c:pt idx="680" formatCode="0.0000">
                  <c:v>0.6532413385233542</c:v>
                </c:pt>
                <c:pt idx="681" formatCode="0.0000">
                  <c:v>0.65078998262867538</c:v>
                </c:pt>
                <c:pt idx="682" formatCode="0.0000">
                  <c:v>0.62081179416806176</c:v>
                </c:pt>
                <c:pt idx="683" formatCode="0.0000">
                  <c:v>0.59649520856341698</c:v>
                </c:pt>
                <c:pt idx="684" formatCode="0.0000">
                  <c:v>0.56730856155059639</c:v>
                </c:pt>
                <c:pt idx="685" formatCode="0.0000">
                  <c:v>0.53922315269219112</c:v>
                </c:pt>
                <c:pt idx="686" formatCode="0.0000">
                  <c:v>0.51087271786295152</c:v>
                </c:pt>
                <c:pt idx="687" formatCode="0.0000">
                  <c:v>0.51525580151628336</c:v>
                </c:pt>
                <c:pt idx="688" formatCode="0.0000">
                  <c:v>0.49484656078133893</c:v>
                </c:pt>
                <c:pt idx="689" formatCode="0.0000">
                  <c:v>1.4109567813794213</c:v>
                </c:pt>
                <c:pt idx="690" formatCode="0.0000">
                  <c:v>0.97963547359102809</c:v>
                </c:pt>
                <c:pt idx="691" formatCode="0.0000">
                  <c:v>0.71425147648090626</c:v>
                </c:pt>
                <c:pt idx="692" formatCode="0.0000">
                  <c:v>0.6907223033262746</c:v>
                </c:pt>
                <c:pt idx="693" formatCode="0.0000">
                  <c:v>0.7113704696556501</c:v>
                </c:pt>
                <c:pt idx="694" formatCode="0.0000">
                  <c:v>1.6428239639249431</c:v>
                </c:pt>
                <c:pt idx="695" formatCode="0.0000">
                  <c:v>0.97112228270928058</c:v>
                </c:pt>
                <c:pt idx="696" formatCode="0.0000">
                  <c:v>0.88364782820814458</c:v>
                </c:pt>
                <c:pt idx="697" formatCode="0.0000">
                  <c:v>0.84960882515271008</c:v>
                </c:pt>
                <c:pt idx="698" formatCode="0.0000">
                  <c:v>0.81663215078153051</c:v>
                </c:pt>
                <c:pt idx="699" formatCode="0.0000">
                  <c:v>0.97791716719799304</c:v>
                </c:pt>
                <c:pt idx="700" formatCode="0.0000">
                  <c:v>1.6769741506802904</c:v>
                </c:pt>
                <c:pt idx="701" formatCode="0.0000">
                  <c:v>0.98849543154786301</c:v>
                </c:pt>
                <c:pt idx="702" formatCode="0.0000">
                  <c:v>0.95303802669331106</c:v>
                </c:pt>
                <c:pt idx="703" formatCode="0.0000">
                  <c:v>0.9186647150030739</c:v>
                </c:pt>
                <c:pt idx="704" formatCode="0.0000">
                  <c:v>0.88526715378452492</c:v>
                </c:pt>
                <c:pt idx="705" formatCode="0.0000">
                  <c:v>0.8527622381743144</c:v>
                </c:pt>
                <c:pt idx="706" formatCode="0.0000">
                  <c:v>0.82062306003551622</c:v>
                </c:pt>
                <c:pt idx="707" formatCode="0.0000">
                  <c:v>0.78833002200860192</c:v>
                </c:pt>
                <c:pt idx="708" formatCode="0.0000">
                  <c:v>0.75649391020158685</c:v>
                </c:pt>
                <c:pt idx="709" formatCode="0.0000">
                  <c:v>0.72508525497821663</c:v>
                </c:pt>
                <c:pt idx="710" formatCode="0.0000">
                  <c:v>0.69393458746800685</c:v>
                </c:pt>
                <c:pt idx="711" formatCode="0.0000">
                  <c:v>0.66474282994813716</c:v>
                </c:pt>
                <c:pt idx="712" formatCode="0.0000">
                  <c:v>0.63458933295862052</c:v>
                </c:pt>
                <c:pt idx="713" formatCode="0.0000">
                  <c:v>0.60418561793953207</c:v>
                </c:pt>
                <c:pt idx="714" formatCode="0.0000">
                  <c:v>0.57575868676972486</c:v>
                </c:pt>
                <c:pt idx="715" formatCode="0.0000">
                  <c:v>0.54649600819056465</c:v>
                </c:pt>
                <c:pt idx="716" formatCode="0.0000">
                  <c:v>0.51804755912951195</c:v>
                </c:pt>
                <c:pt idx="717" formatCode="0.0000">
                  <c:v>0.54710585338390083</c:v>
                </c:pt>
                <c:pt idx="718" formatCode="0.0000">
                  <c:v>0.52329418543222983</c:v>
                </c:pt>
                <c:pt idx="719" formatCode="0.0000">
                  <c:v>0.49476189514514668</c:v>
                </c:pt>
                <c:pt idx="720" formatCode="0.0000">
                  <c:v>0.69134484328469248</c:v>
                </c:pt>
                <c:pt idx="721" formatCode="0.0000">
                  <c:v>0.57083133966799693</c:v>
                </c:pt>
                <c:pt idx="722" formatCode="0.0000">
                  <c:v>0.55050839738622281</c:v>
                </c:pt>
                <c:pt idx="723" formatCode="0.0000">
                  <c:v>2.2307932823134231</c:v>
                </c:pt>
                <c:pt idx="724" formatCode="0.0000">
                  <c:v>0.70711660382854447</c:v>
                </c:pt>
                <c:pt idx="725" formatCode="0.0000">
                  <c:v>0.67620783516560234</c:v>
                </c:pt>
                <c:pt idx="726" formatCode="0.0000">
                  <c:v>1.7564132761382574</c:v>
                </c:pt>
                <c:pt idx="727" formatCode="0.0000">
                  <c:v>0.82798999635784909</c:v>
                </c:pt>
                <c:pt idx="728" formatCode="0.0000">
                  <c:v>0.7953660605490489</c:v>
                </c:pt>
                <c:pt idx="729" formatCode="0.0000">
                  <c:v>4.0624029587680175</c:v>
                </c:pt>
                <c:pt idx="730" formatCode="0.0000">
                  <c:v>1.0551614773021942</c:v>
                </c:pt>
                <c:pt idx="731" formatCode="0.0000">
                  <c:v>1.057392897350645</c:v>
                </c:pt>
                <c:pt idx="732" formatCode="0.0000">
                  <c:v>1.121862235786782</c:v>
                </c:pt>
                <c:pt idx="733" formatCode="0.0000">
                  <c:v>1.1015828290467018</c:v>
                </c:pt>
                <c:pt idx="734" formatCode="0.0000">
                  <c:v>1.1110518601991199</c:v>
                </c:pt>
                <c:pt idx="735" formatCode="0.0000">
                  <c:v>1.1101965183299951</c:v>
                </c:pt>
              </c:numCache>
            </c:numRef>
          </c:yVal>
          <c:smooth val="0"/>
          <c:extLst>
            <c:ext xmlns:c16="http://schemas.microsoft.com/office/drawing/2014/chart" uri="{C3380CC4-5D6E-409C-BE32-E72D297353CC}">
              <c16:uniqueId val="{00000001-B924-2E4C-A525-AD09112F542F}"/>
            </c:ext>
          </c:extLst>
        </c:ser>
        <c:ser>
          <c:idx val="1"/>
          <c:order val="2"/>
          <c:tx>
            <c:v>Periodo de calentamiento</c:v>
          </c:tx>
          <c:spPr>
            <a:ln w="19050" cap="rnd">
              <a:solidFill>
                <a:srgbClr val="FF0000"/>
              </a:solidFill>
              <a:prstDash val="dash"/>
              <a:round/>
            </a:ln>
            <a:effectLst/>
          </c:spPr>
          <c:marker>
            <c:symbol val="none"/>
          </c:marker>
          <c:xVal>
            <c:numRef>
              <c:f>Entradas!$K$55:$K$56</c:f>
              <c:numCache>
                <c:formatCode>General</c:formatCode>
                <c:ptCount val="2"/>
                <c:pt idx="0">
                  <c:v>60</c:v>
                </c:pt>
                <c:pt idx="1">
                  <c:v>60</c:v>
                </c:pt>
              </c:numCache>
            </c:numRef>
          </c:xVal>
          <c:yVal>
            <c:numRef>
              <c:f>Entradas!$L$55:$L$56</c:f>
              <c:numCache>
                <c:formatCode>General</c:formatCode>
                <c:ptCount val="2"/>
                <c:pt idx="0">
                  <c:v>0</c:v>
                </c:pt>
                <c:pt idx="1">
                  <c:v>11.785999711620045</c:v>
                </c:pt>
              </c:numCache>
            </c:numRef>
          </c:yVal>
          <c:smooth val="0"/>
          <c:extLst>
            <c:ext xmlns:c16="http://schemas.microsoft.com/office/drawing/2014/chart" uri="{C3380CC4-5D6E-409C-BE32-E72D297353CC}">
              <c16:uniqueId val="{00000001-3635-884F-A8D7-276DE3B72FDD}"/>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caudal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3.2187923620683123</c:v>
                </c:pt>
                <c:pt idx="7" formatCode="0.0000">
                  <c:v>0.99293192364326976</c:v>
                </c:pt>
                <c:pt idx="8" formatCode="0.0000">
                  <c:v>2.2196370195421866</c:v>
                </c:pt>
                <c:pt idx="9" formatCode="0.0000">
                  <c:v>1.0812658080132382</c:v>
                </c:pt>
                <c:pt idx="10" formatCode="0.0000">
                  <c:v>1.3790028811529467</c:v>
                </c:pt>
                <c:pt idx="11" formatCode="0.0000">
                  <c:v>2.68785872989181</c:v>
                </c:pt>
                <c:pt idx="12" formatCode="0.0000">
                  <c:v>1.1903796716764825</c:v>
                </c:pt>
                <c:pt idx="13" formatCode="0.0000">
                  <c:v>1.1534905122195871</c:v>
                </c:pt>
                <c:pt idx="14" formatCode="0.0000">
                  <c:v>1.1171412949470185</c:v>
                </c:pt>
                <c:pt idx="15" formatCode="0.0000">
                  <c:v>1.0826313866847657</c:v>
                </c:pt>
                <c:pt idx="16" formatCode="0.0000">
                  <c:v>1.0875519735814891</c:v>
                </c:pt>
                <c:pt idx="17" formatCode="0.0000">
                  <c:v>2.8467622757456739</c:v>
                </c:pt>
                <c:pt idx="18" formatCode="0.0000">
                  <c:v>1.2089967349903292</c:v>
                </c:pt>
                <c:pt idx="19" formatCode="0.0000">
                  <c:v>1.1777159974748972</c:v>
                </c:pt>
                <c:pt idx="20" formatCode="0.0000">
                  <c:v>1.1482515824371002</c:v>
                </c:pt>
                <c:pt idx="21" formatCode="0.0000">
                  <c:v>1.1121547821561539</c:v>
                </c:pt>
                <c:pt idx="22" formatCode="0.0000">
                  <c:v>1.3727497581720731</c:v>
                </c:pt>
                <c:pt idx="23" formatCode="0.0000">
                  <c:v>1.1940904958193288</c:v>
                </c:pt>
                <c:pt idx="24" formatCode="0.0000">
                  <c:v>1.3539003015533635</c:v>
                </c:pt>
                <c:pt idx="25" formatCode="0.0000">
                  <c:v>1.2603896955136304</c:v>
                </c:pt>
                <c:pt idx="26" formatCode="0.0000">
                  <c:v>1.3064795714730908</c:v>
                </c:pt>
                <c:pt idx="27" formatCode="0.0000">
                  <c:v>1.2451776156155416</c:v>
                </c:pt>
                <c:pt idx="28" formatCode="0.0000">
                  <c:v>3.4608323021227623</c:v>
                </c:pt>
                <c:pt idx="29" formatCode="0.0000">
                  <c:v>1.3604304348072396</c:v>
                </c:pt>
                <c:pt idx="30" formatCode="0.0000">
                  <c:v>1.3225416313304688</c:v>
                </c:pt>
                <c:pt idx="31" formatCode="0.0000">
                  <c:v>1.3402045620022704</c:v>
                </c:pt>
                <c:pt idx="32" formatCode="0.0000">
                  <c:v>1.3036601031774699</c:v>
                </c:pt>
                <c:pt idx="33" formatCode="0.0000">
                  <c:v>1.2664146042889839</c:v>
                </c:pt>
                <c:pt idx="34" formatCode="0.0000">
                  <c:v>1.254099993799898</c:v>
                </c:pt>
                <c:pt idx="35" formatCode="0.0000">
                  <c:v>1.2923864846442423</c:v>
                </c:pt>
                <c:pt idx="36" formatCode="0.0000">
                  <c:v>1.2950478741141809</c:v>
                </c:pt>
                <c:pt idx="37" formatCode="0.0000">
                  <c:v>1.2770534961821003</c:v>
                </c:pt>
                <c:pt idx="38" formatCode="0.0000">
                  <c:v>1.2697749747164591</c:v>
                </c:pt>
                <c:pt idx="39" formatCode="0.0000">
                  <c:v>1.2319736995418811</c:v>
                </c:pt>
                <c:pt idx="40" formatCode="0.0000">
                  <c:v>1.2408392343034977</c:v>
                </c:pt>
                <c:pt idx="41" formatCode="0.0000">
                  <c:v>1.2032359685889915</c:v>
                </c:pt>
                <c:pt idx="42" formatCode="0.0000">
                  <c:v>1.1657954721123567</c:v>
                </c:pt>
                <c:pt idx="43" formatCode="0.0000">
                  <c:v>2.0737342242537955</c:v>
                </c:pt>
                <c:pt idx="44" formatCode="0.0000">
                  <c:v>1.2660848641319915</c:v>
                </c:pt>
                <c:pt idx="45" formatCode="0.0000">
                  <c:v>1.2569310172212873</c:v>
                </c:pt>
                <c:pt idx="46" formatCode="0.0000">
                  <c:v>4.0668835686256237</c:v>
                </c:pt>
                <c:pt idx="47" formatCode="0.0000">
                  <c:v>1.3588650146134844</c:v>
                </c:pt>
                <c:pt idx="48" formatCode="0.0000">
                  <c:v>1.3469567342416016</c:v>
                </c:pt>
                <c:pt idx="49" formatCode="0.0000">
                  <c:v>1.319673168529635</c:v>
                </c:pt>
                <c:pt idx="50" formatCode="0.0000">
                  <c:v>1.2821678701003536</c:v>
                </c:pt>
                <c:pt idx="51" formatCode="0.0000">
                  <c:v>1.2684226131889067</c:v>
                </c:pt>
                <c:pt idx="52" formatCode="0.0000">
                  <c:v>3.1167756198603191</c:v>
                </c:pt>
                <c:pt idx="53" formatCode="0.0000">
                  <c:v>1.3978987500773006</c:v>
                </c:pt>
                <c:pt idx="54" formatCode="0.0000">
                  <c:v>2.0768674114221071</c:v>
                </c:pt>
                <c:pt idx="55" formatCode="0.0000">
                  <c:v>1.4270706146960745</c:v>
                </c:pt>
                <c:pt idx="56" formatCode="0.0000">
                  <c:v>4.9001392025093331</c:v>
                </c:pt>
                <c:pt idx="57" formatCode="0.0000">
                  <c:v>2.1785282182036716</c:v>
                </c:pt>
                <c:pt idx="58" formatCode="0.0000">
                  <c:v>1.6997369461155967</c:v>
                </c:pt>
                <c:pt idx="59" formatCode="0.0000">
                  <c:v>6.3660754358326912</c:v>
                </c:pt>
                <c:pt idx="60" formatCode="0.0000">
                  <c:v>2.0192512009142325</c:v>
                </c:pt>
                <c:pt idx="61" formatCode="0.0000">
                  <c:v>1.7909551011298857</c:v>
                </c:pt>
                <c:pt idx="62" formatCode="0.0000">
                  <c:v>1.7500995377441833</c:v>
                </c:pt>
                <c:pt idx="63" formatCode="0.0000">
                  <c:v>1.7260617737116579</c:v>
                </c:pt>
                <c:pt idx="64" formatCode="0.0000">
                  <c:v>1.6920105635932849</c:v>
                </c:pt>
                <c:pt idx="65" formatCode="0.0000">
                  <c:v>1.6528979471518224</c:v>
                </c:pt>
                <c:pt idx="66" formatCode="0.0000">
                  <c:v>1.6613148824574044</c:v>
                </c:pt>
                <c:pt idx="67" formatCode="0.0000">
                  <c:v>1.622809737070293</c:v>
                </c:pt>
                <c:pt idx="68" formatCode="0.0000">
                  <c:v>1.6202730321338126</c:v>
                </c:pt>
                <c:pt idx="69" formatCode="0.0000">
                  <c:v>1.5823883759663455</c:v>
                </c:pt>
                <c:pt idx="70" formatCode="0.0000">
                  <c:v>1.6391481800186378</c:v>
                </c:pt>
                <c:pt idx="71" formatCode="0.0000">
                  <c:v>1.5877874699838452</c:v>
                </c:pt>
                <c:pt idx="72" formatCode="0.0000">
                  <c:v>8.8362409594703664</c:v>
                </c:pt>
                <c:pt idx="73" formatCode="0.0000">
                  <c:v>1.8250262010784901</c:v>
                </c:pt>
                <c:pt idx="74" formatCode="0.0000">
                  <c:v>2.5928215225524731</c:v>
                </c:pt>
                <c:pt idx="75" formatCode="0.0000">
                  <c:v>1.9088337402694835</c:v>
                </c:pt>
                <c:pt idx="76" formatCode="0.0000">
                  <c:v>4.2038010626195463</c:v>
                </c:pt>
                <c:pt idx="77" formatCode="0.0000">
                  <c:v>2.1888634786707453</c:v>
                </c:pt>
                <c:pt idx="78" formatCode="0.0000">
                  <c:v>2.0354067094404282</c:v>
                </c:pt>
                <c:pt idx="79" formatCode="0.0000">
                  <c:v>2.0592355468005588</c:v>
                </c:pt>
                <c:pt idx="80" formatCode="0.0000">
                  <c:v>3.8865295011071384</c:v>
                </c:pt>
                <c:pt idx="81" formatCode="0.0000">
                  <c:v>2.100472737516907</c:v>
                </c:pt>
                <c:pt idx="82" formatCode="0.0000">
                  <c:v>2.0890391578945064</c:v>
                </c:pt>
                <c:pt idx="83" formatCode="0.0000">
                  <c:v>2.0499773885477843</c:v>
                </c:pt>
                <c:pt idx="84" formatCode="0.0000">
                  <c:v>2.0586457084288403</c:v>
                </c:pt>
                <c:pt idx="85" formatCode="0.0000">
                  <c:v>2.0183390478650352</c:v>
                </c:pt>
                <c:pt idx="86" formatCode="0.0000">
                  <c:v>2.0019195155755298</c:v>
                </c:pt>
                <c:pt idx="87" formatCode="0.0000">
                  <c:v>1.9946672850206517</c:v>
                </c:pt>
                <c:pt idx="88" formatCode="0.0000">
                  <c:v>1.9552884436154372</c:v>
                </c:pt>
                <c:pt idx="89" formatCode="0.0000">
                  <c:v>1.9155941255513609</c:v>
                </c:pt>
                <c:pt idx="90" formatCode="0.0000">
                  <c:v>1.8769392677814731</c:v>
                </c:pt>
                <c:pt idx="91" formatCode="0.0000">
                  <c:v>1.8385851665303181</c:v>
                </c:pt>
                <c:pt idx="92" formatCode="0.0000">
                  <c:v>2.4524345721004535</c:v>
                </c:pt>
                <c:pt idx="93" formatCode="0.0000">
                  <c:v>1.9164426655595648</c:v>
                </c:pt>
                <c:pt idx="94" formatCode="0.0000">
                  <c:v>1.9017670536336371</c:v>
                </c:pt>
                <c:pt idx="95" formatCode="0.0000">
                  <c:v>1.8632476994888476</c:v>
                </c:pt>
                <c:pt idx="96" formatCode="0.0000">
                  <c:v>1.825290605787325</c:v>
                </c:pt>
                <c:pt idx="97" formatCode="0.0000">
                  <c:v>1.7876393000209831</c:v>
                </c:pt>
                <c:pt idx="98" formatCode="0.0000">
                  <c:v>1.7577164252537156</c:v>
                </c:pt>
                <c:pt idx="99" formatCode="0.0000">
                  <c:v>1.7216260892632524</c:v>
                </c:pt>
                <c:pt idx="100" formatCode="0.0000">
                  <c:v>1.686048341192897</c:v>
                </c:pt>
                <c:pt idx="101" formatCode="0.0000">
                  <c:v>1.6518744461507071</c:v>
                </c:pt>
                <c:pt idx="102" formatCode="0.0000">
                  <c:v>1.6207572013651155</c:v>
                </c:pt>
                <c:pt idx="103" formatCode="0.0000">
                  <c:v>1.5872713650982597</c:v>
                </c:pt>
                <c:pt idx="104" formatCode="0.0000">
                  <c:v>1.5546264858716963</c:v>
                </c:pt>
                <c:pt idx="105" formatCode="0.0000">
                  <c:v>1.5218488763575804</c:v>
                </c:pt>
                <c:pt idx="106" formatCode="0.0000">
                  <c:v>1.4893644604862701</c:v>
                </c:pt>
                <c:pt idx="107" formatCode="0.0000">
                  <c:v>1.5055764652082462</c:v>
                </c:pt>
                <c:pt idx="108" formatCode="0.0000">
                  <c:v>1.4993304193988135</c:v>
                </c:pt>
                <c:pt idx="109" formatCode="0.0000">
                  <c:v>1.4673491894895219</c:v>
                </c:pt>
                <c:pt idx="110" formatCode="0.0000">
                  <c:v>1.43667647708389</c:v>
                </c:pt>
                <c:pt idx="111" formatCode="0.0000">
                  <c:v>1.4060218052803304</c:v>
                </c:pt>
                <c:pt idx="112" formatCode="0.0000">
                  <c:v>1.375990088316837</c:v>
                </c:pt>
                <c:pt idx="113" formatCode="0.0000">
                  <c:v>1.3556876789908499</c:v>
                </c:pt>
                <c:pt idx="114" formatCode="0.0000">
                  <c:v>1.3327278108324463</c:v>
                </c:pt>
                <c:pt idx="115" formatCode="0.0000">
                  <c:v>1.3029028456893266</c:v>
                </c:pt>
                <c:pt idx="116" formatCode="0.0000">
                  <c:v>1.2743249915807902</c:v>
                </c:pt>
                <c:pt idx="117" formatCode="0.0000">
                  <c:v>1.2546953809082688</c:v>
                </c:pt>
                <c:pt idx="118" formatCode="0.0000">
                  <c:v>1.2274796911047541</c:v>
                </c:pt>
                <c:pt idx="119" formatCode="0.0000">
                  <c:v>1.2002928552154175</c:v>
                </c:pt>
                <c:pt idx="120" formatCode="0.0000">
                  <c:v>1.1736403421940067</c:v>
                </c:pt>
                <c:pt idx="121" formatCode="0.0000">
                  <c:v>1.9220748519224777</c:v>
                </c:pt>
                <c:pt idx="122" formatCode="0.0000">
                  <c:v>1.2819626137786471</c:v>
                </c:pt>
                <c:pt idx="123" formatCode="0.0000">
                  <c:v>1.2541099641004245</c:v>
                </c:pt>
                <c:pt idx="124" formatCode="0.0000">
                  <c:v>1.2260835895499811</c:v>
                </c:pt>
                <c:pt idx="125" formatCode="0.0000">
                  <c:v>1.1989530698588138</c:v>
                </c:pt>
                <c:pt idx="126" formatCode="0.0000">
                  <c:v>1.1722640515023832</c:v>
                </c:pt>
                <c:pt idx="127" formatCode="0.0000">
                  <c:v>1.14577493926455</c:v>
                </c:pt>
                <c:pt idx="128" formatCode="0.0000">
                  <c:v>1.1196647806112996</c:v>
                </c:pt>
                <c:pt idx="129" formatCode="0.0000">
                  <c:v>1.094447160389413</c:v>
                </c:pt>
                <c:pt idx="130" formatCode="0.0000">
                  <c:v>1.0694289989484591</c:v>
                </c:pt>
                <c:pt idx="131" formatCode="0.0000">
                  <c:v>1.0452613097311803</c:v>
                </c:pt>
                <c:pt idx="132" formatCode="0.0000">
                  <c:v>1.0210334681329967</c:v>
                </c:pt>
                <c:pt idx="133" formatCode="0.0000">
                  <c:v>0.99762205414926408</c:v>
                </c:pt>
                <c:pt idx="134" formatCode="0.0000">
                  <c:v>0.97712277956610782</c:v>
                </c:pt>
                <c:pt idx="135" formatCode="0.0000">
                  <c:v>0.95402380505106743</c:v>
                </c:pt>
                <c:pt idx="136" formatCode="0.0000">
                  <c:v>0.93132193554065967</c:v>
                </c:pt>
                <c:pt idx="137" formatCode="0.0000">
                  <c:v>0.90931800727931145</c:v>
                </c:pt>
                <c:pt idx="138" formatCode="0.0000">
                  <c:v>0.88787793571563645</c:v>
                </c:pt>
                <c:pt idx="139" formatCode="0.0000">
                  <c:v>0.86677225588425422</c:v>
                </c:pt>
                <c:pt idx="140" formatCode="0.0000">
                  <c:v>0.84574423265710552</c:v>
                </c:pt>
                <c:pt idx="141" formatCode="0.0000">
                  <c:v>0.8253772577792533</c:v>
                </c:pt>
                <c:pt idx="142" formatCode="0.0000">
                  <c:v>0.81085815906864878</c:v>
                </c:pt>
                <c:pt idx="143" formatCode="0.0000">
                  <c:v>0.80361498960716948</c:v>
                </c:pt>
                <c:pt idx="144" formatCode="0.0000">
                  <c:v>0.79775819093770628</c:v>
                </c:pt>
                <c:pt idx="145" formatCode="0.0000">
                  <c:v>0.79219071807702501</c:v>
                </c:pt>
                <c:pt idx="146" formatCode="0.0000">
                  <c:v>0.78670805028350366</c:v>
                </c:pt>
                <c:pt idx="147" formatCode="0.0000">
                  <c:v>0.78127188550457927</c:v>
                </c:pt>
                <c:pt idx="148" formatCode="0.0000">
                  <c:v>0.77587487851914427</c:v>
                </c:pt>
                <c:pt idx="149" formatCode="0.0000">
                  <c:v>0.77051545074579897</c:v>
                </c:pt>
                <c:pt idx="150" formatCode="0.0000">
                  <c:v>0.76519309899519428</c:v>
                </c:pt>
                <c:pt idx="151" formatCode="0.0000">
                  <c:v>0.75990752179624099</c:v>
                </c:pt>
                <c:pt idx="152" formatCode="0.0000">
                  <c:v>0.75465845667949605</c:v>
                </c:pt>
                <c:pt idx="153" formatCode="0.0000">
                  <c:v>0.74944564986409357</c:v>
                </c:pt>
                <c:pt idx="154" formatCode="0.0000">
                  <c:v>0.74426885060261649</c:v>
                </c:pt>
                <c:pt idx="155" formatCode="0.0000">
                  <c:v>0.73912781011814865</c:v>
                </c:pt>
                <c:pt idx="156" formatCode="0.0000">
                  <c:v>0.73402228139661174</c:v>
                </c:pt>
                <c:pt idx="157" formatCode="0.0000">
                  <c:v>0.72895201913844831</c:v>
                </c:pt>
                <c:pt idx="158" formatCode="0.0000">
                  <c:v>1.3472287783049914</c:v>
                </c:pt>
                <c:pt idx="159" formatCode="0.0000">
                  <c:v>0.86244232610335636</c:v>
                </c:pt>
                <c:pt idx="160" formatCode="0.0000">
                  <c:v>0.8415462970230464</c:v>
                </c:pt>
                <c:pt idx="161" formatCode="0.0000">
                  <c:v>0.82184530147418056</c:v>
                </c:pt>
                <c:pt idx="162" formatCode="0.0000">
                  <c:v>0.80202199543853014</c:v>
                </c:pt>
                <c:pt idx="163" formatCode="0.0000">
                  <c:v>0.78279673808280104</c:v>
                </c:pt>
                <c:pt idx="164" formatCode="0.0000">
                  <c:v>0.76368503009027122</c:v>
                </c:pt>
                <c:pt idx="165" formatCode="0.0000">
                  <c:v>0.76890331637745846</c:v>
                </c:pt>
                <c:pt idx="166" formatCode="0.0000">
                  <c:v>0.76877632066449164</c:v>
                </c:pt>
                <c:pt idx="167" formatCode="0.0000">
                  <c:v>0.75440168189074175</c:v>
                </c:pt>
                <c:pt idx="168" formatCode="0.0000">
                  <c:v>0.73556015924317153</c:v>
                </c:pt>
                <c:pt idx="169" formatCode="0.0000">
                  <c:v>0.71765916156079768</c:v>
                </c:pt>
                <c:pt idx="170" formatCode="0.0000">
                  <c:v>0.69963526675893017</c:v>
                </c:pt>
                <c:pt idx="171" formatCode="0.0000">
                  <c:v>0.68232124130613925</c:v>
                </c:pt>
                <c:pt idx="172" formatCode="0.0000">
                  <c:v>0.66472498643549627</c:v>
                </c:pt>
                <c:pt idx="173" formatCode="0.0000">
                  <c:v>0.65387487304355274</c:v>
                </c:pt>
                <c:pt idx="174" formatCode="0.0000">
                  <c:v>0.64819268780029138</c:v>
                </c:pt>
                <c:pt idx="175" formatCode="0.0000">
                  <c:v>0.64349823189208588</c:v>
                </c:pt>
                <c:pt idx="176" formatCode="0.0000">
                  <c:v>0.63901284088326327</c:v>
                </c:pt>
                <c:pt idx="177" formatCode="0.0000">
                  <c:v>0.63459132849156175</c:v>
                </c:pt>
                <c:pt idx="178" formatCode="0.0000">
                  <c:v>0.63020648398290846</c:v>
                </c:pt>
                <c:pt idx="179" formatCode="0.0000">
                  <c:v>0.6258530687187972</c:v>
                </c:pt>
                <c:pt idx="180" formatCode="0.0000">
                  <c:v>0.62152993716544536</c:v>
                </c:pt>
                <c:pt idx="181" formatCode="0.0000">
                  <c:v>0.61723670723281066</c:v>
                </c:pt>
                <c:pt idx="182" formatCode="0.0000">
                  <c:v>0.61297314017471372</c:v>
                </c:pt>
                <c:pt idx="183" formatCode="0.0000">
                  <c:v>0.608739025097909</c:v>
                </c:pt>
                <c:pt idx="184" formatCode="0.0000">
                  <c:v>0.6045341574459</c:v>
                </c:pt>
                <c:pt idx="185" formatCode="0.0000">
                  <c:v>0.60035833498398206</c:v>
                </c:pt>
                <c:pt idx="186" formatCode="0.0000">
                  <c:v>0.59621135704363792</c:v>
                </c:pt>
                <c:pt idx="187" formatCode="0.0000">
                  <c:v>0.59209302437399025</c:v>
                </c:pt>
                <c:pt idx="188" formatCode="0.0000">
                  <c:v>0.58800313910635749</c:v>
                </c:pt>
                <c:pt idx="189" formatCode="0.0000">
                  <c:v>0.5839415047399299</c:v>
                </c:pt>
                <c:pt idx="190" formatCode="0.0000">
                  <c:v>0.57990792613143238</c:v>
                </c:pt>
                <c:pt idx="191" formatCode="0.0000">
                  <c:v>0.57590220948558002</c:v>
                </c:pt>
                <c:pt idx="192" formatCode="0.0000">
                  <c:v>0.57192416234573717</c:v>
                </c:pt>
                <c:pt idx="193" formatCode="0.0000">
                  <c:v>0.56797359358466459</c:v>
                </c:pt>
                <c:pt idx="194" formatCode="0.0000">
                  <c:v>0.5640503133953354</c:v>
                </c:pt>
                <c:pt idx="195" formatCode="0.0000">
                  <c:v>0.57821840459854423</c:v>
                </c:pt>
                <c:pt idx="196" formatCode="0.0000">
                  <c:v>0.56112871669838227</c:v>
                </c:pt>
                <c:pt idx="197" formatCode="0.0000">
                  <c:v>0.55334440920603001</c:v>
                </c:pt>
                <c:pt idx="198" formatCode="0.0000">
                  <c:v>0.54879432534587014</c:v>
                </c:pt>
                <c:pt idx="199" formatCode="0.0000">
                  <c:v>0.5448679756661915</c:v>
                </c:pt>
                <c:pt idx="200" formatCode="0.0000">
                  <c:v>0.54107905372546383</c:v>
                </c:pt>
                <c:pt idx="201" formatCode="0.0000">
                  <c:v>0.53733684645081536</c:v>
                </c:pt>
                <c:pt idx="202" formatCode="0.0000">
                  <c:v>0.5336243142070739</c:v>
                </c:pt>
                <c:pt idx="203" formatCode="0.0000">
                  <c:v>0.52993813877038498</c:v>
                </c:pt>
                <c:pt idx="204" formatCode="0.0000">
                  <c:v>0.52682825011350309</c:v>
                </c:pt>
                <c:pt idx="205" formatCode="0.0000">
                  <c:v>0.53192100265674869</c:v>
                </c:pt>
                <c:pt idx="206" formatCode="0.0000">
                  <c:v>0.58751546918293385</c:v>
                </c:pt>
                <c:pt idx="207" formatCode="0.0000">
                  <c:v>0.70398822607265965</c:v>
                </c:pt>
                <c:pt idx="208" formatCode="0.0000">
                  <c:v>0.64059722392806329</c:v>
                </c:pt>
                <c:pt idx="209" formatCode="0.0000">
                  <c:v>0.62180115439135619</c:v>
                </c:pt>
                <c:pt idx="210" formatCode="0.0000">
                  <c:v>0.60290140858299157</c:v>
                </c:pt>
                <c:pt idx="211" formatCode="0.0000">
                  <c:v>0.58417011073746772</c:v>
                </c:pt>
                <c:pt idx="212" formatCode="0.0000">
                  <c:v>0.56599258041356704</c:v>
                </c:pt>
                <c:pt idx="213" formatCode="0.0000">
                  <c:v>0.54800519070268894</c:v>
                </c:pt>
                <c:pt idx="214" formatCode="0.0000">
                  <c:v>0.52999231116141021</c:v>
                </c:pt>
                <c:pt idx="215" formatCode="0.0000">
                  <c:v>0.51204955001019536</c:v>
                </c:pt>
                <c:pt idx="216" formatCode="0.0000">
                  <c:v>0.49345640230318133</c:v>
                </c:pt>
                <c:pt idx="217" formatCode="0.0000">
                  <c:v>0.48263902225437827</c:v>
                </c:pt>
                <c:pt idx="218" formatCode="0.0000">
                  <c:v>0.47792542498651741</c:v>
                </c:pt>
                <c:pt idx="219" formatCode="0.0000">
                  <c:v>0.47546857901584183</c:v>
                </c:pt>
                <c:pt idx="220" formatCode="0.0000">
                  <c:v>0.47124776156194942</c:v>
                </c:pt>
                <c:pt idx="221" formatCode="0.0000">
                  <c:v>0.46781820557726317</c:v>
                </c:pt>
                <c:pt idx="222" formatCode="0.0000">
                  <c:v>0.46455426835624569</c:v>
                </c:pt>
                <c:pt idx="223" formatCode="0.0000">
                  <c:v>0.48350666214174454</c:v>
                </c:pt>
                <c:pt idx="224" formatCode="0.0000">
                  <c:v>0.46460101448617186</c:v>
                </c:pt>
                <c:pt idx="225" formatCode="0.0000">
                  <c:v>0.4578397754566082</c:v>
                </c:pt>
                <c:pt idx="226" formatCode="0.0000">
                  <c:v>0.45237508180412478</c:v>
                </c:pt>
                <c:pt idx="227" formatCode="0.0000">
                  <c:v>0.44882156076216351</c:v>
                </c:pt>
                <c:pt idx="228" formatCode="0.0000">
                  <c:v>0.44564147872731735</c:v>
                </c:pt>
                <c:pt idx="229" formatCode="0.0000">
                  <c:v>0.44254833841885699</c:v>
                </c:pt>
                <c:pt idx="230" formatCode="0.0000">
                  <c:v>0.44003935633641089</c:v>
                </c:pt>
                <c:pt idx="231" formatCode="0.0000">
                  <c:v>0.4365549356653961</c:v>
                </c:pt>
                <c:pt idx="232" formatCode="0.0000">
                  <c:v>0.43345658543093346</c:v>
                </c:pt>
                <c:pt idx="233" formatCode="0.0000">
                  <c:v>0.43044705363628022</c:v>
                </c:pt>
                <c:pt idx="234" formatCode="0.0000">
                  <c:v>0.45663122964025105</c:v>
                </c:pt>
                <c:pt idx="235" formatCode="0.0000">
                  <c:v>0.43692885228748807</c:v>
                </c:pt>
                <c:pt idx="236" formatCode="0.0000">
                  <c:v>0.42389650263610767</c:v>
                </c:pt>
                <c:pt idx="237" formatCode="0.0000">
                  <c:v>0.41910345258669418</c:v>
                </c:pt>
                <c:pt idx="238" formatCode="0.0000">
                  <c:v>0.41586117274334722</c:v>
                </c:pt>
                <c:pt idx="239" formatCode="0.0000">
                  <c:v>0.41292392729714605</c:v>
                </c:pt>
                <c:pt idx="240" formatCode="0.0000">
                  <c:v>0.41005960738866348</c:v>
                </c:pt>
                <c:pt idx="241" formatCode="0.0000">
                  <c:v>0.40722487542102875</c:v>
                </c:pt>
                <c:pt idx="242" formatCode="0.0000">
                  <c:v>0.40441154994918299</c:v>
                </c:pt>
                <c:pt idx="243" formatCode="0.0000">
                  <c:v>0.40161799751704236</c:v>
                </c:pt>
                <c:pt idx="244" formatCode="0.0000">
                  <c:v>0.39884380487668664</c:v>
                </c:pt>
                <c:pt idx="245" formatCode="0.0000">
                  <c:v>0.3960887867760905</c:v>
                </c:pt>
                <c:pt idx="246" formatCode="0.0000">
                  <c:v>0.39335280117154664</c:v>
                </c:pt>
                <c:pt idx="247" formatCode="0.0000">
                  <c:v>0.39063571480900838</c:v>
                </c:pt>
                <c:pt idx="248" formatCode="0.0000">
                  <c:v>0.38793739680907868</c:v>
                </c:pt>
                <c:pt idx="249" formatCode="0.0000">
                  <c:v>0.38525771746722964</c:v>
                </c:pt>
                <c:pt idx="250" formatCode="0.0000">
                  <c:v>0.38259654802530302</c:v>
                </c:pt>
                <c:pt idx="251" formatCode="0.0000">
                  <c:v>0.37995376062393138</c:v>
                </c:pt>
                <c:pt idx="252" formatCode="0.0000">
                  <c:v>0.37732922828868537</c:v>
                </c:pt>
                <c:pt idx="253" formatCode="0.0000">
                  <c:v>0.37472282492253761</c:v>
                </c:pt>
                <c:pt idx="254" formatCode="0.0000">
                  <c:v>0.37213442529953761</c:v>
                </c:pt>
                <c:pt idx="255" formatCode="0.0000">
                  <c:v>0.36956390505874487</c:v>
                </c:pt>
                <c:pt idx="256" formatCode="0.0000">
                  <c:v>0.36701114069824464</c:v>
                </c:pt>
                <c:pt idx="257" formatCode="0.0000">
                  <c:v>0.36447600956921289</c:v>
                </c:pt>
                <c:pt idx="258" formatCode="0.0000">
                  <c:v>0.3619583898700226</c:v>
                </c:pt>
                <c:pt idx="259" formatCode="0.0000">
                  <c:v>0.35945816064039227</c:v>
                </c:pt>
                <c:pt idx="260" formatCode="0.0000">
                  <c:v>0.35697520175557412</c:v>
                </c:pt>
                <c:pt idx="261" formatCode="0.0000">
                  <c:v>0.35450939392058245</c:v>
                </c:pt>
                <c:pt idx="262" formatCode="0.0000">
                  <c:v>0.35206061866446242</c:v>
                </c:pt>
                <c:pt idx="263" formatCode="0.0000">
                  <c:v>0.35100548788526176</c:v>
                </c:pt>
                <c:pt idx="264" formatCode="0.0000">
                  <c:v>0.34747008815863406</c:v>
                </c:pt>
                <c:pt idx="265" formatCode="0.0000">
                  <c:v>0.34486306448914061</c:v>
                </c:pt>
                <c:pt idx="266" formatCode="0.0000">
                  <c:v>0.34244239488172729</c:v>
                </c:pt>
                <c:pt idx="267" formatCode="0.0000">
                  <c:v>0.34006979759790995</c:v>
                </c:pt>
                <c:pt idx="268" formatCode="0.0000">
                  <c:v>0.33771942772222646</c:v>
                </c:pt>
                <c:pt idx="269" formatCode="0.0000">
                  <c:v>0.33538638039064333</c:v>
                </c:pt>
                <c:pt idx="270" formatCode="0.0000">
                  <c:v>0.33306965109492415</c:v>
                </c:pt>
                <c:pt idx="271" formatCode="0.0000">
                  <c:v>0.33076896232965336</c:v>
                </c:pt>
                <c:pt idx="272" formatCode="0.0000">
                  <c:v>0.33591964913853722</c:v>
                </c:pt>
                <c:pt idx="273" formatCode="0.0000">
                  <c:v>0.37535500865086885</c:v>
                </c:pt>
                <c:pt idx="274" formatCode="0.0000">
                  <c:v>0.3523857574628651</c:v>
                </c:pt>
                <c:pt idx="275" formatCode="0.0000">
                  <c:v>0.32995707573447453</c:v>
                </c:pt>
                <c:pt idx="276" formatCode="0.0000">
                  <c:v>0.32103501099140413</c:v>
                </c:pt>
                <c:pt idx="277" formatCode="0.0000">
                  <c:v>0.31758033779792816</c:v>
                </c:pt>
                <c:pt idx="278" formatCode="0.0000">
                  <c:v>0.31515625751696852</c:v>
                </c:pt>
                <c:pt idx="279" formatCode="0.0000">
                  <c:v>0.31293640758409541</c:v>
                </c:pt>
                <c:pt idx="280" formatCode="0.0000">
                  <c:v>0.31076680730006023</c:v>
                </c:pt>
                <c:pt idx="281" formatCode="0.0000">
                  <c:v>0.30861869604570802</c:v>
                </c:pt>
                <c:pt idx="282" formatCode="0.0000">
                  <c:v>0.30648663385889213</c:v>
                </c:pt>
                <c:pt idx="283" formatCode="0.0000">
                  <c:v>0.30436952442530008</c:v>
                </c:pt>
                <c:pt idx="284" formatCode="0.0000">
                  <c:v>0.30226708093471416</c:v>
                </c:pt>
                <c:pt idx="285" formatCode="0.0000">
                  <c:v>0.30017916790389398</c:v>
                </c:pt>
                <c:pt idx="286" formatCode="0.0000">
                  <c:v>0.29810567859852893</c:v>
                </c:pt>
                <c:pt idx="287" formatCode="0.0000">
                  <c:v>0.29604651220128125</c:v>
                </c:pt>
                <c:pt idx="288" formatCode="0.0000">
                  <c:v>0.31434077018994938</c:v>
                </c:pt>
                <c:pt idx="289" formatCode="0.0000">
                  <c:v>0.29658461444218243</c:v>
                </c:pt>
                <c:pt idx="290" formatCode="0.0000">
                  <c:v>0.38799892709142891</c:v>
                </c:pt>
                <c:pt idx="291" formatCode="0.0000">
                  <c:v>0.38110118307582735</c:v>
                </c:pt>
                <c:pt idx="292" formatCode="0.0000">
                  <c:v>2.7766479449180799</c:v>
                </c:pt>
                <c:pt idx="293" formatCode="0.0000">
                  <c:v>0.63148546449557197</c:v>
                </c:pt>
                <c:pt idx="294" formatCode="0.0000">
                  <c:v>1.3934752635198111</c:v>
                </c:pt>
                <c:pt idx="295" formatCode="0.0000">
                  <c:v>0.73638974304638383</c:v>
                </c:pt>
                <c:pt idx="296" formatCode="0.0000">
                  <c:v>0.70644785677077104</c:v>
                </c:pt>
                <c:pt idx="297" formatCode="0.0000">
                  <c:v>0.93575382001772067</c:v>
                </c:pt>
                <c:pt idx="298" formatCode="0.0000">
                  <c:v>0.80674667344111384</c:v>
                </c:pt>
                <c:pt idx="299" formatCode="0.0000">
                  <c:v>0.77560216110938907</c:v>
                </c:pt>
                <c:pt idx="300" formatCode="0.0000">
                  <c:v>0.77907631739734273</c:v>
                </c:pt>
                <c:pt idx="301" formatCode="0.0000">
                  <c:v>0.79184334290826786</c:v>
                </c:pt>
                <c:pt idx="302" formatCode="0.0000">
                  <c:v>0.78663639732920676</c:v>
                </c:pt>
                <c:pt idx="303" formatCode="0.0000">
                  <c:v>0.85032241836392841</c:v>
                </c:pt>
                <c:pt idx="304" formatCode="0.0000">
                  <c:v>0.82825729583854568</c:v>
                </c:pt>
                <c:pt idx="305" formatCode="0.0000">
                  <c:v>0.80037548508797673</c:v>
                </c:pt>
                <c:pt idx="306" formatCode="0.0000">
                  <c:v>0.78733715157351059</c:v>
                </c:pt>
                <c:pt idx="307" formatCode="0.0000">
                  <c:v>0.75523712839203805</c:v>
                </c:pt>
                <c:pt idx="308" formatCode="0.0000">
                  <c:v>0.75863358953523619</c:v>
                </c:pt>
                <c:pt idx="309" formatCode="0.0000">
                  <c:v>0.72718420863082023</c:v>
                </c:pt>
                <c:pt idx="310" formatCode="0.0000">
                  <c:v>0.70182773098412454</c:v>
                </c:pt>
                <c:pt idx="311" formatCode="0.0000">
                  <c:v>0.70152389684133909</c:v>
                </c:pt>
                <c:pt idx="312" formatCode="0.0000">
                  <c:v>0.67072034997465935</c:v>
                </c:pt>
                <c:pt idx="313" formatCode="0.0000">
                  <c:v>0.67645520270109283</c:v>
                </c:pt>
                <c:pt idx="314" formatCode="0.0000">
                  <c:v>0.66080453738020339</c:v>
                </c:pt>
                <c:pt idx="315" formatCode="0.0000">
                  <c:v>0.63185412124230378</c:v>
                </c:pt>
                <c:pt idx="316" formatCode="0.0000">
                  <c:v>0.62955049764858306</c:v>
                </c:pt>
                <c:pt idx="317" formatCode="0.0000">
                  <c:v>0.59971902102738439</c:v>
                </c:pt>
                <c:pt idx="318" formatCode="0.0000">
                  <c:v>0.57554813384945447</c:v>
                </c:pt>
                <c:pt idx="319" formatCode="0.0000">
                  <c:v>0.54650617885080144</c:v>
                </c:pt>
                <c:pt idx="320" formatCode="0.0000">
                  <c:v>0.51856446254581534</c:v>
                </c:pt>
                <c:pt idx="321" formatCode="0.0000">
                  <c:v>0.49035672771302674</c:v>
                </c:pt>
                <c:pt idx="322" formatCode="0.0000">
                  <c:v>0.49488152566193278</c:v>
                </c:pt>
                <c:pt idx="323" formatCode="0.0000">
                  <c:v>0.4746130203304193</c:v>
                </c:pt>
                <c:pt idx="324" formatCode="0.0000">
                  <c:v>1.3908630042014911</c:v>
                </c:pt>
                <c:pt idx="325" formatCode="0.0000">
                  <c:v>0.95968049427064184</c:v>
                </c:pt>
                <c:pt idx="326" formatCode="0.0000">
                  <c:v>0.6944343362712293</c:v>
                </c:pt>
                <c:pt idx="327" formatCode="0.0000">
                  <c:v>0.67104205010302098</c:v>
                </c:pt>
                <c:pt idx="328" formatCode="0.0000">
                  <c:v>0.6918261578713365</c:v>
                </c:pt>
                <c:pt idx="329" formatCode="0.0000">
                  <c:v>1.6234146545634596</c:v>
                </c:pt>
                <c:pt idx="330" formatCode="0.0000">
                  <c:v>0.95184704324077551</c:v>
                </c:pt>
                <c:pt idx="331" formatCode="0.0000">
                  <c:v>0.86450573254422047</c:v>
                </c:pt>
                <c:pt idx="332" formatCode="0.0000">
                  <c:v>0.83059895360192926</c:v>
                </c:pt>
                <c:pt idx="333" formatCode="0.0000">
                  <c:v>0.79775359000522794</c:v>
                </c:pt>
                <c:pt idx="334" formatCode="0.0000">
                  <c:v>0.959169010166395</c:v>
                </c:pt>
                <c:pt idx="335" formatCode="0.0000">
                  <c:v>1.6583554966289356</c:v>
                </c:pt>
                <c:pt idx="336" formatCode="0.0000">
                  <c:v>0.97000538593432395</c:v>
                </c:pt>
                <c:pt idx="337" formatCode="0.0000">
                  <c:v>0.93467570115421683</c:v>
                </c:pt>
                <c:pt idx="338" formatCode="0.0000">
                  <c:v>0.9004292273114276</c:v>
                </c:pt>
                <c:pt idx="339" formatCode="0.0000">
                  <c:v>0.86715762780731653</c:v>
                </c:pt>
                <c:pt idx="340" formatCode="0.0000">
                  <c:v>0.83477780383042677</c:v>
                </c:pt>
                <c:pt idx="341" formatCode="0.0000">
                  <c:v>0.80276285325392127</c:v>
                </c:pt>
                <c:pt idx="342" formatCode="0.0000">
                  <c:v>0.77059318468684623</c:v>
                </c:pt>
                <c:pt idx="343" formatCode="0.0000">
                  <c:v>0.73887959016456373</c:v>
                </c:pt>
                <c:pt idx="344" formatCode="0.0000">
                  <c:v>0.70759260593722273</c:v>
                </c:pt>
                <c:pt idx="345" formatCode="0.0000">
                  <c:v>0.67656276898008194</c:v>
                </c:pt>
                <c:pt idx="346" formatCode="0.0000">
                  <c:v>0.64749100737568455</c:v>
                </c:pt>
                <c:pt idx="347" formatCode="0.0000">
                  <c:v>0.61745667742930643</c:v>
                </c:pt>
                <c:pt idx="348" formatCode="0.0000">
                  <c:v>0.58717130630646253</c:v>
                </c:pt>
                <c:pt idx="349" formatCode="0.0000">
                  <c:v>0.5588619015718963</c:v>
                </c:pt>
                <c:pt idx="350" formatCode="0.0000">
                  <c:v>0.52971593761358948</c:v>
                </c:pt>
                <c:pt idx="351" formatCode="0.0000">
                  <c:v>0.50138339696661416</c:v>
                </c:pt>
                <c:pt idx="352" formatCode="0.0000">
                  <c:v>0.53055679899718122</c:v>
                </c:pt>
                <c:pt idx="353" formatCode="0.0000">
                  <c:v>0.50685944371419922</c:v>
                </c:pt>
                <c:pt idx="354" formatCode="0.0000">
                  <c:v>0.47844067648052446</c:v>
                </c:pt>
                <c:pt idx="355" formatCode="0.0000">
                  <c:v>0.6751363635124692</c:v>
                </c:pt>
                <c:pt idx="356" formatCode="0.0000">
                  <c:v>0.55473482004375896</c:v>
                </c:pt>
                <c:pt idx="357" formatCode="0.0000">
                  <c:v>0.53452306454473697</c:v>
                </c:pt>
                <c:pt idx="358" formatCode="0.0000">
                  <c:v>2.2149183682314804</c:v>
                </c:pt>
                <c:pt idx="359" formatCode="0.0000">
                  <c:v>0.69135134578805935</c:v>
                </c:pt>
                <c:pt idx="360" formatCode="0.0000">
                  <c:v>0.66055147571696826</c:v>
                </c:pt>
                <c:pt idx="361" formatCode="0.0000">
                  <c:v>1.7408650630639539</c:v>
                </c:pt>
                <c:pt idx="362" formatCode="0.0000">
                  <c:v>0.81254918263630249</c:v>
                </c:pt>
                <c:pt idx="363" formatCode="0.0000">
                  <c:v>0.7800319043187397</c:v>
                </c:pt>
                <c:pt idx="364" formatCode="0.0000">
                  <c:v>4.047174723291838</c:v>
                </c:pt>
                <c:pt idx="365" formatCode="0.0000">
                  <c:v>1.0400384309320527</c:v>
                </c:pt>
                <c:pt idx="366" formatCode="0.0000">
                  <c:v>1.0423743134923114</c:v>
                </c:pt>
                <c:pt idx="367" formatCode="0.0000">
                  <c:v>1.1069473928649791</c:v>
                </c:pt>
                <c:pt idx="368" formatCode="0.0000">
                  <c:v>1.0867710104704369</c:v>
                </c:pt>
                <c:pt idx="369" formatCode="0.0000">
                  <c:v>1.0963423543272566</c:v>
                </c:pt>
                <c:pt idx="370" formatCode="0.0000">
                  <c:v>1.0955886184370605</c:v>
                </c:pt>
                <c:pt idx="371" formatCode="0.0000">
                  <c:v>3.401140477239303</c:v>
                </c:pt>
                <c:pt idx="372" formatCode="0.0000">
                  <c:v>1.1740172524697337</c:v>
                </c:pt>
                <c:pt idx="373" formatCode="0.0000">
                  <c:v>2.3992379545898626</c:v>
                </c:pt>
                <c:pt idx="374" formatCode="0.0000">
                  <c:v>1.2596261924473633</c:v>
                </c:pt>
                <c:pt idx="375" formatCode="0.0000">
                  <c:v>1.5561344114491886</c:v>
                </c:pt>
                <c:pt idx="376" formatCode="0.0000">
                  <c:v>2.8637666796777586</c:v>
                </c:pt>
                <c:pt idx="377" formatCode="0.0000">
                  <c:v>1.3650725365047855</c:v>
                </c:pt>
                <c:pt idx="378" formatCode="0.0000">
                  <c:v>1.3269766852950211</c:v>
                </c:pt>
                <c:pt idx="379" formatCode="0.0000">
                  <c:v>1.2894291114982621</c:v>
                </c:pt>
                <c:pt idx="380" formatCode="0.0000">
                  <c:v>1.2537291243648678</c:v>
                </c:pt>
                <c:pt idx="381" formatCode="0.0000">
                  <c:v>1.2574678528655754</c:v>
                </c:pt>
                <c:pt idx="382" formatCode="0.0000">
                  <c:v>3.0155044608790682</c:v>
                </c:pt>
                <c:pt idx="383" formatCode="0.0000">
                  <c:v>1.3765733327098451</c:v>
                </c:pt>
                <c:pt idx="384" formatCode="0.0000">
                  <c:v>1.3441350590809165</c:v>
                </c:pt>
                <c:pt idx="385" formatCode="0.0000">
                  <c:v>1.31352110361561</c:v>
                </c:pt>
                <c:pt idx="386" formatCode="0.0000">
                  <c:v>1.2762827033629036</c:v>
                </c:pt>
                <c:pt idx="387" formatCode="0.0000">
                  <c:v>1.5357439650140785</c:v>
                </c:pt>
                <c:pt idx="388" formatCode="0.0000">
                  <c:v>1.3559588194337382</c:v>
                </c:pt>
                <c:pt idx="389" formatCode="0.0000">
                  <c:v>1.5146505189767021</c:v>
                </c:pt>
                <c:pt idx="390" formatCode="0.0000">
                  <c:v>1.4200295300767181</c:v>
                </c:pt>
                <c:pt idx="391" formatCode="0.0000">
                  <c:v>1.4650166931505018</c:v>
                </c:pt>
                <c:pt idx="392" formatCode="0.0000">
                  <c:v>1.4026196414015664</c:v>
                </c:pt>
                <c:pt idx="393" formatCode="0.0000">
                  <c:v>3.6171867963972679</c:v>
                </c:pt>
                <c:pt idx="394" formatCode="0.0000">
                  <c:v>1.5157049096991042</c:v>
                </c:pt>
                <c:pt idx="395" formatCode="0.0000">
                  <c:v>1.476743547078506</c:v>
                </c:pt>
                <c:pt idx="396" formatCode="0.0000">
                  <c:v>1.4933413273136602</c:v>
                </c:pt>
                <c:pt idx="397" formatCode="0.0000">
                  <c:v>1.4557390755837138</c:v>
                </c:pt>
                <c:pt idx="398" formatCode="0.0000">
                  <c:v>1.4174430904994009</c:v>
                </c:pt>
                <c:pt idx="399" formatCode="0.0000">
                  <c:v>1.4040852500526793</c:v>
                </c:pt>
                <c:pt idx="400" formatCode="0.0000">
                  <c:v>1.44133571705508</c:v>
                </c:pt>
                <c:pt idx="401" formatCode="0.0000">
                  <c:v>1.4429682390224912</c:v>
                </c:pt>
                <c:pt idx="402" formatCode="0.0000">
                  <c:v>1.423952100494851</c:v>
                </c:pt>
                <c:pt idx="403" formatCode="0.0000">
                  <c:v>1.4156588762496263</c:v>
                </c:pt>
                <c:pt idx="404" formatCode="0.0000">
                  <c:v>1.3768499073595448</c:v>
                </c:pt>
                <c:pt idx="405" formatCode="0.0000">
                  <c:v>1.3847147090545961</c:v>
                </c:pt>
                <c:pt idx="406" formatCode="0.0000">
                  <c:v>1.346117622841748</c:v>
                </c:pt>
                <c:pt idx="407" formatCode="0.0000">
                  <c:v>1.3076901706863986</c:v>
                </c:pt>
                <c:pt idx="408" formatCode="0.0000">
                  <c:v>2.2146487845499769</c:v>
                </c:pt>
                <c:pt idx="409" formatCode="0.0000">
                  <c:v>1.4060260564599389</c:v>
                </c:pt>
                <c:pt idx="410" formatCode="0.0000">
                  <c:v>1.395905565124683</c:v>
                </c:pt>
                <c:pt idx="411" formatCode="0.0000">
                  <c:v>4.2048981492052402</c:v>
                </c:pt>
                <c:pt idx="412" formatCode="0.0000">
                  <c:v>1.4959262588479922</c:v>
                </c:pt>
                <c:pt idx="413" formatCode="0.0000">
                  <c:v>1.4830712273061541</c:v>
                </c:pt>
                <c:pt idx="414" formatCode="0.0000">
                  <c:v>1.4548474501122586</c:v>
                </c:pt>
                <c:pt idx="415" formatCode="0.0000">
                  <c:v>1.4164084347161499</c:v>
                </c:pt>
                <c:pt idx="416" formatCode="0.0000">
                  <c:v>1.4017359104920846</c:v>
                </c:pt>
                <c:pt idx="417" formatCode="0.0000">
                  <c:v>3.2491680549540716</c:v>
                </c:pt>
                <c:pt idx="418" formatCode="0.0000">
                  <c:v>1.529376683821541</c:v>
                </c:pt>
                <c:pt idx="419" formatCode="0.0000">
                  <c:v>2.2074371607390804</c:v>
                </c:pt>
                <c:pt idx="420" formatCode="0.0000">
                  <c:v>1.5567384528738555</c:v>
                </c:pt>
                <c:pt idx="421" formatCode="0.0000">
                  <c:v>5.0289113595032315</c:v>
                </c:pt>
                <c:pt idx="422" formatCode="0.0000">
                  <c:v>2.3064108809355517</c:v>
                </c:pt>
                <c:pt idx="423" formatCode="0.0000">
                  <c:v>1.8267362587711324</c:v>
                </c:pt>
                <c:pt idx="424" formatCode="0.0000">
                  <c:v>6.4921975001565659</c:v>
                </c:pt>
                <c:pt idx="425" formatCode="0.0000">
                  <c:v>2.1445020765032994</c:v>
                </c:pt>
                <c:pt idx="426" formatCode="0.0000">
                  <c:v>1.9153408057243055</c:v>
                </c:pt>
                <c:pt idx="427" formatCode="0.0000">
                  <c:v>1.87362604751655</c:v>
                </c:pt>
                <c:pt idx="428" formatCode="0.0000">
                  <c:v>1.8487350235541249</c:v>
                </c:pt>
                <c:pt idx="429" formatCode="0.0000">
                  <c:v>1.8138364474027115</c:v>
                </c:pt>
                <c:pt idx="430" formatCode="0.0000">
                  <c:v>1.7738823181129484</c:v>
                </c:pt>
                <c:pt idx="431" formatCode="0.0000">
                  <c:v>1.781463553324069</c:v>
                </c:pt>
                <c:pt idx="432" formatCode="0.0000">
                  <c:v>1.7421284804447121</c:v>
                </c:pt>
                <c:pt idx="433" formatCode="0.0000">
                  <c:v>1.7387675807439256</c:v>
                </c:pt>
                <c:pt idx="434" formatCode="0.0000">
                  <c:v>1.7000644229412478</c:v>
                </c:pt>
                <c:pt idx="435" formatCode="0.0000">
                  <c:v>1.7560113791621097</c:v>
                </c:pt>
                <c:pt idx="436" formatCode="0.0000">
                  <c:v>1.7038434360459909</c:v>
                </c:pt>
                <c:pt idx="437" formatCode="0.0000">
                  <c:v>8.9514952684173785</c:v>
                </c:pt>
                <c:pt idx="438" formatCode="0.0000">
                  <c:v>1.9394843903605494</c:v>
                </c:pt>
                <c:pt idx="439" formatCode="0.0000">
                  <c:v>2.7064890913697983</c:v>
                </c:pt>
                <c:pt idx="440" formatCode="0.0000">
                  <c:v>2.0217161498365415</c:v>
                </c:pt>
                <c:pt idx="441" formatCode="0.0000">
                  <c:v>4.3159037364274422</c:v>
                </c:pt>
                <c:pt idx="442" formatCode="0.0000">
                  <c:v>2.3001918027477917</c:v>
                </c:pt>
                <c:pt idx="443" formatCode="0.0000">
                  <c:v>2.145966032610926</c:v>
                </c:pt>
                <c:pt idx="444" formatCode="0.0000">
                  <c:v>2.1690311809417775</c:v>
                </c:pt>
                <c:pt idx="445" formatCode="0.0000">
                  <c:v>3.9955667214045336</c:v>
                </c:pt>
                <c:pt idx="446" formatCode="0.0000">
                  <c:v>2.2087567827175651</c:v>
                </c:pt>
                <c:pt idx="447" formatCode="0.0000">
                  <c:v>2.1965752305588446</c:v>
                </c:pt>
                <c:pt idx="448" formatCode="0.0000">
                  <c:v>2.1567706552995105</c:v>
                </c:pt>
                <c:pt idx="449" formatCode="0.0000">
                  <c:v>2.164701300203185</c:v>
                </c:pt>
                <c:pt idx="450" formatCode="0.0000">
                  <c:v>2.1236620601552705</c:v>
                </c:pt>
                <c:pt idx="451" formatCode="0.0000">
                  <c:v>2.1065150086777855</c:v>
                </c:pt>
                <c:pt idx="452" formatCode="0.0000">
                  <c:v>2.0985402842770378</c:v>
                </c:pt>
                <c:pt idx="453" formatCode="0.0000">
                  <c:v>2.0584439396554908</c:v>
                </c:pt>
                <c:pt idx="454" formatCode="0.0000">
                  <c:v>2.018037074531823</c:v>
                </c:pt>
                <c:pt idx="455" formatCode="0.0000">
                  <c:v>1.9786745916244093</c:v>
                </c:pt>
                <c:pt idx="456" formatCode="0.0000">
                  <c:v>1.9396177531595944</c:v>
                </c:pt>
                <c:pt idx="457" formatCode="0.0000">
                  <c:v>2.5527692756765799</c:v>
                </c:pt>
                <c:pt idx="458" formatCode="0.0000">
                  <c:v>2.0160843067129157</c:v>
                </c:pt>
                <c:pt idx="459" formatCode="0.0000">
                  <c:v>2.00072041969606</c:v>
                </c:pt>
                <c:pt idx="460" formatCode="0.0000">
                  <c:v>1.9615175447236735</c:v>
                </c:pt>
                <c:pt idx="461" formatCode="0.0000">
                  <c:v>1.9228816516177893</c:v>
                </c:pt>
                <c:pt idx="462" formatCode="0.0000">
                  <c:v>1.8845562352570693</c:v>
                </c:pt>
                <c:pt idx="463" formatCode="0.0000">
                  <c:v>1.8539639063174302</c:v>
                </c:pt>
                <c:pt idx="464" formatCode="0.0000">
                  <c:v>1.817208740412346</c:v>
                </c:pt>
                <c:pt idx="465" formatCode="0.0000">
                  <c:v>1.7809707547430378</c:v>
                </c:pt>
                <c:pt idx="466" formatCode="0.0000">
                  <c:v>1.7461411826961231</c:v>
                </c:pt>
                <c:pt idx="467" formatCode="0.0000">
                  <c:v>1.7143727899977081</c:v>
                </c:pt>
                <c:pt idx="468" formatCode="0.0000">
                  <c:v>1.680240303625208</c:v>
                </c:pt>
                <c:pt idx="469" formatCode="0.0000">
                  <c:v>1.6469532410315559</c:v>
                </c:pt>
                <c:pt idx="470" formatCode="0.0000">
                  <c:v>1.6135378840348897</c:v>
                </c:pt>
                <c:pt idx="471" formatCode="0.0000">
                  <c:v>1.5804201259246744</c:v>
                </c:pt>
                <c:pt idx="472" formatCode="0.0000">
                  <c:v>1.596003163222151</c:v>
                </c:pt>
                <c:pt idx="473" formatCode="0.0000">
                  <c:v>1.5891324945835736</c:v>
                </c:pt>
                <c:pt idx="474" formatCode="0.0000">
                  <c:v>1.5565309564301795</c:v>
                </c:pt>
                <c:pt idx="475" formatCode="0.0000">
                  <c:v>1.5252422205624718</c:v>
                </c:pt>
                <c:pt idx="476" formatCode="0.0000">
                  <c:v>1.4939757804817115</c:v>
                </c:pt>
                <c:pt idx="477" formatCode="0.0000">
                  <c:v>1.4633365210331841</c:v>
                </c:pt>
                <c:pt idx="478" formatCode="0.0000">
                  <c:v>1.44243076582465</c:v>
                </c:pt>
                <c:pt idx="479" formatCode="0.0000">
                  <c:v>1.4188717193981359</c:v>
                </c:pt>
                <c:pt idx="480" formatCode="0.0000">
                  <c:v>1.3884517148135276</c:v>
                </c:pt>
                <c:pt idx="481" formatCode="0.0000">
                  <c:v>1.3592829315011592</c:v>
                </c:pt>
                <c:pt idx="482" formatCode="0.0000">
                  <c:v>1.3390664734709778</c:v>
                </c:pt>
                <c:pt idx="483" formatCode="0.0000">
                  <c:v>1.3112679899606041</c:v>
                </c:pt>
                <c:pt idx="484" formatCode="0.0000">
                  <c:v>1.2835023860145975</c:v>
                </c:pt>
                <c:pt idx="485" formatCode="0.0000">
                  <c:v>1.2562751027795096</c:v>
                </c:pt>
                <c:pt idx="486" formatCode="0.0000">
                  <c:v>2.0041388125221764</c:v>
                </c:pt>
                <c:pt idx="487" formatCode="0.0000">
                  <c:v>1.3634597171960485</c:v>
                </c:pt>
                <c:pt idx="488" formatCode="0.0000">
                  <c:v>1.3350441259041022</c:v>
                </c:pt>
                <c:pt idx="489" formatCode="0.0000">
                  <c:v>1.3064586982617001</c:v>
                </c:pt>
                <c:pt idx="490" formatCode="0.0000">
                  <c:v>1.2787729871403577</c:v>
                </c:pt>
                <c:pt idx="491" formatCode="0.0000">
                  <c:v>1.2515326123410895</c:v>
                </c:pt>
                <c:pt idx="492" formatCode="0.0000">
                  <c:v>1.2244959521575633</c:v>
                </c:pt>
                <c:pt idx="493" formatCode="0.0000">
                  <c:v>1.1978420277485535</c:v>
                </c:pt>
                <c:pt idx="494" formatCode="0.0000">
                  <c:v>1.1720843978353463</c:v>
                </c:pt>
                <c:pt idx="495" formatCode="0.0000">
                  <c:v>1.1465299568224787</c:v>
                </c:pt>
                <c:pt idx="496" formatCode="0.0000">
                  <c:v>1.121829692386876</c:v>
                </c:pt>
                <c:pt idx="497" formatCode="0.0000">
                  <c:v>1.0970729543361195</c:v>
                </c:pt>
                <c:pt idx="498" formatCode="0.0000">
                  <c:v>1.0731362972544733</c:v>
                </c:pt>
                <c:pt idx="499" formatCode="0.0000">
                  <c:v>1.052115407692499</c:v>
                </c:pt>
                <c:pt idx="500" formatCode="0.0000">
                  <c:v>1.0284984212564869</c:v>
                </c:pt>
                <c:pt idx="501" formatCode="0.0000">
                  <c:v>1.005282117994815</c:v>
                </c:pt>
                <c:pt idx="502" formatCode="0.0000">
                  <c:v>0.98276730943568724</c:v>
                </c:pt>
                <c:pt idx="503" formatCode="0.0000">
                  <c:v>0.9608198864822205</c:v>
                </c:pt>
                <c:pt idx="504" formatCode="0.0000">
                  <c:v>0.93921035979308642</c:v>
                </c:pt>
                <c:pt idx="505" formatCode="0.0000">
                  <c:v>0.91768197003265506</c:v>
                </c:pt>
                <c:pt idx="506" formatCode="0.0000">
                  <c:v>0.89681808490563197</c:v>
                </c:pt>
                <c:pt idx="507" formatCode="0.0000">
                  <c:v>0.88180550835567029</c:v>
                </c:pt>
                <c:pt idx="508" formatCode="0.0000">
                  <c:v>0.87407226975526064</c:v>
                </c:pt>
                <c:pt idx="509" formatCode="0.0000">
                  <c:v>0.86772878710168044</c:v>
                </c:pt>
                <c:pt idx="510" formatCode="0.0000">
                  <c:v>0.86167799202872319</c:v>
                </c:pt>
                <c:pt idx="511" formatCode="0.0000">
                  <c:v>0.85571534057331267</c:v>
                </c:pt>
                <c:pt idx="512" formatCode="0.0000">
                  <c:v>0.84980250762183374</c:v>
                </c:pt>
                <c:pt idx="513" formatCode="0.0000">
                  <c:v>0.8439321250514209</c:v>
                </c:pt>
                <c:pt idx="514" formatCode="0.0000">
                  <c:v>0.8381025915371112</c:v>
                </c:pt>
                <c:pt idx="515" formatCode="0.0000">
                  <c:v>0.83231338130309274</c:v>
                </c:pt>
                <c:pt idx="516" formatCode="0.0000">
                  <c:v>0.82656417044783015</c:v>
                </c:pt>
                <c:pt idx="517" formatCode="0.0000">
                  <c:v>0.82085467422637237</c:v>
                </c:pt>
                <c:pt idx="518" formatCode="0.0000">
                  <c:v>0.81518461673621412</c:v>
                </c:pt>
                <c:pt idx="519" formatCode="0.0000">
                  <c:v>0.80955372526110325</c:v>
                </c:pt>
                <c:pt idx="520" formatCode="0.0000">
                  <c:v>0.80396172920703945</c:v>
                </c:pt>
                <c:pt idx="521" formatCode="0.0000">
                  <c:v>0.79840835989356118</c:v>
                </c:pt>
                <c:pt idx="522" formatCode="0.0000">
                  <c:v>0.79289335050438847</c:v>
                </c:pt>
                <c:pt idx="523" formatCode="0.0000">
                  <c:v>1.4107284346327593</c:v>
                </c:pt>
                <c:pt idx="524" formatCode="0.0000">
                  <c:v>0.92550335826529384</c:v>
                </c:pt>
                <c:pt idx="525" formatCode="0.0000">
                  <c:v>0.90417173481757995</c:v>
                </c:pt>
                <c:pt idx="526" formatCode="0.0000">
                  <c:v>0.88403815377139061</c:v>
                </c:pt>
                <c:pt idx="527" formatCode="0.0000">
                  <c:v>0.86378525032471343</c:v>
                </c:pt>
                <c:pt idx="528" formatCode="0.0000">
                  <c:v>0.84413336300403452</c:v>
                </c:pt>
                <c:pt idx="529" formatCode="0.0000">
                  <c:v>0.82459797199498464</c:v>
                </c:pt>
                <c:pt idx="530" formatCode="0.0000">
                  <c:v>0.82939550185802147</c:v>
                </c:pt>
                <c:pt idx="531" formatCode="0.0000">
                  <c:v>0.82885065609782382</c:v>
                </c:pt>
                <c:pt idx="532" formatCode="0.0000">
                  <c:v>0.81406105357795111</c:v>
                </c:pt>
                <c:pt idx="533" formatCode="0.0000">
                  <c:v>0.79480743354822792</c:v>
                </c:pt>
                <c:pt idx="534" formatCode="0.0000">
                  <c:v>0.77649718504824861</c:v>
                </c:pt>
                <c:pt idx="535" formatCode="0.0000">
                  <c:v>0.75806686633066578</c:v>
                </c:pt>
                <c:pt idx="536" formatCode="0.0000">
                  <c:v>0.74034922433721184</c:v>
                </c:pt>
                <c:pt idx="537" formatCode="0.0000">
                  <c:v>0.72235214090900213</c:v>
                </c:pt>
                <c:pt idx="538" formatCode="0.0000">
                  <c:v>0.71110396768458228</c:v>
                </c:pt>
                <c:pt idx="539" formatCode="0.0000">
                  <c:v>0.70502647220895365</c:v>
                </c:pt>
                <c:pt idx="540" formatCode="0.0000">
                  <c:v>0.69993943667561476</c:v>
                </c:pt>
                <c:pt idx="541" formatCode="0.0000">
                  <c:v>0.69506417778721064</c:v>
                </c:pt>
                <c:pt idx="542" formatCode="0.0000">
                  <c:v>0.69025549053008495</c:v>
                </c:pt>
                <c:pt idx="543" formatCode="0.0000">
                  <c:v>0.68548614556815679</c:v>
                </c:pt>
                <c:pt idx="544" formatCode="0.0000">
                  <c:v>0.68075088578940635</c:v>
                </c:pt>
                <c:pt idx="545" formatCode="0.0000">
                  <c:v>0.67604854731414254</c:v>
                </c:pt>
                <c:pt idx="546" formatCode="0.0000">
                  <c:v>0.67137872983313918</c:v>
                </c:pt>
                <c:pt idx="547" formatCode="0.0000">
                  <c:v>0.66674117650688236</c:v>
                </c:pt>
                <c:pt idx="548" formatCode="0.0000">
                  <c:v>0.66213565847377154</c:v>
                </c:pt>
                <c:pt idx="549" formatCode="0.0000">
                  <c:v>0.65756195333307199</c:v>
                </c:pt>
                <c:pt idx="550" formatCode="0.0000">
                  <c:v>0.65301984112909939</c:v>
                </c:pt>
                <c:pt idx="551" formatCode="0.0000">
                  <c:v>0.64850910359476532</c:v>
                </c:pt>
                <c:pt idx="552" formatCode="0.0000">
                  <c:v>0.64402952400218283</c:v>
                </c:pt>
                <c:pt idx="553" formatCode="0.0000">
                  <c:v>0.63958088712638383</c:v>
                </c:pt>
                <c:pt idx="554" formatCode="0.0000">
                  <c:v>0.63516297923016074</c:v>
                </c:pt>
                <c:pt idx="555" formatCode="0.0000">
                  <c:v>0.63077558805290013</c:v>
                </c:pt>
                <c:pt idx="556" formatCode="0.0000">
                  <c:v>0.62641850280021794</c:v>
                </c:pt>
                <c:pt idx="557" formatCode="0.0000">
                  <c:v>0.62209151413380015</c:v>
                </c:pt>
                <c:pt idx="558" formatCode="0.0000">
                  <c:v>0.61779441416133962</c:v>
                </c:pt>
                <c:pt idx="559" formatCode="0.0000">
                  <c:v>0.6135269964265464</c:v>
                </c:pt>
                <c:pt idx="560" formatCode="0.0000">
                  <c:v>0.62735332721595671</c:v>
                </c:pt>
                <c:pt idx="561" formatCode="0.0000">
                  <c:v>0.60992423961361408</c:v>
                </c:pt>
                <c:pt idx="562" formatCode="0.0000">
                  <c:v>0.60180287682407285</c:v>
                </c:pt>
                <c:pt idx="563" formatCode="0.0000">
                  <c:v>0.59691806587772711</c:v>
                </c:pt>
                <c:pt idx="564" formatCode="0.0000">
                  <c:v>0.59265930124073751</c:v>
                </c:pt>
                <c:pt idx="565" formatCode="0.0000">
                  <c:v>0.58854026050053354</c:v>
                </c:pt>
                <c:pt idx="566" formatCode="0.0000">
                  <c:v>0.58447021472352245</c:v>
                </c:pt>
                <c:pt idx="567" formatCode="0.0000">
                  <c:v>0.58043210852336957</c:v>
                </c:pt>
                <c:pt idx="568" formatCode="0.0000">
                  <c:v>0.57642260803385859</c:v>
                </c:pt>
                <c:pt idx="569" formatCode="0.0000">
                  <c:v>0.57299162769343259</c:v>
                </c:pt>
                <c:pt idx="570" formatCode="0.0000">
                  <c:v>0.57776550649540281</c:v>
                </c:pt>
                <c:pt idx="571" formatCode="0.0000">
                  <c:v>0.63304330190213565</c:v>
                </c:pt>
                <c:pt idx="572" formatCode="0.0000">
                  <c:v>0.74920157507961171</c:v>
                </c:pt>
                <c:pt idx="573" formatCode="0.0000">
                  <c:v>0.68549826152044302</c:v>
                </c:pt>
                <c:pt idx="574" formatCode="0.0000">
                  <c:v>0.66639203786168466</c:v>
                </c:pt>
                <c:pt idx="575" formatCode="0.0000">
                  <c:v>0.64718428032228215</c:v>
                </c:pt>
                <c:pt idx="576" formatCode="0.0000">
                  <c:v>0.62814709833815807</c:v>
                </c:pt>
                <c:pt idx="577" formatCode="0.0000">
                  <c:v>0.60966579677174015</c:v>
                </c:pt>
                <c:pt idx="578" formatCode="0.0000">
                  <c:v>0.59137673411958858</c:v>
                </c:pt>
                <c:pt idx="579" formatCode="0.0000">
                  <c:v>0.57306426544425493</c:v>
                </c:pt>
                <c:pt idx="580" formatCode="0.0000">
                  <c:v>0.55482398457229554</c:v>
                </c:pt>
                <c:pt idx="581" formatCode="0.0000">
                  <c:v>0.53593537226336563</c:v>
                </c:pt>
                <c:pt idx="582" formatCode="0.0000">
                  <c:v>0.52482456853573245</c:v>
                </c:pt>
                <c:pt idx="583" formatCode="0.0000">
                  <c:v>0.51981957441444193</c:v>
                </c:pt>
                <c:pt idx="584" formatCode="0.0000">
                  <c:v>0.51707334441543118</c:v>
                </c:pt>
                <c:pt idx="585" formatCode="0.0000">
                  <c:v>0.51256514185470037</c:v>
                </c:pt>
                <c:pt idx="586" formatCode="0.0000">
                  <c:v>0.50885018587711228</c:v>
                </c:pt>
                <c:pt idx="587" formatCode="0.0000">
                  <c:v>0.50530282006494642</c:v>
                </c:pt>
                <c:pt idx="588" formatCode="0.0000">
                  <c:v>0.52397374304358313</c:v>
                </c:pt>
                <c:pt idx="589" formatCode="0.0000">
                  <c:v>0.50478856884203116</c:v>
                </c:pt>
                <c:pt idx="590" formatCode="0.0000">
                  <c:v>0.49774973409738005</c:v>
                </c:pt>
                <c:pt idx="591" formatCode="0.0000">
                  <c:v>0.49200936222347774</c:v>
                </c:pt>
                <c:pt idx="592" formatCode="0.0000">
                  <c:v>0.48818206720866991</c:v>
                </c:pt>
                <c:pt idx="593" formatCode="0.0000">
                  <c:v>0.48473010229594388</c:v>
                </c:pt>
                <c:pt idx="594" formatCode="0.0000">
                  <c:v>0.48136695714182337</c:v>
                </c:pt>
                <c:pt idx="595" formatCode="0.0000">
                  <c:v>0.47858983527342031</c:v>
                </c:pt>
                <c:pt idx="596" formatCode="0.0000">
                  <c:v>0.47483912699324377</c:v>
                </c:pt>
                <c:pt idx="597" formatCode="0.0000">
                  <c:v>0.4714763285324946</c:v>
                </c:pt>
                <c:pt idx="598" formatCode="0.0000">
                  <c:v>0.46820417518888463</c:v>
                </c:pt>
                <c:pt idx="599" formatCode="0.0000">
                  <c:v>0.49412754370344647</c:v>
                </c:pt>
                <c:pt idx="600" formatCode="0.0000">
                  <c:v>0.47416616039019754</c:v>
                </c:pt>
                <c:pt idx="601" formatCode="0.0000">
                  <c:v>0.46087659386318519</c:v>
                </c:pt>
                <c:pt idx="602" formatCode="0.0000">
                  <c:v>0.45582810366488191</c:v>
                </c:pt>
                <c:pt idx="603" formatCode="0.0000">
                  <c:v>0.45233214812663919</c:v>
                </c:pt>
                <c:pt idx="604" formatCode="0.0000">
                  <c:v>0.44914297925156227</c:v>
                </c:pt>
                <c:pt idx="605" formatCode="0.0000">
                  <c:v>0.44602847607643831</c:v>
                </c:pt>
                <c:pt idx="606" formatCode="0.0000">
                  <c:v>0.44294528898421814</c:v>
                </c:pt>
                <c:pt idx="607" formatCode="0.0000">
                  <c:v>0.43988522459269369</c:v>
                </c:pt>
                <c:pt idx="608" formatCode="0.0000">
                  <c:v>0.43684663759108799</c:v>
                </c:pt>
                <c:pt idx="609" formatCode="0.0000">
                  <c:v>0.43382910295867377</c:v>
                </c:pt>
                <c:pt idx="610" formatCode="0.0000">
                  <c:v>0.43083242375193975</c:v>
                </c:pt>
                <c:pt idx="611" formatCode="0.0000">
                  <c:v>0.42785644631645131</c:v>
                </c:pt>
                <c:pt idx="612" formatCode="0.0000">
                  <c:v>0.42490102586763578</c:v>
                </c:pt>
                <c:pt idx="613" formatCode="0.0000">
                  <c:v>0.42196602007521733</c:v>
                </c:pt>
                <c:pt idx="614" formatCode="0.0000">
                  <c:v>0.41905128786288615</c:v>
                </c:pt>
                <c:pt idx="615" formatCode="0.0000">
                  <c:v>0.41615668917925264</c:v>
                </c:pt>
                <c:pt idx="616" formatCode="0.0000">
                  <c:v>0.41328208494972646</c:v>
                </c:pt>
                <c:pt idx="617" formatCode="0.0000">
                  <c:v>0.41042733706212386</c:v>
                </c:pt>
                <c:pt idx="618" formatCode="0.0000">
                  <c:v>0.40759230835859811</c:v>
                </c:pt>
                <c:pt idx="619" formatCode="0.0000">
                  <c:v>0.40477686262878132</c:v>
                </c:pt>
                <c:pt idx="620" formatCode="0.0000">
                  <c:v>0.4019808646031906</c:v>
                </c:pt>
                <c:pt idx="621" formatCode="0.0000">
                  <c:v>0.39920417994671981</c:v>
                </c:pt>
                <c:pt idx="622" formatCode="0.0000">
                  <c:v>0.39644667525218358</c:v>
                </c:pt>
                <c:pt idx="623" formatCode="0.0000">
                  <c:v>0.39370821803390721</c:v>
                </c:pt>
                <c:pt idx="624" formatCode="0.0000">
                  <c:v>0.39098867672136156</c:v>
                </c:pt>
                <c:pt idx="625" formatCode="0.0000">
                  <c:v>0.38828792065284157</c:v>
                </c:pt>
                <c:pt idx="626" formatCode="0.0000">
                  <c:v>0.38560582006918831</c:v>
                </c:pt>
                <c:pt idx="627" formatCode="0.0000">
                  <c:v>0.38294224610755478</c:v>
                </c:pt>
                <c:pt idx="628" formatCode="0.0000">
                  <c:v>0.38167380034587928</c:v>
                </c:pt>
                <c:pt idx="629" formatCode="0.0000">
                  <c:v>0.37792655911099143</c:v>
                </c:pt>
                <c:pt idx="630" formatCode="0.0000">
                  <c:v>0.37510915722942284</c:v>
                </c:pt>
                <c:pt idx="631" formatCode="0.0000">
                  <c:v>0.3724795625983941</c:v>
                </c:pt>
                <c:pt idx="632" formatCode="0.0000">
                  <c:v>0.36989948344151524</c:v>
                </c:pt>
                <c:pt idx="633" formatCode="0.0000">
                  <c:v>0.36734306487475527</c:v>
                </c:pt>
                <c:pt idx="634" formatCode="0.0000">
                  <c:v>0.36480539213436936</c:v>
                </c:pt>
                <c:pt idx="635" formatCode="0.0000">
                  <c:v>0.3622854508807925</c:v>
                </c:pt>
                <c:pt idx="636" formatCode="0.0000">
                  <c:v>0.35978295384519021</c:v>
                </c:pt>
                <c:pt idx="637" formatCode="0.0000">
                  <c:v>0.36473322637529071</c:v>
                </c:pt>
                <c:pt idx="638" formatCode="0.0000">
                  <c:v>0.40396955597138418</c:v>
                </c:pt>
                <c:pt idx="639" formatCode="0.0000">
                  <c:v>0.38080264966719685</c:v>
                </c:pt>
                <c:pt idx="640" formatCode="0.0000">
                  <c:v>0.35817767812623957</c:v>
                </c:pt>
                <c:pt idx="641" formatCode="0.0000">
                  <c:v>0.34906067944337843</c:v>
                </c:pt>
                <c:pt idx="642" formatCode="0.0000">
                  <c:v>0.34541241881719031</c:v>
                </c:pt>
                <c:pt idx="643" formatCode="0.0000">
                  <c:v>0.34279608830959329</c:v>
                </c:pt>
                <c:pt idx="644" formatCode="0.0000">
                  <c:v>0.34038531611940059</c:v>
                </c:pt>
                <c:pt idx="645" formatCode="0.0000">
                  <c:v>0.33802611237440938</c:v>
                </c:pt>
                <c:pt idx="646" formatCode="0.0000">
                  <c:v>0.33568970734587289</c:v>
                </c:pt>
                <c:pt idx="647" formatCode="0.0000">
                  <c:v>0.33337065202497707</c:v>
                </c:pt>
                <c:pt idx="648" formatCode="0.0000">
                  <c:v>0.33106784111323195</c:v>
                </c:pt>
                <c:pt idx="649" formatCode="0.0000">
                  <c:v>0.32878097887830071</c:v>
                </c:pt>
                <c:pt idx="650" formatCode="0.0000">
                  <c:v>0.32650992097645326</c:v>
                </c:pt>
                <c:pt idx="651" formatCode="0.0000">
                  <c:v>0.32425455187409324</c:v>
                </c:pt>
                <c:pt idx="652" formatCode="0.0000">
                  <c:v>0.3220147620153781</c:v>
                </c:pt>
                <c:pt idx="653" formatCode="0.0000">
                  <c:v>0.34012964419996317</c:v>
                </c:pt>
                <c:pt idx="654" formatCode="0.0000">
                  <c:v>0.3221953516872984</c:v>
                </c:pt>
                <c:pt idx="655" formatCode="0.0000">
                  <c:v>0.4134327580521634</c:v>
                </c:pt>
                <c:pt idx="656" formatCode="0.0000">
                  <c:v>0.40635932973314687</c:v>
                </c:pt>
                <c:pt idx="657" formatCode="0.0000">
                  <c:v>2.8017316208121117</c:v>
                </c:pt>
                <c:pt idx="658" formatCode="0.0000">
                  <c:v>0.65639587478391004</c:v>
                </c:pt>
                <c:pt idx="659" formatCode="0.0000">
                  <c:v>1.418213605035417</c:v>
                </c:pt>
                <c:pt idx="660" formatCode="0.0000">
                  <c:v>0.76095720435509073</c:v>
                </c:pt>
                <c:pt idx="661" formatCode="0.0000">
                  <c:v>0.73084561822838767</c:v>
                </c:pt>
                <c:pt idx="662" formatCode="0.0000">
                  <c:v>0.95998305382674276</c:v>
                </c:pt>
                <c:pt idx="663" formatCode="0.0000">
                  <c:v>0.83080854370704293</c:v>
                </c:pt>
                <c:pt idx="664" formatCode="0.0000">
                  <c:v>0.79949782389666268</c:v>
                </c:pt>
                <c:pt idx="665" formatCode="0.0000">
                  <c:v>0.80280692078487825</c:v>
                </c:pt>
                <c:pt idx="666" formatCode="0.0000">
                  <c:v>0.81541002704462195</c:v>
                </c:pt>
                <c:pt idx="667" formatCode="0.0000">
                  <c:v>0.81004029448735504</c:v>
                </c:pt>
                <c:pt idx="668" formatCode="0.0000">
                  <c:v>0.87356465299566577</c:v>
                </c:pt>
                <c:pt idx="669" formatCode="0.0000">
                  <c:v>0.85133898462851088</c:v>
                </c:pt>
                <c:pt idx="670" formatCode="0.0000">
                  <c:v>0.82329773700730424</c:v>
                </c:pt>
                <c:pt idx="671" formatCode="0.0000">
                  <c:v>0.81010106793311198</c:v>
                </c:pt>
                <c:pt idx="672" formatCode="0.0000">
                  <c:v>0.77784380289551469</c:v>
                </c:pt>
                <c:pt idx="673" formatCode="0.0000">
                  <c:v>0.78108410833142661</c:v>
                </c:pt>
                <c:pt idx="674" formatCode="0.0000">
                  <c:v>0.74947965036598507</c:v>
                </c:pt>
                <c:pt idx="675" formatCode="0.0000">
                  <c:v>0.72396916685377033</c:v>
                </c:pt>
                <c:pt idx="676" formatCode="0.0000">
                  <c:v>0.72351239064168471</c:v>
                </c:pt>
                <c:pt idx="677" formatCode="0.0000">
                  <c:v>0.69255695815374629</c:v>
                </c:pt>
                <c:pt idx="678" formatCode="0.0000">
                  <c:v>0.69814097440954304</c:v>
                </c:pt>
                <c:pt idx="679" formatCode="0.0000">
                  <c:v>0.68234051452162614</c:v>
                </c:pt>
                <c:pt idx="680" formatCode="0.0000">
                  <c:v>0.6532413385233542</c:v>
                </c:pt>
                <c:pt idx="681" formatCode="0.0000">
                  <c:v>0.65078998262867538</c:v>
                </c:pt>
                <c:pt idx="682" formatCode="0.0000">
                  <c:v>0.62081179416806176</c:v>
                </c:pt>
                <c:pt idx="683" formatCode="0.0000">
                  <c:v>0.59649520856341698</c:v>
                </c:pt>
                <c:pt idx="684" formatCode="0.0000">
                  <c:v>0.56730856155059639</c:v>
                </c:pt>
                <c:pt idx="685" formatCode="0.0000">
                  <c:v>0.53922315269219112</c:v>
                </c:pt>
                <c:pt idx="686" formatCode="0.0000">
                  <c:v>0.51087271786295152</c:v>
                </c:pt>
                <c:pt idx="687" formatCode="0.0000">
                  <c:v>0.51525580151628336</c:v>
                </c:pt>
                <c:pt idx="688" formatCode="0.0000">
                  <c:v>0.49484656078133893</c:v>
                </c:pt>
                <c:pt idx="689" formatCode="0.0000">
                  <c:v>1.4109567813794213</c:v>
                </c:pt>
                <c:pt idx="690" formatCode="0.0000">
                  <c:v>0.97963547359102809</c:v>
                </c:pt>
                <c:pt idx="691" formatCode="0.0000">
                  <c:v>0.71425147648090626</c:v>
                </c:pt>
                <c:pt idx="692" formatCode="0.0000">
                  <c:v>0.6907223033262746</c:v>
                </c:pt>
                <c:pt idx="693" formatCode="0.0000">
                  <c:v>0.7113704696556501</c:v>
                </c:pt>
                <c:pt idx="694" formatCode="0.0000">
                  <c:v>1.6428239639249431</c:v>
                </c:pt>
                <c:pt idx="695" formatCode="0.0000">
                  <c:v>0.97112228270928058</c:v>
                </c:pt>
                <c:pt idx="696" formatCode="0.0000">
                  <c:v>0.88364782820814458</c:v>
                </c:pt>
                <c:pt idx="697" formatCode="0.0000">
                  <c:v>0.84960882515271008</c:v>
                </c:pt>
                <c:pt idx="698" formatCode="0.0000">
                  <c:v>0.81663215078153051</c:v>
                </c:pt>
                <c:pt idx="699" formatCode="0.0000">
                  <c:v>0.97791716719799304</c:v>
                </c:pt>
                <c:pt idx="700" formatCode="0.0000">
                  <c:v>1.6769741506802904</c:v>
                </c:pt>
                <c:pt idx="701" formatCode="0.0000">
                  <c:v>0.98849543154786301</c:v>
                </c:pt>
                <c:pt idx="702" formatCode="0.0000">
                  <c:v>0.95303802669331106</c:v>
                </c:pt>
                <c:pt idx="703" formatCode="0.0000">
                  <c:v>0.9186647150030739</c:v>
                </c:pt>
                <c:pt idx="704" formatCode="0.0000">
                  <c:v>0.88526715378452492</c:v>
                </c:pt>
                <c:pt idx="705" formatCode="0.0000">
                  <c:v>0.8527622381743144</c:v>
                </c:pt>
                <c:pt idx="706" formatCode="0.0000">
                  <c:v>0.82062306003551622</c:v>
                </c:pt>
                <c:pt idx="707" formatCode="0.0000">
                  <c:v>0.78833002200860192</c:v>
                </c:pt>
                <c:pt idx="708" formatCode="0.0000">
                  <c:v>0.75649391020158685</c:v>
                </c:pt>
                <c:pt idx="709" formatCode="0.0000">
                  <c:v>0.72508525497821663</c:v>
                </c:pt>
                <c:pt idx="710" formatCode="0.0000">
                  <c:v>0.69393458746800685</c:v>
                </c:pt>
                <c:pt idx="711" formatCode="0.0000">
                  <c:v>0.66474282994813716</c:v>
                </c:pt>
                <c:pt idx="712" formatCode="0.0000">
                  <c:v>0.63458933295862052</c:v>
                </c:pt>
                <c:pt idx="713" formatCode="0.0000">
                  <c:v>0.60418561793953207</c:v>
                </c:pt>
                <c:pt idx="714" formatCode="0.0000">
                  <c:v>0.57575868676972486</c:v>
                </c:pt>
                <c:pt idx="715" formatCode="0.0000">
                  <c:v>0.54649600819056465</c:v>
                </c:pt>
                <c:pt idx="716" formatCode="0.0000">
                  <c:v>0.51804755912951195</c:v>
                </c:pt>
                <c:pt idx="717" formatCode="0.0000">
                  <c:v>0.54710585338390083</c:v>
                </c:pt>
                <c:pt idx="718" formatCode="0.0000">
                  <c:v>0.52329418543222983</c:v>
                </c:pt>
                <c:pt idx="719" formatCode="0.0000">
                  <c:v>0.49476189514514668</c:v>
                </c:pt>
                <c:pt idx="720" formatCode="0.0000">
                  <c:v>0.69134484328469248</c:v>
                </c:pt>
                <c:pt idx="721" formatCode="0.0000">
                  <c:v>0.57083133966799693</c:v>
                </c:pt>
                <c:pt idx="722" formatCode="0.0000">
                  <c:v>0.55050839738622281</c:v>
                </c:pt>
                <c:pt idx="723" formatCode="0.0000">
                  <c:v>2.2307932823134231</c:v>
                </c:pt>
                <c:pt idx="724" formatCode="0.0000">
                  <c:v>0.70711660382854447</c:v>
                </c:pt>
                <c:pt idx="725" formatCode="0.0000">
                  <c:v>0.67620783516560234</c:v>
                </c:pt>
                <c:pt idx="726" formatCode="0.0000">
                  <c:v>1.7564132761382574</c:v>
                </c:pt>
                <c:pt idx="727" formatCode="0.0000">
                  <c:v>0.82798999635784909</c:v>
                </c:pt>
                <c:pt idx="728" formatCode="0.0000">
                  <c:v>0.7953660605490489</c:v>
                </c:pt>
                <c:pt idx="729" formatCode="0.0000">
                  <c:v>4.0624029587680175</c:v>
                </c:pt>
                <c:pt idx="730" formatCode="0.0000">
                  <c:v>1.0551614773021942</c:v>
                </c:pt>
                <c:pt idx="731" formatCode="0.0000">
                  <c:v>1.057392897350645</c:v>
                </c:pt>
                <c:pt idx="732" formatCode="0.0000">
                  <c:v>1.121862235786782</c:v>
                </c:pt>
                <c:pt idx="733" formatCode="0.0000">
                  <c:v>1.1015828290467018</c:v>
                </c:pt>
                <c:pt idx="734" formatCode="0.0000">
                  <c:v>1.1110518601991199</c:v>
                </c:pt>
                <c:pt idx="735" formatCode="0.0000">
                  <c:v>1.1101965183299951</c:v>
                </c:pt>
              </c:numCache>
            </c:numRef>
          </c:yVal>
          <c:smooth val="0"/>
          <c:extLst>
            <c:ext xmlns:c16="http://schemas.microsoft.com/office/drawing/2014/chart" uri="{C3380CC4-5D6E-409C-BE32-E72D297353CC}">
              <c16:uniqueId val="{00000000-A667-C343-B8BC-7EDA55CFCF12}"/>
            </c:ext>
          </c:extLst>
        </c:ser>
        <c:ser>
          <c:idx val="1"/>
          <c:order val="1"/>
          <c:tx>
            <c:strRef>
              <c:f>Entradas!$E$15</c:f>
              <c:strCache>
                <c:ptCount val="1"/>
                <c:pt idx="0">
                  <c:v>Zanjas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Cálculos!$AF:$AF</c:f>
              <c:numCache>
                <c:formatCode>General</c:formatCode>
                <c:ptCount val="1048576"/>
                <c:pt idx="4">
                  <c:v>0</c:v>
                </c:pt>
                <c:pt idx="6" formatCode="0.0000">
                  <c:v>2.3353774302354271</c:v>
                </c:pt>
                <c:pt idx="7" formatCode="0.0000">
                  <c:v>0.99846804865422567</c:v>
                </c:pt>
                <c:pt idx="8" formatCode="0.0000">
                  <c:v>1.3051784915500488</c:v>
                </c:pt>
                <c:pt idx="9" formatCode="0.0000">
                  <c:v>1.0927926746416416</c:v>
                </c:pt>
                <c:pt idx="10" formatCode="0.0000">
                  <c:v>1.1419850863422734</c:v>
                </c:pt>
                <c:pt idx="11" formatCode="0.0000">
                  <c:v>1.7940282642658127</c:v>
                </c:pt>
                <c:pt idx="12" formatCode="0.0000">
                  <c:v>1.2092145911882695</c:v>
                </c:pt>
                <c:pt idx="13" formatCode="0.0000">
                  <c:v>1.171912943726567</c:v>
                </c:pt>
                <c:pt idx="14" formatCode="0.0000">
                  <c:v>1.1351565945201454</c:v>
                </c:pt>
                <c:pt idx="15" formatCode="0.0000">
                  <c:v>1.1002439600721561</c:v>
                </c:pt>
                <c:pt idx="16" formatCode="0.0000">
                  <c:v>1.1047717786557223</c:v>
                </c:pt>
                <c:pt idx="17" formatCode="0.0000">
                  <c:v>1.9628828111197123</c:v>
                </c:pt>
                <c:pt idx="18" formatCode="0.0000">
                  <c:v>1.2324752165550676</c:v>
                </c:pt>
                <c:pt idx="19" formatCode="0.0000">
                  <c:v>1.2007524719277964</c:v>
                </c:pt>
                <c:pt idx="20" formatCode="0.0000">
                  <c:v>1.1708513140337744</c:v>
                </c:pt>
                <c:pt idx="21" formatCode="0.0000">
                  <c:v>1.1343209100708964</c:v>
                </c:pt>
                <c:pt idx="22" formatCode="0.0000">
                  <c:v>1.2196203760494417</c:v>
                </c:pt>
                <c:pt idx="23" formatCode="0.0000">
                  <c:v>1.2178264759871058</c:v>
                </c:pt>
                <c:pt idx="24" formatCode="0.0000">
                  <c:v>1.2679139984976349</c:v>
                </c:pt>
                <c:pt idx="25" formatCode="0.0000">
                  <c:v>1.2825682278449722</c:v>
                </c:pt>
                <c:pt idx="26" formatCode="0.0000">
                  <c:v>1.3044145938288279</c:v>
                </c:pt>
                <c:pt idx="27" formatCode="0.0000">
                  <c:v>1.2680926149014711</c:v>
                </c:pt>
                <c:pt idx="28" formatCode="0.0000">
                  <c:v>2.5978500141104566</c:v>
                </c:pt>
                <c:pt idx="29" formatCode="0.0000">
                  <c:v>1.38888660817159</c:v>
                </c:pt>
                <c:pt idx="30" formatCode="0.0000">
                  <c:v>1.3505231008256475</c:v>
                </c:pt>
                <c:pt idx="31" formatCode="0.0000">
                  <c:v>1.3677162748344318</c:v>
                </c:pt>
                <c:pt idx="32" formatCode="0.0000">
                  <c:v>1.3307040124290868</c:v>
                </c:pt>
                <c:pt idx="33" formatCode="0.0000">
                  <c:v>1.2929982454944486</c:v>
                </c:pt>
                <c:pt idx="34" formatCode="0.0000">
                  <c:v>1.2802414106511533</c:v>
                </c:pt>
                <c:pt idx="35" formatCode="0.0000">
                  <c:v>1.3148863749104287</c:v>
                </c:pt>
                <c:pt idx="36" formatCode="0.0000">
                  <c:v>1.3203425988716371</c:v>
                </c:pt>
                <c:pt idx="37" formatCode="0.0000">
                  <c:v>1.3019060006885461</c:v>
                </c:pt>
                <c:pt idx="38" formatCode="0.0000">
                  <c:v>1.2941834235758642</c:v>
                </c:pt>
                <c:pt idx="39" formatCode="0.0000">
                  <c:v>1.2559389474812517</c:v>
                </c:pt>
                <c:pt idx="40" formatCode="0.0000">
                  <c:v>1.2643753591426272</c:v>
                </c:pt>
                <c:pt idx="41" formatCode="0.0000">
                  <c:v>1.2263363246038297</c:v>
                </c:pt>
                <c:pt idx="42" formatCode="0.0000">
                  <c:v>1.1884605689172882</c:v>
                </c:pt>
                <c:pt idx="43" formatCode="0.0000">
                  <c:v>1.3374784676587494</c:v>
                </c:pt>
                <c:pt idx="44" formatCode="0.0000">
                  <c:v>1.298346541699277</c:v>
                </c:pt>
                <c:pt idx="45" formatCode="0.0000">
                  <c:v>1.2886486951764264</c:v>
                </c:pt>
                <c:pt idx="46" formatCode="0.0000">
                  <c:v>3.2255623868560068</c:v>
                </c:pt>
                <c:pt idx="47" formatCode="0.0000">
                  <c:v>1.3927036627323552</c:v>
                </c:pt>
                <c:pt idx="48" formatCode="0.0000">
                  <c:v>1.3802788834754782</c:v>
                </c:pt>
                <c:pt idx="49" formatCode="0.0000">
                  <c:v>1.3524796112141795</c:v>
                </c:pt>
                <c:pt idx="50" formatCode="0.0000">
                  <c:v>1.3144696299578822</c:v>
                </c:pt>
                <c:pt idx="51" formatCode="0.0000">
                  <c:v>1.300223294620412</c:v>
                </c:pt>
                <c:pt idx="52" formatCode="0.0000">
                  <c:v>2.2498403701658045</c:v>
                </c:pt>
                <c:pt idx="53" formatCode="0.0000">
                  <c:v>1.4357722186972099</c:v>
                </c:pt>
                <c:pt idx="54" formatCode="0.0000">
                  <c:v>1.5075791914740573</c:v>
                </c:pt>
                <c:pt idx="55" formatCode="0.0000">
                  <c:v>1.4683178923635445</c:v>
                </c:pt>
                <c:pt idx="56" formatCode="0.0000">
                  <c:v>4.0897798579487112</c:v>
                </c:pt>
                <c:pt idx="57" formatCode="0.0000">
                  <c:v>1.6761801162640535</c:v>
                </c:pt>
                <c:pt idx="58" formatCode="0.0000">
                  <c:v>1.7012604234298248</c:v>
                </c:pt>
                <c:pt idx="59" formatCode="0.0000">
                  <c:v>5.5933291458449919</c:v>
                </c:pt>
                <c:pt idx="60" formatCode="0.0000">
                  <c:v>1.8810035353382197</c:v>
                </c:pt>
                <c:pt idx="61" formatCode="0.0000">
                  <c:v>1.8464544468166888</c:v>
                </c:pt>
                <c:pt idx="62" formatCode="0.0000">
                  <c:v>1.8049351927291688</c:v>
                </c:pt>
                <c:pt idx="63" formatCode="0.0000">
                  <c:v>1.780254781507308</c:v>
                </c:pt>
                <c:pt idx="64" formatCode="0.0000">
                  <c:v>1.7455587654594735</c:v>
                </c:pt>
                <c:pt idx="65" formatCode="0.0000">
                  <c:v>1.7058078517009738</c:v>
                </c:pt>
                <c:pt idx="66" formatCode="0.0000">
                  <c:v>1.7135955144695267</c:v>
                </c:pt>
                <c:pt idx="67" formatCode="0.0000">
                  <c:v>1.6744677461926996</c:v>
                </c:pt>
                <c:pt idx="68" formatCode="0.0000">
                  <c:v>1.6713104615863146</c:v>
                </c:pt>
                <c:pt idx="69" formatCode="0.0000">
                  <c:v>1.6328169464071893</c:v>
                </c:pt>
                <c:pt idx="70" formatCode="0.0000">
                  <c:v>1.6751187658451392</c:v>
                </c:pt>
                <c:pt idx="71" formatCode="0.0000">
                  <c:v>1.6372214529709221</c:v>
                </c:pt>
                <c:pt idx="72" formatCode="0.0000">
                  <c:v>8.1138729242670102</c:v>
                </c:pt>
                <c:pt idx="73" formatCode="0.0000">
                  <c:v>1.8800184616515954</c:v>
                </c:pt>
                <c:pt idx="74" formatCode="0.0000">
                  <c:v>1.9483717639805569</c:v>
                </c:pt>
                <c:pt idx="75" formatCode="0.0000">
                  <c:v>1.9617800923839663</c:v>
                </c:pt>
                <c:pt idx="76" formatCode="0.0000">
                  <c:v>3.380284705238235</c:v>
                </c:pt>
                <c:pt idx="77" formatCode="0.0000">
                  <c:v>2.1008080355667627</c:v>
                </c:pt>
                <c:pt idx="78" formatCode="0.0000">
                  <c:v>2.0998544101215249</c:v>
                </c:pt>
                <c:pt idx="79" formatCode="0.0000">
                  <c:v>2.1135618894199331</c:v>
                </c:pt>
                <c:pt idx="80" formatCode="0.0000">
                  <c:v>3.0541734084916596</c:v>
                </c:pt>
                <c:pt idx="81" formatCode="0.0000">
                  <c:v>2.1693280952522023</c:v>
                </c:pt>
                <c:pt idx="82" formatCode="0.0000">
                  <c:v>2.1571542464069013</c:v>
                </c:pt>
                <c:pt idx="83" formatCode="0.0000">
                  <c:v>2.1173566852709276</c:v>
                </c:pt>
                <c:pt idx="84" formatCode="0.0000">
                  <c:v>2.1253016462224816</c:v>
                </c:pt>
                <c:pt idx="85" formatCode="0.0000">
                  <c:v>2.0842879794453317</c:v>
                </c:pt>
                <c:pt idx="86" formatCode="0.0000">
                  <c:v>2.0671677673183741</c:v>
                </c:pt>
                <c:pt idx="87" formatCode="0.0000">
                  <c:v>2.0592306073856084</c:v>
                </c:pt>
                <c:pt idx="88" formatCode="0.0000">
                  <c:v>2.0191667223852958</c:v>
                </c:pt>
                <c:pt idx="89" formatCode="0.0000">
                  <c:v>1.9787835341089171</c:v>
                </c:pt>
                <c:pt idx="90" formatCode="0.0000">
                  <c:v>1.9394530762151447</c:v>
                </c:pt>
                <c:pt idx="91" formatCode="0.0000">
                  <c:v>1.9004273464825139</c:v>
                </c:pt>
                <c:pt idx="92" formatCode="0.0000">
                  <c:v>2.0236187641694121</c:v>
                </c:pt>
                <c:pt idx="93" formatCode="0.0000">
                  <c:v>1.9837190816864256</c:v>
                </c:pt>
                <c:pt idx="94" formatCode="0.0000">
                  <c:v>1.9683094483358992</c:v>
                </c:pt>
                <c:pt idx="95" formatCode="0.0000">
                  <c:v>1.9290557461564157</c:v>
                </c:pt>
                <c:pt idx="96" formatCode="0.0000">
                  <c:v>1.8903724873621539</c:v>
                </c:pt>
                <c:pt idx="97" formatCode="0.0000">
                  <c:v>1.851999967085239</c:v>
                </c:pt>
                <c:pt idx="98" formatCode="0.0000">
                  <c:v>1.8213676244821053</c:v>
                </c:pt>
                <c:pt idx="99" formatCode="0.0000">
                  <c:v>1.7845791416403198</c:v>
                </c:pt>
                <c:pt idx="100" formatCode="0.0000">
                  <c:v>1.7483107903459314</c:v>
                </c:pt>
                <c:pt idx="101" formatCode="0.0000">
                  <c:v>1.7134650727811032</c:v>
                </c:pt>
                <c:pt idx="102" formatCode="0.0000">
                  <c:v>1.681680910618685</c:v>
                </c:pt>
                <c:pt idx="103" formatCode="0.0000">
                  <c:v>1.6475345702667066</c:v>
                </c:pt>
                <c:pt idx="104" formatCode="0.0000">
                  <c:v>1.6142408661620309</c:v>
                </c:pt>
                <c:pt idx="105" formatCode="0.0000">
                  <c:v>1.5808138359563384</c:v>
                </c:pt>
                <c:pt idx="106" formatCode="0.0000">
                  <c:v>1.5476847735500712</c:v>
                </c:pt>
                <c:pt idx="107" formatCode="0.0000">
                  <c:v>1.5632596505539502</c:v>
                </c:pt>
                <c:pt idx="108" formatCode="0.0000">
                  <c:v>1.5563978492749224</c:v>
                </c:pt>
                <c:pt idx="109" formatCode="0.0000">
                  <c:v>1.5237941000875437</c:v>
                </c:pt>
                <c:pt idx="110" formatCode="0.0000">
                  <c:v>1.4925162702040979</c:v>
                </c:pt>
                <c:pt idx="111" formatCode="0.0000">
                  <c:v>1.4612576156385073</c:v>
                </c:pt>
                <c:pt idx="112" formatCode="0.0000">
                  <c:v>1.4306306788835919</c:v>
                </c:pt>
                <c:pt idx="113" formatCode="0.0000">
                  <c:v>1.409735123329559</c:v>
                </c:pt>
                <c:pt idx="114" formatCode="0.0000">
                  <c:v>1.3861859048442888</c:v>
                </c:pt>
                <c:pt idx="115" formatCode="0.0000">
                  <c:v>1.3557739095598393</c:v>
                </c:pt>
                <c:pt idx="116" formatCode="0.0000">
                  <c:v>1.326625624747906</c:v>
                </c:pt>
                <c:pt idx="117" formatCode="0.0000">
                  <c:v>1.3064351342661116</c:v>
                </c:pt>
                <c:pt idx="118" formatCode="0.0000">
                  <c:v>1.2786693800311677</c:v>
                </c:pt>
                <c:pt idx="119" formatCode="0.0000">
                  <c:v>1.250933706110714</c:v>
                </c:pt>
                <c:pt idx="120" formatCode="0.0000">
                  <c:v>1.2237399558244442</c:v>
                </c:pt>
                <c:pt idx="121" formatCode="0.0000">
                  <c:v>1.3689459651117772</c:v>
                </c:pt>
                <c:pt idx="122" formatCode="0.0000">
                  <c:v>1.3392823478045819</c:v>
                </c:pt>
                <c:pt idx="123" formatCode="0.0000">
                  <c:v>1.3107897184617761</c:v>
                </c:pt>
                <c:pt idx="124" formatCode="0.0000">
                  <c:v>1.2821232317106828</c:v>
                </c:pt>
                <c:pt idx="125" formatCode="0.0000">
                  <c:v>1.2543659365553672</c:v>
                </c:pt>
                <c:pt idx="126" formatCode="0.0000">
                  <c:v>1.2270577364132649</c:v>
                </c:pt>
                <c:pt idx="127" formatCode="0.0000">
                  <c:v>1.1999539753999202</c:v>
                </c:pt>
                <c:pt idx="128" formatCode="0.0000">
                  <c:v>1.1732359435300688</c:v>
                </c:pt>
                <c:pt idx="129" formatCode="0.0000">
                  <c:v>1.1474236858733942</c:v>
                </c:pt>
                <c:pt idx="130" formatCode="0.0000">
                  <c:v>1.1218153705210165</c:v>
                </c:pt>
                <c:pt idx="131" formatCode="0.0000">
                  <c:v>1.0970702039441256</c:v>
                </c:pt>
                <c:pt idx="132" formatCode="0.0000">
                  <c:v>1.0722660668805959</c:v>
                </c:pt>
                <c:pt idx="133" formatCode="0.0000">
                  <c:v>1.0482905763240349</c:v>
                </c:pt>
                <c:pt idx="134" formatCode="0.0000">
                  <c:v>1.0272311376814127</c:v>
                </c:pt>
                <c:pt idx="135" formatCode="0.0000">
                  <c:v>1.003576313530337</c:v>
                </c:pt>
                <c:pt idx="136" formatCode="0.0000">
                  <c:v>0.9803254783667612</c:v>
                </c:pt>
                <c:pt idx="137" formatCode="0.0000">
                  <c:v>0.95778324746800925</c:v>
                </c:pt>
                <c:pt idx="138" formatCode="0.0000">
                  <c:v>0.93581383231004944</c:v>
                </c:pt>
                <c:pt idx="139" formatCode="0.0000">
                  <c:v>0.91418486158307832</c:v>
                </c:pt>
                <c:pt idx="140" formatCode="0.0000">
                  <c:v>0.89263635011776921</c:v>
                </c:pt>
                <c:pt idx="141" formatCode="0.0000">
                  <c:v>0.87175903131989085</c:v>
                </c:pt>
                <c:pt idx="142" formatCode="0.0000">
                  <c:v>0.85624084665228017</c:v>
                </c:pt>
                <c:pt idx="143" formatCode="0.0000">
                  <c:v>0.84855601574385753</c:v>
                </c:pt>
                <c:pt idx="144" formatCode="0.0000">
                  <c:v>0.84251273800431492</c:v>
                </c:pt>
                <c:pt idx="145" formatCode="0.0000">
                  <c:v>0.8366930774221949</c:v>
                </c:pt>
                <c:pt idx="146" formatCode="0.0000">
                  <c:v>0.83091361617210069</c:v>
                </c:pt>
                <c:pt idx="147" formatCode="0.0000">
                  <c:v>0.82517407657696296</c:v>
                </c:pt>
                <c:pt idx="148" formatCode="0.0000">
                  <c:v>0.81947418287776796</c:v>
                </c:pt>
                <c:pt idx="149" formatCode="0.0000">
                  <c:v>0.81381366122030852</c:v>
                </c:pt>
                <c:pt idx="150" formatCode="0.0000">
                  <c:v>0.80819223964202669</c:v>
                </c:pt>
                <c:pt idx="151" formatCode="0.0000">
                  <c:v>0.80260964805894719</c:v>
                </c:pt>
                <c:pt idx="152" formatCode="0.0000">
                  <c:v>0.79706561825270106</c:v>
                </c:pt>
                <c:pt idx="153" formatCode="0.0000">
                  <c:v>0.79155988385763876</c:v>
                </c:pt>
                <c:pt idx="154" formatCode="0.0000">
                  <c:v>0.78609218034803285</c:v>
                </c:pt>
                <c:pt idx="155" formatCode="0.0000">
                  <c:v>0.78066224502536852</c:v>
                </c:pt>
                <c:pt idx="156" formatCode="0.0000">
                  <c:v>0.77526981700572184</c:v>
                </c:pt>
                <c:pt idx="157" formatCode="0.0000">
                  <c:v>0.76991463720722653</c:v>
                </c:pt>
                <c:pt idx="158" formatCode="0.0000">
                  <c:v>0.91085959243261538</c:v>
                </c:pt>
                <c:pt idx="159" formatCode="0.0000">
                  <c:v>0.90887874563260096</c:v>
                </c:pt>
                <c:pt idx="160" formatCode="0.0000">
                  <c:v>0.88744461715967771</c:v>
                </c:pt>
                <c:pt idx="161" formatCode="0.0000">
                  <c:v>0.86722288471783004</c:v>
                </c:pt>
                <c:pt idx="162" formatCode="0.0000">
                  <c:v>0.84687957498165889</c:v>
                </c:pt>
                <c:pt idx="163" formatCode="0.0000">
                  <c:v>0.82714410765215851</c:v>
                </c:pt>
                <c:pt idx="164" formatCode="0.0000">
                  <c:v>0.80752585434271273</c:v>
                </c:pt>
                <c:pt idx="165" formatCode="0.0000">
                  <c:v>0.81225147680859788</c:v>
                </c:pt>
                <c:pt idx="166" formatCode="0.0000">
                  <c:v>0.81164010920166363</c:v>
                </c:pt>
                <c:pt idx="167" formatCode="0.0000">
                  <c:v>0.79678026486806186</c:v>
                </c:pt>
                <c:pt idx="168" formatCode="0.0000">
                  <c:v>0.77745206244572385</c:v>
                </c:pt>
                <c:pt idx="169" formatCode="0.0000">
                  <c:v>0.75907826763889952</c:v>
                </c:pt>
                <c:pt idx="170" formatCode="0.0000">
                  <c:v>0.74058203346696727</c:v>
                </c:pt>
                <c:pt idx="171" formatCode="0.0000">
                  <c:v>0.72280660720866452</c:v>
                </c:pt>
                <c:pt idx="172" formatCode="0.0000">
                  <c:v>0.70474736474897259</c:v>
                </c:pt>
                <c:pt idx="173" formatCode="0.0000">
                  <c:v>0.69095914498039135</c:v>
                </c:pt>
                <c:pt idx="174" formatCode="0.0000">
                  <c:v>0.68452510257852206</c:v>
                </c:pt>
                <c:pt idx="175" formatCode="0.0000">
                  <c:v>0.67960595715085159</c:v>
                </c:pt>
                <c:pt idx="176" formatCode="0.0000">
                  <c:v>0.67491157590081452</c:v>
                </c:pt>
                <c:pt idx="177" formatCode="0.0000">
                  <c:v>0.67024962111068243</c:v>
                </c:pt>
                <c:pt idx="178" formatCode="0.0000">
                  <c:v>0.6656198687945355</c:v>
                </c:pt>
                <c:pt idx="179" formatCode="0.0000">
                  <c:v>0.66102209651363775</c:v>
                </c:pt>
                <c:pt idx="180" formatCode="0.0000">
                  <c:v>0.65645608336574968</c:v>
                </c:pt>
                <c:pt idx="181" formatCode="0.0000">
                  <c:v>0.6519216099745152</c:v>
                </c:pt>
                <c:pt idx="182" formatCode="0.0000">
                  <c:v>0.64741845847892132</c:v>
                </c:pt>
                <c:pt idx="183" formatCode="0.0000">
                  <c:v>0.64294641252283102</c:v>
                </c:pt>
                <c:pt idx="184" formatCode="0.0000">
                  <c:v>0.63850525724458818</c:v>
                </c:pt>
                <c:pt idx="185" formatCode="0.0000">
                  <c:v>0.63409477926669466</c:v>
                </c:pt>
                <c:pt idx="186" formatCode="0.0000">
                  <c:v>0.62971476668555826</c:v>
                </c:pt>
                <c:pt idx="187" formatCode="0.0000">
                  <c:v>0.62536500906131187</c:v>
                </c:pt>
                <c:pt idx="188" formatCode="0.0000">
                  <c:v>0.62104529740770287</c:v>
                </c:pt>
                <c:pt idx="189" formatCode="0.0000">
                  <c:v>0.61675542418205176</c:v>
                </c:pt>
                <c:pt idx="190" formatCode="0.0000">
                  <c:v>0.6124951832752813</c:v>
                </c:pt>
                <c:pt idx="191" formatCode="0.0000">
                  <c:v>0.60826437000201372</c:v>
                </c:pt>
                <c:pt idx="192" formatCode="0.0000">
                  <c:v>0.6040627810907363</c:v>
                </c:pt>
                <c:pt idx="193" formatCode="0.0000">
                  <c:v>0.59989021467403536</c:v>
                </c:pt>
                <c:pt idx="194" formatCode="0.0000">
                  <c:v>0.59574647027889682</c:v>
                </c:pt>
                <c:pt idx="195" formatCode="0.0000">
                  <c:v>0.60934264284615425</c:v>
                </c:pt>
                <c:pt idx="196" formatCode="0.0000">
                  <c:v>0.59187684907518356</c:v>
                </c:pt>
                <c:pt idx="197" formatCode="0.0000">
                  <c:v>0.58412348289424187</c:v>
                </c:pt>
                <c:pt idx="198" formatCode="0.0000">
                  <c:v>0.57945575172017516</c:v>
                </c:pt>
                <c:pt idx="199" formatCode="0.0000">
                  <c:v>0.57545315847113243</c:v>
                </c:pt>
                <c:pt idx="200" formatCode="0.0000">
                  <c:v>0.57147821315322089</c:v>
                </c:pt>
                <c:pt idx="201" formatCode="0.0000">
                  <c:v>0.56753072478823041</c:v>
                </c:pt>
                <c:pt idx="202" formatCode="0.0000">
                  <c:v>0.56361050371713339</c:v>
                </c:pt>
                <c:pt idx="203" formatCode="0.0000">
                  <c:v>0.55971736159097274</c:v>
                </c:pt>
                <c:pt idx="204" formatCode="0.0000">
                  <c:v>0.55619354067697679</c:v>
                </c:pt>
                <c:pt idx="205" formatCode="0.0000">
                  <c:v>0.56091730593059708</c:v>
                </c:pt>
                <c:pt idx="206" formatCode="0.0000">
                  <c:v>0.61401006939906266</c:v>
                </c:pt>
                <c:pt idx="207" formatCode="0.0000">
                  <c:v>0.68867873008694724</c:v>
                </c:pt>
                <c:pt idx="208" formatCode="0.0000">
                  <c:v>0.66914441015106352</c:v>
                </c:pt>
                <c:pt idx="209" formatCode="0.0000">
                  <c:v>0.64998259621646448</c:v>
                </c:pt>
                <c:pt idx="210" formatCode="0.0000">
                  <c:v>0.63071651468954049</c:v>
                </c:pt>
                <c:pt idx="211" formatCode="0.0000">
                  <c:v>0.61162171796313713</c:v>
                </c:pt>
                <c:pt idx="212" formatCode="0.0000">
                  <c:v>0.59308838080885806</c:v>
                </c:pt>
                <c:pt idx="213" formatCode="0.0000">
                  <c:v>0.57474828943992795</c:v>
                </c:pt>
                <c:pt idx="214" formatCode="0.0000">
                  <c:v>0.55638309233333949</c:v>
                </c:pt>
                <c:pt idx="215" formatCode="0.0000">
                  <c:v>0.53808960044706677</c:v>
                </c:pt>
                <c:pt idx="216" formatCode="0.0000">
                  <c:v>0.51913822270310894</c:v>
                </c:pt>
                <c:pt idx="217" formatCode="0.0000">
                  <c:v>0.50919820131346094</c:v>
                </c:pt>
                <c:pt idx="218" formatCode="0.0000">
                  <c:v>0.50448662902161989</c:v>
                </c:pt>
                <c:pt idx="219" formatCode="0.0000">
                  <c:v>0.5018808703606219</c:v>
                </c:pt>
                <c:pt idx="220" formatCode="0.0000">
                  <c:v>0.49750068037199913</c:v>
                </c:pt>
                <c:pt idx="221" formatCode="0.0000">
                  <c:v>0.49406419215225189</c:v>
                </c:pt>
                <c:pt idx="222" formatCode="0.0000">
                  <c:v>0.49065144149056306</c:v>
                </c:pt>
                <c:pt idx="223" formatCode="0.0000">
                  <c:v>0.50901420668013819</c:v>
                </c:pt>
                <c:pt idx="224" formatCode="0.0000">
                  <c:v>0.48974090138223136</c:v>
                </c:pt>
                <c:pt idx="225" formatCode="0.0000">
                  <c:v>0.48310433872413949</c:v>
                </c:pt>
                <c:pt idx="226" formatCode="0.0000">
                  <c:v>0.47750920430941862</c:v>
                </c:pt>
                <c:pt idx="227" formatCode="0.0000">
                  <c:v>0.47393805217507812</c:v>
                </c:pt>
                <c:pt idx="228" formatCode="0.0000">
                  <c:v>0.47066432291711646</c:v>
                </c:pt>
                <c:pt idx="229" formatCode="0.0000">
                  <c:v>0.46741320695894212</c:v>
                </c:pt>
                <c:pt idx="230" formatCode="0.0000">
                  <c:v>0.46449138684856517</c:v>
                </c:pt>
                <c:pt idx="231" formatCode="0.0000">
                  <c:v>0.46097819121503175</c:v>
                </c:pt>
                <c:pt idx="232" formatCode="0.0000">
                  <c:v>0.45779398225578705</c:v>
                </c:pt>
                <c:pt idx="233" formatCode="0.0000">
                  <c:v>0.45463176823445767</c:v>
                </c:pt>
                <c:pt idx="234" formatCode="0.0000">
                  <c:v>0.48019826481825489</c:v>
                </c:pt>
                <c:pt idx="235" formatCode="0.0000">
                  <c:v>0.4601301099351448</c:v>
                </c:pt>
                <c:pt idx="236" formatCode="0.0000">
                  <c:v>0.44725746053452814</c:v>
                </c:pt>
                <c:pt idx="237" formatCode="0.0000">
                  <c:v>0.44235296562055876</c:v>
                </c:pt>
                <c:pt idx="238" formatCode="0.0000">
                  <c:v>0.43914534122100318</c:v>
                </c:pt>
                <c:pt idx="239" formatCode="0.0000">
                  <c:v>0.4361119427727147</c:v>
                </c:pt>
                <c:pt idx="240" formatCode="0.0000">
                  <c:v>0.43309949753804894</c:v>
                </c:pt>
                <c:pt idx="241" formatCode="0.0000">
                  <c:v>0.43010786078258739</c:v>
                </c:pt>
                <c:pt idx="242" formatCode="0.0000">
                  <c:v>0.427136888771665</c:v>
                </c:pt>
                <c:pt idx="243" formatCode="0.0000">
                  <c:v>0.42418643876346451</c:v>
                </c:pt>
                <c:pt idx="244" formatCode="0.0000">
                  <c:v>0.42125636900215846</c:v>
                </c:pt>
                <c:pt idx="245" formatCode="0.0000">
                  <c:v>0.41834653871109839</c:v>
                </c:pt>
                <c:pt idx="246" formatCode="0.0000">
                  <c:v>0.41545680808605134</c:v>
                </c:pt>
                <c:pt idx="247" formatCode="0.0000">
                  <c:v>0.41258703828848248</c:v>
                </c:pt>
                <c:pt idx="248" formatCode="0.0000">
                  <c:v>0.40973709143888498</c:v>
                </c:pt>
                <c:pt idx="249" formatCode="0.0000">
                  <c:v>0.40690683061015515</c:v>
                </c:pt>
                <c:pt idx="250" formatCode="0.0000">
                  <c:v>0.40409611982101423</c:v>
                </c:pt>
                <c:pt idx="251" formatCode="0.0000">
                  <c:v>0.40130482402947448</c:v>
                </c:pt>
                <c:pt idx="252" formatCode="0.0000">
                  <c:v>0.39853280912635142</c:v>
                </c:pt>
                <c:pt idx="253" formatCode="0.0000">
                  <c:v>0.39577994192882027</c:v>
                </c:pt>
                <c:pt idx="254" formatCode="0.0000">
                  <c:v>0.39304609017401726</c:v>
                </c:pt>
                <c:pt idx="255" formatCode="0.0000">
                  <c:v>0.39033112251268509</c:v>
                </c:pt>
                <c:pt idx="256" formatCode="0.0000">
                  <c:v>0.38763490850286181</c:v>
                </c:pt>
                <c:pt idx="257" formatCode="0.0000">
                  <c:v>0.38495731860361415</c:v>
                </c:pt>
                <c:pt idx="258" formatCode="0.0000">
                  <c:v>0.38229822416881321</c:v>
                </c:pt>
                <c:pt idx="259" formatCode="0.0000">
                  <c:v>0.37965749744095412</c:v>
                </c:pt>
                <c:pt idx="260" formatCode="0.0000">
                  <c:v>0.37703501154501723</c:v>
                </c:pt>
                <c:pt idx="261" formatCode="0.0000">
                  <c:v>0.37443064048237279</c:v>
                </c:pt>
                <c:pt idx="262" formatCode="0.0000">
                  <c:v>0.37184425912472735</c:v>
                </c:pt>
                <c:pt idx="263" formatCode="0.0000">
                  <c:v>0.37035230614026565</c:v>
                </c:pt>
                <c:pt idx="264" formatCode="0.0000">
                  <c:v>0.36672496932690946</c:v>
                </c:pt>
                <c:pt idx="265" formatCode="0.0000">
                  <c:v>0.36419181492793096</c:v>
                </c:pt>
                <c:pt idx="266" formatCode="0.0000">
                  <c:v>0.3616761583045221</c:v>
                </c:pt>
                <c:pt idx="267" formatCode="0.0000">
                  <c:v>0.35917787859071831</c:v>
                </c:pt>
                <c:pt idx="268" formatCode="0.0000">
                  <c:v>0.35669685575543719</c:v>
                </c:pt>
                <c:pt idx="269" formatCode="0.0000">
                  <c:v>0.3542329705967116</c:v>
                </c:pt>
                <c:pt idx="270" formatCode="0.0000">
                  <c:v>0.3517861047359625</c:v>
                </c:pt>
                <c:pt idx="271" formatCode="0.0000">
                  <c:v>0.34935614061231146</c:v>
                </c:pt>
                <c:pt idx="272" formatCode="0.0000">
                  <c:v>0.35381197154399552</c:v>
                </c:pt>
                <c:pt idx="273" formatCode="0.0000">
                  <c:v>0.39287364083665582</c:v>
                </c:pt>
                <c:pt idx="274" formatCode="0.0000">
                  <c:v>0.36953631469116888</c:v>
                </c:pt>
                <c:pt idx="275" formatCode="0.0000">
                  <c:v>0.3467467800149639</c:v>
                </c:pt>
                <c:pt idx="276" formatCode="0.0000">
                  <c:v>0.33849385274930555</c:v>
                </c:pt>
                <c:pt idx="277" formatCode="0.0000">
                  <c:v>0.33512481055534232</c:v>
                </c:pt>
                <c:pt idx="278" formatCode="0.0000">
                  <c:v>0.3328099343972688</c:v>
                </c:pt>
                <c:pt idx="279" formatCode="0.0000">
                  <c:v>0.33051104825681987</c:v>
                </c:pt>
                <c:pt idx="280" formatCode="0.0000">
                  <c:v>0.32822804168287578</c:v>
                </c:pt>
                <c:pt idx="281" formatCode="0.0000">
                  <c:v>0.3259608049872586</c:v>
                </c:pt>
                <c:pt idx="282" formatCode="0.0000">
                  <c:v>0.3237092292394616</c:v>
                </c:pt>
                <c:pt idx="283" formatCode="0.0000">
                  <c:v>0.32147320626141651</c:v>
                </c:pt>
                <c:pt idx="284" formatCode="0.0000">
                  <c:v>0.31925262862229509</c:v>
                </c:pt>
                <c:pt idx="285" formatCode="0.0000">
                  <c:v>0.31704738963334833</c:v>
                </c:pt>
                <c:pt idx="286" formatCode="0.0000">
                  <c:v>0.31485738334278013</c:v>
                </c:pt>
                <c:pt idx="287" formatCode="0.0000">
                  <c:v>0.31268250453065694</c:v>
                </c:pt>
                <c:pt idx="288" formatCode="0.0000">
                  <c:v>0.3302664661536247</c:v>
                </c:pt>
                <c:pt idx="289" formatCode="0.0000">
                  <c:v>0.31261071709600652</c:v>
                </c:pt>
                <c:pt idx="290" formatCode="0.0000">
                  <c:v>0.37526558035397384</c:v>
                </c:pt>
                <c:pt idx="291" formatCode="0.0000">
                  <c:v>0.39677404324923876</c:v>
                </c:pt>
                <c:pt idx="292" formatCode="0.0000">
                  <c:v>1.9151676915062195</c:v>
                </c:pt>
                <c:pt idx="293" formatCode="0.0000">
                  <c:v>0.65847880808350123</c:v>
                </c:pt>
                <c:pt idx="294" formatCode="0.0000">
                  <c:v>0.80239368811692469</c:v>
                </c:pt>
                <c:pt idx="295" formatCode="0.0000">
                  <c:v>0.77080536427097601</c:v>
                </c:pt>
                <c:pt idx="296" formatCode="0.0000">
                  <c:v>0.74022374054410944</c:v>
                </c:pt>
                <c:pt idx="297" formatCode="0.0000">
                  <c:v>0.82551949108187506</c:v>
                </c:pt>
                <c:pt idx="298" formatCode="0.0000">
                  <c:v>0.8412423659093633</c:v>
                </c:pt>
                <c:pt idx="299" formatCode="0.0000">
                  <c:v>0.80945234029050028</c:v>
                </c:pt>
                <c:pt idx="300" formatCode="0.0000">
                  <c:v>0.8122864249315791</c:v>
                </c:pt>
                <c:pt idx="301" formatCode="0.0000">
                  <c:v>0.82441789136460719</c:v>
                </c:pt>
                <c:pt idx="302" formatCode="0.0000">
                  <c:v>0.81860218616580749</c:v>
                </c:pt>
                <c:pt idx="303" formatCode="0.0000">
                  <c:v>0.86782520841106381</c:v>
                </c:pt>
                <c:pt idx="304" formatCode="0.0000">
                  <c:v>0.85920813079456426</c:v>
                </c:pt>
                <c:pt idx="305" formatCode="0.0000">
                  <c:v>0.83071906574809273</c:v>
                </c:pt>
                <c:pt idx="306" formatCode="0.0000">
                  <c:v>0.81707266633088915</c:v>
                </c:pt>
                <c:pt idx="307" formatCode="0.0000">
                  <c:v>0.78437282526566277</c:v>
                </c:pt>
                <c:pt idx="308" formatCode="0.0000">
                  <c:v>0.78718521252875107</c:v>
                </c:pt>
                <c:pt idx="309" formatCode="0.0000">
                  <c:v>0.75515446523692131</c:v>
                </c:pt>
                <c:pt idx="310" formatCode="0.0000">
                  <c:v>0.72922602548861326</c:v>
                </c:pt>
                <c:pt idx="311" formatCode="0.0000">
                  <c:v>0.72835660061998087</c:v>
                </c:pt>
                <c:pt idx="312" formatCode="0.0000">
                  <c:v>0.69699200715999199</c:v>
                </c:pt>
                <c:pt idx="313" formatCode="0.0000">
                  <c:v>0.70217704575105</c:v>
                </c:pt>
                <c:pt idx="314" formatCode="0.0000">
                  <c:v>0.68597535608669424</c:v>
                </c:pt>
                <c:pt idx="315" formatCode="0.0000">
                  <c:v>0.65648416909894503</c:v>
                </c:pt>
                <c:pt idx="316" formatCode="0.0000">
                  <c:v>0.65364785174609641</c:v>
                </c:pt>
                <c:pt idx="317" formatCode="0.0000">
                  <c:v>0.62329019666612362</c:v>
                </c:pt>
                <c:pt idx="318" formatCode="0.0000">
                  <c:v>0.59859663461175761</c:v>
                </c:pt>
                <c:pt idx="319" formatCode="0.0000">
                  <c:v>0.56904252492802709</c:v>
                </c:pt>
                <c:pt idx="320" formatCode="0.0000">
                  <c:v>0.54060404188260069</c:v>
                </c:pt>
                <c:pt idx="321" formatCode="0.0000">
                  <c:v>0.51189768617274944</c:v>
                </c:pt>
                <c:pt idx="322" formatCode="0.0000">
                  <c:v>0.51592145026932001</c:v>
                </c:pt>
                <c:pt idx="323" formatCode="0.0000">
                  <c:v>0.49515895781857416</c:v>
                </c:pt>
                <c:pt idx="324" formatCode="0.0000">
                  <c:v>0.65242610869003759</c:v>
                </c:pt>
                <c:pt idx="325" formatCode="0.0000">
                  <c:v>0.75258175439864927</c:v>
                </c:pt>
                <c:pt idx="326" formatCode="0.0000">
                  <c:v>0.72710322475656319</c:v>
                </c:pt>
                <c:pt idx="327" formatCode="0.0000">
                  <c:v>0.70305020669106888</c:v>
                </c:pt>
                <c:pt idx="328" formatCode="0.0000">
                  <c:v>0.72319703504346189</c:v>
                </c:pt>
                <c:pt idx="329" formatCode="0.0000">
                  <c:v>0.87918076938869238</c:v>
                </c:pt>
                <c:pt idx="330" formatCode="0.0000">
                  <c:v>0.94019224982740457</c:v>
                </c:pt>
                <c:pt idx="331" formatCode="0.0000">
                  <c:v>0.90523568591929626</c:v>
                </c:pt>
                <c:pt idx="332" formatCode="0.0000">
                  <c:v>0.87055599572877918</c:v>
                </c:pt>
                <c:pt idx="333" formatCode="0.0000">
                  <c:v>0.83695540741887797</c:v>
                </c:pt>
                <c:pt idx="334" formatCode="0.0000">
                  <c:v>0.9081508265919207</c:v>
                </c:pt>
                <c:pt idx="335" formatCode="0.0000">
                  <c:v>1.0495870993062142</c:v>
                </c:pt>
                <c:pt idx="336" formatCode="0.0000">
                  <c:v>1.0171142561941247</c:v>
                </c:pt>
                <c:pt idx="337" formatCode="0.0000">
                  <c:v>0.98092198952616405</c:v>
                </c:pt>
                <c:pt idx="338" formatCode="0.0000">
                  <c:v>0.94583189801711942</c:v>
                </c:pt>
                <c:pt idx="339" formatCode="0.0000">
                  <c:v>0.91173420918326598</c:v>
                </c:pt>
                <c:pt idx="340" formatCode="0.0000">
                  <c:v>0.87854470744838908</c:v>
                </c:pt>
                <c:pt idx="341" formatCode="0.0000">
                  <c:v>0.84572977975947861</c:v>
                </c:pt>
                <c:pt idx="342" formatCode="0.0000">
                  <c:v>0.81276321688528452</c:v>
                </c:pt>
                <c:pt idx="343" formatCode="0.0000">
                  <c:v>0.78026344483378585</c:v>
                </c:pt>
                <c:pt idx="344" formatCode="0.0000">
                  <c:v>0.7482005629241768</c:v>
                </c:pt>
                <c:pt idx="345" formatCode="0.0000">
                  <c:v>0.71640290709107102</c:v>
                </c:pt>
                <c:pt idx="346" formatCode="0.0000">
                  <c:v>0.68657542890826184</c:v>
                </c:pt>
                <c:pt idx="347" formatCode="0.0000">
                  <c:v>0.65579555304565873</c:v>
                </c:pt>
                <c:pt idx="348" formatCode="0.0000">
                  <c:v>0.62476611609969024</c:v>
                </c:pt>
                <c:pt idx="349" formatCode="0.0000">
                  <c:v>0.59574214069762133</c:v>
                </c:pt>
                <c:pt idx="350" formatCode="0.0000">
                  <c:v>0.56587558299007146</c:v>
                </c:pt>
                <c:pt idx="351" formatCode="0.0000">
                  <c:v>0.53683716757039002</c:v>
                </c:pt>
                <c:pt idx="352" formatCode="0.0000">
                  <c:v>0.56532246411522025</c:v>
                </c:pt>
                <c:pt idx="353" formatCode="0.0000">
                  <c:v>0.54092679382823428</c:v>
                </c:pt>
                <c:pt idx="354" formatCode="0.0000">
                  <c:v>0.51182472577678473</c:v>
                </c:pt>
                <c:pt idx="355" formatCode="0.0000">
                  <c:v>0.59294443471732916</c:v>
                </c:pt>
                <c:pt idx="356" formatCode="0.0000">
                  <c:v>0.5883628279301476</c:v>
                </c:pt>
                <c:pt idx="357" formatCode="0.0000">
                  <c:v>0.56748030405117467</c:v>
                </c:pt>
                <c:pt idx="358" formatCode="0.0000">
                  <c:v>1.3477263504789798</c:v>
                </c:pt>
                <c:pt idx="359" formatCode="0.0000">
                  <c:v>0.73537136943660353</c:v>
                </c:pt>
                <c:pt idx="360" formatCode="0.0000">
                  <c:v>0.70375089778214817</c:v>
                </c:pt>
                <c:pt idx="361" formatCode="0.0000">
                  <c:v>0.87071105744011612</c:v>
                </c:pt>
                <c:pt idx="362" formatCode="0.0000">
                  <c:v>0.86669175992314418</c:v>
                </c:pt>
                <c:pt idx="363" formatCode="0.0000">
                  <c:v>0.83321279816272786</c:v>
                </c:pt>
                <c:pt idx="364" formatCode="0.0000">
                  <c:v>3.2421593198866416</c:v>
                </c:pt>
                <c:pt idx="365" formatCode="0.0000">
                  <c:v>1.0898268397113093</c:v>
                </c:pt>
                <c:pt idx="366" formatCode="0.0000">
                  <c:v>1.0895595915738339</c:v>
                </c:pt>
                <c:pt idx="367" formatCode="0.0000">
                  <c:v>1.1135941294339584</c:v>
                </c:pt>
                <c:pt idx="368" formatCode="0.0000">
                  <c:v>1.1219708574206191</c:v>
                </c:pt>
                <c:pt idx="369" formatCode="0.0000">
                  <c:v>1.1311551169541731</c:v>
                </c:pt>
                <c:pt idx="370" formatCode="0.0000">
                  <c:v>1.1298922437748</c:v>
                </c:pt>
                <c:pt idx="371" formatCode="0.0000">
                  <c:v>2.5520675467927423</c:v>
                </c:pt>
                <c:pt idx="372" formatCode="0.0000">
                  <c:v>1.2136581098591011</c:v>
                </c:pt>
                <c:pt idx="373" formatCode="0.0000">
                  <c:v>1.5186448420381624</c:v>
                </c:pt>
                <c:pt idx="374" formatCode="0.0000">
                  <c:v>1.3047845497034594</c:v>
                </c:pt>
                <c:pt idx="375" formatCode="0.0000">
                  <c:v>1.3525158483495572</c:v>
                </c:pt>
                <c:pt idx="376" formatCode="0.0000">
                  <c:v>2.0031047397185548</c:v>
                </c:pt>
                <c:pt idx="377" formatCode="0.0000">
                  <c:v>1.4168468699411063</c:v>
                </c:pt>
                <c:pt idx="378" formatCode="0.0000">
                  <c:v>1.3781110015746787</c:v>
                </c:pt>
                <c:pt idx="379" formatCode="0.0000">
                  <c:v>1.3399303383508632</c:v>
                </c:pt>
                <c:pt idx="380" formatCode="0.0000">
                  <c:v>1.3036032283409427</c:v>
                </c:pt>
                <c:pt idx="381" formatCode="0.0000">
                  <c:v>1.3067263418588668</c:v>
                </c:pt>
                <c:pt idx="382" formatCode="0.0000">
                  <c:v>2.163442372825779</c:v>
                </c:pt>
                <c:pt idx="383" formatCode="0.0000">
                  <c:v>1.4316494121733969</c:v>
                </c:pt>
                <c:pt idx="384" formatCode="0.0000">
                  <c:v>1.3985508708809622</c:v>
                </c:pt>
                <c:pt idx="385" formatCode="0.0000">
                  <c:v>1.3672834196435208</c:v>
                </c:pt>
                <c:pt idx="386" formatCode="0.0000">
                  <c:v>1.3293961600147286</c:v>
                </c:pt>
                <c:pt idx="387" formatCode="0.0000">
                  <c:v>1.4133481428140646</c:v>
                </c:pt>
                <c:pt idx="388" formatCode="0.0000">
                  <c:v>1.4102160673187298</c:v>
                </c:pt>
                <c:pt idx="389" formatCode="0.0000">
                  <c:v>1.458974657842051</c:v>
                </c:pt>
                <c:pt idx="390" formatCode="0.0000">
                  <c:v>1.4723091348132633</c:v>
                </c:pt>
                <c:pt idx="391" formatCode="0.0000">
                  <c:v>1.4928448646164529</c:v>
                </c:pt>
                <c:pt idx="392" formatCode="0.0000">
                  <c:v>1.4552213027338301</c:v>
                </c:pt>
                <c:pt idx="393" formatCode="0.0000">
                  <c:v>2.7836861096777521</c:v>
                </c:pt>
                <c:pt idx="394" formatCode="0.0000">
                  <c:v>1.5734390400607912</c:v>
                </c:pt>
                <c:pt idx="395" formatCode="0.0000">
                  <c:v>1.5338007359494679</c:v>
                </c:pt>
                <c:pt idx="396" formatCode="0.0000">
                  <c:v>1.549727918857345</c:v>
                </c:pt>
                <c:pt idx="397" formatCode="0.0000">
                  <c:v>1.5114584101903992</c:v>
                </c:pt>
                <c:pt idx="398" formatCode="0.0000">
                  <c:v>1.4725040814284489</c:v>
                </c:pt>
                <c:pt idx="399" formatCode="0.0000">
                  <c:v>1.4585073092043608</c:v>
                </c:pt>
                <c:pt idx="400" formatCode="0.0000">
                  <c:v>1.4919209009559591</c:v>
                </c:pt>
                <c:pt idx="401" formatCode="0.0000">
                  <c:v>1.4961542581207059</c:v>
                </c:pt>
                <c:pt idx="402" formatCode="0.0000">
                  <c:v>1.4765032400991296</c:v>
                </c:pt>
                <c:pt idx="403" formatCode="0.0000">
                  <c:v>1.4675746317585385</c:v>
                </c:pt>
                <c:pt idx="404" formatCode="0.0000">
                  <c:v>1.4281324551022263</c:v>
                </c:pt>
                <c:pt idx="405" formatCode="0.0000">
                  <c:v>1.4353794393239969</c:v>
                </c:pt>
                <c:pt idx="406" formatCode="0.0000">
                  <c:v>1.3961591933210613</c:v>
                </c:pt>
                <c:pt idx="407" formatCode="0.0000">
                  <c:v>1.3571103853939599</c:v>
                </c:pt>
                <c:pt idx="408" formatCode="0.0000">
                  <c:v>1.5049633347585651</c:v>
                </c:pt>
                <c:pt idx="409" formatCode="0.0000">
                  <c:v>1.4646745063153737</c:v>
                </c:pt>
                <c:pt idx="410" formatCode="0.0000">
                  <c:v>1.4538277486179887</c:v>
                </c:pt>
                <c:pt idx="411" formatCode="0.0000">
                  <c:v>3.3896004652322151</c:v>
                </c:pt>
                <c:pt idx="412" formatCode="0.0000">
                  <c:v>1.5556086473336808</c:v>
                </c:pt>
                <c:pt idx="413" formatCode="0.0000">
                  <c:v>1.5420586011523401</c:v>
                </c:pt>
                <c:pt idx="414" formatCode="0.0000">
                  <c:v>1.5131418347529935</c:v>
                </c:pt>
                <c:pt idx="415" formatCode="0.0000">
                  <c:v>1.4740220784545057</c:v>
                </c:pt>
                <c:pt idx="416" formatCode="0.0000">
                  <c:v>1.4586736338510131</c:v>
                </c:pt>
                <c:pt idx="417" formatCode="0.0000">
                  <c:v>2.4071962129551672</c:v>
                </c:pt>
                <c:pt idx="418" formatCode="0.0000">
                  <c:v>1.5920411252844959</c:v>
                </c:pt>
                <c:pt idx="419" formatCode="0.0000">
                  <c:v>1.6627686698760422</c:v>
                </c:pt>
                <c:pt idx="420" formatCode="0.0000">
                  <c:v>1.6224353987353435</c:v>
                </c:pt>
                <c:pt idx="421" formatCode="0.0000">
                  <c:v>4.2428327969420145</c:v>
                </c:pt>
                <c:pt idx="422" formatCode="0.0000">
                  <c:v>1.8281758413828855</c:v>
                </c:pt>
                <c:pt idx="423" formatCode="0.0000">
                  <c:v>1.8522062373838473</c:v>
                </c:pt>
                <c:pt idx="424" formatCode="0.0000">
                  <c:v>5.7432323009003667</c:v>
                </c:pt>
                <c:pt idx="425" formatCode="0.0000">
                  <c:v>2.0298712336660469</c:v>
                </c:pt>
                <c:pt idx="426" formatCode="0.0000">
                  <c:v>1.9942938408390387</c:v>
                </c:pt>
                <c:pt idx="427" formatCode="0.0000">
                  <c:v>1.9517533854627231</c:v>
                </c:pt>
                <c:pt idx="428" formatCode="0.0000">
                  <c:v>1.926058826904629</c:v>
                </c:pt>
                <c:pt idx="429" formatCode="0.0000">
                  <c:v>1.8903556687479144</c:v>
                </c:pt>
                <c:pt idx="430" formatCode="0.0000">
                  <c:v>1.8496045697192465</c:v>
                </c:pt>
                <c:pt idx="431" formatCode="0.0000">
                  <c:v>1.8563989560019489</c:v>
                </c:pt>
                <c:pt idx="432" formatCode="0.0000">
                  <c:v>1.8162847723011297</c:v>
                </c:pt>
                <c:pt idx="433" formatCode="0.0000">
                  <c:v>1.8121478859397944</c:v>
                </c:pt>
                <c:pt idx="434" formatCode="0.0000">
                  <c:v>1.7726815356093115</c:v>
                </c:pt>
                <c:pt idx="435" formatCode="0.0000">
                  <c:v>1.8140172397591505</c:v>
                </c:pt>
                <c:pt idx="436" formatCode="0.0000">
                  <c:v>1.7751604850425835</c:v>
                </c:pt>
                <c:pt idx="437" formatCode="0.0000">
                  <c:v>8.2508591418452255</c:v>
                </c:pt>
                <c:pt idx="438" formatCode="0.0000">
                  <c:v>2.0160584463068263</c:v>
                </c:pt>
                <c:pt idx="439" formatCode="0.0000">
                  <c:v>2.0834720518210363</c:v>
                </c:pt>
                <c:pt idx="440" formatCode="0.0000">
                  <c:v>2.09594717436973</c:v>
                </c:pt>
                <c:pt idx="441" formatCode="0.0000">
                  <c:v>3.5135250274929826</c:v>
                </c:pt>
                <c:pt idx="442" formatCode="0.0000">
                  <c:v>2.2331279996875653</c:v>
                </c:pt>
                <c:pt idx="443" formatCode="0.0000">
                  <c:v>2.2312603734863914</c:v>
                </c:pt>
                <c:pt idx="444" formatCode="0.0000">
                  <c:v>2.2440601654932566</c:v>
                </c:pt>
                <c:pt idx="445" formatCode="0.0000">
                  <c:v>3.1837702671275467</c:v>
                </c:pt>
                <c:pt idx="446" formatCode="0.0000">
                  <c:v>2.2980297629957165</c:v>
                </c:pt>
                <c:pt idx="447" formatCode="0.0000">
                  <c:v>2.2849669067932163</c:v>
                </c:pt>
                <c:pt idx="448" formatCode="0.0000">
                  <c:v>2.2442864791224197</c:v>
                </c:pt>
                <c:pt idx="449" formatCode="0.0000">
                  <c:v>2.2513546719437683</c:v>
                </c:pt>
                <c:pt idx="450" formatCode="0.0000">
                  <c:v>2.2094702933162731</c:v>
                </c:pt>
                <c:pt idx="451" formatCode="0.0000">
                  <c:v>2.1914853837850501</c:v>
                </c:pt>
                <c:pt idx="452" formatCode="0.0000">
                  <c:v>2.1826894993492836</c:v>
                </c:pt>
                <c:pt idx="453" formatCode="0.0000">
                  <c:v>2.1417728214893939</c:v>
                </c:pt>
                <c:pt idx="454" formatCode="0.0000">
                  <c:v>2.1005427310240061</c:v>
                </c:pt>
                <c:pt idx="455" formatCode="0.0000">
                  <c:v>2.0603712209219598</c:v>
                </c:pt>
                <c:pt idx="456" formatCode="0.0000">
                  <c:v>2.0205102485530215</c:v>
                </c:pt>
                <c:pt idx="457" formatCode="0.0000">
                  <c:v>2.1428721930459336</c:v>
                </c:pt>
                <c:pt idx="458" formatCode="0.0000">
                  <c:v>2.1021487669588335</c:v>
                </c:pt>
                <c:pt idx="459" formatCode="0.0000">
                  <c:v>2.0859210800168975</c:v>
                </c:pt>
                <c:pt idx="460" formatCode="0.0000">
                  <c:v>2.0458549749549202</c:v>
                </c:pt>
                <c:pt idx="461" formatCode="0.0000">
                  <c:v>2.0063649249547826</c:v>
                </c:pt>
                <c:pt idx="462" formatCode="0.0000">
                  <c:v>1.9671911863859268</c:v>
                </c:pt>
                <c:pt idx="463" formatCode="0.0000">
                  <c:v>1.9357631599098604</c:v>
                </c:pt>
                <c:pt idx="464" formatCode="0.0000">
                  <c:v>1.898184489385125</c:v>
                </c:pt>
                <c:pt idx="465" formatCode="0.0000">
                  <c:v>1.8611314086328123</c:v>
                </c:pt>
                <c:pt idx="466" formatCode="0.0000">
                  <c:v>1.8255063821323709</c:v>
                </c:pt>
                <c:pt idx="467" formatCode="0.0000">
                  <c:v>1.7929482941143684</c:v>
                </c:pt>
                <c:pt idx="468" formatCode="0.0000">
                  <c:v>1.7580333738031846</c:v>
                </c:pt>
                <c:pt idx="469" formatCode="0.0000">
                  <c:v>1.7239763987088783</c:v>
                </c:pt>
                <c:pt idx="470" formatCode="0.0000">
                  <c:v>1.6897913698113993</c:v>
                </c:pt>
                <c:pt idx="471" formatCode="0.0000">
                  <c:v>1.6559095445927678</c:v>
                </c:pt>
                <c:pt idx="472" formatCode="0.0000">
                  <c:v>1.6707368584968436</c:v>
                </c:pt>
                <c:pt idx="473" formatCode="0.0000">
                  <c:v>1.6631326579135357</c:v>
                </c:pt>
                <c:pt idx="474" formatCode="0.0000">
                  <c:v>1.6297916375484585</c:v>
                </c:pt>
                <c:pt idx="475" formatCode="0.0000">
                  <c:v>1.5977816291913385</c:v>
                </c:pt>
                <c:pt idx="476" formatCode="0.0000">
                  <c:v>1.5657958536782213</c:v>
                </c:pt>
                <c:pt idx="477" formatCode="0.0000">
                  <c:v>1.5344468185670423</c:v>
                </c:pt>
                <c:pt idx="478" formatCode="0.0000">
                  <c:v>1.5128341525544369</c:v>
                </c:pt>
                <c:pt idx="479" formatCode="0.0000">
                  <c:v>1.4885727770543586</c:v>
                </c:pt>
                <c:pt idx="480" formatCode="0.0000">
                  <c:v>1.4574535439829306</c:v>
                </c:pt>
                <c:pt idx="481" formatCode="0.0000">
                  <c:v>1.4276029066322591</c:v>
                </c:pt>
                <c:pt idx="482" formatCode="0.0000">
                  <c:v>1.4067149151150928</c:v>
                </c:pt>
                <c:pt idx="483" formatCode="0.0000">
                  <c:v>1.3782564778363617</c:v>
                </c:pt>
                <c:pt idx="484" formatCode="0.0000">
                  <c:v>1.3498329055834062</c:v>
                </c:pt>
                <c:pt idx="485" formatCode="0.0000">
                  <c:v>1.3219560086255053</c:v>
                </c:pt>
                <c:pt idx="486" formatCode="0.0000">
                  <c:v>1.4664835900799584</c:v>
                </c:pt>
                <c:pt idx="487" formatCode="0.0000">
                  <c:v>1.4361462311832349</c:v>
                </c:pt>
                <c:pt idx="488" formatCode="0.0000">
                  <c:v>1.4069845141240045</c:v>
                </c:pt>
                <c:pt idx="489" formatCode="0.0000">
                  <c:v>1.377653561382941</c:v>
                </c:pt>
                <c:pt idx="490" formatCode="0.0000">
                  <c:v>1.3492363900395128</c:v>
                </c:pt>
                <c:pt idx="491" formatCode="0.0000">
                  <c:v>1.3212728718070781</c:v>
                </c:pt>
                <c:pt idx="492" formatCode="0.0000">
                  <c:v>1.2935183193161004</c:v>
                </c:pt>
                <c:pt idx="493" formatCode="0.0000">
                  <c:v>1.266153991313717</c:v>
                </c:pt>
                <c:pt idx="494" formatCode="0.0000">
                  <c:v>1.2396999018179951</c:v>
                </c:pt>
                <c:pt idx="495" formatCode="0.0000">
                  <c:v>1.2134541880829273</c:v>
                </c:pt>
                <c:pt idx="496" formatCode="0.0000">
                  <c:v>1.1880760259555825</c:v>
                </c:pt>
                <c:pt idx="497" formatCode="0.0000">
                  <c:v>1.1626432657612524</c:v>
                </c:pt>
                <c:pt idx="498" formatCode="0.0000">
                  <c:v>1.1380434942910354</c:v>
                </c:pt>
                <c:pt idx="499" formatCode="0.0000">
                  <c:v>1.1163640869580167</c:v>
                </c:pt>
                <c:pt idx="500" formatCode="0.0000">
                  <c:v>1.0920935765531026</c:v>
                </c:pt>
                <c:pt idx="501" formatCode="0.0000">
                  <c:v>1.068231307991296</c:v>
                </c:pt>
                <c:pt idx="502" formatCode="0.0000">
                  <c:v>1.0450818671733013</c:v>
                </c:pt>
                <c:pt idx="503" formatCode="0.0000">
                  <c:v>1.0225094364013867</c:v>
                </c:pt>
                <c:pt idx="504" formatCode="0.0000">
                  <c:v>1.0002816153935659</c:v>
                </c:pt>
                <c:pt idx="505" formatCode="0.0000">
                  <c:v>0.97813839020845428</c:v>
                </c:pt>
                <c:pt idx="506" formatCode="0.0000">
                  <c:v>0.95667046567850678</c:v>
                </c:pt>
                <c:pt idx="507" formatCode="0.0000">
                  <c:v>0.94056575489061622</c:v>
                </c:pt>
                <c:pt idx="508" formatCode="0.0000">
                  <c:v>0.93229844929376582</c:v>
                </c:pt>
                <c:pt idx="509" formatCode="0.0000">
                  <c:v>0.92567672031236359</c:v>
                </c:pt>
                <c:pt idx="510" formatCode="0.0000">
                  <c:v>0.91928260414297625</c:v>
                </c:pt>
                <c:pt idx="511" formatCode="0.0000">
                  <c:v>0.91293265536020518</c:v>
                </c:pt>
                <c:pt idx="512" formatCode="0.0000">
                  <c:v>0.9066265688776256</c:v>
                </c:pt>
                <c:pt idx="513" formatCode="0.0000">
                  <c:v>0.90036404171619899</c:v>
                </c:pt>
                <c:pt idx="514" formatCode="0.0000">
                  <c:v>0.89414477298971573</c:v>
                </c:pt>
                <c:pt idx="515" formatCode="0.0000">
                  <c:v>0.88796846389033879</c:v>
                </c:pt>
                <c:pt idx="516" formatCode="0.0000">
                  <c:v>0.88183481767424821</c:v>
                </c:pt>
                <c:pt idx="517" formatCode="0.0000">
                  <c:v>0.87574353964738272</c:v>
                </c:pt>
                <c:pt idx="518" formatCode="0.0000">
                  <c:v>0.86969433715128219</c:v>
                </c:pt>
                <c:pt idx="519" formatCode="0.0000">
                  <c:v>0.86368691954902566</c:v>
                </c:pt>
                <c:pt idx="520" formatCode="0.0000">
                  <c:v>0.85772099821126835</c:v>
                </c:pt>
                <c:pt idx="521" formatCode="0.0000">
                  <c:v>0.85179628650237382</c:v>
                </c:pt>
                <c:pt idx="522" formatCode="0.0000">
                  <c:v>0.84591249976664284</c:v>
                </c:pt>
                <c:pt idx="523" formatCode="0.0000">
                  <c:v>0.98633249940962686</c:v>
                </c:pt>
                <c:pt idx="524" formatCode="0.0000">
                  <c:v>0.98383032316028862</c:v>
                </c:pt>
                <c:pt idx="525" formatCode="0.0000">
                  <c:v>0.96187846632359153</c:v>
                </c:pt>
                <c:pt idx="526" formatCode="0.0000">
                  <c:v>0.94114258172900511</c:v>
                </c:pt>
                <c:pt idx="527" formatCode="0.0000">
                  <c:v>0.92028867134843628</c:v>
                </c:pt>
                <c:pt idx="528" formatCode="0.0000">
                  <c:v>0.9000461303508196</c:v>
                </c:pt>
                <c:pt idx="529" formatCode="0.0000">
                  <c:v>0.87992430598693339</c:v>
                </c:pt>
                <c:pt idx="530" formatCode="0.0000">
                  <c:v>0.88414983581773476</c:v>
                </c:pt>
                <c:pt idx="531" formatCode="0.0000">
                  <c:v>0.88304182996787528</c:v>
                </c:pt>
                <c:pt idx="532" formatCode="0.0000">
                  <c:v>0.8676887779222775</c:v>
                </c:pt>
                <c:pt idx="533" formatCode="0.0000">
                  <c:v>0.8478707746224643</c:v>
                </c:pt>
                <c:pt idx="534" formatCode="0.0000">
                  <c:v>0.82901056223996106</c:v>
                </c:pt>
                <c:pt idx="535" formatCode="0.0000">
                  <c:v>0.81003127042397349</c:v>
                </c:pt>
                <c:pt idx="536" formatCode="0.0000">
                  <c:v>0.79177612324449587</c:v>
                </c:pt>
                <c:pt idx="537" formatCode="0.0000">
                  <c:v>0.77324047353808101</c:v>
                </c:pt>
                <c:pt idx="538" formatCode="0.0000">
                  <c:v>0.75897913730800748</c:v>
                </c:pt>
                <c:pt idx="539" formatCode="0.0000">
                  <c:v>0.75207524649876245</c:v>
                </c:pt>
                <c:pt idx="540" formatCode="0.0000">
                  <c:v>0.74668949814373398</c:v>
                </c:pt>
                <c:pt idx="541" formatCode="0.0000">
                  <c:v>0.74153173702818886</c:v>
                </c:pt>
                <c:pt idx="542" formatCode="0.0000">
                  <c:v>0.73640960317108384</c:v>
                </c:pt>
                <c:pt idx="543" formatCode="0.0000">
                  <c:v>0.73132285047696899</c:v>
                </c:pt>
                <c:pt idx="544" formatCode="0.0000">
                  <c:v>0.7262712345502994</c:v>
                </c:pt>
                <c:pt idx="545" formatCode="0.0000">
                  <c:v>0.72125451268369367</c:v>
                </c:pt>
                <c:pt idx="546" formatCode="0.0000">
                  <c:v>0.71627244384627264</c:v>
                </c:pt>
                <c:pt idx="547" formatCode="0.0000">
                  <c:v>0.71132478867207916</c:v>
                </c:pt>
                <c:pt idx="548" formatCode="0.0000">
                  <c:v>0.70641130944857733</c:v>
                </c:pt>
                <c:pt idx="549" formatCode="0.0000">
                  <c:v>0.70153177010523182</c:v>
                </c:pt>
                <c:pt idx="550" formatCode="0.0000">
                  <c:v>0.69668593620216579</c:v>
                </c:pt>
                <c:pt idx="551" formatCode="0.0000">
                  <c:v>0.69187357491889645</c:v>
                </c:pt>
                <c:pt idx="552" formatCode="0.0000">
                  <c:v>0.68709445504314992</c:v>
                </c:pt>
                <c:pt idx="553" formatCode="0.0000">
                  <c:v>0.68234834695975211</c:v>
                </c:pt>
                <c:pt idx="554" formatCode="0.0000">
                  <c:v>0.67763502263959674</c:v>
                </c:pt>
                <c:pt idx="555" formatCode="0.0000">
                  <c:v>0.67295425562868938</c:v>
                </c:pt>
                <c:pt idx="556" formatCode="0.0000">
                  <c:v>0.6683058210372681</c:v>
                </c:pt>
                <c:pt idx="557" formatCode="0.0000">
                  <c:v>0.66368949552899759</c:v>
                </c:pt>
                <c:pt idx="558" formatCode="0.0000">
                  <c:v>0.65910505731023983</c:v>
                </c:pt>
                <c:pt idx="559" formatCode="0.0000">
                  <c:v>0.65455228611939675</c:v>
                </c:pt>
                <c:pt idx="560" formatCode="0.0000">
                  <c:v>0.66774225724540703</c:v>
                </c:pt>
                <c:pt idx="561" formatCode="0.0000">
                  <c:v>0.64987306787149834</c:v>
                </c:pt>
                <c:pt idx="562" formatCode="0.0000">
                  <c:v>0.64171909254458648</c:v>
                </c:pt>
                <c:pt idx="563" formatCode="0.0000">
                  <c:v>0.63665351943405324</c:v>
                </c:pt>
                <c:pt idx="564" formatCode="0.0000">
                  <c:v>0.63225583234353544</c:v>
                </c:pt>
                <c:pt idx="565" formatCode="0.0000">
                  <c:v>0.62788852229666181</c:v>
                </c:pt>
                <c:pt idx="566" formatCode="0.0000">
                  <c:v>0.62355137946386485</c:v>
                </c:pt>
                <c:pt idx="567" formatCode="0.0000">
                  <c:v>0.61924419546497567</c:v>
                </c:pt>
                <c:pt idx="568" formatCode="0.0000">
                  <c:v>0.6149667633592123</c:v>
                </c:pt>
                <c:pt idx="569" formatCode="0.0000">
                  <c:v>0.61106130695040128</c:v>
                </c:pt>
                <c:pt idx="570" formatCode="0.0000">
                  <c:v>0.61540607285812832</c:v>
                </c:pt>
                <c:pt idx="571" formatCode="0.0000">
                  <c:v>0.66812245492041167</c:v>
                </c:pt>
                <c:pt idx="572" formatCode="0.0000">
                  <c:v>0.7424173340583945</c:v>
                </c:pt>
                <c:pt idx="573" formatCode="0.0000">
                  <c:v>0.72251181447037061</c:v>
                </c:pt>
                <c:pt idx="574" formatCode="0.0000">
                  <c:v>0.70298136494692243</c:v>
                </c:pt>
                <c:pt idx="575" formatCode="0.0000">
                  <c:v>0.68334919418316142</c:v>
                </c:pt>
                <c:pt idx="576" formatCode="0.0000">
                  <c:v>0.66389083698299478</c:v>
                </c:pt>
                <c:pt idx="577" formatCode="0.0000">
                  <c:v>0.64499645065058386</c:v>
                </c:pt>
                <c:pt idx="578" formatCode="0.0000">
                  <c:v>0.62629780405236735</c:v>
                </c:pt>
                <c:pt idx="579" formatCode="0.0000">
                  <c:v>0.60757652843837495</c:v>
                </c:pt>
                <c:pt idx="580" formatCode="0.0000">
                  <c:v>0.58892941765861295</c:v>
                </c:pt>
                <c:pt idx="581" formatCode="0.0000">
                  <c:v>0.56962686364528625</c:v>
                </c:pt>
                <c:pt idx="582" formatCode="0.0000">
                  <c:v>0.55933809173795224</c:v>
                </c:pt>
                <c:pt idx="583" formatCode="0.0000">
                  <c:v>0.55428017792421758</c:v>
                </c:pt>
                <c:pt idx="584" formatCode="0.0000">
                  <c:v>0.55133047009696889</c:v>
                </c:pt>
                <c:pt idx="585" formatCode="0.0000">
                  <c:v>0.54660870677253059</c:v>
                </c:pt>
                <c:pt idx="586" formatCode="0.0000">
                  <c:v>0.54283300463634343</c:v>
                </c:pt>
                <c:pt idx="587" formatCode="0.0000">
                  <c:v>0.53908338317989035</c:v>
                </c:pt>
                <c:pt idx="588" formatCode="0.0000">
                  <c:v>0.5571116045112533</c:v>
                </c:pt>
                <c:pt idx="589" formatCode="0.0000">
                  <c:v>0.53750606621836139</c:v>
                </c:pt>
                <c:pt idx="590" formatCode="0.0000">
                  <c:v>0.53053956546621317</c:v>
                </c:pt>
                <c:pt idx="591" formatCode="0.0000">
                  <c:v>0.52461677200632617</c:v>
                </c:pt>
                <c:pt idx="592" formatCode="0.0000">
                  <c:v>0.52072022413316921</c:v>
                </c:pt>
                <c:pt idx="593" formatCode="0.0000">
                  <c:v>0.51712334680894168</c:v>
                </c:pt>
                <c:pt idx="594" formatCode="0.0000">
                  <c:v>0.51355131493124373</c:v>
                </c:pt>
                <c:pt idx="595" formatCode="0.0000">
                  <c:v>0.51031079562952153</c:v>
                </c:pt>
                <c:pt idx="596" formatCode="0.0000">
                  <c:v>0.50648110222076126</c:v>
                </c:pt>
                <c:pt idx="597" formatCode="0.0000">
                  <c:v>0.50298258169611632</c:v>
                </c:pt>
                <c:pt idx="598" formatCode="0.0000">
                  <c:v>0.49950822721795901</c:v>
                </c:pt>
                <c:pt idx="599" formatCode="0.0000">
                  <c:v>0.52476473945655799</c:v>
                </c:pt>
                <c:pt idx="600" formatCode="0.0000">
                  <c:v>0.50438874144652857</c:v>
                </c:pt>
                <c:pt idx="601" formatCode="0.0000">
                  <c:v>0.4912103753467964</c:v>
                </c:pt>
                <c:pt idx="602" formatCode="0.0000">
                  <c:v>0.48600227547320579</c:v>
                </c:pt>
                <c:pt idx="603" formatCode="0.0000">
                  <c:v>0.48249314326667292</c:v>
                </c:pt>
                <c:pt idx="604" formatCode="0.0000">
                  <c:v>0.47916031967795947</c:v>
                </c:pt>
                <c:pt idx="605" formatCode="0.0000">
                  <c:v>0.47585051758339264</c:v>
                </c:pt>
                <c:pt idx="606" formatCode="0.0000">
                  <c:v>0.47256357796189663</c:v>
                </c:pt>
                <c:pt idx="607" formatCode="0.0000">
                  <c:v>0.46929934289083419</c:v>
                </c:pt>
                <c:pt idx="608" formatCode="0.0000">
                  <c:v>0.46605765553841982</c:v>
                </c:pt>
                <c:pt idx="609" formatCode="0.0000">
                  <c:v>0.46283836015618396</c:v>
                </c:pt>
                <c:pt idx="610" formatCode="0.0000">
                  <c:v>0.45964130207149029</c:v>
                </c:pt>
                <c:pt idx="611" formatCode="0.0000">
                  <c:v>0.45646632768010464</c:v>
                </c:pt>
                <c:pt idx="612" formatCode="0.0000">
                  <c:v>0.45331328443881475</c:v>
                </c:pt>
                <c:pt idx="613" formatCode="0.0000">
                  <c:v>0.45018202085810138</c:v>
                </c:pt>
                <c:pt idx="614" formatCode="0.0000">
                  <c:v>0.44707238649485959</c:v>
                </c:pt>
                <c:pt idx="615" formatCode="0.0000">
                  <c:v>0.44398423194517117</c:v>
                </c:pt>
                <c:pt idx="616" formatCode="0.0000">
                  <c:v>0.44091740883712582</c:v>
                </c:pt>
                <c:pt idx="617" formatCode="0.0000">
                  <c:v>0.43787176982369314</c:v>
                </c:pt>
                <c:pt idx="618" formatCode="0.0000">
                  <c:v>0.43484716857564287</c:v>
                </c:pt>
                <c:pt idx="619" formatCode="0.0000">
                  <c:v>0.43184345977451466</c:v>
                </c:pt>
                <c:pt idx="620" formatCode="0.0000">
                  <c:v>0.42886049910563606</c:v>
                </c:pt>
                <c:pt idx="621" formatCode="0.0000">
                  <c:v>0.4258981432511888</c:v>
                </c:pt>
                <c:pt idx="622" formatCode="0.0000">
                  <c:v>0.42295624988332337</c:v>
                </c:pt>
                <c:pt idx="623" formatCode="0.0000">
                  <c:v>0.42003467765732011</c:v>
                </c:pt>
                <c:pt idx="624" formatCode="0.0000">
                  <c:v>0.417133286204799</c:v>
                </c:pt>
                <c:pt idx="625" formatCode="0.0000">
                  <c:v>0.41425193612697514</c:v>
                </c:pt>
                <c:pt idx="626" formatCode="0.0000">
                  <c:v>0.41139048898796127</c:v>
                </c:pt>
                <c:pt idx="627" formatCode="0.0000">
                  <c:v>0.40854880730811688</c:v>
                </c:pt>
                <c:pt idx="628" formatCode="0.0000">
                  <c:v>0.40680331748959686</c:v>
                </c:pt>
                <c:pt idx="629" formatCode="0.0000">
                  <c:v>0.4029241951490205</c:v>
                </c:pt>
                <c:pt idx="630" formatCode="0.0000">
                  <c:v>0.40014099443250012</c:v>
                </c:pt>
                <c:pt idx="631" formatCode="0.0000">
                  <c:v>0.3973770186876287</c:v>
                </c:pt>
                <c:pt idx="632" formatCode="0.0000">
                  <c:v>0.39463213511782691</c:v>
                </c:pt>
                <c:pt idx="633" formatCode="0.0000">
                  <c:v>0.39190621184380819</c:v>
                </c:pt>
                <c:pt idx="634" formatCode="0.0000">
                  <c:v>0.38919911789724315</c:v>
                </c:pt>
                <c:pt idx="635" formatCode="0.0000">
                  <c:v>0.38651072321446633</c:v>
                </c:pt>
                <c:pt idx="636" formatCode="0.0000">
                  <c:v>0.38384089863022791</c:v>
                </c:pt>
                <c:pt idx="637" formatCode="0.0000">
                  <c:v>0.38805852593855045</c:v>
                </c:pt>
                <c:pt idx="638" formatCode="0.0000">
                  <c:v>0.42688363700046456</c:v>
                </c:pt>
                <c:pt idx="639" formatCode="0.0000">
                  <c:v>0.40331138665128968</c:v>
                </c:pt>
                <c:pt idx="640" formatCode="0.0000">
                  <c:v>0.38028855051140581</c:v>
                </c:pt>
                <c:pt idx="641" formatCode="0.0000">
                  <c:v>0.37180393331299333</c:v>
                </c:pt>
                <c:pt idx="642" formatCode="0.0000">
                  <c:v>0.3682048015855437</c:v>
                </c:pt>
                <c:pt idx="643" formatCode="0.0000">
                  <c:v>0.36566142523848627</c:v>
                </c:pt>
                <c:pt idx="644" formatCode="0.0000">
                  <c:v>0.36313561727515148</c:v>
                </c:pt>
                <c:pt idx="645" formatCode="0.0000">
                  <c:v>0.36062725634184861</c:v>
                </c:pt>
                <c:pt idx="646" formatCode="0.0000">
                  <c:v>0.3581362219231381</c:v>
                </c:pt>
                <c:pt idx="647" formatCode="0.0000">
                  <c:v>0.35566239433604135</c:v>
                </c:pt>
                <c:pt idx="648" formatCode="0.0000">
                  <c:v>0.35320565472429044</c:v>
                </c:pt>
                <c:pt idx="649" formatCode="0.0000">
                  <c:v>0.35076588505261769</c:v>
                </c:pt>
                <c:pt idx="650" formatCode="0.0000">
                  <c:v>0.34834296810108456</c:v>
                </c:pt>
                <c:pt idx="651" formatCode="0.0000">
                  <c:v>0.34593678745944989</c:v>
                </c:pt>
                <c:pt idx="652" formatCode="0.0000">
                  <c:v>0.34354722752157663</c:v>
                </c:pt>
                <c:pt idx="653" formatCode="0.0000">
                  <c:v>0.36091799092964999</c:v>
                </c:pt>
                <c:pt idx="654" formatCode="0.0000">
                  <c:v>0.34305051632477962</c:v>
                </c:pt>
                <c:pt idx="655" formatCode="0.0000">
                  <c:v>0.40549511653067843</c:v>
                </c:pt>
                <c:pt idx="656" formatCode="0.0000">
                  <c:v>0.42679476876686651</c:v>
                </c:pt>
                <c:pt idx="657" formatCode="0.0000">
                  <c:v>1.9449810487253507</c:v>
                </c:pt>
                <c:pt idx="658" formatCode="0.0000">
                  <c:v>0.68808622940160402</c:v>
                </c:pt>
                <c:pt idx="659" formatCode="0.0000">
                  <c:v>0.83179659603717504</c:v>
                </c:pt>
                <c:pt idx="660" formatCode="0.0000">
                  <c:v>0.80000517147060268</c:v>
                </c:pt>
                <c:pt idx="661" formatCode="0.0000">
                  <c:v>0.76922184994226717</c:v>
                </c:pt>
                <c:pt idx="662" formatCode="0.0000">
                  <c:v>0.85431729590704775</c:v>
                </c:pt>
                <c:pt idx="663" formatCode="0.0000">
                  <c:v>0.86984124976630262</c:v>
                </c:pt>
                <c:pt idx="664" formatCode="0.0000">
                  <c:v>0.83785367722670223</c:v>
                </c:pt>
                <c:pt idx="665" formatCode="0.0000">
                  <c:v>0.84049157950329989</c:v>
                </c:pt>
                <c:pt idx="666" formatCode="0.0000">
                  <c:v>0.8524282187024248</c:v>
                </c:pt>
                <c:pt idx="667" formatCode="0.0000">
                  <c:v>0.84641903203972912</c:v>
                </c:pt>
                <c:pt idx="668" formatCode="0.0000">
                  <c:v>0.89544990929518398</c:v>
                </c:pt>
                <c:pt idx="669" formatCode="0.0000">
                  <c:v>0.88664201393127684</c:v>
                </c:pt>
                <c:pt idx="670" formatCode="0.0000">
                  <c:v>0.85796344921185874</c:v>
                </c:pt>
                <c:pt idx="671" formatCode="0.0000">
                  <c:v>0.8441288590915641</c:v>
                </c:pt>
                <c:pt idx="672" formatCode="0.0000">
                  <c:v>0.81124212725138689</c:v>
                </c:pt>
                <c:pt idx="673" formatCode="0.0000">
                  <c:v>0.81386891468840505</c:v>
                </c:pt>
                <c:pt idx="674" formatCode="0.0000">
                  <c:v>0.78165384960215079</c:v>
                </c:pt>
                <c:pt idx="675" formatCode="0.0000">
                  <c:v>0.75554236523542428</c:v>
                </c:pt>
                <c:pt idx="676" formatCode="0.0000">
                  <c:v>0.75449116012991035</c:v>
                </c:pt>
                <c:pt idx="677" formatCode="0.0000">
                  <c:v>0.72294604208085556</c:v>
                </c:pt>
                <c:pt idx="678" formatCode="0.0000">
                  <c:v>0.72795180305727025</c:v>
                </c:pt>
                <c:pt idx="679" formatCode="0.0000">
                  <c:v>0.71157207413921242</c:v>
                </c:pt>
                <c:pt idx="680" formatCode="0.0000">
                  <c:v>0.68190407770471873</c:v>
                </c:pt>
                <c:pt idx="681" formatCode="0.0000">
                  <c:v>0.67889217221718567</c:v>
                </c:pt>
                <c:pt idx="682" formatCode="0.0000">
                  <c:v>0.64836014187836999</c:v>
                </c:pt>
                <c:pt idx="683" formatCode="0.0000">
                  <c:v>0.62349340906305706</c:v>
                </c:pt>
                <c:pt idx="684" formatCode="0.0000">
                  <c:v>0.59376732479620098</c:v>
                </c:pt>
                <c:pt idx="685" formatCode="0.0000">
                  <c:v>0.56515805508286687</c:v>
                </c:pt>
                <c:pt idx="686" formatCode="0.0000">
                  <c:v>0.53628209241479585</c:v>
                </c:pt>
                <c:pt idx="687" formatCode="0.0000">
                  <c:v>0.54013742111398422</c:v>
                </c:pt>
                <c:pt idx="688" formatCode="0.0000">
                  <c:v>0.51920765673413216</c:v>
                </c:pt>
                <c:pt idx="689" formatCode="0.0000">
                  <c:v>0.67630869110810332</c:v>
                </c:pt>
                <c:pt idx="690" formatCode="0.0000">
                  <c:v>0.77629936776968678</c:v>
                </c:pt>
                <c:pt idx="691" formatCode="0.0000">
                  <c:v>0.7506570086050175</c:v>
                </c:pt>
                <c:pt idx="692" formatCode="0.0000">
                  <c:v>0.72644129267011492</c:v>
                </c:pt>
                <c:pt idx="693" formatCode="0.0000">
                  <c:v>0.74642654698937505</c:v>
                </c:pt>
                <c:pt idx="694" formatCode="0.0000">
                  <c:v>0.90224982337484372</c:v>
                </c:pt>
                <c:pt idx="695" formatCode="0.0000">
                  <c:v>0.96310195421788325</c:v>
                </c:pt>
                <c:pt idx="696" formatCode="0.0000">
                  <c:v>0.92798714142216165</c:v>
                </c:pt>
                <c:pt idx="697" formatCode="0.0000">
                  <c:v>0.89315029544894453</c:v>
                </c:pt>
                <c:pt idx="698" formatCode="0.0000">
                  <c:v>0.85939363691062909</c:v>
                </c:pt>
                <c:pt idx="699" formatCode="0.0000">
                  <c:v>0.93043406391107264</c:v>
                </c:pt>
                <c:pt idx="700" formatCode="0.0000">
                  <c:v>1.0717164150619063</c:v>
                </c:pt>
                <c:pt idx="701" formatCode="0.0000">
                  <c:v>1.039090713600259</c:v>
                </c:pt>
                <c:pt idx="702" formatCode="0.0000">
                  <c:v>1.0027466444524877</c:v>
                </c:pt>
                <c:pt idx="703" formatCode="0.0000">
                  <c:v>0.96750579903995448</c:v>
                </c:pt>
                <c:pt idx="704" formatCode="0.0000">
                  <c:v>0.93325839763588858</c:v>
                </c:pt>
                <c:pt idx="705" formatCode="0.0000">
                  <c:v>0.8999202174710611</c:v>
                </c:pt>
                <c:pt idx="706" formatCode="0.0000">
                  <c:v>0.86695763834913342</c:v>
                </c:pt>
                <c:pt idx="707" formatCode="0.0000">
                  <c:v>0.83384444394486934</c:v>
                </c:pt>
                <c:pt idx="708" formatCode="0.0000">
                  <c:v>0.80119905322126361</c:v>
                </c:pt>
                <c:pt idx="709" formatCode="0.0000">
                  <c:v>0.76899155850118961</c:v>
                </c:pt>
                <c:pt idx="710" formatCode="0.0000">
                  <c:v>0.7370502887712671</c:v>
                </c:pt>
                <c:pt idx="711" formatCode="0.0000">
                  <c:v>0.70708018870528866</c:v>
                </c:pt>
                <c:pt idx="712" formatCode="0.0000">
                  <c:v>0.67615867612082503</c:v>
                </c:pt>
                <c:pt idx="713" formatCode="0.0000">
                  <c:v>0.64498858080929855</c:v>
                </c:pt>
                <c:pt idx="714" formatCode="0.0000">
                  <c:v>0.61582491863997357</c:v>
                </c:pt>
                <c:pt idx="715" formatCode="0.0000">
                  <c:v>0.58581963905215007</c:v>
                </c:pt>
                <c:pt idx="716" formatCode="0.0000">
                  <c:v>0.55664345997421583</c:v>
                </c:pt>
                <c:pt idx="717" formatCode="0.0000">
                  <c:v>0.58499194446389124</c:v>
                </c:pt>
                <c:pt idx="718" formatCode="0.0000">
                  <c:v>0.56046040715164569</c:v>
                </c:pt>
                <c:pt idx="719" formatCode="0.0000">
                  <c:v>0.53122341057703348</c:v>
                </c:pt>
                <c:pt idx="720" formatCode="0.0000">
                  <c:v>0.6122091230138047</c:v>
                </c:pt>
                <c:pt idx="721" formatCode="0.0000">
                  <c:v>0.60749444530431107</c:v>
                </c:pt>
                <c:pt idx="722" formatCode="0.0000">
                  <c:v>0.58647976969102911</c:v>
                </c:pt>
                <c:pt idx="723" formatCode="0.0000">
                  <c:v>1.3665945772232331</c:v>
                </c:pt>
                <c:pt idx="724" formatCode="0.0000">
                  <c:v>0.75410926381852594</c:v>
                </c:pt>
                <c:pt idx="725" formatCode="0.0000">
                  <c:v>0.72235936007312695</c:v>
                </c:pt>
                <c:pt idx="726" formatCode="0.0000">
                  <c:v>0.88919098169291022</c:v>
                </c:pt>
                <c:pt idx="727" formatCode="0.0000">
                  <c:v>0.88504403401483889</c:v>
                </c:pt>
                <c:pt idx="728" formatCode="0.0000">
                  <c:v>0.8514383038373935</c:v>
                </c:pt>
                <c:pt idx="729" formatCode="0.0000">
                  <c:v>3.2602589327976972</c:v>
                </c:pt>
                <c:pt idx="730" formatCode="0.0000">
                  <c:v>1.1078014294635938</c:v>
                </c:pt>
                <c:pt idx="731" formatCode="0.0000">
                  <c:v>1.1074100217653871</c:v>
                </c:pt>
                <c:pt idx="732" formatCode="0.0000">
                  <c:v>1.1313212576975129</c:v>
                </c:pt>
                <c:pt idx="733" formatCode="0.0000">
                  <c:v>1.1395755354648047</c:v>
                </c:pt>
                <c:pt idx="734" formatCode="0.0000">
                  <c:v>1.1486381906044389</c:v>
                </c:pt>
                <c:pt idx="735" formatCode="0.0000">
                  <c:v>1.1472545530140521</c:v>
                </c:pt>
              </c:numCache>
            </c:numRef>
          </c:yVal>
          <c:smooth val="0"/>
          <c:extLst>
            <c:ext xmlns:c16="http://schemas.microsoft.com/office/drawing/2014/chart" uri="{C3380CC4-5D6E-409C-BE32-E72D297353CC}">
              <c16:uniqueId val="{00000001-A667-C343-B8BC-7EDA55CFCF12}"/>
            </c:ext>
          </c:extLst>
        </c:ser>
        <c:ser>
          <c:idx val="2"/>
          <c:order val="2"/>
          <c:tx>
            <c:strRef>
              <c:f>Entradas!$F$15</c:f>
              <c:strCache>
                <c:ptCount val="1"/>
                <c:pt idx="0">
                  <c:v>Zanjas 2</c:v>
                </c:pt>
              </c:strCache>
            </c:strRef>
          </c:tx>
          <c:spPr>
            <a:ln w="12700" cap="rnd">
              <a:solidFill>
                <a:schemeClr val="accent6"/>
              </a:solidFill>
              <a:round/>
            </a:ln>
            <a:effectLst/>
          </c:spPr>
          <c:marker>
            <c:symbol val="none"/>
          </c:marker>
          <c:xVal>
            <c:strRef>
              <c:f>Cálculos!$AK:$AK</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Cálculos!$AZ:$AZ</c:f>
              <c:numCache>
                <c:formatCode>General</c:formatCode>
                <c:ptCount val="1048576"/>
                <c:pt idx="4">
                  <c:v>0</c:v>
                </c:pt>
                <c:pt idx="6" formatCode="0.0000">
                  <c:v>2.4632619976245422</c:v>
                </c:pt>
                <c:pt idx="7" formatCode="0.0000">
                  <c:v>0.99902705451674834</c:v>
                </c:pt>
                <c:pt idx="8" formatCode="0.0000">
                  <c:v>1.6685065609422294</c:v>
                </c:pt>
                <c:pt idx="9" formatCode="0.0000">
                  <c:v>1.0915694662140369</c:v>
                </c:pt>
                <c:pt idx="10" formatCode="0.0000">
                  <c:v>1.1407692956812379</c:v>
                </c:pt>
                <c:pt idx="11" formatCode="0.0000">
                  <c:v>2.0770357858319044</c:v>
                </c:pt>
                <c:pt idx="12" formatCode="0.0000">
                  <c:v>1.2071342482665948</c:v>
                </c:pt>
                <c:pt idx="13" formatCode="0.0000">
                  <c:v>1.1705659697792987</c:v>
                </c:pt>
                <c:pt idx="14" formatCode="0.0000">
                  <c:v>1.1345316889690427</c:v>
                </c:pt>
                <c:pt idx="15" formatCode="0.0000">
                  <c:v>1.10033200876327</c:v>
                </c:pt>
                <c:pt idx="16" formatCode="0.0000">
                  <c:v>1.1055507933422177</c:v>
                </c:pt>
                <c:pt idx="17" formatCode="0.0000">
                  <c:v>2.2153193283971246</c:v>
                </c:pt>
                <c:pt idx="18" formatCode="0.0000">
                  <c:v>1.2308133127004552</c:v>
                </c:pt>
                <c:pt idx="19" formatCode="0.0000">
                  <c:v>1.1998151959451524</c:v>
                </c:pt>
                <c:pt idx="20" formatCode="0.0000">
                  <c:v>1.1706281038616606</c:v>
                </c:pt>
                <c:pt idx="21" formatCode="0.0000">
                  <c:v>1.1348061169949339</c:v>
                </c:pt>
                <c:pt idx="22" formatCode="0.0000">
                  <c:v>1.2207988655038791</c:v>
                </c:pt>
                <c:pt idx="23" formatCode="0.0000">
                  <c:v>1.2196644133616137</c:v>
                </c:pt>
                <c:pt idx="24" formatCode="0.0000">
                  <c:v>1.2680459121490402</c:v>
                </c:pt>
                <c:pt idx="25" formatCode="0.0000">
                  <c:v>1.2830750980836885</c:v>
                </c:pt>
                <c:pt idx="26" formatCode="0.0000">
                  <c:v>1.3053003499807554</c:v>
                </c:pt>
                <c:pt idx="27" formatCode="0.0000">
                  <c:v>1.2696836824892979</c:v>
                </c:pt>
                <c:pt idx="28" formatCode="0.0000">
                  <c:v>2.7477141544616748</c:v>
                </c:pt>
                <c:pt idx="29" formatCode="0.0000">
                  <c:v>1.3901024702154872</c:v>
                </c:pt>
                <c:pt idx="30" formatCode="0.0000">
                  <c:v>1.3524398980726278</c:v>
                </c:pt>
                <c:pt idx="31" formatCode="0.0000">
                  <c:v>1.3703248833448107</c:v>
                </c:pt>
                <c:pt idx="32" formatCode="0.0000">
                  <c:v>1.3340022208806483</c:v>
                </c:pt>
                <c:pt idx="33" formatCode="0.0000">
                  <c:v>1.296970931377504</c:v>
                </c:pt>
                <c:pt idx="34" formatCode="0.0000">
                  <c:v>1.28484847881289</c:v>
                </c:pt>
                <c:pt idx="35" formatCode="0.0000">
                  <c:v>1.3201467359729857</c:v>
                </c:pt>
                <c:pt idx="36" formatCode="0.0000">
                  <c:v>1.3262408352782731</c:v>
                </c:pt>
                <c:pt idx="37" formatCode="0.0000">
                  <c:v>1.3084446970755454</c:v>
                </c:pt>
                <c:pt idx="38" formatCode="0.0000">
                  <c:v>1.3013689169232467</c:v>
                </c:pt>
                <c:pt idx="39" formatCode="0.0000">
                  <c:v>1.2637712550186651</c:v>
                </c:pt>
                <c:pt idx="40" formatCode="0.0000">
                  <c:v>1.2728246365188614</c:v>
                </c:pt>
                <c:pt idx="41" formatCode="0.0000">
                  <c:v>1.2354195345526233</c:v>
                </c:pt>
                <c:pt idx="42" formatCode="0.0000">
                  <c:v>1.1981782696539849</c:v>
                </c:pt>
                <c:pt idx="43" formatCode="0.0000">
                  <c:v>1.6288983639488985</c:v>
                </c:pt>
                <c:pt idx="44" formatCode="0.0000">
                  <c:v>1.3054142435602278</c:v>
                </c:pt>
                <c:pt idx="45" formatCode="0.0000">
                  <c:v>1.2963310522591578</c:v>
                </c:pt>
                <c:pt idx="46" formatCode="0.0000">
                  <c:v>3.2634670093700509</c:v>
                </c:pt>
                <c:pt idx="47" formatCode="0.0000">
                  <c:v>1.3975463236985566</c:v>
                </c:pt>
                <c:pt idx="48" formatCode="0.0000">
                  <c:v>1.3858106225075817</c:v>
                </c:pt>
                <c:pt idx="49" formatCode="0.0000">
                  <c:v>1.3587013622892226</c:v>
                </c:pt>
                <c:pt idx="50" formatCode="0.0000">
                  <c:v>1.3213592972229407</c:v>
                </c:pt>
                <c:pt idx="51" formatCode="0.0000">
                  <c:v>1.3077754974775202</c:v>
                </c:pt>
                <c:pt idx="52" formatCode="0.0000">
                  <c:v>2.4890711376601597</c:v>
                </c:pt>
                <c:pt idx="53" formatCode="0.0000">
                  <c:v>1.4409913443792721</c:v>
                </c:pt>
                <c:pt idx="54" formatCode="0.0000">
                  <c:v>1.6746331785380857</c:v>
                </c:pt>
                <c:pt idx="55" formatCode="0.0000">
                  <c:v>1.4731018379225826</c:v>
                </c:pt>
                <c:pt idx="56" formatCode="0.0000">
                  <c:v>4.001822639479335</c:v>
                </c:pt>
                <c:pt idx="57" formatCode="0.0000">
                  <c:v>1.799804514356566</c:v>
                </c:pt>
                <c:pt idx="58" formatCode="0.0000">
                  <c:v>1.7064021600992416</c:v>
                </c:pt>
                <c:pt idx="59" formatCode="0.0000">
                  <c:v>5.2860182757196856</c:v>
                </c:pt>
                <c:pt idx="60" formatCode="0.0000">
                  <c:v>1.8889751426107202</c:v>
                </c:pt>
                <c:pt idx="61" formatCode="0.0000">
                  <c:v>1.8550771531882018</c:v>
                </c:pt>
                <c:pt idx="62" formatCode="0.0000">
                  <c:v>1.8142144213329736</c:v>
                </c:pt>
                <c:pt idx="63" formatCode="0.0000">
                  <c:v>1.790147664542078</c:v>
                </c:pt>
                <c:pt idx="64" formatCode="0.0000">
                  <c:v>1.7560761263048534</c:v>
                </c:pt>
                <c:pt idx="65" formatCode="0.0000">
                  <c:v>1.7169402992213645</c:v>
                </c:pt>
                <c:pt idx="66" formatCode="0.0000">
                  <c:v>1.7253278399649492</c:v>
                </c:pt>
                <c:pt idx="67" formatCode="0.0000">
                  <c:v>1.6867901778804433</c:v>
                </c:pt>
                <c:pt idx="68" formatCode="0.0000">
                  <c:v>1.6842237641766318</c:v>
                </c:pt>
                <c:pt idx="69" formatCode="0.0000">
                  <c:v>1.6462996500532898</c:v>
                </c:pt>
                <c:pt idx="70" formatCode="0.0000">
                  <c:v>1.6891495096706179</c:v>
                </c:pt>
                <c:pt idx="71" formatCode="0.0000">
                  <c:v>1.6517843759528774</c:v>
                </c:pt>
                <c:pt idx="72" formatCode="0.0000">
                  <c:v>7.4234347960041482</c:v>
                </c:pt>
                <c:pt idx="73" formatCode="0.0000">
                  <c:v>1.8966734162275443</c:v>
                </c:pt>
                <c:pt idx="74" formatCode="0.0000">
                  <c:v>2.1981220655420866</c:v>
                </c:pt>
                <c:pt idx="75" formatCode="0.0000">
                  <c:v>1.9769961585863365</c:v>
                </c:pt>
                <c:pt idx="76" formatCode="0.0000">
                  <c:v>3.5219951568964198</c:v>
                </c:pt>
                <c:pt idx="77" formatCode="0.0000">
                  <c:v>2.1156343118864158</c:v>
                </c:pt>
                <c:pt idx="78" formatCode="0.0000">
                  <c:v>2.1148995840272349</c:v>
                </c:pt>
                <c:pt idx="79" formatCode="0.0000">
                  <c:v>2.1288405347604487</c:v>
                </c:pt>
                <c:pt idx="80" formatCode="0.0000">
                  <c:v>3.2910593578836211</c:v>
                </c:pt>
                <c:pt idx="81" formatCode="0.0000">
                  <c:v>2.1838768289445025</c:v>
                </c:pt>
                <c:pt idx="82" formatCode="0.0000">
                  <c:v>2.17228564972147</c:v>
                </c:pt>
                <c:pt idx="83" formatCode="0.0000">
                  <c:v>2.1330677791018062</c:v>
                </c:pt>
                <c:pt idx="84" formatCode="0.0000">
                  <c:v>2.1415713561065006</c:v>
                </c:pt>
                <c:pt idx="85" formatCode="0.0000">
                  <c:v>2.1010857755614909</c:v>
                </c:pt>
                <c:pt idx="86" formatCode="0.0000">
                  <c:v>2.084486470696024</c:v>
                </c:pt>
                <c:pt idx="87" formatCode="0.0000">
                  <c:v>2.0770404604551951</c:v>
                </c:pt>
                <c:pt idx="88" formatCode="0.0000">
                  <c:v>2.0374759410861634</c:v>
                </c:pt>
                <c:pt idx="89" formatCode="0.0000">
                  <c:v>1.9976083520820611</c:v>
                </c:pt>
                <c:pt idx="90" formatCode="0.0000">
                  <c:v>1.9587701067599721</c:v>
                </c:pt>
                <c:pt idx="91" formatCode="0.0000">
                  <c:v>1.920234597593188</c:v>
                </c:pt>
                <c:pt idx="92" formatCode="0.0000">
                  <c:v>2.1195661640850534</c:v>
                </c:pt>
                <c:pt idx="93" formatCode="0.0000">
                  <c:v>2.0034133086992263</c:v>
                </c:pt>
                <c:pt idx="94" formatCode="0.0000">
                  <c:v>1.9884587829167102</c:v>
                </c:pt>
                <c:pt idx="95" formatCode="0.0000">
                  <c:v>1.9496710278246367</c:v>
                </c:pt>
                <c:pt idx="96" formatCode="0.0000">
                  <c:v>1.9114444968592355</c:v>
                </c:pt>
                <c:pt idx="97" formatCode="0.0000">
                  <c:v>1.8735268330472499</c:v>
                </c:pt>
                <c:pt idx="98" formatCode="0.0000">
                  <c:v>1.8433317779434548</c:v>
                </c:pt>
                <c:pt idx="99" formatCode="0.0000">
                  <c:v>1.8069637979161606</c:v>
                </c:pt>
                <c:pt idx="100" formatCode="0.0000">
                  <c:v>1.7711079056697079</c:v>
                </c:pt>
                <c:pt idx="101" formatCode="0.0000">
                  <c:v>1.7366395435533546</c:v>
                </c:pt>
                <c:pt idx="102" formatCode="0.0000">
                  <c:v>1.7052309682743403</c:v>
                </c:pt>
                <c:pt idx="103" formatCode="0.0000">
                  <c:v>1.6714546666623789</c:v>
                </c:pt>
                <c:pt idx="104" formatCode="0.0000">
                  <c:v>1.6385125148830102</c:v>
                </c:pt>
                <c:pt idx="105" formatCode="0.0000">
                  <c:v>1.6054483490323006</c:v>
                </c:pt>
                <c:pt idx="106" formatCode="0.0000">
                  <c:v>1.5726802251812702</c:v>
                </c:pt>
                <c:pt idx="107" formatCode="0.0000">
                  <c:v>1.5886075081103035</c:v>
                </c:pt>
                <c:pt idx="108" formatCode="0.0000">
                  <c:v>1.5820556290684542</c:v>
                </c:pt>
                <c:pt idx="109" formatCode="0.0000">
                  <c:v>1.5497880193771805</c:v>
                </c:pt>
                <c:pt idx="110" formatCode="0.0000">
                  <c:v>1.5188134853098292</c:v>
                </c:pt>
                <c:pt idx="111" formatCode="0.0000">
                  <c:v>1.4878649173957623</c:v>
                </c:pt>
                <c:pt idx="112" formatCode="0.0000">
                  <c:v>1.457536062522204</c:v>
                </c:pt>
                <c:pt idx="113" formatCode="0.0000">
                  <c:v>1.4369427831370294</c:v>
                </c:pt>
                <c:pt idx="114" formatCode="0.0000">
                  <c:v>1.4136956684781345</c:v>
                </c:pt>
                <c:pt idx="115" formatCode="0.0000">
                  <c:v>1.3835888981946582</c:v>
                </c:pt>
                <c:pt idx="116" formatCode="0.0000">
                  <c:v>1.3547149675435459</c:v>
                </c:pt>
                <c:pt idx="117" formatCode="0.0000">
                  <c:v>1.3347844643814093</c:v>
                </c:pt>
                <c:pt idx="118" formatCode="0.0000">
                  <c:v>1.3072609488596427</c:v>
                </c:pt>
                <c:pt idx="119" formatCode="0.0000">
                  <c:v>1.2797736463811673</c:v>
                </c:pt>
                <c:pt idx="120" formatCode="0.0000">
                  <c:v>1.2528184215112401</c:v>
                </c:pt>
                <c:pt idx="121" formatCode="0.0000">
                  <c:v>1.560397360888377</c:v>
                </c:pt>
                <c:pt idx="122" formatCode="0.0000">
                  <c:v>1.3666189907556441</c:v>
                </c:pt>
                <c:pt idx="123" formatCode="0.0000">
                  <c:v>1.3383837617693188</c:v>
                </c:pt>
                <c:pt idx="124" formatCode="0.0000">
                  <c:v>1.3099867425129381</c:v>
                </c:pt>
                <c:pt idx="125" formatCode="0.0000">
                  <c:v>1.2824783021853354</c:v>
                </c:pt>
                <c:pt idx="126" formatCode="0.0000">
                  <c:v>1.2554120679771645</c:v>
                </c:pt>
                <c:pt idx="127" formatCode="0.0000">
                  <c:v>1.2285507285698589</c:v>
                </c:pt>
                <c:pt idx="128" formatCode="0.0000">
                  <c:v>1.2020699879998302</c:v>
                </c:pt>
                <c:pt idx="129" formatCode="0.0000">
                  <c:v>1.1764739244947346</c:v>
                </c:pt>
                <c:pt idx="130" formatCode="0.0000">
                  <c:v>1.1510821341384263</c:v>
                </c:pt>
                <c:pt idx="131" formatCode="0.0000">
                  <c:v>1.1265332582758787</c:v>
                </c:pt>
                <c:pt idx="132" formatCode="0.0000">
                  <c:v>1.1019338376056829</c:v>
                </c:pt>
                <c:pt idx="133" formatCode="0.0000">
                  <c:v>1.0781437065759081</c:v>
                </c:pt>
                <c:pt idx="134" formatCode="0.0000">
                  <c:v>1.0572710334770277</c:v>
                </c:pt>
                <c:pt idx="135" formatCode="0.0000">
                  <c:v>1.0338031899518489</c:v>
                </c:pt>
                <c:pt idx="136" formatCode="0.0000">
                  <c:v>1.0107330199026379</c:v>
                </c:pt>
                <c:pt idx="137" formatCode="0.0000">
                  <c:v>0.98835546740468194</c:v>
                </c:pt>
                <c:pt idx="138" formatCode="0.0000">
                  <c:v>0.96653878606296717</c:v>
                </c:pt>
                <c:pt idx="139" formatCode="0.0000">
                  <c:v>0.94505795964978367</c:v>
                </c:pt>
                <c:pt idx="140" formatCode="0.0000">
                  <c:v>0.92366125685568679</c:v>
                </c:pt>
                <c:pt idx="141" formatCode="0.0000">
                  <c:v>0.90292035539360893</c:v>
                </c:pt>
                <c:pt idx="142" formatCode="0.0000">
                  <c:v>0.88228641826578569</c:v>
                </c:pt>
                <c:pt idx="143" formatCode="0.0000">
                  <c:v>0.86185528647956988</c:v>
                </c:pt>
                <c:pt idx="144" formatCode="0.0000">
                  <c:v>0.85191935295410559</c:v>
                </c:pt>
                <c:pt idx="145" formatCode="0.0000">
                  <c:v>0.84529152090732229</c:v>
                </c:pt>
                <c:pt idx="146" formatCode="0.0000">
                  <c:v>0.83933680499255414</c:v>
                </c:pt>
                <c:pt idx="147" formatCode="0.0000">
                  <c:v>0.8335390821822044</c:v>
                </c:pt>
                <c:pt idx="148" formatCode="0.0000">
                  <c:v>0.82778140716862203</c:v>
                </c:pt>
                <c:pt idx="149" formatCode="0.0000">
                  <c:v>0.82206350332146794</c:v>
                </c:pt>
                <c:pt idx="150" formatCode="0.0000">
                  <c:v>0.81638509592122865</c:v>
                </c:pt>
                <c:pt idx="151" formatCode="0.0000">
                  <c:v>0.81074591214601699</c:v>
                </c:pt>
                <c:pt idx="152" formatCode="0.0000">
                  <c:v>0.80514568105846396</c:v>
                </c:pt>
                <c:pt idx="153" formatCode="0.0000">
                  <c:v>0.79958413359270175</c:v>
                </c:pt>
                <c:pt idx="154" formatCode="0.0000">
                  <c:v>0.79406100254143652</c:v>
                </c:pt>
                <c:pt idx="155" formatCode="0.0000">
                  <c:v>0.78857602254310966</c:v>
                </c:pt>
                <c:pt idx="156" formatCode="0.0000">
                  <c:v>0.78312893006914908</c:v>
                </c:pt>
                <c:pt idx="157" formatCode="0.0000">
                  <c:v>0.77771946341130727</c:v>
                </c:pt>
                <c:pt idx="158" formatCode="0.0000">
                  <c:v>0.98636227326436443</c:v>
                </c:pt>
                <c:pt idx="159" formatCode="0.0000">
                  <c:v>0.91671532470817885</c:v>
                </c:pt>
                <c:pt idx="160" formatCode="0.0000">
                  <c:v>0.89572387171393386</c:v>
                </c:pt>
                <c:pt idx="161" formatCode="0.0000">
                  <c:v>0.87590782055425664</c:v>
                </c:pt>
                <c:pt idx="162" formatCode="0.0000">
                  <c:v>0.85597654013798452</c:v>
                </c:pt>
                <c:pt idx="163" formatCode="0.0000">
                  <c:v>0.83663538534239912</c:v>
                </c:pt>
                <c:pt idx="164" formatCode="0.0000">
                  <c:v>0.81740986647209335</c:v>
                </c:pt>
                <c:pt idx="165" formatCode="0.0000">
                  <c:v>0.82249891489268878</c:v>
                </c:pt>
                <c:pt idx="166" formatCode="0.0000">
                  <c:v>0.82223646100149284</c:v>
                </c:pt>
                <c:pt idx="167" formatCode="0.0000">
                  <c:v>0.80773638543151161</c:v>
                </c:pt>
                <c:pt idx="168" formatCode="0.0000">
                  <c:v>0.78877983176475075</c:v>
                </c:pt>
                <c:pt idx="169" formatCode="0.0000">
                  <c:v>0.77074811539671728</c:v>
                </c:pt>
                <c:pt idx="170" formatCode="0.0000">
                  <c:v>0.75260071561764841</c:v>
                </c:pt>
                <c:pt idx="171" formatCode="0.0000">
                  <c:v>0.73515202900639598</c:v>
                </c:pt>
                <c:pt idx="172" formatCode="0.0000">
                  <c:v>0.7174317604608601</c:v>
                </c:pt>
                <c:pt idx="173" formatCode="0.0000">
                  <c:v>0.70024090388332927</c:v>
                </c:pt>
                <c:pt idx="174" formatCode="0.0000">
                  <c:v>0.69200761948949163</c:v>
                </c:pt>
                <c:pt idx="175" formatCode="0.0000">
                  <c:v>0.68659473415736028</c:v>
                </c:pt>
                <c:pt idx="176" formatCode="0.0000">
                  <c:v>0.68175333120518966</c:v>
                </c:pt>
                <c:pt idx="177" formatCode="0.0000">
                  <c:v>0.67704411695907385</c:v>
                </c:pt>
                <c:pt idx="178" formatCode="0.0000">
                  <c:v>0.67236743163185109</c:v>
                </c:pt>
                <c:pt idx="179" formatCode="0.0000">
                  <c:v>0.66772305052986569</c:v>
                </c:pt>
                <c:pt idx="180" formatCode="0.0000">
                  <c:v>0.66311075051153434</c:v>
                </c:pt>
                <c:pt idx="181" formatCode="0.0000">
                  <c:v>0.65853030997662543</c:v>
                </c:pt>
                <c:pt idx="182" formatCode="0.0000">
                  <c:v>0.65398150885561179</c:v>
                </c:pt>
                <c:pt idx="183" formatCode="0.0000">
                  <c:v>0.64946412859909752</c:v>
                </c:pt>
                <c:pt idx="184" formatCode="0.0000">
                  <c:v>0.64497795216731768</c:v>
                </c:pt>
                <c:pt idx="185" formatCode="0.0000">
                  <c:v>0.64052276401971064</c:v>
                </c:pt>
                <c:pt idx="186" formatCode="0.0000">
                  <c:v>0.63609835010456206</c:v>
                </c:pt>
                <c:pt idx="187" formatCode="0.0000">
                  <c:v>0.63170449784872096</c:v>
                </c:pt>
                <c:pt idx="188" formatCode="0.0000">
                  <c:v>0.62734099614738592</c:v>
                </c:pt>
                <c:pt idx="189" formatCode="0.0000">
                  <c:v>0.62300763535396353</c:v>
                </c:pt>
                <c:pt idx="190" formatCode="0.0000">
                  <c:v>0.61870420726999464</c:v>
                </c:pt>
                <c:pt idx="191" formatCode="0.0000">
                  <c:v>0.61443050513515207</c:v>
                </c:pt>
                <c:pt idx="192" formatCode="0.0000">
                  <c:v>0.61018632361730674</c:v>
                </c:pt>
                <c:pt idx="193" formatCode="0.0000">
                  <c:v>0.6059714588026619</c:v>
                </c:pt>
                <c:pt idx="194" formatCode="0.0000">
                  <c:v>0.60178570818595656</c:v>
                </c:pt>
                <c:pt idx="195" formatCode="0.0000">
                  <c:v>0.61593053907145201</c:v>
                </c:pt>
                <c:pt idx="196" formatCode="0.0000">
                  <c:v>0.59888086663939688</c:v>
                </c:pt>
                <c:pt idx="197" formatCode="0.0000">
                  <c:v>0.59036182943790738</c:v>
                </c:pt>
                <c:pt idx="198" formatCode="0.0000">
                  <c:v>0.58546750042901874</c:v>
                </c:pt>
                <c:pt idx="199" formatCode="0.0000">
                  <c:v>0.58128667776458132</c:v>
                </c:pt>
                <c:pt idx="200" formatCode="0.0000">
                  <c:v>0.57727143738553222</c:v>
                </c:pt>
                <c:pt idx="201" formatCode="0.0000">
                  <c:v>0.57328393229772301</c:v>
                </c:pt>
                <c:pt idx="202" formatCode="0.0000">
                  <c:v>0.56932397091950238</c:v>
                </c:pt>
                <c:pt idx="203" formatCode="0.0000">
                  <c:v>0.5653913629925712</c:v>
                </c:pt>
                <c:pt idx="204" formatCode="0.0000">
                  <c:v>0.56198591382578733</c:v>
                </c:pt>
                <c:pt idx="205" formatCode="0.0000">
                  <c:v>0.56714165590332655</c:v>
                </c:pt>
                <c:pt idx="206" formatCode="0.0000">
                  <c:v>0.62065035830174464</c:v>
                </c:pt>
                <c:pt idx="207" formatCode="0.0000">
                  <c:v>0.69571784954628335</c:v>
                </c:pt>
                <c:pt idx="208" formatCode="0.0000">
                  <c:v>0.6766071126920763</c:v>
                </c:pt>
                <c:pt idx="209" formatCode="0.0000">
                  <c:v>0.65785797233229837</c:v>
                </c:pt>
                <c:pt idx="210" formatCode="0.0000">
                  <c:v>0.6390095326539259</c:v>
                </c:pt>
                <c:pt idx="211" formatCode="0.0000">
                  <c:v>0.62032813842680357</c:v>
                </c:pt>
                <c:pt idx="212" formatCode="0.0000">
                  <c:v>0.60219093113343858</c:v>
                </c:pt>
                <c:pt idx="213" formatCode="0.0000">
                  <c:v>0.58424195127514456</c:v>
                </c:pt>
                <c:pt idx="214" formatCode="0.0000">
                  <c:v>0.56627015827096405</c:v>
                </c:pt>
                <c:pt idx="215" formatCode="0.0000">
                  <c:v>0.54836905937833225</c:v>
                </c:pt>
                <c:pt idx="216" formatCode="0.0000">
                  <c:v>0.52983252923458701</c:v>
                </c:pt>
                <c:pt idx="217" formatCode="0.0000">
                  <c:v>0.5155102711658478</c:v>
                </c:pt>
                <c:pt idx="218" formatCode="0.0000">
                  <c:v>0.50996101205115418</c:v>
                </c:pt>
                <c:pt idx="219" formatCode="0.0000">
                  <c:v>0.50716954167942752</c:v>
                </c:pt>
                <c:pt idx="220" formatCode="0.0000">
                  <c:v>0.50270806937316792</c:v>
                </c:pt>
                <c:pt idx="221" formatCode="0.0000">
                  <c:v>0.49907265019039976</c:v>
                </c:pt>
                <c:pt idx="222" formatCode="0.0000">
                  <c:v>0.49562530358195889</c:v>
                </c:pt>
                <c:pt idx="223" formatCode="0.0000">
                  <c:v>0.51461404215580198</c:v>
                </c:pt>
                <c:pt idx="224" formatCode="0.0000">
                  <c:v>0.49583101205308439</c:v>
                </c:pt>
                <c:pt idx="225" formatCode="0.0000">
                  <c:v>0.48834026998247776</c:v>
                </c:pt>
                <c:pt idx="226" formatCode="0.0000">
                  <c:v>0.48256640367756048</c:v>
                </c:pt>
                <c:pt idx="227" formatCode="0.0000">
                  <c:v>0.47878504835503366</c:v>
                </c:pt>
                <c:pt idx="228" formatCode="0.0000">
                  <c:v>0.47543557035586476</c:v>
                </c:pt>
                <c:pt idx="229" formatCode="0.0000">
                  <c:v>0.47215149698423614</c:v>
                </c:pt>
                <c:pt idx="230" formatCode="0.0000">
                  <c:v>0.46938196542589872</c:v>
                </c:pt>
                <c:pt idx="231" formatCode="0.0000">
                  <c:v>0.46569505202179134</c:v>
                </c:pt>
                <c:pt idx="232" formatCode="0.0000">
                  <c:v>0.4624347596824136</c:v>
                </c:pt>
                <c:pt idx="233" formatCode="0.0000">
                  <c:v>0.45924048946983409</c:v>
                </c:pt>
                <c:pt idx="234" formatCode="0.0000">
                  <c:v>0.4855195385879989</c:v>
                </c:pt>
                <c:pt idx="235" formatCode="0.0000">
                  <c:v>0.46596712230882659</c:v>
                </c:pt>
                <c:pt idx="236" formatCode="0.0000">
                  <c:v>0.45216897272655759</c:v>
                </c:pt>
                <c:pt idx="237" formatCode="0.0000">
                  <c:v>0.44707300350286289</c:v>
                </c:pt>
                <c:pt idx="238" formatCode="0.0000">
                  <c:v>0.44361809594103391</c:v>
                </c:pt>
                <c:pt idx="239" formatCode="0.0000">
                  <c:v>0.44053292368978381</c:v>
                </c:pt>
                <c:pt idx="240" formatCode="0.0000">
                  <c:v>0.43748994050926082</c:v>
                </c:pt>
                <c:pt idx="241" formatCode="0.0000">
                  <c:v>0.43446797674894216</c:v>
                </c:pt>
                <c:pt idx="242" formatCode="0.0000">
                  <c:v>0.43146688721708704</c:v>
                </c:pt>
                <c:pt idx="243" formatCode="0.0000">
                  <c:v>0.42848652772486712</c:v>
                </c:pt>
                <c:pt idx="244" formatCode="0.0000">
                  <c:v>0.42552675507943905</c:v>
                </c:pt>
                <c:pt idx="245" formatCode="0.0000">
                  <c:v>0.42258742707706459</c:v>
                </c:pt>
                <c:pt idx="246" formatCode="0.0000">
                  <c:v>0.41966840249627846</c:v>
                </c:pt>
                <c:pt idx="247" formatCode="0.0000">
                  <c:v>0.41676954109110348</c:v>
                </c:pt>
                <c:pt idx="248" formatCode="0.0000">
                  <c:v>0.41389070358431229</c:v>
                </c:pt>
                <c:pt idx="249" formatCode="0.0000">
                  <c:v>0.41103175166073525</c:v>
                </c:pt>
                <c:pt idx="250" formatCode="0.0000">
                  <c:v>0.40819254796061555</c:v>
                </c:pt>
                <c:pt idx="251" formatCode="0.0000">
                  <c:v>0.4053729560730096</c:v>
                </c:pt>
                <c:pt idx="252" formatCode="0.0000">
                  <c:v>0.40257284052923292</c:v>
                </c:pt>
                <c:pt idx="253" formatCode="0.0000">
                  <c:v>0.39979206679635176</c:v>
                </c:pt>
                <c:pt idx="254" formatCode="0.0000">
                  <c:v>0.39703050127071915</c:v>
                </c:pt>
                <c:pt idx="255" formatCode="0.0000">
                  <c:v>0.39428801127155583</c:v>
                </c:pt>
                <c:pt idx="256" formatCode="0.0000">
                  <c:v>0.39156446503457554</c:v>
                </c:pt>
                <c:pt idx="257" formatCode="0.0000">
                  <c:v>0.38885973170565458</c:v>
                </c:pt>
                <c:pt idx="258" formatCode="0.0000">
                  <c:v>0.38617368133454483</c:v>
                </c:pt>
                <c:pt idx="259" formatCode="0.0000">
                  <c:v>0.38350618486862975</c:v>
                </c:pt>
                <c:pt idx="260" formatCode="0.0000">
                  <c:v>0.3808571141467248</c:v>
                </c:pt>
                <c:pt idx="261" formatCode="0.0000">
                  <c:v>0.37822634189291898</c:v>
                </c:pt>
                <c:pt idx="262" formatCode="0.0000">
                  <c:v>0.37561374171046052</c:v>
                </c:pt>
                <c:pt idx="263" formatCode="0.0000">
                  <c:v>0.37432264026247747</c:v>
                </c:pt>
                <c:pt idx="264" formatCode="0.0000">
                  <c:v>0.37062370841625136</c:v>
                </c:pt>
                <c:pt idx="265" formatCode="0.0000">
                  <c:v>0.36788372268379843</c:v>
                </c:pt>
                <c:pt idx="266" formatCode="0.0000">
                  <c:v>0.36534256419071987</c:v>
                </c:pt>
                <c:pt idx="267" formatCode="0.0000">
                  <c:v>0.36281895876152742</c:v>
                </c:pt>
                <c:pt idx="268" formatCode="0.0000">
                  <c:v>0.36031278514835235</c:v>
                </c:pt>
                <c:pt idx="269" formatCode="0.0000">
                  <c:v>0.35782392294084581</c:v>
                </c:pt>
                <c:pt idx="270" formatCode="0.0000">
                  <c:v>0.35535225256039416</c:v>
                </c:pt>
                <c:pt idx="271" formatCode="0.0000">
                  <c:v>0.35289765525437372</c:v>
                </c:pt>
                <c:pt idx="272" formatCode="0.0000">
                  <c:v>0.35822401066860937</c:v>
                </c:pt>
                <c:pt idx="273" formatCode="0.0000">
                  <c:v>0.39790856582568329</c:v>
                </c:pt>
                <c:pt idx="274" formatCode="0.0000">
                  <c:v>0.37518188698204324</c:v>
                </c:pt>
                <c:pt idx="275" formatCode="0.0000">
                  <c:v>0.35298683082247206</c:v>
                </c:pt>
                <c:pt idx="276" formatCode="0.0000">
                  <c:v>0.34262812183363955</c:v>
                </c:pt>
                <c:pt idx="277" formatCode="0.0000">
                  <c:v>0.33878438972318514</c:v>
                </c:pt>
                <c:pt idx="278" formatCode="0.0000">
                  <c:v>0.33618371581592632</c:v>
                </c:pt>
                <c:pt idx="279" formatCode="0.0000">
                  <c:v>0.33386152526493362</c:v>
                </c:pt>
                <c:pt idx="280" formatCode="0.0000">
                  <c:v>0.33155537525576795</c:v>
                </c:pt>
                <c:pt idx="281" formatCode="0.0000">
                  <c:v>0.32926515498831338</c:v>
                </c:pt>
                <c:pt idx="282" formatCode="0.0000">
                  <c:v>0.32699075442780651</c:v>
                </c:pt>
                <c:pt idx="283" formatCode="0.0000">
                  <c:v>0.32473206429954932</c:v>
                </c:pt>
                <c:pt idx="284" formatCode="0.0000">
                  <c:v>0.32248897608365945</c:v>
                </c:pt>
                <c:pt idx="285" formatCode="0.0000">
                  <c:v>0.32026138200985593</c:v>
                </c:pt>
                <c:pt idx="286" formatCode="0.0000">
                  <c:v>0.31804917505228164</c:v>
                </c:pt>
                <c:pt idx="287" formatCode="0.0000">
                  <c:v>0.31585224892436103</c:v>
                </c:pt>
                <c:pt idx="288" formatCode="0.0000">
                  <c:v>0.33434521152781776</c:v>
                </c:pt>
                <c:pt idx="289" formatCode="0.0000">
                  <c:v>0.31611421304365067</c:v>
                </c:pt>
                <c:pt idx="290" formatCode="0.0000">
                  <c:v>0.37944208077265551</c:v>
                </c:pt>
                <c:pt idx="291" formatCode="0.0000">
                  <c:v>0.40158342522874318</c:v>
                </c:pt>
                <c:pt idx="292" formatCode="0.0000">
                  <c:v>2.0514929986955188</c:v>
                </c:pt>
                <c:pt idx="293" formatCode="0.0000">
                  <c:v>0.66278647403501911</c:v>
                </c:pt>
                <c:pt idx="294" formatCode="0.0000">
                  <c:v>0.97965943435934788</c:v>
                </c:pt>
                <c:pt idx="295" formatCode="0.0000">
                  <c:v>0.77409197405041796</c:v>
                </c:pt>
                <c:pt idx="296" formatCode="0.0000">
                  <c:v>0.74418781737963124</c:v>
                </c:pt>
                <c:pt idx="297" formatCode="0.0000">
                  <c:v>0.83015652421049846</c:v>
                </c:pt>
                <c:pt idx="298" formatCode="0.0000">
                  <c:v>0.84652963917643442</c:v>
                </c:pt>
                <c:pt idx="299" formatCode="0.0000">
                  <c:v>0.8153944940522595</c:v>
                </c:pt>
                <c:pt idx="300" formatCode="0.0000">
                  <c:v>0.8188804990040206</c:v>
                </c:pt>
                <c:pt idx="301" formatCode="0.0000">
                  <c:v>0.83166289563611862</c:v>
                </c:pt>
                <c:pt idx="302" formatCode="0.0000">
                  <c:v>0.8264447183740562</c:v>
                </c:pt>
                <c:pt idx="303" formatCode="0.0000">
                  <c:v>0.8762597126462548</c:v>
                </c:pt>
                <c:pt idx="304" formatCode="0.0000">
                  <c:v>0.86824711221062145</c:v>
                </c:pt>
                <c:pt idx="305" formatCode="0.0000">
                  <c:v>0.84037435046499731</c:v>
                </c:pt>
                <c:pt idx="306" formatCode="0.0000">
                  <c:v>0.82735475618251697</c:v>
                </c:pt>
                <c:pt idx="307" formatCode="0.0000">
                  <c:v>0.79527162870742174</c:v>
                </c:pt>
                <c:pt idx="308" formatCode="0.0000">
                  <c:v>0.79867347632466967</c:v>
                </c:pt>
                <c:pt idx="309" formatCode="0.0000">
                  <c:v>0.76723451329580061</c:v>
                </c:pt>
                <c:pt idx="310" formatCode="0.0000">
                  <c:v>0.74188478339120834</c:v>
                </c:pt>
                <c:pt idx="311" formatCode="0.0000">
                  <c:v>0.74158780904083366</c:v>
                </c:pt>
                <c:pt idx="312" formatCode="0.0000">
                  <c:v>0.71079345666547544</c:v>
                </c:pt>
                <c:pt idx="313" formatCode="0.0000">
                  <c:v>0.71653118507851632</c:v>
                </c:pt>
                <c:pt idx="314" formatCode="0.0000">
                  <c:v>0.70089282291498489</c:v>
                </c:pt>
                <c:pt idx="315" formatCode="0.0000">
                  <c:v>0.67194955842200144</c:v>
                </c:pt>
                <c:pt idx="316" formatCode="0.0000">
                  <c:v>0.66965054021009551</c:v>
                </c:pt>
                <c:pt idx="317" formatCode="0.0000">
                  <c:v>0.63982301423515942</c:v>
                </c:pt>
                <c:pt idx="318" formatCode="0.0000">
                  <c:v>0.61565914099667962</c:v>
                </c:pt>
                <c:pt idx="319" formatCode="0.0000">
                  <c:v>0.58661828021981555</c:v>
                </c:pt>
                <c:pt idx="320" formatCode="0.0000">
                  <c:v>0.55866503373710075</c:v>
                </c:pt>
                <c:pt idx="321" formatCode="0.0000">
                  <c:v>0.53045579709483737</c:v>
                </c:pt>
                <c:pt idx="322" formatCode="0.0000">
                  <c:v>0.53498925505189532</c:v>
                </c:pt>
                <c:pt idx="323" formatCode="0.0000">
                  <c:v>0.51472758011937925</c:v>
                </c:pt>
                <c:pt idx="324" formatCode="0.0000">
                  <c:v>0.95360443584402599</c:v>
                </c:pt>
                <c:pt idx="325" formatCode="0.0000">
                  <c:v>0.76924824715242068</c:v>
                </c:pt>
                <c:pt idx="326" formatCode="0.0000">
                  <c:v>0.74430449135183829</c:v>
                </c:pt>
                <c:pt idx="327" formatCode="0.0000">
                  <c:v>0.72078679044027127</c:v>
                </c:pt>
                <c:pt idx="328" formatCode="0.0000">
                  <c:v>0.7414275908238076</c:v>
                </c:pt>
                <c:pt idx="329" formatCode="0.0000">
                  <c:v>1.1919788822894428</c:v>
                </c:pt>
                <c:pt idx="330" formatCode="0.0000">
                  <c:v>0.9553674266694181</c:v>
                </c:pt>
                <c:pt idx="331" formatCode="0.0000">
                  <c:v>0.92096430160621523</c:v>
                </c:pt>
                <c:pt idx="332" formatCode="0.0000">
                  <c:v>0.88683568394442869</c:v>
                </c:pt>
                <c:pt idx="333" formatCode="0.0000">
                  <c:v>0.85376129595960548</c:v>
                </c:pt>
                <c:pt idx="334" formatCode="0.0000">
                  <c:v>0.92548365698944224</c:v>
                </c:pt>
                <c:pt idx="335" formatCode="0.0000">
                  <c:v>1.2626588277978295</c:v>
                </c:pt>
                <c:pt idx="336" formatCode="0.0000">
                  <c:v>1.0328073899741661</c:v>
                </c:pt>
                <c:pt idx="337" formatCode="0.0000">
                  <c:v>0.99716385220249526</c:v>
                </c:pt>
                <c:pt idx="338" formatCode="0.0000">
                  <c:v>0.96259753811812099</c:v>
                </c:pt>
                <c:pt idx="339" formatCode="0.0000">
                  <c:v>0.92900134937481704</c:v>
                </c:pt>
                <c:pt idx="340" formatCode="0.0000">
                  <c:v>0.89629317260495511</c:v>
                </c:pt>
                <c:pt idx="341" formatCode="0.0000">
                  <c:v>0.86395496023871365</c:v>
                </c:pt>
                <c:pt idx="342" formatCode="0.0000">
                  <c:v>0.83147573275635756</c:v>
                </c:pt>
                <c:pt idx="343" formatCode="0.0000">
                  <c:v>0.79945581499035767</c:v>
                </c:pt>
                <c:pt idx="344" formatCode="0.0000">
                  <c:v>0.767866089429595</c:v>
                </c:pt>
                <c:pt idx="345" formatCode="0.0000">
                  <c:v>0.73653975151152784</c:v>
                </c:pt>
                <c:pt idx="346" formatCode="0.0000">
                  <c:v>0.70717223622174785</c:v>
                </c:pt>
                <c:pt idx="347" formatCode="0.0000">
                  <c:v>0.67684520883115185</c:v>
                </c:pt>
                <c:pt idx="348" formatCode="0.0000">
                  <c:v>0.6462812004910633</c:v>
                </c:pt>
                <c:pt idx="349" formatCode="0.0000">
                  <c:v>0.61767007286585573</c:v>
                </c:pt>
                <c:pt idx="350" formatCode="0.0000">
                  <c:v>0.58824657944450598</c:v>
                </c:pt>
                <c:pt idx="351" formatCode="0.0000">
                  <c:v>0.55963275641556609</c:v>
                </c:pt>
                <c:pt idx="352" formatCode="0.0000">
                  <c:v>0.5885165040050393</c:v>
                </c:pt>
                <c:pt idx="353" formatCode="0.0000">
                  <c:v>0.5645582336118683</c:v>
                </c:pt>
                <c:pt idx="354" formatCode="0.0000">
                  <c:v>0.53587402109324744</c:v>
                </c:pt>
                <c:pt idx="355" formatCode="0.0000">
                  <c:v>0.61741448649172836</c:v>
                </c:pt>
                <c:pt idx="356" formatCode="0.0000">
                  <c:v>0.61322532088688542</c:v>
                </c:pt>
                <c:pt idx="357" formatCode="0.0000">
                  <c:v>0.59272489437997966</c:v>
                </c:pt>
                <c:pt idx="358" formatCode="0.0000">
                  <c:v>1.6500617778518101</c:v>
                </c:pt>
                <c:pt idx="359" formatCode="0.0000">
                  <c:v>0.75756695075083502</c:v>
                </c:pt>
                <c:pt idx="360" formatCode="0.0000">
                  <c:v>0.72637740398093753</c:v>
                </c:pt>
                <c:pt idx="361" formatCode="0.0000">
                  <c:v>1.2956735868788725</c:v>
                </c:pt>
                <c:pt idx="362" formatCode="0.0000">
                  <c:v>0.88465448592106788</c:v>
                </c:pt>
                <c:pt idx="363" formatCode="0.0000">
                  <c:v>0.85166513687734335</c:v>
                </c:pt>
                <c:pt idx="364" formatCode="0.0000">
                  <c:v>3.2184101976806634</c:v>
                </c:pt>
                <c:pt idx="365" formatCode="0.0000">
                  <c:v>1.1011321942954788</c:v>
                </c:pt>
                <c:pt idx="366" formatCode="0.0000">
                  <c:v>1.1011672351629758</c:v>
                </c:pt>
                <c:pt idx="367" formatCode="0.0000">
                  <c:v>1.1254991589279417</c:v>
                </c:pt>
                <c:pt idx="368" formatCode="0.0000">
                  <c:v>1.134140335809581</c:v>
                </c:pt>
                <c:pt idx="369" formatCode="0.0000">
                  <c:v>1.14360192128185</c:v>
                </c:pt>
                <c:pt idx="370" formatCode="0.0000">
                  <c:v>1.1428617005762898</c:v>
                </c:pt>
                <c:pt idx="371" formatCode="0.0000">
                  <c:v>2.6922085682963743</c:v>
                </c:pt>
                <c:pt idx="372" formatCode="0.0000">
                  <c:v>1.2263890248800562</c:v>
                </c:pt>
                <c:pt idx="373" formatCode="0.0000">
                  <c:v>1.8940692076631569</c:v>
                </c:pt>
                <c:pt idx="374" formatCode="0.0000">
                  <c:v>1.3155740807046679</c:v>
                </c:pt>
                <c:pt idx="375" formatCode="0.0000">
                  <c:v>1.363229704134737</c:v>
                </c:pt>
                <c:pt idx="376" formatCode="0.0000">
                  <c:v>2.2979595052258781</c:v>
                </c:pt>
                <c:pt idx="377" formatCode="0.0000">
                  <c:v>1.4265319360687845</c:v>
                </c:pt>
                <c:pt idx="378" formatCode="0.0000">
                  <c:v>1.3884481670597781</c:v>
                </c:pt>
                <c:pt idx="379" formatCode="0.0000">
                  <c:v>1.3509088639853968</c:v>
                </c:pt>
                <c:pt idx="380" formatCode="0.0000">
                  <c:v>1.3152145574635488</c:v>
                </c:pt>
                <c:pt idx="381" formatCode="0.0000">
                  <c:v>1.3189490398644139</c:v>
                </c:pt>
                <c:pt idx="382" formatCode="0.0000">
                  <c:v>2.4272435261071741</c:v>
                </c:pt>
                <c:pt idx="383" formatCode="0.0000">
                  <c:v>1.441273643047718</c:v>
                </c:pt>
                <c:pt idx="384" formatCode="0.0000">
                  <c:v>1.4088217706001172</c:v>
                </c:pt>
                <c:pt idx="385" formatCode="0.0000">
                  <c:v>1.3781909646484065</c:v>
                </c:pt>
                <c:pt idx="386" formatCode="0.0000">
                  <c:v>1.3409352363735951</c:v>
                </c:pt>
                <c:pt idx="387" formatCode="0.0000">
                  <c:v>1.4255041470497751</c:v>
                </c:pt>
                <c:pt idx="388" formatCode="0.0000">
                  <c:v>1.4229556922410727</c:v>
                </c:pt>
                <c:pt idx="389" formatCode="0.0000">
                  <c:v>1.469932955585068</c:v>
                </c:pt>
                <c:pt idx="390" formatCode="0.0000">
                  <c:v>1.4835676058460741</c:v>
                </c:pt>
                <c:pt idx="391" formatCode="0.0000">
                  <c:v>1.5044079548309308</c:v>
                </c:pt>
                <c:pt idx="392" formatCode="0.0000">
                  <c:v>1.4674159506504503</c:v>
                </c:pt>
                <c:pt idx="393" formatCode="0.0000">
                  <c:v>2.9440805860782588</c:v>
                </c:pt>
                <c:pt idx="394" formatCode="0.0000">
                  <c:v>1.5851124998096666</c:v>
                </c:pt>
                <c:pt idx="395" formatCode="0.0000">
                  <c:v>1.5461028949975617</c:v>
                </c:pt>
                <c:pt idx="396" formatCode="0.0000">
                  <c:v>1.5626501522348084</c:v>
                </c:pt>
                <c:pt idx="397" formatCode="0.0000">
                  <c:v>1.5249990020982152</c:v>
                </c:pt>
                <c:pt idx="398" formatCode="0.0000">
                  <c:v>1.4866484014572992</c:v>
                </c:pt>
                <c:pt idx="399" formatCode="0.0000">
                  <c:v>1.4732157509026174</c:v>
                </c:pt>
                <c:pt idx="400" formatCode="0.0000">
                  <c:v>1.50721286027124</c:v>
                </c:pt>
                <c:pt idx="401" formatCode="0.0000">
                  <c:v>1.5120147994693611</c:v>
                </c:pt>
                <c:pt idx="402" formatCode="0.0000">
                  <c:v>1.492935426761304</c:v>
                </c:pt>
                <c:pt idx="403" formatCode="0.0000">
                  <c:v>1.4845852760518761</c:v>
                </c:pt>
                <c:pt idx="404" formatCode="0.0000">
                  <c:v>1.4457220463106037</c:v>
                </c:pt>
                <c:pt idx="405" formatCode="0.0000">
                  <c:v>1.4535186018897164</c:v>
                </c:pt>
                <c:pt idx="406" formatCode="0.0000">
                  <c:v>1.4148653555331789</c:v>
                </c:pt>
                <c:pt idx="407" formatCode="0.0000">
                  <c:v>1.3763845678073126</c:v>
                </c:pt>
                <c:pt idx="408" formatCode="0.0000">
                  <c:v>1.8058737012845829</c:v>
                </c:pt>
                <c:pt idx="409" formatCode="0.0000">
                  <c:v>1.4811671229457342</c:v>
                </c:pt>
                <c:pt idx="410" formatCode="0.0000">
                  <c:v>1.4708699178283546</c:v>
                </c:pt>
                <c:pt idx="411" formatCode="0.0000">
                  <c:v>3.4368002469289136</c:v>
                </c:pt>
                <c:pt idx="412" formatCode="0.0000">
                  <c:v>1.5696822611280683</c:v>
                </c:pt>
                <c:pt idx="413" formatCode="0.0000">
                  <c:v>1.5567575301638494</c:v>
                </c:pt>
                <c:pt idx="414" formatCode="0.0000">
                  <c:v>1.5284674534008298</c:v>
                </c:pt>
                <c:pt idx="415" formatCode="0.0000">
                  <c:v>1.489952728285558</c:v>
                </c:pt>
                <c:pt idx="416" formatCode="0.0000">
                  <c:v>1.4752043686457865</c:v>
                </c:pt>
                <c:pt idx="417" formatCode="0.0000">
                  <c:v>2.6553434931368596</c:v>
                </c:pt>
                <c:pt idx="418" formatCode="0.0000">
                  <c:v>1.6061151728018219</c:v>
                </c:pt>
                <c:pt idx="419" formatCode="0.0000">
                  <c:v>1.8386164133623524</c:v>
                </c:pt>
                <c:pt idx="420" formatCode="0.0000">
                  <c:v>1.6359523578040509</c:v>
                </c:pt>
                <c:pt idx="421" formatCode="0.0000">
                  <c:v>4.163548268651641</c:v>
                </c:pt>
                <c:pt idx="422" formatCode="0.0000">
                  <c:v>1.9604130230074162</c:v>
                </c:pt>
                <c:pt idx="423" formatCode="0.0000">
                  <c:v>1.8659012647437354</c:v>
                </c:pt>
                <c:pt idx="424" formatCode="0.0000">
                  <c:v>5.4444156395710586</c:v>
                </c:pt>
                <c:pt idx="425" formatCode="0.0000">
                  <c:v>2.0462783759485283</c:v>
                </c:pt>
                <c:pt idx="426" formatCode="0.0000">
                  <c:v>2.0112938137239604</c:v>
                </c:pt>
                <c:pt idx="427" formatCode="0.0000">
                  <c:v>1.9693520145732704</c:v>
                </c:pt>
                <c:pt idx="428" formatCode="0.0000">
                  <c:v>1.9442136441491797</c:v>
                </c:pt>
                <c:pt idx="429" formatCode="0.0000">
                  <c:v>1.9090778944548217</c:v>
                </c:pt>
                <c:pt idx="430" formatCode="0.0000">
                  <c:v>1.8688852069596953</c:v>
                </c:pt>
                <c:pt idx="431" formatCode="0.0000">
                  <c:v>1.8762231875597584</c:v>
                </c:pt>
                <c:pt idx="432" formatCode="0.0000">
                  <c:v>1.8366432151732113</c:v>
                </c:pt>
                <c:pt idx="433" formatCode="0.0000">
                  <c:v>1.8330416909305258</c:v>
                </c:pt>
                <c:pt idx="434" formatCode="0.0000">
                  <c:v>1.7940896162990807</c:v>
                </c:pt>
                <c:pt idx="435" formatCode="0.0000">
                  <c:v>1.8359186160502059</c:v>
                </c:pt>
                <c:pt idx="436" formatCode="0.0000">
                  <c:v>1.7975396740604461</c:v>
                </c:pt>
                <c:pt idx="437" formatCode="0.0000">
                  <c:v>7.5681832887249634</c:v>
                </c:pt>
                <c:pt idx="438" formatCode="0.0000">
                  <c:v>2.0404220580744075</c:v>
                </c:pt>
                <c:pt idx="439" formatCode="0.0000">
                  <c:v>2.3408777629894728</c:v>
                </c:pt>
                <c:pt idx="440" formatCode="0.0000">
                  <c:v>2.1187657704022156</c:v>
                </c:pt>
                <c:pt idx="441" formatCode="0.0000">
                  <c:v>3.6627854944717915</c:v>
                </c:pt>
                <c:pt idx="442" formatCode="0.0000">
                  <c:v>2.2554521395625642</c:v>
                </c:pt>
                <c:pt idx="443" formatCode="0.0000">
                  <c:v>2.2537516194207265</c:v>
                </c:pt>
                <c:pt idx="444" formatCode="0.0000">
                  <c:v>2.2667334490858826</c:v>
                </c:pt>
                <c:pt idx="445" formatCode="0.0000">
                  <c:v>3.4279997762741519</c:v>
                </c:pt>
                <c:pt idx="446" formatCode="0.0000">
                  <c:v>2.3198713307701455</c:v>
                </c:pt>
                <c:pt idx="447" formatCode="0.0000">
                  <c:v>2.3073407689052141</c:v>
                </c:pt>
                <c:pt idx="448" formatCode="0.0000">
                  <c:v>2.2671900044335374</c:v>
                </c:pt>
                <c:pt idx="449" formatCode="0.0000">
                  <c:v>2.274767131554758</c:v>
                </c:pt>
                <c:pt idx="450" formatCode="0.0000">
                  <c:v>2.2333615005830718</c:v>
                </c:pt>
                <c:pt idx="451" formatCode="0.0000">
                  <c:v>2.2158485005434496</c:v>
                </c:pt>
                <c:pt idx="452" formatCode="0.0000">
                  <c:v>2.2074951064820487</c:v>
                </c:pt>
                <c:pt idx="453" formatCode="0.0000">
                  <c:v>2.1670294710503271</c:v>
                </c:pt>
                <c:pt idx="454" formatCode="0.0000">
                  <c:v>2.1262669904468492</c:v>
                </c:pt>
                <c:pt idx="455" formatCode="0.0000">
                  <c:v>2.0865400349931909</c:v>
                </c:pt>
                <c:pt idx="456" formatCode="0.0000">
                  <c:v>2.0471219544641257</c:v>
                </c:pt>
                <c:pt idx="457" formatCode="0.0000">
                  <c:v>2.2455770459594224</c:v>
                </c:pt>
                <c:pt idx="458" formatCode="0.0000">
                  <c:v>2.1285537698320649</c:v>
                </c:pt>
                <c:pt idx="459" formatCode="0.0000">
                  <c:v>2.1127348357432623</c:v>
                </c:pt>
                <c:pt idx="460" formatCode="0.0000">
                  <c:v>2.0730886432492222</c:v>
                </c:pt>
                <c:pt idx="461" formatCode="0.0000">
                  <c:v>2.0340096045421254</c:v>
                </c:pt>
                <c:pt idx="462" formatCode="0.0000">
                  <c:v>1.9952453216895603</c:v>
                </c:pt>
                <c:pt idx="463" formatCode="0.0000">
                  <c:v>1.9642094955700711</c:v>
                </c:pt>
                <c:pt idx="464" formatCode="0.0000">
                  <c:v>1.9270065521567101</c:v>
                </c:pt>
                <c:pt idx="465" formatCode="0.0000">
                  <c:v>1.8903214640375898</c:v>
                </c:pt>
                <c:pt idx="466" formatCode="0.0000">
                  <c:v>1.8550296337228431</c:v>
                </c:pt>
                <c:pt idx="467" formatCode="0.0000">
                  <c:v>1.8228032783557735</c:v>
                </c:pt>
                <c:pt idx="468" formatCode="0.0000">
                  <c:v>1.7882148454754465</c:v>
                </c:pt>
                <c:pt idx="469" formatCode="0.0000">
                  <c:v>1.754466172228154</c:v>
                </c:pt>
                <c:pt idx="470" formatCode="0.0000">
                  <c:v>1.7206010559602403</c:v>
                </c:pt>
                <c:pt idx="471" formatCode="0.0000">
                  <c:v>1.6870375142606675</c:v>
                </c:pt>
                <c:pt idx="472" formatCode="0.0000">
                  <c:v>1.7021748736935765</c:v>
                </c:pt>
                <c:pt idx="473" formatCode="0.0000">
                  <c:v>1.6948385275557571</c:v>
                </c:pt>
                <c:pt idx="474" formatCode="0.0000">
                  <c:v>1.6617918694785578</c:v>
                </c:pt>
                <c:pt idx="475" formatCode="0.0000">
                  <c:v>1.6300436683055621</c:v>
                </c:pt>
                <c:pt idx="476" formatCode="0.0000">
                  <c:v>1.5983267773949126</c:v>
                </c:pt>
                <c:pt idx="477" formatCode="0.0000">
                  <c:v>1.5672349067193767</c:v>
                </c:pt>
                <c:pt idx="478" formatCode="0.0000">
                  <c:v>1.5458838820673582</c:v>
                </c:pt>
                <c:pt idx="479" formatCode="0.0000">
                  <c:v>1.5218842562705077</c:v>
                </c:pt>
                <c:pt idx="480" formatCode="0.0000">
                  <c:v>1.4910301728231949</c:v>
                </c:pt>
                <c:pt idx="481" formatCode="0.0000">
                  <c:v>1.4614140910773354</c:v>
                </c:pt>
                <c:pt idx="482" formatCode="0.0000">
                  <c:v>1.4407465632325251</c:v>
                </c:pt>
                <c:pt idx="483" formatCode="0.0000">
                  <c:v>1.4124911140294429</c:v>
                </c:pt>
                <c:pt idx="484" formatCode="0.0000">
                  <c:v>1.3842769337048959</c:v>
                </c:pt>
                <c:pt idx="485" formatCode="0.0000">
                  <c:v>1.3565998519009352</c:v>
                </c:pt>
                <c:pt idx="486" formatCode="0.0000">
                  <c:v>1.6634619205741044</c:v>
                </c:pt>
                <c:pt idx="487" formatCode="0.0000">
                  <c:v>1.4689716315250625</c:v>
                </c:pt>
                <c:pt idx="488" formatCode="0.0000">
                  <c:v>1.440029401205591</c:v>
                </c:pt>
                <c:pt idx="489" formatCode="0.0000">
                  <c:v>1.4109302642309989</c:v>
                </c:pt>
                <c:pt idx="490" formatCode="0.0000">
                  <c:v>1.3827245560665271</c:v>
                </c:pt>
                <c:pt idx="491" formatCode="0.0000">
                  <c:v>1.354965870402252</c:v>
                </c:pt>
                <c:pt idx="492" formatCode="0.0000">
                  <c:v>1.3274168626504346</c:v>
                </c:pt>
                <c:pt idx="493" formatCode="0.0000">
                  <c:v>1.3002532038081218</c:v>
                </c:pt>
                <c:pt idx="494" formatCode="0.0000">
                  <c:v>1.2739789392918239</c:v>
                </c:pt>
                <c:pt idx="495" formatCode="0.0000">
                  <c:v>1.2479136326008926</c:v>
                </c:pt>
                <c:pt idx="496" formatCode="0.0000">
                  <c:v>1.2226958927208769</c:v>
                </c:pt>
                <c:pt idx="497" formatCode="0.0000">
                  <c:v>1.1974322282144658</c:v>
                </c:pt>
                <c:pt idx="498" formatCode="0.0000">
                  <c:v>1.172982441615805</c:v>
                </c:pt>
                <c:pt idx="499" formatCode="0.0000">
                  <c:v>1.1514546695218908</c:v>
                </c:pt>
                <c:pt idx="500" formatCode="0.0000">
                  <c:v>1.1273362521009758</c:v>
                </c:pt>
                <c:pt idx="501" formatCode="0.0000">
                  <c:v>1.1036200019981817</c:v>
                </c:pt>
                <c:pt idx="502" formatCode="0.0000">
                  <c:v>1.0806008322475609</c:v>
                </c:pt>
                <c:pt idx="503" formatCode="0.0000">
                  <c:v>1.0581469656272817</c:v>
                </c:pt>
                <c:pt idx="504" formatCode="0.0000">
                  <c:v>1.036033355295753</c:v>
                </c:pt>
                <c:pt idx="505" formatCode="0.0000">
                  <c:v>1.0140082395411143</c:v>
                </c:pt>
                <c:pt idx="506" formatCode="0.0000">
                  <c:v>0.99264326588388674</c:v>
                </c:pt>
                <c:pt idx="507" formatCode="0.0000">
                  <c:v>0.97138956734244963</c:v>
                </c:pt>
                <c:pt idx="508" formatCode="0.0000">
                  <c:v>0.95034295514741207</c:v>
                </c:pt>
                <c:pt idx="509" formatCode="0.0000">
                  <c:v>0.93979579264685886</c:v>
                </c:pt>
                <c:pt idx="510" formatCode="0.0000">
                  <c:v>0.93256095369192082</c:v>
                </c:pt>
                <c:pt idx="511" formatCode="0.0000">
                  <c:v>0.92600342377198563</c:v>
                </c:pt>
                <c:pt idx="512" formatCode="0.0000">
                  <c:v>0.91960705089696027</c:v>
                </c:pt>
                <c:pt idx="513" formatCode="0.0000">
                  <c:v>0.91325486099675568</c:v>
                </c:pt>
                <c:pt idx="514" formatCode="0.0000">
                  <c:v>0.90694654887727155</c:v>
                </c:pt>
                <c:pt idx="515" formatCode="0.0000">
                  <c:v>0.90068181145253723</c:v>
                </c:pt>
                <c:pt idx="516" formatCode="0.0000">
                  <c:v>0.89446034773015015</c:v>
                </c:pt>
                <c:pt idx="517" formatCode="0.0000">
                  <c:v>0.88828185879681365</c:v>
                </c:pt>
                <c:pt idx="518" formatCode="0.0000">
                  <c:v>0.88214604780397654</c:v>
                </c:pt>
                <c:pt idx="519" formatCode="0.0000">
                  <c:v>0.87605261995356976</c:v>
                </c:pt>
                <c:pt idx="520" formatCode="0.0000">
                  <c:v>0.87000128248384379</c:v>
                </c:pt>
                <c:pt idx="521" formatCode="0.0000">
                  <c:v>0.86399174465530193</c:v>
                </c:pt>
                <c:pt idx="522" formatCode="0.0000">
                  <c:v>0.85802371773673214</c:v>
                </c:pt>
                <c:pt idx="523" formatCode="0.0000">
                  <c:v>1.0661118255866111</c:v>
                </c:pt>
                <c:pt idx="524" formatCode="0.0000">
                  <c:v>0.9959140066338652</c:v>
                </c:pt>
                <c:pt idx="525" formatCode="0.0000">
                  <c:v>0.97437548838283772</c:v>
                </c:pt>
                <c:pt idx="526" formatCode="0.0000">
                  <c:v>0.95401615082213553</c:v>
                </c:pt>
                <c:pt idx="527" formatCode="0.0000">
                  <c:v>0.93354533675813234</c:v>
                </c:pt>
                <c:pt idx="528" formatCode="0.0000">
                  <c:v>0.91366837514594956</c:v>
                </c:pt>
                <c:pt idx="529" formatCode="0.0000">
                  <c:v>0.89391075054707703</c:v>
                </c:pt>
                <c:pt idx="530" formatCode="0.0000">
                  <c:v>0.89847136876185363</c:v>
                </c:pt>
                <c:pt idx="531" formatCode="0.0000">
                  <c:v>0.89768413479889686</c:v>
                </c:pt>
                <c:pt idx="532" formatCode="0.0000">
                  <c:v>0.88266290407789505</c:v>
                </c:pt>
                <c:pt idx="533" formatCode="0.0000">
                  <c:v>0.86318879514169744</c:v>
                </c:pt>
                <c:pt idx="534" formatCode="0.0000">
                  <c:v>0.84464309851961217</c:v>
                </c:pt>
                <c:pt idx="535" formatCode="0.0000">
                  <c:v>0.82598526880744183</c:v>
                </c:pt>
                <c:pt idx="536" formatCode="0.0000">
                  <c:v>0.80802967806017978</c:v>
                </c:pt>
                <c:pt idx="537" formatCode="0.0000">
                  <c:v>0.78980600682126667</c:v>
                </c:pt>
                <c:pt idx="538" formatCode="0.0000">
                  <c:v>0.7721152248067602</c:v>
                </c:pt>
                <c:pt idx="539" formatCode="0.0000">
                  <c:v>0.76338546821318387</c:v>
                </c:pt>
                <c:pt idx="540" formatCode="0.0000">
                  <c:v>0.75747954006529905</c:v>
                </c:pt>
                <c:pt idx="541" formatCode="0.0000">
                  <c:v>0.75214849999287448</c:v>
                </c:pt>
                <c:pt idx="542" formatCode="0.0000">
                  <c:v>0.74695303079714714</c:v>
                </c:pt>
                <c:pt idx="543" formatCode="0.0000">
                  <c:v>0.74179344932859592</c:v>
                </c:pt>
                <c:pt idx="544" formatCode="0.0000">
                  <c:v>0.73666950769258188</c:v>
                </c:pt>
                <c:pt idx="545" formatCode="0.0000">
                  <c:v>0.73158095970679904</c:v>
                </c:pt>
                <c:pt idx="546" formatCode="0.0000">
                  <c:v>0.72652756088944659</c:v>
                </c:pt>
                <c:pt idx="547" formatCode="0.0000">
                  <c:v>0.72150906844748364</c:v>
                </c:pt>
                <c:pt idx="548" formatCode="0.0000">
                  <c:v>0.71652524126496264</c:v>
                </c:pt>
                <c:pt idx="549" formatCode="0.0000">
                  <c:v>0.7115758398914459</c:v>
                </c:pt>
                <c:pt idx="550" formatCode="0.0000">
                  <c:v>0.70666062653050066</c:v>
                </c:pt>
                <c:pt idx="551" formatCode="0.0000">
                  <c:v>0.7017793650282742</c:v>
                </c:pt>
                <c:pt idx="552" formatCode="0.0000">
                  <c:v>0.69693182086214744</c:v>
                </c:pt>
                <c:pt idx="553" formatCode="0.0000">
                  <c:v>0.69211776112946721</c:v>
                </c:pt>
                <c:pt idx="554" formatCode="0.0000">
                  <c:v>0.6873369545363569</c:v>
                </c:pt>
                <c:pt idx="555" formatCode="0.0000">
                  <c:v>0.68258917138660313</c:v>
                </c:pt>
                <c:pt idx="556" formatCode="0.0000">
                  <c:v>0.67787418357062024</c:v>
                </c:pt>
                <c:pt idx="557" formatCode="0.0000">
                  <c:v>0.67319176455449059</c:v>
                </c:pt>
                <c:pt idx="558" formatCode="0.0000">
                  <c:v>0.66854168936908054</c:v>
                </c:pt>
                <c:pt idx="559" formatCode="0.0000">
                  <c:v>0.66392373459923193</c:v>
                </c:pt>
                <c:pt idx="560" formatCode="0.0000">
                  <c:v>0.67763934678374427</c:v>
                </c:pt>
                <c:pt idx="561" formatCode="0.0000">
                  <c:v>0.66016342048084142</c:v>
                </c:pt>
                <c:pt idx="562" formatCode="0.0000">
                  <c:v>0.65122107375906191</c:v>
                </c:pt>
                <c:pt idx="563" formatCode="0.0000">
                  <c:v>0.64590635924232631</c:v>
                </c:pt>
                <c:pt idx="564" formatCode="0.0000">
                  <c:v>0.64130805488485554</c:v>
                </c:pt>
                <c:pt idx="565" formatCode="0.0000">
                  <c:v>0.63687821656947285</c:v>
                </c:pt>
                <c:pt idx="566" formatCode="0.0000">
                  <c:v>0.63247897738246672</c:v>
                </c:pt>
                <c:pt idx="567" formatCode="0.0000">
                  <c:v>0.62811012596021842</c:v>
                </c:pt>
                <c:pt idx="568" formatCode="0.0000">
                  <c:v>0.62377145239910436</c:v>
                </c:pt>
                <c:pt idx="569" formatCode="0.0000">
                  <c:v>0.61996274249835881</c:v>
                </c:pt>
                <c:pt idx="570" formatCode="0.0000">
                  <c:v>0.62471800936729605</c:v>
                </c:pt>
                <c:pt idx="571" formatCode="0.0000">
                  <c:v>0.6778290028414431</c:v>
                </c:pt>
                <c:pt idx="572" formatCode="0.0000">
                  <c:v>0.75250153233791983</c:v>
                </c:pt>
                <c:pt idx="573" formatCode="0.0000">
                  <c:v>0.73299856193572754</c:v>
                </c:pt>
                <c:pt idx="574" formatCode="0.0000">
                  <c:v>0.71385989738298694</c:v>
                </c:pt>
                <c:pt idx="575" formatCode="0.0000">
                  <c:v>0.69462462415179216</c:v>
                </c:pt>
                <c:pt idx="576" formatCode="0.0000">
                  <c:v>0.67555906842637869</c:v>
                </c:pt>
                <c:pt idx="577" formatCode="0.0000">
                  <c:v>0.65704035323202503</c:v>
                </c:pt>
                <c:pt idx="578" formatCode="0.0000">
                  <c:v>0.63871250074030905</c:v>
                </c:pt>
                <c:pt idx="579" formatCode="0.0000">
                  <c:v>0.62036445216715086</c:v>
                </c:pt>
                <c:pt idx="580" formatCode="0.0000">
                  <c:v>0.60208969669260082</c:v>
                </c:pt>
                <c:pt idx="581" formatCode="0.0000">
                  <c:v>0.58318209100148211</c:v>
                </c:pt>
                <c:pt idx="582" formatCode="0.0000">
                  <c:v>0.56849132059140572</c:v>
                </c:pt>
                <c:pt idx="583" formatCode="0.0000">
                  <c:v>0.5625760946360544</c:v>
                </c:pt>
                <c:pt idx="584" formatCode="0.0000">
                  <c:v>0.55942118534129182</c:v>
                </c:pt>
                <c:pt idx="585" formatCode="0.0000">
                  <c:v>0.55459878456801548</c:v>
                </c:pt>
                <c:pt idx="586" formatCode="0.0000">
                  <c:v>0.55060493003326338</c:v>
                </c:pt>
                <c:pt idx="587" formatCode="0.0000">
                  <c:v>0.54680162396666809</c:v>
                </c:pt>
                <c:pt idx="588" formatCode="0.0000">
                  <c:v>0.56543686187393816</c:v>
                </c:pt>
                <c:pt idx="589" formatCode="0.0000">
                  <c:v>0.5463027729121146</c:v>
                </c:pt>
                <c:pt idx="590" formatCode="0.0000">
                  <c:v>0.53846339692307343</c:v>
                </c:pt>
                <c:pt idx="591" formatCode="0.0000">
                  <c:v>0.53234330489010406</c:v>
                </c:pt>
                <c:pt idx="592" formatCode="0.0000">
                  <c:v>0.52821811539532149</c:v>
                </c:pt>
                <c:pt idx="593" formatCode="0.0000">
                  <c:v>0.52452717826001027</c:v>
                </c:pt>
                <c:pt idx="594" formatCode="0.0000">
                  <c:v>0.52090400438278073</c:v>
                </c:pt>
                <c:pt idx="595" formatCode="0.0000">
                  <c:v>0.51779771465713176</c:v>
                </c:pt>
                <c:pt idx="596" formatCode="0.0000">
                  <c:v>0.51377636924429049</c:v>
                </c:pt>
                <c:pt idx="597" formatCode="0.0000">
                  <c:v>0.51018395498680513</c:v>
                </c:pt>
                <c:pt idx="598" formatCode="0.0000">
                  <c:v>0.50665985698978266</c:v>
                </c:pt>
                <c:pt idx="599" formatCode="0.0000">
                  <c:v>0.53261135661043058</c:v>
                </c:pt>
                <c:pt idx="600" formatCode="0.0000">
                  <c:v>0.51273365338338994</c:v>
                </c:pt>
                <c:pt idx="601" formatCode="0.0000">
                  <c:v>0.49861246377432927</c:v>
                </c:pt>
                <c:pt idx="602" formatCode="0.0000">
                  <c:v>0.49319568592430219</c:v>
                </c:pt>
                <c:pt idx="603" formatCode="0.0000">
                  <c:v>0.48942218572319096</c:v>
                </c:pt>
                <c:pt idx="604" formatCode="0.0000">
                  <c:v>0.48602062151276809</c:v>
                </c:pt>
                <c:pt idx="605" formatCode="0.0000">
                  <c:v>0.48266343185197397</c:v>
                </c:pt>
                <c:pt idx="606" formatCode="0.0000">
                  <c:v>0.47932943199408062</c:v>
                </c:pt>
                <c:pt idx="607" formatCode="0.0000">
                  <c:v>0.47601846175541862</c:v>
                </c:pt>
                <c:pt idx="608" formatCode="0.0000">
                  <c:v>0.47273036205878793</c:v>
                </c:pt>
                <c:pt idx="609" formatCode="0.0000">
                  <c:v>0.46946497492581513</c:v>
                </c:pt>
                <c:pt idx="610" formatCode="0.0000">
                  <c:v>0.46622214346936325</c:v>
                </c:pt>
                <c:pt idx="611" formatCode="0.0000">
                  <c:v>0.46300171188599371</c:v>
                </c:pt>
                <c:pt idx="612" formatCode="0.0000">
                  <c:v>0.45980352544848102</c:v>
                </c:pt>
                <c:pt idx="613" formatCode="0.0000">
                  <c:v>0.45662743049837873</c:v>
                </c:pt>
                <c:pt idx="614" formatCode="0.0000">
                  <c:v>0.45347327443863661</c:v>
                </c:pt>
                <c:pt idx="615" formatCode="0.0000">
                  <c:v>0.4503409057262695</c:v>
                </c:pt>
                <c:pt idx="616" formatCode="0.0000">
                  <c:v>0.44723017386507585</c:v>
                </c:pt>
                <c:pt idx="617" formatCode="0.0000">
                  <c:v>0.4441409293984076</c:v>
                </c:pt>
                <c:pt idx="618" formatCode="0.0000">
                  <c:v>0.44107302390198905</c:v>
                </c:pt>
                <c:pt idx="619" formatCode="0.0000">
                  <c:v>0.43802630997678565</c:v>
                </c:pt>
                <c:pt idx="620" formatCode="0.0000">
                  <c:v>0.43500064124192278</c:v>
                </c:pt>
                <c:pt idx="621" formatCode="0.0000">
                  <c:v>0.43199587232765196</c:v>
                </c:pt>
                <c:pt idx="622" formatCode="0.0000">
                  <c:v>0.42901185886836696</c:v>
                </c:pt>
                <c:pt idx="623" formatCode="0.0000">
                  <c:v>0.42604845749566805</c:v>
                </c:pt>
                <c:pt idx="624" formatCode="0.0000">
                  <c:v>0.42310552583147282</c:v>
                </c:pt>
                <c:pt idx="625" formatCode="0.0000">
                  <c:v>0.42018292248117672</c:v>
                </c:pt>
                <c:pt idx="626" formatCode="0.0000">
                  <c:v>0.41728050702685832</c:v>
                </c:pt>
                <c:pt idx="627" formatCode="0.0000">
                  <c:v>0.41439814002053443</c:v>
                </c:pt>
                <c:pt idx="628" formatCode="0.0000">
                  <c:v>0.4128391351642528</c:v>
                </c:pt>
                <c:pt idx="629" formatCode="0.0000">
                  <c:v>0.40887415045374315</c:v>
                </c:pt>
                <c:pt idx="630" formatCode="0.0000">
                  <c:v>0.4058699496183808</c:v>
                </c:pt>
                <c:pt idx="631" formatCode="0.0000">
                  <c:v>0.40306640108942177</c:v>
                </c:pt>
                <c:pt idx="632" formatCode="0.0000">
                  <c:v>0.40028221808471898</c:v>
                </c:pt>
                <c:pt idx="633" formatCode="0.0000">
                  <c:v>0.39751726683682537</c:v>
                </c:pt>
                <c:pt idx="634" formatCode="0.0000">
                  <c:v>0.39477141450229303</c:v>
                </c:pt>
                <c:pt idx="635" formatCode="0.0000">
                  <c:v>0.3920445291552907</c:v>
                </c:pt>
                <c:pt idx="636" formatCode="0.0000">
                  <c:v>0.3893364797812654</c:v>
                </c:pt>
                <c:pt idx="637" formatCode="0.0000">
                  <c:v>0.39441113384881249</c:v>
                </c:pt>
                <c:pt idx="638" formatCode="0.0000">
                  <c:v>0.43384572628739859</c:v>
                </c:pt>
                <c:pt idx="639" formatCode="0.0000">
                  <c:v>0.41087081134388914</c:v>
                </c:pt>
                <c:pt idx="640" formatCode="0.0000">
                  <c:v>0.38842923377644123</c:v>
                </c:pt>
                <c:pt idx="641" formatCode="0.0000">
                  <c:v>0.37782570622748179</c:v>
                </c:pt>
                <c:pt idx="642" formatCode="0.0000">
                  <c:v>0.37373884664222162</c:v>
                </c:pt>
                <c:pt idx="643" formatCode="0.0000">
                  <c:v>0.37089672466429857</c:v>
                </c:pt>
                <c:pt idx="644" formatCode="0.0000">
                  <c:v>0.36833475384629144</c:v>
                </c:pt>
                <c:pt idx="645" formatCode="0.0000">
                  <c:v>0.36579047985339991</c:v>
                </c:pt>
                <c:pt idx="646" formatCode="0.0000">
                  <c:v>0.36326378044472368</c:v>
                </c:pt>
                <c:pt idx="647" formatCode="0.0000">
                  <c:v>0.36075453422374221</c:v>
                </c:pt>
                <c:pt idx="648" formatCode="0.0000">
                  <c:v>0.35826262063248171</c:v>
                </c:pt>
                <c:pt idx="649" formatCode="0.0000">
                  <c:v>0.35578791994572334</c:v>
                </c:pt>
                <c:pt idx="650" formatCode="0.0000">
                  <c:v>0.35333031326525072</c:v>
                </c:pt>
                <c:pt idx="651" formatCode="0.0000">
                  <c:v>0.35088968251413749</c:v>
                </c:pt>
                <c:pt idx="652" formatCode="0.0000">
                  <c:v>0.34846591043107411</c:v>
                </c:pt>
                <c:pt idx="653" formatCode="0.0000">
                  <c:v>0.36673359401885819</c:v>
                </c:pt>
                <c:pt idx="654" formatCode="0.0000">
                  <c:v>0.34827887263484719</c:v>
                </c:pt>
                <c:pt idx="655" formatCode="0.0000">
                  <c:v>0.41138456283095959</c:v>
                </c:pt>
                <c:pt idx="656" formatCode="0.0000">
                  <c:v>0.43330526444647705</c:v>
                </c:pt>
                <c:pt idx="657" formatCode="0.0000">
                  <c:v>2.0829957191641109</c:v>
                </c:pt>
                <c:pt idx="658" formatCode="0.0000">
                  <c:v>0.69407158931822832</c:v>
                </c:pt>
                <c:pt idx="659" formatCode="0.0000">
                  <c:v>1.0107284475659855</c:v>
                </c:pt>
                <c:pt idx="660" formatCode="0.0000">
                  <c:v>0.80494637790656398</c:v>
                </c:pt>
                <c:pt idx="661" formatCode="0.0000">
                  <c:v>0.77482909430035329</c:v>
                </c:pt>
                <c:pt idx="662" formatCode="0.0000">
                  <c:v>0.86058614637107556</c:v>
                </c:pt>
                <c:pt idx="663" formatCode="0.0000">
                  <c:v>0.87674906858308799</c:v>
                </c:pt>
                <c:pt idx="664" formatCode="0.0000">
                  <c:v>0.84540518261239639</c:v>
                </c:pt>
                <c:pt idx="665" formatCode="0.0000">
                  <c:v>0.84868388859599064</c:v>
                </c:pt>
                <c:pt idx="666" formatCode="0.0000">
                  <c:v>0.86126041817849031</c:v>
                </c:pt>
                <c:pt idx="667" formatCode="0.0000">
                  <c:v>0.85583779589441389</c:v>
                </c:pt>
                <c:pt idx="668" formatCode="0.0000">
                  <c:v>0.90544975734952127</c:v>
                </c:pt>
                <c:pt idx="669" formatCode="0.0000">
                  <c:v>0.89723552654690697</c:v>
                </c:pt>
                <c:pt idx="670" formatCode="0.0000">
                  <c:v>0.86916252719698184</c:v>
                </c:pt>
                <c:pt idx="671" formatCode="0.0000">
                  <c:v>0.85594407845236586</c:v>
                </c:pt>
                <c:pt idx="672" formatCode="0.0000">
                  <c:v>0.8236634701032397</c:v>
                </c:pt>
                <c:pt idx="673" formatCode="0.0000">
                  <c:v>0.82686920094649508</c:v>
                </c:pt>
                <c:pt idx="674" formatCode="0.0000">
                  <c:v>0.79523547582114473</c:v>
                </c:pt>
                <c:pt idx="675" formatCode="0.0000">
                  <c:v>0.76969232914014118</c:v>
                </c:pt>
                <c:pt idx="676" formatCode="0.0000">
                  <c:v>0.76920327404062105</c:v>
                </c:pt>
                <c:pt idx="677" formatCode="0.0000">
                  <c:v>0.73821816771476834</c:v>
                </c:pt>
                <c:pt idx="678" formatCode="0.0000">
                  <c:v>0.74376645981109846</c:v>
                </c:pt>
                <c:pt idx="679" formatCode="0.0000">
                  <c:v>0.72793996986307796</c:v>
                </c:pt>
                <c:pt idx="680" formatCode="0.0000">
                  <c:v>0.69880987707913556</c:v>
                </c:pt>
                <c:pt idx="681" formatCode="0.0000">
                  <c:v>0.69632532109354284</c:v>
                </c:pt>
                <c:pt idx="682" formatCode="0.0000">
                  <c:v>0.66631353894793821</c:v>
                </c:pt>
                <c:pt idx="683" formatCode="0.0000">
                  <c:v>0.64196668228912945</c:v>
                </c:pt>
                <c:pt idx="684" formatCode="0.0000">
                  <c:v>0.61274410205074747</c:v>
                </c:pt>
                <c:pt idx="685" formatCode="0.0000">
                  <c:v>0.58461039133452442</c:v>
                </c:pt>
                <c:pt idx="686" formatCode="0.0000">
                  <c:v>0.5562219370162691</c:v>
                </c:pt>
                <c:pt idx="687" formatCode="0.0000">
                  <c:v>0.56057741524424975</c:v>
                </c:pt>
                <c:pt idx="688" formatCode="0.0000">
                  <c:v>0.540138989978447</c:v>
                </c:pt>
                <c:pt idx="689" formatCode="0.0000">
                  <c:v>0.97884031627354096</c:v>
                </c:pt>
                <c:pt idx="690" formatCode="0.0000">
                  <c:v>0.79430981062271844</c:v>
                </c:pt>
                <c:pt idx="691" formatCode="0.0000">
                  <c:v>0.76919294195810994</c:v>
                </c:pt>
                <c:pt idx="692" formatCode="0.0000">
                  <c:v>0.74550332396041497</c:v>
                </c:pt>
                <c:pt idx="693" formatCode="0.0000">
                  <c:v>0.76597339477588033</c:v>
                </c:pt>
                <c:pt idx="694" formatCode="0.0000">
                  <c:v>1.216355135988715</c:v>
                </c:pt>
                <c:pt idx="695" formatCode="0.0000">
                  <c:v>0.97957530128503456</c:v>
                </c:pt>
                <c:pt idx="696" formatCode="0.0000">
                  <c:v>0.94500496021746461</c:v>
                </c:pt>
                <c:pt idx="697" formatCode="0.0000">
                  <c:v>0.91071028159662426</c:v>
                </c:pt>
                <c:pt idx="698" formatCode="0.0000">
                  <c:v>0.87747097971957966</c:v>
                </c:pt>
                <c:pt idx="699" formatCode="0.0000">
                  <c:v>0.94902956600065802</c:v>
                </c:pt>
                <c:pt idx="700" formatCode="0.0000">
                  <c:v>1.2860420933351109</c:v>
                </c:pt>
                <c:pt idx="701" formatCode="0.0000">
                  <c:v>1.056029135498052</c:v>
                </c:pt>
                <c:pt idx="702" formatCode="0.0000">
                  <c:v>1.0202251934132147</c:v>
                </c:pt>
                <c:pt idx="703" formatCode="0.0000">
                  <c:v>0.98549958300919938</c:v>
                </c:pt>
                <c:pt idx="704" formatCode="0.0000">
                  <c:v>0.9517451982863091</c:v>
                </c:pt>
                <c:pt idx="705" formatCode="0.0000">
                  <c:v>0.91887991827631155</c:v>
                </c:pt>
                <c:pt idx="706" formatCode="0.0000">
                  <c:v>0.8863856878612828</c:v>
                </c:pt>
                <c:pt idx="707" formatCode="0.0000">
                  <c:v>0.85375152002552324</c:v>
                </c:pt>
                <c:pt idx="708" formatCode="0.0000">
                  <c:v>0.82157773215731789</c:v>
                </c:pt>
                <c:pt idx="709" formatCode="0.0000">
                  <c:v>0.7898351993527829</c:v>
                </c:pt>
                <c:pt idx="710" formatCode="0.0000">
                  <c:v>0.75835710970767711</c:v>
                </c:pt>
                <c:pt idx="711" formatCode="0.0000">
                  <c:v>0.72883889091660536</c:v>
                </c:pt>
                <c:pt idx="712" formatCode="0.0000">
                  <c:v>0.69836220100984048</c:v>
                </c:pt>
                <c:pt idx="713" formatCode="0.0000">
                  <c:v>0.66764956394809638</c:v>
                </c:pt>
                <c:pt idx="714" formatCode="0.0000">
                  <c:v>0.63889083425480631</c:v>
                </c:pt>
                <c:pt idx="715" formatCode="0.0000">
                  <c:v>0.6093207583273329</c:v>
                </c:pt>
                <c:pt idx="716" formatCode="0.0000">
                  <c:v>0.58056136531159908</c:v>
                </c:pt>
                <c:pt idx="717" formatCode="0.0000">
                  <c:v>0.60930054843962655</c:v>
                </c:pt>
                <c:pt idx="718" formatCode="0.0000">
                  <c:v>0.58519871216468677</c:v>
                </c:pt>
                <c:pt idx="719" formatCode="0.0000">
                  <c:v>0.55637192544628067</c:v>
                </c:pt>
                <c:pt idx="720" formatCode="0.0000">
                  <c:v>0.63777080147691168</c:v>
                </c:pt>
                <c:pt idx="721" formatCode="0.0000">
                  <c:v>0.63344102453342355</c:v>
                </c:pt>
                <c:pt idx="722" formatCode="0.0000">
                  <c:v>0.61280095796133571</c:v>
                </c:pt>
                <c:pt idx="723" formatCode="0.0000">
                  <c:v>1.6699991659323716</c:v>
                </c:pt>
                <c:pt idx="724" formatCode="0.0000">
                  <c:v>0.77736662123225653</c:v>
                </c:pt>
                <c:pt idx="725" formatCode="0.0000">
                  <c:v>0.74604030814816336</c:v>
                </c:pt>
                <c:pt idx="726" formatCode="0.0000">
                  <c:v>1.315200669445842</c:v>
                </c:pt>
                <c:pt idx="727" formatCode="0.0000">
                  <c:v>0.90404668507610475</c:v>
                </c:pt>
                <c:pt idx="728" formatCode="0.0000">
                  <c:v>0.87092338432823091</c:v>
                </c:pt>
                <c:pt idx="729" formatCode="0.0000">
                  <c:v>3.2375354186994092</c:v>
                </c:pt>
                <c:pt idx="730" formatCode="0.0000">
                  <c:v>1.12012530776277</c:v>
                </c:pt>
                <c:pt idx="731" formatCode="0.0000">
                  <c:v>1.1200291536123266</c:v>
                </c:pt>
                <c:pt idx="732" formatCode="0.0000">
                  <c:v>1.1442307885895375</c:v>
                </c:pt>
                <c:pt idx="733" formatCode="0.0000">
                  <c:v>1.1527425766538177</c:v>
                </c:pt>
                <c:pt idx="734" formatCode="0.0000">
                  <c:v>1.1620756670625738</c:v>
                </c:pt>
                <c:pt idx="735" formatCode="0.0000">
                  <c:v>1.1612078388737381</c:v>
                </c:pt>
              </c:numCache>
            </c:numRef>
          </c:yVal>
          <c:smooth val="0"/>
          <c:extLst>
            <c:ext xmlns:c16="http://schemas.microsoft.com/office/drawing/2014/chart" uri="{C3380CC4-5D6E-409C-BE32-E72D297353CC}">
              <c16:uniqueId val="{00000002-A667-C343-B8BC-7EDA55CFCF12}"/>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3.2187923620683123</c:v>
                </c:pt>
                <c:pt idx="7" formatCode="0.0000">
                  <c:v>0.99293192364326976</c:v>
                </c:pt>
                <c:pt idx="8" formatCode="0.0000">
                  <c:v>2.2196370195421866</c:v>
                </c:pt>
                <c:pt idx="9" formatCode="0.0000">
                  <c:v>1.0812658080132382</c:v>
                </c:pt>
                <c:pt idx="10" formatCode="0.0000">
                  <c:v>1.3790028811529467</c:v>
                </c:pt>
                <c:pt idx="11" formatCode="0.0000">
                  <c:v>2.68785872989181</c:v>
                </c:pt>
                <c:pt idx="12" formatCode="0.0000">
                  <c:v>1.1903796716764825</c:v>
                </c:pt>
                <c:pt idx="13" formatCode="0.0000">
                  <c:v>1.1534905122195871</c:v>
                </c:pt>
                <c:pt idx="14" formatCode="0.0000">
                  <c:v>1.1171412949470185</c:v>
                </c:pt>
                <c:pt idx="15" formatCode="0.0000">
                  <c:v>1.0826313866847657</c:v>
                </c:pt>
                <c:pt idx="16" formatCode="0.0000">
                  <c:v>1.0875519735814891</c:v>
                </c:pt>
                <c:pt idx="17" formatCode="0.0000">
                  <c:v>2.8467622757456739</c:v>
                </c:pt>
                <c:pt idx="18" formatCode="0.0000">
                  <c:v>1.2089967349903292</c:v>
                </c:pt>
                <c:pt idx="19" formatCode="0.0000">
                  <c:v>1.1777159974748972</c:v>
                </c:pt>
                <c:pt idx="20" formatCode="0.0000">
                  <c:v>1.1482515824371002</c:v>
                </c:pt>
                <c:pt idx="21" formatCode="0.0000">
                  <c:v>1.1121547821561539</c:v>
                </c:pt>
                <c:pt idx="22" formatCode="0.0000">
                  <c:v>1.3727497581720731</c:v>
                </c:pt>
                <c:pt idx="23" formatCode="0.0000">
                  <c:v>1.1940904958193288</c:v>
                </c:pt>
                <c:pt idx="24" formatCode="0.0000">
                  <c:v>1.3539003015533635</c:v>
                </c:pt>
                <c:pt idx="25" formatCode="0.0000">
                  <c:v>1.2603896955136304</c:v>
                </c:pt>
                <c:pt idx="26" formatCode="0.0000">
                  <c:v>1.3064795714730908</c:v>
                </c:pt>
                <c:pt idx="27" formatCode="0.0000">
                  <c:v>1.2451776156155416</c:v>
                </c:pt>
                <c:pt idx="28" formatCode="0.0000">
                  <c:v>3.4608323021227623</c:v>
                </c:pt>
                <c:pt idx="29" formatCode="0.0000">
                  <c:v>1.3604304348072396</c:v>
                </c:pt>
                <c:pt idx="30" formatCode="0.0000">
                  <c:v>1.3225416313304688</c:v>
                </c:pt>
                <c:pt idx="31" formatCode="0.0000">
                  <c:v>1.3402045620022704</c:v>
                </c:pt>
                <c:pt idx="32" formatCode="0.0000">
                  <c:v>1.3036601031774699</c:v>
                </c:pt>
                <c:pt idx="33" formatCode="0.0000">
                  <c:v>1.2664146042889839</c:v>
                </c:pt>
                <c:pt idx="34" formatCode="0.0000">
                  <c:v>1.254099993799898</c:v>
                </c:pt>
                <c:pt idx="35" formatCode="0.0000">
                  <c:v>1.2923864846442423</c:v>
                </c:pt>
                <c:pt idx="36" formatCode="0.0000">
                  <c:v>1.2950478741141809</c:v>
                </c:pt>
                <c:pt idx="37" formatCode="0.0000">
                  <c:v>1.2770534961821003</c:v>
                </c:pt>
                <c:pt idx="38" formatCode="0.0000">
                  <c:v>1.2697749747164591</c:v>
                </c:pt>
                <c:pt idx="39" formatCode="0.0000">
                  <c:v>1.2319736995418811</c:v>
                </c:pt>
                <c:pt idx="40" formatCode="0.0000">
                  <c:v>1.2408392343034977</c:v>
                </c:pt>
                <c:pt idx="41" formatCode="0.0000">
                  <c:v>1.2032359685889915</c:v>
                </c:pt>
                <c:pt idx="42" formatCode="0.0000">
                  <c:v>1.1657954721123567</c:v>
                </c:pt>
                <c:pt idx="43" formatCode="0.0000">
                  <c:v>2.0737342242537955</c:v>
                </c:pt>
                <c:pt idx="44" formatCode="0.0000">
                  <c:v>1.2660848641319915</c:v>
                </c:pt>
                <c:pt idx="45" formatCode="0.0000">
                  <c:v>1.2569310172212873</c:v>
                </c:pt>
                <c:pt idx="46" formatCode="0.0000">
                  <c:v>4.0668835686256237</c:v>
                </c:pt>
                <c:pt idx="47" formatCode="0.0000">
                  <c:v>1.3588650146134844</c:v>
                </c:pt>
                <c:pt idx="48" formatCode="0.0000">
                  <c:v>1.3469567342416016</c:v>
                </c:pt>
                <c:pt idx="49" formatCode="0.0000">
                  <c:v>1.319673168529635</c:v>
                </c:pt>
                <c:pt idx="50" formatCode="0.0000">
                  <c:v>1.2821678701003536</c:v>
                </c:pt>
                <c:pt idx="51" formatCode="0.0000">
                  <c:v>1.2684226131889067</c:v>
                </c:pt>
                <c:pt idx="52" formatCode="0.0000">
                  <c:v>3.1167756198603191</c:v>
                </c:pt>
                <c:pt idx="53" formatCode="0.0000">
                  <c:v>1.3978987500773006</c:v>
                </c:pt>
                <c:pt idx="54" formatCode="0.0000">
                  <c:v>2.0768674114221071</c:v>
                </c:pt>
                <c:pt idx="55" formatCode="0.0000">
                  <c:v>1.4270706146960745</c:v>
                </c:pt>
                <c:pt idx="56" formatCode="0.0000">
                  <c:v>4.9001392025093331</c:v>
                </c:pt>
                <c:pt idx="57" formatCode="0.0000">
                  <c:v>2.1785282182036716</c:v>
                </c:pt>
                <c:pt idx="58" formatCode="0.0000">
                  <c:v>1.6997369461155967</c:v>
                </c:pt>
                <c:pt idx="59" formatCode="0.0000">
                  <c:v>6.3660754358326912</c:v>
                </c:pt>
                <c:pt idx="60" formatCode="0.0000">
                  <c:v>2.0192512009142325</c:v>
                </c:pt>
                <c:pt idx="61" formatCode="0.0000">
                  <c:v>1.7909551011298857</c:v>
                </c:pt>
                <c:pt idx="62" formatCode="0.0000">
                  <c:v>1.7500995377441833</c:v>
                </c:pt>
                <c:pt idx="63" formatCode="0.0000">
                  <c:v>1.7260617737116579</c:v>
                </c:pt>
                <c:pt idx="64" formatCode="0.0000">
                  <c:v>1.6920105635932849</c:v>
                </c:pt>
                <c:pt idx="65" formatCode="0.0000">
                  <c:v>1.6528979471518224</c:v>
                </c:pt>
                <c:pt idx="66" formatCode="0.0000">
                  <c:v>1.6613148824574044</c:v>
                </c:pt>
                <c:pt idx="67" formatCode="0.0000">
                  <c:v>1.622809737070293</c:v>
                </c:pt>
                <c:pt idx="68" formatCode="0.0000">
                  <c:v>1.6202730321338126</c:v>
                </c:pt>
                <c:pt idx="69" formatCode="0.0000">
                  <c:v>1.5823883759663455</c:v>
                </c:pt>
                <c:pt idx="70" formatCode="0.0000">
                  <c:v>1.6391481800186378</c:v>
                </c:pt>
                <c:pt idx="71" formatCode="0.0000">
                  <c:v>1.5877874699838452</c:v>
                </c:pt>
                <c:pt idx="72" formatCode="0.0000">
                  <c:v>8.8362409594703664</c:v>
                </c:pt>
                <c:pt idx="73" formatCode="0.0000">
                  <c:v>1.8250262010784901</c:v>
                </c:pt>
                <c:pt idx="74" formatCode="0.0000">
                  <c:v>2.5928215225524731</c:v>
                </c:pt>
                <c:pt idx="75" formatCode="0.0000">
                  <c:v>1.9088337402694835</c:v>
                </c:pt>
                <c:pt idx="76" formatCode="0.0000">
                  <c:v>4.2038010626195463</c:v>
                </c:pt>
                <c:pt idx="77" formatCode="0.0000">
                  <c:v>2.1888634786707453</c:v>
                </c:pt>
                <c:pt idx="78" formatCode="0.0000">
                  <c:v>2.0354067094404282</c:v>
                </c:pt>
                <c:pt idx="79" formatCode="0.0000">
                  <c:v>2.0592355468005588</c:v>
                </c:pt>
                <c:pt idx="80" formatCode="0.0000">
                  <c:v>3.8865295011071384</c:v>
                </c:pt>
                <c:pt idx="81" formatCode="0.0000">
                  <c:v>2.100472737516907</c:v>
                </c:pt>
                <c:pt idx="82" formatCode="0.0000">
                  <c:v>2.0890391578945064</c:v>
                </c:pt>
                <c:pt idx="83" formatCode="0.0000">
                  <c:v>2.0499773885477843</c:v>
                </c:pt>
                <c:pt idx="84" formatCode="0.0000">
                  <c:v>2.0586457084288403</c:v>
                </c:pt>
                <c:pt idx="85" formatCode="0.0000">
                  <c:v>2.0183390478650352</c:v>
                </c:pt>
                <c:pt idx="86" formatCode="0.0000">
                  <c:v>2.0019195155755298</c:v>
                </c:pt>
                <c:pt idx="87" formatCode="0.0000">
                  <c:v>1.9946672850206517</c:v>
                </c:pt>
                <c:pt idx="88" formatCode="0.0000">
                  <c:v>1.9552884436154372</c:v>
                </c:pt>
                <c:pt idx="89" formatCode="0.0000">
                  <c:v>1.9155941255513609</c:v>
                </c:pt>
                <c:pt idx="90" formatCode="0.0000">
                  <c:v>1.8769392677814731</c:v>
                </c:pt>
                <c:pt idx="91" formatCode="0.0000">
                  <c:v>1.8385851665303181</c:v>
                </c:pt>
                <c:pt idx="92" formatCode="0.0000">
                  <c:v>2.4524345721004535</c:v>
                </c:pt>
                <c:pt idx="93" formatCode="0.0000">
                  <c:v>1.9164426655595648</c:v>
                </c:pt>
                <c:pt idx="94" formatCode="0.0000">
                  <c:v>1.9017670536336371</c:v>
                </c:pt>
                <c:pt idx="95" formatCode="0.0000">
                  <c:v>1.8632476994888476</c:v>
                </c:pt>
                <c:pt idx="96" formatCode="0.0000">
                  <c:v>1.825290605787325</c:v>
                </c:pt>
                <c:pt idx="97" formatCode="0.0000">
                  <c:v>1.7876393000209831</c:v>
                </c:pt>
                <c:pt idx="98" formatCode="0.0000">
                  <c:v>1.7577164252537156</c:v>
                </c:pt>
                <c:pt idx="99" formatCode="0.0000">
                  <c:v>1.7216260892632524</c:v>
                </c:pt>
                <c:pt idx="100" formatCode="0.0000">
                  <c:v>1.686048341192897</c:v>
                </c:pt>
                <c:pt idx="101" formatCode="0.0000">
                  <c:v>1.6518744461507071</c:v>
                </c:pt>
                <c:pt idx="102" formatCode="0.0000">
                  <c:v>1.6207572013651155</c:v>
                </c:pt>
                <c:pt idx="103" formatCode="0.0000">
                  <c:v>1.5872713650982597</c:v>
                </c:pt>
                <c:pt idx="104" formatCode="0.0000">
                  <c:v>1.5546264858716963</c:v>
                </c:pt>
                <c:pt idx="105" formatCode="0.0000">
                  <c:v>1.5218488763575804</c:v>
                </c:pt>
                <c:pt idx="106" formatCode="0.0000">
                  <c:v>1.4893644604862701</c:v>
                </c:pt>
                <c:pt idx="107" formatCode="0.0000">
                  <c:v>1.5055764652082462</c:v>
                </c:pt>
                <c:pt idx="108" formatCode="0.0000">
                  <c:v>1.4993304193988135</c:v>
                </c:pt>
                <c:pt idx="109" formatCode="0.0000">
                  <c:v>1.4673491894895219</c:v>
                </c:pt>
                <c:pt idx="110" formatCode="0.0000">
                  <c:v>1.43667647708389</c:v>
                </c:pt>
                <c:pt idx="111" formatCode="0.0000">
                  <c:v>1.4060218052803304</c:v>
                </c:pt>
                <c:pt idx="112" formatCode="0.0000">
                  <c:v>1.375990088316837</c:v>
                </c:pt>
                <c:pt idx="113" formatCode="0.0000">
                  <c:v>1.3556876789908499</c:v>
                </c:pt>
                <c:pt idx="114" formatCode="0.0000">
                  <c:v>1.3327278108324463</c:v>
                </c:pt>
                <c:pt idx="115" formatCode="0.0000">
                  <c:v>1.3029028456893266</c:v>
                </c:pt>
                <c:pt idx="116" formatCode="0.0000">
                  <c:v>1.2743249915807902</c:v>
                </c:pt>
                <c:pt idx="117" formatCode="0.0000">
                  <c:v>1.2546953809082688</c:v>
                </c:pt>
                <c:pt idx="118" formatCode="0.0000">
                  <c:v>1.2274796911047541</c:v>
                </c:pt>
                <c:pt idx="119" formatCode="0.0000">
                  <c:v>1.2002928552154175</c:v>
                </c:pt>
                <c:pt idx="120" formatCode="0.0000">
                  <c:v>1.1736403421940067</c:v>
                </c:pt>
                <c:pt idx="121" formatCode="0.0000">
                  <c:v>1.9220748519224777</c:v>
                </c:pt>
                <c:pt idx="122" formatCode="0.0000">
                  <c:v>1.2819626137786471</c:v>
                </c:pt>
                <c:pt idx="123" formatCode="0.0000">
                  <c:v>1.2541099641004245</c:v>
                </c:pt>
                <c:pt idx="124" formatCode="0.0000">
                  <c:v>1.2260835895499811</c:v>
                </c:pt>
                <c:pt idx="125" formatCode="0.0000">
                  <c:v>1.1989530698588138</c:v>
                </c:pt>
                <c:pt idx="126" formatCode="0.0000">
                  <c:v>1.1722640515023832</c:v>
                </c:pt>
                <c:pt idx="127" formatCode="0.0000">
                  <c:v>1.14577493926455</c:v>
                </c:pt>
                <c:pt idx="128" formatCode="0.0000">
                  <c:v>1.1196647806112996</c:v>
                </c:pt>
                <c:pt idx="129" formatCode="0.0000">
                  <c:v>1.094447160389413</c:v>
                </c:pt>
                <c:pt idx="130" formatCode="0.0000">
                  <c:v>1.0694289989484591</c:v>
                </c:pt>
                <c:pt idx="131" formatCode="0.0000">
                  <c:v>1.0452613097311803</c:v>
                </c:pt>
                <c:pt idx="132" formatCode="0.0000">
                  <c:v>1.0210334681329967</c:v>
                </c:pt>
                <c:pt idx="133" formatCode="0.0000">
                  <c:v>0.99762205414926408</c:v>
                </c:pt>
                <c:pt idx="134" formatCode="0.0000">
                  <c:v>0.97712277956610782</c:v>
                </c:pt>
                <c:pt idx="135" formatCode="0.0000">
                  <c:v>0.95402380505106743</c:v>
                </c:pt>
                <c:pt idx="136" formatCode="0.0000">
                  <c:v>0.93132193554065967</c:v>
                </c:pt>
                <c:pt idx="137" formatCode="0.0000">
                  <c:v>0.90931800727931145</c:v>
                </c:pt>
                <c:pt idx="138" formatCode="0.0000">
                  <c:v>0.88787793571563645</c:v>
                </c:pt>
                <c:pt idx="139" formatCode="0.0000">
                  <c:v>0.86677225588425422</c:v>
                </c:pt>
                <c:pt idx="140" formatCode="0.0000">
                  <c:v>0.84574423265710552</c:v>
                </c:pt>
                <c:pt idx="141" formatCode="0.0000">
                  <c:v>0.8253772577792533</c:v>
                </c:pt>
                <c:pt idx="142" formatCode="0.0000">
                  <c:v>0.81085815906864878</c:v>
                </c:pt>
                <c:pt idx="143" formatCode="0.0000">
                  <c:v>0.80361498960716948</c:v>
                </c:pt>
                <c:pt idx="144" formatCode="0.0000">
                  <c:v>0.79775819093770628</c:v>
                </c:pt>
                <c:pt idx="145" formatCode="0.0000">
                  <c:v>0.79219071807702501</c:v>
                </c:pt>
                <c:pt idx="146" formatCode="0.0000">
                  <c:v>0.78670805028350366</c:v>
                </c:pt>
                <c:pt idx="147" formatCode="0.0000">
                  <c:v>0.78127188550457927</c:v>
                </c:pt>
                <c:pt idx="148" formatCode="0.0000">
                  <c:v>0.77587487851914427</c:v>
                </c:pt>
                <c:pt idx="149" formatCode="0.0000">
                  <c:v>0.77051545074579897</c:v>
                </c:pt>
                <c:pt idx="150" formatCode="0.0000">
                  <c:v>0.76519309899519428</c:v>
                </c:pt>
                <c:pt idx="151" formatCode="0.0000">
                  <c:v>0.75990752179624099</c:v>
                </c:pt>
                <c:pt idx="152" formatCode="0.0000">
                  <c:v>0.75465845667949605</c:v>
                </c:pt>
                <c:pt idx="153" formatCode="0.0000">
                  <c:v>0.74944564986409357</c:v>
                </c:pt>
                <c:pt idx="154" formatCode="0.0000">
                  <c:v>0.74426885060261649</c:v>
                </c:pt>
                <c:pt idx="155" formatCode="0.0000">
                  <c:v>0.73912781011814865</c:v>
                </c:pt>
                <c:pt idx="156" formatCode="0.0000">
                  <c:v>0.73402228139661174</c:v>
                </c:pt>
                <c:pt idx="157" formatCode="0.0000">
                  <c:v>0.72895201913844831</c:v>
                </c:pt>
                <c:pt idx="158" formatCode="0.0000">
                  <c:v>1.3472287783049914</c:v>
                </c:pt>
                <c:pt idx="159" formatCode="0.0000">
                  <c:v>0.86244232610335636</c:v>
                </c:pt>
                <c:pt idx="160" formatCode="0.0000">
                  <c:v>0.8415462970230464</c:v>
                </c:pt>
                <c:pt idx="161" formatCode="0.0000">
                  <c:v>0.82184530147418056</c:v>
                </c:pt>
                <c:pt idx="162" formatCode="0.0000">
                  <c:v>0.80202199543853014</c:v>
                </c:pt>
                <c:pt idx="163" formatCode="0.0000">
                  <c:v>0.78279673808280104</c:v>
                </c:pt>
                <c:pt idx="164" formatCode="0.0000">
                  <c:v>0.76368503009027122</c:v>
                </c:pt>
                <c:pt idx="165" formatCode="0.0000">
                  <c:v>0.76890331637745846</c:v>
                </c:pt>
                <c:pt idx="166" formatCode="0.0000">
                  <c:v>0.76877632066449164</c:v>
                </c:pt>
                <c:pt idx="167" formatCode="0.0000">
                  <c:v>0.75440168189074175</c:v>
                </c:pt>
                <c:pt idx="168" formatCode="0.0000">
                  <c:v>0.73556015924317153</c:v>
                </c:pt>
                <c:pt idx="169" formatCode="0.0000">
                  <c:v>0.71765916156079768</c:v>
                </c:pt>
                <c:pt idx="170" formatCode="0.0000">
                  <c:v>0.69963526675893017</c:v>
                </c:pt>
                <c:pt idx="171" formatCode="0.0000">
                  <c:v>0.68232124130613925</c:v>
                </c:pt>
                <c:pt idx="172" formatCode="0.0000">
                  <c:v>0.66472498643549627</c:v>
                </c:pt>
                <c:pt idx="173" formatCode="0.0000">
                  <c:v>0.65387487304355274</c:v>
                </c:pt>
                <c:pt idx="174" formatCode="0.0000">
                  <c:v>0.64819268780029138</c:v>
                </c:pt>
                <c:pt idx="175" formatCode="0.0000">
                  <c:v>0.64349823189208588</c:v>
                </c:pt>
                <c:pt idx="176" formatCode="0.0000">
                  <c:v>0.63901284088326327</c:v>
                </c:pt>
                <c:pt idx="177" formatCode="0.0000">
                  <c:v>0.63459132849156175</c:v>
                </c:pt>
                <c:pt idx="178" formatCode="0.0000">
                  <c:v>0.63020648398290846</c:v>
                </c:pt>
                <c:pt idx="179" formatCode="0.0000">
                  <c:v>0.6258530687187972</c:v>
                </c:pt>
                <c:pt idx="180" formatCode="0.0000">
                  <c:v>0.62152993716544536</c:v>
                </c:pt>
                <c:pt idx="181" formatCode="0.0000">
                  <c:v>0.61723670723281066</c:v>
                </c:pt>
                <c:pt idx="182" formatCode="0.0000">
                  <c:v>0.61297314017471372</c:v>
                </c:pt>
                <c:pt idx="183" formatCode="0.0000">
                  <c:v>0.608739025097909</c:v>
                </c:pt>
                <c:pt idx="184" formatCode="0.0000">
                  <c:v>0.6045341574459</c:v>
                </c:pt>
                <c:pt idx="185" formatCode="0.0000">
                  <c:v>0.60035833498398206</c:v>
                </c:pt>
                <c:pt idx="186" formatCode="0.0000">
                  <c:v>0.59621135704363792</c:v>
                </c:pt>
                <c:pt idx="187" formatCode="0.0000">
                  <c:v>0.59209302437399025</c:v>
                </c:pt>
                <c:pt idx="188" formatCode="0.0000">
                  <c:v>0.58800313910635749</c:v>
                </c:pt>
                <c:pt idx="189" formatCode="0.0000">
                  <c:v>0.5839415047399299</c:v>
                </c:pt>
                <c:pt idx="190" formatCode="0.0000">
                  <c:v>0.57990792613143238</c:v>
                </c:pt>
                <c:pt idx="191" formatCode="0.0000">
                  <c:v>0.57590220948558002</c:v>
                </c:pt>
                <c:pt idx="192" formatCode="0.0000">
                  <c:v>0.57192416234573717</c:v>
                </c:pt>
                <c:pt idx="193" formatCode="0.0000">
                  <c:v>0.56797359358466459</c:v>
                </c:pt>
                <c:pt idx="194" formatCode="0.0000">
                  <c:v>0.5640503133953354</c:v>
                </c:pt>
                <c:pt idx="195" formatCode="0.0000">
                  <c:v>0.57821840459854423</c:v>
                </c:pt>
                <c:pt idx="196" formatCode="0.0000">
                  <c:v>0.56112871669838227</c:v>
                </c:pt>
                <c:pt idx="197" formatCode="0.0000">
                  <c:v>0.55334440920603001</c:v>
                </c:pt>
                <c:pt idx="198" formatCode="0.0000">
                  <c:v>0.54879432534587014</c:v>
                </c:pt>
                <c:pt idx="199" formatCode="0.0000">
                  <c:v>0.5448679756661915</c:v>
                </c:pt>
                <c:pt idx="200" formatCode="0.0000">
                  <c:v>0.54107905372546383</c:v>
                </c:pt>
                <c:pt idx="201" formatCode="0.0000">
                  <c:v>0.53733684645081536</c:v>
                </c:pt>
                <c:pt idx="202" formatCode="0.0000">
                  <c:v>0.5336243142070739</c:v>
                </c:pt>
                <c:pt idx="203" formatCode="0.0000">
                  <c:v>0.52993813877038498</c:v>
                </c:pt>
                <c:pt idx="204" formatCode="0.0000">
                  <c:v>0.52682825011350309</c:v>
                </c:pt>
                <c:pt idx="205" formatCode="0.0000">
                  <c:v>0.53192100265674869</c:v>
                </c:pt>
                <c:pt idx="206" formatCode="0.0000">
                  <c:v>0.58751546918293385</c:v>
                </c:pt>
                <c:pt idx="207" formatCode="0.0000">
                  <c:v>0.70398822607265965</c:v>
                </c:pt>
                <c:pt idx="208" formatCode="0.0000">
                  <c:v>0.64059722392806329</c:v>
                </c:pt>
                <c:pt idx="209" formatCode="0.0000">
                  <c:v>0.62180115439135619</c:v>
                </c:pt>
                <c:pt idx="210" formatCode="0.0000">
                  <c:v>0.60290140858299157</c:v>
                </c:pt>
                <c:pt idx="211" formatCode="0.0000">
                  <c:v>0.58417011073746772</c:v>
                </c:pt>
                <c:pt idx="212" formatCode="0.0000">
                  <c:v>0.56599258041356704</c:v>
                </c:pt>
                <c:pt idx="213" formatCode="0.0000">
                  <c:v>0.54800519070268894</c:v>
                </c:pt>
                <c:pt idx="214" formatCode="0.0000">
                  <c:v>0.52999231116141021</c:v>
                </c:pt>
                <c:pt idx="215" formatCode="0.0000">
                  <c:v>0.51204955001019536</c:v>
                </c:pt>
                <c:pt idx="216" formatCode="0.0000">
                  <c:v>0.49345640230318133</c:v>
                </c:pt>
                <c:pt idx="217" formatCode="0.0000">
                  <c:v>0.48263902225437827</c:v>
                </c:pt>
                <c:pt idx="218" formatCode="0.0000">
                  <c:v>0.47792542498651741</c:v>
                </c:pt>
                <c:pt idx="219" formatCode="0.0000">
                  <c:v>0.47546857901584183</c:v>
                </c:pt>
                <c:pt idx="220" formatCode="0.0000">
                  <c:v>0.47124776156194942</c:v>
                </c:pt>
                <c:pt idx="221" formatCode="0.0000">
                  <c:v>0.46781820557726317</c:v>
                </c:pt>
                <c:pt idx="222" formatCode="0.0000">
                  <c:v>0.46455426835624569</c:v>
                </c:pt>
                <c:pt idx="223" formatCode="0.0000">
                  <c:v>0.48350666214174454</c:v>
                </c:pt>
                <c:pt idx="224" formatCode="0.0000">
                  <c:v>0.46460101448617186</c:v>
                </c:pt>
                <c:pt idx="225" formatCode="0.0000">
                  <c:v>0.4578397754566082</c:v>
                </c:pt>
                <c:pt idx="226" formatCode="0.0000">
                  <c:v>0.45237508180412478</c:v>
                </c:pt>
                <c:pt idx="227" formatCode="0.0000">
                  <c:v>0.44882156076216351</c:v>
                </c:pt>
                <c:pt idx="228" formatCode="0.0000">
                  <c:v>0.44564147872731735</c:v>
                </c:pt>
                <c:pt idx="229" formatCode="0.0000">
                  <c:v>0.44254833841885699</c:v>
                </c:pt>
                <c:pt idx="230" formatCode="0.0000">
                  <c:v>0.44003935633641089</c:v>
                </c:pt>
                <c:pt idx="231" formatCode="0.0000">
                  <c:v>0.4365549356653961</c:v>
                </c:pt>
                <c:pt idx="232" formatCode="0.0000">
                  <c:v>0.43345658543093346</c:v>
                </c:pt>
                <c:pt idx="233" formatCode="0.0000">
                  <c:v>0.43044705363628022</c:v>
                </c:pt>
                <c:pt idx="234" formatCode="0.0000">
                  <c:v>0.45663122964025105</c:v>
                </c:pt>
                <c:pt idx="235" formatCode="0.0000">
                  <c:v>0.43692885228748807</c:v>
                </c:pt>
                <c:pt idx="236" formatCode="0.0000">
                  <c:v>0.42389650263610767</c:v>
                </c:pt>
                <c:pt idx="237" formatCode="0.0000">
                  <c:v>0.41910345258669418</c:v>
                </c:pt>
                <c:pt idx="238" formatCode="0.0000">
                  <c:v>0.41586117274334722</c:v>
                </c:pt>
                <c:pt idx="239" formatCode="0.0000">
                  <c:v>0.41292392729714605</c:v>
                </c:pt>
                <c:pt idx="240" formatCode="0.0000">
                  <c:v>0.41005960738866348</c:v>
                </c:pt>
                <c:pt idx="241" formatCode="0.0000">
                  <c:v>0.40722487542102875</c:v>
                </c:pt>
                <c:pt idx="242" formatCode="0.0000">
                  <c:v>0.40441154994918299</c:v>
                </c:pt>
                <c:pt idx="243" formatCode="0.0000">
                  <c:v>0.40161799751704236</c:v>
                </c:pt>
                <c:pt idx="244" formatCode="0.0000">
                  <c:v>0.39884380487668664</c:v>
                </c:pt>
                <c:pt idx="245" formatCode="0.0000">
                  <c:v>0.3960887867760905</c:v>
                </c:pt>
                <c:pt idx="246" formatCode="0.0000">
                  <c:v>0.39335280117154664</c:v>
                </c:pt>
                <c:pt idx="247" formatCode="0.0000">
                  <c:v>0.39063571480900838</c:v>
                </c:pt>
                <c:pt idx="248" formatCode="0.0000">
                  <c:v>0.38793739680907868</c:v>
                </c:pt>
                <c:pt idx="249" formatCode="0.0000">
                  <c:v>0.38525771746722964</c:v>
                </c:pt>
                <c:pt idx="250" formatCode="0.0000">
                  <c:v>0.38259654802530302</c:v>
                </c:pt>
                <c:pt idx="251" formatCode="0.0000">
                  <c:v>0.37995376062393138</c:v>
                </c:pt>
                <c:pt idx="252" formatCode="0.0000">
                  <c:v>0.37732922828868537</c:v>
                </c:pt>
                <c:pt idx="253" formatCode="0.0000">
                  <c:v>0.37472282492253761</c:v>
                </c:pt>
                <c:pt idx="254" formatCode="0.0000">
                  <c:v>0.37213442529953761</c:v>
                </c:pt>
                <c:pt idx="255" formatCode="0.0000">
                  <c:v>0.36956390505874487</c:v>
                </c:pt>
                <c:pt idx="256" formatCode="0.0000">
                  <c:v>0.36701114069824464</c:v>
                </c:pt>
                <c:pt idx="257" formatCode="0.0000">
                  <c:v>0.36447600956921289</c:v>
                </c:pt>
                <c:pt idx="258" formatCode="0.0000">
                  <c:v>0.3619583898700226</c:v>
                </c:pt>
                <c:pt idx="259" formatCode="0.0000">
                  <c:v>0.35945816064039227</c:v>
                </c:pt>
                <c:pt idx="260" formatCode="0.0000">
                  <c:v>0.35697520175557412</c:v>
                </c:pt>
                <c:pt idx="261" formatCode="0.0000">
                  <c:v>0.35450939392058245</c:v>
                </c:pt>
                <c:pt idx="262" formatCode="0.0000">
                  <c:v>0.35206061866446242</c:v>
                </c:pt>
                <c:pt idx="263" formatCode="0.0000">
                  <c:v>0.35100548788526176</c:v>
                </c:pt>
                <c:pt idx="264" formatCode="0.0000">
                  <c:v>0.34747008815863406</c:v>
                </c:pt>
                <c:pt idx="265" formatCode="0.0000">
                  <c:v>0.34486306448914061</c:v>
                </c:pt>
                <c:pt idx="266" formatCode="0.0000">
                  <c:v>0.34244239488172729</c:v>
                </c:pt>
                <c:pt idx="267" formatCode="0.0000">
                  <c:v>0.34006979759790995</c:v>
                </c:pt>
                <c:pt idx="268" formatCode="0.0000">
                  <c:v>0.33771942772222646</c:v>
                </c:pt>
                <c:pt idx="269" formatCode="0.0000">
                  <c:v>0.33538638039064333</c:v>
                </c:pt>
                <c:pt idx="270" formatCode="0.0000">
                  <c:v>0.33306965109492415</c:v>
                </c:pt>
                <c:pt idx="271" formatCode="0.0000">
                  <c:v>0.33076896232965336</c:v>
                </c:pt>
                <c:pt idx="272" formatCode="0.0000">
                  <c:v>0.33591964913853722</c:v>
                </c:pt>
                <c:pt idx="273" formatCode="0.0000">
                  <c:v>0.37535500865086885</c:v>
                </c:pt>
                <c:pt idx="274" formatCode="0.0000">
                  <c:v>0.3523857574628651</c:v>
                </c:pt>
                <c:pt idx="275" formatCode="0.0000">
                  <c:v>0.32995707573447453</c:v>
                </c:pt>
                <c:pt idx="276" formatCode="0.0000">
                  <c:v>0.32103501099140413</c:v>
                </c:pt>
                <c:pt idx="277" formatCode="0.0000">
                  <c:v>0.31758033779792816</c:v>
                </c:pt>
                <c:pt idx="278" formatCode="0.0000">
                  <c:v>0.31515625751696852</c:v>
                </c:pt>
                <c:pt idx="279" formatCode="0.0000">
                  <c:v>0.31293640758409541</c:v>
                </c:pt>
                <c:pt idx="280" formatCode="0.0000">
                  <c:v>0.31076680730006023</c:v>
                </c:pt>
                <c:pt idx="281" formatCode="0.0000">
                  <c:v>0.30861869604570802</c:v>
                </c:pt>
                <c:pt idx="282" formatCode="0.0000">
                  <c:v>0.30648663385889213</c:v>
                </c:pt>
                <c:pt idx="283" formatCode="0.0000">
                  <c:v>0.30436952442530008</c:v>
                </c:pt>
                <c:pt idx="284" formatCode="0.0000">
                  <c:v>0.30226708093471416</c:v>
                </c:pt>
                <c:pt idx="285" formatCode="0.0000">
                  <c:v>0.30017916790389398</c:v>
                </c:pt>
                <c:pt idx="286" formatCode="0.0000">
                  <c:v>0.29810567859852893</c:v>
                </c:pt>
                <c:pt idx="287" formatCode="0.0000">
                  <c:v>0.29604651220128125</c:v>
                </c:pt>
                <c:pt idx="288" formatCode="0.0000">
                  <c:v>0.31434077018994938</c:v>
                </c:pt>
                <c:pt idx="289" formatCode="0.0000">
                  <c:v>0.29658461444218243</c:v>
                </c:pt>
                <c:pt idx="290" formatCode="0.0000">
                  <c:v>0.38799892709142891</c:v>
                </c:pt>
                <c:pt idx="291" formatCode="0.0000">
                  <c:v>0.38110118307582735</c:v>
                </c:pt>
                <c:pt idx="292" formatCode="0.0000">
                  <c:v>2.7766479449180799</c:v>
                </c:pt>
                <c:pt idx="293" formatCode="0.0000">
                  <c:v>0.63148546449557197</c:v>
                </c:pt>
                <c:pt idx="294" formatCode="0.0000">
                  <c:v>1.3934752635198111</c:v>
                </c:pt>
                <c:pt idx="295" formatCode="0.0000">
                  <c:v>0.73638974304638383</c:v>
                </c:pt>
                <c:pt idx="296" formatCode="0.0000">
                  <c:v>0.70644785677077104</c:v>
                </c:pt>
                <c:pt idx="297" formatCode="0.0000">
                  <c:v>0.93575382001772067</c:v>
                </c:pt>
                <c:pt idx="298" formatCode="0.0000">
                  <c:v>0.80674667344111384</c:v>
                </c:pt>
                <c:pt idx="299" formatCode="0.0000">
                  <c:v>0.77560216110938907</c:v>
                </c:pt>
                <c:pt idx="300" formatCode="0.0000">
                  <c:v>0.77907631739734273</c:v>
                </c:pt>
                <c:pt idx="301" formatCode="0.0000">
                  <c:v>0.79184334290826786</c:v>
                </c:pt>
                <c:pt idx="302" formatCode="0.0000">
                  <c:v>0.78663639732920676</c:v>
                </c:pt>
                <c:pt idx="303" formatCode="0.0000">
                  <c:v>0.85032241836392841</c:v>
                </c:pt>
                <c:pt idx="304" formatCode="0.0000">
                  <c:v>0.82825729583854568</c:v>
                </c:pt>
                <c:pt idx="305" formatCode="0.0000">
                  <c:v>0.80037548508797673</c:v>
                </c:pt>
                <c:pt idx="306" formatCode="0.0000">
                  <c:v>0.78733715157351059</c:v>
                </c:pt>
                <c:pt idx="307" formatCode="0.0000">
                  <c:v>0.75523712839203805</c:v>
                </c:pt>
                <c:pt idx="308" formatCode="0.0000">
                  <c:v>0.75863358953523619</c:v>
                </c:pt>
                <c:pt idx="309" formatCode="0.0000">
                  <c:v>0.72718420863082023</c:v>
                </c:pt>
                <c:pt idx="310" formatCode="0.0000">
                  <c:v>0.70182773098412454</c:v>
                </c:pt>
                <c:pt idx="311" formatCode="0.0000">
                  <c:v>0.70152389684133909</c:v>
                </c:pt>
                <c:pt idx="312" formatCode="0.0000">
                  <c:v>0.67072034997465935</c:v>
                </c:pt>
                <c:pt idx="313" formatCode="0.0000">
                  <c:v>0.67645520270109283</c:v>
                </c:pt>
                <c:pt idx="314" formatCode="0.0000">
                  <c:v>0.66080453738020339</c:v>
                </c:pt>
                <c:pt idx="315" formatCode="0.0000">
                  <c:v>0.63185412124230378</c:v>
                </c:pt>
                <c:pt idx="316" formatCode="0.0000">
                  <c:v>0.62955049764858306</c:v>
                </c:pt>
                <c:pt idx="317" formatCode="0.0000">
                  <c:v>0.59971902102738439</c:v>
                </c:pt>
                <c:pt idx="318" formatCode="0.0000">
                  <c:v>0.57554813384945447</c:v>
                </c:pt>
                <c:pt idx="319" formatCode="0.0000">
                  <c:v>0.54650617885080144</c:v>
                </c:pt>
                <c:pt idx="320" formatCode="0.0000">
                  <c:v>0.51856446254581534</c:v>
                </c:pt>
                <c:pt idx="321" formatCode="0.0000">
                  <c:v>0.49035672771302674</c:v>
                </c:pt>
                <c:pt idx="322" formatCode="0.0000">
                  <c:v>0.49488152566193278</c:v>
                </c:pt>
                <c:pt idx="323" formatCode="0.0000">
                  <c:v>0.4746130203304193</c:v>
                </c:pt>
                <c:pt idx="324" formatCode="0.0000">
                  <c:v>1.3908630042014911</c:v>
                </c:pt>
                <c:pt idx="325" formatCode="0.0000">
                  <c:v>0.95968049427064184</c:v>
                </c:pt>
                <c:pt idx="326" formatCode="0.0000">
                  <c:v>0.6944343362712293</c:v>
                </c:pt>
                <c:pt idx="327" formatCode="0.0000">
                  <c:v>0.67104205010302098</c:v>
                </c:pt>
                <c:pt idx="328" formatCode="0.0000">
                  <c:v>0.6918261578713365</c:v>
                </c:pt>
                <c:pt idx="329" formatCode="0.0000">
                  <c:v>1.6234146545634596</c:v>
                </c:pt>
                <c:pt idx="330" formatCode="0.0000">
                  <c:v>0.95184704324077551</c:v>
                </c:pt>
                <c:pt idx="331" formatCode="0.0000">
                  <c:v>0.86450573254422047</c:v>
                </c:pt>
                <c:pt idx="332" formatCode="0.0000">
                  <c:v>0.83059895360192926</c:v>
                </c:pt>
                <c:pt idx="333" formatCode="0.0000">
                  <c:v>0.79775359000522794</c:v>
                </c:pt>
                <c:pt idx="334" formatCode="0.0000">
                  <c:v>0.959169010166395</c:v>
                </c:pt>
                <c:pt idx="335" formatCode="0.0000">
                  <c:v>1.6583554966289356</c:v>
                </c:pt>
                <c:pt idx="336" formatCode="0.0000">
                  <c:v>0.97000538593432395</c:v>
                </c:pt>
                <c:pt idx="337" formatCode="0.0000">
                  <c:v>0.93467570115421683</c:v>
                </c:pt>
                <c:pt idx="338" formatCode="0.0000">
                  <c:v>0.9004292273114276</c:v>
                </c:pt>
                <c:pt idx="339" formatCode="0.0000">
                  <c:v>0.86715762780731653</c:v>
                </c:pt>
                <c:pt idx="340" formatCode="0.0000">
                  <c:v>0.83477780383042677</c:v>
                </c:pt>
                <c:pt idx="341" formatCode="0.0000">
                  <c:v>0.80276285325392127</c:v>
                </c:pt>
                <c:pt idx="342" formatCode="0.0000">
                  <c:v>0.77059318468684623</c:v>
                </c:pt>
                <c:pt idx="343" formatCode="0.0000">
                  <c:v>0.73887959016456373</c:v>
                </c:pt>
                <c:pt idx="344" formatCode="0.0000">
                  <c:v>0.70759260593722273</c:v>
                </c:pt>
                <c:pt idx="345" formatCode="0.0000">
                  <c:v>0.67656276898008194</c:v>
                </c:pt>
                <c:pt idx="346" formatCode="0.0000">
                  <c:v>0.64749100737568455</c:v>
                </c:pt>
                <c:pt idx="347" formatCode="0.0000">
                  <c:v>0.61745667742930643</c:v>
                </c:pt>
                <c:pt idx="348" formatCode="0.0000">
                  <c:v>0.58717130630646253</c:v>
                </c:pt>
                <c:pt idx="349" formatCode="0.0000">
                  <c:v>0.5588619015718963</c:v>
                </c:pt>
                <c:pt idx="350" formatCode="0.0000">
                  <c:v>0.52971593761358948</c:v>
                </c:pt>
                <c:pt idx="351" formatCode="0.0000">
                  <c:v>0.50138339696661416</c:v>
                </c:pt>
                <c:pt idx="352" formatCode="0.0000">
                  <c:v>0.53055679899718122</c:v>
                </c:pt>
                <c:pt idx="353" formatCode="0.0000">
                  <c:v>0.50685944371419922</c:v>
                </c:pt>
                <c:pt idx="354" formatCode="0.0000">
                  <c:v>0.47844067648052446</c:v>
                </c:pt>
                <c:pt idx="355" formatCode="0.0000">
                  <c:v>0.6751363635124692</c:v>
                </c:pt>
                <c:pt idx="356" formatCode="0.0000">
                  <c:v>0.55473482004375896</c:v>
                </c:pt>
                <c:pt idx="357" formatCode="0.0000">
                  <c:v>0.53452306454473697</c:v>
                </c:pt>
                <c:pt idx="358" formatCode="0.0000">
                  <c:v>2.2149183682314804</c:v>
                </c:pt>
                <c:pt idx="359" formatCode="0.0000">
                  <c:v>0.69135134578805935</c:v>
                </c:pt>
                <c:pt idx="360" formatCode="0.0000">
                  <c:v>0.66055147571696826</c:v>
                </c:pt>
                <c:pt idx="361" formatCode="0.0000">
                  <c:v>1.7408650630639539</c:v>
                </c:pt>
                <c:pt idx="362" formatCode="0.0000">
                  <c:v>0.81254918263630249</c:v>
                </c:pt>
                <c:pt idx="363" formatCode="0.0000">
                  <c:v>0.7800319043187397</c:v>
                </c:pt>
                <c:pt idx="364" formatCode="0.0000">
                  <c:v>4.047174723291838</c:v>
                </c:pt>
                <c:pt idx="365" formatCode="0.0000">
                  <c:v>1.0400384309320527</c:v>
                </c:pt>
                <c:pt idx="366" formatCode="0.0000">
                  <c:v>1.0423743134923114</c:v>
                </c:pt>
                <c:pt idx="367" formatCode="0.0000">
                  <c:v>1.1069473928649791</c:v>
                </c:pt>
                <c:pt idx="368" formatCode="0.0000">
                  <c:v>1.0867710104704369</c:v>
                </c:pt>
                <c:pt idx="369" formatCode="0.0000">
                  <c:v>1.0963423543272566</c:v>
                </c:pt>
                <c:pt idx="370" formatCode="0.0000">
                  <c:v>1.0955886184370605</c:v>
                </c:pt>
                <c:pt idx="371" formatCode="0.0000">
                  <c:v>3.401140477239303</c:v>
                </c:pt>
                <c:pt idx="372" formatCode="0.0000">
                  <c:v>1.1740172524697337</c:v>
                </c:pt>
                <c:pt idx="373" formatCode="0.0000">
                  <c:v>2.3992379545898626</c:v>
                </c:pt>
                <c:pt idx="374" formatCode="0.0000">
                  <c:v>1.2596261924473633</c:v>
                </c:pt>
                <c:pt idx="375" formatCode="0.0000">
                  <c:v>1.5561344114491886</c:v>
                </c:pt>
                <c:pt idx="376" formatCode="0.0000">
                  <c:v>2.8637666796777586</c:v>
                </c:pt>
                <c:pt idx="377" formatCode="0.0000">
                  <c:v>1.3650725365047855</c:v>
                </c:pt>
                <c:pt idx="378" formatCode="0.0000">
                  <c:v>1.3269766852950211</c:v>
                </c:pt>
                <c:pt idx="379" formatCode="0.0000">
                  <c:v>1.2894291114982621</c:v>
                </c:pt>
                <c:pt idx="380" formatCode="0.0000">
                  <c:v>1.2537291243648678</c:v>
                </c:pt>
                <c:pt idx="381" formatCode="0.0000">
                  <c:v>1.2574678528655754</c:v>
                </c:pt>
                <c:pt idx="382" formatCode="0.0000">
                  <c:v>3.0155044608790682</c:v>
                </c:pt>
                <c:pt idx="383" formatCode="0.0000">
                  <c:v>1.3765733327098451</c:v>
                </c:pt>
                <c:pt idx="384" formatCode="0.0000">
                  <c:v>1.3441350590809165</c:v>
                </c:pt>
                <c:pt idx="385" formatCode="0.0000">
                  <c:v>1.31352110361561</c:v>
                </c:pt>
                <c:pt idx="386" formatCode="0.0000">
                  <c:v>1.2762827033629036</c:v>
                </c:pt>
                <c:pt idx="387" formatCode="0.0000">
                  <c:v>1.5357439650140785</c:v>
                </c:pt>
                <c:pt idx="388" formatCode="0.0000">
                  <c:v>1.3559588194337382</c:v>
                </c:pt>
                <c:pt idx="389" formatCode="0.0000">
                  <c:v>1.5146505189767021</c:v>
                </c:pt>
                <c:pt idx="390" formatCode="0.0000">
                  <c:v>1.4200295300767181</c:v>
                </c:pt>
                <c:pt idx="391" formatCode="0.0000">
                  <c:v>1.4650166931505018</c:v>
                </c:pt>
                <c:pt idx="392" formatCode="0.0000">
                  <c:v>1.4026196414015664</c:v>
                </c:pt>
                <c:pt idx="393" formatCode="0.0000">
                  <c:v>3.6171867963972679</c:v>
                </c:pt>
                <c:pt idx="394" formatCode="0.0000">
                  <c:v>1.5157049096991042</c:v>
                </c:pt>
                <c:pt idx="395" formatCode="0.0000">
                  <c:v>1.476743547078506</c:v>
                </c:pt>
                <c:pt idx="396" formatCode="0.0000">
                  <c:v>1.4933413273136602</c:v>
                </c:pt>
                <c:pt idx="397" formatCode="0.0000">
                  <c:v>1.4557390755837138</c:v>
                </c:pt>
                <c:pt idx="398" formatCode="0.0000">
                  <c:v>1.4174430904994009</c:v>
                </c:pt>
                <c:pt idx="399" formatCode="0.0000">
                  <c:v>1.4040852500526793</c:v>
                </c:pt>
                <c:pt idx="400" formatCode="0.0000">
                  <c:v>1.44133571705508</c:v>
                </c:pt>
                <c:pt idx="401" formatCode="0.0000">
                  <c:v>1.4429682390224912</c:v>
                </c:pt>
                <c:pt idx="402" formatCode="0.0000">
                  <c:v>1.423952100494851</c:v>
                </c:pt>
                <c:pt idx="403" formatCode="0.0000">
                  <c:v>1.4156588762496263</c:v>
                </c:pt>
                <c:pt idx="404" formatCode="0.0000">
                  <c:v>1.3768499073595448</c:v>
                </c:pt>
                <c:pt idx="405" formatCode="0.0000">
                  <c:v>1.3847147090545961</c:v>
                </c:pt>
                <c:pt idx="406" formatCode="0.0000">
                  <c:v>1.346117622841748</c:v>
                </c:pt>
                <c:pt idx="407" formatCode="0.0000">
                  <c:v>1.3076901706863986</c:v>
                </c:pt>
                <c:pt idx="408" formatCode="0.0000">
                  <c:v>2.2146487845499769</c:v>
                </c:pt>
                <c:pt idx="409" formatCode="0.0000">
                  <c:v>1.4060260564599389</c:v>
                </c:pt>
                <c:pt idx="410" formatCode="0.0000">
                  <c:v>1.395905565124683</c:v>
                </c:pt>
                <c:pt idx="411" formatCode="0.0000">
                  <c:v>4.2048981492052402</c:v>
                </c:pt>
                <c:pt idx="412" formatCode="0.0000">
                  <c:v>1.4959262588479922</c:v>
                </c:pt>
                <c:pt idx="413" formatCode="0.0000">
                  <c:v>1.4830712273061541</c:v>
                </c:pt>
                <c:pt idx="414" formatCode="0.0000">
                  <c:v>1.4548474501122586</c:v>
                </c:pt>
                <c:pt idx="415" formatCode="0.0000">
                  <c:v>1.4164084347161499</c:v>
                </c:pt>
                <c:pt idx="416" formatCode="0.0000">
                  <c:v>1.4017359104920846</c:v>
                </c:pt>
                <c:pt idx="417" formatCode="0.0000">
                  <c:v>3.2491680549540716</c:v>
                </c:pt>
                <c:pt idx="418" formatCode="0.0000">
                  <c:v>1.529376683821541</c:v>
                </c:pt>
                <c:pt idx="419" formatCode="0.0000">
                  <c:v>2.2074371607390804</c:v>
                </c:pt>
                <c:pt idx="420" formatCode="0.0000">
                  <c:v>1.5567384528738555</c:v>
                </c:pt>
                <c:pt idx="421" formatCode="0.0000">
                  <c:v>5.0289113595032315</c:v>
                </c:pt>
                <c:pt idx="422" formatCode="0.0000">
                  <c:v>2.3064108809355517</c:v>
                </c:pt>
                <c:pt idx="423" formatCode="0.0000">
                  <c:v>1.8267362587711324</c:v>
                </c:pt>
                <c:pt idx="424" formatCode="0.0000">
                  <c:v>6.4921975001565659</c:v>
                </c:pt>
                <c:pt idx="425" formatCode="0.0000">
                  <c:v>2.1445020765032994</c:v>
                </c:pt>
                <c:pt idx="426" formatCode="0.0000">
                  <c:v>1.9153408057243055</c:v>
                </c:pt>
                <c:pt idx="427" formatCode="0.0000">
                  <c:v>1.87362604751655</c:v>
                </c:pt>
                <c:pt idx="428" formatCode="0.0000">
                  <c:v>1.8487350235541249</c:v>
                </c:pt>
                <c:pt idx="429" formatCode="0.0000">
                  <c:v>1.8138364474027115</c:v>
                </c:pt>
                <c:pt idx="430" formatCode="0.0000">
                  <c:v>1.7738823181129484</c:v>
                </c:pt>
                <c:pt idx="431" formatCode="0.0000">
                  <c:v>1.781463553324069</c:v>
                </c:pt>
                <c:pt idx="432" formatCode="0.0000">
                  <c:v>1.7421284804447121</c:v>
                </c:pt>
                <c:pt idx="433" formatCode="0.0000">
                  <c:v>1.7387675807439256</c:v>
                </c:pt>
                <c:pt idx="434" formatCode="0.0000">
                  <c:v>1.7000644229412478</c:v>
                </c:pt>
                <c:pt idx="435" formatCode="0.0000">
                  <c:v>1.7560113791621097</c:v>
                </c:pt>
                <c:pt idx="436" formatCode="0.0000">
                  <c:v>1.7038434360459909</c:v>
                </c:pt>
                <c:pt idx="437" formatCode="0.0000">
                  <c:v>8.9514952684173785</c:v>
                </c:pt>
                <c:pt idx="438" formatCode="0.0000">
                  <c:v>1.9394843903605494</c:v>
                </c:pt>
                <c:pt idx="439" formatCode="0.0000">
                  <c:v>2.7064890913697983</c:v>
                </c:pt>
                <c:pt idx="440" formatCode="0.0000">
                  <c:v>2.0217161498365415</c:v>
                </c:pt>
                <c:pt idx="441" formatCode="0.0000">
                  <c:v>4.3159037364274422</c:v>
                </c:pt>
                <c:pt idx="442" formatCode="0.0000">
                  <c:v>2.3001918027477917</c:v>
                </c:pt>
                <c:pt idx="443" formatCode="0.0000">
                  <c:v>2.145966032610926</c:v>
                </c:pt>
                <c:pt idx="444" formatCode="0.0000">
                  <c:v>2.1690311809417775</c:v>
                </c:pt>
                <c:pt idx="445" formatCode="0.0000">
                  <c:v>3.9955667214045336</c:v>
                </c:pt>
                <c:pt idx="446" formatCode="0.0000">
                  <c:v>2.2087567827175651</c:v>
                </c:pt>
                <c:pt idx="447" formatCode="0.0000">
                  <c:v>2.1965752305588446</c:v>
                </c:pt>
                <c:pt idx="448" formatCode="0.0000">
                  <c:v>2.1567706552995105</c:v>
                </c:pt>
                <c:pt idx="449" formatCode="0.0000">
                  <c:v>2.164701300203185</c:v>
                </c:pt>
                <c:pt idx="450" formatCode="0.0000">
                  <c:v>2.1236620601552705</c:v>
                </c:pt>
                <c:pt idx="451" formatCode="0.0000">
                  <c:v>2.1065150086777855</c:v>
                </c:pt>
                <c:pt idx="452" formatCode="0.0000">
                  <c:v>2.0985402842770378</c:v>
                </c:pt>
                <c:pt idx="453" formatCode="0.0000">
                  <c:v>2.0584439396554908</c:v>
                </c:pt>
                <c:pt idx="454" formatCode="0.0000">
                  <c:v>2.018037074531823</c:v>
                </c:pt>
                <c:pt idx="455" formatCode="0.0000">
                  <c:v>1.9786745916244093</c:v>
                </c:pt>
                <c:pt idx="456" formatCode="0.0000">
                  <c:v>1.9396177531595944</c:v>
                </c:pt>
                <c:pt idx="457" formatCode="0.0000">
                  <c:v>2.5527692756765799</c:v>
                </c:pt>
                <c:pt idx="458" formatCode="0.0000">
                  <c:v>2.0160843067129157</c:v>
                </c:pt>
                <c:pt idx="459" formatCode="0.0000">
                  <c:v>2.00072041969606</c:v>
                </c:pt>
                <c:pt idx="460" formatCode="0.0000">
                  <c:v>1.9615175447236735</c:v>
                </c:pt>
                <c:pt idx="461" formatCode="0.0000">
                  <c:v>1.9228816516177893</c:v>
                </c:pt>
                <c:pt idx="462" formatCode="0.0000">
                  <c:v>1.8845562352570693</c:v>
                </c:pt>
                <c:pt idx="463" formatCode="0.0000">
                  <c:v>1.8539639063174302</c:v>
                </c:pt>
                <c:pt idx="464" formatCode="0.0000">
                  <c:v>1.817208740412346</c:v>
                </c:pt>
                <c:pt idx="465" formatCode="0.0000">
                  <c:v>1.7809707547430378</c:v>
                </c:pt>
                <c:pt idx="466" formatCode="0.0000">
                  <c:v>1.7461411826961231</c:v>
                </c:pt>
                <c:pt idx="467" formatCode="0.0000">
                  <c:v>1.7143727899977081</c:v>
                </c:pt>
                <c:pt idx="468" formatCode="0.0000">
                  <c:v>1.680240303625208</c:v>
                </c:pt>
                <c:pt idx="469" formatCode="0.0000">
                  <c:v>1.6469532410315559</c:v>
                </c:pt>
                <c:pt idx="470" formatCode="0.0000">
                  <c:v>1.6135378840348897</c:v>
                </c:pt>
                <c:pt idx="471" formatCode="0.0000">
                  <c:v>1.5804201259246744</c:v>
                </c:pt>
                <c:pt idx="472" formatCode="0.0000">
                  <c:v>1.596003163222151</c:v>
                </c:pt>
                <c:pt idx="473" formatCode="0.0000">
                  <c:v>1.5891324945835736</c:v>
                </c:pt>
                <c:pt idx="474" formatCode="0.0000">
                  <c:v>1.5565309564301795</c:v>
                </c:pt>
                <c:pt idx="475" formatCode="0.0000">
                  <c:v>1.5252422205624718</c:v>
                </c:pt>
                <c:pt idx="476" formatCode="0.0000">
                  <c:v>1.4939757804817115</c:v>
                </c:pt>
                <c:pt idx="477" formatCode="0.0000">
                  <c:v>1.4633365210331841</c:v>
                </c:pt>
                <c:pt idx="478" formatCode="0.0000">
                  <c:v>1.44243076582465</c:v>
                </c:pt>
                <c:pt idx="479" formatCode="0.0000">
                  <c:v>1.4188717193981359</c:v>
                </c:pt>
                <c:pt idx="480" formatCode="0.0000">
                  <c:v>1.3884517148135276</c:v>
                </c:pt>
                <c:pt idx="481" formatCode="0.0000">
                  <c:v>1.3592829315011592</c:v>
                </c:pt>
                <c:pt idx="482" formatCode="0.0000">
                  <c:v>1.3390664734709778</c:v>
                </c:pt>
                <c:pt idx="483" formatCode="0.0000">
                  <c:v>1.3112679899606041</c:v>
                </c:pt>
                <c:pt idx="484" formatCode="0.0000">
                  <c:v>1.2835023860145975</c:v>
                </c:pt>
                <c:pt idx="485" formatCode="0.0000">
                  <c:v>1.2562751027795096</c:v>
                </c:pt>
                <c:pt idx="486" formatCode="0.0000">
                  <c:v>2.0041388125221764</c:v>
                </c:pt>
                <c:pt idx="487" formatCode="0.0000">
                  <c:v>1.3634597171960485</c:v>
                </c:pt>
                <c:pt idx="488" formatCode="0.0000">
                  <c:v>1.3350441259041022</c:v>
                </c:pt>
                <c:pt idx="489" formatCode="0.0000">
                  <c:v>1.3064586982617001</c:v>
                </c:pt>
                <c:pt idx="490" formatCode="0.0000">
                  <c:v>1.2787729871403577</c:v>
                </c:pt>
                <c:pt idx="491" formatCode="0.0000">
                  <c:v>1.2515326123410895</c:v>
                </c:pt>
                <c:pt idx="492" formatCode="0.0000">
                  <c:v>1.2244959521575633</c:v>
                </c:pt>
                <c:pt idx="493" formatCode="0.0000">
                  <c:v>1.1978420277485535</c:v>
                </c:pt>
                <c:pt idx="494" formatCode="0.0000">
                  <c:v>1.1720843978353463</c:v>
                </c:pt>
                <c:pt idx="495" formatCode="0.0000">
                  <c:v>1.1465299568224787</c:v>
                </c:pt>
                <c:pt idx="496" formatCode="0.0000">
                  <c:v>1.121829692386876</c:v>
                </c:pt>
                <c:pt idx="497" formatCode="0.0000">
                  <c:v>1.0970729543361195</c:v>
                </c:pt>
                <c:pt idx="498" formatCode="0.0000">
                  <c:v>1.0731362972544733</c:v>
                </c:pt>
                <c:pt idx="499" formatCode="0.0000">
                  <c:v>1.052115407692499</c:v>
                </c:pt>
                <c:pt idx="500" formatCode="0.0000">
                  <c:v>1.0284984212564869</c:v>
                </c:pt>
                <c:pt idx="501" formatCode="0.0000">
                  <c:v>1.005282117994815</c:v>
                </c:pt>
                <c:pt idx="502" formatCode="0.0000">
                  <c:v>0.98276730943568724</c:v>
                </c:pt>
                <c:pt idx="503" formatCode="0.0000">
                  <c:v>0.9608198864822205</c:v>
                </c:pt>
                <c:pt idx="504" formatCode="0.0000">
                  <c:v>0.93921035979308642</c:v>
                </c:pt>
                <c:pt idx="505" formatCode="0.0000">
                  <c:v>0.91768197003265506</c:v>
                </c:pt>
                <c:pt idx="506" formatCode="0.0000">
                  <c:v>0.89681808490563197</c:v>
                </c:pt>
                <c:pt idx="507" formatCode="0.0000">
                  <c:v>0.88180550835567029</c:v>
                </c:pt>
                <c:pt idx="508" formatCode="0.0000">
                  <c:v>0.87407226975526064</c:v>
                </c:pt>
                <c:pt idx="509" formatCode="0.0000">
                  <c:v>0.86772878710168044</c:v>
                </c:pt>
                <c:pt idx="510" formatCode="0.0000">
                  <c:v>0.86167799202872319</c:v>
                </c:pt>
                <c:pt idx="511" formatCode="0.0000">
                  <c:v>0.85571534057331267</c:v>
                </c:pt>
                <c:pt idx="512" formatCode="0.0000">
                  <c:v>0.84980250762183374</c:v>
                </c:pt>
                <c:pt idx="513" formatCode="0.0000">
                  <c:v>0.8439321250514209</c:v>
                </c:pt>
                <c:pt idx="514" formatCode="0.0000">
                  <c:v>0.8381025915371112</c:v>
                </c:pt>
                <c:pt idx="515" formatCode="0.0000">
                  <c:v>0.83231338130309274</c:v>
                </c:pt>
                <c:pt idx="516" formatCode="0.0000">
                  <c:v>0.82656417044783015</c:v>
                </c:pt>
                <c:pt idx="517" formatCode="0.0000">
                  <c:v>0.82085467422637237</c:v>
                </c:pt>
                <c:pt idx="518" formatCode="0.0000">
                  <c:v>0.81518461673621412</c:v>
                </c:pt>
                <c:pt idx="519" formatCode="0.0000">
                  <c:v>0.80955372526110325</c:v>
                </c:pt>
                <c:pt idx="520" formatCode="0.0000">
                  <c:v>0.80396172920703945</c:v>
                </c:pt>
                <c:pt idx="521" formatCode="0.0000">
                  <c:v>0.79840835989356118</c:v>
                </c:pt>
                <c:pt idx="522" formatCode="0.0000">
                  <c:v>0.79289335050438847</c:v>
                </c:pt>
                <c:pt idx="523" formatCode="0.0000">
                  <c:v>1.4107284346327593</c:v>
                </c:pt>
                <c:pt idx="524" formatCode="0.0000">
                  <c:v>0.92550335826529384</c:v>
                </c:pt>
                <c:pt idx="525" formatCode="0.0000">
                  <c:v>0.90417173481757995</c:v>
                </c:pt>
                <c:pt idx="526" formatCode="0.0000">
                  <c:v>0.88403815377139061</c:v>
                </c:pt>
                <c:pt idx="527" formatCode="0.0000">
                  <c:v>0.86378525032471343</c:v>
                </c:pt>
                <c:pt idx="528" formatCode="0.0000">
                  <c:v>0.84413336300403452</c:v>
                </c:pt>
                <c:pt idx="529" formatCode="0.0000">
                  <c:v>0.82459797199498464</c:v>
                </c:pt>
                <c:pt idx="530" formatCode="0.0000">
                  <c:v>0.82939550185802147</c:v>
                </c:pt>
                <c:pt idx="531" formatCode="0.0000">
                  <c:v>0.82885065609782382</c:v>
                </c:pt>
                <c:pt idx="532" formatCode="0.0000">
                  <c:v>0.81406105357795111</c:v>
                </c:pt>
                <c:pt idx="533" formatCode="0.0000">
                  <c:v>0.79480743354822792</c:v>
                </c:pt>
                <c:pt idx="534" formatCode="0.0000">
                  <c:v>0.77649718504824861</c:v>
                </c:pt>
                <c:pt idx="535" formatCode="0.0000">
                  <c:v>0.75806686633066578</c:v>
                </c:pt>
                <c:pt idx="536" formatCode="0.0000">
                  <c:v>0.74034922433721184</c:v>
                </c:pt>
                <c:pt idx="537" formatCode="0.0000">
                  <c:v>0.72235214090900213</c:v>
                </c:pt>
                <c:pt idx="538" formatCode="0.0000">
                  <c:v>0.71110396768458228</c:v>
                </c:pt>
                <c:pt idx="539" formatCode="0.0000">
                  <c:v>0.70502647220895365</c:v>
                </c:pt>
                <c:pt idx="540" formatCode="0.0000">
                  <c:v>0.69993943667561476</c:v>
                </c:pt>
                <c:pt idx="541" formatCode="0.0000">
                  <c:v>0.69506417778721064</c:v>
                </c:pt>
                <c:pt idx="542" formatCode="0.0000">
                  <c:v>0.69025549053008495</c:v>
                </c:pt>
                <c:pt idx="543" formatCode="0.0000">
                  <c:v>0.68548614556815679</c:v>
                </c:pt>
                <c:pt idx="544" formatCode="0.0000">
                  <c:v>0.68075088578940635</c:v>
                </c:pt>
                <c:pt idx="545" formatCode="0.0000">
                  <c:v>0.67604854731414254</c:v>
                </c:pt>
                <c:pt idx="546" formatCode="0.0000">
                  <c:v>0.67137872983313918</c:v>
                </c:pt>
                <c:pt idx="547" formatCode="0.0000">
                  <c:v>0.66674117650688236</c:v>
                </c:pt>
                <c:pt idx="548" formatCode="0.0000">
                  <c:v>0.66213565847377154</c:v>
                </c:pt>
                <c:pt idx="549" formatCode="0.0000">
                  <c:v>0.65756195333307199</c:v>
                </c:pt>
                <c:pt idx="550" formatCode="0.0000">
                  <c:v>0.65301984112909939</c:v>
                </c:pt>
                <c:pt idx="551" formatCode="0.0000">
                  <c:v>0.64850910359476532</c:v>
                </c:pt>
                <c:pt idx="552" formatCode="0.0000">
                  <c:v>0.64402952400218283</c:v>
                </c:pt>
                <c:pt idx="553" formatCode="0.0000">
                  <c:v>0.63958088712638383</c:v>
                </c:pt>
                <c:pt idx="554" formatCode="0.0000">
                  <c:v>0.63516297923016074</c:v>
                </c:pt>
                <c:pt idx="555" formatCode="0.0000">
                  <c:v>0.63077558805290013</c:v>
                </c:pt>
                <c:pt idx="556" formatCode="0.0000">
                  <c:v>0.62641850280021794</c:v>
                </c:pt>
                <c:pt idx="557" formatCode="0.0000">
                  <c:v>0.62209151413380015</c:v>
                </c:pt>
                <c:pt idx="558" formatCode="0.0000">
                  <c:v>0.61779441416133962</c:v>
                </c:pt>
                <c:pt idx="559" formatCode="0.0000">
                  <c:v>0.6135269964265464</c:v>
                </c:pt>
                <c:pt idx="560" formatCode="0.0000">
                  <c:v>0.62735332721595671</c:v>
                </c:pt>
                <c:pt idx="561" formatCode="0.0000">
                  <c:v>0.60992423961361408</c:v>
                </c:pt>
                <c:pt idx="562" formatCode="0.0000">
                  <c:v>0.60180287682407285</c:v>
                </c:pt>
                <c:pt idx="563" formatCode="0.0000">
                  <c:v>0.59691806587772711</c:v>
                </c:pt>
                <c:pt idx="564" formatCode="0.0000">
                  <c:v>0.59265930124073751</c:v>
                </c:pt>
                <c:pt idx="565" formatCode="0.0000">
                  <c:v>0.58854026050053354</c:v>
                </c:pt>
                <c:pt idx="566" formatCode="0.0000">
                  <c:v>0.58447021472352245</c:v>
                </c:pt>
                <c:pt idx="567" formatCode="0.0000">
                  <c:v>0.58043210852336957</c:v>
                </c:pt>
                <c:pt idx="568" formatCode="0.0000">
                  <c:v>0.57642260803385859</c:v>
                </c:pt>
                <c:pt idx="569" formatCode="0.0000">
                  <c:v>0.57299162769343259</c:v>
                </c:pt>
                <c:pt idx="570" formatCode="0.0000">
                  <c:v>0.57776550649540281</c:v>
                </c:pt>
                <c:pt idx="571" formatCode="0.0000">
                  <c:v>0.63304330190213565</c:v>
                </c:pt>
                <c:pt idx="572" formatCode="0.0000">
                  <c:v>0.74920157507961171</c:v>
                </c:pt>
                <c:pt idx="573" formatCode="0.0000">
                  <c:v>0.68549826152044302</c:v>
                </c:pt>
                <c:pt idx="574" formatCode="0.0000">
                  <c:v>0.66639203786168466</c:v>
                </c:pt>
                <c:pt idx="575" formatCode="0.0000">
                  <c:v>0.64718428032228215</c:v>
                </c:pt>
                <c:pt idx="576" formatCode="0.0000">
                  <c:v>0.62814709833815807</c:v>
                </c:pt>
                <c:pt idx="577" formatCode="0.0000">
                  <c:v>0.60966579677174015</c:v>
                </c:pt>
                <c:pt idx="578" formatCode="0.0000">
                  <c:v>0.59137673411958858</c:v>
                </c:pt>
                <c:pt idx="579" formatCode="0.0000">
                  <c:v>0.57306426544425493</c:v>
                </c:pt>
                <c:pt idx="580" formatCode="0.0000">
                  <c:v>0.55482398457229554</c:v>
                </c:pt>
                <c:pt idx="581" formatCode="0.0000">
                  <c:v>0.53593537226336563</c:v>
                </c:pt>
                <c:pt idx="582" formatCode="0.0000">
                  <c:v>0.52482456853573245</c:v>
                </c:pt>
                <c:pt idx="583" formatCode="0.0000">
                  <c:v>0.51981957441444193</c:v>
                </c:pt>
                <c:pt idx="584" formatCode="0.0000">
                  <c:v>0.51707334441543118</c:v>
                </c:pt>
                <c:pt idx="585" formatCode="0.0000">
                  <c:v>0.51256514185470037</c:v>
                </c:pt>
                <c:pt idx="586" formatCode="0.0000">
                  <c:v>0.50885018587711228</c:v>
                </c:pt>
                <c:pt idx="587" formatCode="0.0000">
                  <c:v>0.50530282006494642</c:v>
                </c:pt>
                <c:pt idx="588" formatCode="0.0000">
                  <c:v>0.52397374304358313</c:v>
                </c:pt>
                <c:pt idx="589" formatCode="0.0000">
                  <c:v>0.50478856884203116</c:v>
                </c:pt>
                <c:pt idx="590" formatCode="0.0000">
                  <c:v>0.49774973409738005</c:v>
                </c:pt>
                <c:pt idx="591" formatCode="0.0000">
                  <c:v>0.49200936222347774</c:v>
                </c:pt>
                <c:pt idx="592" formatCode="0.0000">
                  <c:v>0.48818206720866991</c:v>
                </c:pt>
                <c:pt idx="593" formatCode="0.0000">
                  <c:v>0.48473010229594388</c:v>
                </c:pt>
                <c:pt idx="594" formatCode="0.0000">
                  <c:v>0.48136695714182337</c:v>
                </c:pt>
                <c:pt idx="595" formatCode="0.0000">
                  <c:v>0.47858983527342031</c:v>
                </c:pt>
                <c:pt idx="596" formatCode="0.0000">
                  <c:v>0.47483912699324377</c:v>
                </c:pt>
                <c:pt idx="597" formatCode="0.0000">
                  <c:v>0.4714763285324946</c:v>
                </c:pt>
                <c:pt idx="598" formatCode="0.0000">
                  <c:v>0.46820417518888463</c:v>
                </c:pt>
                <c:pt idx="599" formatCode="0.0000">
                  <c:v>0.49412754370344647</c:v>
                </c:pt>
                <c:pt idx="600" formatCode="0.0000">
                  <c:v>0.47416616039019754</c:v>
                </c:pt>
                <c:pt idx="601" formatCode="0.0000">
                  <c:v>0.46087659386318519</c:v>
                </c:pt>
                <c:pt idx="602" formatCode="0.0000">
                  <c:v>0.45582810366488191</c:v>
                </c:pt>
                <c:pt idx="603" formatCode="0.0000">
                  <c:v>0.45233214812663919</c:v>
                </c:pt>
                <c:pt idx="604" formatCode="0.0000">
                  <c:v>0.44914297925156227</c:v>
                </c:pt>
                <c:pt idx="605" formatCode="0.0000">
                  <c:v>0.44602847607643831</c:v>
                </c:pt>
                <c:pt idx="606" formatCode="0.0000">
                  <c:v>0.44294528898421814</c:v>
                </c:pt>
                <c:pt idx="607" formatCode="0.0000">
                  <c:v>0.43988522459269369</c:v>
                </c:pt>
                <c:pt idx="608" formatCode="0.0000">
                  <c:v>0.43684663759108799</c:v>
                </c:pt>
                <c:pt idx="609" formatCode="0.0000">
                  <c:v>0.43382910295867377</c:v>
                </c:pt>
                <c:pt idx="610" formatCode="0.0000">
                  <c:v>0.43083242375193975</c:v>
                </c:pt>
                <c:pt idx="611" formatCode="0.0000">
                  <c:v>0.42785644631645131</c:v>
                </c:pt>
                <c:pt idx="612" formatCode="0.0000">
                  <c:v>0.42490102586763578</c:v>
                </c:pt>
                <c:pt idx="613" formatCode="0.0000">
                  <c:v>0.42196602007521733</c:v>
                </c:pt>
                <c:pt idx="614" formatCode="0.0000">
                  <c:v>0.41905128786288615</c:v>
                </c:pt>
                <c:pt idx="615" formatCode="0.0000">
                  <c:v>0.41615668917925264</c:v>
                </c:pt>
                <c:pt idx="616" formatCode="0.0000">
                  <c:v>0.41328208494972646</c:v>
                </c:pt>
                <c:pt idx="617" formatCode="0.0000">
                  <c:v>0.41042733706212386</c:v>
                </c:pt>
                <c:pt idx="618" formatCode="0.0000">
                  <c:v>0.40759230835859811</c:v>
                </c:pt>
                <c:pt idx="619" formatCode="0.0000">
                  <c:v>0.40477686262878132</c:v>
                </c:pt>
                <c:pt idx="620" formatCode="0.0000">
                  <c:v>0.4019808646031906</c:v>
                </c:pt>
                <c:pt idx="621" formatCode="0.0000">
                  <c:v>0.39920417994671981</c:v>
                </c:pt>
                <c:pt idx="622" formatCode="0.0000">
                  <c:v>0.39644667525218358</c:v>
                </c:pt>
                <c:pt idx="623" formatCode="0.0000">
                  <c:v>0.39370821803390721</c:v>
                </c:pt>
                <c:pt idx="624" formatCode="0.0000">
                  <c:v>0.39098867672136156</c:v>
                </c:pt>
                <c:pt idx="625" formatCode="0.0000">
                  <c:v>0.38828792065284157</c:v>
                </c:pt>
                <c:pt idx="626" formatCode="0.0000">
                  <c:v>0.38560582006918831</c:v>
                </c:pt>
                <c:pt idx="627" formatCode="0.0000">
                  <c:v>0.38294224610755478</c:v>
                </c:pt>
                <c:pt idx="628" formatCode="0.0000">
                  <c:v>0.38167380034587928</c:v>
                </c:pt>
                <c:pt idx="629" formatCode="0.0000">
                  <c:v>0.37792655911099143</c:v>
                </c:pt>
                <c:pt idx="630" formatCode="0.0000">
                  <c:v>0.37510915722942284</c:v>
                </c:pt>
                <c:pt idx="631" formatCode="0.0000">
                  <c:v>0.3724795625983941</c:v>
                </c:pt>
                <c:pt idx="632" formatCode="0.0000">
                  <c:v>0.36989948344151524</c:v>
                </c:pt>
                <c:pt idx="633" formatCode="0.0000">
                  <c:v>0.36734306487475527</c:v>
                </c:pt>
                <c:pt idx="634" formatCode="0.0000">
                  <c:v>0.36480539213436936</c:v>
                </c:pt>
                <c:pt idx="635" formatCode="0.0000">
                  <c:v>0.3622854508807925</c:v>
                </c:pt>
                <c:pt idx="636" formatCode="0.0000">
                  <c:v>0.35978295384519021</c:v>
                </c:pt>
                <c:pt idx="637" formatCode="0.0000">
                  <c:v>0.36473322637529071</c:v>
                </c:pt>
                <c:pt idx="638" formatCode="0.0000">
                  <c:v>0.40396955597138418</c:v>
                </c:pt>
                <c:pt idx="639" formatCode="0.0000">
                  <c:v>0.38080264966719685</c:v>
                </c:pt>
                <c:pt idx="640" formatCode="0.0000">
                  <c:v>0.35817767812623957</c:v>
                </c:pt>
                <c:pt idx="641" formatCode="0.0000">
                  <c:v>0.34906067944337843</c:v>
                </c:pt>
                <c:pt idx="642" formatCode="0.0000">
                  <c:v>0.34541241881719031</c:v>
                </c:pt>
                <c:pt idx="643" formatCode="0.0000">
                  <c:v>0.34279608830959329</c:v>
                </c:pt>
                <c:pt idx="644" formatCode="0.0000">
                  <c:v>0.34038531611940059</c:v>
                </c:pt>
                <c:pt idx="645" formatCode="0.0000">
                  <c:v>0.33802611237440938</c:v>
                </c:pt>
                <c:pt idx="646" formatCode="0.0000">
                  <c:v>0.33568970734587289</c:v>
                </c:pt>
                <c:pt idx="647" formatCode="0.0000">
                  <c:v>0.33337065202497707</c:v>
                </c:pt>
                <c:pt idx="648" formatCode="0.0000">
                  <c:v>0.33106784111323195</c:v>
                </c:pt>
                <c:pt idx="649" formatCode="0.0000">
                  <c:v>0.32878097887830071</c:v>
                </c:pt>
                <c:pt idx="650" formatCode="0.0000">
                  <c:v>0.32650992097645326</c:v>
                </c:pt>
                <c:pt idx="651" formatCode="0.0000">
                  <c:v>0.32425455187409324</c:v>
                </c:pt>
                <c:pt idx="652" formatCode="0.0000">
                  <c:v>0.3220147620153781</c:v>
                </c:pt>
                <c:pt idx="653" formatCode="0.0000">
                  <c:v>0.34012964419996317</c:v>
                </c:pt>
                <c:pt idx="654" formatCode="0.0000">
                  <c:v>0.3221953516872984</c:v>
                </c:pt>
                <c:pt idx="655" formatCode="0.0000">
                  <c:v>0.4134327580521634</c:v>
                </c:pt>
                <c:pt idx="656" formatCode="0.0000">
                  <c:v>0.40635932973314687</c:v>
                </c:pt>
                <c:pt idx="657" formatCode="0.0000">
                  <c:v>2.8017316208121117</c:v>
                </c:pt>
                <c:pt idx="658" formatCode="0.0000">
                  <c:v>0.65639587478391004</c:v>
                </c:pt>
                <c:pt idx="659" formatCode="0.0000">
                  <c:v>1.418213605035417</c:v>
                </c:pt>
                <c:pt idx="660" formatCode="0.0000">
                  <c:v>0.76095720435509073</c:v>
                </c:pt>
                <c:pt idx="661" formatCode="0.0000">
                  <c:v>0.73084561822838767</c:v>
                </c:pt>
                <c:pt idx="662" formatCode="0.0000">
                  <c:v>0.95998305382674276</c:v>
                </c:pt>
                <c:pt idx="663" formatCode="0.0000">
                  <c:v>0.83080854370704293</c:v>
                </c:pt>
                <c:pt idx="664" formatCode="0.0000">
                  <c:v>0.79949782389666268</c:v>
                </c:pt>
                <c:pt idx="665" formatCode="0.0000">
                  <c:v>0.80280692078487825</c:v>
                </c:pt>
                <c:pt idx="666" formatCode="0.0000">
                  <c:v>0.81541002704462195</c:v>
                </c:pt>
                <c:pt idx="667" formatCode="0.0000">
                  <c:v>0.81004029448735504</c:v>
                </c:pt>
                <c:pt idx="668" formatCode="0.0000">
                  <c:v>0.87356465299566577</c:v>
                </c:pt>
                <c:pt idx="669" formatCode="0.0000">
                  <c:v>0.85133898462851088</c:v>
                </c:pt>
                <c:pt idx="670" formatCode="0.0000">
                  <c:v>0.82329773700730424</c:v>
                </c:pt>
                <c:pt idx="671" formatCode="0.0000">
                  <c:v>0.81010106793311198</c:v>
                </c:pt>
                <c:pt idx="672" formatCode="0.0000">
                  <c:v>0.77784380289551469</c:v>
                </c:pt>
                <c:pt idx="673" formatCode="0.0000">
                  <c:v>0.78108410833142661</c:v>
                </c:pt>
                <c:pt idx="674" formatCode="0.0000">
                  <c:v>0.74947965036598507</c:v>
                </c:pt>
                <c:pt idx="675" formatCode="0.0000">
                  <c:v>0.72396916685377033</c:v>
                </c:pt>
                <c:pt idx="676" formatCode="0.0000">
                  <c:v>0.72351239064168471</c:v>
                </c:pt>
                <c:pt idx="677" formatCode="0.0000">
                  <c:v>0.69255695815374629</c:v>
                </c:pt>
                <c:pt idx="678" formatCode="0.0000">
                  <c:v>0.69814097440954304</c:v>
                </c:pt>
                <c:pt idx="679" formatCode="0.0000">
                  <c:v>0.68234051452162614</c:v>
                </c:pt>
                <c:pt idx="680" formatCode="0.0000">
                  <c:v>0.6532413385233542</c:v>
                </c:pt>
                <c:pt idx="681" formatCode="0.0000">
                  <c:v>0.65078998262867538</c:v>
                </c:pt>
                <c:pt idx="682" formatCode="0.0000">
                  <c:v>0.62081179416806176</c:v>
                </c:pt>
                <c:pt idx="683" formatCode="0.0000">
                  <c:v>0.59649520856341698</c:v>
                </c:pt>
                <c:pt idx="684" formatCode="0.0000">
                  <c:v>0.56730856155059639</c:v>
                </c:pt>
                <c:pt idx="685" formatCode="0.0000">
                  <c:v>0.53922315269219112</c:v>
                </c:pt>
                <c:pt idx="686" formatCode="0.0000">
                  <c:v>0.51087271786295152</c:v>
                </c:pt>
                <c:pt idx="687" formatCode="0.0000">
                  <c:v>0.51525580151628336</c:v>
                </c:pt>
                <c:pt idx="688" formatCode="0.0000">
                  <c:v>0.49484656078133893</c:v>
                </c:pt>
                <c:pt idx="689" formatCode="0.0000">
                  <c:v>1.4109567813794213</c:v>
                </c:pt>
                <c:pt idx="690" formatCode="0.0000">
                  <c:v>0.97963547359102809</c:v>
                </c:pt>
                <c:pt idx="691" formatCode="0.0000">
                  <c:v>0.71425147648090626</c:v>
                </c:pt>
                <c:pt idx="692" formatCode="0.0000">
                  <c:v>0.6907223033262746</c:v>
                </c:pt>
                <c:pt idx="693" formatCode="0.0000">
                  <c:v>0.7113704696556501</c:v>
                </c:pt>
                <c:pt idx="694" formatCode="0.0000">
                  <c:v>1.6428239639249431</c:v>
                </c:pt>
                <c:pt idx="695" formatCode="0.0000">
                  <c:v>0.97112228270928058</c:v>
                </c:pt>
                <c:pt idx="696" formatCode="0.0000">
                  <c:v>0.88364782820814458</c:v>
                </c:pt>
                <c:pt idx="697" formatCode="0.0000">
                  <c:v>0.84960882515271008</c:v>
                </c:pt>
                <c:pt idx="698" formatCode="0.0000">
                  <c:v>0.81663215078153051</c:v>
                </c:pt>
                <c:pt idx="699" formatCode="0.0000">
                  <c:v>0.97791716719799304</c:v>
                </c:pt>
                <c:pt idx="700" formatCode="0.0000">
                  <c:v>1.6769741506802904</c:v>
                </c:pt>
                <c:pt idx="701" formatCode="0.0000">
                  <c:v>0.98849543154786301</c:v>
                </c:pt>
                <c:pt idx="702" formatCode="0.0000">
                  <c:v>0.95303802669331106</c:v>
                </c:pt>
                <c:pt idx="703" formatCode="0.0000">
                  <c:v>0.9186647150030739</c:v>
                </c:pt>
                <c:pt idx="704" formatCode="0.0000">
                  <c:v>0.88526715378452492</c:v>
                </c:pt>
                <c:pt idx="705" formatCode="0.0000">
                  <c:v>0.8527622381743144</c:v>
                </c:pt>
                <c:pt idx="706" formatCode="0.0000">
                  <c:v>0.82062306003551622</c:v>
                </c:pt>
                <c:pt idx="707" formatCode="0.0000">
                  <c:v>0.78833002200860192</c:v>
                </c:pt>
                <c:pt idx="708" formatCode="0.0000">
                  <c:v>0.75649391020158685</c:v>
                </c:pt>
                <c:pt idx="709" formatCode="0.0000">
                  <c:v>0.72508525497821663</c:v>
                </c:pt>
                <c:pt idx="710" formatCode="0.0000">
                  <c:v>0.69393458746800685</c:v>
                </c:pt>
                <c:pt idx="711" formatCode="0.0000">
                  <c:v>0.66474282994813716</c:v>
                </c:pt>
                <c:pt idx="712" formatCode="0.0000">
                  <c:v>0.63458933295862052</c:v>
                </c:pt>
                <c:pt idx="713" formatCode="0.0000">
                  <c:v>0.60418561793953207</c:v>
                </c:pt>
                <c:pt idx="714" formatCode="0.0000">
                  <c:v>0.57575868676972486</c:v>
                </c:pt>
                <c:pt idx="715" formatCode="0.0000">
                  <c:v>0.54649600819056465</c:v>
                </c:pt>
                <c:pt idx="716" formatCode="0.0000">
                  <c:v>0.51804755912951195</c:v>
                </c:pt>
                <c:pt idx="717" formatCode="0.0000">
                  <c:v>0.54710585338390083</c:v>
                </c:pt>
                <c:pt idx="718" formatCode="0.0000">
                  <c:v>0.52329418543222983</c:v>
                </c:pt>
                <c:pt idx="719" formatCode="0.0000">
                  <c:v>0.49476189514514668</c:v>
                </c:pt>
                <c:pt idx="720" formatCode="0.0000">
                  <c:v>0.69134484328469248</c:v>
                </c:pt>
                <c:pt idx="721" formatCode="0.0000">
                  <c:v>0.57083133966799693</c:v>
                </c:pt>
                <c:pt idx="722" formatCode="0.0000">
                  <c:v>0.55050839738622281</c:v>
                </c:pt>
                <c:pt idx="723" formatCode="0.0000">
                  <c:v>2.2307932823134231</c:v>
                </c:pt>
                <c:pt idx="724" formatCode="0.0000">
                  <c:v>0.70711660382854447</c:v>
                </c:pt>
                <c:pt idx="725" formatCode="0.0000">
                  <c:v>0.67620783516560234</c:v>
                </c:pt>
                <c:pt idx="726" formatCode="0.0000">
                  <c:v>1.7564132761382574</c:v>
                </c:pt>
                <c:pt idx="727" formatCode="0.0000">
                  <c:v>0.82798999635784909</c:v>
                </c:pt>
                <c:pt idx="728" formatCode="0.0000">
                  <c:v>0.7953660605490489</c:v>
                </c:pt>
                <c:pt idx="729" formatCode="0.0000">
                  <c:v>4.0624029587680175</c:v>
                </c:pt>
                <c:pt idx="730" formatCode="0.0000">
                  <c:v>1.0551614773021942</c:v>
                </c:pt>
                <c:pt idx="731" formatCode="0.0000">
                  <c:v>1.057392897350645</c:v>
                </c:pt>
                <c:pt idx="732" formatCode="0.0000">
                  <c:v>1.121862235786782</c:v>
                </c:pt>
                <c:pt idx="733" formatCode="0.0000">
                  <c:v>1.1015828290467018</c:v>
                </c:pt>
                <c:pt idx="734" formatCode="0.0000">
                  <c:v>1.1110518601991199</c:v>
                </c:pt>
                <c:pt idx="735" formatCode="0.0000">
                  <c:v>1.1101965183299951</c:v>
                </c:pt>
              </c:numCache>
            </c:numRef>
          </c:yVal>
          <c:smooth val="0"/>
          <c:extLst>
            <c:ext xmlns:c16="http://schemas.microsoft.com/office/drawing/2014/chart" uri="{C3380CC4-5D6E-409C-BE32-E72D297353CC}">
              <c16:uniqueId val="{00000008-D591-4D43-AC9F-CBD38DB1969C}"/>
            </c:ext>
          </c:extLst>
        </c:ser>
        <c:ser>
          <c:idx val="1"/>
          <c:order val="1"/>
          <c:tx>
            <c:strRef>
              <c:f>Entradas!$E$15</c:f>
              <c:strCache>
                <c:ptCount val="1"/>
                <c:pt idx="0">
                  <c:v>Zanjas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Cálculos!$AF:$AF</c:f>
              <c:numCache>
                <c:formatCode>General</c:formatCode>
                <c:ptCount val="1048576"/>
                <c:pt idx="4">
                  <c:v>0</c:v>
                </c:pt>
                <c:pt idx="6" formatCode="0.0000">
                  <c:v>2.3353774302354271</c:v>
                </c:pt>
                <c:pt idx="7" formatCode="0.0000">
                  <c:v>0.99846804865422567</c:v>
                </c:pt>
                <c:pt idx="8" formatCode="0.0000">
                  <c:v>1.3051784915500488</c:v>
                </c:pt>
                <c:pt idx="9" formatCode="0.0000">
                  <c:v>1.0927926746416416</c:v>
                </c:pt>
                <c:pt idx="10" formatCode="0.0000">
                  <c:v>1.1419850863422734</c:v>
                </c:pt>
                <c:pt idx="11" formatCode="0.0000">
                  <c:v>1.7940282642658127</c:v>
                </c:pt>
                <c:pt idx="12" formatCode="0.0000">
                  <c:v>1.2092145911882695</c:v>
                </c:pt>
                <c:pt idx="13" formatCode="0.0000">
                  <c:v>1.171912943726567</c:v>
                </c:pt>
                <c:pt idx="14" formatCode="0.0000">
                  <c:v>1.1351565945201454</c:v>
                </c:pt>
                <c:pt idx="15" formatCode="0.0000">
                  <c:v>1.1002439600721561</c:v>
                </c:pt>
                <c:pt idx="16" formatCode="0.0000">
                  <c:v>1.1047717786557223</c:v>
                </c:pt>
                <c:pt idx="17" formatCode="0.0000">
                  <c:v>1.9628828111197123</c:v>
                </c:pt>
                <c:pt idx="18" formatCode="0.0000">
                  <c:v>1.2324752165550676</c:v>
                </c:pt>
                <c:pt idx="19" formatCode="0.0000">
                  <c:v>1.2007524719277964</c:v>
                </c:pt>
                <c:pt idx="20" formatCode="0.0000">
                  <c:v>1.1708513140337744</c:v>
                </c:pt>
                <c:pt idx="21" formatCode="0.0000">
                  <c:v>1.1343209100708964</c:v>
                </c:pt>
                <c:pt idx="22" formatCode="0.0000">
                  <c:v>1.2196203760494417</c:v>
                </c:pt>
                <c:pt idx="23" formatCode="0.0000">
                  <c:v>1.2178264759871058</c:v>
                </c:pt>
                <c:pt idx="24" formatCode="0.0000">
                  <c:v>1.2679139984976349</c:v>
                </c:pt>
                <c:pt idx="25" formatCode="0.0000">
                  <c:v>1.2825682278449722</c:v>
                </c:pt>
                <c:pt idx="26" formatCode="0.0000">
                  <c:v>1.3044145938288279</c:v>
                </c:pt>
                <c:pt idx="27" formatCode="0.0000">
                  <c:v>1.2680926149014711</c:v>
                </c:pt>
                <c:pt idx="28" formatCode="0.0000">
                  <c:v>2.5978500141104566</c:v>
                </c:pt>
                <c:pt idx="29" formatCode="0.0000">
                  <c:v>1.38888660817159</c:v>
                </c:pt>
                <c:pt idx="30" formatCode="0.0000">
                  <c:v>1.3505231008256475</c:v>
                </c:pt>
                <c:pt idx="31" formatCode="0.0000">
                  <c:v>1.3677162748344318</c:v>
                </c:pt>
                <c:pt idx="32" formatCode="0.0000">
                  <c:v>1.3307040124290868</c:v>
                </c:pt>
                <c:pt idx="33" formatCode="0.0000">
                  <c:v>1.2929982454944486</c:v>
                </c:pt>
                <c:pt idx="34" formatCode="0.0000">
                  <c:v>1.2802414106511533</c:v>
                </c:pt>
                <c:pt idx="35" formatCode="0.0000">
                  <c:v>1.3148863749104287</c:v>
                </c:pt>
                <c:pt idx="36" formatCode="0.0000">
                  <c:v>1.3203425988716371</c:v>
                </c:pt>
                <c:pt idx="37" formatCode="0.0000">
                  <c:v>1.3019060006885461</c:v>
                </c:pt>
                <c:pt idx="38" formatCode="0.0000">
                  <c:v>1.2941834235758642</c:v>
                </c:pt>
                <c:pt idx="39" formatCode="0.0000">
                  <c:v>1.2559389474812517</c:v>
                </c:pt>
                <c:pt idx="40" formatCode="0.0000">
                  <c:v>1.2643753591426272</c:v>
                </c:pt>
                <c:pt idx="41" formatCode="0.0000">
                  <c:v>1.2263363246038297</c:v>
                </c:pt>
                <c:pt idx="42" formatCode="0.0000">
                  <c:v>1.1884605689172882</c:v>
                </c:pt>
                <c:pt idx="43" formatCode="0.0000">
                  <c:v>1.3374784676587494</c:v>
                </c:pt>
                <c:pt idx="44" formatCode="0.0000">
                  <c:v>1.298346541699277</c:v>
                </c:pt>
                <c:pt idx="45" formatCode="0.0000">
                  <c:v>1.2886486951764264</c:v>
                </c:pt>
                <c:pt idx="46" formatCode="0.0000">
                  <c:v>3.2255623868560068</c:v>
                </c:pt>
                <c:pt idx="47" formatCode="0.0000">
                  <c:v>1.3927036627323552</c:v>
                </c:pt>
                <c:pt idx="48" formatCode="0.0000">
                  <c:v>1.3802788834754782</c:v>
                </c:pt>
                <c:pt idx="49" formatCode="0.0000">
                  <c:v>1.3524796112141795</c:v>
                </c:pt>
                <c:pt idx="50" formatCode="0.0000">
                  <c:v>1.3144696299578822</c:v>
                </c:pt>
                <c:pt idx="51" formatCode="0.0000">
                  <c:v>1.300223294620412</c:v>
                </c:pt>
                <c:pt idx="52" formatCode="0.0000">
                  <c:v>2.2498403701658045</c:v>
                </c:pt>
                <c:pt idx="53" formatCode="0.0000">
                  <c:v>1.4357722186972099</c:v>
                </c:pt>
                <c:pt idx="54" formatCode="0.0000">
                  <c:v>1.5075791914740573</c:v>
                </c:pt>
                <c:pt idx="55" formatCode="0.0000">
                  <c:v>1.4683178923635445</c:v>
                </c:pt>
                <c:pt idx="56" formatCode="0.0000">
                  <c:v>4.0897798579487112</c:v>
                </c:pt>
                <c:pt idx="57" formatCode="0.0000">
                  <c:v>1.6761801162640535</c:v>
                </c:pt>
                <c:pt idx="58" formatCode="0.0000">
                  <c:v>1.7012604234298248</c:v>
                </c:pt>
                <c:pt idx="59" formatCode="0.0000">
                  <c:v>5.5933291458449919</c:v>
                </c:pt>
                <c:pt idx="60" formatCode="0.0000">
                  <c:v>1.8810035353382197</c:v>
                </c:pt>
                <c:pt idx="61" formatCode="0.0000">
                  <c:v>1.8464544468166888</c:v>
                </c:pt>
                <c:pt idx="62" formatCode="0.0000">
                  <c:v>1.8049351927291688</c:v>
                </c:pt>
                <c:pt idx="63" formatCode="0.0000">
                  <c:v>1.780254781507308</c:v>
                </c:pt>
                <c:pt idx="64" formatCode="0.0000">
                  <c:v>1.7455587654594735</c:v>
                </c:pt>
                <c:pt idx="65" formatCode="0.0000">
                  <c:v>1.7058078517009738</c:v>
                </c:pt>
                <c:pt idx="66" formatCode="0.0000">
                  <c:v>1.7135955144695267</c:v>
                </c:pt>
                <c:pt idx="67" formatCode="0.0000">
                  <c:v>1.6744677461926996</c:v>
                </c:pt>
                <c:pt idx="68" formatCode="0.0000">
                  <c:v>1.6713104615863146</c:v>
                </c:pt>
                <c:pt idx="69" formatCode="0.0000">
                  <c:v>1.6328169464071893</c:v>
                </c:pt>
                <c:pt idx="70" formatCode="0.0000">
                  <c:v>1.6751187658451392</c:v>
                </c:pt>
                <c:pt idx="71" formatCode="0.0000">
                  <c:v>1.6372214529709221</c:v>
                </c:pt>
                <c:pt idx="72" formatCode="0.0000">
                  <c:v>8.1138729242670102</c:v>
                </c:pt>
                <c:pt idx="73" formatCode="0.0000">
                  <c:v>1.8800184616515954</c:v>
                </c:pt>
                <c:pt idx="74" formatCode="0.0000">
                  <c:v>1.9483717639805569</c:v>
                </c:pt>
                <c:pt idx="75" formatCode="0.0000">
                  <c:v>1.9617800923839663</c:v>
                </c:pt>
                <c:pt idx="76" formatCode="0.0000">
                  <c:v>3.380284705238235</c:v>
                </c:pt>
                <c:pt idx="77" formatCode="0.0000">
                  <c:v>2.1008080355667627</c:v>
                </c:pt>
                <c:pt idx="78" formatCode="0.0000">
                  <c:v>2.0998544101215249</c:v>
                </c:pt>
                <c:pt idx="79" formatCode="0.0000">
                  <c:v>2.1135618894199331</c:v>
                </c:pt>
                <c:pt idx="80" formatCode="0.0000">
                  <c:v>3.0541734084916596</c:v>
                </c:pt>
                <c:pt idx="81" formatCode="0.0000">
                  <c:v>2.1693280952522023</c:v>
                </c:pt>
                <c:pt idx="82" formatCode="0.0000">
                  <c:v>2.1571542464069013</c:v>
                </c:pt>
                <c:pt idx="83" formatCode="0.0000">
                  <c:v>2.1173566852709276</c:v>
                </c:pt>
                <c:pt idx="84" formatCode="0.0000">
                  <c:v>2.1253016462224816</c:v>
                </c:pt>
                <c:pt idx="85" formatCode="0.0000">
                  <c:v>2.0842879794453317</c:v>
                </c:pt>
                <c:pt idx="86" formatCode="0.0000">
                  <c:v>2.0671677673183741</c:v>
                </c:pt>
                <c:pt idx="87" formatCode="0.0000">
                  <c:v>2.0592306073856084</c:v>
                </c:pt>
                <c:pt idx="88" formatCode="0.0000">
                  <c:v>2.0191667223852958</c:v>
                </c:pt>
                <c:pt idx="89" formatCode="0.0000">
                  <c:v>1.9787835341089171</c:v>
                </c:pt>
                <c:pt idx="90" formatCode="0.0000">
                  <c:v>1.9394530762151447</c:v>
                </c:pt>
                <c:pt idx="91" formatCode="0.0000">
                  <c:v>1.9004273464825139</c:v>
                </c:pt>
                <c:pt idx="92" formatCode="0.0000">
                  <c:v>2.0236187641694121</c:v>
                </c:pt>
                <c:pt idx="93" formatCode="0.0000">
                  <c:v>1.9837190816864256</c:v>
                </c:pt>
                <c:pt idx="94" formatCode="0.0000">
                  <c:v>1.9683094483358992</c:v>
                </c:pt>
                <c:pt idx="95" formatCode="0.0000">
                  <c:v>1.9290557461564157</c:v>
                </c:pt>
                <c:pt idx="96" formatCode="0.0000">
                  <c:v>1.8903724873621539</c:v>
                </c:pt>
                <c:pt idx="97" formatCode="0.0000">
                  <c:v>1.851999967085239</c:v>
                </c:pt>
                <c:pt idx="98" formatCode="0.0000">
                  <c:v>1.8213676244821053</c:v>
                </c:pt>
                <c:pt idx="99" formatCode="0.0000">
                  <c:v>1.7845791416403198</c:v>
                </c:pt>
                <c:pt idx="100" formatCode="0.0000">
                  <c:v>1.7483107903459314</c:v>
                </c:pt>
                <c:pt idx="101" formatCode="0.0000">
                  <c:v>1.7134650727811032</c:v>
                </c:pt>
                <c:pt idx="102" formatCode="0.0000">
                  <c:v>1.681680910618685</c:v>
                </c:pt>
                <c:pt idx="103" formatCode="0.0000">
                  <c:v>1.6475345702667066</c:v>
                </c:pt>
                <c:pt idx="104" formatCode="0.0000">
                  <c:v>1.6142408661620309</c:v>
                </c:pt>
                <c:pt idx="105" formatCode="0.0000">
                  <c:v>1.5808138359563384</c:v>
                </c:pt>
                <c:pt idx="106" formatCode="0.0000">
                  <c:v>1.5476847735500712</c:v>
                </c:pt>
                <c:pt idx="107" formatCode="0.0000">
                  <c:v>1.5632596505539502</c:v>
                </c:pt>
                <c:pt idx="108" formatCode="0.0000">
                  <c:v>1.5563978492749224</c:v>
                </c:pt>
                <c:pt idx="109" formatCode="0.0000">
                  <c:v>1.5237941000875437</c:v>
                </c:pt>
                <c:pt idx="110" formatCode="0.0000">
                  <c:v>1.4925162702040979</c:v>
                </c:pt>
                <c:pt idx="111" formatCode="0.0000">
                  <c:v>1.4612576156385073</c:v>
                </c:pt>
                <c:pt idx="112" formatCode="0.0000">
                  <c:v>1.4306306788835919</c:v>
                </c:pt>
                <c:pt idx="113" formatCode="0.0000">
                  <c:v>1.409735123329559</c:v>
                </c:pt>
                <c:pt idx="114" formatCode="0.0000">
                  <c:v>1.3861859048442888</c:v>
                </c:pt>
                <c:pt idx="115" formatCode="0.0000">
                  <c:v>1.3557739095598393</c:v>
                </c:pt>
                <c:pt idx="116" formatCode="0.0000">
                  <c:v>1.326625624747906</c:v>
                </c:pt>
                <c:pt idx="117" formatCode="0.0000">
                  <c:v>1.3064351342661116</c:v>
                </c:pt>
                <c:pt idx="118" formatCode="0.0000">
                  <c:v>1.2786693800311677</c:v>
                </c:pt>
                <c:pt idx="119" formatCode="0.0000">
                  <c:v>1.250933706110714</c:v>
                </c:pt>
                <c:pt idx="120" formatCode="0.0000">
                  <c:v>1.2237399558244442</c:v>
                </c:pt>
                <c:pt idx="121" formatCode="0.0000">
                  <c:v>1.3689459651117772</c:v>
                </c:pt>
                <c:pt idx="122" formatCode="0.0000">
                  <c:v>1.3392823478045819</c:v>
                </c:pt>
                <c:pt idx="123" formatCode="0.0000">
                  <c:v>1.3107897184617761</c:v>
                </c:pt>
                <c:pt idx="124" formatCode="0.0000">
                  <c:v>1.2821232317106828</c:v>
                </c:pt>
                <c:pt idx="125" formatCode="0.0000">
                  <c:v>1.2543659365553672</c:v>
                </c:pt>
                <c:pt idx="126" formatCode="0.0000">
                  <c:v>1.2270577364132649</c:v>
                </c:pt>
                <c:pt idx="127" formatCode="0.0000">
                  <c:v>1.1999539753999202</c:v>
                </c:pt>
                <c:pt idx="128" formatCode="0.0000">
                  <c:v>1.1732359435300688</c:v>
                </c:pt>
                <c:pt idx="129" formatCode="0.0000">
                  <c:v>1.1474236858733942</c:v>
                </c:pt>
                <c:pt idx="130" formatCode="0.0000">
                  <c:v>1.1218153705210165</c:v>
                </c:pt>
                <c:pt idx="131" formatCode="0.0000">
                  <c:v>1.0970702039441256</c:v>
                </c:pt>
                <c:pt idx="132" formatCode="0.0000">
                  <c:v>1.0722660668805959</c:v>
                </c:pt>
                <c:pt idx="133" formatCode="0.0000">
                  <c:v>1.0482905763240349</c:v>
                </c:pt>
                <c:pt idx="134" formatCode="0.0000">
                  <c:v>1.0272311376814127</c:v>
                </c:pt>
                <c:pt idx="135" formatCode="0.0000">
                  <c:v>1.003576313530337</c:v>
                </c:pt>
                <c:pt idx="136" formatCode="0.0000">
                  <c:v>0.9803254783667612</c:v>
                </c:pt>
                <c:pt idx="137" formatCode="0.0000">
                  <c:v>0.95778324746800925</c:v>
                </c:pt>
                <c:pt idx="138" formatCode="0.0000">
                  <c:v>0.93581383231004944</c:v>
                </c:pt>
                <c:pt idx="139" formatCode="0.0000">
                  <c:v>0.91418486158307832</c:v>
                </c:pt>
                <c:pt idx="140" formatCode="0.0000">
                  <c:v>0.89263635011776921</c:v>
                </c:pt>
                <c:pt idx="141" formatCode="0.0000">
                  <c:v>0.87175903131989085</c:v>
                </c:pt>
                <c:pt idx="142" formatCode="0.0000">
                  <c:v>0.85624084665228017</c:v>
                </c:pt>
                <c:pt idx="143" formatCode="0.0000">
                  <c:v>0.84855601574385753</c:v>
                </c:pt>
                <c:pt idx="144" formatCode="0.0000">
                  <c:v>0.84251273800431492</c:v>
                </c:pt>
                <c:pt idx="145" formatCode="0.0000">
                  <c:v>0.8366930774221949</c:v>
                </c:pt>
                <c:pt idx="146" formatCode="0.0000">
                  <c:v>0.83091361617210069</c:v>
                </c:pt>
                <c:pt idx="147" formatCode="0.0000">
                  <c:v>0.82517407657696296</c:v>
                </c:pt>
                <c:pt idx="148" formatCode="0.0000">
                  <c:v>0.81947418287776796</c:v>
                </c:pt>
                <c:pt idx="149" formatCode="0.0000">
                  <c:v>0.81381366122030852</c:v>
                </c:pt>
                <c:pt idx="150" formatCode="0.0000">
                  <c:v>0.80819223964202669</c:v>
                </c:pt>
                <c:pt idx="151" formatCode="0.0000">
                  <c:v>0.80260964805894719</c:v>
                </c:pt>
                <c:pt idx="152" formatCode="0.0000">
                  <c:v>0.79706561825270106</c:v>
                </c:pt>
                <c:pt idx="153" formatCode="0.0000">
                  <c:v>0.79155988385763876</c:v>
                </c:pt>
                <c:pt idx="154" formatCode="0.0000">
                  <c:v>0.78609218034803285</c:v>
                </c:pt>
                <c:pt idx="155" formatCode="0.0000">
                  <c:v>0.78066224502536852</c:v>
                </c:pt>
                <c:pt idx="156" formatCode="0.0000">
                  <c:v>0.77526981700572184</c:v>
                </c:pt>
                <c:pt idx="157" formatCode="0.0000">
                  <c:v>0.76991463720722653</c:v>
                </c:pt>
                <c:pt idx="158" formatCode="0.0000">
                  <c:v>0.91085959243261538</c:v>
                </c:pt>
                <c:pt idx="159" formatCode="0.0000">
                  <c:v>0.90887874563260096</c:v>
                </c:pt>
                <c:pt idx="160" formatCode="0.0000">
                  <c:v>0.88744461715967771</c:v>
                </c:pt>
                <c:pt idx="161" formatCode="0.0000">
                  <c:v>0.86722288471783004</c:v>
                </c:pt>
                <c:pt idx="162" formatCode="0.0000">
                  <c:v>0.84687957498165889</c:v>
                </c:pt>
                <c:pt idx="163" formatCode="0.0000">
                  <c:v>0.82714410765215851</c:v>
                </c:pt>
                <c:pt idx="164" formatCode="0.0000">
                  <c:v>0.80752585434271273</c:v>
                </c:pt>
                <c:pt idx="165" formatCode="0.0000">
                  <c:v>0.81225147680859788</c:v>
                </c:pt>
                <c:pt idx="166" formatCode="0.0000">
                  <c:v>0.81164010920166363</c:v>
                </c:pt>
                <c:pt idx="167" formatCode="0.0000">
                  <c:v>0.79678026486806186</c:v>
                </c:pt>
                <c:pt idx="168" formatCode="0.0000">
                  <c:v>0.77745206244572385</c:v>
                </c:pt>
                <c:pt idx="169" formatCode="0.0000">
                  <c:v>0.75907826763889952</c:v>
                </c:pt>
                <c:pt idx="170" formatCode="0.0000">
                  <c:v>0.74058203346696727</c:v>
                </c:pt>
                <c:pt idx="171" formatCode="0.0000">
                  <c:v>0.72280660720866452</c:v>
                </c:pt>
                <c:pt idx="172" formatCode="0.0000">
                  <c:v>0.70474736474897259</c:v>
                </c:pt>
                <c:pt idx="173" formatCode="0.0000">
                  <c:v>0.69095914498039135</c:v>
                </c:pt>
                <c:pt idx="174" formatCode="0.0000">
                  <c:v>0.68452510257852206</c:v>
                </c:pt>
                <c:pt idx="175" formatCode="0.0000">
                  <c:v>0.67960595715085159</c:v>
                </c:pt>
                <c:pt idx="176" formatCode="0.0000">
                  <c:v>0.67491157590081452</c:v>
                </c:pt>
                <c:pt idx="177" formatCode="0.0000">
                  <c:v>0.67024962111068243</c:v>
                </c:pt>
                <c:pt idx="178" formatCode="0.0000">
                  <c:v>0.6656198687945355</c:v>
                </c:pt>
                <c:pt idx="179" formatCode="0.0000">
                  <c:v>0.66102209651363775</c:v>
                </c:pt>
                <c:pt idx="180" formatCode="0.0000">
                  <c:v>0.65645608336574968</c:v>
                </c:pt>
                <c:pt idx="181" formatCode="0.0000">
                  <c:v>0.6519216099745152</c:v>
                </c:pt>
                <c:pt idx="182" formatCode="0.0000">
                  <c:v>0.64741845847892132</c:v>
                </c:pt>
                <c:pt idx="183" formatCode="0.0000">
                  <c:v>0.64294641252283102</c:v>
                </c:pt>
                <c:pt idx="184" formatCode="0.0000">
                  <c:v>0.63850525724458818</c:v>
                </c:pt>
                <c:pt idx="185" formatCode="0.0000">
                  <c:v>0.63409477926669466</c:v>
                </c:pt>
                <c:pt idx="186" formatCode="0.0000">
                  <c:v>0.62971476668555826</c:v>
                </c:pt>
                <c:pt idx="187" formatCode="0.0000">
                  <c:v>0.62536500906131187</c:v>
                </c:pt>
                <c:pt idx="188" formatCode="0.0000">
                  <c:v>0.62104529740770287</c:v>
                </c:pt>
                <c:pt idx="189" formatCode="0.0000">
                  <c:v>0.61675542418205176</c:v>
                </c:pt>
                <c:pt idx="190" formatCode="0.0000">
                  <c:v>0.6124951832752813</c:v>
                </c:pt>
                <c:pt idx="191" formatCode="0.0000">
                  <c:v>0.60826437000201372</c:v>
                </c:pt>
                <c:pt idx="192" formatCode="0.0000">
                  <c:v>0.6040627810907363</c:v>
                </c:pt>
                <c:pt idx="193" formatCode="0.0000">
                  <c:v>0.59989021467403536</c:v>
                </c:pt>
                <c:pt idx="194" formatCode="0.0000">
                  <c:v>0.59574647027889682</c:v>
                </c:pt>
                <c:pt idx="195" formatCode="0.0000">
                  <c:v>0.60934264284615425</c:v>
                </c:pt>
                <c:pt idx="196" formatCode="0.0000">
                  <c:v>0.59187684907518356</c:v>
                </c:pt>
                <c:pt idx="197" formatCode="0.0000">
                  <c:v>0.58412348289424187</c:v>
                </c:pt>
                <c:pt idx="198" formatCode="0.0000">
                  <c:v>0.57945575172017516</c:v>
                </c:pt>
                <c:pt idx="199" formatCode="0.0000">
                  <c:v>0.57545315847113243</c:v>
                </c:pt>
                <c:pt idx="200" formatCode="0.0000">
                  <c:v>0.57147821315322089</c:v>
                </c:pt>
                <c:pt idx="201" formatCode="0.0000">
                  <c:v>0.56753072478823041</c:v>
                </c:pt>
                <c:pt idx="202" formatCode="0.0000">
                  <c:v>0.56361050371713339</c:v>
                </c:pt>
                <c:pt idx="203" formatCode="0.0000">
                  <c:v>0.55971736159097274</c:v>
                </c:pt>
                <c:pt idx="204" formatCode="0.0000">
                  <c:v>0.55619354067697679</c:v>
                </c:pt>
                <c:pt idx="205" formatCode="0.0000">
                  <c:v>0.56091730593059708</c:v>
                </c:pt>
                <c:pt idx="206" formatCode="0.0000">
                  <c:v>0.61401006939906266</c:v>
                </c:pt>
                <c:pt idx="207" formatCode="0.0000">
                  <c:v>0.68867873008694724</c:v>
                </c:pt>
                <c:pt idx="208" formatCode="0.0000">
                  <c:v>0.66914441015106352</c:v>
                </c:pt>
                <c:pt idx="209" formatCode="0.0000">
                  <c:v>0.64998259621646448</c:v>
                </c:pt>
                <c:pt idx="210" formatCode="0.0000">
                  <c:v>0.63071651468954049</c:v>
                </c:pt>
                <c:pt idx="211" formatCode="0.0000">
                  <c:v>0.61162171796313713</c:v>
                </c:pt>
                <c:pt idx="212" formatCode="0.0000">
                  <c:v>0.59308838080885806</c:v>
                </c:pt>
                <c:pt idx="213" formatCode="0.0000">
                  <c:v>0.57474828943992795</c:v>
                </c:pt>
                <c:pt idx="214" formatCode="0.0000">
                  <c:v>0.55638309233333949</c:v>
                </c:pt>
                <c:pt idx="215" formatCode="0.0000">
                  <c:v>0.53808960044706677</c:v>
                </c:pt>
                <c:pt idx="216" formatCode="0.0000">
                  <c:v>0.51913822270310894</c:v>
                </c:pt>
                <c:pt idx="217" formatCode="0.0000">
                  <c:v>0.50919820131346094</c:v>
                </c:pt>
                <c:pt idx="218" formatCode="0.0000">
                  <c:v>0.50448662902161989</c:v>
                </c:pt>
                <c:pt idx="219" formatCode="0.0000">
                  <c:v>0.5018808703606219</c:v>
                </c:pt>
                <c:pt idx="220" formatCode="0.0000">
                  <c:v>0.49750068037199913</c:v>
                </c:pt>
                <c:pt idx="221" formatCode="0.0000">
                  <c:v>0.49406419215225189</c:v>
                </c:pt>
                <c:pt idx="222" formatCode="0.0000">
                  <c:v>0.49065144149056306</c:v>
                </c:pt>
                <c:pt idx="223" formatCode="0.0000">
                  <c:v>0.50901420668013819</c:v>
                </c:pt>
                <c:pt idx="224" formatCode="0.0000">
                  <c:v>0.48974090138223136</c:v>
                </c:pt>
                <c:pt idx="225" formatCode="0.0000">
                  <c:v>0.48310433872413949</c:v>
                </c:pt>
                <c:pt idx="226" formatCode="0.0000">
                  <c:v>0.47750920430941862</c:v>
                </c:pt>
                <c:pt idx="227" formatCode="0.0000">
                  <c:v>0.47393805217507812</c:v>
                </c:pt>
                <c:pt idx="228" formatCode="0.0000">
                  <c:v>0.47066432291711646</c:v>
                </c:pt>
                <c:pt idx="229" formatCode="0.0000">
                  <c:v>0.46741320695894212</c:v>
                </c:pt>
                <c:pt idx="230" formatCode="0.0000">
                  <c:v>0.46449138684856517</c:v>
                </c:pt>
                <c:pt idx="231" formatCode="0.0000">
                  <c:v>0.46097819121503175</c:v>
                </c:pt>
                <c:pt idx="232" formatCode="0.0000">
                  <c:v>0.45779398225578705</c:v>
                </c:pt>
                <c:pt idx="233" formatCode="0.0000">
                  <c:v>0.45463176823445767</c:v>
                </c:pt>
                <c:pt idx="234" formatCode="0.0000">
                  <c:v>0.48019826481825489</c:v>
                </c:pt>
                <c:pt idx="235" formatCode="0.0000">
                  <c:v>0.4601301099351448</c:v>
                </c:pt>
                <c:pt idx="236" formatCode="0.0000">
                  <c:v>0.44725746053452814</c:v>
                </c:pt>
                <c:pt idx="237" formatCode="0.0000">
                  <c:v>0.44235296562055876</c:v>
                </c:pt>
                <c:pt idx="238" formatCode="0.0000">
                  <c:v>0.43914534122100318</c:v>
                </c:pt>
                <c:pt idx="239" formatCode="0.0000">
                  <c:v>0.4361119427727147</c:v>
                </c:pt>
                <c:pt idx="240" formatCode="0.0000">
                  <c:v>0.43309949753804894</c:v>
                </c:pt>
                <c:pt idx="241" formatCode="0.0000">
                  <c:v>0.43010786078258739</c:v>
                </c:pt>
                <c:pt idx="242" formatCode="0.0000">
                  <c:v>0.427136888771665</c:v>
                </c:pt>
                <c:pt idx="243" formatCode="0.0000">
                  <c:v>0.42418643876346451</c:v>
                </c:pt>
                <c:pt idx="244" formatCode="0.0000">
                  <c:v>0.42125636900215846</c:v>
                </c:pt>
                <c:pt idx="245" formatCode="0.0000">
                  <c:v>0.41834653871109839</c:v>
                </c:pt>
                <c:pt idx="246" formatCode="0.0000">
                  <c:v>0.41545680808605134</c:v>
                </c:pt>
                <c:pt idx="247" formatCode="0.0000">
                  <c:v>0.41258703828848248</c:v>
                </c:pt>
                <c:pt idx="248" formatCode="0.0000">
                  <c:v>0.40973709143888498</c:v>
                </c:pt>
                <c:pt idx="249" formatCode="0.0000">
                  <c:v>0.40690683061015515</c:v>
                </c:pt>
                <c:pt idx="250" formatCode="0.0000">
                  <c:v>0.40409611982101423</c:v>
                </c:pt>
                <c:pt idx="251" formatCode="0.0000">
                  <c:v>0.40130482402947448</c:v>
                </c:pt>
                <c:pt idx="252" formatCode="0.0000">
                  <c:v>0.39853280912635142</c:v>
                </c:pt>
                <c:pt idx="253" formatCode="0.0000">
                  <c:v>0.39577994192882027</c:v>
                </c:pt>
                <c:pt idx="254" formatCode="0.0000">
                  <c:v>0.39304609017401726</c:v>
                </c:pt>
                <c:pt idx="255" formatCode="0.0000">
                  <c:v>0.39033112251268509</c:v>
                </c:pt>
                <c:pt idx="256" formatCode="0.0000">
                  <c:v>0.38763490850286181</c:v>
                </c:pt>
                <c:pt idx="257" formatCode="0.0000">
                  <c:v>0.38495731860361415</c:v>
                </c:pt>
                <c:pt idx="258" formatCode="0.0000">
                  <c:v>0.38229822416881321</c:v>
                </c:pt>
                <c:pt idx="259" formatCode="0.0000">
                  <c:v>0.37965749744095412</c:v>
                </c:pt>
                <c:pt idx="260" formatCode="0.0000">
                  <c:v>0.37703501154501723</c:v>
                </c:pt>
                <c:pt idx="261" formatCode="0.0000">
                  <c:v>0.37443064048237279</c:v>
                </c:pt>
                <c:pt idx="262" formatCode="0.0000">
                  <c:v>0.37184425912472735</c:v>
                </c:pt>
                <c:pt idx="263" formatCode="0.0000">
                  <c:v>0.37035230614026565</c:v>
                </c:pt>
                <c:pt idx="264" formatCode="0.0000">
                  <c:v>0.36672496932690946</c:v>
                </c:pt>
                <c:pt idx="265" formatCode="0.0000">
                  <c:v>0.36419181492793096</c:v>
                </c:pt>
                <c:pt idx="266" formatCode="0.0000">
                  <c:v>0.3616761583045221</c:v>
                </c:pt>
                <c:pt idx="267" formatCode="0.0000">
                  <c:v>0.35917787859071831</c:v>
                </c:pt>
                <c:pt idx="268" formatCode="0.0000">
                  <c:v>0.35669685575543719</c:v>
                </c:pt>
                <c:pt idx="269" formatCode="0.0000">
                  <c:v>0.3542329705967116</c:v>
                </c:pt>
                <c:pt idx="270" formatCode="0.0000">
                  <c:v>0.3517861047359625</c:v>
                </c:pt>
                <c:pt idx="271" formatCode="0.0000">
                  <c:v>0.34935614061231146</c:v>
                </c:pt>
                <c:pt idx="272" formatCode="0.0000">
                  <c:v>0.35381197154399552</c:v>
                </c:pt>
                <c:pt idx="273" formatCode="0.0000">
                  <c:v>0.39287364083665582</c:v>
                </c:pt>
                <c:pt idx="274" formatCode="0.0000">
                  <c:v>0.36953631469116888</c:v>
                </c:pt>
                <c:pt idx="275" formatCode="0.0000">
                  <c:v>0.3467467800149639</c:v>
                </c:pt>
                <c:pt idx="276" formatCode="0.0000">
                  <c:v>0.33849385274930555</c:v>
                </c:pt>
                <c:pt idx="277" formatCode="0.0000">
                  <c:v>0.33512481055534232</c:v>
                </c:pt>
                <c:pt idx="278" formatCode="0.0000">
                  <c:v>0.3328099343972688</c:v>
                </c:pt>
                <c:pt idx="279" formatCode="0.0000">
                  <c:v>0.33051104825681987</c:v>
                </c:pt>
                <c:pt idx="280" formatCode="0.0000">
                  <c:v>0.32822804168287578</c:v>
                </c:pt>
                <c:pt idx="281" formatCode="0.0000">
                  <c:v>0.3259608049872586</c:v>
                </c:pt>
                <c:pt idx="282" formatCode="0.0000">
                  <c:v>0.3237092292394616</c:v>
                </c:pt>
                <c:pt idx="283" formatCode="0.0000">
                  <c:v>0.32147320626141651</c:v>
                </c:pt>
                <c:pt idx="284" formatCode="0.0000">
                  <c:v>0.31925262862229509</c:v>
                </c:pt>
                <c:pt idx="285" formatCode="0.0000">
                  <c:v>0.31704738963334833</c:v>
                </c:pt>
                <c:pt idx="286" formatCode="0.0000">
                  <c:v>0.31485738334278013</c:v>
                </c:pt>
                <c:pt idx="287" formatCode="0.0000">
                  <c:v>0.31268250453065694</c:v>
                </c:pt>
                <c:pt idx="288" formatCode="0.0000">
                  <c:v>0.3302664661536247</c:v>
                </c:pt>
                <c:pt idx="289" formatCode="0.0000">
                  <c:v>0.31261071709600652</c:v>
                </c:pt>
                <c:pt idx="290" formatCode="0.0000">
                  <c:v>0.37526558035397384</c:v>
                </c:pt>
                <c:pt idx="291" formatCode="0.0000">
                  <c:v>0.39677404324923876</c:v>
                </c:pt>
                <c:pt idx="292" formatCode="0.0000">
                  <c:v>1.9151676915062195</c:v>
                </c:pt>
                <c:pt idx="293" formatCode="0.0000">
                  <c:v>0.65847880808350123</c:v>
                </c:pt>
                <c:pt idx="294" formatCode="0.0000">
                  <c:v>0.80239368811692469</c:v>
                </c:pt>
                <c:pt idx="295" formatCode="0.0000">
                  <c:v>0.77080536427097601</c:v>
                </c:pt>
                <c:pt idx="296" formatCode="0.0000">
                  <c:v>0.74022374054410944</c:v>
                </c:pt>
                <c:pt idx="297" formatCode="0.0000">
                  <c:v>0.82551949108187506</c:v>
                </c:pt>
                <c:pt idx="298" formatCode="0.0000">
                  <c:v>0.8412423659093633</c:v>
                </c:pt>
                <c:pt idx="299" formatCode="0.0000">
                  <c:v>0.80945234029050028</c:v>
                </c:pt>
                <c:pt idx="300" formatCode="0.0000">
                  <c:v>0.8122864249315791</c:v>
                </c:pt>
                <c:pt idx="301" formatCode="0.0000">
                  <c:v>0.82441789136460719</c:v>
                </c:pt>
                <c:pt idx="302" formatCode="0.0000">
                  <c:v>0.81860218616580749</c:v>
                </c:pt>
                <c:pt idx="303" formatCode="0.0000">
                  <c:v>0.86782520841106381</c:v>
                </c:pt>
                <c:pt idx="304" formatCode="0.0000">
                  <c:v>0.85920813079456426</c:v>
                </c:pt>
                <c:pt idx="305" formatCode="0.0000">
                  <c:v>0.83071906574809273</c:v>
                </c:pt>
                <c:pt idx="306" formatCode="0.0000">
                  <c:v>0.81707266633088915</c:v>
                </c:pt>
                <c:pt idx="307" formatCode="0.0000">
                  <c:v>0.78437282526566277</c:v>
                </c:pt>
                <c:pt idx="308" formatCode="0.0000">
                  <c:v>0.78718521252875107</c:v>
                </c:pt>
                <c:pt idx="309" formatCode="0.0000">
                  <c:v>0.75515446523692131</c:v>
                </c:pt>
                <c:pt idx="310" formatCode="0.0000">
                  <c:v>0.72922602548861326</c:v>
                </c:pt>
                <c:pt idx="311" formatCode="0.0000">
                  <c:v>0.72835660061998087</c:v>
                </c:pt>
                <c:pt idx="312" formatCode="0.0000">
                  <c:v>0.69699200715999199</c:v>
                </c:pt>
                <c:pt idx="313" formatCode="0.0000">
                  <c:v>0.70217704575105</c:v>
                </c:pt>
                <c:pt idx="314" formatCode="0.0000">
                  <c:v>0.68597535608669424</c:v>
                </c:pt>
                <c:pt idx="315" formatCode="0.0000">
                  <c:v>0.65648416909894503</c:v>
                </c:pt>
                <c:pt idx="316" formatCode="0.0000">
                  <c:v>0.65364785174609641</c:v>
                </c:pt>
                <c:pt idx="317" formatCode="0.0000">
                  <c:v>0.62329019666612362</c:v>
                </c:pt>
                <c:pt idx="318" formatCode="0.0000">
                  <c:v>0.59859663461175761</c:v>
                </c:pt>
                <c:pt idx="319" formatCode="0.0000">
                  <c:v>0.56904252492802709</c:v>
                </c:pt>
                <c:pt idx="320" formatCode="0.0000">
                  <c:v>0.54060404188260069</c:v>
                </c:pt>
                <c:pt idx="321" formatCode="0.0000">
                  <c:v>0.51189768617274944</c:v>
                </c:pt>
                <c:pt idx="322" formatCode="0.0000">
                  <c:v>0.51592145026932001</c:v>
                </c:pt>
                <c:pt idx="323" formatCode="0.0000">
                  <c:v>0.49515895781857416</c:v>
                </c:pt>
                <c:pt idx="324" formatCode="0.0000">
                  <c:v>0.65242610869003759</c:v>
                </c:pt>
                <c:pt idx="325" formatCode="0.0000">
                  <c:v>0.75258175439864927</c:v>
                </c:pt>
                <c:pt idx="326" formatCode="0.0000">
                  <c:v>0.72710322475656319</c:v>
                </c:pt>
                <c:pt idx="327" formatCode="0.0000">
                  <c:v>0.70305020669106888</c:v>
                </c:pt>
                <c:pt idx="328" formatCode="0.0000">
                  <c:v>0.72319703504346189</c:v>
                </c:pt>
                <c:pt idx="329" formatCode="0.0000">
                  <c:v>0.87918076938869238</c:v>
                </c:pt>
                <c:pt idx="330" formatCode="0.0000">
                  <c:v>0.94019224982740457</c:v>
                </c:pt>
                <c:pt idx="331" formatCode="0.0000">
                  <c:v>0.90523568591929626</c:v>
                </c:pt>
                <c:pt idx="332" formatCode="0.0000">
                  <c:v>0.87055599572877918</c:v>
                </c:pt>
                <c:pt idx="333" formatCode="0.0000">
                  <c:v>0.83695540741887797</c:v>
                </c:pt>
                <c:pt idx="334" formatCode="0.0000">
                  <c:v>0.9081508265919207</c:v>
                </c:pt>
                <c:pt idx="335" formatCode="0.0000">
                  <c:v>1.0495870993062142</c:v>
                </c:pt>
                <c:pt idx="336" formatCode="0.0000">
                  <c:v>1.0171142561941247</c:v>
                </c:pt>
                <c:pt idx="337" formatCode="0.0000">
                  <c:v>0.98092198952616405</c:v>
                </c:pt>
                <c:pt idx="338" formatCode="0.0000">
                  <c:v>0.94583189801711942</c:v>
                </c:pt>
                <c:pt idx="339" formatCode="0.0000">
                  <c:v>0.91173420918326598</c:v>
                </c:pt>
                <c:pt idx="340" formatCode="0.0000">
                  <c:v>0.87854470744838908</c:v>
                </c:pt>
                <c:pt idx="341" formatCode="0.0000">
                  <c:v>0.84572977975947861</c:v>
                </c:pt>
                <c:pt idx="342" formatCode="0.0000">
                  <c:v>0.81276321688528452</c:v>
                </c:pt>
                <c:pt idx="343" formatCode="0.0000">
                  <c:v>0.78026344483378585</c:v>
                </c:pt>
                <c:pt idx="344" formatCode="0.0000">
                  <c:v>0.7482005629241768</c:v>
                </c:pt>
                <c:pt idx="345" formatCode="0.0000">
                  <c:v>0.71640290709107102</c:v>
                </c:pt>
                <c:pt idx="346" formatCode="0.0000">
                  <c:v>0.68657542890826184</c:v>
                </c:pt>
                <c:pt idx="347" formatCode="0.0000">
                  <c:v>0.65579555304565873</c:v>
                </c:pt>
                <c:pt idx="348" formatCode="0.0000">
                  <c:v>0.62476611609969024</c:v>
                </c:pt>
                <c:pt idx="349" formatCode="0.0000">
                  <c:v>0.59574214069762133</c:v>
                </c:pt>
                <c:pt idx="350" formatCode="0.0000">
                  <c:v>0.56587558299007146</c:v>
                </c:pt>
                <c:pt idx="351" formatCode="0.0000">
                  <c:v>0.53683716757039002</c:v>
                </c:pt>
                <c:pt idx="352" formatCode="0.0000">
                  <c:v>0.56532246411522025</c:v>
                </c:pt>
                <c:pt idx="353" formatCode="0.0000">
                  <c:v>0.54092679382823428</c:v>
                </c:pt>
                <c:pt idx="354" formatCode="0.0000">
                  <c:v>0.51182472577678473</c:v>
                </c:pt>
                <c:pt idx="355" formatCode="0.0000">
                  <c:v>0.59294443471732916</c:v>
                </c:pt>
                <c:pt idx="356" formatCode="0.0000">
                  <c:v>0.5883628279301476</c:v>
                </c:pt>
                <c:pt idx="357" formatCode="0.0000">
                  <c:v>0.56748030405117467</c:v>
                </c:pt>
                <c:pt idx="358" formatCode="0.0000">
                  <c:v>1.3477263504789798</c:v>
                </c:pt>
                <c:pt idx="359" formatCode="0.0000">
                  <c:v>0.73537136943660353</c:v>
                </c:pt>
                <c:pt idx="360" formatCode="0.0000">
                  <c:v>0.70375089778214817</c:v>
                </c:pt>
                <c:pt idx="361" formatCode="0.0000">
                  <c:v>0.87071105744011612</c:v>
                </c:pt>
                <c:pt idx="362" formatCode="0.0000">
                  <c:v>0.86669175992314418</c:v>
                </c:pt>
                <c:pt idx="363" formatCode="0.0000">
                  <c:v>0.83321279816272786</c:v>
                </c:pt>
                <c:pt idx="364" formatCode="0.0000">
                  <c:v>3.2421593198866416</c:v>
                </c:pt>
                <c:pt idx="365" formatCode="0.0000">
                  <c:v>1.0898268397113093</c:v>
                </c:pt>
                <c:pt idx="366" formatCode="0.0000">
                  <c:v>1.0895595915738339</c:v>
                </c:pt>
                <c:pt idx="367" formatCode="0.0000">
                  <c:v>1.1135941294339584</c:v>
                </c:pt>
                <c:pt idx="368" formatCode="0.0000">
                  <c:v>1.1219708574206191</c:v>
                </c:pt>
                <c:pt idx="369" formatCode="0.0000">
                  <c:v>1.1311551169541731</c:v>
                </c:pt>
                <c:pt idx="370" formatCode="0.0000">
                  <c:v>1.1298922437748</c:v>
                </c:pt>
                <c:pt idx="371" formatCode="0.0000">
                  <c:v>2.5520675467927423</c:v>
                </c:pt>
                <c:pt idx="372" formatCode="0.0000">
                  <c:v>1.2136581098591011</c:v>
                </c:pt>
                <c:pt idx="373" formatCode="0.0000">
                  <c:v>1.5186448420381624</c:v>
                </c:pt>
                <c:pt idx="374" formatCode="0.0000">
                  <c:v>1.3047845497034594</c:v>
                </c:pt>
                <c:pt idx="375" formatCode="0.0000">
                  <c:v>1.3525158483495572</c:v>
                </c:pt>
                <c:pt idx="376" formatCode="0.0000">
                  <c:v>2.0031047397185548</c:v>
                </c:pt>
                <c:pt idx="377" formatCode="0.0000">
                  <c:v>1.4168468699411063</c:v>
                </c:pt>
                <c:pt idx="378" formatCode="0.0000">
                  <c:v>1.3781110015746787</c:v>
                </c:pt>
                <c:pt idx="379" formatCode="0.0000">
                  <c:v>1.3399303383508632</c:v>
                </c:pt>
                <c:pt idx="380" formatCode="0.0000">
                  <c:v>1.3036032283409427</c:v>
                </c:pt>
                <c:pt idx="381" formatCode="0.0000">
                  <c:v>1.3067263418588668</c:v>
                </c:pt>
                <c:pt idx="382" formatCode="0.0000">
                  <c:v>2.163442372825779</c:v>
                </c:pt>
                <c:pt idx="383" formatCode="0.0000">
                  <c:v>1.4316494121733969</c:v>
                </c:pt>
                <c:pt idx="384" formatCode="0.0000">
                  <c:v>1.3985508708809622</c:v>
                </c:pt>
                <c:pt idx="385" formatCode="0.0000">
                  <c:v>1.3672834196435208</c:v>
                </c:pt>
                <c:pt idx="386" formatCode="0.0000">
                  <c:v>1.3293961600147286</c:v>
                </c:pt>
                <c:pt idx="387" formatCode="0.0000">
                  <c:v>1.4133481428140646</c:v>
                </c:pt>
                <c:pt idx="388" formatCode="0.0000">
                  <c:v>1.4102160673187298</c:v>
                </c:pt>
                <c:pt idx="389" formatCode="0.0000">
                  <c:v>1.458974657842051</c:v>
                </c:pt>
                <c:pt idx="390" formatCode="0.0000">
                  <c:v>1.4723091348132633</c:v>
                </c:pt>
                <c:pt idx="391" formatCode="0.0000">
                  <c:v>1.4928448646164529</c:v>
                </c:pt>
                <c:pt idx="392" formatCode="0.0000">
                  <c:v>1.4552213027338301</c:v>
                </c:pt>
                <c:pt idx="393" formatCode="0.0000">
                  <c:v>2.7836861096777521</c:v>
                </c:pt>
                <c:pt idx="394" formatCode="0.0000">
                  <c:v>1.5734390400607912</c:v>
                </c:pt>
                <c:pt idx="395" formatCode="0.0000">
                  <c:v>1.5338007359494679</c:v>
                </c:pt>
                <c:pt idx="396" formatCode="0.0000">
                  <c:v>1.549727918857345</c:v>
                </c:pt>
                <c:pt idx="397" formatCode="0.0000">
                  <c:v>1.5114584101903992</c:v>
                </c:pt>
                <c:pt idx="398" formatCode="0.0000">
                  <c:v>1.4725040814284489</c:v>
                </c:pt>
                <c:pt idx="399" formatCode="0.0000">
                  <c:v>1.4585073092043608</c:v>
                </c:pt>
                <c:pt idx="400" formatCode="0.0000">
                  <c:v>1.4919209009559591</c:v>
                </c:pt>
                <c:pt idx="401" formatCode="0.0000">
                  <c:v>1.4961542581207059</c:v>
                </c:pt>
                <c:pt idx="402" formatCode="0.0000">
                  <c:v>1.4765032400991296</c:v>
                </c:pt>
                <c:pt idx="403" formatCode="0.0000">
                  <c:v>1.4675746317585385</c:v>
                </c:pt>
                <c:pt idx="404" formatCode="0.0000">
                  <c:v>1.4281324551022263</c:v>
                </c:pt>
                <c:pt idx="405" formatCode="0.0000">
                  <c:v>1.4353794393239969</c:v>
                </c:pt>
                <c:pt idx="406" formatCode="0.0000">
                  <c:v>1.3961591933210613</c:v>
                </c:pt>
                <c:pt idx="407" formatCode="0.0000">
                  <c:v>1.3571103853939599</c:v>
                </c:pt>
                <c:pt idx="408" formatCode="0.0000">
                  <c:v>1.5049633347585651</c:v>
                </c:pt>
                <c:pt idx="409" formatCode="0.0000">
                  <c:v>1.4646745063153737</c:v>
                </c:pt>
                <c:pt idx="410" formatCode="0.0000">
                  <c:v>1.4538277486179887</c:v>
                </c:pt>
                <c:pt idx="411" formatCode="0.0000">
                  <c:v>3.3896004652322151</c:v>
                </c:pt>
                <c:pt idx="412" formatCode="0.0000">
                  <c:v>1.5556086473336808</c:v>
                </c:pt>
                <c:pt idx="413" formatCode="0.0000">
                  <c:v>1.5420586011523401</c:v>
                </c:pt>
                <c:pt idx="414" formatCode="0.0000">
                  <c:v>1.5131418347529935</c:v>
                </c:pt>
                <c:pt idx="415" formatCode="0.0000">
                  <c:v>1.4740220784545057</c:v>
                </c:pt>
                <c:pt idx="416" formatCode="0.0000">
                  <c:v>1.4586736338510131</c:v>
                </c:pt>
                <c:pt idx="417" formatCode="0.0000">
                  <c:v>2.4071962129551672</c:v>
                </c:pt>
                <c:pt idx="418" formatCode="0.0000">
                  <c:v>1.5920411252844959</c:v>
                </c:pt>
                <c:pt idx="419" formatCode="0.0000">
                  <c:v>1.6627686698760422</c:v>
                </c:pt>
                <c:pt idx="420" formatCode="0.0000">
                  <c:v>1.6224353987353435</c:v>
                </c:pt>
                <c:pt idx="421" formatCode="0.0000">
                  <c:v>4.2428327969420145</c:v>
                </c:pt>
                <c:pt idx="422" formatCode="0.0000">
                  <c:v>1.8281758413828855</c:v>
                </c:pt>
                <c:pt idx="423" formatCode="0.0000">
                  <c:v>1.8522062373838473</c:v>
                </c:pt>
                <c:pt idx="424" formatCode="0.0000">
                  <c:v>5.7432323009003667</c:v>
                </c:pt>
                <c:pt idx="425" formatCode="0.0000">
                  <c:v>2.0298712336660469</c:v>
                </c:pt>
                <c:pt idx="426" formatCode="0.0000">
                  <c:v>1.9942938408390387</c:v>
                </c:pt>
                <c:pt idx="427" formatCode="0.0000">
                  <c:v>1.9517533854627231</c:v>
                </c:pt>
                <c:pt idx="428" formatCode="0.0000">
                  <c:v>1.926058826904629</c:v>
                </c:pt>
                <c:pt idx="429" formatCode="0.0000">
                  <c:v>1.8903556687479144</c:v>
                </c:pt>
                <c:pt idx="430" formatCode="0.0000">
                  <c:v>1.8496045697192465</c:v>
                </c:pt>
                <c:pt idx="431" formatCode="0.0000">
                  <c:v>1.8563989560019489</c:v>
                </c:pt>
                <c:pt idx="432" formatCode="0.0000">
                  <c:v>1.8162847723011297</c:v>
                </c:pt>
                <c:pt idx="433" formatCode="0.0000">
                  <c:v>1.8121478859397944</c:v>
                </c:pt>
                <c:pt idx="434" formatCode="0.0000">
                  <c:v>1.7726815356093115</c:v>
                </c:pt>
                <c:pt idx="435" formatCode="0.0000">
                  <c:v>1.8140172397591505</c:v>
                </c:pt>
                <c:pt idx="436" formatCode="0.0000">
                  <c:v>1.7751604850425835</c:v>
                </c:pt>
                <c:pt idx="437" formatCode="0.0000">
                  <c:v>8.2508591418452255</c:v>
                </c:pt>
                <c:pt idx="438" formatCode="0.0000">
                  <c:v>2.0160584463068263</c:v>
                </c:pt>
                <c:pt idx="439" formatCode="0.0000">
                  <c:v>2.0834720518210363</c:v>
                </c:pt>
                <c:pt idx="440" formatCode="0.0000">
                  <c:v>2.09594717436973</c:v>
                </c:pt>
                <c:pt idx="441" formatCode="0.0000">
                  <c:v>3.5135250274929826</c:v>
                </c:pt>
                <c:pt idx="442" formatCode="0.0000">
                  <c:v>2.2331279996875653</c:v>
                </c:pt>
                <c:pt idx="443" formatCode="0.0000">
                  <c:v>2.2312603734863914</c:v>
                </c:pt>
                <c:pt idx="444" formatCode="0.0000">
                  <c:v>2.2440601654932566</c:v>
                </c:pt>
                <c:pt idx="445" formatCode="0.0000">
                  <c:v>3.1837702671275467</c:v>
                </c:pt>
                <c:pt idx="446" formatCode="0.0000">
                  <c:v>2.2980297629957165</c:v>
                </c:pt>
                <c:pt idx="447" formatCode="0.0000">
                  <c:v>2.2849669067932163</c:v>
                </c:pt>
                <c:pt idx="448" formatCode="0.0000">
                  <c:v>2.2442864791224197</c:v>
                </c:pt>
                <c:pt idx="449" formatCode="0.0000">
                  <c:v>2.2513546719437683</c:v>
                </c:pt>
                <c:pt idx="450" formatCode="0.0000">
                  <c:v>2.2094702933162731</c:v>
                </c:pt>
                <c:pt idx="451" formatCode="0.0000">
                  <c:v>2.1914853837850501</c:v>
                </c:pt>
                <c:pt idx="452" formatCode="0.0000">
                  <c:v>2.1826894993492836</c:v>
                </c:pt>
                <c:pt idx="453" formatCode="0.0000">
                  <c:v>2.1417728214893939</c:v>
                </c:pt>
                <c:pt idx="454" formatCode="0.0000">
                  <c:v>2.1005427310240061</c:v>
                </c:pt>
                <c:pt idx="455" formatCode="0.0000">
                  <c:v>2.0603712209219598</c:v>
                </c:pt>
                <c:pt idx="456" formatCode="0.0000">
                  <c:v>2.0205102485530215</c:v>
                </c:pt>
                <c:pt idx="457" formatCode="0.0000">
                  <c:v>2.1428721930459336</c:v>
                </c:pt>
                <c:pt idx="458" formatCode="0.0000">
                  <c:v>2.1021487669588335</c:v>
                </c:pt>
                <c:pt idx="459" formatCode="0.0000">
                  <c:v>2.0859210800168975</c:v>
                </c:pt>
                <c:pt idx="460" formatCode="0.0000">
                  <c:v>2.0458549749549202</c:v>
                </c:pt>
                <c:pt idx="461" formatCode="0.0000">
                  <c:v>2.0063649249547826</c:v>
                </c:pt>
                <c:pt idx="462" formatCode="0.0000">
                  <c:v>1.9671911863859268</c:v>
                </c:pt>
                <c:pt idx="463" formatCode="0.0000">
                  <c:v>1.9357631599098604</c:v>
                </c:pt>
                <c:pt idx="464" formatCode="0.0000">
                  <c:v>1.898184489385125</c:v>
                </c:pt>
                <c:pt idx="465" formatCode="0.0000">
                  <c:v>1.8611314086328123</c:v>
                </c:pt>
                <c:pt idx="466" formatCode="0.0000">
                  <c:v>1.8255063821323709</c:v>
                </c:pt>
                <c:pt idx="467" formatCode="0.0000">
                  <c:v>1.7929482941143684</c:v>
                </c:pt>
                <c:pt idx="468" formatCode="0.0000">
                  <c:v>1.7580333738031846</c:v>
                </c:pt>
                <c:pt idx="469" formatCode="0.0000">
                  <c:v>1.7239763987088783</c:v>
                </c:pt>
                <c:pt idx="470" formatCode="0.0000">
                  <c:v>1.6897913698113993</c:v>
                </c:pt>
                <c:pt idx="471" formatCode="0.0000">
                  <c:v>1.6559095445927678</c:v>
                </c:pt>
                <c:pt idx="472" formatCode="0.0000">
                  <c:v>1.6707368584968436</c:v>
                </c:pt>
                <c:pt idx="473" formatCode="0.0000">
                  <c:v>1.6631326579135357</c:v>
                </c:pt>
                <c:pt idx="474" formatCode="0.0000">
                  <c:v>1.6297916375484585</c:v>
                </c:pt>
                <c:pt idx="475" formatCode="0.0000">
                  <c:v>1.5977816291913385</c:v>
                </c:pt>
                <c:pt idx="476" formatCode="0.0000">
                  <c:v>1.5657958536782213</c:v>
                </c:pt>
                <c:pt idx="477" formatCode="0.0000">
                  <c:v>1.5344468185670423</c:v>
                </c:pt>
                <c:pt idx="478" formatCode="0.0000">
                  <c:v>1.5128341525544369</c:v>
                </c:pt>
                <c:pt idx="479" formatCode="0.0000">
                  <c:v>1.4885727770543586</c:v>
                </c:pt>
                <c:pt idx="480" formatCode="0.0000">
                  <c:v>1.4574535439829306</c:v>
                </c:pt>
                <c:pt idx="481" formatCode="0.0000">
                  <c:v>1.4276029066322591</c:v>
                </c:pt>
                <c:pt idx="482" formatCode="0.0000">
                  <c:v>1.4067149151150928</c:v>
                </c:pt>
                <c:pt idx="483" formatCode="0.0000">
                  <c:v>1.3782564778363617</c:v>
                </c:pt>
                <c:pt idx="484" formatCode="0.0000">
                  <c:v>1.3498329055834062</c:v>
                </c:pt>
                <c:pt idx="485" formatCode="0.0000">
                  <c:v>1.3219560086255053</c:v>
                </c:pt>
                <c:pt idx="486" formatCode="0.0000">
                  <c:v>1.4664835900799584</c:v>
                </c:pt>
                <c:pt idx="487" formatCode="0.0000">
                  <c:v>1.4361462311832349</c:v>
                </c:pt>
                <c:pt idx="488" formatCode="0.0000">
                  <c:v>1.4069845141240045</c:v>
                </c:pt>
                <c:pt idx="489" formatCode="0.0000">
                  <c:v>1.377653561382941</c:v>
                </c:pt>
                <c:pt idx="490" formatCode="0.0000">
                  <c:v>1.3492363900395128</c:v>
                </c:pt>
                <c:pt idx="491" formatCode="0.0000">
                  <c:v>1.3212728718070781</c:v>
                </c:pt>
                <c:pt idx="492" formatCode="0.0000">
                  <c:v>1.2935183193161004</c:v>
                </c:pt>
                <c:pt idx="493" formatCode="0.0000">
                  <c:v>1.266153991313717</c:v>
                </c:pt>
                <c:pt idx="494" formatCode="0.0000">
                  <c:v>1.2396999018179951</c:v>
                </c:pt>
                <c:pt idx="495" formatCode="0.0000">
                  <c:v>1.2134541880829273</c:v>
                </c:pt>
                <c:pt idx="496" formatCode="0.0000">
                  <c:v>1.1880760259555825</c:v>
                </c:pt>
                <c:pt idx="497" formatCode="0.0000">
                  <c:v>1.1626432657612524</c:v>
                </c:pt>
                <c:pt idx="498" formatCode="0.0000">
                  <c:v>1.1380434942910354</c:v>
                </c:pt>
                <c:pt idx="499" formatCode="0.0000">
                  <c:v>1.1163640869580167</c:v>
                </c:pt>
                <c:pt idx="500" formatCode="0.0000">
                  <c:v>1.0920935765531026</c:v>
                </c:pt>
                <c:pt idx="501" formatCode="0.0000">
                  <c:v>1.068231307991296</c:v>
                </c:pt>
                <c:pt idx="502" formatCode="0.0000">
                  <c:v>1.0450818671733013</c:v>
                </c:pt>
                <c:pt idx="503" formatCode="0.0000">
                  <c:v>1.0225094364013867</c:v>
                </c:pt>
                <c:pt idx="504" formatCode="0.0000">
                  <c:v>1.0002816153935659</c:v>
                </c:pt>
                <c:pt idx="505" formatCode="0.0000">
                  <c:v>0.97813839020845428</c:v>
                </c:pt>
                <c:pt idx="506" formatCode="0.0000">
                  <c:v>0.95667046567850678</c:v>
                </c:pt>
                <c:pt idx="507" formatCode="0.0000">
                  <c:v>0.94056575489061622</c:v>
                </c:pt>
                <c:pt idx="508" formatCode="0.0000">
                  <c:v>0.93229844929376582</c:v>
                </c:pt>
                <c:pt idx="509" formatCode="0.0000">
                  <c:v>0.92567672031236359</c:v>
                </c:pt>
                <c:pt idx="510" formatCode="0.0000">
                  <c:v>0.91928260414297625</c:v>
                </c:pt>
                <c:pt idx="511" formatCode="0.0000">
                  <c:v>0.91293265536020518</c:v>
                </c:pt>
                <c:pt idx="512" formatCode="0.0000">
                  <c:v>0.9066265688776256</c:v>
                </c:pt>
                <c:pt idx="513" formatCode="0.0000">
                  <c:v>0.90036404171619899</c:v>
                </c:pt>
                <c:pt idx="514" formatCode="0.0000">
                  <c:v>0.89414477298971573</c:v>
                </c:pt>
                <c:pt idx="515" formatCode="0.0000">
                  <c:v>0.88796846389033879</c:v>
                </c:pt>
                <c:pt idx="516" formatCode="0.0000">
                  <c:v>0.88183481767424821</c:v>
                </c:pt>
                <c:pt idx="517" formatCode="0.0000">
                  <c:v>0.87574353964738272</c:v>
                </c:pt>
                <c:pt idx="518" formatCode="0.0000">
                  <c:v>0.86969433715128219</c:v>
                </c:pt>
                <c:pt idx="519" formatCode="0.0000">
                  <c:v>0.86368691954902566</c:v>
                </c:pt>
                <c:pt idx="520" formatCode="0.0000">
                  <c:v>0.85772099821126835</c:v>
                </c:pt>
                <c:pt idx="521" formatCode="0.0000">
                  <c:v>0.85179628650237382</c:v>
                </c:pt>
                <c:pt idx="522" formatCode="0.0000">
                  <c:v>0.84591249976664284</c:v>
                </c:pt>
                <c:pt idx="523" formatCode="0.0000">
                  <c:v>0.98633249940962686</c:v>
                </c:pt>
                <c:pt idx="524" formatCode="0.0000">
                  <c:v>0.98383032316028862</c:v>
                </c:pt>
                <c:pt idx="525" formatCode="0.0000">
                  <c:v>0.96187846632359153</c:v>
                </c:pt>
                <c:pt idx="526" formatCode="0.0000">
                  <c:v>0.94114258172900511</c:v>
                </c:pt>
                <c:pt idx="527" formatCode="0.0000">
                  <c:v>0.92028867134843628</c:v>
                </c:pt>
                <c:pt idx="528" formatCode="0.0000">
                  <c:v>0.9000461303508196</c:v>
                </c:pt>
                <c:pt idx="529" formatCode="0.0000">
                  <c:v>0.87992430598693339</c:v>
                </c:pt>
                <c:pt idx="530" formatCode="0.0000">
                  <c:v>0.88414983581773476</c:v>
                </c:pt>
                <c:pt idx="531" formatCode="0.0000">
                  <c:v>0.88304182996787528</c:v>
                </c:pt>
                <c:pt idx="532" formatCode="0.0000">
                  <c:v>0.8676887779222775</c:v>
                </c:pt>
                <c:pt idx="533" formatCode="0.0000">
                  <c:v>0.8478707746224643</c:v>
                </c:pt>
                <c:pt idx="534" formatCode="0.0000">
                  <c:v>0.82901056223996106</c:v>
                </c:pt>
                <c:pt idx="535" formatCode="0.0000">
                  <c:v>0.81003127042397349</c:v>
                </c:pt>
                <c:pt idx="536" formatCode="0.0000">
                  <c:v>0.79177612324449587</c:v>
                </c:pt>
                <c:pt idx="537" formatCode="0.0000">
                  <c:v>0.77324047353808101</c:v>
                </c:pt>
                <c:pt idx="538" formatCode="0.0000">
                  <c:v>0.75897913730800748</c:v>
                </c:pt>
                <c:pt idx="539" formatCode="0.0000">
                  <c:v>0.75207524649876245</c:v>
                </c:pt>
                <c:pt idx="540" formatCode="0.0000">
                  <c:v>0.74668949814373398</c:v>
                </c:pt>
                <c:pt idx="541" formatCode="0.0000">
                  <c:v>0.74153173702818886</c:v>
                </c:pt>
                <c:pt idx="542" formatCode="0.0000">
                  <c:v>0.73640960317108384</c:v>
                </c:pt>
                <c:pt idx="543" formatCode="0.0000">
                  <c:v>0.73132285047696899</c:v>
                </c:pt>
                <c:pt idx="544" formatCode="0.0000">
                  <c:v>0.7262712345502994</c:v>
                </c:pt>
                <c:pt idx="545" formatCode="0.0000">
                  <c:v>0.72125451268369367</c:v>
                </c:pt>
                <c:pt idx="546" formatCode="0.0000">
                  <c:v>0.71627244384627264</c:v>
                </c:pt>
                <c:pt idx="547" formatCode="0.0000">
                  <c:v>0.71132478867207916</c:v>
                </c:pt>
                <c:pt idx="548" formatCode="0.0000">
                  <c:v>0.70641130944857733</c:v>
                </c:pt>
                <c:pt idx="549" formatCode="0.0000">
                  <c:v>0.70153177010523182</c:v>
                </c:pt>
                <c:pt idx="550" formatCode="0.0000">
                  <c:v>0.69668593620216579</c:v>
                </c:pt>
                <c:pt idx="551" formatCode="0.0000">
                  <c:v>0.69187357491889645</c:v>
                </c:pt>
                <c:pt idx="552" formatCode="0.0000">
                  <c:v>0.68709445504314992</c:v>
                </c:pt>
                <c:pt idx="553" formatCode="0.0000">
                  <c:v>0.68234834695975211</c:v>
                </c:pt>
                <c:pt idx="554" formatCode="0.0000">
                  <c:v>0.67763502263959674</c:v>
                </c:pt>
                <c:pt idx="555" formatCode="0.0000">
                  <c:v>0.67295425562868938</c:v>
                </c:pt>
                <c:pt idx="556" formatCode="0.0000">
                  <c:v>0.6683058210372681</c:v>
                </c:pt>
                <c:pt idx="557" formatCode="0.0000">
                  <c:v>0.66368949552899759</c:v>
                </c:pt>
                <c:pt idx="558" formatCode="0.0000">
                  <c:v>0.65910505731023983</c:v>
                </c:pt>
                <c:pt idx="559" formatCode="0.0000">
                  <c:v>0.65455228611939675</c:v>
                </c:pt>
                <c:pt idx="560" formatCode="0.0000">
                  <c:v>0.66774225724540703</c:v>
                </c:pt>
                <c:pt idx="561" formatCode="0.0000">
                  <c:v>0.64987306787149834</c:v>
                </c:pt>
                <c:pt idx="562" formatCode="0.0000">
                  <c:v>0.64171909254458648</c:v>
                </c:pt>
                <c:pt idx="563" formatCode="0.0000">
                  <c:v>0.63665351943405324</c:v>
                </c:pt>
                <c:pt idx="564" formatCode="0.0000">
                  <c:v>0.63225583234353544</c:v>
                </c:pt>
                <c:pt idx="565" formatCode="0.0000">
                  <c:v>0.62788852229666181</c:v>
                </c:pt>
                <c:pt idx="566" formatCode="0.0000">
                  <c:v>0.62355137946386485</c:v>
                </c:pt>
                <c:pt idx="567" formatCode="0.0000">
                  <c:v>0.61924419546497567</c:v>
                </c:pt>
                <c:pt idx="568" formatCode="0.0000">
                  <c:v>0.6149667633592123</c:v>
                </c:pt>
                <c:pt idx="569" formatCode="0.0000">
                  <c:v>0.61106130695040128</c:v>
                </c:pt>
                <c:pt idx="570" formatCode="0.0000">
                  <c:v>0.61540607285812832</c:v>
                </c:pt>
                <c:pt idx="571" formatCode="0.0000">
                  <c:v>0.66812245492041167</c:v>
                </c:pt>
                <c:pt idx="572" formatCode="0.0000">
                  <c:v>0.7424173340583945</c:v>
                </c:pt>
                <c:pt idx="573" formatCode="0.0000">
                  <c:v>0.72251181447037061</c:v>
                </c:pt>
                <c:pt idx="574" formatCode="0.0000">
                  <c:v>0.70298136494692243</c:v>
                </c:pt>
                <c:pt idx="575" formatCode="0.0000">
                  <c:v>0.68334919418316142</c:v>
                </c:pt>
                <c:pt idx="576" formatCode="0.0000">
                  <c:v>0.66389083698299478</c:v>
                </c:pt>
                <c:pt idx="577" formatCode="0.0000">
                  <c:v>0.64499645065058386</c:v>
                </c:pt>
                <c:pt idx="578" formatCode="0.0000">
                  <c:v>0.62629780405236735</c:v>
                </c:pt>
                <c:pt idx="579" formatCode="0.0000">
                  <c:v>0.60757652843837495</c:v>
                </c:pt>
                <c:pt idx="580" formatCode="0.0000">
                  <c:v>0.58892941765861295</c:v>
                </c:pt>
                <c:pt idx="581" formatCode="0.0000">
                  <c:v>0.56962686364528625</c:v>
                </c:pt>
                <c:pt idx="582" formatCode="0.0000">
                  <c:v>0.55933809173795224</c:v>
                </c:pt>
                <c:pt idx="583" formatCode="0.0000">
                  <c:v>0.55428017792421758</c:v>
                </c:pt>
                <c:pt idx="584" formatCode="0.0000">
                  <c:v>0.55133047009696889</c:v>
                </c:pt>
                <c:pt idx="585" formatCode="0.0000">
                  <c:v>0.54660870677253059</c:v>
                </c:pt>
                <c:pt idx="586" formatCode="0.0000">
                  <c:v>0.54283300463634343</c:v>
                </c:pt>
                <c:pt idx="587" formatCode="0.0000">
                  <c:v>0.53908338317989035</c:v>
                </c:pt>
                <c:pt idx="588" formatCode="0.0000">
                  <c:v>0.5571116045112533</c:v>
                </c:pt>
                <c:pt idx="589" formatCode="0.0000">
                  <c:v>0.53750606621836139</c:v>
                </c:pt>
                <c:pt idx="590" formatCode="0.0000">
                  <c:v>0.53053956546621317</c:v>
                </c:pt>
                <c:pt idx="591" formatCode="0.0000">
                  <c:v>0.52461677200632617</c:v>
                </c:pt>
                <c:pt idx="592" formatCode="0.0000">
                  <c:v>0.52072022413316921</c:v>
                </c:pt>
                <c:pt idx="593" formatCode="0.0000">
                  <c:v>0.51712334680894168</c:v>
                </c:pt>
                <c:pt idx="594" formatCode="0.0000">
                  <c:v>0.51355131493124373</c:v>
                </c:pt>
                <c:pt idx="595" formatCode="0.0000">
                  <c:v>0.51031079562952153</c:v>
                </c:pt>
                <c:pt idx="596" formatCode="0.0000">
                  <c:v>0.50648110222076126</c:v>
                </c:pt>
                <c:pt idx="597" formatCode="0.0000">
                  <c:v>0.50298258169611632</c:v>
                </c:pt>
                <c:pt idx="598" formatCode="0.0000">
                  <c:v>0.49950822721795901</c:v>
                </c:pt>
                <c:pt idx="599" formatCode="0.0000">
                  <c:v>0.52476473945655799</c:v>
                </c:pt>
                <c:pt idx="600" formatCode="0.0000">
                  <c:v>0.50438874144652857</c:v>
                </c:pt>
                <c:pt idx="601" formatCode="0.0000">
                  <c:v>0.4912103753467964</c:v>
                </c:pt>
                <c:pt idx="602" formatCode="0.0000">
                  <c:v>0.48600227547320579</c:v>
                </c:pt>
                <c:pt idx="603" formatCode="0.0000">
                  <c:v>0.48249314326667292</c:v>
                </c:pt>
                <c:pt idx="604" formatCode="0.0000">
                  <c:v>0.47916031967795947</c:v>
                </c:pt>
                <c:pt idx="605" formatCode="0.0000">
                  <c:v>0.47585051758339264</c:v>
                </c:pt>
                <c:pt idx="606" formatCode="0.0000">
                  <c:v>0.47256357796189663</c:v>
                </c:pt>
                <c:pt idx="607" formatCode="0.0000">
                  <c:v>0.46929934289083419</c:v>
                </c:pt>
                <c:pt idx="608" formatCode="0.0000">
                  <c:v>0.46605765553841982</c:v>
                </c:pt>
                <c:pt idx="609" formatCode="0.0000">
                  <c:v>0.46283836015618396</c:v>
                </c:pt>
                <c:pt idx="610" formatCode="0.0000">
                  <c:v>0.45964130207149029</c:v>
                </c:pt>
                <c:pt idx="611" formatCode="0.0000">
                  <c:v>0.45646632768010464</c:v>
                </c:pt>
                <c:pt idx="612" formatCode="0.0000">
                  <c:v>0.45331328443881475</c:v>
                </c:pt>
                <c:pt idx="613" formatCode="0.0000">
                  <c:v>0.45018202085810138</c:v>
                </c:pt>
                <c:pt idx="614" formatCode="0.0000">
                  <c:v>0.44707238649485959</c:v>
                </c:pt>
                <c:pt idx="615" formatCode="0.0000">
                  <c:v>0.44398423194517117</c:v>
                </c:pt>
                <c:pt idx="616" formatCode="0.0000">
                  <c:v>0.44091740883712582</c:v>
                </c:pt>
                <c:pt idx="617" formatCode="0.0000">
                  <c:v>0.43787176982369314</c:v>
                </c:pt>
                <c:pt idx="618" formatCode="0.0000">
                  <c:v>0.43484716857564287</c:v>
                </c:pt>
                <c:pt idx="619" formatCode="0.0000">
                  <c:v>0.43184345977451466</c:v>
                </c:pt>
                <c:pt idx="620" formatCode="0.0000">
                  <c:v>0.42886049910563606</c:v>
                </c:pt>
                <c:pt idx="621" formatCode="0.0000">
                  <c:v>0.4258981432511888</c:v>
                </c:pt>
                <c:pt idx="622" formatCode="0.0000">
                  <c:v>0.42295624988332337</c:v>
                </c:pt>
                <c:pt idx="623" formatCode="0.0000">
                  <c:v>0.42003467765732011</c:v>
                </c:pt>
                <c:pt idx="624" formatCode="0.0000">
                  <c:v>0.417133286204799</c:v>
                </c:pt>
                <c:pt idx="625" formatCode="0.0000">
                  <c:v>0.41425193612697514</c:v>
                </c:pt>
                <c:pt idx="626" formatCode="0.0000">
                  <c:v>0.41139048898796127</c:v>
                </c:pt>
                <c:pt idx="627" formatCode="0.0000">
                  <c:v>0.40854880730811688</c:v>
                </c:pt>
                <c:pt idx="628" formatCode="0.0000">
                  <c:v>0.40680331748959686</c:v>
                </c:pt>
                <c:pt idx="629" formatCode="0.0000">
                  <c:v>0.4029241951490205</c:v>
                </c:pt>
                <c:pt idx="630" formatCode="0.0000">
                  <c:v>0.40014099443250012</c:v>
                </c:pt>
                <c:pt idx="631" formatCode="0.0000">
                  <c:v>0.3973770186876287</c:v>
                </c:pt>
                <c:pt idx="632" formatCode="0.0000">
                  <c:v>0.39463213511782691</c:v>
                </c:pt>
                <c:pt idx="633" formatCode="0.0000">
                  <c:v>0.39190621184380819</c:v>
                </c:pt>
                <c:pt idx="634" formatCode="0.0000">
                  <c:v>0.38919911789724315</c:v>
                </c:pt>
                <c:pt idx="635" formatCode="0.0000">
                  <c:v>0.38651072321446633</c:v>
                </c:pt>
                <c:pt idx="636" formatCode="0.0000">
                  <c:v>0.38384089863022791</c:v>
                </c:pt>
                <c:pt idx="637" formatCode="0.0000">
                  <c:v>0.38805852593855045</c:v>
                </c:pt>
                <c:pt idx="638" formatCode="0.0000">
                  <c:v>0.42688363700046456</c:v>
                </c:pt>
                <c:pt idx="639" formatCode="0.0000">
                  <c:v>0.40331138665128968</c:v>
                </c:pt>
                <c:pt idx="640" formatCode="0.0000">
                  <c:v>0.38028855051140581</c:v>
                </c:pt>
                <c:pt idx="641" formatCode="0.0000">
                  <c:v>0.37180393331299333</c:v>
                </c:pt>
                <c:pt idx="642" formatCode="0.0000">
                  <c:v>0.3682048015855437</c:v>
                </c:pt>
                <c:pt idx="643" formatCode="0.0000">
                  <c:v>0.36566142523848627</c:v>
                </c:pt>
                <c:pt idx="644" formatCode="0.0000">
                  <c:v>0.36313561727515148</c:v>
                </c:pt>
                <c:pt idx="645" formatCode="0.0000">
                  <c:v>0.36062725634184861</c:v>
                </c:pt>
                <c:pt idx="646" formatCode="0.0000">
                  <c:v>0.3581362219231381</c:v>
                </c:pt>
                <c:pt idx="647" formatCode="0.0000">
                  <c:v>0.35566239433604135</c:v>
                </c:pt>
                <c:pt idx="648" formatCode="0.0000">
                  <c:v>0.35320565472429044</c:v>
                </c:pt>
                <c:pt idx="649" formatCode="0.0000">
                  <c:v>0.35076588505261769</c:v>
                </c:pt>
                <c:pt idx="650" formatCode="0.0000">
                  <c:v>0.34834296810108456</c:v>
                </c:pt>
                <c:pt idx="651" formatCode="0.0000">
                  <c:v>0.34593678745944989</c:v>
                </c:pt>
                <c:pt idx="652" formatCode="0.0000">
                  <c:v>0.34354722752157663</c:v>
                </c:pt>
                <c:pt idx="653" formatCode="0.0000">
                  <c:v>0.36091799092964999</c:v>
                </c:pt>
                <c:pt idx="654" formatCode="0.0000">
                  <c:v>0.34305051632477962</c:v>
                </c:pt>
                <c:pt idx="655" formatCode="0.0000">
                  <c:v>0.40549511653067843</c:v>
                </c:pt>
                <c:pt idx="656" formatCode="0.0000">
                  <c:v>0.42679476876686651</c:v>
                </c:pt>
                <c:pt idx="657" formatCode="0.0000">
                  <c:v>1.9449810487253507</c:v>
                </c:pt>
                <c:pt idx="658" formatCode="0.0000">
                  <c:v>0.68808622940160402</c:v>
                </c:pt>
                <c:pt idx="659" formatCode="0.0000">
                  <c:v>0.83179659603717504</c:v>
                </c:pt>
                <c:pt idx="660" formatCode="0.0000">
                  <c:v>0.80000517147060268</c:v>
                </c:pt>
                <c:pt idx="661" formatCode="0.0000">
                  <c:v>0.76922184994226717</c:v>
                </c:pt>
                <c:pt idx="662" formatCode="0.0000">
                  <c:v>0.85431729590704775</c:v>
                </c:pt>
                <c:pt idx="663" formatCode="0.0000">
                  <c:v>0.86984124976630262</c:v>
                </c:pt>
                <c:pt idx="664" formatCode="0.0000">
                  <c:v>0.83785367722670223</c:v>
                </c:pt>
                <c:pt idx="665" formatCode="0.0000">
                  <c:v>0.84049157950329989</c:v>
                </c:pt>
                <c:pt idx="666" formatCode="0.0000">
                  <c:v>0.8524282187024248</c:v>
                </c:pt>
                <c:pt idx="667" formatCode="0.0000">
                  <c:v>0.84641903203972912</c:v>
                </c:pt>
                <c:pt idx="668" formatCode="0.0000">
                  <c:v>0.89544990929518398</c:v>
                </c:pt>
                <c:pt idx="669" formatCode="0.0000">
                  <c:v>0.88664201393127684</c:v>
                </c:pt>
                <c:pt idx="670" formatCode="0.0000">
                  <c:v>0.85796344921185874</c:v>
                </c:pt>
                <c:pt idx="671" formatCode="0.0000">
                  <c:v>0.8441288590915641</c:v>
                </c:pt>
                <c:pt idx="672" formatCode="0.0000">
                  <c:v>0.81124212725138689</c:v>
                </c:pt>
                <c:pt idx="673" formatCode="0.0000">
                  <c:v>0.81386891468840505</c:v>
                </c:pt>
                <c:pt idx="674" formatCode="0.0000">
                  <c:v>0.78165384960215079</c:v>
                </c:pt>
                <c:pt idx="675" formatCode="0.0000">
                  <c:v>0.75554236523542428</c:v>
                </c:pt>
                <c:pt idx="676" formatCode="0.0000">
                  <c:v>0.75449116012991035</c:v>
                </c:pt>
                <c:pt idx="677" formatCode="0.0000">
                  <c:v>0.72294604208085556</c:v>
                </c:pt>
                <c:pt idx="678" formatCode="0.0000">
                  <c:v>0.72795180305727025</c:v>
                </c:pt>
                <c:pt idx="679" formatCode="0.0000">
                  <c:v>0.71157207413921242</c:v>
                </c:pt>
                <c:pt idx="680" formatCode="0.0000">
                  <c:v>0.68190407770471873</c:v>
                </c:pt>
                <c:pt idx="681" formatCode="0.0000">
                  <c:v>0.67889217221718567</c:v>
                </c:pt>
                <c:pt idx="682" formatCode="0.0000">
                  <c:v>0.64836014187836999</c:v>
                </c:pt>
                <c:pt idx="683" formatCode="0.0000">
                  <c:v>0.62349340906305706</c:v>
                </c:pt>
                <c:pt idx="684" formatCode="0.0000">
                  <c:v>0.59376732479620098</c:v>
                </c:pt>
                <c:pt idx="685" formatCode="0.0000">
                  <c:v>0.56515805508286687</c:v>
                </c:pt>
                <c:pt idx="686" formatCode="0.0000">
                  <c:v>0.53628209241479585</c:v>
                </c:pt>
                <c:pt idx="687" formatCode="0.0000">
                  <c:v>0.54013742111398422</c:v>
                </c:pt>
                <c:pt idx="688" formatCode="0.0000">
                  <c:v>0.51920765673413216</c:v>
                </c:pt>
                <c:pt idx="689" formatCode="0.0000">
                  <c:v>0.67630869110810332</c:v>
                </c:pt>
                <c:pt idx="690" formatCode="0.0000">
                  <c:v>0.77629936776968678</c:v>
                </c:pt>
                <c:pt idx="691" formatCode="0.0000">
                  <c:v>0.7506570086050175</c:v>
                </c:pt>
                <c:pt idx="692" formatCode="0.0000">
                  <c:v>0.72644129267011492</c:v>
                </c:pt>
                <c:pt idx="693" formatCode="0.0000">
                  <c:v>0.74642654698937505</c:v>
                </c:pt>
                <c:pt idx="694" formatCode="0.0000">
                  <c:v>0.90224982337484372</c:v>
                </c:pt>
                <c:pt idx="695" formatCode="0.0000">
                  <c:v>0.96310195421788325</c:v>
                </c:pt>
                <c:pt idx="696" formatCode="0.0000">
                  <c:v>0.92798714142216165</c:v>
                </c:pt>
                <c:pt idx="697" formatCode="0.0000">
                  <c:v>0.89315029544894453</c:v>
                </c:pt>
                <c:pt idx="698" formatCode="0.0000">
                  <c:v>0.85939363691062909</c:v>
                </c:pt>
                <c:pt idx="699" formatCode="0.0000">
                  <c:v>0.93043406391107264</c:v>
                </c:pt>
                <c:pt idx="700" formatCode="0.0000">
                  <c:v>1.0717164150619063</c:v>
                </c:pt>
                <c:pt idx="701" formatCode="0.0000">
                  <c:v>1.039090713600259</c:v>
                </c:pt>
                <c:pt idx="702" formatCode="0.0000">
                  <c:v>1.0027466444524877</c:v>
                </c:pt>
                <c:pt idx="703" formatCode="0.0000">
                  <c:v>0.96750579903995448</c:v>
                </c:pt>
                <c:pt idx="704" formatCode="0.0000">
                  <c:v>0.93325839763588858</c:v>
                </c:pt>
                <c:pt idx="705" formatCode="0.0000">
                  <c:v>0.8999202174710611</c:v>
                </c:pt>
                <c:pt idx="706" formatCode="0.0000">
                  <c:v>0.86695763834913342</c:v>
                </c:pt>
                <c:pt idx="707" formatCode="0.0000">
                  <c:v>0.83384444394486934</c:v>
                </c:pt>
                <c:pt idx="708" formatCode="0.0000">
                  <c:v>0.80119905322126361</c:v>
                </c:pt>
                <c:pt idx="709" formatCode="0.0000">
                  <c:v>0.76899155850118961</c:v>
                </c:pt>
                <c:pt idx="710" formatCode="0.0000">
                  <c:v>0.7370502887712671</c:v>
                </c:pt>
                <c:pt idx="711" formatCode="0.0000">
                  <c:v>0.70708018870528866</c:v>
                </c:pt>
                <c:pt idx="712" formatCode="0.0000">
                  <c:v>0.67615867612082503</c:v>
                </c:pt>
                <c:pt idx="713" formatCode="0.0000">
                  <c:v>0.64498858080929855</c:v>
                </c:pt>
                <c:pt idx="714" formatCode="0.0000">
                  <c:v>0.61582491863997357</c:v>
                </c:pt>
                <c:pt idx="715" formatCode="0.0000">
                  <c:v>0.58581963905215007</c:v>
                </c:pt>
                <c:pt idx="716" formatCode="0.0000">
                  <c:v>0.55664345997421583</c:v>
                </c:pt>
                <c:pt idx="717" formatCode="0.0000">
                  <c:v>0.58499194446389124</c:v>
                </c:pt>
                <c:pt idx="718" formatCode="0.0000">
                  <c:v>0.56046040715164569</c:v>
                </c:pt>
                <c:pt idx="719" formatCode="0.0000">
                  <c:v>0.53122341057703348</c:v>
                </c:pt>
                <c:pt idx="720" formatCode="0.0000">
                  <c:v>0.6122091230138047</c:v>
                </c:pt>
                <c:pt idx="721" formatCode="0.0000">
                  <c:v>0.60749444530431107</c:v>
                </c:pt>
                <c:pt idx="722" formatCode="0.0000">
                  <c:v>0.58647976969102911</c:v>
                </c:pt>
                <c:pt idx="723" formatCode="0.0000">
                  <c:v>1.3665945772232331</c:v>
                </c:pt>
                <c:pt idx="724" formatCode="0.0000">
                  <c:v>0.75410926381852594</c:v>
                </c:pt>
                <c:pt idx="725" formatCode="0.0000">
                  <c:v>0.72235936007312695</c:v>
                </c:pt>
                <c:pt idx="726" formatCode="0.0000">
                  <c:v>0.88919098169291022</c:v>
                </c:pt>
                <c:pt idx="727" formatCode="0.0000">
                  <c:v>0.88504403401483889</c:v>
                </c:pt>
                <c:pt idx="728" formatCode="0.0000">
                  <c:v>0.8514383038373935</c:v>
                </c:pt>
                <c:pt idx="729" formatCode="0.0000">
                  <c:v>3.2602589327976972</c:v>
                </c:pt>
                <c:pt idx="730" formatCode="0.0000">
                  <c:v>1.1078014294635938</c:v>
                </c:pt>
                <c:pt idx="731" formatCode="0.0000">
                  <c:v>1.1074100217653871</c:v>
                </c:pt>
                <c:pt idx="732" formatCode="0.0000">
                  <c:v>1.1313212576975129</c:v>
                </c:pt>
                <c:pt idx="733" formatCode="0.0000">
                  <c:v>1.1395755354648047</c:v>
                </c:pt>
                <c:pt idx="734" formatCode="0.0000">
                  <c:v>1.1486381906044389</c:v>
                </c:pt>
                <c:pt idx="735" formatCode="0.0000">
                  <c:v>1.1472545530140521</c:v>
                </c:pt>
              </c:numCache>
            </c:numRef>
          </c:yVal>
          <c:smooth val="0"/>
          <c:extLst>
            <c:ext xmlns:c16="http://schemas.microsoft.com/office/drawing/2014/chart" uri="{C3380CC4-5D6E-409C-BE32-E72D297353CC}">
              <c16:uniqueId val="{00000009-D591-4D43-AC9F-CBD38DB1969C}"/>
            </c:ext>
          </c:extLst>
        </c:ser>
        <c:ser>
          <c:idx val="2"/>
          <c:order val="2"/>
          <c:tx>
            <c:strRef>
              <c:f>Entradas!$F$15</c:f>
              <c:strCache>
                <c:ptCount val="1"/>
                <c:pt idx="0">
                  <c:v>Zanjas 2</c:v>
                </c:pt>
              </c:strCache>
            </c:strRef>
          </c:tx>
          <c:spPr>
            <a:ln w="12700">
              <a:solidFill>
                <a:schemeClr val="accent6"/>
              </a:solidFill>
            </a:ln>
          </c:spPr>
          <c:marker>
            <c:symbol val="none"/>
          </c:marker>
          <c:xVal>
            <c:strRef>
              <c:f>Cálculos!$AK:$AK</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Cálculos!$AZ:$AZ</c:f>
              <c:numCache>
                <c:formatCode>General</c:formatCode>
                <c:ptCount val="1048576"/>
                <c:pt idx="4">
                  <c:v>0</c:v>
                </c:pt>
                <c:pt idx="6" formatCode="0.0000">
                  <c:v>2.4632619976245422</c:v>
                </c:pt>
                <c:pt idx="7" formatCode="0.0000">
                  <c:v>0.99902705451674834</c:v>
                </c:pt>
                <c:pt idx="8" formatCode="0.0000">
                  <c:v>1.6685065609422294</c:v>
                </c:pt>
                <c:pt idx="9" formatCode="0.0000">
                  <c:v>1.0915694662140369</c:v>
                </c:pt>
                <c:pt idx="10" formatCode="0.0000">
                  <c:v>1.1407692956812379</c:v>
                </c:pt>
                <c:pt idx="11" formatCode="0.0000">
                  <c:v>2.0770357858319044</c:v>
                </c:pt>
                <c:pt idx="12" formatCode="0.0000">
                  <c:v>1.2071342482665948</c:v>
                </c:pt>
                <c:pt idx="13" formatCode="0.0000">
                  <c:v>1.1705659697792987</c:v>
                </c:pt>
                <c:pt idx="14" formatCode="0.0000">
                  <c:v>1.1345316889690427</c:v>
                </c:pt>
                <c:pt idx="15" formatCode="0.0000">
                  <c:v>1.10033200876327</c:v>
                </c:pt>
                <c:pt idx="16" formatCode="0.0000">
                  <c:v>1.1055507933422177</c:v>
                </c:pt>
                <c:pt idx="17" formatCode="0.0000">
                  <c:v>2.2153193283971246</c:v>
                </c:pt>
                <c:pt idx="18" formatCode="0.0000">
                  <c:v>1.2308133127004552</c:v>
                </c:pt>
                <c:pt idx="19" formatCode="0.0000">
                  <c:v>1.1998151959451524</c:v>
                </c:pt>
                <c:pt idx="20" formatCode="0.0000">
                  <c:v>1.1706281038616606</c:v>
                </c:pt>
                <c:pt idx="21" formatCode="0.0000">
                  <c:v>1.1348061169949339</c:v>
                </c:pt>
                <c:pt idx="22" formatCode="0.0000">
                  <c:v>1.2207988655038791</c:v>
                </c:pt>
                <c:pt idx="23" formatCode="0.0000">
                  <c:v>1.2196644133616137</c:v>
                </c:pt>
                <c:pt idx="24" formatCode="0.0000">
                  <c:v>1.2680459121490402</c:v>
                </c:pt>
                <c:pt idx="25" formatCode="0.0000">
                  <c:v>1.2830750980836885</c:v>
                </c:pt>
                <c:pt idx="26" formatCode="0.0000">
                  <c:v>1.3053003499807554</c:v>
                </c:pt>
                <c:pt idx="27" formatCode="0.0000">
                  <c:v>1.2696836824892979</c:v>
                </c:pt>
                <c:pt idx="28" formatCode="0.0000">
                  <c:v>2.7477141544616748</c:v>
                </c:pt>
                <c:pt idx="29" formatCode="0.0000">
                  <c:v>1.3901024702154872</c:v>
                </c:pt>
                <c:pt idx="30" formatCode="0.0000">
                  <c:v>1.3524398980726278</c:v>
                </c:pt>
                <c:pt idx="31" formatCode="0.0000">
                  <c:v>1.3703248833448107</c:v>
                </c:pt>
                <c:pt idx="32" formatCode="0.0000">
                  <c:v>1.3340022208806483</c:v>
                </c:pt>
                <c:pt idx="33" formatCode="0.0000">
                  <c:v>1.296970931377504</c:v>
                </c:pt>
                <c:pt idx="34" formatCode="0.0000">
                  <c:v>1.28484847881289</c:v>
                </c:pt>
                <c:pt idx="35" formatCode="0.0000">
                  <c:v>1.3201467359729857</c:v>
                </c:pt>
                <c:pt idx="36" formatCode="0.0000">
                  <c:v>1.3262408352782731</c:v>
                </c:pt>
                <c:pt idx="37" formatCode="0.0000">
                  <c:v>1.3084446970755454</c:v>
                </c:pt>
                <c:pt idx="38" formatCode="0.0000">
                  <c:v>1.3013689169232467</c:v>
                </c:pt>
                <c:pt idx="39" formatCode="0.0000">
                  <c:v>1.2637712550186651</c:v>
                </c:pt>
                <c:pt idx="40" formatCode="0.0000">
                  <c:v>1.2728246365188614</c:v>
                </c:pt>
                <c:pt idx="41" formatCode="0.0000">
                  <c:v>1.2354195345526233</c:v>
                </c:pt>
                <c:pt idx="42" formatCode="0.0000">
                  <c:v>1.1981782696539849</c:v>
                </c:pt>
                <c:pt idx="43" formatCode="0.0000">
                  <c:v>1.6288983639488985</c:v>
                </c:pt>
                <c:pt idx="44" formatCode="0.0000">
                  <c:v>1.3054142435602278</c:v>
                </c:pt>
                <c:pt idx="45" formatCode="0.0000">
                  <c:v>1.2963310522591578</c:v>
                </c:pt>
                <c:pt idx="46" formatCode="0.0000">
                  <c:v>3.2634670093700509</c:v>
                </c:pt>
                <c:pt idx="47" formatCode="0.0000">
                  <c:v>1.3975463236985566</c:v>
                </c:pt>
                <c:pt idx="48" formatCode="0.0000">
                  <c:v>1.3858106225075817</c:v>
                </c:pt>
                <c:pt idx="49" formatCode="0.0000">
                  <c:v>1.3587013622892226</c:v>
                </c:pt>
                <c:pt idx="50" formatCode="0.0000">
                  <c:v>1.3213592972229407</c:v>
                </c:pt>
                <c:pt idx="51" formatCode="0.0000">
                  <c:v>1.3077754974775202</c:v>
                </c:pt>
                <c:pt idx="52" formatCode="0.0000">
                  <c:v>2.4890711376601597</c:v>
                </c:pt>
                <c:pt idx="53" formatCode="0.0000">
                  <c:v>1.4409913443792721</c:v>
                </c:pt>
                <c:pt idx="54" formatCode="0.0000">
                  <c:v>1.6746331785380857</c:v>
                </c:pt>
                <c:pt idx="55" formatCode="0.0000">
                  <c:v>1.4731018379225826</c:v>
                </c:pt>
                <c:pt idx="56" formatCode="0.0000">
                  <c:v>4.001822639479335</c:v>
                </c:pt>
                <c:pt idx="57" formatCode="0.0000">
                  <c:v>1.799804514356566</c:v>
                </c:pt>
                <c:pt idx="58" formatCode="0.0000">
                  <c:v>1.7064021600992416</c:v>
                </c:pt>
                <c:pt idx="59" formatCode="0.0000">
                  <c:v>5.2860182757196856</c:v>
                </c:pt>
                <c:pt idx="60" formatCode="0.0000">
                  <c:v>1.8889751426107202</c:v>
                </c:pt>
                <c:pt idx="61" formatCode="0.0000">
                  <c:v>1.8550771531882018</c:v>
                </c:pt>
                <c:pt idx="62" formatCode="0.0000">
                  <c:v>1.8142144213329736</c:v>
                </c:pt>
                <c:pt idx="63" formatCode="0.0000">
                  <c:v>1.790147664542078</c:v>
                </c:pt>
                <c:pt idx="64" formatCode="0.0000">
                  <c:v>1.7560761263048534</c:v>
                </c:pt>
                <c:pt idx="65" formatCode="0.0000">
                  <c:v>1.7169402992213645</c:v>
                </c:pt>
                <c:pt idx="66" formatCode="0.0000">
                  <c:v>1.7253278399649492</c:v>
                </c:pt>
                <c:pt idx="67" formatCode="0.0000">
                  <c:v>1.6867901778804433</c:v>
                </c:pt>
                <c:pt idx="68" formatCode="0.0000">
                  <c:v>1.6842237641766318</c:v>
                </c:pt>
                <c:pt idx="69" formatCode="0.0000">
                  <c:v>1.6462996500532898</c:v>
                </c:pt>
                <c:pt idx="70" formatCode="0.0000">
                  <c:v>1.6891495096706179</c:v>
                </c:pt>
                <c:pt idx="71" formatCode="0.0000">
                  <c:v>1.6517843759528774</c:v>
                </c:pt>
                <c:pt idx="72" formatCode="0.0000">
                  <c:v>7.4234347960041482</c:v>
                </c:pt>
                <c:pt idx="73" formatCode="0.0000">
                  <c:v>1.8966734162275443</c:v>
                </c:pt>
                <c:pt idx="74" formatCode="0.0000">
                  <c:v>2.1981220655420866</c:v>
                </c:pt>
                <c:pt idx="75" formatCode="0.0000">
                  <c:v>1.9769961585863365</c:v>
                </c:pt>
                <c:pt idx="76" formatCode="0.0000">
                  <c:v>3.5219951568964198</c:v>
                </c:pt>
                <c:pt idx="77" formatCode="0.0000">
                  <c:v>2.1156343118864158</c:v>
                </c:pt>
                <c:pt idx="78" formatCode="0.0000">
                  <c:v>2.1148995840272349</c:v>
                </c:pt>
                <c:pt idx="79" formatCode="0.0000">
                  <c:v>2.1288405347604487</c:v>
                </c:pt>
                <c:pt idx="80" formatCode="0.0000">
                  <c:v>3.2910593578836211</c:v>
                </c:pt>
                <c:pt idx="81" formatCode="0.0000">
                  <c:v>2.1838768289445025</c:v>
                </c:pt>
                <c:pt idx="82" formatCode="0.0000">
                  <c:v>2.17228564972147</c:v>
                </c:pt>
                <c:pt idx="83" formatCode="0.0000">
                  <c:v>2.1330677791018062</c:v>
                </c:pt>
                <c:pt idx="84" formatCode="0.0000">
                  <c:v>2.1415713561065006</c:v>
                </c:pt>
                <c:pt idx="85" formatCode="0.0000">
                  <c:v>2.1010857755614909</c:v>
                </c:pt>
                <c:pt idx="86" formatCode="0.0000">
                  <c:v>2.084486470696024</c:v>
                </c:pt>
                <c:pt idx="87" formatCode="0.0000">
                  <c:v>2.0770404604551951</c:v>
                </c:pt>
                <c:pt idx="88" formatCode="0.0000">
                  <c:v>2.0374759410861634</c:v>
                </c:pt>
                <c:pt idx="89" formatCode="0.0000">
                  <c:v>1.9976083520820611</c:v>
                </c:pt>
                <c:pt idx="90" formatCode="0.0000">
                  <c:v>1.9587701067599721</c:v>
                </c:pt>
                <c:pt idx="91" formatCode="0.0000">
                  <c:v>1.920234597593188</c:v>
                </c:pt>
                <c:pt idx="92" formatCode="0.0000">
                  <c:v>2.1195661640850534</c:v>
                </c:pt>
                <c:pt idx="93" formatCode="0.0000">
                  <c:v>2.0034133086992263</c:v>
                </c:pt>
                <c:pt idx="94" formatCode="0.0000">
                  <c:v>1.9884587829167102</c:v>
                </c:pt>
                <c:pt idx="95" formatCode="0.0000">
                  <c:v>1.9496710278246367</c:v>
                </c:pt>
                <c:pt idx="96" formatCode="0.0000">
                  <c:v>1.9114444968592355</c:v>
                </c:pt>
                <c:pt idx="97" formatCode="0.0000">
                  <c:v>1.8735268330472499</c:v>
                </c:pt>
                <c:pt idx="98" formatCode="0.0000">
                  <c:v>1.8433317779434548</c:v>
                </c:pt>
                <c:pt idx="99" formatCode="0.0000">
                  <c:v>1.8069637979161606</c:v>
                </c:pt>
                <c:pt idx="100" formatCode="0.0000">
                  <c:v>1.7711079056697079</c:v>
                </c:pt>
                <c:pt idx="101" formatCode="0.0000">
                  <c:v>1.7366395435533546</c:v>
                </c:pt>
                <c:pt idx="102" formatCode="0.0000">
                  <c:v>1.7052309682743403</c:v>
                </c:pt>
                <c:pt idx="103" formatCode="0.0000">
                  <c:v>1.6714546666623789</c:v>
                </c:pt>
                <c:pt idx="104" formatCode="0.0000">
                  <c:v>1.6385125148830102</c:v>
                </c:pt>
                <c:pt idx="105" formatCode="0.0000">
                  <c:v>1.6054483490323006</c:v>
                </c:pt>
                <c:pt idx="106" formatCode="0.0000">
                  <c:v>1.5726802251812702</c:v>
                </c:pt>
                <c:pt idx="107" formatCode="0.0000">
                  <c:v>1.5886075081103035</c:v>
                </c:pt>
                <c:pt idx="108" formatCode="0.0000">
                  <c:v>1.5820556290684542</c:v>
                </c:pt>
                <c:pt idx="109" formatCode="0.0000">
                  <c:v>1.5497880193771805</c:v>
                </c:pt>
                <c:pt idx="110" formatCode="0.0000">
                  <c:v>1.5188134853098292</c:v>
                </c:pt>
                <c:pt idx="111" formatCode="0.0000">
                  <c:v>1.4878649173957623</c:v>
                </c:pt>
                <c:pt idx="112" formatCode="0.0000">
                  <c:v>1.457536062522204</c:v>
                </c:pt>
                <c:pt idx="113" formatCode="0.0000">
                  <c:v>1.4369427831370294</c:v>
                </c:pt>
                <c:pt idx="114" formatCode="0.0000">
                  <c:v>1.4136956684781345</c:v>
                </c:pt>
                <c:pt idx="115" formatCode="0.0000">
                  <c:v>1.3835888981946582</c:v>
                </c:pt>
                <c:pt idx="116" formatCode="0.0000">
                  <c:v>1.3547149675435459</c:v>
                </c:pt>
                <c:pt idx="117" formatCode="0.0000">
                  <c:v>1.3347844643814093</c:v>
                </c:pt>
                <c:pt idx="118" formatCode="0.0000">
                  <c:v>1.3072609488596427</c:v>
                </c:pt>
                <c:pt idx="119" formatCode="0.0000">
                  <c:v>1.2797736463811673</c:v>
                </c:pt>
                <c:pt idx="120" formatCode="0.0000">
                  <c:v>1.2528184215112401</c:v>
                </c:pt>
                <c:pt idx="121" formatCode="0.0000">
                  <c:v>1.560397360888377</c:v>
                </c:pt>
                <c:pt idx="122" formatCode="0.0000">
                  <c:v>1.3666189907556441</c:v>
                </c:pt>
                <c:pt idx="123" formatCode="0.0000">
                  <c:v>1.3383837617693188</c:v>
                </c:pt>
                <c:pt idx="124" formatCode="0.0000">
                  <c:v>1.3099867425129381</c:v>
                </c:pt>
                <c:pt idx="125" formatCode="0.0000">
                  <c:v>1.2824783021853354</c:v>
                </c:pt>
                <c:pt idx="126" formatCode="0.0000">
                  <c:v>1.2554120679771645</c:v>
                </c:pt>
                <c:pt idx="127" formatCode="0.0000">
                  <c:v>1.2285507285698589</c:v>
                </c:pt>
                <c:pt idx="128" formatCode="0.0000">
                  <c:v>1.2020699879998302</c:v>
                </c:pt>
                <c:pt idx="129" formatCode="0.0000">
                  <c:v>1.1764739244947346</c:v>
                </c:pt>
                <c:pt idx="130" formatCode="0.0000">
                  <c:v>1.1510821341384263</c:v>
                </c:pt>
                <c:pt idx="131" formatCode="0.0000">
                  <c:v>1.1265332582758787</c:v>
                </c:pt>
                <c:pt idx="132" formatCode="0.0000">
                  <c:v>1.1019338376056829</c:v>
                </c:pt>
                <c:pt idx="133" formatCode="0.0000">
                  <c:v>1.0781437065759081</c:v>
                </c:pt>
                <c:pt idx="134" formatCode="0.0000">
                  <c:v>1.0572710334770277</c:v>
                </c:pt>
                <c:pt idx="135" formatCode="0.0000">
                  <c:v>1.0338031899518489</c:v>
                </c:pt>
                <c:pt idx="136" formatCode="0.0000">
                  <c:v>1.0107330199026379</c:v>
                </c:pt>
                <c:pt idx="137" formatCode="0.0000">
                  <c:v>0.98835546740468194</c:v>
                </c:pt>
                <c:pt idx="138" formatCode="0.0000">
                  <c:v>0.96653878606296717</c:v>
                </c:pt>
                <c:pt idx="139" formatCode="0.0000">
                  <c:v>0.94505795964978367</c:v>
                </c:pt>
                <c:pt idx="140" formatCode="0.0000">
                  <c:v>0.92366125685568679</c:v>
                </c:pt>
                <c:pt idx="141" formatCode="0.0000">
                  <c:v>0.90292035539360893</c:v>
                </c:pt>
                <c:pt idx="142" formatCode="0.0000">
                  <c:v>0.88228641826578569</c:v>
                </c:pt>
                <c:pt idx="143" formatCode="0.0000">
                  <c:v>0.86185528647956988</c:v>
                </c:pt>
                <c:pt idx="144" formatCode="0.0000">
                  <c:v>0.85191935295410559</c:v>
                </c:pt>
                <c:pt idx="145" formatCode="0.0000">
                  <c:v>0.84529152090732229</c:v>
                </c:pt>
                <c:pt idx="146" formatCode="0.0000">
                  <c:v>0.83933680499255414</c:v>
                </c:pt>
                <c:pt idx="147" formatCode="0.0000">
                  <c:v>0.8335390821822044</c:v>
                </c:pt>
                <c:pt idx="148" formatCode="0.0000">
                  <c:v>0.82778140716862203</c:v>
                </c:pt>
                <c:pt idx="149" formatCode="0.0000">
                  <c:v>0.82206350332146794</c:v>
                </c:pt>
                <c:pt idx="150" formatCode="0.0000">
                  <c:v>0.81638509592122865</c:v>
                </c:pt>
                <c:pt idx="151" formatCode="0.0000">
                  <c:v>0.81074591214601699</c:v>
                </c:pt>
                <c:pt idx="152" formatCode="0.0000">
                  <c:v>0.80514568105846396</c:v>
                </c:pt>
                <c:pt idx="153" formatCode="0.0000">
                  <c:v>0.79958413359270175</c:v>
                </c:pt>
                <c:pt idx="154" formatCode="0.0000">
                  <c:v>0.79406100254143652</c:v>
                </c:pt>
                <c:pt idx="155" formatCode="0.0000">
                  <c:v>0.78857602254310966</c:v>
                </c:pt>
                <c:pt idx="156" formatCode="0.0000">
                  <c:v>0.78312893006914908</c:v>
                </c:pt>
                <c:pt idx="157" formatCode="0.0000">
                  <c:v>0.77771946341130727</c:v>
                </c:pt>
                <c:pt idx="158" formatCode="0.0000">
                  <c:v>0.98636227326436443</c:v>
                </c:pt>
                <c:pt idx="159" formatCode="0.0000">
                  <c:v>0.91671532470817885</c:v>
                </c:pt>
                <c:pt idx="160" formatCode="0.0000">
                  <c:v>0.89572387171393386</c:v>
                </c:pt>
                <c:pt idx="161" formatCode="0.0000">
                  <c:v>0.87590782055425664</c:v>
                </c:pt>
                <c:pt idx="162" formatCode="0.0000">
                  <c:v>0.85597654013798452</c:v>
                </c:pt>
                <c:pt idx="163" formatCode="0.0000">
                  <c:v>0.83663538534239912</c:v>
                </c:pt>
                <c:pt idx="164" formatCode="0.0000">
                  <c:v>0.81740986647209335</c:v>
                </c:pt>
                <c:pt idx="165" formatCode="0.0000">
                  <c:v>0.82249891489268878</c:v>
                </c:pt>
                <c:pt idx="166" formatCode="0.0000">
                  <c:v>0.82223646100149284</c:v>
                </c:pt>
                <c:pt idx="167" formatCode="0.0000">
                  <c:v>0.80773638543151161</c:v>
                </c:pt>
                <c:pt idx="168" formatCode="0.0000">
                  <c:v>0.78877983176475075</c:v>
                </c:pt>
                <c:pt idx="169" formatCode="0.0000">
                  <c:v>0.77074811539671728</c:v>
                </c:pt>
                <c:pt idx="170" formatCode="0.0000">
                  <c:v>0.75260071561764841</c:v>
                </c:pt>
                <c:pt idx="171" formatCode="0.0000">
                  <c:v>0.73515202900639598</c:v>
                </c:pt>
                <c:pt idx="172" formatCode="0.0000">
                  <c:v>0.7174317604608601</c:v>
                </c:pt>
                <c:pt idx="173" formatCode="0.0000">
                  <c:v>0.70024090388332927</c:v>
                </c:pt>
                <c:pt idx="174" formatCode="0.0000">
                  <c:v>0.69200761948949163</c:v>
                </c:pt>
                <c:pt idx="175" formatCode="0.0000">
                  <c:v>0.68659473415736028</c:v>
                </c:pt>
                <c:pt idx="176" formatCode="0.0000">
                  <c:v>0.68175333120518966</c:v>
                </c:pt>
                <c:pt idx="177" formatCode="0.0000">
                  <c:v>0.67704411695907385</c:v>
                </c:pt>
                <c:pt idx="178" formatCode="0.0000">
                  <c:v>0.67236743163185109</c:v>
                </c:pt>
                <c:pt idx="179" formatCode="0.0000">
                  <c:v>0.66772305052986569</c:v>
                </c:pt>
                <c:pt idx="180" formatCode="0.0000">
                  <c:v>0.66311075051153434</c:v>
                </c:pt>
                <c:pt idx="181" formatCode="0.0000">
                  <c:v>0.65853030997662543</c:v>
                </c:pt>
                <c:pt idx="182" formatCode="0.0000">
                  <c:v>0.65398150885561179</c:v>
                </c:pt>
                <c:pt idx="183" formatCode="0.0000">
                  <c:v>0.64946412859909752</c:v>
                </c:pt>
                <c:pt idx="184" formatCode="0.0000">
                  <c:v>0.64497795216731768</c:v>
                </c:pt>
                <c:pt idx="185" formatCode="0.0000">
                  <c:v>0.64052276401971064</c:v>
                </c:pt>
                <c:pt idx="186" formatCode="0.0000">
                  <c:v>0.63609835010456206</c:v>
                </c:pt>
                <c:pt idx="187" formatCode="0.0000">
                  <c:v>0.63170449784872096</c:v>
                </c:pt>
                <c:pt idx="188" formatCode="0.0000">
                  <c:v>0.62734099614738592</c:v>
                </c:pt>
                <c:pt idx="189" formatCode="0.0000">
                  <c:v>0.62300763535396353</c:v>
                </c:pt>
                <c:pt idx="190" formatCode="0.0000">
                  <c:v>0.61870420726999464</c:v>
                </c:pt>
                <c:pt idx="191" formatCode="0.0000">
                  <c:v>0.61443050513515207</c:v>
                </c:pt>
                <c:pt idx="192" formatCode="0.0000">
                  <c:v>0.61018632361730674</c:v>
                </c:pt>
                <c:pt idx="193" formatCode="0.0000">
                  <c:v>0.6059714588026619</c:v>
                </c:pt>
                <c:pt idx="194" formatCode="0.0000">
                  <c:v>0.60178570818595656</c:v>
                </c:pt>
                <c:pt idx="195" formatCode="0.0000">
                  <c:v>0.61593053907145201</c:v>
                </c:pt>
                <c:pt idx="196" formatCode="0.0000">
                  <c:v>0.59888086663939688</c:v>
                </c:pt>
                <c:pt idx="197" formatCode="0.0000">
                  <c:v>0.59036182943790738</c:v>
                </c:pt>
                <c:pt idx="198" formatCode="0.0000">
                  <c:v>0.58546750042901874</c:v>
                </c:pt>
                <c:pt idx="199" formatCode="0.0000">
                  <c:v>0.58128667776458132</c:v>
                </c:pt>
                <c:pt idx="200" formatCode="0.0000">
                  <c:v>0.57727143738553222</c:v>
                </c:pt>
                <c:pt idx="201" formatCode="0.0000">
                  <c:v>0.57328393229772301</c:v>
                </c:pt>
                <c:pt idx="202" formatCode="0.0000">
                  <c:v>0.56932397091950238</c:v>
                </c:pt>
                <c:pt idx="203" formatCode="0.0000">
                  <c:v>0.5653913629925712</c:v>
                </c:pt>
                <c:pt idx="204" formatCode="0.0000">
                  <c:v>0.56198591382578733</c:v>
                </c:pt>
                <c:pt idx="205" formatCode="0.0000">
                  <c:v>0.56714165590332655</c:v>
                </c:pt>
                <c:pt idx="206" formatCode="0.0000">
                  <c:v>0.62065035830174464</c:v>
                </c:pt>
                <c:pt idx="207" formatCode="0.0000">
                  <c:v>0.69571784954628335</c:v>
                </c:pt>
                <c:pt idx="208" formatCode="0.0000">
                  <c:v>0.6766071126920763</c:v>
                </c:pt>
                <c:pt idx="209" formatCode="0.0000">
                  <c:v>0.65785797233229837</c:v>
                </c:pt>
                <c:pt idx="210" formatCode="0.0000">
                  <c:v>0.6390095326539259</c:v>
                </c:pt>
                <c:pt idx="211" formatCode="0.0000">
                  <c:v>0.62032813842680357</c:v>
                </c:pt>
                <c:pt idx="212" formatCode="0.0000">
                  <c:v>0.60219093113343858</c:v>
                </c:pt>
                <c:pt idx="213" formatCode="0.0000">
                  <c:v>0.58424195127514456</c:v>
                </c:pt>
                <c:pt idx="214" formatCode="0.0000">
                  <c:v>0.56627015827096405</c:v>
                </c:pt>
                <c:pt idx="215" formatCode="0.0000">
                  <c:v>0.54836905937833225</c:v>
                </c:pt>
                <c:pt idx="216" formatCode="0.0000">
                  <c:v>0.52983252923458701</c:v>
                </c:pt>
                <c:pt idx="217" formatCode="0.0000">
                  <c:v>0.5155102711658478</c:v>
                </c:pt>
                <c:pt idx="218" formatCode="0.0000">
                  <c:v>0.50996101205115418</c:v>
                </c:pt>
                <c:pt idx="219" formatCode="0.0000">
                  <c:v>0.50716954167942752</c:v>
                </c:pt>
                <c:pt idx="220" formatCode="0.0000">
                  <c:v>0.50270806937316792</c:v>
                </c:pt>
                <c:pt idx="221" formatCode="0.0000">
                  <c:v>0.49907265019039976</c:v>
                </c:pt>
                <c:pt idx="222" formatCode="0.0000">
                  <c:v>0.49562530358195889</c:v>
                </c:pt>
                <c:pt idx="223" formatCode="0.0000">
                  <c:v>0.51461404215580198</c:v>
                </c:pt>
                <c:pt idx="224" formatCode="0.0000">
                  <c:v>0.49583101205308439</c:v>
                </c:pt>
                <c:pt idx="225" formatCode="0.0000">
                  <c:v>0.48834026998247776</c:v>
                </c:pt>
                <c:pt idx="226" formatCode="0.0000">
                  <c:v>0.48256640367756048</c:v>
                </c:pt>
                <c:pt idx="227" formatCode="0.0000">
                  <c:v>0.47878504835503366</c:v>
                </c:pt>
                <c:pt idx="228" formatCode="0.0000">
                  <c:v>0.47543557035586476</c:v>
                </c:pt>
                <c:pt idx="229" formatCode="0.0000">
                  <c:v>0.47215149698423614</c:v>
                </c:pt>
                <c:pt idx="230" formatCode="0.0000">
                  <c:v>0.46938196542589872</c:v>
                </c:pt>
                <c:pt idx="231" formatCode="0.0000">
                  <c:v>0.46569505202179134</c:v>
                </c:pt>
                <c:pt idx="232" formatCode="0.0000">
                  <c:v>0.4624347596824136</c:v>
                </c:pt>
                <c:pt idx="233" formatCode="0.0000">
                  <c:v>0.45924048946983409</c:v>
                </c:pt>
                <c:pt idx="234" formatCode="0.0000">
                  <c:v>0.4855195385879989</c:v>
                </c:pt>
                <c:pt idx="235" formatCode="0.0000">
                  <c:v>0.46596712230882659</c:v>
                </c:pt>
                <c:pt idx="236" formatCode="0.0000">
                  <c:v>0.45216897272655759</c:v>
                </c:pt>
                <c:pt idx="237" formatCode="0.0000">
                  <c:v>0.44707300350286289</c:v>
                </c:pt>
                <c:pt idx="238" formatCode="0.0000">
                  <c:v>0.44361809594103391</c:v>
                </c:pt>
                <c:pt idx="239" formatCode="0.0000">
                  <c:v>0.44053292368978381</c:v>
                </c:pt>
                <c:pt idx="240" formatCode="0.0000">
                  <c:v>0.43748994050926082</c:v>
                </c:pt>
                <c:pt idx="241" formatCode="0.0000">
                  <c:v>0.43446797674894216</c:v>
                </c:pt>
                <c:pt idx="242" formatCode="0.0000">
                  <c:v>0.43146688721708704</c:v>
                </c:pt>
                <c:pt idx="243" formatCode="0.0000">
                  <c:v>0.42848652772486712</c:v>
                </c:pt>
                <c:pt idx="244" formatCode="0.0000">
                  <c:v>0.42552675507943905</c:v>
                </c:pt>
                <c:pt idx="245" formatCode="0.0000">
                  <c:v>0.42258742707706459</c:v>
                </c:pt>
                <c:pt idx="246" formatCode="0.0000">
                  <c:v>0.41966840249627846</c:v>
                </c:pt>
                <c:pt idx="247" formatCode="0.0000">
                  <c:v>0.41676954109110348</c:v>
                </c:pt>
                <c:pt idx="248" formatCode="0.0000">
                  <c:v>0.41389070358431229</c:v>
                </c:pt>
                <c:pt idx="249" formatCode="0.0000">
                  <c:v>0.41103175166073525</c:v>
                </c:pt>
                <c:pt idx="250" formatCode="0.0000">
                  <c:v>0.40819254796061555</c:v>
                </c:pt>
                <c:pt idx="251" formatCode="0.0000">
                  <c:v>0.4053729560730096</c:v>
                </c:pt>
                <c:pt idx="252" formatCode="0.0000">
                  <c:v>0.40257284052923292</c:v>
                </c:pt>
                <c:pt idx="253" formatCode="0.0000">
                  <c:v>0.39979206679635176</c:v>
                </c:pt>
                <c:pt idx="254" formatCode="0.0000">
                  <c:v>0.39703050127071915</c:v>
                </c:pt>
                <c:pt idx="255" formatCode="0.0000">
                  <c:v>0.39428801127155583</c:v>
                </c:pt>
                <c:pt idx="256" formatCode="0.0000">
                  <c:v>0.39156446503457554</c:v>
                </c:pt>
                <c:pt idx="257" formatCode="0.0000">
                  <c:v>0.38885973170565458</c:v>
                </c:pt>
                <c:pt idx="258" formatCode="0.0000">
                  <c:v>0.38617368133454483</c:v>
                </c:pt>
                <c:pt idx="259" formatCode="0.0000">
                  <c:v>0.38350618486862975</c:v>
                </c:pt>
                <c:pt idx="260" formatCode="0.0000">
                  <c:v>0.3808571141467248</c:v>
                </c:pt>
                <c:pt idx="261" formatCode="0.0000">
                  <c:v>0.37822634189291898</c:v>
                </c:pt>
                <c:pt idx="262" formatCode="0.0000">
                  <c:v>0.37561374171046052</c:v>
                </c:pt>
                <c:pt idx="263" formatCode="0.0000">
                  <c:v>0.37432264026247747</c:v>
                </c:pt>
                <c:pt idx="264" formatCode="0.0000">
                  <c:v>0.37062370841625136</c:v>
                </c:pt>
                <c:pt idx="265" formatCode="0.0000">
                  <c:v>0.36788372268379843</c:v>
                </c:pt>
                <c:pt idx="266" formatCode="0.0000">
                  <c:v>0.36534256419071987</c:v>
                </c:pt>
                <c:pt idx="267" formatCode="0.0000">
                  <c:v>0.36281895876152742</c:v>
                </c:pt>
                <c:pt idx="268" formatCode="0.0000">
                  <c:v>0.36031278514835235</c:v>
                </c:pt>
                <c:pt idx="269" formatCode="0.0000">
                  <c:v>0.35782392294084581</c:v>
                </c:pt>
                <c:pt idx="270" formatCode="0.0000">
                  <c:v>0.35535225256039416</c:v>
                </c:pt>
                <c:pt idx="271" formatCode="0.0000">
                  <c:v>0.35289765525437372</c:v>
                </c:pt>
                <c:pt idx="272" formatCode="0.0000">
                  <c:v>0.35822401066860937</c:v>
                </c:pt>
                <c:pt idx="273" formatCode="0.0000">
                  <c:v>0.39790856582568329</c:v>
                </c:pt>
                <c:pt idx="274" formatCode="0.0000">
                  <c:v>0.37518188698204324</c:v>
                </c:pt>
                <c:pt idx="275" formatCode="0.0000">
                  <c:v>0.35298683082247206</c:v>
                </c:pt>
                <c:pt idx="276" formatCode="0.0000">
                  <c:v>0.34262812183363955</c:v>
                </c:pt>
                <c:pt idx="277" formatCode="0.0000">
                  <c:v>0.33878438972318514</c:v>
                </c:pt>
                <c:pt idx="278" formatCode="0.0000">
                  <c:v>0.33618371581592632</c:v>
                </c:pt>
                <c:pt idx="279" formatCode="0.0000">
                  <c:v>0.33386152526493362</c:v>
                </c:pt>
                <c:pt idx="280" formatCode="0.0000">
                  <c:v>0.33155537525576795</c:v>
                </c:pt>
                <c:pt idx="281" formatCode="0.0000">
                  <c:v>0.32926515498831338</c:v>
                </c:pt>
                <c:pt idx="282" formatCode="0.0000">
                  <c:v>0.32699075442780651</c:v>
                </c:pt>
                <c:pt idx="283" formatCode="0.0000">
                  <c:v>0.32473206429954932</c:v>
                </c:pt>
                <c:pt idx="284" formatCode="0.0000">
                  <c:v>0.32248897608365945</c:v>
                </c:pt>
                <c:pt idx="285" formatCode="0.0000">
                  <c:v>0.32026138200985593</c:v>
                </c:pt>
                <c:pt idx="286" formatCode="0.0000">
                  <c:v>0.31804917505228164</c:v>
                </c:pt>
                <c:pt idx="287" formatCode="0.0000">
                  <c:v>0.31585224892436103</c:v>
                </c:pt>
                <c:pt idx="288" formatCode="0.0000">
                  <c:v>0.33434521152781776</c:v>
                </c:pt>
                <c:pt idx="289" formatCode="0.0000">
                  <c:v>0.31611421304365067</c:v>
                </c:pt>
                <c:pt idx="290" formatCode="0.0000">
                  <c:v>0.37944208077265551</c:v>
                </c:pt>
                <c:pt idx="291" formatCode="0.0000">
                  <c:v>0.40158342522874318</c:v>
                </c:pt>
                <c:pt idx="292" formatCode="0.0000">
                  <c:v>2.0514929986955188</c:v>
                </c:pt>
                <c:pt idx="293" formatCode="0.0000">
                  <c:v>0.66278647403501911</c:v>
                </c:pt>
                <c:pt idx="294" formatCode="0.0000">
                  <c:v>0.97965943435934788</c:v>
                </c:pt>
                <c:pt idx="295" formatCode="0.0000">
                  <c:v>0.77409197405041796</c:v>
                </c:pt>
                <c:pt idx="296" formatCode="0.0000">
                  <c:v>0.74418781737963124</c:v>
                </c:pt>
                <c:pt idx="297" formatCode="0.0000">
                  <c:v>0.83015652421049846</c:v>
                </c:pt>
                <c:pt idx="298" formatCode="0.0000">
                  <c:v>0.84652963917643442</c:v>
                </c:pt>
                <c:pt idx="299" formatCode="0.0000">
                  <c:v>0.8153944940522595</c:v>
                </c:pt>
                <c:pt idx="300" formatCode="0.0000">
                  <c:v>0.8188804990040206</c:v>
                </c:pt>
                <c:pt idx="301" formatCode="0.0000">
                  <c:v>0.83166289563611862</c:v>
                </c:pt>
                <c:pt idx="302" formatCode="0.0000">
                  <c:v>0.8264447183740562</c:v>
                </c:pt>
                <c:pt idx="303" formatCode="0.0000">
                  <c:v>0.8762597126462548</c:v>
                </c:pt>
                <c:pt idx="304" formatCode="0.0000">
                  <c:v>0.86824711221062145</c:v>
                </c:pt>
                <c:pt idx="305" formatCode="0.0000">
                  <c:v>0.84037435046499731</c:v>
                </c:pt>
                <c:pt idx="306" formatCode="0.0000">
                  <c:v>0.82735475618251697</c:v>
                </c:pt>
                <c:pt idx="307" formatCode="0.0000">
                  <c:v>0.79527162870742174</c:v>
                </c:pt>
                <c:pt idx="308" formatCode="0.0000">
                  <c:v>0.79867347632466967</c:v>
                </c:pt>
                <c:pt idx="309" formatCode="0.0000">
                  <c:v>0.76723451329580061</c:v>
                </c:pt>
                <c:pt idx="310" formatCode="0.0000">
                  <c:v>0.74188478339120834</c:v>
                </c:pt>
                <c:pt idx="311" formatCode="0.0000">
                  <c:v>0.74158780904083366</c:v>
                </c:pt>
                <c:pt idx="312" formatCode="0.0000">
                  <c:v>0.71079345666547544</c:v>
                </c:pt>
                <c:pt idx="313" formatCode="0.0000">
                  <c:v>0.71653118507851632</c:v>
                </c:pt>
                <c:pt idx="314" formatCode="0.0000">
                  <c:v>0.70089282291498489</c:v>
                </c:pt>
                <c:pt idx="315" formatCode="0.0000">
                  <c:v>0.67194955842200144</c:v>
                </c:pt>
                <c:pt idx="316" formatCode="0.0000">
                  <c:v>0.66965054021009551</c:v>
                </c:pt>
                <c:pt idx="317" formatCode="0.0000">
                  <c:v>0.63982301423515942</c:v>
                </c:pt>
                <c:pt idx="318" formatCode="0.0000">
                  <c:v>0.61565914099667962</c:v>
                </c:pt>
                <c:pt idx="319" formatCode="0.0000">
                  <c:v>0.58661828021981555</c:v>
                </c:pt>
                <c:pt idx="320" formatCode="0.0000">
                  <c:v>0.55866503373710075</c:v>
                </c:pt>
                <c:pt idx="321" formatCode="0.0000">
                  <c:v>0.53045579709483737</c:v>
                </c:pt>
                <c:pt idx="322" formatCode="0.0000">
                  <c:v>0.53498925505189532</c:v>
                </c:pt>
                <c:pt idx="323" formatCode="0.0000">
                  <c:v>0.51472758011937925</c:v>
                </c:pt>
                <c:pt idx="324" formatCode="0.0000">
                  <c:v>0.95360443584402599</c:v>
                </c:pt>
                <c:pt idx="325" formatCode="0.0000">
                  <c:v>0.76924824715242068</c:v>
                </c:pt>
                <c:pt idx="326" formatCode="0.0000">
                  <c:v>0.74430449135183829</c:v>
                </c:pt>
                <c:pt idx="327" formatCode="0.0000">
                  <c:v>0.72078679044027127</c:v>
                </c:pt>
                <c:pt idx="328" formatCode="0.0000">
                  <c:v>0.7414275908238076</c:v>
                </c:pt>
                <c:pt idx="329" formatCode="0.0000">
                  <c:v>1.1919788822894428</c:v>
                </c:pt>
                <c:pt idx="330" formatCode="0.0000">
                  <c:v>0.9553674266694181</c:v>
                </c:pt>
                <c:pt idx="331" formatCode="0.0000">
                  <c:v>0.92096430160621523</c:v>
                </c:pt>
                <c:pt idx="332" formatCode="0.0000">
                  <c:v>0.88683568394442869</c:v>
                </c:pt>
                <c:pt idx="333" formatCode="0.0000">
                  <c:v>0.85376129595960548</c:v>
                </c:pt>
                <c:pt idx="334" formatCode="0.0000">
                  <c:v>0.92548365698944224</c:v>
                </c:pt>
                <c:pt idx="335" formatCode="0.0000">
                  <c:v>1.2626588277978295</c:v>
                </c:pt>
                <c:pt idx="336" formatCode="0.0000">
                  <c:v>1.0328073899741661</c:v>
                </c:pt>
                <c:pt idx="337" formatCode="0.0000">
                  <c:v>0.99716385220249526</c:v>
                </c:pt>
                <c:pt idx="338" formatCode="0.0000">
                  <c:v>0.96259753811812099</c:v>
                </c:pt>
                <c:pt idx="339" formatCode="0.0000">
                  <c:v>0.92900134937481704</c:v>
                </c:pt>
                <c:pt idx="340" formatCode="0.0000">
                  <c:v>0.89629317260495511</c:v>
                </c:pt>
                <c:pt idx="341" formatCode="0.0000">
                  <c:v>0.86395496023871365</c:v>
                </c:pt>
                <c:pt idx="342" formatCode="0.0000">
                  <c:v>0.83147573275635756</c:v>
                </c:pt>
                <c:pt idx="343" formatCode="0.0000">
                  <c:v>0.79945581499035767</c:v>
                </c:pt>
                <c:pt idx="344" formatCode="0.0000">
                  <c:v>0.767866089429595</c:v>
                </c:pt>
                <c:pt idx="345" formatCode="0.0000">
                  <c:v>0.73653975151152784</c:v>
                </c:pt>
                <c:pt idx="346" formatCode="0.0000">
                  <c:v>0.70717223622174785</c:v>
                </c:pt>
                <c:pt idx="347" formatCode="0.0000">
                  <c:v>0.67684520883115185</c:v>
                </c:pt>
                <c:pt idx="348" formatCode="0.0000">
                  <c:v>0.6462812004910633</c:v>
                </c:pt>
                <c:pt idx="349" formatCode="0.0000">
                  <c:v>0.61767007286585573</c:v>
                </c:pt>
                <c:pt idx="350" formatCode="0.0000">
                  <c:v>0.58824657944450598</c:v>
                </c:pt>
                <c:pt idx="351" formatCode="0.0000">
                  <c:v>0.55963275641556609</c:v>
                </c:pt>
                <c:pt idx="352" formatCode="0.0000">
                  <c:v>0.5885165040050393</c:v>
                </c:pt>
                <c:pt idx="353" formatCode="0.0000">
                  <c:v>0.5645582336118683</c:v>
                </c:pt>
                <c:pt idx="354" formatCode="0.0000">
                  <c:v>0.53587402109324744</c:v>
                </c:pt>
                <c:pt idx="355" formatCode="0.0000">
                  <c:v>0.61741448649172836</c:v>
                </c:pt>
                <c:pt idx="356" formatCode="0.0000">
                  <c:v>0.61322532088688542</c:v>
                </c:pt>
                <c:pt idx="357" formatCode="0.0000">
                  <c:v>0.59272489437997966</c:v>
                </c:pt>
                <c:pt idx="358" formatCode="0.0000">
                  <c:v>1.6500617778518101</c:v>
                </c:pt>
                <c:pt idx="359" formatCode="0.0000">
                  <c:v>0.75756695075083502</c:v>
                </c:pt>
                <c:pt idx="360" formatCode="0.0000">
                  <c:v>0.72637740398093753</c:v>
                </c:pt>
                <c:pt idx="361" formatCode="0.0000">
                  <c:v>1.2956735868788725</c:v>
                </c:pt>
                <c:pt idx="362" formatCode="0.0000">
                  <c:v>0.88465448592106788</c:v>
                </c:pt>
                <c:pt idx="363" formatCode="0.0000">
                  <c:v>0.85166513687734335</c:v>
                </c:pt>
                <c:pt idx="364" formatCode="0.0000">
                  <c:v>3.2184101976806634</c:v>
                </c:pt>
                <c:pt idx="365" formatCode="0.0000">
                  <c:v>1.1011321942954788</c:v>
                </c:pt>
                <c:pt idx="366" formatCode="0.0000">
                  <c:v>1.1011672351629758</c:v>
                </c:pt>
                <c:pt idx="367" formatCode="0.0000">
                  <c:v>1.1254991589279417</c:v>
                </c:pt>
                <c:pt idx="368" formatCode="0.0000">
                  <c:v>1.134140335809581</c:v>
                </c:pt>
                <c:pt idx="369" formatCode="0.0000">
                  <c:v>1.14360192128185</c:v>
                </c:pt>
                <c:pt idx="370" formatCode="0.0000">
                  <c:v>1.1428617005762898</c:v>
                </c:pt>
                <c:pt idx="371" formatCode="0.0000">
                  <c:v>2.6922085682963743</c:v>
                </c:pt>
                <c:pt idx="372" formatCode="0.0000">
                  <c:v>1.2263890248800562</c:v>
                </c:pt>
                <c:pt idx="373" formatCode="0.0000">
                  <c:v>1.8940692076631569</c:v>
                </c:pt>
                <c:pt idx="374" formatCode="0.0000">
                  <c:v>1.3155740807046679</c:v>
                </c:pt>
                <c:pt idx="375" formatCode="0.0000">
                  <c:v>1.363229704134737</c:v>
                </c:pt>
                <c:pt idx="376" formatCode="0.0000">
                  <c:v>2.2979595052258781</c:v>
                </c:pt>
                <c:pt idx="377" formatCode="0.0000">
                  <c:v>1.4265319360687845</c:v>
                </c:pt>
                <c:pt idx="378" formatCode="0.0000">
                  <c:v>1.3884481670597781</c:v>
                </c:pt>
                <c:pt idx="379" formatCode="0.0000">
                  <c:v>1.3509088639853968</c:v>
                </c:pt>
                <c:pt idx="380" formatCode="0.0000">
                  <c:v>1.3152145574635488</c:v>
                </c:pt>
                <c:pt idx="381" formatCode="0.0000">
                  <c:v>1.3189490398644139</c:v>
                </c:pt>
                <c:pt idx="382" formatCode="0.0000">
                  <c:v>2.4272435261071741</c:v>
                </c:pt>
                <c:pt idx="383" formatCode="0.0000">
                  <c:v>1.441273643047718</c:v>
                </c:pt>
                <c:pt idx="384" formatCode="0.0000">
                  <c:v>1.4088217706001172</c:v>
                </c:pt>
                <c:pt idx="385" formatCode="0.0000">
                  <c:v>1.3781909646484065</c:v>
                </c:pt>
                <c:pt idx="386" formatCode="0.0000">
                  <c:v>1.3409352363735951</c:v>
                </c:pt>
                <c:pt idx="387" formatCode="0.0000">
                  <c:v>1.4255041470497751</c:v>
                </c:pt>
                <c:pt idx="388" formatCode="0.0000">
                  <c:v>1.4229556922410727</c:v>
                </c:pt>
                <c:pt idx="389" formatCode="0.0000">
                  <c:v>1.469932955585068</c:v>
                </c:pt>
                <c:pt idx="390" formatCode="0.0000">
                  <c:v>1.4835676058460741</c:v>
                </c:pt>
                <c:pt idx="391" formatCode="0.0000">
                  <c:v>1.5044079548309308</c:v>
                </c:pt>
                <c:pt idx="392" formatCode="0.0000">
                  <c:v>1.4674159506504503</c:v>
                </c:pt>
                <c:pt idx="393" formatCode="0.0000">
                  <c:v>2.9440805860782588</c:v>
                </c:pt>
                <c:pt idx="394" formatCode="0.0000">
                  <c:v>1.5851124998096666</c:v>
                </c:pt>
                <c:pt idx="395" formatCode="0.0000">
                  <c:v>1.5461028949975617</c:v>
                </c:pt>
                <c:pt idx="396" formatCode="0.0000">
                  <c:v>1.5626501522348084</c:v>
                </c:pt>
                <c:pt idx="397" formatCode="0.0000">
                  <c:v>1.5249990020982152</c:v>
                </c:pt>
                <c:pt idx="398" formatCode="0.0000">
                  <c:v>1.4866484014572992</c:v>
                </c:pt>
                <c:pt idx="399" formatCode="0.0000">
                  <c:v>1.4732157509026174</c:v>
                </c:pt>
                <c:pt idx="400" formatCode="0.0000">
                  <c:v>1.50721286027124</c:v>
                </c:pt>
                <c:pt idx="401" formatCode="0.0000">
                  <c:v>1.5120147994693611</c:v>
                </c:pt>
                <c:pt idx="402" formatCode="0.0000">
                  <c:v>1.492935426761304</c:v>
                </c:pt>
                <c:pt idx="403" formatCode="0.0000">
                  <c:v>1.4845852760518761</c:v>
                </c:pt>
                <c:pt idx="404" formatCode="0.0000">
                  <c:v>1.4457220463106037</c:v>
                </c:pt>
                <c:pt idx="405" formatCode="0.0000">
                  <c:v>1.4535186018897164</c:v>
                </c:pt>
                <c:pt idx="406" formatCode="0.0000">
                  <c:v>1.4148653555331789</c:v>
                </c:pt>
                <c:pt idx="407" formatCode="0.0000">
                  <c:v>1.3763845678073126</c:v>
                </c:pt>
                <c:pt idx="408" formatCode="0.0000">
                  <c:v>1.8058737012845829</c:v>
                </c:pt>
                <c:pt idx="409" formatCode="0.0000">
                  <c:v>1.4811671229457342</c:v>
                </c:pt>
                <c:pt idx="410" formatCode="0.0000">
                  <c:v>1.4708699178283546</c:v>
                </c:pt>
                <c:pt idx="411" formatCode="0.0000">
                  <c:v>3.4368002469289136</c:v>
                </c:pt>
                <c:pt idx="412" formatCode="0.0000">
                  <c:v>1.5696822611280683</c:v>
                </c:pt>
                <c:pt idx="413" formatCode="0.0000">
                  <c:v>1.5567575301638494</c:v>
                </c:pt>
                <c:pt idx="414" formatCode="0.0000">
                  <c:v>1.5284674534008298</c:v>
                </c:pt>
                <c:pt idx="415" formatCode="0.0000">
                  <c:v>1.489952728285558</c:v>
                </c:pt>
                <c:pt idx="416" formatCode="0.0000">
                  <c:v>1.4752043686457865</c:v>
                </c:pt>
                <c:pt idx="417" formatCode="0.0000">
                  <c:v>2.6553434931368596</c:v>
                </c:pt>
                <c:pt idx="418" formatCode="0.0000">
                  <c:v>1.6061151728018219</c:v>
                </c:pt>
                <c:pt idx="419" formatCode="0.0000">
                  <c:v>1.8386164133623524</c:v>
                </c:pt>
                <c:pt idx="420" formatCode="0.0000">
                  <c:v>1.6359523578040509</c:v>
                </c:pt>
                <c:pt idx="421" formatCode="0.0000">
                  <c:v>4.163548268651641</c:v>
                </c:pt>
                <c:pt idx="422" formatCode="0.0000">
                  <c:v>1.9604130230074162</c:v>
                </c:pt>
                <c:pt idx="423" formatCode="0.0000">
                  <c:v>1.8659012647437354</c:v>
                </c:pt>
                <c:pt idx="424" formatCode="0.0000">
                  <c:v>5.4444156395710586</c:v>
                </c:pt>
                <c:pt idx="425" formatCode="0.0000">
                  <c:v>2.0462783759485283</c:v>
                </c:pt>
                <c:pt idx="426" formatCode="0.0000">
                  <c:v>2.0112938137239604</c:v>
                </c:pt>
                <c:pt idx="427" formatCode="0.0000">
                  <c:v>1.9693520145732704</c:v>
                </c:pt>
                <c:pt idx="428" formatCode="0.0000">
                  <c:v>1.9442136441491797</c:v>
                </c:pt>
                <c:pt idx="429" formatCode="0.0000">
                  <c:v>1.9090778944548217</c:v>
                </c:pt>
                <c:pt idx="430" formatCode="0.0000">
                  <c:v>1.8688852069596953</c:v>
                </c:pt>
                <c:pt idx="431" formatCode="0.0000">
                  <c:v>1.8762231875597584</c:v>
                </c:pt>
                <c:pt idx="432" formatCode="0.0000">
                  <c:v>1.8366432151732113</c:v>
                </c:pt>
                <c:pt idx="433" formatCode="0.0000">
                  <c:v>1.8330416909305258</c:v>
                </c:pt>
                <c:pt idx="434" formatCode="0.0000">
                  <c:v>1.7940896162990807</c:v>
                </c:pt>
                <c:pt idx="435" formatCode="0.0000">
                  <c:v>1.8359186160502059</c:v>
                </c:pt>
                <c:pt idx="436" formatCode="0.0000">
                  <c:v>1.7975396740604461</c:v>
                </c:pt>
                <c:pt idx="437" formatCode="0.0000">
                  <c:v>7.5681832887249634</c:v>
                </c:pt>
                <c:pt idx="438" formatCode="0.0000">
                  <c:v>2.0404220580744075</c:v>
                </c:pt>
                <c:pt idx="439" formatCode="0.0000">
                  <c:v>2.3408777629894728</c:v>
                </c:pt>
                <c:pt idx="440" formatCode="0.0000">
                  <c:v>2.1187657704022156</c:v>
                </c:pt>
                <c:pt idx="441" formatCode="0.0000">
                  <c:v>3.6627854944717915</c:v>
                </c:pt>
                <c:pt idx="442" formatCode="0.0000">
                  <c:v>2.2554521395625642</c:v>
                </c:pt>
                <c:pt idx="443" formatCode="0.0000">
                  <c:v>2.2537516194207265</c:v>
                </c:pt>
                <c:pt idx="444" formatCode="0.0000">
                  <c:v>2.2667334490858826</c:v>
                </c:pt>
                <c:pt idx="445" formatCode="0.0000">
                  <c:v>3.4279997762741519</c:v>
                </c:pt>
                <c:pt idx="446" formatCode="0.0000">
                  <c:v>2.3198713307701455</c:v>
                </c:pt>
                <c:pt idx="447" formatCode="0.0000">
                  <c:v>2.3073407689052141</c:v>
                </c:pt>
                <c:pt idx="448" formatCode="0.0000">
                  <c:v>2.2671900044335374</c:v>
                </c:pt>
                <c:pt idx="449" formatCode="0.0000">
                  <c:v>2.274767131554758</c:v>
                </c:pt>
                <c:pt idx="450" formatCode="0.0000">
                  <c:v>2.2333615005830718</c:v>
                </c:pt>
                <c:pt idx="451" formatCode="0.0000">
                  <c:v>2.2158485005434496</c:v>
                </c:pt>
                <c:pt idx="452" formatCode="0.0000">
                  <c:v>2.2074951064820487</c:v>
                </c:pt>
                <c:pt idx="453" formatCode="0.0000">
                  <c:v>2.1670294710503271</c:v>
                </c:pt>
                <c:pt idx="454" formatCode="0.0000">
                  <c:v>2.1262669904468492</c:v>
                </c:pt>
                <c:pt idx="455" formatCode="0.0000">
                  <c:v>2.0865400349931909</c:v>
                </c:pt>
                <c:pt idx="456" formatCode="0.0000">
                  <c:v>2.0471219544641257</c:v>
                </c:pt>
                <c:pt idx="457" formatCode="0.0000">
                  <c:v>2.2455770459594224</c:v>
                </c:pt>
                <c:pt idx="458" formatCode="0.0000">
                  <c:v>2.1285537698320649</c:v>
                </c:pt>
                <c:pt idx="459" formatCode="0.0000">
                  <c:v>2.1127348357432623</c:v>
                </c:pt>
                <c:pt idx="460" formatCode="0.0000">
                  <c:v>2.0730886432492222</c:v>
                </c:pt>
                <c:pt idx="461" formatCode="0.0000">
                  <c:v>2.0340096045421254</c:v>
                </c:pt>
                <c:pt idx="462" formatCode="0.0000">
                  <c:v>1.9952453216895603</c:v>
                </c:pt>
                <c:pt idx="463" formatCode="0.0000">
                  <c:v>1.9642094955700711</c:v>
                </c:pt>
                <c:pt idx="464" formatCode="0.0000">
                  <c:v>1.9270065521567101</c:v>
                </c:pt>
                <c:pt idx="465" formatCode="0.0000">
                  <c:v>1.8903214640375898</c:v>
                </c:pt>
                <c:pt idx="466" formatCode="0.0000">
                  <c:v>1.8550296337228431</c:v>
                </c:pt>
                <c:pt idx="467" formatCode="0.0000">
                  <c:v>1.8228032783557735</c:v>
                </c:pt>
                <c:pt idx="468" formatCode="0.0000">
                  <c:v>1.7882148454754465</c:v>
                </c:pt>
                <c:pt idx="469" formatCode="0.0000">
                  <c:v>1.754466172228154</c:v>
                </c:pt>
                <c:pt idx="470" formatCode="0.0000">
                  <c:v>1.7206010559602403</c:v>
                </c:pt>
                <c:pt idx="471" formatCode="0.0000">
                  <c:v>1.6870375142606675</c:v>
                </c:pt>
                <c:pt idx="472" formatCode="0.0000">
                  <c:v>1.7021748736935765</c:v>
                </c:pt>
                <c:pt idx="473" formatCode="0.0000">
                  <c:v>1.6948385275557571</c:v>
                </c:pt>
                <c:pt idx="474" formatCode="0.0000">
                  <c:v>1.6617918694785578</c:v>
                </c:pt>
                <c:pt idx="475" formatCode="0.0000">
                  <c:v>1.6300436683055621</c:v>
                </c:pt>
                <c:pt idx="476" formatCode="0.0000">
                  <c:v>1.5983267773949126</c:v>
                </c:pt>
                <c:pt idx="477" formatCode="0.0000">
                  <c:v>1.5672349067193767</c:v>
                </c:pt>
                <c:pt idx="478" formatCode="0.0000">
                  <c:v>1.5458838820673582</c:v>
                </c:pt>
                <c:pt idx="479" formatCode="0.0000">
                  <c:v>1.5218842562705077</c:v>
                </c:pt>
                <c:pt idx="480" formatCode="0.0000">
                  <c:v>1.4910301728231949</c:v>
                </c:pt>
                <c:pt idx="481" formatCode="0.0000">
                  <c:v>1.4614140910773354</c:v>
                </c:pt>
                <c:pt idx="482" formatCode="0.0000">
                  <c:v>1.4407465632325251</c:v>
                </c:pt>
                <c:pt idx="483" formatCode="0.0000">
                  <c:v>1.4124911140294429</c:v>
                </c:pt>
                <c:pt idx="484" formatCode="0.0000">
                  <c:v>1.3842769337048959</c:v>
                </c:pt>
                <c:pt idx="485" formatCode="0.0000">
                  <c:v>1.3565998519009352</c:v>
                </c:pt>
                <c:pt idx="486" formatCode="0.0000">
                  <c:v>1.6634619205741044</c:v>
                </c:pt>
                <c:pt idx="487" formatCode="0.0000">
                  <c:v>1.4689716315250625</c:v>
                </c:pt>
                <c:pt idx="488" formatCode="0.0000">
                  <c:v>1.440029401205591</c:v>
                </c:pt>
                <c:pt idx="489" formatCode="0.0000">
                  <c:v>1.4109302642309989</c:v>
                </c:pt>
                <c:pt idx="490" formatCode="0.0000">
                  <c:v>1.3827245560665271</c:v>
                </c:pt>
                <c:pt idx="491" formatCode="0.0000">
                  <c:v>1.354965870402252</c:v>
                </c:pt>
                <c:pt idx="492" formatCode="0.0000">
                  <c:v>1.3274168626504346</c:v>
                </c:pt>
                <c:pt idx="493" formatCode="0.0000">
                  <c:v>1.3002532038081218</c:v>
                </c:pt>
                <c:pt idx="494" formatCode="0.0000">
                  <c:v>1.2739789392918239</c:v>
                </c:pt>
                <c:pt idx="495" formatCode="0.0000">
                  <c:v>1.2479136326008926</c:v>
                </c:pt>
                <c:pt idx="496" formatCode="0.0000">
                  <c:v>1.2226958927208769</c:v>
                </c:pt>
                <c:pt idx="497" formatCode="0.0000">
                  <c:v>1.1974322282144658</c:v>
                </c:pt>
                <c:pt idx="498" formatCode="0.0000">
                  <c:v>1.172982441615805</c:v>
                </c:pt>
                <c:pt idx="499" formatCode="0.0000">
                  <c:v>1.1514546695218908</c:v>
                </c:pt>
                <c:pt idx="500" formatCode="0.0000">
                  <c:v>1.1273362521009758</c:v>
                </c:pt>
                <c:pt idx="501" formatCode="0.0000">
                  <c:v>1.1036200019981817</c:v>
                </c:pt>
                <c:pt idx="502" formatCode="0.0000">
                  <c:v>1.0806008322475609</c:v>
                </c:pt>
                <c:pt idx="503" formatCode="0.0000">
                  <c:v>1.0581469656272817</c:v>
                </c:pt>
                <c:pt idx="504" formatCode="0.0000">
                  <c:v>1.036033355295753</c:v>
                </c:pt>
                <c:pt idx="505" formatCode="0.0000">
                  <c:v>1.0140082395411143</c:v>
                </c:pt>
                <c:pt idx="506" formatCode="0.0000">
                  <c:v>0.99264326588388674</c:v>
                </c:pt>
                <c:pt idx="507" formatCode="0.0000">
                  <c:v>0.97138956734244963</c:v>
                </c:pt>
                <c:pt idx="508" formatCode="0.0000">
                  <c:v>0.95034295514741207</c:v>
                </c:pt>
                <c:pt idx="509" formatCode="0.0000">
                  <c:v>0.93979579264685886</c:v>
                </c:pt>
                <c:pt idx="510" formatCode="0.0000">
                  <c:v>0.93256095369192082</c:v>
                </c:pt>
                <c:pt idx="511" formatCode="0.0000">
                  <c:v>0.92600342377198563</c:v>
                </c:pt>
                <c:pt idx="512" formatCode="0.0000">
                  <c:v>0.91960705089696027</c:v>
                </c:pt>
                <c:pt idx="513" formatCode="0.0000">
                  <c:v>0.91325486099675568</c:v>
                </c:pt>
                <c:pt idx="514" formatCode="0.0000">
                  <c:v>0.90694654887727155</c:v>
                </c:pt>
                <c:pt idx="515" formatCode="0.0000">
                  <c:v>0.90068181145253723</c:v>
                </c:pt>
                <c:pt idx="516" formatCode="0.0000">
                  <c:v>0.89446034773015015</c:v>
                </c:pt>
                <c:pt idx="517" formatCode="0.0000">
                  <c:v>0.88828185879681365</c:v>
                </c:pt>
                <c:pt idx="518" formatCode="0.0000">
                  <c:v>0.88214604780397654</c:v>
                </c:pt>
                <c:pt idx="519" formatCode="0.0000">
                  <c:v>0.87605261995356976</c:v>
                </c:pt>
                <c:pt idx="520" formatCode="0.0000">
                  <c:v>0.87000128248384379</c:v>
                </c:pt>
                <c:pt idx="521" formatCode="0.0000">
                  <c:v>0.86399174465530193</c:v>
                </c:pt>
                <c:pt idx="522" formatCode="0.0000">
                  <c:v>0.85802371773673214</c:v>
                </c:pt>
                <c:pt idx="523" formatCode="0.0000">
                  <c:v>1.0661118255866111</c:v>
                </c:pt>
                <c:pt idx="524" formatCode="0.0000">
                  <c:v>0.9959140066338652</c:v>
                </c:pt>
                <c:pt idx="525" formatCode="0.0000">
                  <c:v>0.97437548838283772</c:v>
                </c:pt>
                <c:pt idx="526" formatCode="0.0000">
                  <c:v>0.95401615082213553</c:v>
                </c:pt>
                <c:pt idx="527" formatCode="0.0000">
                  <c:v>0.93354533675813234</c:v>
                </c:pt>
                <c:pt idx="528" formatCode="0.0000">
                  <c:v>0.91366837514594956</c:v>
                </c:pt>
                <c:pt idx="529" formatCode="0.0000">
                  <c:v>0.89391075054707703</c:v>
                </c:pt>
                <c:pt idx="530" formatCode="0.0000">
                  <c:v>0.89847136876185363</c:v>
                </c:pt>
                <c:pt idx="531" formatCode="0.0000">
                  <c:v>0.89768413479889686</c:v>
                </c:pt>
                <c:pt idx="532" formatCode="0.0000">
                  <c:v>0.88266290407789505</c:v>
                </c:pt>
                <c:pt idx="533" formatCode="0.0000">
                  <c:v>0.86318879514169744</c:v>
                </c:pt>
                <c:pt idx="534" formatCode="0.0000">
                  <c:v>0.84464309851961217</c:v>
                </c:pt>
                <c:pt idx="535" formatCode="0.0000">
                  <c:v>0.82598526880744183</c:v>
                </c:pt>
                <c:pt idx="536" formatCode="0.0000">
                  <c:v>0.80802967806017978</c:v>
                </c:pt>
                <c:pt idx="537" formatCode="0.0000">
                  <c:v>0.78980600682126667</c:v>
                </c:pt>
                <c:pt idx="538" formatCode="0.0000">
                  <c:v>0.7721152248067602</c:v>
                </c:pt>
                <c:pt idx="539" formatCode="0.0000">
                  <c:v>0.76338546821318387</c:v>
                </c:pt>
                <c:pt idx="540" formatCode="0.0000">
                  <c:v>0.75747954006529905</c:v>
                </c:pt>
                <c:pt idx="541" formatCode="0.0000">
                  <c:v>0.75214849999287448</c:v>
                </c:pt>
                <c:pt idx="542" formatCode="0.0000">
                  <c:v>0.74695303079714714</c:v>
                </c:pt>
                <c:pt idx="543" formatCode="0.0000">
                  <c:v>0.74179344932859592</c:v>
                </c:pt>
                <c:pt idx="544" formatCode="0.0000">
                  <c:v>0.73666950769258188</c:v>
                </c:pt>
                <c:pt idx="545" formatCode="0.0000">
                  <c:v>0.73158095970679904</c:v>
                </c:pt>
                <c:pt idx="546" formatCode="0.0000">
                  <c:v>0.72652756088944659</c:v>
                </c:pt>
                <c:pt idx="547" formatCode="0.0000">
                  <c:v>0.72150906844748364</c:v>
                </c:pt>
                <c:pt idx="548" formatCode="0.0000">
                  <c:v>0.71652524126496264</c:v>
                </c:pt>
                <c:pt idx="549" formatCode="0.0000">
                  <c:v>0.7115758398914459</c:v>
                </c:pt>
                <c:pt idx="550" formatCode="0.0000">
                  <c:v>0.70666062653050066</c:v>
                </c:pt>
                <c:pt idx="551" formatCode="0.0000">
                  <c:v>0.7017793650282742</c:v>
                </c:pt>
                <c:pt idx="552" formatCode="0.0000">
                  <c:v>0.69693182086214744</c:v>
                </c:pt>
                <c:pt idx="553" formatCode="0.0000">
                  <c:v>0.69211776112946721</c:v>
                </c:pt>
                <c:pt idx="554" formatCode="0.0000">
                  <c:v>0.6873369545363569</c:v>
                </c:pt>
                <c:pt idx="555" formatCode="0.0000">
                  <c:v>0.68258917138660313</c:v>
                </c:pt>
                <c:pt idx="556" formatCode="0.0000">
                  <c:v>0.67787418357062024</c:v>
                </c:pt>
                <c:pt idx="557" formatCode="0.0000">
                  <c:v>0.67319176455449059</c:v>
                </c:pt>
                <c:pt idx="558" formatCode="0.0000">
                  <c:v>0.66854168936908054</c:v>
                </c:pt>
                <c:pt idx="559" formatCode="0.0000">
                  <c:v>0.66392373459923193</c:v>
                </c:pt>
                <c:pt idx="560" formatCode="0.0000">
                  <c:v>0.67763934678374427</c:v>
                </c:pt>
                <c:pt idx="561" formatCode="0.0000">
                  <c:v>0.66016342048084142</c:v>
                </c:pt>
                <c:pt idx="562" formatCode="0.0000">
                  <c:v>0.65122107375906191</c:v>
                </c:pt>
                <c:pt idx="563" formatCode="0.0000">
                  <c:v>0.64590635924232631</c:v>
                </c:pt>
                <c:pt idx="564" formatCode="0.0000">
                  <c:v>0.64130805488485554</c:v>
                </c:pt>
                <c:pt idx="565" formatCode="0.0000">
                  <c:v>0.63687821656947285</c:v>
                </c:pt>
                <c:pt idx="566" formatCode="0.0000">
                  <c:v>0.63247897738246672</c:v>
                </c:pt>
                <c:pt idx="567" formatCode="0.0000">
                  <c:v>0.62811012596021842</c:v>
                </c:pt>
                <c:pt idx="568" formatCode="0.0000">
                  <c:v>0.62377145239910436</c:v>
                </c:pt>
                <c:pt idx="569" formatCode="0.0000">
                  <c:v>0.61996274249835881</c:v>
                </c:pt>
                <c:pt idx="570" formatCode="0.0000">
                  <c:v>0.62471800936729605</c:v>
                </c:pt>
                <c:pt idx="571" formatCode="0.0000">
                  <c:v>0.6778290028414431</c:v>
                </c:pt>
                <c:pt idx="572" formatCode="0.0000">
                  <c:v>0.75250153233791983</c:v>
                </c:pt>
                <c:pt idx="573" formatCode="0.0000">
                  <c:v>0.73299856193572754</c:v>
                </c:pt>
                <c:pt idx="574" formatCode="0.0000">
                  <c:v>0.71385989738298694</c:v>
                </c:pt>
                <c:pt idx="575" formatCode="0.0000">
                  <c:v>0.69462462415179216</c:v>
                </c:pt>
                <c:pt idx="576" formatCode="0.0000">
                  <c:v>0.67555906842637869</c:v>
                </c:pt>
                <c:pt idx="577" formatCode="0.0000">
                  <c:v>0.65704035323202503</c:v>
                </c:pt>
                <c:pt idx="578" formatCode="0.0000">
                  <c:v>0.63871250074030905</c:v>
                </c:pt>
                <c:pt idx="579" formatCode="0.0000">
                  <c:v>0.62036445216715086</c:v>
                </c:pt>
                <c:pt idx="580" formatCode="0.0000">
                  <c:v>0.60208969669260082</c:v>
                </c:pt>
                <c:pt idx="581" formatCode="0.0000">
                  <c:v>0.58318209100148211</c:v>
                </c:pt>
                <c:pt idx="582" formatCode="0.0000">
                  <c:v>0.56849132059140572</c:v>
                </c:pt>
                <c:pt idx="583" formatCode="0.0000">
                  <c:v>0.5625760946360544</c:v>
                </c:pt>
                <c:pt idx="584" formatCode="0.0000">
                  <c:v>0.55942118534129182</c:v>
                </c:pt>
                <c:pt idx="585" formatCode="0.0000">
                  <c:v>0.55459878456801548</c:v>
                </c:pt>
                <c:pt idx="586" formatCode="0.0000">
                  <c:v>0.55060493003326338</c:v>
                </c:pt>
                <c:pt idx="587" formatCode="0.0000">
                  <c:v>0.54680162396666809</c:v>
                </c:pt>
                <c:pt idx="588" formatCode="0.0000">
                  <c:v>0.56543686187393816</c:v>
                </c:pt>
                <c:pt idx="589" formatCode="0.0000">
                  <c:v>0.5463027729121146</c:v>
                </c:pt>
                <c:pt idx="590" formatCode="0.0000">
                  <c:v>0.53846339692307343</c:v>
                </c:pt>
                <c:pt idx="591" formatCode="0.0000">
                  <c:v>0.53234330489010406</c:v>
                </c:pt>
                <c:pt idx="592" formatCode="0.0000">
                  <c:v>0.52821811539532149</c:v>
                </c:pt>
                <c:pt idx="593" formatCode="0.0000">
                  <c:v>0.52452717826001027</c:v>
                </c:pt>
                <c:pt idx="594" formatCode="0.0000">
                  <c:v>0.52090400438278073</c:v>
                </c:pt>
                <c:pt idx="595" formatCode="0.0000">
                  <c:v>0.51779771465713176</c:v>
                </c:pt>
                <c:pt idx="596" formatCode="0.0000">
                  <c:v>0.51377636924429049</c:v>
                </c:pt>
                <c:pt idx="597" formatCode="0.0000">
                  <c:v>0.51018395498680513</c:v>
                </c:pt>
                <c:pt idx="598" formatCode="0.0000">
                  <c:v>0.50665985698978266</c:v>
                </c:pt>
                <c:pt idx="599" formatCode="0.0000">
                  <c:v>0.53261135661043058</c:v>
                </c:pt>
                <c:pt idx="600" formatCode="0.0000">
                  <c:v>0.51273365338338994</c:v>
                </c:pt>
                <c:pt idx="601" formatCode="0.0000">
                  <c:v>0.49861246377432927</c:v>
                </c:pt>
                <c:pt idx="602" formatCode="0.0000">
                  <c:v>0.49319568592430219</c:v>
                </c:pt>
                <c:pt idx="603" formatCode="0.0000">
                  <c:v>0.48942218572319096</c:v>
                </c:pt>
                <c:pt idx="604" formatCode="0.0000">
                  <c:v>0.48602062151276809</c:v>
                </c:pt>
                <c:pt idx="605" formatCode="0.0000">
                  <c:v>0.48266343185197397</c:v>
                </c:pt>
                <c:pt idx="606" formatCode="0.0000">
                  <c:v>0.47932943199408062</c:v>
                </c:pt>
                <c:pt idx="607" formatCode="0.0000">
                  <c:v>0.47601846175541862</c:v>
                </c:pt>
                <c:pt idx="608" formatCode="0.0000">
                  <c:v>0.47273036205878793</c:v>
                </c:pt>
                <c:pt idx="609" formatCode="0.0000">
                  <c:v>0.46946497492581513</c:v>
                </c:pt>
                <c:pt idx="610" formatCode="0.0000">
                  <c:v>0.46622214346936325</c:v>
                </c:pt>
                <c:pt idx="611" formatCode="0.0000">
                  <c:v>0.46300171188599371</c:v>
                </c:pt>
                <c:pt idx="612" formatCode="0.0000">
                  <c:v>0.45980352544848102</c:v>
                </c:pt>
                <c:pt idx="613" formatCode="0.0000">
                  <c:v>0.45662743049837873</c:v>
                </c:pt>
                <c:pt idx="614" formatCode="0.0000">
                  <c:v>0.45347327443863661</c:v>
                </c:pt>
                <c:pt idx="615" formatCode="0.0000">
                  <c:v>0.4503409057262695</c:v>
                </c:pt>
                <c:pt idx="616" formatCode="0.0000">
                  <c:v>0.44723017386507585</c:v>
                </c:pt>
                <c:pt idx="617" formatCode="0.0000">
                  <c:v>0.4441409293984076</c:v>
                </c:pt>
                <c:pt idx="618" formatCode="0.0000">
                  <c:v>0.44107302390198905</c:v>
                </c:pt>
                <c:pt idx="619" formatCode="0.0000">
                  <c:v>0.43802630997678565</c:v>
                </c:pt>
                <c:pt idx="620" formatCode="0.0000">
                  <c:v>0.43500064124192278</c:v>
                </c:pt>
                <c:pt idx="621" formatCode="0.0000">
                  <c:v>0.43199587232765196</c:v>
                </c:pt>
                <c:pt idx="622" formatCode="0.0000">
                  <c:v>0.42901185886836696</c:v>
                </c:pt>
                <c:pt idx="623" formatCode="0.0000">
                  <c:v>0.42604845749566805</c:v>
                </c:pt>
                <c:pt idx="624" formatCode="0.0000">
                  <c:v>0.42310552583147282</c:v>
                </c:pt>
                <c:pt idx="625" formatCode="0.0000">
                  <c:v>0.42018292248117672</c:v>
                </c:pt>
                <c:pt idx="626" formatCode="0.0000">
                  <c:v>0.41728050702685832</c:v>
                </c:pt>
                <c:pt idx="627" formatCode="0.0000">
                  <c:v>0.41439814002053443</c:v>
                </c:pt>
                <c:pt idx="628" formatCode="0.0000">
                  <c:v>0.4128391351642528</c:v>
                </c:pt>
                <c:pt idx="629" formatCode="0.0000">
                  <c:v>0.40887415045374315</c:v>
                </c:pt>
                <c:pt idx="630" formatCode="0.0000">
                  <c:v>0.4058699496183808</c:v>
                </c:pt>
                <c:pt idx="631" formatCode="0.0000">
                  <c:v>0.40306640108942177</c:v>
                </c:pt>
                <c:pt idx="632" formatCode="0.0000">
                  <c:v>0.40028221808471898</c:v>
                </c:pt>
                <c:pt idx="633" formatCode="0.0000">
                  <c:v>0.39751726683682537</c:v>
                </c:pt>
                <c:pt idx="634" formatCode="0.0000">
                  <c:v>0.39477141450229303</c:v>
                </c:pt>
                <c:pt idx="635" formatCode="0.0000">
                  <c:v>0.3920445291552907</c:v>
                </c:pt>
                <c:pt idx="636" formatCode="0.0000">
                  <c:v>0.3893364797812654</c:v>
                </c:pt>
                <c:pt idx="637" formatCode="0.0000">
                  <c:v>0.39441113384881249</c:v>
                </c:pt>
                <c:pt idx="638" formatCode="0.0000">
                  <c:v>0.43384572628739859</c:v>
                </c:pt>
                <c:pt idx="639" formatCode="0.0000">
                  <c:v>0.41087081134388914</c:v>
                </c:pt>
                <c:pt idx="640" formatCode="0.0000">
                  <c:v>0.38842923377644123</c:v>
                </c:pt>
                <c:pt idx="641" formatCode="0.0000">
                  <c:v>0.37782570622748179</c:v>
                </c:pt>
                <c:pt idx="642" formatCode="0.0000">
                  <c:v>0.37373884664222162</c:v>
                </c:pt>
                <c:pt idx="643" formatCode="0.0000">
                  <c:v>0.37089672466429857</c:v>
                </c:pt>
                <c:pt idx="644" formatCode="0.0000">
                  <c:v>0.36833475384629144</c:v>
                </c:pt>
                <c:pt idx="645" formatCode="0.0000">
                  <c:v>0.36579047985339991</c:v>
                </c:pt>
                <c:pt idx="646" formatCode="0.0000">
                  <c:v>0.36326378044472368</c:v>
                </c:pt>
                <c:pt idx="647" formatCode="0.0000">
                  <c:v>0.36075453422374221</c:v>
                </c:pt>
                <c:pt idx="648" formatCode="0.0000">
                  <c:v>0.35826262063248171</c:v>
                </c:pt>
                <c:pt idx="649" formatCode="0.0000">
                  <c:v>0.35578791994572334</c:v>
                </c:pt>
                <c:pt idx="650" formatCode="0.0000">
                  <c:v>0.35333031326525072</c:v>
                </c:pt>
                <c:pt idx="651" formatCode="0.0000">
                  <c:v>0.35088968251413749</c:v>
                </c:pt>
                <c:pt idx="652" formatCode="0.0000">
                  <c:v>0.34846591043107411</c:v>
                </c:pt>
                <c:pt idx="653" formatCode="0.0000">
                  <c:v>0.36673359401885819</c:v>
                </c:pt>
                <c:pt idx="654" formatCode="0.0000">
                  <c:v>0.34827887263484719</c:v>
                </c:pt>
                <c:pt idx="655" formatCode="0.0000">
                  <c:v>0.41138456283095959</c:v>
                </c:pt>
                <c:pt idx="656" formatCode="0.0000">
                  <c:v>0.43330526444647705</c:v>
                </c:pt>
                <c:pt idx="657" formatCode="0.0000">
                  <c:v>2.0829957191641109</c:v>
                </c:pt>
                <c:pt idx="658" formatCode="0.0000">
                  <c:v>0.69407158931822832</c:v>
                </c:pt>
                <c:pt idx="659" formatCode="0.0000">
                  <c:v>1.0107284475659855</c:v>
                </c:pt>
                <c:pt idx="660" formatCode="0.0000">
                  <c:v>0.80494637790656398</c:v>
                </c:pt>
                <c:pt idx="661" formatCode="0.0000">
                  <c:v>0.77482909430035329</c:v>
                </c:pt>
                <c:pt idx="662" formatCode="0.0000">
                  <c:v>0.86058614637107556</c:v>
                </c:pt>
                <c:pt idx="663" formatCode="0.0000">
                  <c:v>0.87674906858308799</c:v>
                </c:pt>
                <c:pt idx="664" formatCode="0.0000">
                  <c:v>0.84540518261239639</c:v>
                </c:pt>
                <c:pt idx="665" formatCode="0.0000">
                  <c:v>0.84868388859599064</c:v>
                </c:pt>
                <c:pt idx="666" formatCode="0.0000">
                  <c:v>0.86126041817849031</c:v>
                </c:pt>
                <c:pt idx="667" formatCode="0.0000">
                  <c:v>0.85583779589441389</c:v>
                </c:pt>
                <c:pt idx="668" formatCode="0.0000">
                  <c:v>0.90544975734952127</c:v>
                </c:pt>
                <c:pt idx="669" formatCode="0.0000">
                  <c:v>0.89723552654690697</c:v>
                </c:pt>
                <c:pt idx="670" formatCode="0.0000">
                  <c:v>0.86916252719698184</c:v>
                </c:pt>
                <c:pt idx="671" formatCode="0.0000">
                  <c:v>0.85594407845236586</c:v>
                </c:pt>
                <c:pt idx="672" formatCode="0.0000">
                  <c:v>0.8236634701032397</c:v>
                </c:pt>
                <c:pt idx="673" formatCode="0.0000">
                  <c:v>0.82686920094649508</c:v>
                </c:pt>
                <c:pt idx="674" formatCode="0.0000">
                  <c:v>0.79523547582114473</c:v>
                </c:pt>
                <c:pt idx="675" formatCode="0.0000">
                  <c:v>0.76969232914014118</c:v>
                </c:pt>
                <c:pt idx="676" formatCode="0.0000">
                  <c:v>0.76920327404062105</c:v>
                </c:pt>
                <c:pt idx="677" formatCode="0.0000">
                  <c:v>0.73821816771476834</c:v>
                </c:pt>
                <c:pt idx="678" formatCode="0.0000">
                  <c:v>0.74376645981109846</c:v>
                </c:pt>
                <c:pt idx="679" formatCode="0.0000">
                  <c:v>0.72793996986307796</c:v>
                </c:pt>
                <c:pt idx="680" formatCode="0.0000">
                  <c:v>0.69880987707913556</c:v>
                </c:pt>
                <c:pt idx="681" formatCode="0.0000">
                  <c:v>0.69632532109354284</c:v>
                </c:pt>
                <c:pt idx="682" formatCode="0.0000">
                  <c:v>0.66631353894793821</c:v>
                </c:pt>
                <c:pt idx="683" formatCode="0.0000">
                  <c:v>0.64196668228912945</c:v>
                </c:pt>
                <c:pt idx="684" formatCode="0.0000">
                  <c:v>0.61274410205074747</c:v>
                </c:pt>
                <c:pt idx="685" formatCode="0.0000">
                  <c:v>0.58461039133452442</c:v>
                </c:pt>
                <c:pt idx="686" formatCode="0.0000">
                  <c:v>0.5562219370162691</c:v>
                </c:pt>
                <c:pt idx="687" formatCode="0.0000">
                  <c:v>0.56057741524424975</c:v>
                </c:pt>
                <c:pt idx="688" formatCode="0.0000">
                  <c:v>0.540138989978447</c:v>
                </c:pt>
                <c:pt idx="689" formatCode="0.0000">
                  <c:v>0.97884031627354096</c:v>
                </c:pt>
                <c:pt idx="690" formatCode="0.0000">
                  <c:v>0.79430981062271844</c:v>
                </c:pt>
                <c:pt idx="691" formatCode="0.0000">
                  <c:v>0.76919294195810994</c:v>
                </c:pt>
                <c:pt idx="692" formatCode="0.0000">
                  <c:v>0.74550332396041497</c:v>
                </c:pt>
                <c:pt idx="693" formatCode="0.0000">
                  <c:v>0.76597339477588033</c:v>
                </c:pt>
                <c:pt idx="694" formatCode="0.0000">
                  <c:v>1.216355135988715</c:v>
                </c:pt>
                <c:pt idx="695" formatCode="0.0000">
                  <c:v>0.97957530128503456</c:v>
                </c:pt>
                <c:pt idx="696" formatCode="0.0000">
                  <c:v>0.94500496021746461</c:v>
                </c:pt>
                <c:pt idx="697" formatCode="0.0000">
                  <c:v>0.91071028159662426</c:v>
                </c:pt>
                <c:pt idx="698" formatCode="0.0000">
                  <c:v>0.87747097971957966</c:v>
                </c:pt>
                <c:pt idx="699" formatCode="0.0000">
                  <c:v>0.94902956600065802</c:v>
                </c:pt>
                <c:pt idx="700" formatCode="0.0000">
                  <c:v>1.2860420933351109</c:v>
                </c:pt>
                <c:pt idx="701" formatCode="0.0000">
                  <c:v>1.056029135498052</c:v>
                </c:pt>
                <c:pt idx="702" formatCode="0.0000">
                  <c:v>1.0202251934132147</c:v>
                </c:pt>
                <c:pt idx="703" formatCode="0.0000">
                  <c:v>0.98549958300919938</c:v>
                </c:pt>
                <c:pt idx="704" formatCode="0.0000">
                  <c:v>0.9517451982863091</c:v>
                </c:pt>
                <c:pt idx="705" formatCode="0.0000">
                  <c:v>0.91887991827631155</c:v>
                </c:pt>
                <c:pt idx="706" formatCode="0.0000">
                  <c:v>0.8863856878612828</c:v>
                </c:pt>
                <c:pt idx="707" formatCode="0.0000">
                  <c:v>0.85375152002552324</c:v>
                </c:pt>
                <c:pt idx="708" formatCode="0.0000">
                  <c:v>0.82157773215731789</c:v>
                </c:pt>
                <c:pt idx="709" formatCode="0.0000">
                  <c:v>0.7898351993527829</c:v>
                </c:pt>
                <c:pt idx="710" formatCode="0.0000">
                  <c:v>0.75835710970767711</c:v>
                </c:pt>
                <c:pt idx="711" formatCode="0.0000">
                  <c:v>0.72883889091660536</c:v>
                </c:pt>
                <c:pt idx="712" formatCode="0.0000">
                  <c:v>0.69836220100984048</c:v>
                </c:pt>
                <c:pt idx="713" formatCode="0.0000">
                  <c:v>0.66764956394809638</c:v>
                </c:pt>
                <c:pt idx="714" formatCode="0.0000">
                  <c:v>0.63889083425480631</c:v>
                </c:pt>
                <c:pt idx="715" formatCode="0.0000">
                  <c:v>0.6093207583273329</c:v>
                </c:pt>
                <c:pt idx="716" formatCode="0.0000">
                  <c:v>0.58056136531159908</c:v>
                </c:pt>
                <c:pt idx="717" formatCode="0.0000">
                  <c:v>0.60930054843962655</c:v>
                </c:pt>
                <c:pt idx="718" formatCode="0.0000">
                  <c:v>0.58519871216468677</c:v>
                </c:pt>
                <c:pt idx="719" formatCode="0.0000">
                  <c:v>0.55637192544628067</c:v>
                </c:pt>
                <c:pt idx="720" formatCode="0.0000">
                  <c:v>0.63777080147691168</c:v>
                </c:pt>
                <c:pt idx="721" formatCode="0.0000">
                  <c:v>0.63344102453342355</c:v>
                </c:pt>
                <c:pt idx="722" formatCode="0.0000">
                  <c:v>0.61280095796133571</c:v>
                </c:pt>
                <c:pt idx="723" formatCode="0.0000">
                  <c:v>1.6699991659323716</c:v>
                </c:pt>
                <c:pt idx="724" formatCode="0.0000">
                  <c:v>0.77736662123225653</c:v>
                </c:pt>
                <c:pt idx="725" formatCode="0.0000">
                  <c:v>0.74604030814816336</c:v>
                </c:pt>
                <c:pt idx="726" formatCode="0.0000">
                  <c:v>1.315200669445842</c:v>
                </c:pt>
                <c:pt idx="727" formatCode="0.0000">
                  <c:v>0.90404668507610475</c:v>
                </c:pt>
                <c:pt idx="728" formatCode="0.0000">
                  <c:v>0.87092338432823091</c:v>
                </c:pt>
                <c:pt idx="729" formatCode="0.0000">
                  <c:v>3.2375354186994092</c:v>
                </c:pt>
                <c:pt idx="730" formatCode="0.0000">
                  <c:v>1.12012530776277</c:v>
                </c:pt>
                <c:pt idx="731" formatCode="0.0000">
                  <c:v>1.1200291536123266</c:v>
                </c:pt>
                <c:pt idx="732" formatCode="0.0000">
                  <c:v>1.1442307885895375</c:v>
                </c:pt>
                <c:pt idx="733" formatCode="0.0000">
                  <c:v>1.1527425766538177</c:v>
                </c:pt>
                <c:pt idx="734" formatCode="0.0000">
                  <c:v>1.1620756670625738</c:v>
                </c:pt>
                <c:pt idx="735" formatCode="0.0000">
                  <c:v>1.1612078388737381</c:v>
                </c:pt>
              </c:numCache>
            </c:numRef>
          </c:yVal>
          <c:smooth val="0"/>
          <c:extLst>
            <c:ext xmlns:c16="http://schemas.microsoft.com/office/drawing/2014/chart" uri="{C3380CC4-5D6E-409C-BE32-E72D297353CC}">
              <c16:uniqueId val="{0000000A-D591-4D43-AC9F-CBD38DB1969C}"/>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3.6</c:v>
                </c:pt>
                <c:pt idx="1">
                  <c:v>3.6</c:v>
                </c:pt>
              </c:numCache>
            </c:numRef>
          </c:yVal>
          <c:smooth val="0"/>
          <c:extLst>
            <c:ext xmlns:c16="http://schemas.microsoft.com/office/drawing/2014/chart" uri="{C3380CC4-5D6E-409C-BE32-E72D297353CC}">
              <c16:uniqueId val="{00000005-D591-4D43-AC9F-CBD38DB1969C}"/>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0.5</c:v>
                </c:pt>
                <c:pt idx="1">
                  <c:v>0.5</c:v>
                </c:pt>
              </c:numCache>
            </c:numRef>
          </c:yVal>
          <c:smooth val="0"/>
          <c:extLst>
            <c:ext xmlns:c16="http://schemas.microsoft.com/office/drawing/2014/chart" uri="{C3380CC4-5D6E-409C-BE32-E72D297353CC}">
              <c16:uniqueId val="{00000007-D591-4D43-AC9F-CBD38DB1969C}"/>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carga de sedimentos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2.0560281042552607E-2</c:v>
                </c:pt>
                <c:pt idx="7" formatCode="0.0000">
                  <c:v>0</c:v>
                </c:pt>
                <c:pt idx="8" formatCode="0.0000">
                  <c:v>7.7160183996045489E-3</c:v>
                </c:pt>
                <c:pt idx="9" formatCode="0.0000">
                  <c:v>0</c:v>
                </c:pt>
                <c:pt idx="10" formatCode="0.0000">
                  <c:v>9.500707932066061E-4</c:v>
                </c:pt>
                <c:pt idx="11" formatCode="0.0000">
                  <c:v>1.1277024180504002E-2</c:v>
                </c:pt>
                <c:pt idx="12" formatCode="0.0000">
                  <c:v>0</c:v>
                </c:pt>
                <c:pt idx="13" formatCode="0.0000">
                  <c:v>0</c:v>
                </c:pt>
                <c:pt idx="14" formatCode="0.0000">
                  <c:v>0</c:v>
                </c:pt>
                <c:pt idx="15" formatCode="0.0000">
                  <c:v>0</c:v>
                </c:pt>
                <c:pt idx="16" formatCode="0.0000">
                  <c:v>0</c:v>
                </c:pt>
                <c:pt idx="17" formatCode="0.0000">
                  <c:v>1.2848544174010771E-2</c:v>
                </c:pt>
                <c:pt idx="18" formatCode="0.0000">
                  <c:v>0</c:v>
                </c:pt>
                <c:pt idx="19" formatCode="0.0000">
                  <c:v>0</c:v>
                </c:pt>
                <c:pt idx="20" formatCode="0.0000">
                  <c:v>0</c:v>
                </c:pt>
                <c:pt idx="21" formatCode="0.0000">
                  <c:v>0</c:v>
                </c:pt>
                <c:pt idx="22" formatCode="0.0000">
                  <c:v>6.0560069124953968E-4</c:v>
                </c:pt>
                <c:pt idx="23" formatCode="0.0000">
                  <c:v>0</c:v>
                </c:pt>
                <c:pt idx="24" formatCode="0.0000">
                  <c:v>3.2873421767302556E-4</c:v>
                </c:pt>
                <c:pt idx="25" formatCode="0.0000">
                  <c:v>2.2549756824570578E-6</c:v>
                </c:pt>
                <c:pt idx="26" formatCode="0.0000">
                  <c:v>5.6674091953071954E-5</c:v>
                </c:pt>
                <c:pt idx="27" formatCode="0.0000">
                  <c:v>0</c:v>
                </c:pt>
                <c:pt idx="28" formatCode="0.0000">
                  <c:v>1.9108096021613199E-2</c:v>
                </c:pt>
                <c:pt idx="29" formatCode="0.0000">
                  <c:v>0</c:v>
                </c:pt>
                <c:pt idx="30" formatCode="0.0000">
                  <c:v>0</c:v>
                </c:pt>
                <c:pt idx="31" formatCode="0.0000">
                  <c:v>0</c:v>
                </c:pt>
                <c:pt idx="32" formatCode="0.0000">
                  <c:v>0</c:v>
                </c:pt>
                <c:pt idx="33" formatCode="0.0000">
                  <c:v>0</c:v>
                </c:pt>
                <c:pt idx="34" formatCode="0.0000">
                  <c:v>0</c:v>
                </c:pt>
                <c:pt idx="35" formatCode="0.0000">
                  <c:v>5.8250791518010516E-6</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4.4237816007844924E-3</c:v>
                </c:pt>
                <c:pt idx="44" formatCode="0.0000">
                  <c:v>0</c:v>
                </c:pt>
                <c:pt idx="45" formatCode="0.0000">
                  <c:v>0</c:v>
                </c:pt>
                <c:pt idx="46" formatCode="0.0000">
                  <c:v>2.7535359485457551E-2</c:v>
                </c:pt>
                <c:pt idx="47" formatCode="0.0000">
                  <c:v>0</c:v>
                </c:pt>
                <c:pt idx="48" formatCode="0.0000">
                  <c:v>0</c:v>
                </c:pt>
                <c:pt idx="49" formatCode="0.0000">
                  <c:v>0</c:v>
                </c:pt>
                <c:pt idx="50" formatCode="0.0000">
                  <c:v>0</c:v>
                </c:pt>
                <c:pt idx="51" formatCode="0.0000">
                  <c:v>0</c:v>
                </c:pt>
                <c:pt idx="52" formatCode="0.0000">
                  <c:v>1.3972139705805514E-2</c:v>
                </c:pt>
                <c:pt idx="53" formatCode="0.0000">
                  <c:v>0</c:v>
                </c:pt>
                <c:pt idx="54" formatCode="0.0000">
                  <c:v>3.2005534329558388E-3</c:v>
                </c:pt>
                <c:pt idx="55" formatCode="0.0000">
                  <c:v>0</c:v>
                </c:pt>
                <c:pt idx="56" formatCode="0.0000">
                  <c:v>3.8635912562546525E-2</c:v>
                </c:pt>
                <c:pt idx="57" formatCode="0.0000">
                  <c:v>2.7817761090748174E-3</c:v>
                </c:pt>
                <c:pt idx="58" formatCode="0.0000">
                  <c:v>1.2124692702722611E-4</c:v>
                </c:pt>
                <c:pt idx="59" formatCode="0.0000">
                  <c:v>6.3203260791985752E-2</c:v>
                </c:pt>
                <c:pt idx="60" formatCode="0.0000">
                  <c:v>6.8243349856810811E-4</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2.888907442375555E-5</c:v>
                </c:pt>
                <c:pt idx="71" formatCode="0.0000">
                  <c:v>0</c:v>
                </c:pt>
                <c:pt idx="72" formatCode="0.0000">
                  <c:v>0.12356211955051005</c:v>
                </c:pt>
                <c:pt idx="73" formatCode="0.0000">
                  <c:v>0</c:v>
                </c:pt>
                <c:pt idx="74" formatCode="0.0000">
                  <c:v>3.9031999646358057E-3</c:v>
                </c:pt>
                <c:pt idx="75" formatCode="0.0000">
                  <c:v>1.131409849777036E-5</c:v>
                </c:pt>
                <c:pt idx="76" formatCode="0.0000">
                  <c:v>2.0560281042552607E-2</c:v>
                </c:pt>
                <c:pt idx="77" formatCode="0.0000">
                  <c:v>5.0120072681214924E-4</c:v>
                </c:pt>
                <c:pt idx="78" formatCode="0.0000">
                  <c:v>0</c:v>
                </c:pt>
                <c:pt idx="79" formatCode="0.0000">
                  <c:v>1.8931712605878171E-5</c:v>
                </c:pt>
                <c:pt idx="80" formatCode="0.0000">
                  <c:v>1.4557308454960166E-2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2.4007138895470554E-3</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3.2005534329558388E-3</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2.3111388229582783E-3</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3.8132056436360248E-6</c:v>
                </c:pt>
                <c:pt idx="207" formatCode="0.0000">
                  <c:v>1.0837444258156842E-4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6.541606042621969E-5</c:v>
                </c:pt>
                <c:pt idx="291" formatCode="0.0000">
                  <c:v>0</c:v>
                </c:pt>
                <c:pt idx="292" formatCode="0.0000">
                  <c:v>2.0190698126851061E-2</c:v>
                </c:pt>
                <c:pt idx="293" formatCode="0.0000">
                  <c:v>0</c:v>
                </c:pt>
                <c:pt idx="294" formatCode="0.0000">
                  <c:v>3.3113427112932705E-3</c:v>
                </c:pt>
                <c:pt idx="295" formatCode="0.0000">
                  <c:v>0</c:v>
                </c:pt>
                <c:pt idx="296" formatCode="0.0000">
                  <c:v>0</c:v>
                </c:pt>
                <c:pt idx="297" formatCode="0.0000">
                  <c:v>4.6918379802204745E-4</c:v>
                </c:pt>
                <c:pt idx="298" formatCode="0.0000">
                  <c:v>0</c:v>
                </c:pt>
                <c:pt idx="299" formatCode="0.0000">
                  <c:v>0</c:v>
                </c:pt>
                <c:pt idx="300" formatCode="0.0000">
                  <c:v>0</c:v>
                </c:pt>
                <c:pt idx="301" formatCode="0.0000">
                  <c:v>0</c:v>
                </c:pt>
                <c:pt idx="302" formatCode="0.0000">
                  <c:v>0</c:v>
                </c:pt>
                <c:pt idx="303" formatCode="0.0000">
                  <c:v>2.888907442375555E-5</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4.4237816007844924E-3</c:v>
                </c:pt>
                <c:pt idx="325" formatCode="0.0000">
                  <c:v>9.0143550231054355E-4</c:v>
                </c:pt>
                <c:pt idx="326" formatCode="0.0000">
                  <c:v>0</c:v>
                </c:pt>
                <c:pt idx="327" formatCode="0.0000">
                  <c:v>0</c:v>
                </c:pt>
                <c:pt idx="328" formatCode="0.0000">
                  <c:v>0</c:v>
                </c:pt>
                <c:pt idx="329" formatCode="0.0000">
                  <c:v>4.5606899599831769E-3</c:v>
                </c:pt>
                <c:pt idx="330" formatCode="0.0000">
                  <c:v>1.3502682994307843E-4</c:v>
                </c:pt>
                <c:pt idx="331" formatCode="0.0000">
                  <c:v>0</c:v>
                </c:pt>
                <c:pt idx="332" formatCode="0.0000">
                  <c:v>0</c:v>
                </c:pt>
                <c:pt idx="333" formatCode="0.0000">
                  <c:v>0</c:v>
                </c:pt>
                <c:pt idx="334" formatCode="0.0000">
                  <c:v>2.5918307468428975E-4</c:v>
                </c:pt>
                <c:pt idx="335" formatCode="0.0000">
                  <c:v>3.5404231319706536E-3</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3.5429777599832105E-4</c:v>
                </c:pt>
                <c:pt idx="356" formatCode="0.0000">
                  <c:v>0</c:v>
                </c:pt>
                <c:pt idx="357" formatCode="0.0000">
                  <c:v>0</c:v>
                </c:pt>
                <c:pt idx="358" formatCode="0.0000">
                  <c:v>1.1529641949872629E-2</c:v>
                </c:pt>
                <c:pt idx="359" formatCode="0.0000">
                  <c:v>0</c:v>
                </c:pt>
                <c:pt idx="360" formatCode="0.0000">
                  <c:v>0</c:v>
                </c:pt>
                <c:pt idx="361" formatCode="0.0000">
                  <c:v>5.7574726951571432E-3</c:v>
                </c:pt>
                <c:pt idx="362" formatCode="0.0000">
                  <c:v>0</c:v>
                </c:pt>
                <c:pt idx="363" formatCode="0.0000">
                  <c:v>0</c:v>
                </c:pt>
                <c:pt idx="364" formatCode="0.0000">
                  <c:v>3.3286818565827658E-2</c:v>
                </c:pt>
                <c:pt idx="365" formatCode="0.0000">
                  <c:v>0</c:v>
                </c:pt>
                <c:pt idx="366" formatCode="0.0000">
                  <c:v>0</c:v>
                </c:pt>
                <c:pt idx="367" formatCode="0.0000">
                  <c:v>6.541606042621969E-5</c:v>
                </c:pt>
                <c:pt idx="368" formatCode="0.0000">
                  <c:v>0</c:v>
                </c:pt>
                <c:pt idx="369" formatCode="0.0000">
                  <c:v>0</c:v>
                </c:pt>
                <c:pt idx="370" formatCode="0.0000">
                  <c:v>0</c:v>
                </c:pt>
                <c:pt idx="371" formatCode="0.0000">
                  <c:v>2.0560281042552607E-2</c:v>
                </c:pt>
                <c:pt idx="372" formatCode="0.0000">
                  <c:v>0</c:v>
                </c:pt>
                <c:pt idx="373" formatCode="0.0000">
                  <c:v>7.7160183996045489E-3</c:v>
                </c:pt>
                <c:pt idx="374" formatCode="0.0000">
                  <c:v>0</c:v>
                </c:pt>
                <c:pt idx="375" formatCode="0.0000">
                  <c:v>9.500707932066061E-4</c:v>
                </c:pt>
                <c:pt idx="376" formatCode="0.0000">
                  <c:v>1.1277024180504002E-2</c:v>
                </c:pt>
                <c:pt idx="377" formatCode="0.0000">
                  <c:v>0</c:v>
                </c:pt>
                <c:pt idx="378" formatCode="0.0000">
                  <c:v>0</c:v>
                </c:pt>
                <c:pt idx="379" formatCode="0.0000">
                  <c:v>0</c:v>
                </c:pt>
                <c:pt idx="380" formatCode="0.0000">
                  <c:v>0</c:v>
                </c:pt>
                <c:pt idx="381" formatCode="0.0000">
                  <c:v>0</c:v>
                </c:pt>
                <c:pt idx="382" formatCode="0.0000">
                  <c:v>1.2848544174010771E-2</c:v>
                </c:pt>
                <c:pt idx="383" formatCode="0.0000">
                  <c:v>0</c:v>
                </c:pt>
                <c:pt idx="384" formatCode="0.0000">
                  <c:v>0</c:v>
                </c:pt>
                <c:pt idx="385" formatCode="0.0000">
                  <c:v>0</c:v>
                </c:pt>
                <c:pt idx="386" formatCode="0.0000">
                  <c:v>0</c:v>
                </c:pt>
                <c:pt idx="387" formatCode="0.0000">
                  <c:v>6.0560069124953968E-4</c:v>
                </c:pt>
                <c:pt idx="388" formatCode="0.0000">
                  <c:v>0</c:v>
                </c:pt>
                <c:pt idx="389" formatCode="0.0000">
                  <c:v>3.2873421767302556E-4</c:v>
                </c:pt>
                <c:pt idx="390" formatCode="0.0000">
                  <c:v>2.2549756824570578E-6</c:v>
                </c:pt>
                <c:pt idx="391" formatCode="0.0000">
                  <c:v>5.6674091953071954E-5</c:v>
                </c:pt>
                <c:pt idx="392" formatCode="0.0000">
                  <c:v>0</c:v>
                </c:pt>
                <c:pt idx="393" formatCode="0.0000">
                  <c:v>1.9108096021613199E-2</c:v>
                </c:pt>
                <c:pt idx="394" formatCode="0.0000">
                  <c:v>0</c:v>
                </c:pt>
                <c:pt idx="395" formatCode="0.0000">
                  <c:v>0</c:v>
                </c:pt>
                <c:pt idx="396" formatCode="0.0000">
                  <c:v>0</c:v>
                </c:pt>
                <c:pt idx="397" formatCode="0.0000">
                  <c:v>0</c:v>
                </c:pt>
                <c:pt idx="398" formatCode="0.0000">
                  <c:v>0</c:v>
                </c:pt>
                <c:pt idx="399" formatCode="0.0000">
                  <c:v>0</c:v>
                </c:pt>
                <c:pt idx="400" formatCode="0.0000">
                  <c:v>5.8250791518010516E-6</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4.4237816007844924E-3</c:v>
                </c:pt>
                <c:pt idx="409" formatCode="0.0000">
                  <c:v>0</c:v>
                </c:pt>
                <c:pt idx="410" formatCode="0.0000">
                  <c:v>0</c:v>
                </c:pt>
                <c:pt idx="411" formatCode="0.0000">
                  <c:v>2.7535359485457551E-2</c:v>
                </c:pt>
                <c:pt idx="412" formatCode="0.0000">
                  <c:v>0</c:v>
                </c:pt>
                <c:pt idx="413" formatCode="0.0000">
                  <c:v>0</c:v>
                </c:pt>
                <c:pt idx="414" formatCode="0.0000">
                  <c:v>0</c:v>
                </c:pt>
                <c:pt idx="415" formatCode="0.0000">
                  <c:v>0</c:v>
                </c:pt>
                <c:pt idx="416" formatCode="0.0000">
                  <c:v>0</c:v>
                </c:pt>
                <c:pt idx="417" formatCode="0.0000">
                  <c:v>1.3972139705805514E-2</c:v>
                </c:pt>
                <c:pt idx="418" formatCode="0.0000">
                  <c:v>0</c:v>
                </c:pt>
                <c:pt idx="419" formatCode="0.0000">
                  <c:v>3.2005534329558388E-3</c:v>
                </c:pt>
                <c:pt idx="420" formatCode="0.0000">
                  <c:v>0</c:v>
                </c:pt>
                <c:pt idx="421" formatCode="0.0000">
                  <c:v>3.8635912562546525E-2</c:v>
                </c:pt>
                <c:pt idx="422" formatCode="0.0000">
                  <c:v>2.7817761090748174E-3</c:v>
                </c:pt>
                <c:pt idx="423" formatCode="0.0000">
                  <c:v>1.2124692702722611E-4</c:v>
                </c:pt>
                <c:pt idx="424" formatCode="0.0000">
                  <c:v>6.3203260791985752E-2</c:v>
                </c:pt>
                <c:pt idx="425" formatCode="0.0000">
                  <c:v>6.8243349856810811E-4</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2.888907442375555E-5</c:v>
                </c:pt>
                <c:pt idx="436" formatCode="0.0000">
                  <c:v>0</c:v>
                </c:pt>
                <c:pt idx="437" formatCode="0.0000">
                  <c:v>0.12356211955051005</c:v>
                </c:pt>
                <c:pt idx="438" formatCode="0.0000">
                  <c:v>0</c:v>
                </c:pt>
                <c:pt idx="439" formatCode="0.0000">
                  <c:v>3.9031999646358057E-3</c:v>
                </c:pt>
                <c:pt idx="440" formatCode="0.0000">
                  <c:v>1.131409849777036E-5</c:v>
                </c:pt>
                <c:pt idx="441" formatCode="0.0000">
                  <c:v>2.0560281042552607E-2</c:v>
                </c:pt>
                <c:pt idx="442" formatCode="0.0000">
                  <c:v>5.0120072681214924E-4</c:v>
                </c:pt>
                <c:pt idx="443" formatCode="0.0000">
                  <c:v>0</c:v>
                </c:pt>
                <c:pt idx="444" formatCode="0.0000">
                  <c:v>1.8931712605878171E-5</c:v>
                </c:pt>
                <c:pt idx="445" formatCode="0.0000">
                  <c:v>1.4557308454960166E-2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2.4007138895470554E-3</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3.2005534329558388E-3</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2.3111388229582783E-3</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3.8132056436360248E-6</c:v>
                </c:pt>
                <c:pt idx="572" formatCode="0.0000">
                  <c:v>1.0837444258156842E-4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6.541606042621969E-5</c:v>
                </c:pt>
                <c:pt idx="656" formatCode="0.0000">
                  <c:v>0</c:v>
                </c:pt>
                <c:pt idx="657" formatCode="0.0000">
                  <c:v>2.0190698126851061E-2</c:v>
                </c:pt>
                <c:pt idx="658" formatCode="0.0000">
                  <c:v>0</c:v>
                </c:pt>
                <c:pt idx="659" formatCode="0.0000">
                  <c:v>3.3113427112932705E-3</c:v>
                </c:pt>
                <c:pt idx="660" formatCode="0.0000">
                  <c:v>0</c:v>
                </c:pt>
                <c:pt idx="661" formatCode="0.0000">
                  <c:v>0</c:v>
                </c:pt>
                <c:pt idx="662" formatCode="0.0000">
                  <c:v>4.6918379802204745E-4</c:v>
                </c:pt>
                <c:pt idx="663" formatCode="0.0000">
                  <c:v>0</c:v>
                </c:pt>
                <c:pt idx="664" formatCode="0.0000">
                  <c:v>0</c:v>
                </c:pt>
                <c:pt idx="665" formatCode="0.0000">
                  <c:v>0</c:v>
                </c:pt>
                <c:pt idx="666" formatCode="0.0000">
                  <c:v>0</c:v>
                </c:pt>
                <c:pt idx="667" formatCode="0.0000">
                  <c:v>0</c:v>
                </c:pt>
                <c:pt idx="668" formatCode="0.0000">
                  <c:v>2.888907442375555E-5</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4.4237816007844924E-3</c:v>
                </c:pt>
                <c:pt idx="690" formatCode="0.0000">
                  <c:v>9.0143550231054355E-4</c:v>
                </c:pt>
                <c:pt idx="691" formatCode="0.0000">
                  <c:v>0</c:v>
                </c:pt>
                <c:pt idx="692" formatCode="0.0000">
                  <c:v>0</c:v>
                </c:pt>
                <c:pt idx="693" formatCode="0.0000">
                  <c:v>0</c:v>
                </c:pt>
                <c:pt idx="694" formatCode="0.0000">
                  <c:v>4.5606899599831769E-3</c:v>
                </c:pt>
                <c:pt idx="695" formatCode="0.0000">
                  <c:v>1.3502682994307843E-4</c:v>
                </c:pt>
                <c:pt idx="696" formatCode="0.0000">
                  <c:v>0</c:v>
                </c:pt>
                <c:pt idx="697" formatCode="0.0000">
                  <c:v>0</c:v>
                </c:pt>
                <c:pt idx="698" formatCode="0.0000">
                  <c:v>0</c:v>
                </c:pt>
                <c:pt idx="699" formatCode="0.0000">
                  <c:v>2.5918307468428975E-4</c:v>
                </c:pt>
                <c:pt idx="700" formatCode="0.0000">
                  <c:v>3.5404231319706536E-3</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3.5429777599832105E-4</c:v>
                </c:pt>
                <c:pt idx="721" formatCode="0.0000">
                  <c:v>0</c:v>
                </c:pt>
                <c:pt idx="722" formatCode="0.0000">
                  <c:v>0</c:v>
                </c:pt>
                <c:pt idx="723" formatCode="0.0000">
                  <c:v>1.1529641949872629E-2</c:v>
                </c:pt>
                <c:pt idx="724" formatCode="0.0000">
                  <c:v>0</c:v>
                </c:pt>
                <c:pt idx="725" formatCode="0.0000">
                  <c:v>0</c:v>
                </c:pt>
                <c:pt idx="726" formatCode="0.0000">
                  <c:v>5.7574726951571432E-3</c:v>
                </c:pt>
                <c:pt idx="727" formatCode="0.0000">
                  <c:v>0</c:v>
                </c:pt>
                <c:pt idx="728" formatCode="0.0000">
                  <c:v>0</c:v>
                </c:pt>
                <c:pt idx="729" formatCode="0.0000">
                  <c:v>3.3286818565827658E-2</c:v>
                </c:pt>
                <c:pt idx="730" formatCode="0.0000">
                  <c:v>0</c:v>
                </c:pt>
                <c:pt idx="731" formatCode="0.0000">
                  <c:v>0</c:v>
                </c:pt>
                <c:pt idx="732" formatCode="0.0000">
                  <c:v>6.541606042621969E-5</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0-B9AD-4F43-96EE-118FBFE25E66}"/>
            </c:ext>
          </c:extLst>
        </c:ser>
        <c:ser>
          <c:idx val="1"/>
          <c:order val="1"/>
          <c:tx>
            <c:strRef>
              <c:f>Entradas!$E$15</c:f>
              <c:strCache>
                <c:ptCount val="1"/>
                <c:pt idx="0">
                  <c:v>Zanjas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Cálculos!$AH:$AH</c:f>
              <c:numCache>
                <c:formatCode>General</c:formatCode>
                <c:ptCount val="1048576"/>
                <c:pt idx="4">
                  <c:v>0</c:v>
                </c:pt>
                <c:pt idx="6" formatCode="0.0000">
                  <c:v>1.225411400706723E-2</c:v>
                </c:pt>
                <c:pt idx="7" formatCode="0.0000">
                  <c:v>0</c:v>
                </c:pt>
                <c:pt idx="8" formatCode="0.0000">
                  <c:v>1.4111987456247547E-3</c:v>
                </c:pt>
                <c:pt idx="9" formatCode="0.0000">
                  <c:v>0</c:v>
                </c:pt>
                <c:pt idx="10" formatCode="0.0000">
                  <c:v>0</c:v>
                </c:pt>
                <c:pt idx="11" formatCode="0.0000">
                  <c:v>4.2726243994322295E-3</c:v>
                </c:pt>
                <c:pt idx="12" formatCode="0.0000">
                  <c:v>0</c:v>
                </c:pt>
                <c:pt idx="13" formatCode="0.0000">
                  <c:v>0</c:v>
                </c:pt>
                <c:pt idx="14" formatCode="0.0000">
                  <c:v>0</c:v>
                </c:pt>
                <c:pt idx="15" formatCode="0.0000">
                  <c:v>0</c:v>
                </c:pt>
                <c:pt idx="16" formatCode="0.0000">
                  <c:v>0</c:v>
                </c:pt>
                <c:pt idx="17" formatCode="0.0000">
                  <c:v>5.5858630921906283E-3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1.0978819708675324E-2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1.8506081602186811E-2</c:v>
                </c:pt>
                <c:pt idx="47" formatCode="0.0000">
                  <c:v>0</c:v>
                </c:pt>
                <c:pt idx="48" formatCode="0.0000">
                  <c:v>0</c:v>
                </c:pt>
                <c:pt idx="49" formatCode="0.0000">
                  <c:v>0</c:v>
                </c:pt>
                <c:pt idx="50" formatCode="0.0000">
                  <c:v>0</c:v>
                </c:pt>
                <c:pt idx="51" formatCode="0.0000">
                  <c:v>0</c:v>
                </c:pt>
                <c:pt idx="52" formatCode="0.0000">
                  <c:v>6.5291830911468098E-3</c:v>
                </c:pt>
                <c:pt idx="53" formatCode="0.0000">
                  <c:v>0</c:v>
                </c:pt>
                <c:pt idx="54" formatCode="0.0000">
                  <c:v>0</c:v>
                </c:pt>
                <c:pt idx="55" formatCode="0.0000">
                  <c:v>0</c:v>
                </c:pt>
                <c:pt idx="56" formatCode="0.0000">
                  <c:v>2.869835871503856E-2</c:v>
                </c:pt>
                <c:pt idx="57" formatCode="0.0000">
                  <c:v>0</c:v>
                </c:pt>
                <c:pt idx="58" formatCode="0.0000">
                  <c:v>0</c:v>
                </c:pt>
                <c:pt idx="59" formatCode="0.0000">
                  <c:v>5.1772097607110767E-2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0.10982676417501709</c:v>
                </c:pt>
                <c:pt idx="73" formatCode="0.0000">
                  <c:v>0</c:v>
                </c:pt>
                <c:pt idx="74" formatCode="0.0000">
                  <c:v>0</c:v>
                </c:pt>
                <c:pt idx="75" formatCode="0.0000">
                  <c:v>0</c:v>
                </c:pt>
                <c:pt idx="76" formatCode="0.0000">
                  <c:v>1.2265453703765947E-2</c:v>
                </c:pt>
                <c:pt idx="77" formatCode="0.0000">
                  <c:v>0</c:v>
                </c:pt>
                <c:pt idx="78" formatCode="0.0000">
                  <c:v>0</c:v>
                </c:pt>
                <c:pt idx="79" formatCode="0.0000">
                  <c:v>0</c:v>
                </c:pt>
                <c:pt idx="80" formatCode="0.0000">
                  <c:v>7.0424441713348839E-3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1.1937207286042929E-2</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4.4833287771532792E-3</c:v>
                </c:pt>
                <c:pt idx="359" formatCode="0.0000">
                  <c:v>0</c:v>
                </c:pt>
                <c:pt idx="360" formatCode="0.0000">
                  <c:v>0</c:v>
                </c:pt>
                <c:pt idx="361" formatCode="0.0000">
                  <c:v>0</c:v>
                </c:pt>
                <c:pt idx="362" formatCode="0.0000">
                  <c:v>0</c:v>
                </c:pt>
                <c:pt idx="363" formatCode="0.0000">
                  <c:v>0</c:v>
                </c:pt>
                <c:pt idx="364" formatCode="0.0000">
                  <c:v>2.3754220196158651E-2</c:v>
                </c:pt>
                <c:pt idx="365" formatCode="0.0000">
                  <c:v>0</c:v>
                </c:pt>
                <c:pt idx="366" formatCode="0.0000">
                  <c:v>0</c:v>
                </c:pt>
                <c:pt idx="367" formatCode="0.0000">
                  <c:v>0</c:v>
                </c:pt>
                <c:pt idx="368" formatCode="0.0000">
                  <c:v>0</c:v>
                </c:pt>
                <c:pt idx="369" formatCode="0.0000">
                  <c:v>0</c:v>
                </c:pt>
                <c:pt idx="370" formatCode="0.0000">
                  <c:v>0</c:v>
                </c:pt>
                <c:pt idx="371" formatCode="0.0000">
                  <c:v>1.225411400706723E-2</c:v>
                </c:pt>
                <c:pt idx="372" formatCode="0.0000">
                  <c:v>0</c:v>
                </c:pt>
                <c:pt idx="373" formatCode="0.0000">
                  <c:v>1.4111987456247547E-3</c:v>
                </c:pt>
                <c:pt idx="374" formatCode="0.0000">
                  <c:v>0</c:v>
                </c:pt>
                <c:pt idx="375" formatCode="0.0000">
                  <c:v>0</c:v>
                </c:pt>
                <c:pt idx="376" formatCode="0.0000">
                  <c:v>4.2726243994322295E-3</c:v>
                </c:pt>
                <c:pt idx="377" formatCode="0.0000">
                  <c:v>0</c:v>
                </c:pt>
                <c:pt idx="378" formatCode="0.0000">
                  <c:v>0</c:v>
                </c:pt>
                <c:pt idx="379" formatCode="0.0000">
                  <c:v>0</c:v>
                </c:pt>
                <c:pt idx="380" formatCode="0.0000">
                  <c:v>0</c:v>
                </c:pt>
                <c:pt idx="381" formatCode="0.0000">
                  <c:v>0</c:v>
                </c:pt>
                <c:pt idx="382" formatCode="0.0000">
                  <c:v>5.5858630921906283E-3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1.0978819708675324E-2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1.8506081602186811E-2</c:v>
                </c:pt>
                <c:pt idx="412" formatCode="0.0000">
                  <c:v>0</c:v>
                </c:pt>
                <c:pt idx="413" formatCode="0.0000">
                  <c:v>0</c:v>
                </c:pt>
                <c:pt idx="414" formatCode="0.0000">
                  <c:v>0</c:v>
                </c:pt>
                <c:pt idx="415" formatCode="0.0000">
                  <c:v>0</c:v>
                </c:pt>
                <c:pt idx="416" formatCode="0.0000">
                  <c:v>0</c:v>
                </c:pt>
                <c:pt idx="417" formatCode="0.0000">
                  <c:v>6.5291830911468098E-3</c:v>
                </c:pt>
                <c:pt idx="418" formatCode="0.0000">
                  <c:v>0</c:v>
                </c:pt>
                <c:pt idx="419" formatCode="0.0000">
                  <c:v>0</c:v>
                </c:pt>
                <c:pt idx="420" formatCode="0.0000">
                  <c:v>0</c:v>
                </c:pt>
                <c:pt idx="421" formatCode="0.0000">
                  <c:v>2.869835871503856E-2</c:v>
                </c:pt>
                <c:pt idx="422" formatCode="0.0000">
                  <c:v>0</c:v>
                </c:pt>
                <c:pt idx="423" formatCode="0.0000">
                  <c:v>0</c:v>
                </c:pt>
                <c:pt idx="424" formatCode="0.0000">
                  <c:v>5.1772097607110767E-2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0.10982676417501709</c:v>
                </c:pt>
                <c:pt idx="438" formatCode="0.0000">
                  <c:v>0</c:v>
                </c:pt>
                <c:pt idx="439" formatCode="0.0000">
                  <c:v>0</c:v>
                </c:pt>
                <c:pt idx="440" formatCode="0.0000">
                  <c:v>0</c:v>
                </c:pt>
                <c:pt idx="441" formatCode="0.0000">
                  <c:v>1.2265453703765947E-2</c:v>
                </c:pt>
                <c:pt idx="442" formatCode="0.0000">
                  <c:v>0</c:v>
                </c:pt>
                <c:pt idx="443" formatCode="0.0000">
                  <c:v>0</c:v>
                </c:pt>
                <c:pt idx="444" formatCode="0.0000">
                  <c:v>0</c:v>
                </c:pt>
                <c:pt idx="445" formatCode="0.0000">
                  <c:v>7.0424441713348839E-3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1.1937207286042929E-2</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4.4833287771532792E-3</c:v>
                </c:pt>
                <c:pt idx="724" formatCode="0.0000">
                  <c:v>0</c:v>
                </c:pt>
                <c:pt idx="725" formatCode="0.0000">
                  <c:v>0</c:v>
                </c:pt>
                <c:pt idx="726" formatCode="0.0000">
                  <c:v>0</c:v>
                </c:pt>
                <c:pt idx="727" formatCode="0.0000">
                  <c:v>0</c:v>
                </c:pt>
                <c:pt idx="728" formatCode="0.0000">
                  <c:v>0</c:v>
                </c:pt>
                <c:pt idx="729" formatCode="0.0000">
                  <c:v>2.3754220196158651E-2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B9AD-4F43-96EE-118FBFE25E66}"/>
            </c:ext>
          </c:extLst>
        </c:ser>
        <c:ser>
          <c:idx val="2"/>
          <c:order val="2"/>
          <c:tx>
            <c:strRef>
              <c:f>Entradas!$F$15</c:f>
              <c:strCache>
                <c:ptCount val="1"/>
                <c:pt idx="0">
                  <c:v>Zanjas 2</c:v>
                </c:pt>
              </c:strCache>
            </c:strRef>
          </c:tx>
          <c:spPr>
            <a:ln w="12700" cap="rnd">
              <a:solidFill>
                <a:schemeClr val="accent6"/>
              </a:solidFill>
              <a:round/>
            </a:ln>
            <a:effectLst/>
          </c:spPr>
          <c:marker>
            <c:symbol val="none"/>
          </c:marker>
          <c:xVal>
            <c:strRef>
              <c:f>Cálculos!$AK:$AK</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Cálculos!$BB:$BB</c:f>
              <c:numCache>
                <c:formatCode>General</c:formatCode>
                <c:ptCount val="1048576"/>
                <c:pt idx="4">
                  <c:v>0</c:v>
                </c:pt>
                <c:pt idx="6" formatCode="0.0000">
                  <c:v>4.5748637431636064E-3</c:v>
                </c:pt>
                <c:pt idx="7" formatCode="0.0000">
                  <c:v>0</c:v>
                </c:pt>
                <c:pt idx="8" formatCode="0.0000">
                  <c:v>1.325639745937218E-3</c:v>
                </c:pt>
                <c:pt idx="9" formatCode="0.0000">
                  <c:v>0</c:v>
                </c:pt>
                <c:pt idx="10" formatCode="0.0000">
                  <c:v>0</c:v>
                </c:pt>
                <c:pt idx="11" formatCode="0.0000">
                  <c:v>2.1990627099622577E-3</c:v>
                </c:pt>
                <c:pt idx="12" formatCode="0.0000">
                  <c:v>0</c:v>
                </c:pt>
                <c:pt idx="13" formatCode="0.0000">
                  <c:v>0</c:v>
                </c:pt>
                <c:pt idx="14" formatCode="0.0000">
                  <c:v>0</c:v>
                </c:pt>
                <c:pt idx="15" formatCode="0.0000">
                  <c:v>0</c:v>
                </c:pt>
                <c:pt idx="16" formatCode="0.0000">
                  <c:v>0</c:v>
                </c:pt>
                <c:pt idx="17" formatCode="0.0000">
                  <c:v>2.5934030625804987E-3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4.1972431356173011E-3</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5.5762156863739401E-4</c:v>
                </c:pt>
                <c:pt idx="44" formatCode="0.0000">
                  <c:v>0</c:v>
                </c:pt>
                <c:pt idx="45" formatCode="0.0000">
                  <c:v>0</c:v>
                </c:pt>
                <c:pt idx="46" formatCode="0.0000">
                  <c:v>6.4128938943930477E-3</c:v>
                </c:pt>
                <c:pt idx="47" formatCode="0.0000">
                  <c:v>0</c:v>
                </c:pt>
                <c:pt idx="48" formatCode="0.0000">
                  <c:v>0</c:v>
                </c:pt>
                <c:pt idx="49" formatCode="0.0000">
                  <c:v>0</c:v>
                </c:pt>
                <c:pt idx="50" formatCode="0.0000">
                  <c:v>0</c:v>
                </c:pt>
                <c:pt idx="51" formatCode="0.0000">
                  <c:v>0</c:v>
                </c:pt>
                <c:pt idx="52" formatCode="0.0000">
                  <c:v>2.8771047868879026E-3</c:v>
                </c:pt>
                <c:pt idx="53" formatCode="0.0000">
                  <c:v>0</c:v>
                </c:pt>
                <c:pt idx="54" formatCode="0.0000">
                  <c:v>2.9029544766488719E-4</c:v>
                </c:pt>
                <c:pt idx="55" formatCode="0.0000">
                  <c:v>0</c:v>
                </c:pt>
                <c:pt idx="56" formatCode="0.0000">
                  <c:v>9.3933545710118051E-3</c:v>
                </c:pt>
                <c:pt idx="57" formatCode="0.0000">
                  <c:v>2.0337629177055218E-4</c:v>
                </c:pt>
                <c:pt idx="58" formatCode="0.0000">
                  <c:v>0</c:v>
                </c:pt>
                <c:pt idx="59" formatCode="0.0000">
                  <c:v>1.6130646753242019E-2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3.3113399965924252E-2</c:v>
                </c:pt>
                <c:pt idx="73" formatCode="0.0000">
                  <c:v>0</c:v>
                </c:pt>
                <c:pt idx="74" formatCode="0.0000">
                  <c:v>4.4279677517340346E-4</c:v>
                </c:pt>
                <c:pt idx="75" formatCode="0.0000">
                  <c:v>0</c:v>
                </c:pt>
                <c:pt idx="76" formatCode="0.0000">
                  <c:v>4.5758120712057655E-3</c:v>
                </c:pt>
                <c:pt idx="77" formatCode="0.0000">
                  <c:v>0</c:v>
                </c:pt>
                <c:pt idx="78" formatCode="0.0000">
                  <c:v>0</c:v>
                </c:pt>
                <c:pt idx="79" formatCode="0.0000">
                  <c:v>0</c:v>
                </c:pt>
                <c:pt idx="80" formatCode="0.0000">
                  <c:v>3.0271058614476242E-3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1.261117539399328E-4</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2.9286320257001456E-4</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1.1069973722362979E-4</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4.4792925964650997E-3</c:v>
                </c:pt>
                <c:pt idx="293" formatCode="0.0000">
                  <c:v>0</c:v>
                </c:pt>
                <c:pt idx="294" formatCode="0.0000">
                  <c:v>3.1421598840875855E-4</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5.5767954278751095E-4</c:v>
                </c:pt>
                <c:pt idx="325" formatCode="0.0000">
                  <c:v>0</c:v>
                </c:pt>
                <c:pt idx="326" formatCode="0.0000">
                  <c:v>0</c:v>
                </c:pt>
                <c:pt idx="327" formatCode="0.0000">
                  <c:v>0</c:v>
                </c:pt>
                <c:pt idx="328" formatCode="0.0000">
                  <c:v>0</c:v>
                </c:pt>
                <c:pt idx="329" formatCode="0.0000">
                  <c:v>5.8864755639654795E-4</c:v>
                </c:pt>
                <c:pt idx="330" formatCode="0.0000">
                  <c:v>0</c:v>
                </c:pt>
                <c:pt idx="331" formatCode="0.0000">
                  <c:v>0</c:v>
                </c:pt>
                <c:pt idx="332" formatCode="0.0000">
                  <c:v>0</c:v>
                </c:pt>
                <c:pt idx="333" formatCode="0.0000">
                  <c:v>0</c:v>
                </c:pt>
                <c:pt idx="334" formatCode="0.0000">
                  <c:v>0</c:v>
                </c:pt>
                <c:pt idx="335" formatCode="0.0000">
                  <c:v>3.6293455634021595E-4</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2.2622530586870987E-3</c:v>
                </c:pt>
                <c:pt idx="359" formatCode="0.0000">
                  <c:v>0</c:v>
                </c:pt>
                <c:pt idx="360" formatCode="0.0000">
                  <c:v>0</c:v>
                </c:pt>
                <c:pt idx="361" formatCode="0.0000">
                  <c:v>8.6249890323107799E-4</c:v>
                </c:pt>
                <c:pt idx="362" formatCode="0.0000">
                  <c:v>0</c:v>
                </c:pt>
                <c:pt idx="363" formatCode="0.0000">
                  <c:v>0</c:v>
                </c:pt>
                <c:pt idx="364" formatCode="0.0000">
                  <c:v>7.9498970287681797E-3</c:v>
                </c:pt>
                <c:pt idx="365" formatCode="0.0000">
                  <c:v>0</c:v>
                </c:pt>
                <c:pt idx="366" formatCode="0.0000">
                  <c:v>0</c:v>
                </c:pt>
                <c:pt idx="367" formatCode="0.0000">
                  <c:v>0</c:v>
                </c:pt>
                <c:pt idx="368" formatCode="0.0000">
                  <c:v>0</c:v>
                </c:pt>
                <c:pt idx="369" formatCode="0.0000">
                  <c:v>0</c:v>
                </c:pt>
                <c:pt idx="370" formatCode="0.0000">
                  <c:v>0</c:v>
                </c:pt>
                <c:pt idx="371" formatCode="0.0000">
                  <c:v>4.5748637431636064E-3</c:v>
                </c:pt>
                <c:pt idx="372" formatCode="0.0000">
                  <c:v>0</c:v>
                </c:pt>
                <c:pt idx="373" formatCode="0.0000">
                  <c:v>1.325639745937218E-3</c:v>
                </c:pt>
                <c:pt idx="374" formatCode="0.0000">
                  <c:v>0</c:v>
                </c:pt>
                <c:pt idx="375" formatCode="0.0000">
                  <c:v>0</c:v>
                </c:pt>
                <c:pt idx="376" formatCode="0.0000">
                  <c:v>2.1990627099622577E-3</c:v>
                </c:pt>
                <c:pt idx="377" formatCode="0.0000">
                  <c:v>0</c:v>
                </c:pt>
                <c:pt idx="378" formatCode="0.0000">
                  <c:v>0</c:v>
                </c:pt>
                <c:pt idx="379" formatCode="0.0000">
                  <c:v>0</c:v>
                </c:pt>
                <c:pt idx="380" formatCode="0.0000">
                  <c:v>0</c:v>
                </c:pt>
                <c:pt idx="381" formatCode="0.0000">
                  <c:v>0</c:v>
                </c:pt>
                <c:pt idx="382" formatCode="0.0000">
                  <c:v>2.5934030625804987E-3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4.1972431356173011E-3</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5.5762156863739401E-4</c:v>
                </c:pt>
                <c:pt idx="409" formatCode="0.0000">
                  <c:v>0</c:v>
                </c:pt>
                <c:pt idx="410" formatCode="0.0000">
                  <c:v>0</c:v>
                </c:pt>
                <c:pt idx="411" formatCode="0.0000">
                  <c:v>6.4128938943930477E-3</c:v>
                </c:pt>
                <c:pt idx="412" formatCode="0.0000">
                  <c:v>0</c:v>
                </c:pt>
                <c:pt idx="413" formatCode="0.0000">
                  <c:v>0</c:v>
                </c:pt>
                <c:pt idx="414" formatCode="0.0000">
                  <c:v>0</c:v>
                </c:pt>
                <c:pt idx="415" formatCode="0.0000">
                  <c:v>0</c:v>
                </c:pt>
                <c:pt idx="416" formatCode="0.0000">
                  <c:v>0</c:v>
                </c:pt>
                <c:pt idx="417" formatCode="0.0000">
                  <c:v>2.8771047868879026E-3</c:v>
                </c:pt>
                <c:pt idx="418" formatCode="0.0000">
                  <c:v>0</c:v>
                </c:pt>
                <c:pt idx="419" formatCode="0.0000">
                  <c:v>2.9029544766488719E-4</c:v>
                </c:pt>
                <c:pt idx="420" formatCode="0.0000">
                  <c:v>0</c:v>
                </c:pt>
                <c:pt idx="421" formatCode="0.0000">
                  <c:v>9.3933545710118051E-3</c:v>
                </c:pt>
                <c:pt idx="422" formatCode="0.0000">
                  <c:v>2.0337629177055218E-4</c:v>
                </c:pt>
                <c:pt idx="423" formatCode="0.0000">
                  <c:v>0</c:v>
                </c:pt>
                <c:pt idx="424" formatCode="0.0000">
                  <c:v>1.6130646753242019E-2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3.3113399965924252E-2</c:v>
                </c:pt>
                <c:pt idx="438" formatCode="0.0000">
                  <c:v>0</c:v>
                </c:pt>
                <c:pt idx="439" formatCode="0.0000">
                  <c:v>4.4279677517340346E-4</c:v>
                </c:pt>
                <c:pt idx="440" formatCode="0.0000">
                  <c:v>0</c:v>
                </c:pt>
                <c:pt idx="441" formatCode="0.0000">
                  <c:v>4.5758120712057655E-3</c:v>
                </c:pt>
                <c:pt idx="442" formatCode="0.0000">
                  <c:v>0</c:v>
                </c:pt>
                <c:pt idx="443" formatCode="0.0000">
                  <c:v>0</c:v>
                </c:pt>
                <c:pt idx="444" formatCode="0.0000">
                  <c:v>0</c:v>
                </c:pt>
                <c:pt idx="445" formatCode="0.0000">
                  <c:v>3.0271058614476242E-3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1.261117539399328E-4</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2.9286320257001445E-4</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1.1069973722362979E-4</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4.4792925964650997E-3</c:v>
                </c:pt>
                <c:pt idx="658" formatCode="0.0000">
                  <c:v>0</c:v>
                </c:pt>
                <c:pt idx="659" formatCode="0.0000">
                  <c:v>3.1421598840875855E-4</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5.5767954278751095E-4</c:v>
                </c:pt>
                <c:pt idx="690" formatCode="0.0000">
                  <c:v>0</c:v>
                </c:pt>
                <c:pt idx="691" formatCode="0.0000">
                  <c:v>0</c:v>
                </c:pt>
                <c:pt idx="692" formatCode="0.0000">
                  <c:v>0</c:v>
                </c:pt>
                <c:pt idx="693" formatCode="0.0000">
                  <c:v>0</c:v>
                </c:pt>
                <c:pt idx="694" formatCode="0.0000">
                  <c:v>5.8864755639654795E-4</c:v>
                </c:pt>
                <c:pt idx="695" formatCode="0.0000">
                  <c:v>0</c:v>
                </c:pt>
                <c:pt idx="696" formatCode="0.0000">
                  <c:v>0</c:v>
                </c:pt>
                <c:pt idx="697" formatCode="0.0000">
                  <c:v>0</c:v>
                </c:pt>
                <c:pt idx="698" formatCode="0.0000">
                  <c:v>0</c:v>
                </c:pt>
                <c:pt idx="699" formatCode="0.0000">
                  <c:v>0</c:v>
                </c:pt>
                <c:pt idx="700" formatCode="0.0000">
                  <c:v>3.6293455634021595E-4</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2.2622530586870987E-3</c:v>
                </c:pt>
                <c:pt idx="724" formatCode="0.0000">
                  <c:v>0</c:v>
                </c:pt>
                <c:pt idx="725" formatCode="0.0000">
                  <c:v>0</c:v>
                </c:pt>
                <c:pt idx="726" formatCode="0.0000">
                  <c:v>8.6249890323107799E-4</c:v>
                </c:pt>
                <c:pt idx="727" formatCode="0.0000">
                  <c:v>0</c:v>
                </c:pt>
                <c:pt idx="728" formatCode="0.0000">
                  <c:v>0</c:v>
                </c:pt>
                <c:pt idx="729" formatCode="0.0000">
                  <c:v>7.9498970287681797E-3</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B9AD-4F43-96EE-118FBFE25E66}"/>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2.0560281042552607E-2</c:v>
                </c:pt>
                <c:pt idx="7" formatCode="0.0000">
                  <c:v>0</c:v>
                </c:pt>
                <c:pt idx="8" formatCode="0.0000">
                  <c:v>7.7160183996045489E-3</c:v>
                </c:pt>
                <c:pt idx="9" formatCode="0.0000">
                  <c:v>0</c:v>
                </c:pt>
                <c:pt idx="10" formatCode="0.0000">
                  <c:v>9.500707932066061E-4</c:v>
                </c:pt>
                <c:pt idx="11" formatCode="0.0000">
                  <c:v>1.1277024180504002E-2</c:v>
                </c:pt>
                <c:pt idx="12" formatCode="0.0000">
                  <c:v>0</c:v>
                </c:pt>
                <c:pt idx="13" formatCode="0.0000">
                  <c:v>0</c:v>
                </c:pt>
                <c:pt idx="14" formatCode="0.0000">
                  <c:v>0</c:v>
                </c:pt>
                <c:pt idx="15" formatCode="0.0000">
                  <c:v>0</c:v>
                </c:pt>
                <c:pt idx="16" formatCode="0.0000">
                  <c:v>0</c:v>
                </c:pt>
                <c:pt idx="17" formatCode="0.0000">
                  <c:v>1.2848544174010771E-2</c:v>
                </c:pt>
                <c:pt idx="18" formatCode="0.0000">
                  <c:v>0</c:v>
                </c:pt>
                <c:pt idx="19" formatCode="0.0000">
                  <c:v>0</c:v>
                </c:pt>
                <c:pt idx="20" formatCode="0.0000">
                  <c:v>0</c:v>
                </c:pt>
                <c:pt idx="21" formatCode="0.0000">
                  <c:v>0</c:v>
                </c:pt>
                <c:pt idx="22" formatCode="0.0000">
                  <c:v>6.0560069124953968E-4</c:v>
                </c:pt>
                <c:pt idx="23" formatCode="0.0000">
                  <c:v>0</c:v>
                </c:pt>
                <c:pt idx="24" formatCode="0.0000">
                  <c:v>3.2873421767302556E-4</c:v>
                </c:pt>
                <c:pt idx="25" formatCode="0.0000">
                  <c:v>2.2549756824570578E-6</c:v>
                </c:pt>
                <c:pt idx="26" formatCode="0.0000">
                  <c:v>5.6674091953071954E-5</c:v>
                </c:pt>
                <c:pt idx="27" formatCode="0.0000">
                  <c:v>0</c:v>
                </c:pt>
                <c:pt idx="28" formatCode="0.0000">
                  <c:v>1.9108096021613199E-2</c:v>
                </c:pt>
                <c:pt idx="29" formatCode="0.0000">
                  <c:v>0</c:v>
                </c:pt>
                <c:pt idx="30" formatCode="0.0000">
                  <c:v>0</c:v>
                </c:pt>
                <c:pt idx="31" formatCode="0.0000">
                  <c:v>0</c:v>
                </c:pt>
                <c:pt idx="32" formatCode="0.0000">
                  <c:v>0</c:v>
                </c:pt>
                <c:pt idx="33" formatCode="0.0000">
                  <c:v>0</c:v>
                </c:pt>
                <c:pt idx="34" formatCode="0.0000">
                  <c:v>0</c:v>
                </c:pt>
                <c:pt idx="35" formatCode="0.0000">
                  <c:v>5.8250791518010516E-6</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4.4237816007844924E-3</c:v>
                </c:pt>
                <c:pt idx="44" formatCode="0.0000">
                  <c:v>0</c:v>
                </c:pt>
                <c:pt idx="45" formatCode="0.0000">
                  <c:v>0</c:v>
                </c:pt>
                <c:pt idx="46" formatCode="0.0000">
                  <c:v>2.7535359485457551E-2</c:v>
                </c:pt>
                <c:pt idx="47" formatCode="0.0000">
                  <c:v>0</c:v>
                </c:pt>
                <c:pt idx="48" formatCode="0.0000">
                  <c:v>0</c:v>
                </c:pt>
                <c:pt idx="49" formatCode="0.0000">
                  <c:v>0</c:v>
                </c:pt>
                <c:pt idx="50" formatCode="0.0000">
                  <c:v>0</c:v>
                </c:pt>
                <c:pt idx="51" formatCode="0.0000">
                  <c:v>0</c:v>
                </c:pt>
                <c:pt idx="52" formatCode="0.0000">
                  <c:v>1.3972139705805514E-2</c:v>
                </c:pt>
                <c:pt idx="53" formatCode="0.0000">
                  <c:v>0</c:v>
                </c:pt>
                <c:pt idx="54" formatCode="0.0000">
                  <c:v>3.2005534329558388E-3</c:v>
                </c:pt>
                <c:pt idx="55" formatCode="0.0000">
                  <c:v>0</c:v>
                </c:pt>
                <c:pt idx="56" formatCode="0.0000">
                  <c:v>3.8635912562546525E-2</c:v>
                </c:pt>
                <c:pt idx="57" formatCode="0.0000">
                  <c:v>2.7817761090748174E-3</c:v>
                </c:pt>
                <c:pt idx="58" formatCode="0.0000">
                  <c:v>1.2124692702722611E-4</c:v>
                </c:pt>
                <c:pt idx="59" formatCode="0.0000">
                  <c:v>6.3203260791985752E-2</c:v>
                </c:pt>
                <c:pt idx="60" formatCode="0.0000">
                  <c:v>6.8243349856810811E-4</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2.888907442375555E-5</c:v>
                </c:pt>
                <c:pt idx="71" formatCode="0.0000">
                  <c:v>0</c:v>
                </c:pt>
                <c:pt idx="72" formatCode="0.0000">
                  <c:v>0.12356211955051005</c:v>
                </c:pt>
                <c:pt idx="73" formatCode="0.0000">
                  <c:v>0</c:v>
                </c:pt>
                <c:pt idx="74" formatCode="0.0000">
                  <c:v>3.9031999646358057E-3</c:v>
                </c:pt>
                <c:pt idx="75" formatCode="0.0000">
                  <c:v>1.131409849777036E-5</c:v>
                </c:pt>
                <c:pt idx="76" formatCode="0.0000">
                  <c:v>2.0560281042552607E-2</c:v>
                </c:pt>
                <c:pt idx="77" formatCode="0.0000">
                  <c:v>5.0120072681214924E-4</c:v>
                </c:pt>
                <c:pt idx="78" formatCode="0.0000">
                  <c:v>0</c:v>
                </c:pt>
                <c:pt idx="79" formatCode="0.0000">
                  <c:v>1.8931712605878171E-5</c:v>
                </c:pt>
                <c:pt idx="80" formatCode="0.0000">
                  <c:v>1.4557308454960166E-2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2.4007138895470554E-3</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3.2005534329558388E-3</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2.3111388229582783E-3</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3.8132056436360248E-6</c:v>
                </c:pt>
                <c:pt idx="207" formatCode="0.0000">
                  <c:v>1.0837444258156842E-4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6.541606042621969E-5</c:v>
                </c:pt>
                <c:pt idx="291" formatCode="0.0000">
                  <c:v>0</c:v>
                </c:pt>
                <c:pt idx="292" formatCode="0.0000">
                  <c:v>2.0190698126851061E-2</c:v>
                </c:pt>
                <c:pt idx="293" formatCode="0.0000">
                  <c:v>0</c:v>
                </c:pt>
                <c:pt idx="294" formatCode="0.0000">
                  <c:v>3.3113427112932705E-3</c:v>
                </c:pt>
                <c:pt idx="295" formatCode="0.0000">
                  <c:v>0</c:v>
                </c:pt>
                <c:pt idx="296" formatCode="0.0000">
                  <c:v>0</c:v>
                </c:pt>
                <c:pt idx="297" formatCode="0.0000">
                  <c:v>4.6918379802204745E-4</c:v>
                </c:pt>
                <c:pt idx="298" formatCode="0.0000">
                  <c:v>0</c:v>
                </c:pt>
                <c:pt idx="299" formatCode="0.0000">
                  <c:v>0</c:v>
                </c:pt>
                <c:pt idx="300" formatCode="0.0000">
                  <c:v>0</c:v>
                </c:pt>
                <c:pt idx="301" formatCode="0.0000">
                  <c:v>0</c:v>
                </c:pt>
                <c:pt idx="302" formatCode="0.0000">
                  <c:v>0</c:v>
                </c:pt>
                <c:pt idx="303" formatCode="0.0000">
                  <c:v>2.888907442375555E-5</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4.4237816007844924E-3</c:v>
                </c:pt>
                <c:pt idx="325" formatCode="0.0000">
                  <c:v>9.0143550231054355E-4</c:v>
                </c:pt>
                <c:pt idx="326" formatCode="0.0000">
                  <c:v>0</c:v>
                </c:pt>
                <c:pt idx="327" formatCode="0.0000">
                  <c:v>0</c:v>
                </c:pt>
                <c:pt idx="328" formatCode="0.0000">
                  <c:v>0</c:v>
                </c:pt>
                <c:pt idx="329" formatCode="0.0000">
                  <c:v>4.5606899599831769E-3</c:v>
                </c:pt>
                <c:pt idx="330" formatCode="0.0000">
                  <c:v>1.3502682994307843E-4</c:v>
                </c:pt>
                <c:pt idx="331" formatCode="0.0000">
                  <c:v>0</c:v>
                </c:pt>
                <c:pt idx="332" formatCode="0.0000">
                  <c:v>0</c:v>
                </c:pt>
                <c:pt idx="333" formatCode="0.0000">
                  <c:v>0</c:v>
                </c:pt>
                <c:pt idx="334" formatCode="0.0000">
                  <c:v>2.5918307468428975E-4</c:v>
                </c:pt>
                <c:pt idx="335" formatCode="0.0000">
                  <c:v>3.5404231319706536E-3</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3.5429777599832105E-4</c:v>
                </c:pt>
                <c:pt idx="356" formatCode="0.0000">
                  <c:v>0</c:v>
                </c:pt>
                <c:pt idx="357" formatCode="0.0000">
                  <c:v>0</c:v>
                </c:pt>
                <c:pt idx="358" formatCode="0.0000">
                  <c:v>1.1529641949872629E-2</c:v>
                </c:pt>
                <c:pt idx="359" formatCode="0.0000">
                  <c:v>0</c:v>
                </c:pt>
                <c:pt idx="360" formatCode="0.0000">
                  <c:v>0</c:v>
                </c:pt>
                <c:pt idx="361" formatCode="0.0000">
                  <c:v>5.7574726951571432E-3</c:v>
                </c:pt>
                <c:pt idx="362" formatCode="0.0000">
                  <c:v>0</c:v>
                </c:pt>
                <c:pt idx="363" formatCode="0.0000">
                  <c:v>0</c:v>
                </c:pt>
                <c:pt idx="364" formatCode="0.0000">
                  <c:v>3.3286818565827658E-2</c:v>
                </c:pt>
                <c:pt idx="365" formatCode="0.0000">
                  <c:v>0</c:v>
                </c:pt>
                <c:pt idx="366" formatCode="0.0000">
                  <c:v>0</c:v>
                </c:pt>
                <c:pt idx="367" formatCode="0.0000">
                  <c:v>6.541606042621969E-5</c:v>
                </c:pt>
                <c:pt idx="368" formatCode="0.0000">
                  <c:v>0</c:v>
                </c:pt>
                <c:pt idx="369" formatCode="0.0000">
                  <c:v>0</c:v>
                </c:pt>
                <c:pt idx="370" formatCode="0.0000">
                  <c:v>0</c:v>
                </c:pt>
                <c:pt idx="371" formatCode="0.0000">
                  <c:v>2.0560281042552607E-2</c:v>
                </c:pt>
                <c:pt idx="372" formatCode="0.0000">
                  <c:v>0</c:v>
                </c:pt>
                <c:pt idx="373" formatCode="0.0000">
                  <c:v>7.7160183996045489E-3</c:v>
                </c:pt>
                <c:pt idx="374" formatCode="0.0000">
                  <c:v>0</c:v>
                </c:pt>
                <c:pt idx="375" formatCode="0.0000">
                  <c:v>9.500707932066061E-4</c:v>
                </c:pt>
                <c:pt idx="376" formatCode="0.0000">
                  <c:v>1.1277024180504002E-2</c:v>
                </c:pt>
                <c:pt idx="377" formatCode="0.0000">
                  <c:v>0</c:v>
                </c:pt>
                <c:pt idx="378" formatCode="0.0000">
                  <c:v>0</c:v>
                </c:pt>
                <c:pt idx="379" formatCode="0.0000">
                  <c:v>0</c:v>
                </c:pt>
                <c:pt idx="380" formatCode="0.0000">
                  <c:v>0</c:v>
                </c:pt>
                <c:pt idx="381" formatCode="0.0000">
                  <c:v>0</c:v>
                </c:pt>
                <c:pt idx="382" formatCode="0.0000">
                  <c:v>1.2848544174010771E-2</c:v>
                </c:pt>
                <c:pt idx="383" formatCode="0.0000">
                  <c:v>0</c:v>
                </c:pt>
                <c:pt idx="384" formatCode="0.0000">
                  <c:v>0</c:v>
                </c:pt>
                <c:pt idx="385" formatCode="0.0000">
                  <c:v>0</c:v>
                </c:pt>
                <c:pt idx="386" formatCode="0.0000">
                  <c:v>0</c:v>
                </c:pt>
                <c:pt idx="387" formatCode="0.0000">
                  <c:v>6.0560069124953968E-4</c:v>
                </c:pt>
                <c:pt idx="388" formatCode="0.0000">
                  <c:v>0</c:v>
                </c:pt>
                <c:pt idx="389" formatCode="0.0000">
                  <c:v>3.2873421767302556E-4</c:v>
                </c:pt>
                <c:pt idx="390" formatCode="0.0000">
                  <c:v>2.2549756824570578E-6</c:v>
                </c:pt>
                <c:pt idx="391" formatCode="0.0000">
                  <c:v>5.6674091953071954E-5</c:v>
                </c:pt>
                <c:pt idx="392" formatCode="0.0000">
                  <c:v>0</c:v>
                </c:pt>
                <c:pt idx="393" formatCode="0.0000">
                  <c:v>1.9108096021613199E-2</c:v>
                </c:pt>
                <c:pt idx="394" formatCode="0.0000">
                  <c:v>0</c:v>
                </c:pt>
                <c:pt idx="395" formatCode="0.0000">
                  <c:v>0</c:v>
                </c:pt>
                <c:pt idx="396" formatCode="0.0000">
                  <c:v>0</c:v>
                </c:pt>
                <c:pt idx="397" formatCode="0.0000">
                  <c:v>0</c:v>
                </c:pt>
                <c:pt idx="398" formatCode="0.0000">
                  <c:v>0</c:v>
                </c:pt>
                <c:pt idx="399" formatCode="0.0000">
                  <c:v>0</c:v>
                </c:pt>
                <c:pt idx="400" formatCode="0.0000">
                  <c:v>5.8250791518010516E-6</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4.4237816007844924E-3</c:v>
                </c:pt>
                <c:pt idx="409" formatCode="0.0000">
                  <c:v>0</c:v>
                </c:pt>
                <c:pt idx="410" formatCode="0.0000">
                  <c:v>0</c:v>
                </c:pt>
                <c:pt idx="411" formatCode="0.0000">
                  <c:v>2.7535359485457551E-2</c:v>
                </c:pt>
                <c:pt idx="412" formatCode="0.0000">
                  <c:v>0</c:v>
                </c:pt>
                <c:pt idx="413" formatCode="0.0000">
                  <c:v>0</c:v>
                </c:pt>
                <c:pt idx="414" formatCode="0.0000">
                  <c:v>0</c:v>
                </c:pt>
                <c:pt idx="415" formatCode="0.0000">
                  <c:v>0</c:v>
                </c:pt>
                <c:pt idx="416" formatCode="0.0000">
                  <c:v>0</c:v>
                </c:pt>
                <c:pt idx="417" formatCode="0.0000">
                  <c:v>1.3972139705805514E-2</c:v>
                </c:pt>
                <c:pt idx="418" formatCode="0.0000">
                  <c:v>0</c:v>
                </c:pt>
                <c:pt idx="419" formatCode="0.0000">
                  <c:v>3.2005534329558388E-3</c:v>
                </c:pt>
                <c:pt idx="420" formatCode="0.0000">
                  <c:v>0</c:v>
                </c:pt>
                <c:pt idx="421" formatCode="0.0000">
                  <c:v>3.8635912562546525E-2</c:v>
                </c:pt>
                <c:pt idx="422" formatCode="0.0000">
                  <c:v>2.7817761090748174E-3</c:v>
                </c:pt>
                <c:pt idx="423" formatCode="0.0000">
                  <c:v>1.2124692702722611E-4</c:v>
                </c:pt>
                <c:pt idx="424" formatCode="0.0000">
                  <c:v>6.3203260791985752E-2</c:v>
                </c:pt>
                <c:pt idx="425" formatCode="0.0000">
                  <c:v>6.8243349856810811E-4</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2.888907442375555E-5</c:v>
                </c:pt>
                <c:pt idx="436" formatCode="0.0000">
                  <c:v>0</c:v>
                </c:pt>
                <c:pt idx="437" formatCode="0.0000">
                  <c:v>0.12356211955051005</c:v>
                </c:pt>
                <c:pt idx="438" formatCode="0.0000">
                  <c:v>0</c:v>
                </c:pt>
                <c:pt idx="439" formatCode="0.0000">
                  <c:v>3.9031999646358057E-3</c:v>
                </c:pt>
                <c:pt idx="440" formatCode="0.0000">
                  <c:v>1.131409849777036E-5</c:v>
                </c:pt>
                <c:pt idx="441" formatCode="0.0000">
                  <c:v>2.0560281042552607E-2</c:v>
                </c:pt>
                <c:pt idx="442" formatCode="0.0000">
                  <c:v>5.0120072681214924E-4</c:v>
                </c:pt>
                <c:pt idx="443" formatCode="0.0000">
                  <c:v>0</c:v>
                </c:pt>
                <c:pt idx="444" formatCode="0.0000">
                  <c:v>1.8931712605878171E-5</c:v>
                </c:pt>
                <c:pt idx="445" formatCode="0.0000">
                  <c:v>1.4557308454960166E-2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2.4007138895470554E-3</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3.2005534329558388E-3</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2.3111388229582783E-3</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3.8132056436360248E-6</c:v>
                </c:pt>
                <c:pt idx="572" formatCode="0.0000">
                  <c:v>1.0837444258156842E-4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6.541606042621969E-5</c:v>
                </c:pt>
                <c:pt idx="656" formatCode="0.0000">
                  <c:v>0</c:v>
                </c:pt>
                <c:pt idx="657" formatCode="0.0000">
                  <c:v>2.0190698126851061E-2</c:v>
                </c:pt>
                <c:pt idx="658" formatCode="0.0000">
                  <c:v>0</c:v>
                </c:pt>
                <c:pt idx="659" formatCode="0.0000">
                  <c:v>3.3113427112932705E-3</c:v>
                </c:pt>
                <c:pt idx="660" formatCode="0.0000">
                  <c:v>0</c:v>
                </c:pt>
                <c:pt idx="661" formatCode="0.0000">
                  <c:v>0</c:v>
                </c:pt>
                <c:pt idx="662" formatCode="0.0000">
                  <c:v>4.6918379802204745E-4</c:v>
                </c:pt>
                <c:pt idx="663" formatCode="0.0000">
                  <c:v>0</c:v>
                </c:pt>
                <c:pt idx="664" formatCode="0.0000">
                  <c:v>0</c:v>
                </c:pt>
                <c:pt idx="665" formatCode="0.0000">
                  <c:v>0</c:v>
                </c:pt>
                <c:pt idx="666" formatCode="0.0000">
                  <c:v>0</c:v>
                </c:pt>
                <c:pt idx="667" formatCode="0.0000">
                  <c:v>0</c:v>
                </c:pt>
                <c:pt idx="668" formatCode="0.0000">
                  <c:v>2.888907442375555E-5</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4.4237816007844924E-3</c:v>
                </c:pt>
                <c:pt idx="690" formatCode="0.0000">
                  <c:v>9.0143550231054355E-4</c:v>
                </c:pt>
                <c:pt idx="691" formatCode="0.0000">
                  <c:v>0</c:v>
                </c:pt>
                <c:pt idx="692" formatCode="0.0000">
                  <c:v>0</c:v>
                </c:pt>
                <c:pt idx="693" formatCode="0.0000">
                  <c:v>0</c:v>
                </c:pt>
                <c:pt idx="694" formatCode="0.0000">
                  <c:v>4.5606899599831769E-3</c:v>
                </c:pt>
                <c:pt idx="695" formatCode="0.0000">
                  <c:v>1.3502682994307843E-4</c:v>
                </c:pt>
                <c:pt idx="696" formatCode="0.0000">
                  <c:v>0</c:v>
                </c:pt>
                <c:pt idx="697" formatCode="0.0000">
                  <c:v>0</c:v>
                </c:pt>
                <c:pt idx="698" formatCode="0.0000">
                  <c:v>0</c:v>
                </c:pt>
                <c:pt idx="699" formatCode="0.0000">
                  <c:v>2.5918307468428975E-4</c:v>
                </c:pt>
                <c:pt idx="700" formatCode="0.0000">
                  <c:v>3.5404231319706536E-3</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3.5429777599832105E-4</c:v>
                </c:pt>
                <c:pt idx="721" formatCode="0.0000">
                  <c:v>0</c:v>
                </c:pt>
                <c:pt idx="722" formatCode="0.0000">
                  <c:v>0</c:v>
                </c:pt>
                <c:pt idx="723" formatCode="0.0000">
                  <c:v>1.1529641949872629E-2</c:v>
                </c:pt>
                <c:pt idx="724" formatCode="0.0000">
                  <c:v>0</c:v>
                </c:pt>
                <c:pt idx="725" formatCode="0.0000">
                  <c:v>0</c:v>
                </c:pt>
                <c:pt idx="726" formatCode="0.0000">
                  <c:v>5.7574726951571432E-3</c:v>
                </c:pt>
                <c:pt idx="727" formatCode="0.0000">
                  <c:v>0</c:v>
                </c:pt>
                <c:pt idx="728" formatCode="0.0000">
                  <c:v>0</c:v>
                </c:pt>
                <c:pt idx="729" formatCode="0.0000">
                  <c:v>3.3286818565827658E-2</c:v>
                </c:pt>
                <c:pt idx="730" formatCode="0.0000">
                  <c:v>0</c:v>
                </c:pt>
                <c:pt idx="731" formatCode="0.0000">
                  <c:v>0</c:v>
                </c:pt>
                <c:pt idx="732" formatCode="0.0000">
                  <c:v>6.541606042621969E-5</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8-7A80-0B43-8817-7EB34A9E4904}"/>
            </c:ext>
          </c:extLst>
        </c:ser>
        <c:ser>
          <c:idx val="1"/>
          <c:order val="1"/>
          <c:tx>
            <c:strRef>
              <c:f>Entradas!$E$15</c:f>
              <c:strCache>
                <c:ptCount val="1"/>
                <c:pt idx="0">
                  <c:v>Zanjas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Cálculos!$AH:$AH</c:f>
              <c:numCache>
                <c:formatCode>General</c:formatCode>
                <c:ptCount val="1048576"/>
                <c:pt idx="4">
                  <c:v>0</c:v>
                </c:pt>
                <c:pt idx="6" formatCode="0.0000">
                  <c:v>1.225411400706723E-2</c:v>
                </c:pt>
                <c:pt idx="7" formatCode="0.0000">
                  <c:v>0</c:v>
                </c:pt>
                <c:pt idx="8" formatCode="0.0000">
                  <c:v>1.4111987456247547E-3</c:v>
                </c:pt>
                <c:pt idx="9" formatCode="0.0000">
                  <c:v>0</c:v>
                </c:pt>
                <c:pt idx="10" formatCode="0.0000">
                  <c:v>0</c:v>
                </c:pt>
                <c:pt idx="11" formatCode="0.0000">
                  <c:v>4.2726243994322295E-3</c:v>
                </c:pt>
                <c:pt idx="12" formatCode="0.0000">
                  <c:v>0</c:v>
                </c:pt>
                <c:pt idx="13" formatCode="0.0000">
                  <c:v>0</c:v>
                </c:pt>
                <c:pt idx="14" formatCode="0.0000">
                  <c:v>0</c:v>
                </c:pt>
                <c:pt idx="15" formatCode="0.0000">
                  <c:v>0</c:v>
                </c:pt>
                <c:pt idx="16" formatCode="0.0000">
                  <c:v>0</c:v>
                </c:pt>
                <c:pt idx="17" formatCode="0.0000">
                  <c:v>5.5858630921906283E-3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1.0978819708675324E-2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1.8506081602186811E-2</c:v>
                </c:pt>
                <c:pt idx="47" formatCode="0.0000">
                  <c:v>0</c:v>
                </c:pt>
                <c:pt idx="48" formatCode="0.0000">
                  <c:v>0</c:v>
                </c:pt>
                <c:pt idx="49" formatCode="0.0000">
                  <c:v>0</c:v>
                </c:pt>
                <c:pt idx="50" formatCode="0.0000">
                  <c:v>0</c:v>
                </c:pt>
                <c:pt idx="51" formatCode="0.0000">
                  <c:v>0</c:v>
                </c:pt>
                <c:pt idx="52" formatCode="0.0000">
                  <c:v>6.5291830911468098E-3</c:v>
                </c:pt>
                <c:pt idx="53" formatCode="0.0000">
                  <c:v>0</c:v>
                </c:pt>
                <c:pt idx="54" formatCode="0.0000">
                  <c:v>0</c:v>
                </c:pt>
                <c:pt idx="55" formatCode="0.0000">
                  <c:v>0</c:v>
                </c:pt>
                <c:pt idx="56" formatCode="0.0000">
                  <c:v>2.869835871503856E-2</c:v>
                </c:pt>
                <c:pt idx="57" formatCode="0.0000">
                  <c:v>0</c:v>
                </c:pt>
                <c:pt idx="58" formatCode="0.0000">
                  <c:v>0</c:v>
                </c:pt>
                <c:pt idx="59" formatCode="0.0000">
                  <c:v>5.1772097607110767E-2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0.10982676417501709</c:v>
                </c:pt>
                <c:pt idx="73" formatCode="0.0000">
                  <c:v>0</c:v>
                </c:pt>
                <c:pt idx="74" formatCode="0.0000">
                  <c:v>0</c:v>
                </c:pt>
                <c:pt idx="75" formatCode="0.0000">
                  <c:v>0</c:v>
                </c:pt>
                <c:pt idx="76" formatCode="0.0000">
                  <c:v>1.2265453703765947E-2</c:v>
                </c:pt>
                <c:pt idx="77" formatCode="0.0000">
                  <c:v>0</c:v>
                </c:pt>
                <c:pt idx="78" formatCode="0.0000">
                  <c:v>0</c:v>
                </c:pt>
                <c:pt idx="79" formatCode="0.0000">
                  <c:v>0</c:v>
                </c:pt>
                <c:pt idx="80" formatCode="0.0000">
                  <c:v>7.0424441713348839E-3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1.1937207286042929E-2</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4.4833287771532792E-3</c:v>
                </c:pt>
                <c:pt idx="359" formatCode="0.0000">
                  <c:v>0</c:v>
                </c:pt>
                <c:pt idx="360" formatCode="0.0000">
                  <c:v>0</c:v>
                </c:pt>
                <c:pt idx="361" formatCode="0.0000">
                  <c:v>0</c:v>
                </c:pt>
                <c:pt idx="362" formatCode="0.0000">
                  <c:v>0</c:v>
                </c:pt>
                <c:pt idx="363" formatCode="0.0000">
                  <c:v>0</c:v>
                </c:pt>
                <c:pt idx="364" formatCode="0.0000">
                  <c:v>2.3754220196158651E-2</c:v>
                </c:pt>
                <c:pt idx="365" formatCode="0.0000">
                  <c:v>0</c:v>
                </c:pt>
                <c:pt idx="366" formatCode="0.0000">
                  <c:v>0</c:v>
                </c:pt>
                <c:pt idx="367" formatCode="0.0000">
                  <c:v>0</c:v>
                </c:pt>
                <c:pt idx="368" formatCode="0.0000">
                  <c:v>0</c:v>
                </c:pt>
                <c:pt idx="369" formatCode="0.0000">
                  <c:v>0</c:v>
                </c:pt>
                <c:pt idx="370" formatCode="0.0000">
                  <c:v>0</c:v>
                </c:pt>
                <c:pt idx="371" formatCode="0.0000">
                  <c:v>1.225411400706723E-2</c:v>
                </c:pt>
                <c:pt idx="372" formatCode="0.0000">
                  <c:v>0</c:v>
                </c:pt>
                <c:pt idx="373" formatCode="0.0000">
                  <c:v>1.4111987456247547E-3</c:v>
                </c:pt>
                <c:pt idx="374" formatCode="0.0000">
                  <c:v>0</c:v>
                </c:pt>
                <c:pt idx="375" formatCode="0.0000">
                  <c:v>0</c:v>
                </c:pt>
                <c:pt idx="376" formatCode="0.0000">
                  <c:v>4.2726243994322295E-3</c:v>
                </c:pt>
                <c:pt idx="377" formatCode="0.0000">
                  <c:v>0</c:v>
                </c:pt>
                <c:pt idx="378" formatCode="0.0000">
                  <c:v>0</c:v>
                </c:pt>
                <c:pt idx="379" formatCode="0.0000">
                  <c:v>0</c:v>
                </c:pt>
                <c:pt idx="380" formatCode="0.0000">
                  <c:v>0</c:v>
                </c:pt>
                <c:pt idx="381" formatCode="0.0000">
                  <c:v>0</c:v>
                </c:pt>
                <c:pt idx="382" formatCode="0.0000">
                  <c:v>5.5858630921906283E-3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1.0978819708675324E-2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1.8506081602186811E-2</c:v>
                </c:pt>
                <c:pt idx="412" formatCode="0.0000">
                  <c:v>0</c:v>
                </c:pt>
                <c:pt idx="413" formatCode="0.0000">
                  <c:v>0</c:v>
                </c:pt>
                <c:pt idx="414" formatCode="0.0000">
                  <c:v>0</c:v>
                </c:pt>
                <c:pt idx="415" formatCode="0.0000">
                  <c:v>0</c:v>
                </c:pt>
                <c:pt idx="416" formatCode="0.0000">
                  <c:v>0</c:v>
                </c:pt>
                <c:pt idx="417" formatCode="0.0000">
                  <c:v>6.5291830911468098E-3</c:v>
                </c:pt>
                <c:pt idx="418" formatCode="0.0000">
                  <c:v>0</c:v>
                </c:pt>
                <c:pt idx="419" formatCode="0.0000">
                  <c:v>0</c:v>
                </c:pt>
                <c:pt idx="420" formatCode="0.0000">
                  <c:v>0</c:v>
                </c:pt>
                <c:pt idx="421" formatCode="0.0000">
                  <c:v>2.869835871503856E-2</c:v>
                </c:pt>
                <c:pt idx="422" formatCode="0.0000">
                  <c:v>0</c:v>
                </c:pt>
                <c:pt idx="423" formatCode="0.0000">
                  <c:v>0</c:v>
                </c:pt>
                <c:pt idx="424" formatCode="0.0000">
                  <c:v>5.1772097607110767E-2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0.10982676417501709</c:v>
                </c:pt>
                <c:pt idx="438" formatCode="0.0000">
                  <c:v>0</c:v>
                </c:pt>
                <c:pt idx="439" formatCode="0.0000">
                  <c:v>0</c:v>
                </c:pt>
                <c:pt idx="440" formatCode="0.0000">
                  <c:v>0</c:v>
                </c:pt>
                <c:pt idx="441" formatCode="0.0000">
                  <c:v>1.2265453703765947E-2</c:v>
                </c:pt>
                <c:pt idx="442" formatCode="0.0000">
                  <c:v>0</c:v>
                </c:pt>
                <c:pt idx="443" formatCode="0.0000">
                  <c:v>0</c:v>
                </c:pt>
                <c:pt idx="444" formatCode="0.0000">
                  <c:v>0</c:v>
                </c:pt>
                <c:pt idx="445" formatCode="0.0000">
                  <c:v>7.0424441713348839E-3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1.1937207286042929E-2</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4.4833287771532792E-3</c:v>
                </c:pt>
                <c:pt idx="724" formatCode="0.0000">
                  <c:v>0</c:v>
                </c:pt>
                <c:pt idx="725" formatCode="0.0000">
                  <c:v>0</c:v>
                </c:pt>
                <c:pt idx="726" formatCode="0.0000">
                  <c:v>0</c:v>
                </c:pt>
                <c:pt idx="727" formatCode="0.0000">
                  <c:v>0</c:v>
                </c:pt>
                <c:pt idx="728" formatCode="0.0000">
                  <c:v>0</c:v>
                </c:pt>
                <c:pt idx="729" formatCode="0.0000">
                  <c:v>2.3754220196158651E-2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9-7A80-0B43-8817-7EB34A9E4904}"/>
            </c:ext>
          </c:extLst>
        </c:ser>
        <c:ser>
          <c:idx val="2"/>
          <c:order val="2"/>
          <c:tx>
            <c:strRef>
              <c:f>Entradas!$F$15</c:f>
              <c:strCache>
                <c:ptCount val="1"/>
                <c:pt idx="0">
                  <c:v>Zanjas 2</c:v>
                </c:pt>
              </c:strCache>
            </c:strRef>
          </c:tx>
          <c:spPr>
            <a:ln w="12700">
              <a:solidFill>
                <a:schemeClr val="accent6"/>
              </a:solidFill>
            </a:ln>
          </c:spPr>
          <c:marker>
            <c:symbol val="none"/>
          </c:marker>
          <c:xVal>
            <c:strRef>
              <c:f>Cálculos!$AK:$AK</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Cálculos!$BB:$BB</c:f>
              <c:numCache>
                <c:formatCode>General</c:formatCode>
                <c:ptCount val="1048576"/>
                <c:pt idx="4">
                  <c:v>0</c:v>
                </c:pt>
                <c:pt idx="6" formatCode="0.0000">
                  <c:v>4.5748637431636064E-3</c:v>
                </c:pt>
                <c:pt idx="7" formatCode="0.0000">
                  <c:v>0</c:v>
                </c:pt>
                <c:pt idx="8" formatCode="0.0000">
                  <c:v>1.325639745937218E-3</c:v>
                </c:pt>
                <c:pt idx="9" formatCode="0.0000">
                  <c:v>0</c:v>
                </c:pt>
                <c:pt idx="10" formatCode="0.0000">
                  <c:v>0</c:v>
                </c:pt>
                <c:pt idx="11" formatCode="0.0000">
                  <c:v>2.1990627099622577E-3</c:v>
                </c:pt>
                <c:pt idx="12" formatCode="0.0000">
                  <c:v>0</c:v>
                </c:pt>
                <c:pt idx="13" formatCode="0.0000">
                  <c:v>0</c:v>
                </c:pt>
                <c:pt idx="14" formatCode="0.0000">
                  <c:v>0</c:v>
                </c:pt>
                <c:pt idx="15" formatCode="0.0000">
                  <c:v>0</c:v>
                </c:pt>
                <c:pt idx="16" formatCode="0.0000">
                  <c:v>0</c:v>
                </c:pt>
                <c:pt idx="17" formatCode="0.0000">
                  <c:v>2.5934030625804987E-3</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4.1972431356173011E-3</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5.5762156863739401E-4</c:v>
                </c:pt>
                <c:pt idx="44" formatCode="0.0000">
                  <c:v>0</c:v>
                </c:pt>
                <c:pt idx="45" formatCode="0.0000">
                  <c:v>0</c:v>
                </c:pt>
                <c:pt idx="46" formatCode="0.0000">
                  <c:v>6.4128938943930477E-3</c:v>
                </c:pt>
                <c:pt idx="47" formatCode="0.0000">
                  <c:v>0</c:v>
                </c:pt>
                <c:pt idx="48" formatCode="0.0000">
                  <c:v>0</c:v>
                </c:pt>
                <c:pt idx="49" formatCode="0.0000">
                  <c:v>0</c:v>
                </c:pt>
                <c:pt idx="50" formatCode="0.0000">
                  <c:v>0</c:v>
                </c:pt>
                <c:pt idx="51" formatCode="0.0000">
                  <c:v>0</c:v>
                </c:pt>
                <c:pt idx="52" formatCode="0.0000">
                  <c:v>2.8771047868879026E-3</c:v>
                </c:pt>
                <c:pt idx="53" formatCode="0.0000">
                  <c:v>0</c:v>
                </c:pt>
                <c:pt idx="54" formatCode="0.0000">
                  <c:v>2.9029544766488719E-4</c:v>
                </c:pt>
                <c:pt idx="55" formatCode="0.0000">
                  <c:v>0</c:v>
                </c:pt>
                <c:pt idx="56" formatCode="0.0000">
                  <c:v>9.3933545710118051E-3</c:v>
                </c:pt>
                <c:pt idx="57" formatCode="0.0000">
                  <c:v>2.0337629177055218E-4</c:v>
                </c:pt>
                <c:pt idx="58" formatCode="0.0000">
                  <c:v>0</c:v>
                </c:pt>
                <c:pt idx="59" formatCode="0.0000">
                  <c:v>1.6130646753242019E-2</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3.3113399965924252E-2</c:v>
                </c:pt>
                <c:pt idx="73" formatCode="0.0000">
                  <c:v>0</c:v>
                </c:pt>
                <c:pt idx="74" formatCode="0.0000">
                  <c:v>4.4279677517340346E-4</c:v>
                </c:pt>
                <c:pt idx="75" formatCode="0.0000">
                  <c:v>0</c:v>
                </c:pt>
                <c:pt idx="76" formatCode="0.0000">
                  <c:v>4.5758120712057655E-3</c:v>
                </c:pt>
                <c:pt idx="77" formatCode="0.0000">
                  <c:v>0</c:v>
                </c:pt>
                <c:pt idx="78" formatCode="0.0000">
                  <c:v>0</c:v>
                </c:pt>
                <c:pt idx="79" formatCode="0.0000">
                  <c:v>0</c:v>
                </c:pt>
                <c:pt idx="80" formatCode="0.0000">
                  <c:v>3.0271058614476242E-3</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1.261117539399328E-4</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2.9286320257001456E-4</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1.1069973722362979E-4</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4.4792925964650997E-3</c:v>
                </c:pt>
                <c:pt idx="293" formatCode="0.0000">
                  <c:v>0</c:v>
                </c:pt>
                <c:pt idx="294" formatCode="0.0000">
                  <c:v>3.1421598840875855E-4</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5.5767954278751095E-4</c:v>
                </c:pt>
                <c:pt idx="325" formatCode="0.0000">
                  <c:v>0</c:v>
                </c:pt>
                <c:pt idx="326" formatCode="0.0000">
                  <c:v>0</c:v>
                </c:pt>
                <c:pt idx="327" formatCode="0.0000">
                  <c:v>0</c:v>
                </c:pt>
                <c:pt idx="328" formatCode="0.0000">
                  <c:v>0</c:v>
                </c:pt>
                <c:pt idx="329" formatCode="0.0000">
                  <c:v>5.8864755639654795E-4</c:v>
                </c:pt>
                <c:pt idx="330" formatCode="0.0000">
                  <c:v>0</c:v>
                </c:pt>
                <c:pt idx="331" formatCode="0.0000">
                  <c:v>0</c:v>
                </c:pt>
                <c:pt idx="332" formatCode="0.0000">
                  <c:v>0</c:v>
                </c:pt>
                <c:pt idx="333" formatCode="0.0000">
                  <c:v>0</c:v>
                </c:pt>
                <c:pt idx="334" formatCode="0.0000">
                  <c:v>0</c:v>
                </c:pt>
                <c:pt idx="335" formatCode="0.0000">
                  <c:v>3.6293455634021595E-4</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2.2622530586870987E-3</c:v>
                </c:pt>
                <c:pt idx="359" formatCode="0.0000">
                  <c:v>0</c:v>
                </c:pt>
                <c:pt idx="360" formatCode="0.0000">
                  <c:v>0</c:v>
                </c:pt>
                <c:pt idx="361" formatCode="0.0000">
                  <c:v>8.6249890323107799E-4</c:v>
                </c:pt>
                <c:pt idx="362" formatCode="0.0000">
                  <c:v>0</c:v>
                </c:pt>
                <c:pt idx="363" formatCode="0.0000">
                  <c:v>0</c:v>
                </c:pt>
                <c:pt idx="364" formatCode="0.0000">
                  <c:v>7.9498970287681797E-3</c:v>
                </c:pt>
                <c:pt idx="365" formatCode="0.0000">
                  <c:v>0</c:v>
                </c:pt>
                <c:pt idx="366" formatCode="0.0000">
                  <c:v>0</c:v>
                </c:pt>
                <c:pt idx="367" formatCode="0.0000">
                  <c:v>0</c:v>
                </c:pt>
                <c:pt idx="368" formatCode="0.0000">
                  <c:v>0</c:v>
                </c:pt>
                <c:pt idx="369" formatCode="0.0000">
                  <c:v>0</c:v>
                </c:pt>
                <c:pt idx="370" formatCode="0.0000">
                  <c:v>0</c:v>
                </c:pt>
                <c:pt idx="371" formatCode="0.0000">
                  <c:v>4.5748637431636064E-3</c:v>
                </c:pt>
                <c:pt idx="372" formatCode="0.0000">
                  <c:v>0</c:v>
                </c:pt>
                <c:pt idx="373" formatCode="0.0000">
                  <c:v>1.325639745937218E-3</c:v>
                </c:pt>
                <c:pt idx="374" formatCode="0.0000">
                  <c:v>0</c:v>
                </c:pt>
                <c:pt idx="375" formatCode="0.0000">
                  <c:v>0</c:v>
                </c:pt>
                <c:pt idx="376" formatCode="0.0000">
                  <c:v>2.1990627099622577E-3</c:v>
                </c:pt>
                <c:pt idx="377" formatCode="0.0000">
                  <c:v>0</c:v>
                </c:pt>
                <c:pt idx="378" formatCode="0.0000">
                  <c:v>0</c:v>
                </c:pt>
                <c:pt idx="379" formatCode="0.0000">
                  <c:v>0</c:v>
                </c:pt>
                <c:pt idx="380" formatCode="0.0000">
                  <c:v>0</c:v>
                </c:pt>
                <c:pt idx="381" formatCode="0.0000">
                  <c:v>0</c:v>
                </c:pt>
                <c:pt idx="382" formatCode="0.0000">
                  <c:v>2.5934030625804987E-3</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4.1972431356173011E-3</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5.5762156863739401E-4</c:v>
                </c:pt>
                <c:pt idx="409" formatCode="0.0000">
                  <c:v>0</c:v>
                </c:pt>
                <c:pt idx="410" formatCode="0.0000">
                  <c:v>0</c:v>
                </c:pt>
                <c:pt idx="411" formatCode="0.0000">
                  <c:v>6.4128938943930477E-3</c:v>
                </c:pt>
                <c:pt idx="412" formatCode="0.0000">
                  <c:v>0</c:v>
                </c:pt>
                <c:pt idx="413" formatCode="0.0000">
                  <c:v>0</c:v>
                </c:pt>
                <c:pt idx="414" formatCode="0.0000">
                  <c:v>0</c:v>
                </c:pt>
                <c:pt idx="415" formatCode="0.0000">
                  <c:v>0</c:v>
                </c:pt>
                <c:pt idx="416" formatCode="0.0000">
                  <c:v>0</c:v>
                </c:pt>
                <c:pt idx="417" formatCode="0.0000">
                  <c:v>2.8771047868879026E-3</c:v>
                </c:pt>
                <c:pt idx="418" formatCode="0.0000">
                  <c:v>0</c:v>
                </c:pt>
                <c:pt idx="419" formatCode="0.0000">
                  <c:v>2.9029544766488719E-4</c:v>
                </c:pt>
                <c:pt idx="420" formatCode="0.0000">
                  <c:v>0</c:v>
                </c:pt>
                <c:pt idx="421" formatCode="0.0000">
                  <c:v>9.3933545710118051E-3</c:v>
                </c:pt>
                <c:pt idx="422" formatCode="0.0000">
                  <c:v>2.0337629177055218E-4</c:v>
                </c:pt>
                <c:pt idx="423" formatCode="0.0000">
                  <c:v>0</c:v>
                </c:pt>
                <c:pt idx="424" formatCode="0.0000">
                  <c:v>1.6130646753242019E-2</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3.3113399965924252E-2</c:v>
                </c:pt>
                <c:pt idx="438" formatCode="0.0000">
                  <c:v>0</c:v>
                </c:pt>
                <c:pt idx="439" formatCode="0.0000">
                  <c:v>4.4279677517340346E-4</c:v>
                </c:pt>
                <c:pt idx="440" formatCode="0.0000">
                  <c:v>0</c:v>
                </c:pt>
                <c:pt idx="441" formatCode="0.0000">
                  <c:v>4.5758120712057655E-3</c:v>
                </c:pt>
                <c:pt idx="442" formatCode="0.0000">
                  <c:v>0</c:v>
                </c:pt>
                <c:pt idx="443" formatCode="0.0000">
                  <c:v>0</c:v>
                </c:pt>
                <c:pt idx="444" formatCode="0.0000">
                  <c:v>0</c:v>
                </c:pt>
                <c:pt idx="445" formatCode="0.0000">
                  <c:v>3.0271058614476242E-3</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1.261117539399328E-4</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2.9286320257001445E-4</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1.1069973722362979E-4</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4.4792925964650997E-3</c:v>
                </c:pt>
                <c:pt idx="658" formatCode="0.0000">
                  <c:v>0</c:v>
                </c:pt>
                <c:pt idx="659" formatCode="0.0000">
                  <c:v>3.1421598840875855E-4</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5.5767954278751095E-4</c:v>
                </c:pt>
                <c:pt idx="690" formatCode="0.0000">
                  <c:v>0</c:v>
                </c:pt>
                <c:pt idx="691" formatCode="0.0000">
                  <c:v>0</c:v>
                </c:pt>
                <c:pt idx="692" formatCode="0.0000">
                  <c:v>0</c:v>
                </c:pt>
                <c:pt idx="693" formatCode="0.0000">
                  <c:v>0</c:v>
                </c:pt>
                <c:pt idx="694" formatCode="0.0000">
                  <c:v>5.8864755639654795E-4</c:v>
                </c:pt>
                <c:pt idx="695" formatCode="0.0000">
                  <c:v>0</c:v>
                </c:pt>
                <c:pt idx="696" formatCode="0.0000">
                  <c:v>0</c:v>
                </c:pt>
                <c:pt idx="697" formatCode="0.0000">
                  <c:v>0</c:v>
                </c:pt>
                <c:pt idx="698" formatCode="0.0000">
                  <c:v>0</c:v>
                </c:pt>
                <c:pt idx="699" formatCode="0.0000">
                  <c:v>0</c:v>
                </c:pt>
                <c:pt idx="700" formatCode="0.0000">
                  <c:v>3.6293455634021595E-4</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2.2622530586870987E-3</c:v>
                </c:pt>
                <c:pt idx="724" formatCode="0.0000">
                  <c:v>0</c:v>
                </c:pt>
                <c:pt idx="725" formatCode="0.0000">
                  <c:v>0</c:v>
                </c:pt>
                <c:pt idx="726" formatCode="0.0000">
                  <c:v>8.6249890323107799E-4</c:v>
                </c:pt>
                <c:pt idx="727" formatCode="0.0000">
                  <c:v>0</c:v>
                </c:pt>
                <c:pt idx="728" formatCode="0.0000">
                  <c:v>0</c:v>
                </c:pt>
                <c:pt idx="729" formatCode="0.0000">
                  <c:v>7.9498970287681797E-3</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A-7A80-0B43-8817-7EB34A9E4904}"/>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1.5E-3</c:v>
                </c:pt>
                <c:pt idx="1">
                  <c:v>1.5E-3</c:v>
                </c:pt>
              </c:numCache>
            </c:numRef>
          </c:yVal>
          <c:smooth val="0"/>
          <c:extLst>
            <c:ext xmlns:c16="http://schemas.microsoft.com/office/drawing/2014/chart" uri="{C3380CC4-5D6E-409C-BE32-E72D297353CC}">
              <c16:uniqueId val="{00000005-7A80-0B43-8817-7EB34A9E4904}"/>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2.9999999999999997E-4</c:v>
                </c:pt>
                <c:pt idx="1">
                  <c:v>2.9999999999999997E-4</c:v>
                </c:pt>
              </c:numCache>
            </c:numRef>
          </c:yVal>
          <c:smooth val="0"/>
          <c:extLst>
            <c:ext xmlns:c16="http://schemas.microsoft.com/office/drawing/2014/chart" uri="{C3380CC4-5D6E-409C-BE32-E72D297353CC}">
              <c16:uniqueId val="{00000007-7A80-0B43-8817-7EB34A9E4904}"/>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Escenarios!$D$14</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8.9514952684173785</c:v>
                </c:pt>
                <c:pt idx="1">
                  <c:v>8.8362409594703664</c:v>
                </c:pt>
                <c:pt idx="2">
                  <c:v>6.4921975001565659</c:v>
                </c:pt>
                <c:pt idx="3">
                  <c:v>6.3660754358326912</c:v>
                </c:pt>
                <c:pt idx="4">
                  <c:v>5.0289113595032315</c:v>
                </c:pt>
                <c:pt idx="5">
                  <c:v>4.9001392025093331</c:v>
                </c:pt>
                <c:pt idx="6">
                  <c:v>4.3159037364274422</c:v>
                </c:pt>
                <c:pt idx="7">
                  <c:v>4.2048981492052402</c:v>
                </c:pt>
                <c:pt idx="8">
                  <c:v>4.2038010626195463</c:v>
                </c:pt>
                <c:pt idx="9">
                  <c:v>4.0668835686256237</c:v>
                </c:pt>
                <c:pt idx="10">
                  <c:v>4.0624029587680175</c:v>
                </c:pt>
                <c:pt idx="11">
                  <c:v>4.047174723291838</c:v>
                </c:pt>
                <c:pt idx="12">
                  <c:v>3.9955667214045336</c:v>
                </c:pt>
                <c:pt idx="13">
                  <c:v>3.8865295011071384</c:v>
                </c:pt>
                <c:pt idx="14">
                  <c:v>3.6171867963972679</c:v>
                </c:pt>
                <c:pt idx="15">
                  <c:v>3.4608323021227623</c:v>
                </c:pt>
                <c:pt idx="16">
                  <c:v>3.401140477239303</c:v>
                </c:pt>
                <c:pt idx="17">
                  <c:v>3.2491680549540716</c:v>
                </c:pt>
                <c:pt idx="18">
                  <c:v>3.2187923620683123</c:v>
                </c:pt>
                <c:pt idx="19">
                  <c:v>3.1167756198603191</c:v>
                </c:pt>
                <c:pt idx="20">
                  <c:v>3.0155044608790682</c:v>
                </c:pt>
                <c:pt idx="21">
                  <c:v>2.8637666796777586</c:v>
                </c:pt>
                <c:pt idx="22">
                  <c:v>2.8467622757456739</c:v>
                </c:pt>
                <c:pt idx="23">
                  <c:v>2.8017316208121117</c:v>
                </c:pt>
                <c:pt idx="24">
                  <c:v>2.7766479449180799</c:v>
                </c:pt>
                <c:pt idx="25">
                  <c:v>2.7064890913697983</c:v>
                </c:pt>
                <c:pt idx="26">
                  <c:v>2.68785872989181</c:v>
                </c:pt>
                <c:pt idx="27">
                  <c:v>2.5928215225524731</c:v>
                </c:pt>
                <c:pt idx="28">
                  <c:v>2.5527692756765799</c:v>
                </c:pt>
                <c:pt idx="29">
                  <c:v>2.4524345721004535</c:v>
                </c:pt>
                <c:pt idx="30">
                  <c:v>2.3992379545898626</c:v>
                </c:pt>
                <c:pt idx="31">
                  <c:v>2.3064108809355517</c:v>
                </c:pt>
                <c:pt idx="32">
                  <c:v>2.3001918027477917</c:v>
                </c:pt>
                <c:pt idx="33">
                  <c:v>2.2307932823134231</c:v>
                </c:pt>
                <c:pt idx="34">
                  <c:v>2.2196370195421866</c:v>
                </c:pt>
                <c:pt idx="35">
                  <c:v>2.2149183682314804</c:v>
                </c:pt>
                <c:pt idx="36">
                  <c:v>2.2146487845499769</c:v>
                </c:pt>
                <c:pt idx="37">
                  <c:v>2.2087567827175651</c:v>
                </c:pt>
                <c:pt idx="38">
                  <c:v>2.2074371607390804</c:v>
                </c:pt>
                <c:pt idx="39">
                  <c:v>2.1965752305588446</c:v>
                </c:pt>
                <c:pt idx="40">
                  <c:v>2.1888634786707453</c:v>
                </c:pt>
                <c:pt idx="41">
                  <c:v>2.1785282182036716</c:v>
                </c:pt>
                <c:pt idx="42">
                  <c:v>2.1690311809417775</c:v>
                </c:pt>
                <c:pt idx="43">
                  <c:v>2.164701300203185</c:v>
                </c:pt>
                <c:pt idx="44">
                  <c:v>2.1567706552995105</c:v>
                </c:pt>
                <c:pt idx="45">
                  <c:v>2.145966032610926</c:v>
                </c:pt>
                <c:pt idx="46">
                  <c:v>2.1445020765032994</c:v>
                </c:pt>
                <c:pt idx="47">
                  <c:v>2.1236620601552705</c:v>
                </c:pt>
                <c:pt idx="48">
                  <c:v>2.1065150086777855</c:v>
                </c:pt>
                <c:pt idx="49">
                  <c:v>2.100472737516907</c:v>
                </c:pt>
                <c:pt idx="50">
                  <c:v>2.0985402842770378</c:v>
                </c:pt>
                <c:pt idx="51">
                  <c:v>2.0890391578945064</c:v>
                </c:pt>
                <c:pt idx="52">
                  <c:v>2.0768674114221071</c:v>
                </c:pt>
                <c:pt idx="53">
                  <c:v>2.0737342242537955</c:v>
                </c:pt>
                <c:pt idx="54">
                  <c:v>2.0592355468005588</c:v>
                </c:pt>
                <c:pt idx="55">
                  <c:v>2.0586457084288403</c:v>
                </c:pt>
                <c:pt idx="56">
                  <c:v>2.0584439396554908</c:v>
                </c:pt>
                <c:pt idx="57">
                  <c:v>2.0499773885477843</c:v>
                </c:pt>
                <c:pt idx="58">
                  <c:v>2.0354067094404282</c:v>
                </c:pt>
                <c:pt idx="59">
                  <c:v>2.0217161498365415</c:v>
                </c:pt>
                <c:pt idx="60">
                  <c:v>2.0192512009142325</c:v>
                </c:pt>
                <c:pt idx="61">
                  <c:v>2.0183390478650352</c:v>
                </c:pt>
                <c:pt idx="62">
                  <c:v>2.018037074531823</c:v>
                </c:pt>
                <c:pt idx="63">
                  <c:v>2.0160843067129157</c:v>
                </c:pt>
                <c:pt idx="64">
                  <c:v>2.0041388125221764</c:v>
                </c:pt>
                <c:pt idx="65">
                  <c:v>2.0019195155755298</c:v>
                </c:pt>
                <c:pt idx="66">
                  <c:v>2.00072041969606</c:v>
                </c:pt>
                <c:pt idx="67">
                  <c:v>1.9946672850206517</c:v>
                </c:pt>
                <c:pt idx="68">
                  <c:v>1.9786745916244093</c:v>
                </c:pt>
                <c:pt idx="69">
                  <c:v>1.9615175447236735</c:v>
                </c:pt>
                <c:pt idx="70">
                  <c:v>1.9552884436154372</c:v>
                </c:pt>
                <c:pt idx="71">
                  <c:v>1.9396177531595944</c:v>
                </c:pt>
                <c:pt idx="72">
                  <c:v>1.9394843903605494</c:v>
                </c:pt>
                <c:pt idx="73">
                  <c:v>1.9228816516177893</c:v>
                </c:pt>
                <c:pt idx="74">
                  <c:v>1.9220748519224777</c:v>
                </c:pt>
                <c:pt idx="75">
                  <c:v>1.9164426655595648</c:v>
                </c:pt>
                <c:pt idx="76">
                  <c:v>1.9155941255513609</c:v>
                </c:pt>
                <c:pt idx="77">
                  <c:v>1.9153408057243055</c:v>
                </c:pt>
                <c:pt idx="78">
                  <c:v>1.9088337402694835</c:v>
                </c:pt>
                <c:pt idx="79">
                  <c:v>1.9017670536336371</c:v>
                </c:pt>
                <c:pt idx="80">
                  <c:v>1.8845562352570693</c:v>
                </c:pt>
                <c:pt idx="81">
                  <c:v>1.8769392677814731</c:v>
                </c:pt>
                <c:pt idx="82">
                  <c:v>1.87362604751655</c:v>
                </c:pt>
                <c:pt idx="83">
                  <c:v>1.8632476994888476</c:v>
                </c:pt>
                <c:pt idx="84">
                  <c:v>1.8539639063174302</c:v>
                </c:pt>
                <c:pt idx="85">
                  <c:v>1.8487350235541249</c:v>
                </c:pt>
                <c:pt idx="86">
                  <c:v>1.8385851665303181</c:v>
                </c:pt>
                <c:pt idx="87">
                  <c:v>1.8267362587711324</c:v>
                </c:pt>
                <c:pt idx="88">
                  <c:v>1.825290605787325</c:v>
                </c:pt>
                <c:pt idx="89">
                  <c:v>1.8250262010784901</c:v>
                </c:pt>
                <c:pt idx="90">
                  <c:v>1.817208740412346</c:v>
                </c:pt>
                <c:pt idx="91">
                  <c:v>1.8138364474027115</c:v>
                </c:pt>
                <c:pt idx="92">
                  <c:v>1.7909551011298857</c:v>
                </c:pt>
                <c:pt idx="93">
                  <c:v>1.7876393000209831</c:v>
                </c:pt>
                <c:pt idx="94">
                  <c:v>1.781463553324069</c:v>
                </c:pt>
                <c:pt idx="95">
                  <c:v>1.7809707547430378</c:v>
                </c:pt>
                <c:pt idx="96">
                  <c:v>1.7738823181129484</c:v>
                </c:pt>
                <c:pt idx="97">
                  <c:v>1.7577164252537156</c:v>
                </c:pt>
                <c:pt idx="98">
                  <c:v>1.7564132761382574</c:v>
                </c:pt>
                <c:pt idx="99">
                  <c:v>1.7560113791621097</c:v>
                </c:pt>
                <c:pt idx="100">
                  <c:v>1.7500995377441833</c:v>
                </c:pt>
                <c:pt idx="101">
                  <c:v>1.7461411826961231</c:v>
                </c:pt>
                <c:pt idx="102">
                  <c:v>1.7421284804447121</c:v>
                </c:pt>
                <c:pt idx="103">
                  <c:v>1.7408650630639539</c:v>
                </c:pt>
                <c:pt idx="104">
                  <c:v>1.7387675807439256</c:v>
                </c:pt>
                <c:pt idx="105">
                  <c:v>1.7260617737116579</c:v>
                </c:pt>
                <c:pt idx="106">
                  <c:v>1.7216260892632524</c:v>
                </c:pt>
                <c:pt idx="107">
                  <c:v>1.7143727899977081</c:v>
                </c:pt>
                <c:pt idx="108">
                  <c:v>1.7038434360459909</c:v>
                </c:pt>
                <c:pt idx="109">
                  <c:v>1.7000644229412478</c:v>
                </c:pt>
                <c:pt idx="110">
                  <c:v>1.6997369461155967</c:v>
                </c:pt>
                <c:pt idx="111">
                  <c:v>1.6920105635932849</c:v>
                </c:pt>
                <c:pt idx="112">
                  <c:v>1.686048341192897</c:v>
                </c:pt>
                <c:pt idx="113">
                  <c:v>1.680240303625208</c:v>
                </c:pt>
                <c:pt idx="114">
                  <c:v>1.6769741506802904</c:v>
                </c:pt>
                <c:pt idx="115">
                  <c:v>1.6613148824574044</c:v>
                </c:pt>
                <c:pt idx="116">
                  <c:v>1.6583554966289356</c:v>
                </c:pt>
                <c:pt idx="117">
                  <c:v>1.6528979471518224</c:v>
                </c:pt>
                <c:pt idx="118">
                  <c:v>1.6518744461507071</c:v>
                </c:pt>
                <c:pt idx="119">
                  <c:v>1.6469532410315559</c:v>
                </c:pt>
                <c:pt idx="120">
                  <c:v>1.6428239639249431</c:v>
                </c:pt>
                <c:pt idx="121">
                  <c:v>1.6391481800186378</c:v>
                </c:pt>
                <c:pt idx="122">
                  <c:v>1.6234146545634596</c:v>
                </c:pt>
                <c:pt idx="123">
                  <c:v>1.622809737070293</c:v>
                </c:pt>
                <c:pt idx="124">
                  <c:v>1.6207572013651155</c:v>
                </c:pt>
                <c:pt idx="125">
                  <c:v>1.6202730321338126</c:v>
                </c:pt>
                <c:pt idx="126">
                  <c:v>1.6135378840348897</c:v>
                </c:pt>
                <c:pt idx="127">
                  <c:v>1.596003163222151</c:v>
                </c:pt>
                <c:pt idx="128">
                  <c:v>1.5891324945835736</c:v>
                </c:pt>
                <c:pt idx="129">
                  <c:v>1.5877874699838452</c:v>
                </c:pt>
                <c:pt idx="130">
                  <c:v>1.5872713650982597</c:v>
                </c:pt>
                <c:pt idx="131">
                  <c:v>1.5823883759663455</c:v>
                </c:pt>
                <c:pt idx="132">
                  <c:v>1.5804201259246744</c:v>
                </c:pt>
                <c:pt idx="133">
                  <c:v>1.5567384528738555</c:v>
                </c:pt>
                <c:pt idx="134">
                  <c:v>1.5565309564301795</c:v>
                </c:pt>
                <c:pt idx="135">
                  <c:v>1.5561344114491886</c:v>
                </c:pt>
                <c:pt idx="136">
                  <c:v>1.5546264858716963</c:v>
                </c:pt>
                <c:pt idx="137">
                  <c:v>1.5357439650140785</c:v>
                </c:pt>
                <c:pt idx="138">
                  <c:v>1.529376683821541</c:v>
                </c:pt>
                <c:pt idx="139">
                  <c:v>1.5252422205624718</c:v>
                </c:pt>
                <c:pt idx="140">
                  <c:v>1.5218488763575804</c:v>
                </c:pt>
                <c:pt idx="141">
                  <c:v>1.5157049096991042</c:v>
                </c:pt>
                <c:pt idx="142">
                  <c:v>1.5146505189767021</c:v>
                </c:pt>
                <c:pt idx="143">
                  <c:v>1.5055764652082462</c:v>
                </c:pt>
                <c:pt idx="144">
                  <c:v>1.4993304193988135</c:v>
                </c:pt>
                <c:pt idx="145">
                  <c:v>1.4959262588479922</c:v>
                </c:pt>
                <c:pt idx="146">
                  <c:v>1.4939757804817115</c:v>
                </c:pt>
                <c:pt idx="147">
                  <c:v>1.4933413273136602</c:v>
                </c:pt>
                <c:pt idx="148">
                  <c:v>1.4893644604862701</c:v>
                </c:pt>
                <c:pt idx="149">
                  <c:v>1.4830712273061541</c:v>
                </c:pt>
                <c:pt idx="150">
                  <c:v>1.476743547078506</c:v>
                </c:pt>
                <c:pt idx="151">
                  <c:v>1.4673491894895219</c:v>
                </c:pt>
                <c:pt idx="152">
                  <c:v>1.4650166931505018</c:v>
                </c:pt>
                <c:pt idx="153">
                  <c:v>1.4633365210331841</c:v>
                </c:pt>
                <c:pt idx="154">
                  <c:v>1.4557390755837138</c:v>
                </c:pt>
                <c:pt idx="155">
                  <c:v>1.4548474501122586</c:v>
                </c:pt>
                <c:pt idx="156">
                  <c:v>1.4429682390224912</c:v>
                </c:pt>
                <c:pt idx="157">
                  <c:v>1.44243076582465</c:v>
                </c:pt>
                <c:pt idx="158">
                  <c:v>1.44133571705508</c:v>
                </c:pt>
                <c:pt idx="159">
                  <c:v>1.43667647708389</c:v>
                </c:pt>
                <c:pt idx="160">
                  <c:v>1.4270706146960745</c:v>
                </c:pt>
                <c:pt idx="161">
                  <c:v>1.423952100494851</c:v>
                </c:pt>
                <c:pt idx="162">
                  <c:v>1.4200295300767181</c:v>
                </c:pt>
                <c:pt idx="163">
                  <c:v>1.4188717193981359</c:v>
                </c:pt>
                <c:pt idx="164">
                  <c:v>1.418213605035417</c:v>
                </c:pt>
                <c:pt idx="165">
                  <c:v>1.4174430904994009</c:v>
                </c:pt>
                <c:pt idx="166">
                  <c:v>1.4164084347161499</c:v>
                </c:pt>
                <c:pt idx="167">
                  <c:v>1.4156588762496263</c:v>
                </c:pt>
                <c:pt idx="168">
                  <c:v>1.4109567813794213</c:v>
                </c:pt>
                <c:pt idx="169">
                  <c:v>1.4107284346327593</c:v>
                </c:pt>
                <c:pt idx="170">
                  <c:v>1.4060260564599389</c:v>
                </c:pt>
                <c:pt idx="171">
                  <c:v>1.4060218052803304</c:v>
                </c:pt>
                <c:pt idx="172">
                  <c:v>1.4040852500526793</c:v>
                </c:pt>
                <c:pt idx="173">
                  <c:v>1.4026196414015664</c:v>
                </c:pt>
                <c:pt idx="174">
                  <c:v>1.4017359104920846</c:v>
                </c:pt>
                <c:pt idx="175">
                  <c:v>1.3978987500773006</c:v>
                </c:pt>
                <c:pt idx="176">
                  <c:v>1.395905565124683</c:v>
                </c:pt>
                <c:pt idx="177">
                  <c:v>1.3934752635198111</c:v>
                </c:pt>
                <c:pt idx="178">
                  <c:v>1.3908630042014911</c:v>
                </c:pt>
                <c:pt idx="179">
                  <c:v>1.3884517148135276</c:v>
                </c:pt>
                <c:pt idx="180">
                  <c:v>1.3847147090545961</c:v>
                </c:pt>
                <c:pt idx="181">
                  <c:v>1.3790028811529467</c:v>
                </c:pt>
                <c:pt idx="182">
                  <c:v>1.3768499073595448</c:v>
                </c:pt>
                <c:pt idx="183">
                  <c:v>1.3765733327098451</c:v>
                </c:pt>
                <c:pt idx="184">
                  <c:v>1.375990088316837</c:v>
                </c:pt>
                <c:pt idx="185">
                  <c:v>1.3727497581720731</c:v>
                </c:pt>
                <c:pt idx="186">
                  <c:v>1.3650725365047855</c:v>
                </c:pt>
                <c:pt idx="187">
                  <c:v>1.3634597171960485</c:v>
                </c:pt>
                <c:pt idx="188">
                  <c:v>1.3604304348072396</c:v>
                </c:pt>
                <c:pt idx="189">
                  <c:v>1.3592829315011592</c:v>
                </c:pt>
                <c:pt idx="190">
                  <c:v>1.3588650146134844</c:v>
                </c:pt>
                <c:pt idx="191">
                  <c:v>1.3559588194337382</c:v>
                </c:pt>
                <c:pt idx="192">
                  <c:v>1.3556876789908499</c:v>
                </c:pt>
                <c:pt idx="193">
                  <c:v>1.3539003015533635</c:v>
                </c:pt>
                <c:pt idx="194">
                  <c:v>1.3472287783049914</c:v>
                </c:pt>
                <c:pt idx="195">
                  <c:v>1.3469567342416016</c:v>
                </c:pt>
                <c:pt idx="196">
                  <c:v>1.346117622841748</c:v>
                </c:pt>
                <c:pt idx="197">
                  <c:v>1.3441350590809165</c:v>
                </c:pt>
                <c:pt idx="198">
                  <c:v>1.3402045620022704</c:v>
                </c:pt>
                <c:pt idx="199">
                  <c:v>1.3390664734709778</c:v>
                </c:pt>
                <c:pt idx="200">
                  <c:v>1.3350441259041022</c:v>
                </c:pt>
                <c:pt idx="201">
                  <c:v>1.3327278108324463</c:v>
                </c:pt>
                <c:pt idx="202">
                  <c:v>1.3269766852950211</c:v>
                </c:pt>
                <c:pt idx="203">
                  <c:v>1.3225416313304688</c:v>
                </c:pt>
                <c:pt idx="204">
                  <c:v>1.319673168529635</c:v>
                </c:pt>
                <c:pt idx="205">
                  <c:v>1.31352110361561</c:v>
                </c:pt>
                <c:pt idx="206">
                  <c:v>1.3112679899606041</c:v>
                </c:pt>
                <c:pt idx="207">
                  <c:v>1.3076901706863986</c:v>
                </c:pt>
                <c:pt idx="208">
                  <c:v>1.3064795714730908</c:v>
                </c:pt>
                <c:pt idx="209">
                  <c:v>1.3064586982617001</c:v>
                </c:pt>
                <c:pt idx="210">
                  <c:v>1.3036601031774699</c:v>
                </c:pt>
                <c:pt idx="211">
                  <c:v>1.3029028456893266</c:v>
                </c:pt>
                <c:pt idx="212">
                  <c:v>1.2950478741141809</c:v>
                </c:pt>
                <c:pt idx="213">
                  <c:v>1.2923864846442423</c:v>
                </c:pt>
                <c:pt idx="214">
                  <c:v>1.2894291114982621</c:v>
                </c:pt>
                <c:pt idx="215">
                  <c:v>1.2835023860145975</c:v>
                </c:pt>
                <c:pt idx="216">
                  <c:v>1.2821678701003536</c:v>
                </c:pt>
                <c:pt idx="217">
                  <c:v>1.2819626137786471</c:v>
                </c:pt>
                <c:pt idx="218">
                  <c:v>1.2787729871403577</c:v>
                </c:pt>
                <c:pt idx="219">
                  <c:v>1.2770534961821003</c:v>
                </c:pt>
                <c:pt idx="220">
                  <c:v>1.2762827033629036</c:v>
                </c:pt>
                <c:pt idx="221">
                  <c:v>1.2743249915807902</c:v>
                </c:pt>
                <c:pt idx="222">
                  <c:v>1.2697749747164591</c:v>
                </c:pt>
                <c:pt idx="223">
                  <c:v>1.2684226131889067</c:v>
                </c:pt>
                <c:pt idx="224">
                  <c:v>1.2664146042889839</c:v>
                </c:pt>
                <c:pt idx="225">
                  <c:v>1.2660848641319915</c:v>
                </c:pt>
                <c:pt idx="226">
                  <c:v>1.2603896955136304</c:v>
                </c:pt>
                <c:pt idx="227">
                  <c:v>1.2596261924473633</c:v>
                </c:pt>
                <c:pt idx="228">
                  <c:v>1.2574678528655754</c:v>
                </c:pt>
                <c:pt idx="229">
                  <c:v>1.2569310172212873</c:v>
                </c:pt>
                <c:pt idx="230">
                  <c:v>1.2562751027795096</c:v>
                </c:pt>
                <c:pt idx="231">
                  <c:v>1.2546953809082688</c:v>
                </c:pt>
                <c:pt idx="232">
                  <c:v>1.2541099641004245</c:v>
                </c:pt>
                <c:pt idx="233">
                  <c:v>1.254099993799898</c:v>
                </c:pt>
                <c:pt idx="234">
                  <c:v>1.2537291243648678</c:v>
                </c:pt>
                <c:pt idx="235">
                  <c:v>1.2515326123410895</c:v>
                </c:pt>
                <c:pt idx="236">
                  <c:v>1.2451776156155416</c:v>
                </c:pt>
                <c:pt idx="237">
                  <c:v>1.2408392343034977</c:v>
                </c:pt>
                <c:pt idx="238">
                  <c:v>1.2319736995418811</c:v>
                </c:pt>
                <c:pt idx="239">
                  <c:v>1.2274796911047541</c:v>
                </c:pt>
                <c:pt idx="240">
                  <c:v>1.2260835895499811</c:v>
                </c:pt>
                <c:pt idx="241">
                  <c:v>1.2244959521575633</c:v>
                </c:pt>
                <c:pt idx="242">
                  <c:v>1.2089967349903292</c:v>
                </c:pt>
                <c:pt idx="243">
                  <c:v>1.2032359685889915</c:v>
                </c:pt>
                <c:pt idx="244">
                  <c:v>1.2002928552154175</c:v>
                </c:pt>
                <c:pt idx="245">
                  <c:v>1.1989530698588138</c:v>
                </c:pt>
                <c:pt idx="246">
                  <c:v>1.1978420277485535</c:v>
                </c:pt>
                <c:pt idx="247">
                  <c:v>1.1940904958193288</c:v>
                </c:pt>
                <c:pt idx="248">
                  <c:v>1.1903796716764825</c:v>
                </c:pt>
                <c:pt idx="249">
                  <c:v>1.1777159974748972</c:v>
                </c:pt>
                <c:pt idx="250">
                  <c:v>1.1740172524697337</c:v>
                </c:pt>
                <c:pt idx="251">
                  <c:v>1.1736403421940067</c:v>
                </c:pt>
                <c:pt idx="252">
                  <c:v>1.1722640515023832</c:v>
                </c:pt>
                <c:pt idx="253">
                  <c:v>1.1720843978353463</c:v>
                </c:pt>
                <c:pt idx="254">
                  <c:v>1.1657954721123567</c:v>
                </c:pt>
                <c:pt idx="255">
                  <c:v>1.1534905122195871</c:v>
                </c:pt>
                <c:pt idx="256">
                  <c:v>1.1482515824371002</c:v>
                </c:pt>
                <c:pt idx="257">
                  <c:v>1.1465299568224787</c:v>
                </c:pt>
                <c:pt idx="258">
                  <c:v>1.14577493926455</c:v>
                </c:pt>
                <c:pt idx="259">
                  <c:v>1.121862235786782</c:v>
                </c:pt>
                <c:pt idx="260">
                  <c:v>1.121829692386876</c:v>
                </c:pt>
                <c:pt idx="261">
                  <c:v>1.1196647806112996</c:v>
                </c:pt>
                <c:pt idx="262">
                  <c:v>1.1171412949470185</c:v>
                </c:pt>
                <c:pt idx="263">
                  <c:v>1.1121547821561539</c:v>
                </c:pt>
                <c:pt idx="264">
                  <c:v>1.1110518601991199</c:v>
                </c:pt>
                <c:pt idx="265">
                  <c:v>1.1101965183299951</c:v>
                </c:pt>
                <c:pt idx="266">
                  <c:v>1.1069473928649791</c:v>
                </c:pt>
                <c:pt idx="267">
                  <c:v>1.1015828290467018</c:v>
                </c:pt>
                <c:pt idx="268">
                  <c:v>1.0970729543361195</c:v>
                </c:pt>
                <c:pt idx="269">
                  <c:v>1.0963423543272566</c:v>
                </c:pt>
                <c:pt idx="270">
                  <c:v>1.0955886184370605</c:v>
                </c:pt>
                <c:pt idx="271">
                  <c:v>1.094447160389413</c:v>
                </c:pt>
                <c:pt idx="272">
                  <c:v>1.0875519735814891</c:v>
                </c:pt>
                <c:pt idx="273">
                  <c:v>1.0867710104704369</c:v>
                </c:pt>
                <c:pt idx="274">
                  <c:v>1.0826313866847657</c:v>
                </c:pt>
                <c:pt idx="275">
                  <c:v>1.0812658080132382</c:v>
                </c:pt>
                <c:pt idx="276">
                  <c:v>1.0731362972544733</c:v>
                </c:pt>
                <c:pt idx="277">
                  <c:v>1.0694289989484591</c:v>
                </c:pt>
                <c:pt idx="278">
                  <c:v>1.057392897350645</c:v>
                </c:pt>
                <c:pt idx="279">
                  <c:v>1.0551614773021942</c:v>
                </c:pt>
                <c:pt idx="280">
                  <c:v>1.052115407692499</c:v>
                </c:pt>
                <c:pt idx="281">
                  <c:v>1.0452613097311803</c:v>
                </c:pt>
                <c:pt idx="282">
                  <c:v>1.0423743134923114</c:v>
                </c:pt>
                <c:pt idx="283">
                  <c:v>1.0400384309320527</c:v>
                </c:pt>
                <c:pt idx="284">
                  <c:v>1.0284984212564869</c:v>
                </c:pt>
                <c:pt idx="285">
                  <c:v>1.0210334681329967</c:v>
                </c:pt>
                <c:pt idx="286">
                  <c:v>1.005282117994815</c:v>
                </c:pt>
                <c:pt idx="287">
                  <c:v>0.99762205414926408</c:v>
                </c:pt>
                <c:pt idx="288">
                  <c:v>0.99293192364326976</c:v>
                </c:pt>
                <c:pt idx="289">
                  <c:v>0.98849543154786301</c:v>
                </c:pt>
                <c:pt idx="290">
                  <c:v>0.98276730943568724</c:v>
                </c:pt>
                <c:pt idx="291">
                  <c:v>0.97963547359102809</c:v>
                </c:pt>
                <c:pt idx="292">
                  <c:v>0.97791716719799304</c:v>
                </c:pt>
                <c:pt idx="293">
                  <c:v>0.97712277956610782</c:v>
                </c:pt>
                <c:pt idx="294">
                  <c:v>0.97112228270928058</c:v>
                </c:pt>
                <c:pt idx="295">
                  <c:v>0.97000538593432395</c:v>
                </c:pt>
                <c:pt idx="296">
                  <c:v>0.9608198864822205</c:v>
                </c:pt>
                <c:pt idx="297">
                  <c:v>0.95998305382674276</c:v>
                </c:pt>
                <c:pt idx="298">
                  <c:v>0.95968049427064184</c:v>
                </c:pt>
                <c:pt idx="299">
                  <c:v>0.959169010166395</c:v>
                </c:pt>
                <c:pt idx="300">
                  <c:v>0.95402380505106743</c:v>
                </c:pt>
                <c:pt idx="301">
                  <c:v>0.95303802669331106</c:v>
                </c:pt>
                <c:pt idx="302">
                  <c:v>0.95184704324077551</c:v>
                </c:pt>
                <c:pt idx="303">
                  <c:v>0.93921035979308642</c:v>
                </c:pt>
                <c:pt idx="304">
                  <c:v>0.93575382001772067</c:v>
                </c:pt>
                <c:pt idx="305">
                  <c:v>0.93467570115421683</c:v>
                </c:pt>
                <c:pt idx="306">
                  <c:v>0.93132193554065967</c:v>
                </c:pt>
                <c:pt idx="307">
                  <c:v>0.92550335826529384</c:v>
                </c:pt>
                <c:pt idx="308">
                  <c:v>0.9186647150030739</c:v>
                </c:pt>
                <c:pt idx="309">
                  <c:v>0.91768197003265506</c:v>
                </c:pt>
                <c:pt idx="310">
                  <c:v>0.90931800727931145</c:v>
                </c:pt>
                <c:pt idx="311">
                  <c:v>0.90417173481757995</c:v>
                </c:pt>
                <c:pt idx="312">
                  <c:v>0.9004292273114276</c:v>
                </c:pt>
                <c:pt idx="313">
                  <c:v>0.89681808490563197</c:v>
                </c:pt>
                <c:pt idx="314">
                  <c:v>0.88787793571563645</c:v>
                </c:pt>
                <c:pt idx="315">
                  <c:v>0.88526715378452492</c:v>
                </c:pt>
                <c:pt idx="316">
                  <c:v>0.88403815377139061</c:v>
                </c:pt>
                <c:pt idx="317">
                  <c:v>0.88364782820814458</c:v>
                </c:pt>
                <c:pt idx="318">
                  <c:v>0.88180550835567029</c:v>
                </c:pt>
                <c:pt idx="319">
                  <c:v>0.87407226975526064</c:v>
                </c:pt>
                <c:pt idx="320">
                  <c:v>0.87356465299566577</c:v>
                </c:pt>
                <c:pt idx="321">
                  <c:v>0.86772878710168044</c:v>
                </c:pt>
                <c:pt idx="322">
                  <c:v>0.86715762780731653</c:v>
                </c:pt>
                <c:pt idx="323">
                  <c:v>0.86677225588425422</c:v>
                </c:pt>
                <c:pt idx="324">
                  <c:v>0.86450573254422047</c:v>
                </c:pt>
                <c:pt idx="325">
                  <c:v>0.86378525032471343</c:v>
                </c:pt>
                <c:pt idx="326">
                  <c:v>0.86244232610335636</c:v>
                </c:pt>
                <c:pt idx="327">
                  <c:v>0.86167799202872319</c:v>
                </c:pt>
                <c:pt idx="328">
                  <c:v>0.85571534057331267</c:v>
                </c:pt>
                <c:pt idx="329">
                  <c:v>0.8527622381743144</c:v>
                </c:pt>
                <c:pt idx="330">
                  <c:v>0.85133898462851088</c:v>
                </c:pt>
                <c:pt idx="331">
                  <c:v>0.85032241836392841</c:v>
                </c:pt>
                <c:pt idx="332">
                  <c:v>0.84980250762183374</c:v>
                </c:pt>
                <c:pt idx="333">
                  <c:v>0.84960882515271008</c:v>
                </c:pt>
                <c:pt idx="334">
                  <c:v>0.84574423265710552</c:v>
                </c:pt>
                <c:pt idx="335">
                  <c:v>0.84413336300403452</c:v>
                </c:pt>
                <c:pt idx="336">
                  <c:v>0.8439321250514209</c:v>
                </c:pt>
                <c:pt idx="337">
                  <c:v>0.8415462970230464</c:v>
                </c:pt>
                <c:pt idx="338">
                  <c:v>0.8381025915371112</c:v>
                </c:pt>
                <c:pt idx="339">
                  <c:v>0.83477780383042677</c:v>
                </c:pt>
                <c:pt idx="340">
                  <c:v>0.83231338130309274</c:v>
                </c:pt>
                <c:pt idx="341">
                  <c:v>0.83080854370704293</c:v>
                </c:pt>
                <c:pt idx="342">
                  <c:v>0.83059895360192926</c:v>
                </c:pt>
                <c:pt idx="343">
                  <c:v>0.82939550185802147</c:v>
                </c:pt>
                <c:pt idx="344">
                  <c:v>0.82885065609782382</c:v>
                </c:pt>
                <c:pt idx="345">
                  <c:v>0.82825729583854568</c:v>
                </c:pt>
                <c:pt idx="346">
                  <c:v>0.82798999635784909</c:v>
                </c:pt>
                <c:pt idx="347">
                  <c:v>0.82656417044783015</c:v>
                </c:pt>
                <c:pt idx="348">
                  <c:v>0.8253772577792533</c:v>
                </c:pt>
                <c:pt idx="349">
                  <c:v>0.82459797199498464</c:v>
                </c:pt>
                <c:pt idx="350">
                  <c:v>0.82329773700730424</c:v>
                </c:pt>
                <c:pt idx="351">
                  <c:v>0.82184530147418056</c:v>
                </c:pt>
                <c:pt idx="352">
                  <c:v>0.82085467422637237</c:v>
                </c:pt>
                <c:pt idx="353">
                  <c:v>0.82062306003551622</c:v>
                </c:pt>
                <c:pt idx="354">
                  <c:v>0.81663215078153051</c:v>
                </c:pt>
                <c:pt idx="355">
                  <c:v>0.81541002704462195</c:v>
                </c:pt>
                <c:pt idx="356">
                  <c:v>0.81518461673621412</c:v>
                </c:pt>
                <c:pt idx="357">
                  <c:v>0.81406105357795111</c:v>
                </c:pt>
                <c:pt idx="358">
                  <c:v>0.81254918263630249</c:v>
                </c:pt>
                <c:pt idx="359">
                  <c:v>0.81085815906864878</c:v>
                </c:pt>
                <c:pt idx="360">
                  <c:v>0.81010106793311198</c:v>
                </c:pt>
                <c:pt idx="361">
                  <c:v>0.81004029448735504</c:v>
                </c:pt>
                <c:pt idx="362">
                  <c:v>0.80955372526110325</c:v>
                </c:pt>
                <c:pt idx="363">
                  <c:v>0.80674667344111384</c:v>
                </c:pt>
                <c:pt idx="364">
                  <c:v>0.80396172920703945</c:v>
                </c:pt>
                <c:pt idx="365">
                  <c:v>0.80361498960716948</c:v>
                </c:pt>
                <c:pt idx="366">
                  <c:v>0.80280692078487825</c:v>
                </c:pt>
                <c:pt idx="367">
                  <c:v>0.80276285325392127</c:v>
                </c:pt>
                <c:pt idx="368">
                  <c:v>0.80202199543853014</c:v>
                </c:pt>
                <c:pt idx="369">
                  <c:v>0.80037548508797673</c:v>
                </c:pt>
                <c:pt idx="370">
                  <c:v>0.79949782389666268</c:v>
                </c:pt>
                <c:pt idx="371">
                  <c:v>0.79840835989356118</c:v>
                </c:pt>
                <c:pt idx="372">
                  <c:v>0.79775819093770628</c:v>
                </c:pt>
                <c:pt idx="373">
                  <c:v>0.79775359000522794</c:v>
                </c:pt>
                <c:pt idx="374">
                  <c:v>0.7953660605490489</c:v>
                </c:pt>
                <c:pt idx="375">
                  <c:v>0.79480743354822792</c:v>
                </c:pt>
                <c:pt idx="376">
                  <c:v>0.79289335050438847</c:v>
                </c:pt>
                <c:pt idx="377">
                  <c:v>0.79219071807702501</c:v>
                </c:pt>
                <c:pt idx="378">
                  <c:v>0.79184334290826786</c:v>
                </c:pt>
                <c:pt idx="379">
                  <c:v>0.78833002200860192</c:v>
                </c:pt>
                <c:pt idx="380">
                  <c:v>0.78733715157351059</c:v>
                </c:pt>
                <c:pt idx="381">
                  <c:v>0.78670805028350366</c:v>
                </c:pt>
                <c:pt idx="382">
                  <c:v>0.78663639732920676</c:v>
                </c:pt>
                <c:pt idx="383">
                  <c:v>0.78279673808280104</c:v>
                </c:pt>
                <c:pt idx="384">
                  <c:v>0.78127188550457927</c:v>
                </c:pt>
                <c:pt idx="385">
                  <c:v>0.78108410833142661</c:v>
                </c:pt>
                <c:pt idx="386">
                  <c:v>0.7800319043187397</c:v>
                </c:pt>
                <c:pt idx="387">
                  <c:v>0.77907631739734273</c:v>
                </c:pt>
                <c:pt idx="388">
                  <c:v>0.77784380289551469</c:v>
                </c:pt>
                <c:pt idx="389">
                  <c:v>0.77649718504824861</c:v>
                </c:pt>
                <c:pt idx="390">
                  <c:v>0.77587487851914427</c:v>
                </c:pt>
                <c:pt idx="391">
                  <c:v>0.77560216110938907</c:v>
                </c:pt>
                <c:pt idx="392">
                  <c:v>0.77059318468684623</c:v>
                </c:pt>
                <c:pt idx="393">
                  <c:v>0.77051545074579897</c:v>
                </c:pt>
                <c:pt idx="394">
                  <c:v>0.76890331637745846</c:v>
                </c:pt>
                <c:pt idx="395">
                  <c:v>0.76877632066449164</c:v>
                </c:pt>
                <c:pt idx="396">
                  <c:v>0.76519309899519428</c:v>
                </c:pt>
                <c:pt idx="397">
                  <c:v>0.76368503009027122</c:v>
                </c:pt>
                <c:pt idx="398">
                  <c:v>0.76095720435509073</c:v>
                </c:pt>
                <c:pt idx="399">
                  <c:v>0.75990752179624099</c:v>
                </c:pt>
                <c:pt idx="400">
                  <c:v>0.75863358953523619</c:v>
                </c:pt>
                <c:pt idx="401">
                  <c:v>0.75806686633066578</c:v>
                </c:pt>
                <c:pt idx="402">
                  <c:v>0.75649391020158685</c:v>
                </c:pt>
                <c:pt idx="403">
                  <c:v>0.75523712839203805</c:v>
                </c:pt>
                <c:pt idx="404">
                  <c:v>0.75465845667949605</c:v>
                </c:pt>
                <c:pt idx="405">
                  <c:v>0.75440168189074175</c:v>
                </c:pt>
                <c:pt idx="406">
                  <c:v>0.74947965036598507</c:v>
                </c:pt>
                <c:pt idx="407">
                  <c:v>0.74944564986409357</c:v>
                </c:pt>
                <c:pt idx="408">
                  <c:v>0.74920157507961171</c:v>
                </c:pt>
                <c:pt idx="409">
                  <c:v>0.74426885060261649</c:v>
                </c:pt>
                <c:pt idx="410">
                  <c:v>0.74034922433721184</c:v>
                </c:pt>
                <c:pt idx="411">
                  <c:v>0.73912781011814865</c:v>
                </c:pt>
                <c:pt idx="412">
                  <c:v>0.73887959016456373</c:v>
                </c:pt>
                <c:pt idx="413">
                  <c:v>0.73638974304638383</c:v>
                </c:pt>
                <c:pt idx="414">
                  <c:v>0.73556015924317153</c:v>
                </c:pt>
                <c:pt idx="415">
                  <c:v>0.73402228139661174</c:v>
                </c:pt>
                <c:pt idx="416">
                  <c:v>0.73084561822838767</c:v>
                </c:pt>
                <c:pt idx="417">
                  <c:v>0.72895201913844831</c:v>
                </c:pt>
                <c:pt idx="418">
                  <c:v>0.72718420863082023</c:v>
                </c:pt>
                <c:pt idx="419">
                  <c:v>0.72508525497821663</c:v>
                </c:pt>
                <c:pt idx="420">
                  <c:v>0.72396916685377033</c:v>
                </c:pt>
                <c:pt idx="421">
                  <c:v>0.72351239064168471</c:v>
                </c:pt>
                <c:pt idx="422">
                  <c:v>0.72235214090900213</c:v>
                </c:pt>
                <c:pt idx="423">
                  <c:v>0.71765916156079768</c:v>
                </c:pt>
                <c:pt idx="424">
                  <c:v>0.71425147648090626</c:v>
                </c:pt>
                <c:pt idx="425">
                  <c:v>0.7113704696556501</c:v>
                </c:pt>
                <c:pt idx="426">
                  <c:v>0.71110396768458228</c:v>
                </c:pt>
                <c:pt idx="427">
                  <c:v>0.70759260593722273</c:v>
                </c:pt>
                <c:pt idx="428">
                  <c:v>0.70711660382854447</c:v>
                </c:pt>
                <c:pt idx="429">
                  <c:v>0.70644785677077104</c:v>
                </c:pt>
                <c:pt idx="430">
                  <c:v>0.70502647220895365</c:v>
                </c:pt>
                <c:pt idx="431">
                  <c:v>0.70398822607265965</c:v>
                </c:pt>
                <c:pt idx="432">
                  <c:v>0.70182773098412454</c:v>
                </c:pt>
                <c:pt idx="433">
                  <c:v>0.70152389684133909</c:v>
                </c:pt>
                <c:pt idx="434">
                  <c:v>0.69993943667561476</c:v>
                </c:pt>
                <c:pt idx="435">
                  <c:v>0.69963526675893017</c:v>
                </c:pt>
                <c:pt idx="436">
                  <c:v>0.69814097440954304</c:v>
                </c:pt>
                <c:pt idx="437">
                  <c:v>0.69506417778721064</c:v>
                </c:pt>
                <c:pt idx="438">
                  <c:v>0.6944343362712293</c:v>
                </c:pt>
                <c:pt idx="439">
                  <c:v>0.69393458746800685</c:v>
                </c:pt>
                <c:pt idx="440">
                  <c:v>0.69255695815374629</c:v>
                </c:pt>
                <c:pt idx="441">
                  <c:v>0.6918261578713365</c:v>
                </c:pt>
                <c:pt idx="442">
                  <c:v>0.69135134578805935</c:v>
                </c:pt>
                <c:pt idx="443">
                  <c:v>0.69134484328469248</c:v>
                </c:pt>
                <c:pt idx="444">
                  <c:v>0.6907223033262746</c:v>
                </c:pt>
                <c:pt idx="445">
                  <c:v>0.69025549053008495</c:v>
                </c:pt>
                <c:pt idx="446">
                  <c:v>0.68549826152044302</c:v>
                </c:pt>
                <c:pt idx="447">
                  <c:v>0.68548614556815679</c:v>
                </c:pt>
                <c:pt idx="448">
                  <c:v>0.68234051452162614</c:v>
                </c:pt>
                <c:pt idx="449">
                  <c:v>0.68232124130613925</c:v>
                </c:pt>
                <c:pt idx="450">
                  <c:v>0.68075088578940635</c:v>
                </c:pt>
                <c:pt idx="451">
                  <c:v>0.67656276898008194</c:v>
                </c:pt>
                <c:pt idx="452">
                  <c:v>0.67645520270109283</c:v>
                </c:pt>
                <c:pt idx="453">
                  <c:v>0.67620783516560234</c:v>
                </c:pt>
                <c:pt idx="454">
                  <c:v>0.67604854731414254</c:v>
                </c:pt>
                <c:pt idx="455">
                  <c:v>0.6751363635124692</c:v>
                </c:pt>
                <c:pt idx="456">
                  <c:v>0.67137872983313918</c:v>
                </c:pt>
                <c:pt idx="457">
                  <c:v>0.67104205010302098</c:v>
                </c:pt>
                <c:pt idx="458">
                  <c:v>0.67072034997465935</c:v>
                </c:pt>
                <c:pt idx="459">
                  <c:v>0.66674117650688236</c:v>
                </c:pt>
                <c:pt idx="460">
                  <c:v>0.66639203786168466</c:v>
                </c:pt>
                <c:pt idx="461">
                  <c:v>0.66474282994813716</c:v>
                </c:pt>
                <c:pt idx="462">
                  <c:v>0.66472498643549627</c:v>
                </c:pt>
                <c:pt idx="463">
                  <c:v>0.66213565847377154</c:v>
                </c:pt>
                <c:pt idx="464">
                  <c:v>0.66080453738020339</c:v>
                </c:pt>
                <c:pt idx="465">
                  <c:v>0.66055147571696826</c:v>
                </c:pt>
                <c:pt idx="466">
                  <c:v>0.65756195333307199</c:v>
                </c:pt>
                <c:pt idx="467">
                  <c:v>0.65639587478391004</c:v>
                </c:pt>
                <c:pt idx="468">
                  <c:v>0.65387487304355274</c:v>
                </c:pt>
                <c:pt idx="469">
                  <c:v>0.6532413385233542</c:v>
                </c:pt>
                <c:pt idx="470">
                  <c:v>0.65301984112909939</c:v>
                </c:pt>
                <c:pt idx="471">
                  <c:v>0.65078998262867538</c:v>
                </c:pt>
                <c:pt idx="472">
                  <c:v>0.64850910359476532</c:v>
                </c:pt>
                <c:pt idx="473">
                  <c:v>0.64819268780029138</c:v>
                </c:pt>
                <c:pt idx="474">
                  <c:v>0.64749100737568455</c:v>
                </c:pt>
                <c:pt idx="475">
                  <c:v>0.64718428032228215</c:v>
                </c:pt>
                <c:pt idx="476">
                  <c:v>0.64402952400218283</c:v>
                </c:pt>
                <c:pt idx="477">
                  <c:v>0.64349823189208588</c:v>
                </c:pt>
                <c:pt idx="478">
                  <c:v>0.64059722392806329</c:v>
                </c:pt>
                <c:pt idx="479">
                  <c:v>0.63958088712638383</c:v>
                </c:pt>
                <c:pt idx="480">
                  <c:v>0.63901284088326327</c:v>
                </c:pt>
                <c:pt idx="481">
                  <c:v>0.63516297923016074</c:v>
                </c:pt>
                <c:pt idx="482">
                  <c:v>0.63459132849156175</c:v>
                </c:pt>
                <c:pt idx="483">
                  <c:v>0.63458933295862052</c:v>
                </c:pt>
                <c:pt idx="484">
                  <c:v>0.63304330190213565</c:v>
                </c:pt>
                <c:pt idx="485">
                  <c:v>0.63185412124230378</c:v>
                </c:pt>
                <c:pt idx="486">
                  <c:v>0.63148546449557197</c:v>
                </c:pt>
                <c:pt idx="487">
                  <c:v>0.63077558805290013</c:v>
                </c:pt>
                <c:pt idx="488">
                  <c:v>0.63020648398290846</c:v>
                </c:pt>
                <c:pt idx="489">
                  <c:v>0.62955049764858306</c:v>
                </c:pt>
                <c:pt idx="490">
                  <c:v>0.62814709833815807</c:v>
                </c:pt>
                <c:pt idx="491">
                  <c:v>0.62735332721595671</c:v>
                </c:pt>
                <c:pt idx="492">
                  <c:v>0.62641850280021794</c:v>
                </c:pt>
                <c:pt idx="493">
                  <c:v>0.6258530687187972</c:v>
                </c:pt>
                <c:pt idx="494">
                  <c:v>0.62209151413380015</c:v>
                </c:pt>
                <c:pt idx="495">
                  <c:v>0.62180115439135619</c:v>
                </c:pt>
                <c:pt idx="496">
                  <c:v>0.62152993716544536</c:v>
                </c:pt>
                <c:pt idx="497">
                  <c:v>0.62081179416806176</c:v>
                </c:pt>
                <c:pt idx="498">
                  <c:v>0.61779441416133962</c:v>
                </c:pt>
                <c:pt idx="499">
                  <c:v>0.61745667742930643</c:v>
                </c:pt>
                <c:pt idx="500">
                  <c:v>0.61723670723281066</c:v>
                </c:pt>
                <c:pt idx="501">
                  <c:v>0.6135269964265464</c:v>
                </c:pt>
                <c:pt idx="502">
                  <c:v>0.61297314017471372</c:v>
                </c:pt>
                <c:pt idx="503">
                  <c:v>0.60992423961361408</c:v>
                </c:pt>
                <c:pt idx="504">
                  <c:v>0.60966579677174015</c:v>
                </c:pt>
                <c:pt idx="505">
                  <c:v>0.608739025097909</c:v>
                </c:pt>
                <c:pt idx="506">
                  <c:v>0.6045341574459</c:v>
                </c:pt>
                <c:pt idx="507">
                  <c:v>0.60418561793953207</c:v>
                </c:pt>
                <c:pt idx="508">
                  <c:v>0.60290140858299157</c:v>
                </c:pt>
                <c:pt idx="509">
                  <c:v>0.60180287682407285</c:v>
                </c:pt>
                <c:pt idx="510">
                  <c:v>0.60035833498398206</c:v>
                </c:pt>
                <c:pt idx="511">
                  <c:v>0.59971902102738439</c:v>
                </c:pt>
                <c:pt idx="512">
                  <c:v>0.59691806587772711</c:v>
                </c:pt>
                <c:pt idx="513">
                  <c:v>0.59649520856341698</c:v>
                </c:pt>
                <c:pt idx="514">
                  <c:v>0.59621135704363792</c:v>
                </c:pt>
                <c:pt idx="515">
                  <c:v>0.59265930124073751</c:v>
                </c:pt>
                <c:pt idx="516">
                  <c:v>0.59209302437399025</c:v>
                </c:pt>
                <c:pt idx="517">
                  <c:v>0.59137673411958858</c:v>
                </c:pt>
                <c:pt idx="518">
                  <c:v>0.58854026050053354</c:v>
                </c:pt>
                <c:pt idx="519">
                  <c:v>0.58800313910635749</c:v>
                </c:pt>
                <c:pt idx="520">
                  <c:v>0.58751546918293385</c:v>
                </c:pt>
                <c:pt idx="521">
                  <c:v>0.58717130630646253</c:v>
                </c:pt>
                <c:pt idx="522">
                  <c:v>0.58447021472352245</c:v>
                </c:pt>
                <c:pt idx="523">
                  <c:v>0.58417011073746772</c:v>
                </c:pt>
                <c:pt idx="524">
                  <c:v>0.5839415047399299</c:v>
                </c:pt>
                <c:pt idx="525">
                  <c:v>0.58043210852336957</c:v>
                </c:pt>
                <c:pt idx="526">
                  <c:v>0.57990792613143238</c:v>
                </c:pt>
                <c:pt idx="527">
                  <c:v>0.57821840459854423</c:v>
                </c:pt>
                <c:pt idx="528">
                  <c:v>0.57776550649540281</c:v>
                </c:pt>
                <c:pt idx="529">
                  <c:v>0.57642260803385859</c:v>
                </c:pt>
                <c:pt idx="530">
                  <c:v>0.57590220948558002</c:v>
                </c:pt>
                <c:pt idx="531">
                  <c:v>0.57575868676972486</c:v>
                </c:pt>
                <c:pt idx="532">
                  <c:v>0.57554813384945447</c:v>
                </c:pt>
                <c:pt idx="533">
                  <c:v>0.57306426544425493</c:v>
                </c:pt>
                <c:pt idx="534">
                  <c:v>0.57299162769343259</c:v>
                </c:pt>
                <c:pt idx="535">
                  <c:v>0.57192416234573717</c:v>
                </c:pt>
                <c:pt idx="536">
                  <c:v>0.57083133966799693</c:v>
                </c:pt>
                <c:pt idx="537">
                  <c:v>0.56797359358466459</c:v>
                </c:pt>
                <c:pt idx="538">
                  <c:v>0.56730856155059639</c:v>
                </c:pt>
                <c:pt idx="539">
                  <c:v>0.56599258041356704</c:v>
                </c:pt>
                <c:pt idx="540">
                  <c:v>0.5640503133953354</c:v>
                </c:pt>
                <c:pt idx="541">
                  <c:v>0.56112871669838227</c:v>
                </c:pt>
                <c:pt idx="542">
                  <c:v>0.5588619015718963</c:v>
                </c:pt>
                <c:pt idx="543">
                  <c:v>0.55482398457229554</c:v>
                </c:pt>
                <c:pt idx="544">
                  <c:v>0.55473482004375896</c:v>
                </c:pt>
                <c:pt idx="545">
                  <c:v>0.55334440920603001</c:v>
                </c:pt>
                <c:pt idx="546">
                  <c:v>0.55050839738622281</c:v>
                </c:pt>
                <c:pt idx="547">
                  <c:v>0.54879432534587014</c:v>
                </c:pt>
                <c:pt idx="548">
                  <c:v>0.54800519070268894</c:v>
                </c:pt>
                <c:pt idx="549">
                  <c:v>0.54710585338390083</c:v>
                </c:pt>
                <c:pt idx="550">
                  <c:v>0.54650617885080144</c:v>
                </c:pt>
                <c:pt idx="551">
                  <c:v>0.54649600819056465</c:v>
                </c:pt>
                <c:pt idx="552">
                  <c:v>0.5448679756661915</c:v>
                </c:pt>
                <c:pt idx="553">
                  <c:v>0.54107905372546383</c:v>
                </c:pt>
                <c:pt idx="554">
                  <c:v>0.53922315269219112</c:v>
                </c:pt>
                <c:pt idx="555">
                  <c:v>0.53733684645081536</c:v>
                </c:pt>
                <c:pt idx="556">
                  <c:v>0.53593537226336563</c:v>
                </c:pt>
                <c:pt idx="557">
                  <c:v>0.53452306454473697</c:v>
                </c:pt>
                <c:pt idx="558">
                  <c:v>0.5336243142070739</c:v>
                </c:pt>
                <c:pt idx="559">
                  <c:v>0.53192100265674869</c:v>
                </c:pt>
                <c:pt idx="560">
                  <c:v>0.53055679899718122</c:v>
                </c:pt>
                <c:pt idx="561">
                  <c:v>0.52999231116141021</c:v>
                </c:pt>
                <c:pt idx="562">
                  <c:v>0.52993813877038498</c:v>
                </c:pt>
                <c:pt idx="563">
                  <c:v>0.52971593761358948</c:v>
                </c:pt>
                <c:pt idx="564">
                  <c:v>0.52682825011350309</c:v>
                </c:pt>
                <c:pt idx="565">
                  <c:v>0.52482456853573245</c:v>
                </c:pt>
                <c:pt idx="566">
                  <c:v>0.52397374304358313</c:v>
                </c:pt>
                <c:pt idx="567">
                  <c:v>0.52329418543222983</c:v>
                </c:pt>
                <c:pt idx="568">
                  <c:v>0.51981957441444193</c:v>
                </c:pt>
                <c:pt idx="569">
                  <c:v>0.51856446254581534</c:v>
                </c:pt>
                <c:pt idx="570">
                  <c:v>0.51804755912951195</c:v>
                </c:pt>
                <c:pt idx="571">
                  <c:v>0.51707334441543118</c:v>
                </c:pt>
                <c:pt idx="572">
                  <c:v>0.51525580151628336</c:v>
                </c:pt>
                <c:pt idx="573">
                  <c:v>0.51256514185470037</c:v>
                </c:pt>
                <c:pt idx="574">
                  <c:v>0.51204955001019536</c:v>
                </c:pt>
                <c:pt idx="575">
                  <c:v>0.51087271786295152</c:v>
                </c:pt>
                <c:pt idx="576">
                  <c:v>0.50885018587711228</c:v>
                </c:pt>
                <c:pt idx="577">
                  <c:v>0.50685944371419922</c:v>
                </c:pt>
                <c:pt idx="578">
                  <c:v>0.50530282006494642</c:v>
                </c:pt>
                <c:pt idx="579">
                  <c:v>0.50478856884203116</c:v>
                </c:pt>
                <c:pt idx="580">
                  <c:v>0.50138339696661416</c:v>
                </c:pt>
                <c:pt idx="581">
                  <c:v>0.49774973409738005</c:v>
                </c:pt>
                <c:pt idx="582">
                  <c:v>0.49488152566193278</c:v>
                </c:pt>
                <c:pt idx="583">
                  <c:v>0.49484656078133893</c:v>
                </c:pt>
                <c:pt idx="584">
                  <c:v>0.49476189514514668</c:v>
                </c:pt>
                <c:pt idx="585">
                  <c:v>0.49412754370344647</c:v>
                </c:pt>
                <c:pt idx="586">
                  <c:v>0.49345640230318133</c:v>
                </c:pt>
                <c:pt idx="587">
                  <c:v>0.49200936222347774</c:v>
                </c:pt>
                <c:pt idx="588">
                  <c:v>0.49035672771302674</c:v>
                </c:pt>
                <c:pt idx="589">
                  <c:v>0.48818206720866991</c:v>
                </c:pt>
                <c:pt idx="590">
                  <c:v>0.48473010229594388</c:v>
                </c:pt>
                <c:pt idx="591">
                  <c:v>0.48350666214174454</c:v>
                </c:pt>
                <c:pt idx="592">
                  <c:v>0.48263902225437827</c:v>
                </c:pt>
                <c:pt idx="593">
                  <c:v>0.48136695714182337</c:v>
                </c:pt>
                <c:pt idx="594">
                  <c:v>0.47858983527342031</c:v>
                </c:pt>
                <c:pt idx="595">
                  <c:v>0.47844067648052446</c:v>
                </c:pt>
                <c:pt idx="596">
                  <c:v>0.47792542498651741</c:v>
                </c:pt>
                <c:pt idx="597">
                  <c:v>0.47546857901584183</c:v>
                </c:pt>
                <c:pt idx="598">
                  <c:v>0.47483912699324377</c:v>
                </c:pt>
                <c:pt idx="599">
                  <c:v>0.4746130203304193</c:v>
                </c:pt>
                <c:pt idx="600">
                  <c:v>0.47416616039019754</c:v>
                </c:pt>
                <c:pt idx="601">
                  <c:v>0.4714763285324946</c:v>
                </c:pt>
                <c:pt idx="602">
                  <c:v>0.47124776156194942</c:v>
                </c:pt>
                <c:pt idx="603">
                  <c:v>0.46820417518888463</c:v>
                </c:pt>
                <c:pt idx="604">
                  <c:v>0.46781820557726317</c:v>
                </c:pt>
                <c:pt idx="605">
                  <c:v>0.46460101448617186</c:v>
                </c:pt>
                <c:pt idx="606">
                  <c:v>0.46455426835624569</c:v>
                </c:pt>
                <c:pt idx="607">
                  <c:v>0.46087659386318519</c:v>
                </c:pt>
                <c:pt idx="608">
                  <c:v>0.4578397754566082</c:v>
                </c:pt>
                <c:pt idx="609">
                  <c:v>0.45663122964025105</c:v>
                </c:pt>
                <c:pt idx="610">
                  <c:v>0.45582810366488191</c:v>
                </c:pt>
                <c:pt idx="611">
                  <c:v>0.45237508180412478</c:v>
                </c:pt>
                <c:pt idx="612">
                  <c:v>0.45233214812663919</c:v>
                </c:pt>
                <c:pt idx="613">
                  <c:v>0.44914297925156227</c:v>
                </c:pt>
                <c:pt idx="614">
                  <c:v>0.44882156076216351</c:v>
                </c:pt>
                <c:pt idx="615">
                  <c:v>0.44602847607643831</c:v>
                </c:pt>
                <c:pt idx="616">
                  <c:v>0.44564147872731735</c:v>
                </c:pt>
                <c:pt idx="617">
                  <c:v>0.44294528898421814</c:v>
                </c:pt>
                <c:pt idx="618">
                  <c:v>0.44254833841885699</c:v>
                </c:pt>
                <c:pt idx="619">
                  <c:v>0.44003935633641089</c:v>
                </c:pt>
                <c:pt idx="620">
                  <c:v>0.43988522459269369</c:v>
                </c:pt>
                <c:pt idx="621">
                  <c:v>0.43692885228748807</c:v>
                </c:pt>
                <c:pt idx="622">
                  <c:v>0.43684663759108799</c:v>
                </c:pt>
                <c:pt idx="623">
                  <c:v>0.4365549356653961</c:v>
                </c:pt>
                <c:pt idx="624">
                  <c:v>0.43382910295867377</c:v>
                </c:pt>
                <c:pt idx="625">
                  <c:v>0.43345658543093346</c:v>
                </c:pt>
                <c:pt idx="626">
                  <c:v>0.43083242375193975</c:v>
                </c:pt>
                <c:pt idx="627">
                  <c:v>0.43044705363628022</c:v>
                </c:pt>
                <c:pt idx="628">
                  <c:v>0.42785644631645131</c:v>
                </c:pt>
                <c:pt idx="629">
                  <c:v>0.42490102586763578</c:v>
                </c:pt>
                <c:pt idx="630">
                  <c:v>0.42389650263610767</c:v>
                </c:pt>
                <c:pt idx="631">
                  <c:v>0.42196602007521733</c:v>
                </c:pt>
                <c:pt idx="632">
                  <c:v>0.41910345258669418</c:v>
                </c:pt>
                <c:pt idx="633">
                  <c:v>0.41905128786288615</c:v>
                </c:pt>
                <c:pt idx="634">
                  <c:v>0.41615668917925264</c:v>
                </c:pt>
                <c:pt idx="635">
                  <c:v>0.41586117274334722</c:v>
                </c:pt>
                <c:pt idx="636">
                  <c:v>0.4134327580521634</c:v>
                </c:pt>
                <c:pt idx="637">
                  <c:v>0.41328208494972646</c:v>
                </c:pt>
                <c:pt idx="638">
                  <c:v>0.41292392729714605</c:v>
                </c:pt>
                <c:pt idx="639">
                  <c:v>0.41042733706212386</c:v>
                </c:pt>
                <c:pt idx="640">
                  <c:v>0.41005960738866348</c:v>
                </c:pt>
                <c:pt idx="641">
                  <c:v>0.40759230835859811</c:v>
                </c:pt>
                <c:pt idx="642">
                  <c:v>0.40722487542102875</c:v>
                </c:pt>
                <c:pt idx="643">
                  <c:v>0.40635932973314687</c:v>
                </c:pt>
                <c:pt idx="644">
                  <c:v>0.40477686262878132</c:v>
                </c:pt>
                <c:pt idx="645">
                  <c:v>0.40441154994918299</c:v>
                </c:pt>
                <c:pt idx="646">
                  <c:v>0.40396955597138418</c:v>
                </c:pt>
                <c:pt idx="647">
                  <c:v>0.4019808646031906</c:v>
                </c:pt>
                <c:pt idx="648">
                  <c:v>0.40161799751704236</c:v>
                </c:pt>
                <c:pt idx="649">
                  <c:v>0.39920417994671981</c:v>
                </c:pt>
                <c:pt idx="650">
                  <c:v>0.39884380487668664</c:v>
                </c:pt>
                <c:pt idx="651">
                  <c:v>0.39644667525218358</c:v>
                </c:pt>
                <c:pt idx="652">
                  <c:v>0.3960887867760905</c:v>
                </c:pt>
                <c:pt idx="653">
                  <c:v>0.39370821803390721</c:v>
                </c:pt>
                <c:pt idx="654">
                  <c:v>0.39335280117154664</c:v>
                </c:pt>
                <c:pt idx="655">
                  <c:v>0.39098867672136156</c:v>
                </c:pt>
                <c:pt idx="656">
                  <c:v>0.39063571480900838</c:v>
                </c:pt>
                <c:pt idx="657">
                  <c:v>0.38828792065284157</c:v>
                </c:pt>
                <c:pt idx="658">
                  <c:v>0.38799892709142891</c:v>
                </c:pt>
                <c:pt idx="659">
                  <c:v>0.38793739680907868</c:v>
                </c:pt>
                <c:pt idx="660">
                  <c:v>0.38560582006918831</c:v>
                </c:pt>
                <c:pt idx="661">
                  <c:v>0.38525771746722964</c:v>
                </c:pt>
                <c:pt idx="662">
                  <c:v>0.38294224610755478</c:v>
                </c:pt>
                <c:pt idx="663">
                  <c:v>0.38259654802530302</c:v>
                </c:pt>
                <c:pt idx="664">
                  <c:v>0.38167380034587928</c:v>
                </c:pt>
                <c:pt idx="665">
                  <c:v>0.38110118307582735</c:v>
                </c:pt>
                <c:pt idx="666">
                  <c:v>0.38080264966719685</c:v>
                </c:pt>
                <c:pt idx="667">
                  <c:v>0.37995376062393138</c:v>
                </c:pt>
                <c:pt idx="668">
                  <c:v>0.37792655911099143</c:v>
                </c:pt>
                <c:pt idx="669">
                  <c:v>0.37732922828868537</c:v>
                </c:pt>
                <c:pt idx="670">
                  <c:v>0.37535500865086885</c:v>
                </c:pt>
                <c:pt idx="671">
                  <c:v>0.37510915722942284</c:v>
                </c:pt>
                <c:pt idx="672">
                  <c:v>0.37472282492253761</c:v>
                </c:pt>
                <c:pt idx="673">
                  <c:v>0.3724795625983941</c:v>
                </c:pt>
                <c:pt idx="674">
                  <c:v>0.37213442529953761</c:v>
                </c:pt>
                <c:pt idx="675">
                  <c:v>0.36989948344151524</c:v>
                </c:pt>
                <c:pt idx="676">
                  <c:v>0.36956390505874487</c:v>
                </c:pt>
                <c:pt idx="677">
                  <c:v>0.36734306487475527</c:v>
                </c:pt>
                <c:pt idx="678">
                  <c:v>0.36701114069824464</c:v>
                </c:pt>
                <c:pt idx="679">
                  <c:v>0.36480539213436936</c:v>
                </c:pt>
                <c:pt idx="680">
                  <c:v>0.36473322637529071</c:v>
                </c:pt>
                <c:pt idx="681">
                  <c:v>0.36447600956921289</c:v>
                </c:pt>
                <c:pt idx="682">
                  <c:v>0.3622854508807925</c:v>
                </c:pt>
                <c:pt idx="683">
                  <c:v>0.3619583898700226</c:v>
                </c:pt>
                <c:pt idx="684">
                  <c:v>0.35978295384519021</c:v>
                </c:pt>
                <c:pt idx="685">
                  <c:v>0.35945816064039227</c:v>
                </c:pt>
                <c:pt idx="686">
                  <c:v>0.35817767812623957</c:v>
                </c:pt>
                <c:pt idx="687">
                  <c:v>0.35697520175557412</c:v>
                </c:pt>
                <c:pt idx="688">
                  <c:v>0.35450939392058245</c:v>
                </c:pt>
                <c:pt idx="689">
                  <c:v>0.3523857574628651</c:v>
                </c:pt>
                <c:pt idx="690">
                  <c:v>0.35206061866446242</c:v>
                </c:pt>
                <c:pt idx="691">
                  <c:v>0.35100548788526176</c:v>
                </c:pt>
                <c:pt idx="692">
                  <c:v>0.34906067944337843</c:v>
                </c:pt>
                <c:pt idx="693">
                  <c:v>0.34747008815863406</c:v>
                </c:pt>
                <c:pt idx="694">
                  <c:v>0.34541241881719031</c:v>
                </c:pt>
                <c:pt idx="695">
                  <c:v>0.34486306448914061</c:v>
                </c:pt>
                <c:pt idx="696">
                  <c:v>0.34279608830959329</c:v>
                </c:pt>
                <c:pt idx="697">
                  <c:v>0.34244239488172729</c:v>
                </c:pt>
                <c:pt idx="698">
                  <c:v>0.34038531611940059</c:v>
                </c:pt>
                <c:pt idx="699">
                  <c:v>0.34012964419996317</c:v>
                </c:pt>
                <c:pt idx="700">
                  <c:v>0.34006979759790995</c:v>
                </c:pt>
                <c:pt idx="701">
                  <c:v>0.33802611237440938</c:v>
                </c:pt>
                <c:pt idx="702">
                  <c:v>0.33771942772222646</c:v>
                </c:pt>
                <c:pt idx="703">
                  <c:v>0.33591964913853722</c:v>
                </c:pt>
                <c:pt idx="704">
                  <c:v>0.33568970734587289</c:v>
                </c:pt>
                <c:pt idx="705">
                  <c:v>0.33538638039064333</c:v>
                </c:pt>
                <c:pt idx="706">
                  <c:v>0.33337065202497707</c:v>
                </c:pt>
                <c:pt idx="707">
                  <c:v>0.33306965109492415</c:v>
                </c:pt>
                <c:pt idx="708">
                  <c:v>0.33106784111323195</c:v>
                </c:pt>
                <c:pt idx="709">
                  <c:v>0.33076896232965336</c:v>
                </c:pt>
                <c:pt idx="710">
                  <c:v>0.32995707573447453</c:v>
                </c:pt>
                <c:pt idx="711">
                  <c:v>0.32878097887830071</c:v>
                </c:pt>
                <c:pt idx="712">
                  <c:v>0.32650992097645326</c:v>
                </c:pt>
                <c:pt idx="713">
                  <c:v>0.32425455187409324</c:v>
                </c:pt>
                <c:pt idx="714">
                  <c:v>0.3221953516872984</c:v>
                </c:pt>
                <c:pt idx="715">
                  <c:v>0.3220147620153781</c:v>
                </c:pt>
                <c:pt idx="716">
                  <c:v>0.32103501099140413</c:v>
                </c:pt>
                <c:pt idx="717">
                  <c:v>0.31758033779792816</c:v>
                </c:pt>
                <c:pt idx="718">
                  <c:v>0.31515625751696852</c:v>
                </c:pt>
                <c:pt idx="719">
                  <c:v>0.31434077018994938</c:v>
                </c:pt>
                <c:pt idx="720">
                  <c:v>0.31293640758409541</c:v>
                </c:pt>
                <c:pt idx="721">
                  <c:v>0.31076680730006023</c:v>
                </c:pt>
                <c:pt idx="722">
                  <c:v>0.30861869604570802</c:v>
                </c:pt>
                <c:pt idx="723">
                  <c:v>0.30648663385889213</c:v>
                </c:pt>
                <c:pt idx="724">
                  <c:v>0.30436952442530008</c:v>
                </c:pt>
                <c:pt idx="725">
                  <c:v>0.30226708093471416</c:v>
                </c:pt>
                <c:pt idx="726">
                  <c:v>0.30017916790389398</c:v>
                </c:pt>
                <c:pt idx="727">
                  <c:v>0.29810567859852893</c:v>
                </c:pt>
                <c:pt idx="728">
                  <c:v>0.29658461444218243</c:v>
                </c:pt>
                <c:pt idx="729">
                  <c:v>0.29604651220128125</c:v>
                </c:pt>
              </c:numCache>
            </c:numRef>
          </c:yVal>
          <c:smooth val="1"/>
          <c:extLst>
            <c:ext xmlns:c16="http://schemas.microsoft.com/office/drawing/2014/chart" uri="{C3380CC4-5D6E-409C-BE32-E72D297353CC}">
              <c16:uniqueId val="{00000000-82F3-EA4A-A8C4-A21F3F912629}"/>
            </c:ext>
          </c:extLst>
        </c:ser>
        <c:ser>
          <c:idx val="1"/>
          <c:order val="1"/>
          <c:tx>
            <c:strRef>
              <c:f>Escenarios!$E$14</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8.2508591418452255</c:v>
                </c:pt>
                <c:pt idx="1">
                  <c:v>8.1138729242670102</c:v>
                </c:pt>
                <c:pt idx="2">
                  <c:v>5.7432323009003667</c:v>
                </c:pt>
                <c:pt idx="3">
                  <c:v>5.5933291458449919</c:v>
                </c:pt>
                <c:pt idx="4">
                  <c:v>4.2428327969420145</c:v>
                </c:pt>
                <c:pt idx="5">
                  <c:v>4.0897798579487112</c:v>
                </c:pt>
                <c:pt idx="6">
                  <c:v>3.5135250274929826</c:v>
                </c:pt>
                <c:pt idx="7">
                  <c:v>3.3896004652322151</c:v>
                </c:pt>
                <c:pt idx="8">
                  <c:v>3.380284705238235</c:v>
                </c:pt>
                <c:pt idx="9">
                  <c:v>3.2602589327976972</c:v>
                </c:pt>
                <c:pt idx="10">
                  <c:v>3.2421593198866416</c:v>
                </c:pt>
                <c:pt idx="11">
                  <c:v>3.2255623868560068</c:v>
                </c:pt>
                <c:pt idx="12">
                  <c:v>3.1837702671275467</c:v>
                </c:pt>
                <c:pt idx="13">
                  <c:v>3.0541734084916596</c:v>
                </c:pt>
                <c:pt idx="14">
                  <c:v>2.7836861096777521</c:v>
                </c:pt>
                <c:pt idx="15">
                  <c:v>2.5978500141104566</c:v>
                </c:pt>
                <c:pt idx="16">
                  <c:v>2.5520675467927423</c:v>
                </c:pt>
                <c:pt idx="17">
                  <c:v>2.4071962129551672</c:v>
                </c:pt>
                <c:pt idx="18">
                  <c:v>2.3353774302354271</c:v>
                </c:pt>
                <c:pt idx="19">
                  <c:v>2.2980297629957165</c:v>
                </c:pt>
                <c:pt idx="20">
                  <c:v>2.2849669067932163</c:v>
                </c:pt>
                <c:pt idx="21">
                  <c:v>2.2513546719437683</c:v>
                </c:pt>
                <c:pt idx="22">
                  <c:v>2.2498403701658045</c:v>
                </c:pt>
                <c:pt idx="23">
                  <c:v>2.2442864791224197</c:v>
                </c:pt>
                <c:pt idx="24">
                  <c:v>2.2440601654932566</c:v>
                </c:pt>
                <c:pt idx="25">
                  <c:v>2.2331279996875653</c:v>
                </c:pt>
                <c:pt idx="26">
                  <c:v>2.2312603734863914</c:v>
                </c:pt>
                <c:pt idx="27">
                  <c:v>2.2094702933162731</c:v>
                </c:pt>
                <c:pt idx="28">
                  <c:v>2.1914853837850501</c:v>
                </c:pt>
                <c:pt idx="29">
                  <c:v>2.1826894993492836</c:v>
                </c:pt>
                <c:pt idx="30">
                  <c:v>2.1693280952522023</c:v>
                </c:pt>
                <c:pt idx="31">
                  <c:v>2.163442372825779</c:v>
                </c:pt>
                <c:pt idx="32">
                  <c:v>2.1571542464069013</c:v>
                </c:pt>
                <c:pt idx="33">
                  <c:v>2.1428721930459336</c:v>
                </c:pt>
                <c:pt idx="34">
                  <c:v>2.1417728214893939</c:v>
                </c:pt>
                <c:pt idx="35">
                  <c:v>2.1253016462224816</c:v>
                </c:pt>
                <c:pt idx="36">
                  <c:v>2.1173566852709276</c:v>
                </c:pt>
                <c:pt idx="37">
                  <c:v>2.1135618894199331</c:v>
                </c:pt>
                <c:pt idx="38">
                  <c:v>2.1021487669588335</c:v>
                </c:pt>
                <c:pt idx="39">
                  <c:v>2.1008080355667627</c:v>
                </c:pt>
                <c:pt idx="40">
                  <c:v>2.1005427310240061</c:v>
                </c:pt>
                <c:pt idx="41">
                  <c:v>2.0998544101215249</c:v>
                </c:pt>
                <c:pt idx="42">
                  <c:v>2.09594717436973</c:v>
                </c:pt>
                <c:pt idx="43">
                  <c:v>2.0859210800168975</c:v>
                </c:pt>
                <c:pt idx="44">
                  <c:v>2.0842879794453317</c:v>
                </c:pt>
                <c:pt idx="45">
                  <c:v>2.0834720518210363</c:v>
                </c:pt>
                <c:pt idx="46">
                  <c:v>2.0671677673183741</c:v>
                </c:pt>
                <c:pt idx="47">
                  <c:v>2.0603712209219598</c:v>
                </c:pt>
                <c:pt idx="48">
                  <c:v>2.0592306073856084</c:v>
                </c:pt>
                <c:pt idx="49">
                  <c:v>2.0458549749549202</c:v>
                </c:pt>
                <c:pt idx="50">
                  <c:v>2.0298712336660469</c:v>
                </c:pt>
                <c:pt idx="51">
                  <c:v>2.0236187641694121</c:v>
                </c:pt>
                <c:pt idx="52">
                  <c:v>2.0205102485530215</c:v>
                </c:pt>
                <c:pt idx="53">
                  <c:v>2.0191667223852958</c:v>
                </c:pt>
                <c:pt idx="54">
                  <c:v>2.0160584463068263</c:v>
                </c:pt>
                <c:pt idx="55">
                  <c:v>2.0063649249547826</c:v>
                </c:pt>
                <c:pt idx="56">
                  <c:v>2.0031047397185548</c:v>
                </c:pt>
                <c:pt idx="57">
                  <c:v>1.9942938408390387</c:v>
                </c:pt>
                <c:pt idx="58">
                  <c:v>1.9837190816864256</c:v>
                </c:pt>
                <c:pt idx="59">
                  <c:v>1.9787835341089171</c:v>
                </c:pt>
                <c:pt idx="60">
                  <c:v>1.9683094483358992</c:v>
                </c:pt>
                <c:pt idx="61">
                  <c:v>1.9671911863859268</c:v>
                </c:pt>
                <c:pt idx="62">
                  <c:v>1.9628828111197123</c:v>
                </c:pt>
                <c:pt idx="63">
                  <c:v>1.9617800923839663</c:v>
                </c:pt>
                <c:pt idx="64">
                  <c:v>1.9517533854627231</c:v>
                </c:pt>
                <c:pt idx="65">
                  <c:v>1.9483717639805569</c:v>
                </c:pt>
                <c:pt idx="66">
                  <c:v>1.9449810487253507</c:v>
                </c:pt>
                <c:pt idx="67">
                  <c:v>1.9394530762151447</c:v>
                </c:pt>
                <c:pt idx="68">
                  <c:v>1.9357631599098604</c:v>
                </c:pt>
                <c:pt idx="69">
                  <c:v>1.9290557461564157</c:v>
                </c:pt>
                <c:pt idx="70">
                  <c:v>1.926058826904629</c:v>
                </c:pt>
                <c:pt idx="71">
                  <c:v>1.9151676915062195</c:v>
                </c:pt>
                <c:pt idx="72">
                  <c:v>1.9004273464825139</c:v>
                </c:pt>
                <c:pt idx="73">
                  <c:v>1.898184489385125</c:v>
                </c:pt>
                <c:pt idx="74">
                  <c:v>1.8903724873621539</c:v>
                </c:pt>
                <c:pt idx="75">
                  <c:v>1.8903556687479144</c:v>
                </c:pt>
                <c:pt idx="76">
                  <c:v>1.8810035353382197</c:v>
                </c:pt>
                <c:pt idx="77">
                  <c:v>1.8800184616515954</c:v>
                </c:pt>
                <c:pt idx="78">
                  <c:v>1.8611314086328123</c:v>
                </c:pt>
                <c:pt idx="79">
                  <c:v>1.8563989560019489</c:v>
                </c:pt>
                <c:pt idx="80">
                  <c:v>1.8522062373838473</c:v>
                </c:pt>
                <c:pt idx="81">
                  <c:v>1.851999967085239</c:v>
                </c:pt>
                <c:pt idx="82">
                  <c:v>1.8496045697192465</c:v>
                </c:pt>
                <c:pt idx="83">
                  <c:v>1.8464544468166888</c:v>
                </c:pt>
                <c:pt idx="84">
                  <c:v>1.8281758413828855</c:v>
                </c:pt>
                <c:pt idx="85">
                  <c:v>1.8255063821323709</c:v>
                </c:pt>
                <c:pt idx="86">
                  <c:v>1.8213676244821053</c:v>
                </c:pt>
                <c:pt idx="87">
                  <c:v>1.8162847723011297</c:v>
                </c:pt>
                <c:pt idx="88">
                  <c:v>1.8140172397591505</c:v>
                </c:pt>
                <c:pt idx="89">
                  <c:v>1.8121478859397944</c:v>
                </c:pt>
                <c:pt idx="90">
                  <c:v>1.8049351927291688</c:v>
                </c:pt>
                <c:pt idx="91">
                  <c:v>1.7940282642658127</c:v>
                </c:pt>
                <c:pt idx="92">
                  <c:v>1.7929482941143684</c:v>
                </c:pt>
                <c:pt idx="93">
                  <c:v>1.7845791416403198</c:v>
                </c:pt>
                <c:pt idx="94">
                  <c:v>1.780254781507308</c:v>
                </c:pt>
                <c:pt idx="95">
                  <c:v>1.7751604850425835</c:v>
                </c:pt>
                <c:pt idx="96">
                  <c:v>1.7726815356093115</c:v>
                </c:pt>
                <c:pt idx="97">
                  <c:v>1.7580333738031846</c:v>
                </c:pt>
                <c:pt idx="98">
                  <c:v>1.7483107903459314</c:v>
                </c:pt>
                <c:pt idx="99">
                  <c:v>1.7455587654594735</c:v>
                </c:pt>
                <c:pt idx="100">
                  <c:v>1.7239763987088783</c:v>
                </c:pt>
                <c:pt idx="101">
                  <c:v>1.7135955144695267</c:v>
                </c:pt>
                <c:pt idx="102">
                  <c:v>1.7134650727811032</c:v>
                </c:pt>
                <c:pt idx="103">
                  <c:v>1.7058078517009738</c:v>
                </c:pt>
                <c:pt idx="104">
                  <c:v>1.7012604234298248</c:v>
                </c:pt>
                <c:pt idx="105">
                  <c:v>1.6897913698113993</c:v>
                </c:pt>
                <c:pt idx="106">
                  <c:v>1.681680910618685</c:v>
                </c:pt>
                <c:pt idx="107">
                  <c:v>1.6761801162640535</c:v>
                </c:pt>
                <c:pt idx="108">
                  <c:v>1.6751187658451392</c:v>
                </c:pt>
                <c:pt idx="109">
                  <c:v>1.6744677461926996</c:v>
                </c:pt>
                <c:pt idx="110">
                  <c:v>1.6713104615863146</c:v>
                </c:pt>
                <c:pt idx="111">
                  <c:v>1.6707368584968436</c:v>
                </c:pt>
                <c:pt idx="112">
                  <c:v>1.6631326579135357</c:v>
                </c:pt>
                <c:pt idx="113">
                  <c:v>1.6627686698760422</c:v>
                </c:pt>
                <c:pt idx="114">
                  <c:v>1.6559095445927678</c:v>
                </c:pt>
                <c:pt idx="115">
                  <c:v>1.6475345702667066</c:v>
                </c:pt>
                <c:pt idx="116">
                  <c:v>1.6372214529709221</c:v>
                </c:pt>
                <c:pt idx="117">
                  <c:v>1.6328169464071893</c:v>
                </c:pt>
                <c:pt idx="118">
                  <c:v>1.6297916375484585</c:v>
                </c:pt>
                <c:pt idx="119">
                  <c:v>1.6224353987353435</c:v>
                </c:pt>
                <c:pt idx="120">
                  <c:v>1.6142408661620309</c:v>
                </c:pt>
                <c:pt idx="121">
                  <c:v>1.5977816291913385</c:v>
                </c:pt>
                <c:pt idx="122">
                  <c:v>1.5920411252844959</c:v>
                </c:pt>
                <c:pt idx="123">
                  <c:v>1.5808138359563384</c:v>
                </c:pt>
                <c:pt idx="124">
                  <c:v>1.5734390400607912</c:v>
                </c:pt>
                <c:pt idx="125">
                  <c:v>1.5657958536782213</c:v>
                </c:pt>
                <c:pt idx="126">
                  <c:v>1.5632596505539502</c:v>
                </c:pt>
                <c:pt idx="127">
                  <c:v>1.5563978492749224</c:v>
                </c:pt>
                <c:pt idx="128">
                  <c:v>1.5556086473336808</c:v>
                </c:pt>
                <c:pt idx="129">
                  <c:v>1.549727918857345</c:v>
                </c:pt>
                <c:pt idx="130">
                  <c:v>1.5476847735500712</c:v>
                </c:pt>
                <c:pt idx="131">
                  <c:v>1.5420586011523401</c:v>
                </c:pt>
                <c:pt idx="132">
                  <c:v>1.5344468185670423</c:v>
                </c:pt>
                <c:pt idx="133">
                  <c:v>1.5338007359494679</c:v>
                </c:pt>
                <c:pt idx="134">
                  <c:v>1.5237941000875437</c:v>
                </c:pt>
                <c:pt idx="135">
                  <c:v>1.5186448420381624</c:v>
                </c:pt>
                <c:pt idx="136">
                  <c:v>1.5131418347529935</c:v>
                </c:pt>
                <c:pt idx="137">
                  <c:v>1.5128341525544369</c:v>
                </c:pt>
                <c:pt idx="138">
                  <c:v>1.5114584101903992</c:v>
                </c:pt>
                <c:pt idx="139">
                  <c:v>1.5075791914740573</c:v>
                </c:pt>
                <c:pt idx="140">
                  <c:v>1.5049633347585651</c:v>
                </c:pt>
                <c:pt idx="141">
                  <c:v>1.4961542581207059</c:v>
                </c:pt>
                <c:pt idx="142">
                  <c:v>1.4928448646164529</c:v>
                </c:pt>
                <c:pt idx="143">
                  <c:v>1.4925162702040979</c:v>
                </c:pt>
                <c:pt idx="144">
                  <c:v>1.4919209009559591</c:v>
                </c:pt>
                <c:pt idx="145">
                  <c:v>1.4885727770543586</c:v>
                </c:pt>
                <c:pt idx="146">
                  <c:v>1.4765032400991296</c:v>
                </c:pt>
                <c:pt idx="147">
                  <c:v>1.4740220784545057</c:v>
                </c:pt>
                <c:pt idx="148">
                  <c:v>1.4725040814284489</c:v>
                </c:pt>
                <c:pt idx="149">
                  <c:v>1.4723091348132633</c:v>
                </c:pt>
                <c:pt idx="150">
                  <c:v>1.4683178923635445</c:v>
                </c:pt>
                <c:pt idx="151">
                  <c:v>1.4675746317585385</c:v>
                </c:pt>
                <c:pt idx="152">
                  <c:v>1.4664835900799584</c:v>
                </c:pt>
                <c:pt idx="153">
                  <c:v>1.4646745063153737</c:v>
                </c:pt>
                <c:pt idx="154">
                  <c:v>1.4612576156385073</c:v>
                </c:pt>
                <c:pt idx="155">
                  <c:v>1.458974657842051</c:v>
                </c:pt>
                <c:pt idx="156">
                  <c:v>1.4586736338510131</c:v>
                </c:pt>
                <c:pt idx="157">
                  <c:v>1.4585073092043608</c:v>
                </c:pt>
                <c:pt idx="158">
                  <c:v>1.4574535439829306</c:v>
                </c:pt>
                <c:pt idx="159">
                  <c:v>1.4552213027338301</c:v>
                </c:pt>
                <c:pt idx="160">
                  <c:v>1.4538277486179887</c:v>
                </c:pt>
                <c:pt idx="161">
                  <c:v>1.4361462311832349</c:v>
                </c:pt>
                <c:pt idx="162">
                  <c:v>1.4357722186972099</c:v>
                </c:pt>
                <c:pt idx="163">
                  <c:v>1.4353794393239969</c:v>
                </c:pt>
                <c:pt idx="164">
                  <c:v>1.4316494121733969</c:v>
                </c:pt>
                <c:pt idx="165">
                  <c:v>1.4306306788835919</c:v>
                </c:pt>
                <c:pt idx="166">
                  <c:v>1.4281324551022263</c:v>
                </c:pt>
                <c:pt idx="167">
                  <c:v>1.4276029066322591</c:v>
                </c:pt>
                <c:pt idx="168">
                  <c:v>1.4168468699411063</c:v>
                </c:pt>
                <c:pt idx="169">
                  <c:v>1.4133481428140646</c:v>
                </c:pt>
                <c:pt idx="170">
                  <c:v>1.4102160673187298</c:v>
                </c:pt>
                <c:pt idx="171">
                  <c:v>1.409735123329559</c:v>
                </c:pt>
                <c:pt idx="172">
                  <c:v>1.4069845141240045</c:v>
                </c:pt>
                <c:pt idx="173">
                  <c:v>1.4067149151150928</c:v>
                </c:pt>
                <c:pt idx="174">
                  <c:v>1.3985508708809622</c:v>
                </c:pt>
                <c:pt idx="175">
                  <c:v>1.3961591933210613</c:v>
                </c:pt>
                <c:pt idx="176">
                  <c:v>1.3927036627323552</c:v>
                </c:pt>
                <c:pt idx="177">
                  <c:v>1.38888660817159</c:v>
                </c:pt>
                <c:pt idx="178">
                  <c:v>1.3861859048442888</c:v>
                </c:pt>
                <c:pt idx="179">
                  <c:v>1.3802788834754782</c:v>
                </c:pt>
                <c:pt idx="180">
                  <c:v>1.3782564778363617</c:v>
                </c:pt>
                <c:pt idx="181">
                  <c:v>1.3781110015746787</c:v>
                </c:pt>
                <c:pt idx="182">
                  <c:v>1.377653561382941</c:v>
                </c:pt>
                <c:pt idx="183">
                  <c:v>1.3689459651117772</c:v>
                </c:pt>
                <c:pt idx="184">
                  <c:v>1.3677162748344318</c:v>
                </c:pt>
                <c:pt idx="185">
                  <c:v>1.3672834196435208</c:v>
                </c:pt>
                <c:pt idx="186">
                  <c:v>1.3665945772232331</c:v>
                </c:pt>
                <c:pt idx="187">
                  <c:v>1.3571103853939599</c:v>
                </c:pt>
                <c:pt idx="188">
                  <c:v>1.3557739095598393</c:v>
                </c:pt>
                <c:pt idx="189">
                  <c:v>1.3525158483495572</c:v>
                </c:pt>
                <c:pt idx="190">
                  <c:v>1.3524796112141795</c:v>
                </c:pt>
                <c:pt idx="191">
                  <c:v>1.3505231008256475</c:v>
                </c:pt>
                <c:pt idx="192">
                  <c:v>1.3498329055834062</c:v>
                </c:pt>
                <c:pt idx="193">
                  <c:v>1.3492363900395128</c:v>
                </c:pt>
                <c:pt idx="194">
                  <c:v>1.3477263504789798</c:v>
                </c:pt>
                <c:pt idx="195">
                  <c:v>1.3399303383508632</c:v>
                </c:pt>
                <c:pt idx="196">
                  <c:v>1.3392823478045819</c:v>
                </c:pt>
                <c:pt idx="197">
                  <c:v>1.3374784676587494</c:v>
                </c:pt>
                <c:pt idx="198">
                  <c:v>1.3307040124290868</c:v>
                </c:pt>
                <c:pt idx="199">
                  <c:v>1.3293961600147286</c:v>
                </c:pt>
                <c:pt idx="200">
                  <c:v>1.326625624747906</c:v>
                </c:pt>
                <c:pt idx="201">
                  <c:v>1.3219560086255053</c:v>
                </c:pt>
                <c:pt idx="202">
                  <c:v>1.3212728718070781</c:v>
                </c:pt>
                <c:pt idx="203">
                  <c:v>1.3203425988716371</c:v>
                </c:pt>
                <c:pt idx="204">
                  <c:v>1.3148863749104287</c:v>
                </c:pt>
                <c:pt idx="205">
                  <c:v>1.3144696299578822</c:v>
                </c:pt>
                <c:pt idx="206">
                  <c:v>1.3107897184617761</c:v>
                </c:pt>
                <c:pt idx="207">
                  <c:v>1.3067263418588668</c:v>
                </c:pt>
                <c:pt idx="208">
                  <c:v>1.3064351342661116</c:v>
                </c:pt>
                <c:pt idx="209">
                  <c:v>1.3051784915500488</c:v>
                </c:pt>
                <c:pt idx="210">
                  <c:v>1.3047845497034594</c:v>
                </c:pt>
                <c:pt idx="211">
                  <c:v>1.3044145938288279</c:v>
                </c:pt>
                <c:pt idx="212">
                  <c:v>1.3036032283409427</c:v>
                </c:pt>
                <c:pt idx="213">
                  <c:v>1.3019060006885461</c:v>
                </c:pt>
                <c:pt idx="214">
                  <c:v>1.300223294620412</c:v>
                </c:pt>
                <c:pt idx="215">
                  <c:v>1.298346541699277</c:v>
                </c:pt>
                <c:pt idx="216">
                  <c:v>1.2941834235758642</c:v>
                </c:pt>
                <c:pt idx="217">
                  <c:v>1.2935183193161004</c:v>
                </c:pt>
                <c:pt idx="218">
                  <c:v>1.2929982454944486</c:v>
                </c:pt>
                <c:pt idx="219">
                  <c:v>1.2886486951764264</c:v>
                </c:pt>
                <c:pt idx="220">
                  <c:v>1.2825682278449722</c:v>
                </c:pt>
                <c:pt idx="221">
                  <c:v>1.2821232317106828</c:v>
                </c:pt>
                <c:pt idx="222">
                  <c:v>1.2802414106511533</c:v>
                </c:pt>
                <c:pt idx="223">
                  <c:v>1.2786693800311677</c:v>
                </c:pt>
                <c:pt idx="224">
                  <c:v>1.2680926149014711</c:v>
                </c:pt>
                <c:pt idx="225">
                  <c:v>1.2679139984976349</c:v>
                </c:pt>
                <c:pt idx="226">
                  <c:v>1.266153991313717</c:v>
                </c:pt>
                <c:pt idx="227">
                  <c:v>1.2643753591426272</c:v>
                </c:pt>
                <c:pt idx="228">
                  <c:v>1.2559389474812517</c:v>
                </c:pt>
                <c:pt idx="229">
                  <c:v>1.2543659365553672</c:v>
                </c:pt>
                <c:pt idx="230">
                  <c:v>1.250933706110714</c:v>
                </c:pt>
                <c:pt idx="231">
                  <c:v>1.2396999018179951</c:v>
                </c:pt>
                <c:pt idx="232">
                  <c:v>1.2324752165550676</c:v>
                </c:pt>
                <c:pt idx="233">
                  <c:v>1.2270577364132649</c:v>
                </c:pt>
                <c:pt idx="234">
                  <c:v>1.2263363246038297</c:v>
                </c:pt>
                <c:pt idx="235">
                  <c:v>1.2237399558244442</c:v>
                </c:pt>
                <c:pt idx="236">
                  <c:v>1.2196203760494417</c:v>
                </c:pt>
                <c:pt idx="237">
                  <c:v>1.2178264759871058</c:v>
                </c:pt>
                <c:pt idx="238">
                  <c:v>1.2136581098591011</c:v>
                </c:pt>
                <c:pt idx="239">
                  <c:v>1.2134541880829273</c:v>
                </c:pt>
                <c:pt idx="240">
                  <c:v>1.2092145911882695</c:v>
                </c:pt>
                <c:pt idx="241">
                  <c:v>1.2007524719277964</c:v>
                </c:pt>
                <c:pt idx="242">
                  <c:v>1.1999539753999202</c:v>
                </c:pt>
                <c:pt idx="243">
                  <c:v>1.1884605689172882</c:v>
                </c:pt>
                <c:pt idx="244">
                  <c:v>1.1880760259555825</c:v>
                </c:pt>
                <c:pt idx="245">
                  <c:v>1.1732359435300688</c:v>
                </c:pt>
                <c:pt idx="246">
                  <c:v>1.171912943726567</c:v>
                </c:pt>
                <c:pt idx="247">
                  <c:v>1.1708513140337744</c:v>
                </c:pt>
                <c:pt idx="248">
                  <c:v>1.1626432657612524</c:v>
                </c:pt>
                <c:pt idx="249">
                  <c:v>1.1486381906044389</c:v>
                </c:pt>
                <c:pt idx="250">
                  <c:v>1.1474236858733942</c:v>
                </c:pt>
                <c:pt idx="251">
                  <c:v>1.1472545530140521</c:v>
                </c:pt>
                <c:pt idx="252">
                  <c:v>1.1419850863422734</c:v>
                </c:pt>
                <c:pt idx="253">
                  <c:v>1.1395755354648047</c:v>
                </c:pt>
                <c:pt idx="254">
                  <c:v>1.1380434942910354</c:v>
                </c:pt>
                <c:pt idx="255">
                  <c:v>1.1351565945201454</c:v>
                </c:pt>
                <c:pt idx="256">
                  <c:v>1.1343209100708964</c:v>
                </c:pt>
                <c:pt idx="257">
                  <c:v>1.1313212576975129</c:v>
                </c:pt>
                <c:pt idx="258">
                  <c:v>1.1311551169541731</c:v>
                </c:pt>
                <c:pt idx="259">
                  <c:v>1.1298922437748</c:v>
                </c:pt>
                <c:pt idx="260">
                  <c:v>1.1219708574206191</c:v>
                </c:pt>
                <c:pt idx="261">
                  <c:v>1.1218153705210165</c:v>
                </c:pt>
                <c:pt idx="262">
                  <c:v>1.1163640869580167</c:v>
                </c:pt>
                <c:pt idx="263">
                  <c:v>1.1135941294339584</c:v>
                </c:pt>
                <c:pt idx="264">
                  <c:v>1.1078014294635938</c:v>
                </c:pt>
                <c:pt idx="265">
                  <c:v>1.1074100217653871</c:v>
                </c:pt>
                <c:pt idx="266">
                  <c:v>1.1047717786557223</c:v>
                </c:pt>
                <c:pt idx="267">
                  <c:v>1.1002439600721561</c:v>
                </c:pt>
                <c:pt idx="268">
                  <c:v>1.0970702039441256</c:v>
                </c:pt>
                <c:pt idx="269">
                  <c:v>1.0927926746416416</c:v>
                </c:pt>
                <c:pt idx="270">
                  <c:v>1.0920935765531026</c:v>
                </c:pt>
                <c:pt idx="271">
                  <c:v>1.0898268397113093</c:v>
                </c:pt>
                <c:pt idx="272">
                  <c:v>1.0895595915738339</c:v>
                </c:pt>
                <c:pt idx="273">
                  <c:v>1.0722660668805959</c:v>
                </c:pt>
                <c:pt idx="274">
                  <c:v>1.0717164150619063</c:v>
                </c:pt>
                <c:pt idx="275">
                  <c:v>1.068231307991296</c:v>
                </c:pt>
                <c:pt idx="276">
                  <c:v>1.0495870993062142</c:v>
                </c:pt>
                <c:pt idx="277">
                  <c:v>1.0482905763240349</c:v>
                </c:pt>
                <c:pt idx="278">
                  <c:v>1.0450818671733013</c:v>
                </c:pt>
                <c:pt idx="279">
                  <c:v>1.039090713600259</c:v>
                </c:pt>
                <c:pt idx="280">
                  <c:v>1.0272311376814127</c:v>
                </c:pt>
                <c:pt idx="281">
                  <c:v>1.0225094364013867</c:v>
                </c:pt>
                <c:pt idx="282">
                  <c:v>1.0171142561941247</c:v>
                </c:pt>
                <c:pt idx="283">
                  <c:v>1.003576313530337</c:v>
                </c:pt>
                <c:pt idx="284">
                  <c:v>1.0027466444524877</c:v>
                </c:pt>
                <c:pt idx="285">
                  <c:v>1.0002816153935659</c:v>
                </c:pt>
                <c:pt idx="286">
                  <c:v>0.99846804865422567</c:v>
                </c:pt>
                <c:pt idx="287">
                  <c:v>0.98633249940962686</c:v>
                </c:pt>
                <c:pt idx="288">
                  <c:v>0.98383032316028862</c:v>
                </c:pt>
                <c:pt idx="289">
                  <c:v>0.98092198952616405</c:v>
                </c:pt>
                <c:pt idx="290">
                  <c:v>0.9803254783667612</c:v>
                </c:pt>
                <c:pt idx="291">
                  <c:v>0.97813839020845428</c:v>
                </c:pt>
                <c:pt idx="292">
                  <c:v>0.96750579903995448</c:v>
                </c:pt>
                <c:pt idx="293">
                  <c:v>0.96310195421788325</c:v>
                </c:pt>
                <c:pt idx="294">
                  <c:v>0.96187846632359153</c:v>
                </c:pt>
                <c:pt idx="295">
                  <c:v>0.95778324746800925</c:v>
                </c:pt>
                <c:pt idx="296">
                  <c:v>0.95667046567850678</c:v>
                </c:pt>
                <c:pt idx="297">
                  <c:v>0.94583189801711942</c:v>
                </c:pt>
                <c:pt idx="298">
                  <c:v>0.94114258172900511</c:v>
                </c:pt>
                <c:pt idx="299">
                  <c:v>0.94056575489061622</c:v>
                </c:pt>
                <c:pt idx="300">
                  <c:v>0.94019224982740457</c:v>
                </c:pt>
                <c:pt idx="301">
                  <c:v>0.93581383231004944</c:v>
                </c:pt>
                <c:pt idx="302">
                  <c:v>0.93325839763588858</c:v>
                </c:pt>
                <c:pt idx="303">
                  <c:v>0.93229844929376582</c:v>
                </c:pt>
                <c:pt idx="304">
                  <c:v>0.93043406391107264</c:v>
                </c:pt>
                <c:pt idx="305">
                  <c:v>0.92798714142216165</c:v>
                </c:pt>
                <c:pt idx="306">
                  <c:v>0.92567672031236359</c:v>
                </c:pt>
                <c:pt idx="307">
                  <c:v>0.92028867134843628</c:v>
                </c:pt>
                <c:pt idx="308">
                  <c:v>0.91928260414297625</c:v>
                </c:pt>
                <c:pt idx="309">
                  <c:v>0.91418486158307832</c:v>
                </c:pt>
                <c:pt idx="310">
                  <c:v>0.91293265536020518</c:v>
                </c:pt>
                <c:pt idx="311">
                  <c:v>0.91173420918326598</c:v>
                </c:pt>
                <c:pt idx="312">
                  <c:v>0.91085959243261538</c:v>
                </c:pt>
                <c:pt idx="313">
                  <c:v>0.90887874563260096</c:v>
                </c:pt>
                <c:pt idx="314">
                  <c:v>0.9081508265919207</c:v>
                </c:pt>
                <c:pt idx="315">
                  <c:v>0.9066265688776256</c:v>
                </c:pt>
                <c:pt idx="316">
                  <c:v>0.90523568591929626</c:v>
                </c:pt>
                <c:pt idx="317">
                  <c:v>0.90224982337484372</c:v>
                </c:pt>
                <c:pt idx="318">
                  <c:v>0.90036404171619899</c:v>
                </c:pt>
                <c:pt idx="319">
                  <c:v>0.9000461303508196</c:v>
                </c:pt>
                <c:pt idx="320">
                  <c:v>0.8999202174710611</c:v>
                </c:pt>
                <c:pt idx="321">
                  <c:v>0.89544990929518398</c:v>
                </c:pt>
                <c:pt idx="322">
                  <c:v>0.89414477298971573</c:v>
                </c:pt>
                <c:pt idx="323">
                  <c:v>0.89315029544894453</c:v>
                </c:pt>
                <c:pt idx="324">
                  <c:v>0.89263635011776921</c:v>
                </c:pt>
                <c:pt idx="325">
                  <c:v>0.88919098169291022</c:v>
                </c:pt>
                <c:pt idx="326">
                  <c:v>0.88796846389033879</c:v>
                </c:pt>
                <c:pt idx="327">
                  <c:v>0.88744461715967771</c:v>
                </c:pt>
                <c:pt idx="328">
                  <c:v>0.88664201393127684</c:v>
                </c:pt>
                <c:pt idx="329">
                  <c:v>0.88504403401483889</c:v>
                </c:pt>
                <c:pt idx="330">
                  <c:v>0.88414983581773476</c:v>
                </c:pt>
                <c:pt idx="331">
                  <c:v>0.88304182996787528</c:v>
                </c:pt>
                <c:pt idx="332">
                  <c:v>0.88183481767424821</c:v>
                </c:pt>
                <c:pt idx="333">
                  <c:v>0.87992430598693339</c:v>
                </c:pt>
                <c:pt idx="334">
                  <c:v>0.87918076938869238</c:v>
                </c:pt>
                <c:pt idx="335">
                  <c:v>0.87854470744838908</c:v>
                </c:pt>
                <c:pt idx="336">
                  <c:v>0.87574353964738272</c:v>
                </c:pt>
                <c:pt idx="337">
                  <c:v>0.87175903131989085</c:v>
                </c:pt>
                <c:pt idx="338">
                  <c:v>0.87071105744011612</c:v>
                </c:pt>
                <c:pt idx="339">
                  <c:v>0.87055599572877918</c:v>
                </c:pt>
                <c:pt idx="340">
                  <c:v>0.86984124976630262</c:v>
                </c:pt>
                <c:pt idx="341">
                  <c:v>0.86969433715128219</c:v>
                </c:pt>
                <c:pt idx="342">
                  <c:v>0.86782520841106381</c:v>
                </c:pt>
                <c:pt idx="343">
                  <c:v>0.8676887779222775</c:v>
                </c:pt>
                <c:pt idx="344">
                  <c:v>0.86722288471783004</c:v>
                </c:pt>
                <c:pt idx="345">
                  <c:v>0.86695763834913342</c:v>
                </c:pt>
                <c:pt idx="346">
                  <c:v>0.86669175992314418</c:v>
                </c:pt>
                <c:pt idx="347">
                  <c:v>0.86368691954902566</c:v>
                </c:pt>
                <c:pt idx="348">
                  <c:v>0.85939363691062909</c:v>
                </c:pt>
                <c:pt idx="349">
                  <c:v>0.85920813079456426</c:v>
                </c:pt>
                <c:pt idx="350">
                  <c:v>0.85796344921185874</c:v>
                </c:pt>
                <c:pt idx="351">
                  <c:v>0.85772099821126835</c:v>
                </c:pt>
                <c:pt idx="352">
                  <c:v>0.85624084665228017</c:v>
                </c:pt>
                <c:pt idx="353">
                  <c:v>0.85431729590704775</c:v>
                </c:pt>
                <c:pt idx="354">
                  <c:v>0.8524282187024248</c:v>
                </c:pt>
                <c:pt idx="355">
                  <c:v>0.85179628650237382</c:v>
                </c:pt>
                <c:pt idx="356">
                  <c:v>0.8514383038373935</c:v>
                </c:pt>
                <c:pt idx="357">
                  <c:v>0.84855601574385753</c:v>
                </c:pt>
                <c:pt idx="358">
                  <c:v>0.8478707746224643</c:v>
                </c:pt>
                <c:pt idx="359">
                  <c:v>0.84687957498165889</c:v>
                </c:pt>
                <c:pt idx="360">
                  <c:v>0.84641903203972912</c:v>
                </c:pt>
                <c:pt idx="361">
                  <c:v>0.84591249976664284</c:v>
                </c:pt>
                <c:pt idx="362">
                  <c:v>0.84572977975947861</c:v>
                </c:pt>
                <c:pt idx="363">
                  <c:v>0.8441288590915641</c:v>
                </c:pt>
                <c:pt idx="364">
                  <c:v>0.84251273800431492</c:v>
                </c:pt>
                <c:pt idx="365">
                  <c:v>0.8412423659093633</c:v>
                </c:pt>
                <c:pt idx="366">
                  <c:v>0.84049157950329989</c:v>
                </c:pt>
                <c:pt idx="367">
                  <c:v>0.83785367722670223</c:v>
                </c:pt>
                <c:pt idx="368">
                  <c:v>0.83695540741887797</c:v>
                </c:pt>
                <c:pt idx="369">
                  <c:v>0.8366930774221949</c:v>
                </c:pt>
                <c:pt idx="370">
                  <c:v>0.83384444394486934</c:v>
                </c:pt>
                <c:pt idx="371">
                  <c:v>0.83321279816272786</c:v>
                </c:pt>
                <c:pt idx="372">
                  <c:v>0.83179659603717504</c:v>
                </c:pt>
                <c:pt idx="373">
                  <c:v>0.83091361617210069</c:v>
                </c:pt>
                <c:pt idx="374">
                  <c:v>0.83071906574809273</c:v>
                </c:pt>
                <c:pt idx="375">
                  <c:v>0.82901056223996106</c:v>
                </c:pt>
                <c:pt idx="376">
                  <c:v>0.82714410765215851</c:v>
                </c:pt>
                <c:pt idx="377">
                  <c:v>0.82551949108187506</c:v>
                </c:pt>
                <c:pt idx="378">
                  <c:v>0.82517407657696296</c:v>
                </c:pt>
                <c:pt idx="379">
                  <c:v>0.82441789136460719</c:v>
                </c:pt>
                <c:pt idx="380">
                  <c:v>0.81947418287776796</c:v>
                </c:pt>
                <c:pt idx="381">
                  <c:v>0.81860218616580749</c:v>
                </c:pt>
                <c:pt idx="382">
                  <c:v>0.81707266633088915</c:v>
                </c:pt>
                <c:pt idx="383">
                  <c:v>0.81386891468840505</c:v>
                </c:pt>
                <c:pt idx="384">
                  <c:v>0.81381366122030852</c:v>
                </c:pt>
                <c:pt idx="385">
                  <c:v>0.81276321688528452</c:v>
                </c:pt>
                <c:pt idx="386">
                  <c:v>0.8122864249315791</c:v>
                </c:pt>
                <c:pt idx="387">
                  <c:v>0.81225147680859788</c:v>
                </c:pt>
                <c:pt idx="388">
                  <c:v>0.81164010920166363</c:v>
                </c:pt>
                <c:pt idx="389">
                  <c:v>0.81124212725138689</c:v>
                </c:pt>
                <c:pt idx="390">
                  <c:v>0.81003127042397349</c:v>
                </c:pt>
                <c:pt idx="391">
                  <c:v>0.80945234029050028</c:v>
                </c:pt>
                <c:pt idx="392">
                  <c:v>0.80819223964202669</c:v>
                </c:pt>
                <c:pt idx="393">
                  <c:v>0.80752585434271273</c:v>
                </c:pt>
                <c:pt idx="394">
                  <c:v>0.80260964805894719</c:v>
                </c:pt>
                <c:pt idx="395">
                  <c:v>0.80239368811692469</c:v>
                </c:pt>
                <c:pt idx="396">
                  <c:v>0.80119905322126361</c:v>
                </c:pt>
                <c:pt idx="397">
                  <c:v>0.80000517147060268</c:v>
                </c:pt>
                <c:pt idx="398">
                  <c:v>0.79706561825270106</c:v>
                </c:pt>
                <c:pt idx="399">
                  <c:v>0.79678026486806186</c:v>
                </c:pt>
                <c:pt idx="400">
                  <c:v>0.79177612324449587</c:v>
                </c:pt>
                <c:pt idx="401">
                  <c:v>0.79155988385763876</c:v>
                </c:pt>
                <c:pt idx="402">
                  <c:v>0.78718521252875107</c:v>
                </c:pt>
                <c:pt idx="403">
                  <c:v>0.78609218034803285</c:v>
                </c:pt>
                <c:pt idx="404">
                  <c:v>0.78437282526566277</c:v>
                </c:pt>
                <c:pt idx="405">
                  <c:v>0.78165384960215079</c:v>
                </c:pt>
                <c:pt idx="406">
                  <c:v>0.78066224502536852</c:v>
                </c:pt>
                <c:pt idx="407">
                  <c:v>0.78026344483378585</c:v>
                </c:pt>
                <c:pt idx="408">
                  <c:v>0.77745206244572385</c:v>
                </c:pt>
                <c:pt idx="409">
                  <c:v>0.77629936776968678</c:v>
                </c:pt>
                <c:pt idx="410">
                  <c:v>0.77526981700572184</c:v>
                </c:pt>
                <c:pt idx="411">
                  <c:v>0.77324047353808101</c:v>
                </c:pt>
                <c:pt idx="412">
                  <c:v>0.77080536427097601</c:v>
                </c:pt>
                <c:pt idx="413">
                  <c:v>0.76991463720722653</c:v>
                </c:pt>
                <c:pt idx="414">
                  <c:v>0.76922184994226717</c:v>
                </c:pt>
                <c:pt idx="415">
                  <c:v>0.76899155850118961</c:v>
                </c:pt>
                <c:pt idx="416">
                  <c:v>0.75907826763889952</c:v>
                </c:pt>
                <c:pt idx="417">
                  <c:v>0.75897913730800748</c:v>
                </c:pt>
                <c:pt idx="418">
                  <c:v>0.75554236523542428</c:v>
                </c:pt>
                <c:pt idx="419">
                  <c:v>0.75515446523692131</c:v>
                </c:pt>
                <c:pt idx="420">
                  <c:v>0.75449116012991035</c:v>
                </c:pt>
                <c:pt idx="421">
                  <c:v>0.75410926381852594</c:v>
                </c:pt>
                <c:pt idx="422">
                  <c:v>0.75258175439864927</c:v>
                </c:pt>
                <c:pt idx="423">
                  <c:v>0.75207524649876245</c:v>
                </c:pt>
                <c:pt idx="424">
                  <c:v>0.7506570086050175</c:v>
                </c:pt>
                <c:pt idx="425">
                  <c:v>0.7482005629241768</c:v>
                </c:pt>
                <c:pt idx="426">
                  <c:v>0.74668949814373398</c:v>
                </c:pt>
                <c:pt idx="427">
                  <c:v>0.74642654698937505</c:v>
                </c:pt>
                <c:pt idx="428">
                  <c:v>0.7424173340583945</c:v>
                </c:pt>
                <c:pt idx="429">
                  <c:v>0.74153173702818886</c:v>
                </c:pt>
                <c:pt idx="430">
                  <c:v>0.74058203346696727</c:v>
                </c:pt>
                <c:pt idx="431">
                  <c:v>0.74022374054410944</c:v>
                </c:pt>
                <c:pt idx="432">
                  <c:v>0.7370502887712671</c:v>
                </c:pt>
                <c:pt idx="433">
                  <c:v>0.73640960317108384</c:v>
                </c:pt>
                <c:pt idx="434">
                  <c:v>0.73537136943660353</c:v>
                </c:pt>
                <c:pt idx="435">
                  <c:v>0.73132285047696899</c:v>
                </c:pt>
                <c:pt idx="436">
                  <c:v>0.72922602548861326</c:v>
                </c:pt>
                <c:pt idx="437">
                  <c:v>0.72835660061998087</c:v>
                </c:pt>
                <c:pt idx="438">
                  <c:v>0.72795180305727025</c:v>
                </c:pt>
                <c:pt idx="439">
                  <c:v>0.72710322475656319</c:v>
                </c:pt>
                <c:pt idx="440">
                  <c:v>0.72644129267011492</c:v>
                </c:pt>
                <c:pt idx="441">
                  <c:v>0.7262712345502994</c:v>
                </c:pt>
                <c:pt idx="442">
                  <c:v>0.72319703504346189</c:v>
                </c:pt>
                <c:pt idx="443">
                  <c:v>0.72294604208085556</c:v>
                </c:pt>
                <c:pt idx="444">
                  <c:v>0.72280660720866452</c:v>
                </c:pt>
                <c:pt idx="445">
                  <c:v>0.72251181447037061</c:v>
                </c:pt>
                <c:pt idx="446">
                  <c:v>0.72235936007312695</c:v>
                </c:pt>
                <c:pt idx="447">
                  <c:v>0.72125451268369367</c:v>
                </c:pt>
                <c:pt idx="448">
                  <c:v>0.71640290709107102</c:v>
                </c:pt>
                <c:pt idx="449">
                  <c:v>0.71627244384627264</c:v>
                </c:pt>
                <c:pt idx="450">
                  <c:v>0.71157207413921242</c:v>
                </c:pt>
                <c:pt idx="451">
                  <c:v>0.71132478867207916</c:v>
                </c:pt>
                <c:pt idx="452">
                  <c:v>0.70708018870528866</c:v>
                </c:pt>
                <c:pt idx="453">
                  <c:v>0.70641130944857733</c:v>
                </c:pt>
                <c:pt idx="454">
                  <c:v>0.70474736474897259</c:v>
                </c:pt>
                <c:pt idx="455">
                  <c:v>0.70375089778214817</c:v>
                </c:pt>
                <c:pt idx="456">
                  <c:v>0.70305020669106888</c:v>
                </c:pt>
                <c:pt idx="457">
                  <c:v>0.70298136494692243</c:v>
                </c:pt>
                <c:pt idx="458">
                  <c:v>0.70217704575105</c:v>
                </c:pt>
                <c:pt idx="459">
                  <c:v>0.70153177010523182</c:v>
                </c:pt>
                <c:pt idx="460">
                  <c:v>0.69699200715999199</c:v>
                </c:pt>
                <c:pt idx="461">
                  <c:v>0.69668593620216579</c:v>
                </c:pt>
                <c:pt idx="462">
                  <c:v>0.69187357491889645</c:v>
                </c:pt>
                <c:pt idx="463">
                  <c:v>0.69095914498039135</c:v>
                </c:pt>
                <c:pt idx="464">
                  <c:v>0.68867873008694724</c:v>
                </c:pt>
                <c:pt idx="465">
                  <c:v>0.68808622940160402</c:v>
                </c:pt>
                <c:pt idx="466">
                  <c:v>0.68709445504314992</c:v>
                </c:pt>
                <c:pt idx="467">
                  <c:v>0.68657542890826184</c:v>
                </c:pt>
                <c:pt idx="468">
                  <c:v>0.68597535608669424</c:v>
                </c:pt>
                <c:pt idx="469">
                  <c:v>0.68452510257852206</c:v>
                </c:pt>
                <c:pt idx="470">
                  <c:v>0.68334919418316142</c:v>
                </c:pt>
                <c:pt idx="471">
                  <c:v>0.68234834695975211</c:v>
                </c:pt>
                <c:pt idx="472">
                  <c:v>0.68190407770471873</c:v>
                </c:pt>
                <c:pt idx="473">
                  <c:v>0.67960595715085159</c:v>
                </c:pt>
                <c:pt idx="474">
                  <c:v>0.67889217221718567</c:v>
                </c:pt>
                <c:pt idx="475">
                  <c:v>0.67763502263959674</c:v>
                </c:pt>
                <c:pt idx="476">
                  <c:v>0.67630869110810332</c:v>
                </c:pt>
                <c:pt idx="477">
                  <c:v>0.67615867612082503</c:v>
                </c:pt>
                <c:pt idx="478">
                  <c:v>0.67491157590081452</c:v>
                </c:pt>
                <c:pt idx="479">
                  <c:v>0.67295425562868938</c:v>
                </c:pt>
                <c:pt idx="480">
                  <c:v>0.67024962111068243</c:v>
                </c:pt>
                <c:pt idx="481">
                  <c:v>0.66914441015106352</c:v>
                </c:pt>
                <c:pt idx="482">
                  <c:v>0.6683058210372681</c:v>
                </c:pt>
                <c:pt idx="483">
                  <c:v>0.66812245492041167</c:v>
                </c:pt>
                <c:pt idx="484">
                  <c:v>0.66774225724540703</c:v>
                </c:pt>
                <c:pt idx="485">
                  <c:v>0.6656198687945355</c:v>
                </c:pt>
                <c:pt idx="486">
                  <c:v>0.66389083698299478</c:v>
                </c:pt>
                <c:pt idx="487">
                  <c:v>0.66368949552899759</c:v>
                </c:pt>
                <c:pt idx="488">
                  <c:v>0.66102209651363775</c:v>
                </c:pt>
                <c:pt idx="489">
                  <c:v>0.65910505731023983</c:v>
                </c:pt>
                <c:pt idx="490">
                  <c:v>0.65847880808350123</c:v>
                </c:pt>
                <c:pt idx="491">
                  <c:v>0.65648416909894503</c:v>
                </c:pt>
                <c:pt idx="492">
                  <c:v>0.65645608336574968</c:v>
                </c:pt>
                <c:pt idx="493">
                  <c:v>0.65579555304565873</c:v>
                </c:pt>
                <c:pt idx="494">
                  <c:v>0.65455228611939675</c:v>
                </c:pt>
                <c:pt idx="495">
                  <c:v>0.65364785174609641</c:v>
                </c:pt>
                <c:pt idx="496">
                  <c:v>0.65242610869003759</c:v>
                </c:pt>
                <c:pt idx="497">
                  <c:v>0.6519216099745152</c:v>
                </c:pt>
                <c:pt idx="498">
                  <c:v>0.64998259621646448</c:v>
                </c:pt>
                <c:pt idx="499">
                  <c:v>0.64987306787149834</c:v>
                </c:pt>
                <c:pt idx="500">
                  <c:v>0.64836014187836999</c:v>
                </c:pt>
                <c:pt idx="501">
                  <c:v>0.64741845847892132</c:v>
                </c:pt>
                <c:pt idx="502">
                  <c:v>0.64499645065058386</c:v>
                </c:pt>
                <c:pt idx="503">
                  <c:v>0.64498858080929855</c:v>
                </c:pt>
                <c:pt idx="504">
                  <c:v>0.64294641252283102</c:v>
                </c:pt>
                <c:pt idx="505">
                  <c:v>0.64171909254458648</c:v>
                </c:pt>
                <c:pt idx="506">
                  <c:v>0.63850525724458818</c:v>
                </c:pt>
                <c:pt idx="507">
                  <c:v>0.63665351943405324</c:v>
                </c:pt>
                <c:pt idx="508">
                  <c:v>0.63409477926669466</c:v>
                </c:pt>
                <c:pt idx="509">
                  <c:v>0.63225583234353544</c:v>
                </c:pt>
                <c:pt idx="510">
                  <c:v>0.63071651468954049</c:v>
                </c:pt>
                <c:pt idx="511">
                  <c:v>0.62971476668555826</c:v>
                </c:pt>
                <c:pt idx="512">
                  <c:v>0.62788852229666181</c:v>
                </c:pt>
                <c:pt idx="513">
                  <c:v>0.62629780405236735</c:v>
                </c:pt>
                <c:pt idx="514">
                  <c:v>0.62536500906131187</c:v>
                </c:pt>
                <c:pt idx="515">
                  <c:v>0.62476611609969024</c:v>
                </c:pt>
                <c:pt idx="516">
                  <c:v>0.62355137946386485</c:v>
                </c:pt>
                <c:pt idx="517">
                  <c:v>0.62349340906305706</c:v>
                </c:pt>
                <c:pt idx="518">
                  <c:v>0.62329019666612362</c:v>
                </c:pt>
                <c:pt idx="519">
                  <c:v>0.62104529740770287</c:v>
                </c:pt>
                <c:pt idx="520">
                  <c:v>0.61924419546497567</c:v>
                </c:pt>
                <c:pt idx="521">
                  <c:v>0.61675542418205176</c:v>
                </c:pt>
                <c:pt idx="522">
                  <c:v>0.61582491863997357</c:v>
                </c:pt>
                <c:pt idx="523">
                  <c:v>0.61540607285812832</c:v>
                </c:pt>
                <c:pt idx="524">
                  <c:v>0.6149667633592123</c:v>
                </c:pt>
                <c:pt idx="525">
                  <c:v>0.61401006939906266</c:v>
                </c:pt>
                <c:pt idx="526">
                  <c:v>0.6124951832752813</c:v>
                </c:pt>
                <c:pt idx="527">
                  <c:v>0.6122091230138047</c:v>
                </c:pt>
                <c:pt idx="528">
                  <c:v>0.61162171796313713</c:v>
                </c:pt>
                <c:pt idx="529">
                  <c:v>0.61106130695040128</c:v>
                </c:pt>
                <c:pt idx="530">
                  <c:v>0.60934264284615425</c:v>
                </c:pt>
                <c:pt idx="531">
                  <c:v>0.60826437000201372</c:v>
                </c:pt>
                <c:pt idx="532">
                  <c:v>0.60757652843837495</c:v>
                </c:pt>
                <c:pt idx="533">
                  <c:v>0.60749444530431107</c:v>
                </c:pt>
                <c:pt idx="534">
                  <c:v>0.6040627810907363</c:v>
                </c:pt>
                <c:pt idx="535">
                  <c:v>0.59989021467403536</c:v>
                </c:pt>
                <c:pt idx="536">
                  <c:v>0.59859663461175761</c:v>
                </c:pt>
                <c:pt idx="537">
                  <c:v>0.59574647027889682</c:v>
                </c:pt>
                <c:pt idx="538">
                  <c:v>0.59574214069762133</c:v>
                </c:pt>
                <c:pt idx="539">
                  <c:v>0.59376732479620098</c:v>
                </c:pt>
                <c:pt idx="540">
                  <c:v>0.59308838080885806</c:v>
                </c:pt>
                <c:pt idx="541">
                  <c:v>0.59294443471732916</c:v>
                </c:pt>
                <c:pt idx="542">
                  <c:v>0.59187684907518356</c:v>
                </c:pt>
                <c:pt idx="543">
                  <c:v>0.58892941765861295</c:v>
                </c:pt>
                <c:pt idx="544">
                  <c:v>0.5883628279301476</c:v>
                </c:pt>
                <c:pt idx="545">
                  <c:v>0.58647976969102911</c:v>
                </c:pt>
                <c:pt idx="546">
                  <c:v>0.58581963905215007</c:v>
                </c:pt>
                <c:pt idx="547">
                  <c:v>0.58499194446389124</c:v>
                </c:pt>
                <c:pt idx="548">
                  <c:v>0.58412348289424187</c:v>
                </c:pt>
                <c:pt idx="549">
                  <c:v>0.57945575172017516</c:v>
                </c:pt>
                <c:pt idx="550">
                  <c:v>0.57545315847113243</c:v>
                </c:pt>
                <c:pt idx="551">
                  <c:v>0.57474828943992795</c:v>
                </c:pt>
                <c:pt idx="552">
                  <c:v>0.57147821315322089</c:v>
                </c:pt>
                <c:pt idx="553">
                  <c:v>0.56962686364528625</c:v>
                </c:pt>
                <c:pt idx="554">
                  <c:v>0.56904252492802709</c:v>
                </c:pt>
                <c:pt idx="555">
                  <c:v>0.56753072478823041</c:v>
                </c:pt>
                <c:pt idx="556">
                  <c:v>0.56748030405117467</c:v>
                </c:pt>
                <c:pt idx="557">
                  <c:v>0.56587558299007146</c:v>
                </c:pt>
                <c:pt idx="558">
                  <c:v>0.56532246411522025</c:v>
                </c:pt>
                <c:pt idx="559">
                  <c:v>0.56515805508286687</c:v>
                </c:pt>
                <c:pt idx="560">
                  <c:v>0.56361050371713339</c:v>
                </c:pt>
                <c:pt idx="561">
                  <c:v>0.56091730593059708</c:v>
                </c:pt>
                <c:pt idx="562">
                  <c:v>0.56046040715164569</c:v>
                </c:pt>
                <c:pt idx="563">
                  <c:v>0.55971736159097274</c:v>
                </c:pt>
                <c:pt idx="564">
                  <c:v>0.55933809173795224</c:v>
                </c:pt>
                <c:pt idx="565">
                  <c:v>0.5571116045112533</c:v>
                </c:pt>
                <c:pt idx="566">
                  <c:v>0.55664345997421583</c:v>
                </c:pt>
                <c:pt idx="567">
                  <c:v>0.55638309233333949</c:v>
                </c:pt>
                <c:pt idx="568">
                  <c:v>0.55619354067697679</c:v>
                </c:pt>
                <c:pt idx="569">
                  <c:v>0.55428017792421758</c:v>
                </c:pt>
                <c:pt idx="570">
                  <c:v>0.55133047009696889</c:v>
                </c:pt>
                <c:pt idx="571">
                  <c:v>0.54660870677253059</c:v>
                </c:pt>
                <c:pt idx="572">
                  <c:v>0.54283300463634343</c:v>
                </c:pt>
                <c:pt idx="573">
                  <c:v>0.54092679382823428</c:v>
                </c:pt>
                <c:pt idx="574">
                  <c:v>0.54060404188260069</c:v>
                </c:pt>
                <c:pt idx="575">
                  <c:v>0.54013742111398422</c:v>
                </c:pt>
                <c:pt idx="576">
                  <c:v>0.53908338317989035</c:v>
                </c:pt>
                <c:pt idx="577">
                  <c:v>0.53808960044706677</c:v>
                </c:pt>
                <c:pt idx="578">
                  <c:v>0.53750606621836139</c:v>
                </c:pt>
                <c:pt idx="579">
                  <c:v>0.53683716757039002</c:v>
                </c:pt>
                <c:pt idx="580">
                  <c:v>0.53628209241479585</c:v>
                </c:pt>
                <c:pt idx="581">
                  <c:v>0.53122341057703348</c:v>
                </c:pt>
                <c:pt idx="582">
                  <c:v>0.53053956546621317</c:v>
                </c:pt>
                <c:pt idx="583">
                  <c:v>0.52476473945655799</c:v>
                </c:pt>
                <c:pt idx="584">
                  <c:v>0.52461677200632617</c:v>
                </c:pt>
                <c:pt idx="585">
                  <c:v>0.52072022413316921</c:v>
                </c:pt>
                <c:pt idx="586">
                  <c:v>0.51920765673413216</c:v>
                </c:pt>
                <c:pt idx="587">
                  <c:v>0.51913822270310894</c:v>
                </c:pt>
                <c:pt idx="588">
                  <c:v>0.51712334680894168</c:v>
                </c:pt>
                <c:pt idx="589">
                  <c:v>0.51592145026932001</c:v>
                </c:pt>
                <c:pt idx="590">
                  <c:v>0.51355131493124373</c:v>
                </c:pt>
                <c:pt idx="591">
                  <c:v>0.51189768617274944</c:v>
                </c:pt>
                <c:pt idx="592">
                  <c:v>0.51182472577678473</c:v>
                </c:pt>
                <c:pt idx="593">
                  <c:v>0.51031079562952153</c:v>
                </c:pt>
                <c:pt idx="594">
                  <c:v>0.50919820131346094</c:v>
                </c:pt>
                <c:pt idx="595">
                  <c:v>0.50901420668013819</c:v>
                </c:pt>
                <c:pt idx="596">
                  <c:v>0.50648110222076126</c:v>
                </c:pt>
                <c:pt idx="597">
                  <c:v>0.50448662902161989</c:v>
                </c:pt>
                <c:pt idx="598">
                  <c:v>0.50438874144652857</c:v>
                </c:pt>
                <c:pt idx="599">
                  <c:v>0.50298258169611632</c:v>
                </c:pt>
                <c:pt idx="600">
                  <c:v>0.5018808703606219</c:v>
                </c:pt>
                <c:pt idx="601">
                  <c:v>0.49950822721795901</c:v>
                </c:pt>
                <c:pt idx="602">
                  <c:v>0.49750068037199913</c:v>
                </c:pt>
                <c:pt idx="603">
                  <c:v>0.49515895781857416</c:v>
                </c:pt>
                <c:pt idx="604">
                  <c:v>0.49406419215225189</c:v>
                </c:pt>
                <c:pt idx="605">
                  <c:v>0.4912103753467964</c:v>
                </c:pt>
                <c:pt idx="606">
                  <c:v>0.49065144149056306</c:v>
                </c:pt>
                <c:pt idx="607">
                  <c:v>0.48974090138223136</c:v>
                </c:pt>
                <c:pt idx="608">
                  <c:v>0.48600227547320579</c:v>
                </c:pt>
                <c:pt idx="609">
                  <c:v>0.48310433872413949</c:v>
                </c:pt>
                <c:pt idx="610">
                  <c:v>0.48249314326667292</c:v>
                </c:pt>
                <c:pt idx="611">
                  <c:v>0.48019826481825489</c:v>
                </c:pt>
                <c:pt idx="612">
                  <c:v>0.47916031967795947</c:v>
                </c:pt>
                <c:pt idx="613">
                  <c:v>0.47750920430941862</c:v>
                </c:pt>
                <c:pt idx="614">
                  <c:v>0.47585051758339264</c:v>
                </c:pt>
                <c:pt idx="615">
                  <c:v>0.47393805217507812</c:v>
                </c:pt>
                <c:pt idx="616">
                  <c:v>0.47256357796189663</c:v>
                </c:pt>
                <c:pt idx="617">
                  <c:v>0.47066432291711646</c:v>
                </c:pt>
                <c:pt idx="618">
                  <c:v>0.46929934289083419</c:v>
                </c:pt>
                <c:pt idx="619">
                  <c:v>0.46741320695894212</c:v>
                </c:pt>
                <c:pt idx="620">
                  <c:v>0.46605765553841982</c:v>
                </c:pt>
                <c:pt idx="621">
                  <c:v>0.46449138684856517</c:v>
                </c:pt>
                <c:pt idx="622">
                  <c:v>0.46283836015618396</c:v>
                </c:pt>
                <c:pt idx="623">
                  <c:v>0.46097819121503175</c:v>
                </c:pt>
                <c:pt idx="624">
                  <c:v>0.4601301099351448</c:v>
                </c:pt>
                <c:pt idx="625">
                  <c:v>0.45964130207149029</c:v>
                </c:pt>
                <c:pt idx="626">
                  <c:v>0.45779398225578705</c:v>
                </c:pt>
                <c:pt idx="627">
                  <c:v>0.45646632768010464</c:v>
                </c:pt>
                <c:pt idx="628">
                  <c:v>0.45463176823445767</c:v>
                </c:pt>
                <c:pt idx="629">
                  <c:v>0.45331328443881475</c:v>
                </c:pt>
                <c:pt idx="630">
                  <c:v>0.45018202085810138</c:v>
                </c:pt>
                <c:pt idx="631">
                  <c:v>0.44725746053452814</c:v>
                </c:pt>
                <c:pt idx="632">
                  <c:v>0.44707238649485959</c:v>
                </c:pt>
                <c:pt idx="633">
                  <c:v>0.44398423194517117</c:v>
                </c:pt>
                <c:pt idx="634">
                  <c:v>0.44235296562055876</c:v>
                </c:pt>
                <c:pt idx="635">
                  <c:v>0.44091740883712582</c:v>
                </c:pt>
                <c:pt idx="636">
                  <c:v>0.43914534122100318</c:v>
                </c:pt>
                <c:pt idx="637">
                  <c:v>0.43787176982369314</c:v>
                </c:pt>
                <c:pt idx="638">
                  <c:v>0.4361119427727147</c:v>
                </c:pt>
                <c:pt idx="639">
                  <c:v>0.43484716857564287</c:v>
                </c:pt>
                <c:pt idx="640">
                  <c:v>0.43309949753804894</c:v>
                </c:pt>
                <c:pt idx="641">
                  <c:v>0.43184345977451466</c:v>
                </c:pt>
                <c:pt idx="642">
                  <c:v>0.43010786078258739</c:v>
                </c:pt>
                <c:pt idx="643">
                  <c:v>0.42886049910563606</c:v>
                </c:pt>
                <c:pt idx="644">
                  <c:v>0.427136888771665</c:v>
                </c:pt>
                <c:pt idx="645">
                  <c:v>0.42688363700046456</c:v>
                </c:pt>
                <c:pt idx="646">
                  <c:v>0.42679476876686651</c:v>
                </c:pt>
                <c:pt idx="647">
                  <c:v>0.4258981432511888</c:v>
                </c:pt>
                <c:pt idx="648">
                  <c:v>0.42418643876346451</c:v>
                </c:pt>
                <c:pt idx="649">
                  <c:v>0.42295624988332337</c:v>
                </c:pt>
                <c:pt idx="650">
                  <c:v>0.42125636900215846</c:v>
                </c:pt>
                <c:pt idx="651">
                  <c:v>0.42003467765732011</c:v>
                </c:pt>
                <c:pt idx="652">
                  <c:v>0.41834653871109839</c:v>
                </c:pt>
                <c:pt idx="653">
                  <c:v>0.417133286204799</c:v>
                </c:pt>
                <c:pt idx="654">
                  <c:v>0.41545680808605134</c:v>
                </c:pt>
                <c:pt idx="655">
                  <c:v>0.41425193612697514</c:v>
                </c:pt>
                <c:pt idx="656">
                  <c:v>0.41258703828848248</c:v>
                </c:pt>
                <c:pt idx="657">
                  <c:v>0.41139048898796127</c:v>
                </c:pt>
                <c:pt idx="658">
                  <c:v>0.40973709143888498</c:v>
                </c:pt>
                <c:pt idx="659">
                  <c:v>0.40854880730811688</c:v>
                </c:pt>
                <c:pt idx="660">
                  <c:v>0.40690683061015515</c:v>
                </c:pt>
                <c:pt idx="661">
                  <c:v>0.40680331748959686</c:v>
                </c:pt>
                <c:pt idx="662">
                  <c:v>0.40549511653067843</c:v>
                </c:pt>
                <c:pt idx="663">
                  <c:v>0.40409611982101423</c:v>
                </c:pt>
                <c:pt idx="664">
                  <c:v>0.40331138665128968</c:v>
                </c:pt>
                <c:pt idx="665">
                  <c:v>0.4029241951490205</c:v>
                </c:pt>
                <c:pt idx="666">
                  <c:v>0.40130482402947448</c:v>
                </c:pt>
                <c:pt idx="667">
                  <c:v>0.40014099443250012</c:v>
                </c:pt>
                <c:pt idx="668">
                  <c:v>0.39853280912635142</c:v>
                </c:pt>
                <c:pt idx="669">
                  <c:v>0.3973770186876287</c:v>
                </c:pt>
                <c:pt idx="670">
                  <c:v>0.39677404324923876</c:v>
                </c:pt>
                <c:pt idx="671">
                  <c:v>0.39577994192882027</c:v>
                </c:pt>
                <c:pt idx="672">
                  <c:v>0.39463213511782691</c:v>
                </c:pt>
                <c:pt idx="673">
                  <c:v>0.39304609017401726</c:v>
                </c:pt>
                <c:pt idx="674">
                  <c:v>0.39287364083665582</c:v>
                </c:pt>
                <c:pt idx="675">
                  <c:v>0.39190621184380819</c:v>
                </c:pt>
                <c:pt idx="676">
                  <c:v>0.39033112251268509</c:v>
                </c:pt>
                <c:pt idx="677">
                  <c:v>0.38919911789724315</c:v>
                </c:pt>
                <c:pt idx="678">
                  <c:v>0.38805852593855045</c:v>
                </c:pt>
                <c:pt idx="679">
                  <c:v>0.38763490850286181</c:v>
                </c:pt>
                <c:pt idx="680">
                  <c:v>0.38651072321446633</c:v>
                </c:pt>
                <c:pt idx="681">
                  <c:v>0.38495731860361415</c:v>
                </c:pt>
                <c:pt idx="682">
                  <c:v>0.38384089863022791</c:v>
                </c:pt>
                <c:pt idx="683">
                  <c:v>0.38229822416881321</c:v>
                </c:pt>
                <c:pt idx="684">
                  <c:v>0.38028855051140581</c:v>
                </c:pt>
                <c:pt idx="685">
                  <c:v>0.37965749744095412</c:v>
                </c:pt>
                <c:pt idx="686">
                  <c:v>0.37703501154501723</c:v>
                </c:pt>
                <c:pt idx="687">
                  <c:v>0.37526558035397384</c:v>
                </c:pt>
                <c:pt idx="688">
                  <c:v>0.37443064048237279</c:v>
                </c:pt>
                <c:pt idx="689">
                  <c:v>0.37184425912472735</c:v>
                </c:pt>
                <c:pt idx="690">
                  <c:v>0.37180393331299333</c:v>
                </c:pt>
                <c:pt idx="691">
                  <c:v>0.37035230614026565</c:v>
                </c:pt>
                <c:pt idx="692">
                  <c:v>0.36953631469116888</c:v>
                </c:pt>
                <c:pt idx="693">
                  <c:v>0.3682048015855437</c:v>
                </c:pt>
                <c:pt idx="694">
                  <c:v>0.36672496932690946</c:v>
                </c:pt>
                <c:pt idx="695">
                  <c:v>0.36566142523848627</c:v>
                </c:pt>
                <c:pt idx="696">
                  <c:v>0.36419181492793096</c:v>
                </c:pt>
                <c:pt idx="697">
                  <c:v>0.36313561727515148</c:v>
                </c:pt>
                <c:pt idx="698">
                  <c:v>0.3616761583045221</c:v>
                </c:pt>
                <c:pt idx="699">
                  <c:v>0.36091799092964999</c:v>
                </c:pt>
                <c:pt idx="700">
                  <c:v>0.36062725634184861</c:v>
                </c:pt>
                <c:pt idx="701">
                  <c:v>0.35917787859071831</c:v>
                </c:pt>
                <c:pt idx="702">
                  <c:v>0.3581362219231381</c:v>
                </c:pt>
                <c:pt idx="703">
                  <c:v>0.35669685575543719</c:v>
                </c:pt>
                <c:pt idx="704">
                  <c:v>0.35566239433604135</c:v>
                </c:pt>
                <c:pt idx="705">
                  <c:v>0.3542329705967116</c:v>
                </c:pt>
                <c:pt idx="706">
                  <c:v>0.35381197154399552</c:v>
                </c:pt>
                <c:pt idx="707">
                  <c:v>0.35320565472429044</c:v>
                </c:pt>
                <c:pt idx="708">
                  <c:v>0.3517861047359625</c:v>
                </c:pt>
                <c:pt idx="709">
                  <c:v>0.35076588505261769</c:v>
                </c:pt>
                <c:pt idx="710">
                  <c:v>0.34935614061231146</c:v>
                </c:pt>
                <c:pt idx="711">
                  <c:v>0.34834296810108456</c:v>
                </c:pt>
                <c:pt idx="712">
                  <c:v>0.3467467800149639</c:v>
                </c:pt>
                <c:pt idx="713">
                  <c:v>0.34593678745944989</c:v>
                </c:pt>
                <c:pt idx="714">
                  <c:v>0.34354722752157663</c:v>
                </c:pt>
                <c:pt idx="715">
                  <c:v>0.34305051632477962</c:v>
                </c:pt>
                <c:pt idx="716">
                  <c:v>0.33849385274930555</c:v>
                </c:pt>
                <c:pt idx="717">
                  <c:v>0.33512481055534232</c:v>
                </c:pt>
                <c:pt idx="718">
                  <c:v>0.3328099343972688</c:v>
                </c:pt>
                <c:pt idx="719">
                  <c:v>0.33051104825681987</c:v>
                </c:pt>
                <c:pt idx="720">
                  <c:v>0.3302664661536247</c:v>
                </c:pt>
                <c:pt idx="721">
                  <c:v>0.32822804168287578</c:v>
                </c:pt>
                <c:pt idx="722">
                  <c:v>0.3259608049872586</c:v>
                </c:pt>
                <c:pt idx="723">
                  <c:v>0.3237092292394616</c:v>
                </c:pt>
                <c:pt idx="724">
                  <c:v>0.32147320626141651</c:v>
                </c:pt>
                <c:pt idx="725">
                  <c:v>0.31925262862229509</c:v>
                </c:pt>
                <c:pt idx="726">
                  <c:v>0.31704738963334833</c:v>
                </c:pt>
                <c:pt idx="727">
                  <c:v>0.31485738334278013</c:v>
                </c:pt>
                <c:pt idx="728">
                  <c:v>0.31268250453065694</c:v>
                </c:pt>
                <c:pt idx="729">
                  <c:v>0.31261071709600652</c:v>
                </c:pt>
              </c:numCache>
            </c:numRef>
          </c:yVal>
          <c:smooth val="1"/>
          <c:extLst>
            <c:ext xmlns:c16="http://schemas.microsoft.com/office/drawing/2014/chart" uri="{C3380CC4-5D6E-409C-BE32-E72D297353CC}">
              <c16:uniqueId val="{00000001-82F3-EA4A-A8C4-A21F3F912629}"/>
            </c:ext>
          </c:extLst>
        </c:ser>
        <c:ser>
          <c:idx val="2"/>
          <c:order val="2"/>
          <c:tx>
            <c:strRef>
              <c:f>Escenarios!$F$14</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7.5681832887249634</c:v>
                </c:pt>
                <c:pt idx="1">
                  <c:v>7.4234347960041482</c:v>
                </c:pt>
                <c:pt idx="2">
                  <c:v>5.4444156395710586</c:v>
                </c:pt>
                <c:pt idx="3">
                  <c:v>5.2860182757196856</c:v>
                </c:pt>
                <c:pt idx="4">
                  <c:v>4.163548268651641</c:v>
                </c:pt>
                <c:pt idx="5">
                  <c:v>4.001822639479335</c:v>
                </c:pt>
                <c:pt idx="6">
                  <c:v>3.6627854944717915</c:v>
                </c:pt>
                <c:pt idx="7">
                  <c:v>3.5219951568964198</c:v>
                </c:pt>
                <c:pt idx="8">
                  <c:v>3.4368002469289136</c:v>
                </c:pt>
                <c:pt idx="9">
                  <c:v>3.4279997762741519</c:v>
                </c:pt>
                <c:pt idx="10">
                  <c:v>3.2910593578836211</c:v>
                </c:pt>
                <c:pt idx="11">
                  <c:v>3.2634670093700509</c:v>
                </c:pt>
                <c:pt idx="12">
                  <c:v>3.2375354186994092</c:v>
                </c:pt>
                <c:pt idx="13">
                  <c:v>3.2184101976806634</c:v>
                </c:pt>
                <c:pt idx="14">
                  <c:v>2.9440805860782588</c:v>
                </c:pt>
                <c:pt idx="15">
                  <c:v>2.7477141544616748</c:v>
                </c:pt>
                <c:pt idx="16">
                  <c:v>2.6922085682963743</c:v>
                </c:pt>
                <c:pt idx="17">
                  <c:v>2.6553434931368596</c:v>
                </c:pt>
                <c:pt idx="18">
                  <c:v>2.4890711376601597</c:v>
                </c:pt>
                <c:pt idx="19">
                  <c:v>2.4632619976245422</c:v>
                </c:pt>
                <c:pt idx="20">
                  <c:v>2.4272435261071741</c:v>
                </c:pt>
                <c:pt idx="21">
                  <c:v>2.3408777629894728</c:v>
                </c:pt>
                <c:pt idx="22">
                  <c:v>2.3198713307701455</c:v>
                </c:pt>
                <c:pt idx="23">
                  <c:v>2.3073407689052141</c:v>
                </c:pt>
                <c:pt idx="24">
                  <c:v>2.2979595052258781</c:v>
                </c:pt>
                <c:pt idx="25">
                  <c:v>2.274767131554758</c:v>
                </c:pt>
                <c:pt idx="26">
                  <c:v>2.2671900044335374</c:v>
                </c:pt>
                <c:pt idx="27">
                  <c:v>2.2667334490858826</c:v>
                </c:pt>
                <c:pt idx="28">
                  <c:v>2.2554521395625642</c:v>
                </c:pt>
                <c:pt idx="29">
                  <c:v>2.2537516194207265</c:v>
                </c:pt>
                <c:pt idx="30">
                  <c:v>2.2455770459594224</c:v>
                </c:pt>
                <c:pt idx="31">
                  <c:v>2.2333615005830718</c:v>
                </c:pt>
                <c:pt idx="32">
                  <c:v>2.2158485005434496</c:v>
                </c:pt>
                <c:pt idx="33">
                  <c:v>2.2153193283971246</c:v>
                </c:pt>
                <c:pt idx="34">
                  <c:v>2.2074951064820487</c:v>
                </c:pt>
                <c:pt idx="35">
                  <c:v>2.1981220655420866</c:v>
                </c:pt>
                <c:pt idx="36">
                  <c:v>2.1838768289445025</c:v>
                </c:pt>
                <c:pt idx="37">
                  <c:v>2.17228564972147</c:v>
                </c:pt>
                <c:pt idx="38">
                  <c:v>2.1670294710503271</c:v>
                </c:pt>
                <c:pt idx="39">
                  <c:v>2.1415713561065006</c:v>
                </c:pt>
                <c:pt idx="40">
                  <c:v>2.1330677791018062</c:v>
                </c:pt>
                <c:pt idx="41">
                  <c:v>2.1288405347604487</c:v>
                </c:pt>
                <c:pt idx="42">
                  <c:v>2.1285537698320649</c:v>
                </c:pt>
                <c:pt idx="43">
                  <c:v>2.1262669904468492</c:v>
                </c:pt>
                <c:pt idx="44">
                  <c:v>2.1195661640850534</c:v>
                </c:pt>
                <c:pt idx="45">
                  <c:v>2.1187657704022156</c:v>
                </c:pt>
                <c:pt idx="46">
                  <c:v>2.1156343118864158</c:v>
                </c:pt>
                <c:pt idx="47">
                  <c:v>2.1148995840272349</c:v>
                </c:pt>
                <c:pt idx="48">
                  <c:v>2.1127348357432623</c:v>
                </c:pt>
                <c:pt idx="49">
                  <c:v>2.1010857755614909</c:v>
                </c:pt>
                <c:pt idx="50">
                  <c:v>2.0865400349931909</c:v>
                </c:pt>
                <c:pt idx="51">
                  <c:v>2.084486470696024</c:v>
                </c:pt>
                <c:pt idx="52">
                  <c:v>2.0829957191641109</c:v>
                </c:pt>
                <c:pt idx="53">
                  <c:v>2.0770404604551951</c:v>
                </c:pt>
                <c:pt idx="54">
                  <c:v>2.0770357858319044</c:v>
                </c:pt>
                <c:pt idx="55">
                  <c:v>2.0730886432492222</c:v>
                </c:pt>
                <c:pt idx="56">
                  <c:v>2.0514929986955188</c:v>
                </c:pt>
                <c:pt idx="57">
                  <c:v>2.0471219544641257</c:v>
                </c:pt>
                <c:pt idx="58">
                  <c:v>2.0462783759485283</c:v>
                </c:pt>
                <c:pt idx="59">
                  <c:v>2.0404220580744075</c:v>
                </c:pt>
                <c:pt idx="60">
                  <c:v>2.0374759410861634</c:v>
                </c:pt>
                <c:pt idx="61">
                  <c:v>2.0340096045421254</c:v>
                </c:pt>
                <c:pt idx="62">
                  <c:v>2.0112938137239604</c:v>
                </c:pt>
                <c:pt idx="63">
                  <c:v>2.0034133086992263</c:v>
                </c:pt>
                <c:pt idx="64">
                  <c:v>1.9976083520820611</c:v>
                </c:pt>
                <c:pt idx="65">
                  <c:v>1.9952453216895603</c:v>
                </c:pt>
                <c:pt idx="66">
                  <c:v>1.9884587829167102</c:v>
                </c:pt>
                <c:pt idx="67">
                  <c:v>1.9769961585863365</c:v>
                </c:pt>
                <c:pt idx="68">
                  <c:v>1.9693520145732704</c:v>
                </c:pt>
                <c:pt idx="69">
                  <c:v>1.9642094955700711</c:v>
                </c:pt>
                <c:pt idx="70">
                  <c:v>1.9604130230074162</c:v>
                </c:pt>
                <c:pt idx="71">
                  <c:v>1.9587701067599721</c:v>
                </c:pt>
                <c:pt idx="72">
                  <c:v>1.9496710278246367</c:v>
                </c:pt>
                <c:pt idx="73">
                  <c:v>1.9442136441491797</c:v>
                </c:pt>
                <c:pt idx="74">
                  <c:v>1.9270065521567101</c:v>
                </c:pt>
                <c:pt idx="75">
                  <c:v>1.920234597593188</c:v>
                </c:pt>
                <c:pt idx="76">
                  <c:v>1.9114444968592355</c:v>
                </c:pt>
                <c:pt idx="77">
                  <c:v>1.9090778944548217</c:v>
                </c:pt>
                <c:pt idx="78">
                  <c:v>1.8966734162275443</c:v>
                </c:pt>
                <c:pt idx="79">
                  <c:v>1.8940692076631569</c:v>
                </c:pt>
                <c:pt idx="80">
                  <c:v>1.8903214640375898</c:v>
                </c:pt>
                <c:pt idx="81">
                  <c:v>1.8889751426107202</c:v>
                </c:pt>
                <c:pt idx="82">
                  <c:v>1.8762231875597584</c:v>
                </c:pt>
                <c:pt idx="83">
                  <c:v>1.8735268330472499</c:v>
                </c:pt>
                <c:pt idx="84">
                  <c:v>1.8688852069596953</c:v>
                </c:pt>
                <c:pt idx="85">
                  <c:v>1.8659012647437354</c:v>
                </c:pt>
                <c:pt idx="86">
                  <c:v>1.8550771531882018</c:v>
                </c:pt>
                <c:pt idx="87">
                  <c:v>1.8550296337228431</c:v>
                </c:pt>
                <c:pt idx="88">
                  <c:v>1.8433317779434548</c:v>
                </c:pt>
                <c:pt idx="89">
                  <c:v>1.8386164133623524</c:v>
                </c:pt>
                <c:pt idx="90">
                  <c:v>1.8366432151732113</c:v>
                </c:pt>
                <c:pt idx="91">
                  <c:v>1.8359186160502059</c:v>
                </c:pt>
                <c:pt idx="92">
                  <c:v>1.8330416909305258</c:v>
                </c:pt>
                <c:pt idx="93">
                  <c:v>1.8228032783557735</c:v>
                </c:pt>
                <c:pt idx="94">
                  <c:v>1.8142144213329736</c:v>
                </c:pt>
                <c:pt idx="95">
                  <c:v>1.8069637979161606</c:v>
                </c:pt>
                <c:pt idx="96">
                  <c:v>1.8058737012845829</c:v>
                </c:pt>
                <c:pt idx="97">
                  <c:v>1.799804514356566</c:v>
                </c:pt>
                <c:pt idx="98">
                  <c:v>1.7975396740604461</c:v>
                </c:pt>
                <c:pt idx="99">
                  <c:v>1.7940896162990807</c:v>
                </c:pt>
                <c:pt idx="100">
                  <c:v>1.790147664542078</c:v>
                </c:pt>
                <c:pt idx="101">
                  <c:v>1.7882148454754465</c:v>
                </c:pt>
                <c:pt idx="102">
                  <c:v>1.7711079056697079</c:v>
                </c:pt>
                <c:pt idx="103">
                  <c:v>1.7560761263048534</c:v>
                </c:pt>
                <c:pt idx="104">
                  <c:v>1.754466172228154</c:v>
                </c:pt>
                <c:pt idx="105">
                  <c:v>1.7366395435533546</c:v>
                </c:pt>
                <c:pt idx="106">
                  <c:v>1.7253278399649492</c:v>
                </c:pt>
                <c:pt idx="107">
                  <c:v>1.7206010559602403</c:v>
                </c:pt>
                <c:pt idx="108">
                  <c:v>1.7169402992213645</c:v>
                </c:pt>
                <c:pt idx="109">
                  <c:v>1.7064021600992416</c:v>
                </c:pt>
                <c:pt idx="110">
                  <c:v>1.7052309682743403</c:v>
                </c:pt>
                <c:pt idx="111">
                  <c:v>1.7021748736935765</c:v>
                </c:pt>
                <c:pt idx="112">
                  <c:v>1.6948385275557571</c:v>
                </c:pt>
                <c:pt idx="113">
                  <c:v>1.6891495096706179</c:v>
                </c:pt>
                <c:pt idx="114">
                  <c:v>1.6870375142606675</c:v>
                </c:pt>
                <c:pt idx="115">
                  <c:v>1.6867901778804433</c:v>
                </c:pt>
                <c:pt idx="116">
                  <c:v>1.6842237641766318</c:v>
                </c:pt>
                <c:pt idx="117">
                  <c:v>1.6746331785380857</c:v>
                </c:pt>
                <c:pt idx="118">
                  <c:v>1.6714546666623789</c:v>
                </c:pt>
                <c:pt idx="119">
                  <c:v>1.6699991659323716</c:v>
                </c:pt>
                <c:pt idx="120">
                  <c:v>1.6685065609422294</c:v>
                </c:pt>
                <c:pt idx="121">
                  <c:v>1.6634619205741044</c:v>
                </c:pt>
                <c:pt idx="122">
                  <c:v>1.6617918694785578</c:v>
                </c:pt>
                <c:pt idx="123">
                  <c:v>1.6517843759528774</c:v>
                </c:pt>
                <c:pt idx="124">
                  <c:v>1.6500617778518101</c:v>
                </c:pt>
                <c:pt idx="125">
                  <c:v>1.6462996500532898</c:v>
                </c:pt>
                <c:pt idx="126">
                  <c:v>1.6385125148830102</c:v>
                </c:pt>
                <c:pt idx="127">
                  <c:v>1.6359523578040509</c:v>
                </c:pt>
                <c:pt idx="128">
                  <c:v>1.6300436683055621</c:v>
                </c:pt>
                <c:pt idx="129">
                  <c:v>1.6288983639488985</c:v>
                </c:pt>
                <c:pt idx="130">
                  <c:v>1.6061151728018219</c:v>
                </c:pt>
                <c:pt idx="131">
                  <c:v>1.6054483490323006</c:v>
                </c:pt>
                <c:pt idx="132">
                  <c:v>1.5983267773949126</c:v>
                </c:pt>
                <c:pt idx="133">
                  <c:v>1.5886075081103035</c:v>
                </c:pt>
                <c:pt idx="134">
                  <c:v>1.5851124998096666</c:v>
                </c:pt>
                <c:pt idx="135">
                  <c:v>1.5820556290684542</c:v>
                </c:pt>
                <c:pt idx="136">
                  <c:v>1.5726802251812702</c:v>
                </c:pt>
                <c:pt idx="137">
                  <c:v>1.5696822611280683</c:v>
                </c:pt>
                <c:pt idx="138">
                  <c:v>1.5672349067193767</c:v>
                </c:pt>
                <c:pt idx="139">
                  <c:v>1.5626501522348084</c:v>
                </c:pt>
                <c:pt idx="140">
                  <c:v>1.560397360888377</c:v>
                </c:pt>
                <c:pt idx="141">
                  <c:v>1.5567575301638494</c:v>
                </c:pt>
                <c:pt idx="142">
                  <c:v>1.5497880193771805</c:v>
                </c:pt>
                <c:pt idx="143">
                  <c:v>1.5461028949975617</c:v>
                </c:pt>
                <c:pt idx="144">
                  <c:v>1.5458838820673582</c:v>
                </c:pt>
                <c:pt idx="145">
                  <c:v>1.5284674534008298</c:v>
                </c:pt>
                <c:pt idx="146">
                  <c:v>1.5249990020982152</c:v>
                </c:pt>
                <c:pt idx="147">
                  <c:v>1.5218842562705077</c:v>
                </c:pt>
                <c:pt idx="148">
                  <c:v>1.5188134853098292</c:v>
                </c:pt>
                <c:pt idx="149">
                  <c:v>1.5120147994693611</c:v>
                </c:pt>
                <c:pt idx="150">
                  <c:v>1.50721286027124</c:v>
                </c:pt>
                <c:pt idx="151">
                  <c:v>1.5044079548309308</c:v>
                </c:pt>
                <c:pt idx="152">
                  <c:v>1.492935426761304</c:v>
                </c:pt>
                <c:pt idx="153">
                  <c:v>1.4910301728231949</c:v>
                </c:pt>
                <c:pt idx="154">
                  <c:v>1.489952728285558</c:v>
                </c:pt>
                <c:pt idx="155">
                  <c:v>1.4878649173957623</c:v>
                </c:pt>
                <c:pt idx="156">
                  <c:v>1.4866484014572992</c:v>
                </c:pt>
                <c:pt idx="157">
                  <c:v>1.4845852760518761</c:v>
                </c:pt>
                <c:pt idx="158">
                  <c:v>1.4835676058460741</c:v>
                </c:pt>
                <c:pt idx="159">
                  <c:v>1.4811671229457342</c:v>
                </c:pt>
                <c:pt idx="160">
                  <c:v>1.4752043686457865</c:v>
                </c:pt>
                <c:pt idx="161">
                  <c:v>1.4732157509026174</c:v>
                </c:pt>
                <c:pt idx="162">
                  <c:v>1.4731018379225826</c:v>
                </c:pt>
                <c:pt idx="163">
                  <c:v>1.4708699178283546</c:v>
                </c:pt>
                <c:pt idx="164">
                  <c:v>1.469932955585068</c:v>
                </c:pt>
                <c:pt idx="165">
                  <c:v>1.4689716315250625</c:v>
                </c:pt>
                <c:pt idx="166">
                  <c:v>1.4674159506504503</c:v>
                </c:pt>
                <c:pt idx="167">
                  <c:v>1.4614140910773354</c:v>
                </c:pt>
                <c:pt idx="168">
                  <c:v>1.457536062522204</c:v>
                </c:pt>
                <c:pt idx="169">
                  <c:v>1.4535186018897164</c:v>
                </c:pt>
                <c:pt idx="170">
                  <c:v>1.4457220463106037</c:v>
                </c:pt>
                <c:pt idx="171">
                  <c:v>1.441273643047718</c:v>
                </c:pt>
                <c:pt idx="172">
                  <c:v>1.4409913443792721</c:v>
                </c:pt>
                <c:pt idx="173">
                  <c:v>1.4407465632325251</c:v>
                </c:pt>
                <c:pt idx="174">
                  <c:v>1.440029401205591</c:v>
                </c:pt>
                <c:pt idx="175">
                  <c:v>1.4369427831370294</c:v>
                </c:pt>
                <c:pt idx="176">
                  <c:v>1.4265319360687845</c:v>
                </c:pt>
                <c:pt idx="177">
                  <c:v>1.4255041470497751</c:v>
                </c:pt>
                <c:pt idx="178">
                  <c:v>1.4229556922410727</c:v>
                </c:pt>
                <c:pt idx="179">
                  <c:v>1.4148653555331789</c:v>
                </c:pt>
                <c:pt idx="180">
                  <c:v>1.4136956684781345</c:v>
                </c:pt>
                <c:pt idx="181">
                  <c:v>1.4124911140294429</c:v>
                </c:pt>
                <c:pt idx="182">
                  <c:v>1.4109302642309989</c:v>
                </c:pt>
                <c:pt idx="183">
                  <c:v>1.4088217706001172</c:v>
                </c:pt>
                <c:pt idx="184">
                  <c:v>1.3975463236985566</c:v>
                </c:pt>
                <c:pt idx="185">
                  <c:v>1.3901024702154872</c:v>
                </c:pt>
                <c:pt idx="186">
                  <c:v>1.3884481670597781</c:v>
                </c:pt>
                <c:pt idx="187">
                  <c:v>1.3858106225075817</c:v>
                </c:pt>
                <c:pt idx="188">
                  <c:v>1.3842769337048959</c:v>
                </c:pt>
                <c:pt idx="189">
                  <c:v>1.3835888981946582</c:v>
                </c:pt>
                <c:pt idx="190">
                  <c:v>1.3827245560665271</c:v>
                </c:pt>
                <c:pt idx="191">
                  <c:v>1.3781909646484065</c:v>
                </c:pt>
                <c:pt idx="192">
                  <c:v>1.3763845678073126</c:v>
                </c:pt>
                <c:pt idx="193">
                  <c:v>1.3703248833448107</c:v>
                </c:pt>
                <c:pt idx="194">
                  <c:v>1.3666189907556441</c:v>
                </c:pt>
                <c:pt idx="195">
                  <c:v>1.363229704134737</c:v>
                </c:pt>
                <c:pt idx="196">
                  <c:v>1.3587013622892226</c:v>
                </c:pt>
                <c:pt idx="197">
                  <c:v>1.3565998519009352</c:v>
                </c:pt>
                <c:pt idx="198">
                  <c:v>1.354965870402252</c:v>
                </c:pt>
                <c:pt idx="199">
                  <c:v>1.3547149675435459</c:v>
                </c:pt>
                <c:pt idx="200">
                  <c:v>1.3524398980726278</c:v>
                </c:pt>
                <c:pt idx="201">
                  <c:v>1.3509088639853968</c:v>
                </c:pt>
                <c:pt idx="202">
                  <c:v>1.3409352363735951</c:v>
                </c:pt>
                <c:pt idx="203">
                  <c:v>1.3383837617693188</c:v>
                </c:pt>
                <c:pt idx="204">
                  <c:v>1.3347844643814093</c:v>
                </c:pt>
                <c:pt idx="205">
                  <c:v>1.3340022208806483</c:v>
                </c:pt>
                <c:pt idx="206">
                  <c:v>1.3274168626504346</c:v>
                </c:pt>
                <c:pt idx="207">
                  <c:v>1.3262408352782731</c:v>
                </c:pt>
                <c:pt idx="208">
                  <c:v>1.3213592972229407</c:v>
                </c:pt>
                <c:pt idx="209">
                  <c:v>1.3201467359729857</c:v>
                </c:pt>
                <c:pt idx="210">
                  <c:v>1.3189490398644139</c:v>
                </c:pt>
                <c:pt idx="211">
                  <c:v>1.3155740807046679</c:v>
                </c:pt>
                <c:pt idx="212">
                  <c:v>1.3152145574635488</c:v>
                </c:pt>
                <c:pt idx="213">
                  <c:v>1.315200669445842</c:v>
                </c:pt>
                <c:pt idx="214">
                  <c:v>1.3099867425129381</c:v>
                </c:pt>
                <c:pt idx="215">
                  <c:v>1.3084446970755454</c:v>
                </c:pt>
                <c:pt idx="216">
                  <c:v>1.3077754974775202</c:v>
                </c:pt>
                <c:pt idx="217">
                  <c:v>1.3072609488596427</c:v>
                </c:pt>
                <c:pt idx="218">
                  <c:v>1.3054142435602278</c:v>
                </c:pt>
                <c:pt idx="219">
                  <c:v>1.3053003499807554</c:v>
                </c:pt>
                <c:pt idx="220">
                  <c:v>1.3013689169232467</c:v>
                </c:pt>
                <c:pt idx="221">
                  <c:v>1.3002532038081218</c:v>
                </c:pt>
                <c:pt idx="222">
                  <c:v>1.296970931377504</c:v>
                </c:pt>
                <c:pt idx="223">
                  <c:v>1.2963310522591578</c:v>
                </c:pt>
                <c:pt idx="224">
                  <c:v>1.2956735868788725</c:v>
                </c:pt>
                <c:pt idx="225">
                  <c:v>1.2860420933351109</c:v>
                </c:pt>
                <c:pt idx="226">
                  <c:v>1.28484847881289</c:v>
                </c:pt>
                <c:pt idx="227">
                  <c:v>1.2830750980836885</c:v>
                </c:pt>
                <c:pt idx="228">
                  <c:v>1.2824783021853354</c:v>
                </c:pt>
                <c:pt idx="229">
                  <c:v>1.2797736463811673</c:v>
                </c:pt>
                <c:pt idx="230">
                  <c:v>1.2739789392918239</c:v>
                </c:pt>
                <c:pt idx="231">
                  <c:v>1.2728246365188614</c:v>
                </c:pt>
                <c:pt idx="232">
                  <c:v>1.2696836824892979</c:v>
                </c:pt>
                <c:pt idx="233">
                  <c:v>1.2680459121490402</c:v>
                </c:pt>
                <c:pt idx="234">
                  <c:v>1.2637712550186651</c:v>
                </c:pt>
                <c:pt idx="235">
                  <c:v>1.2626588277978295</c:v>
                </c:pt>
                <c:pt idx="236">
                  <c:v>1.2554120679771645</c:v>
                </c:pt>
                <c:pt idx="237">
                  <c:v>1.2528184215112401</c:v>
                </c:pt>
                <c:pt idx="238">
                  <c:v>1.2479136326008926</c:v>
                </c:pt>
                <c:pt idx="239">
                  <c:v>1.2354195345526233</c:v>
                </c:pt>
                <c:pt idx="240">
                  <c:v>1.2308133127004552</c:v>
                </c:pt>
                <c:pt idx="241">
                  <c:v>1.2285507285698589</c:v>
                </c:pt>
                <c:pt idx="242">
                  <c:v>1.2263890248800562</c:v>
                </c:pt>
                <c:pt idx="243">
                  <c:v>1.2226958927208769</c:v>
                </c:pt>
                <c:pt idx="244">
                  <c:v>1.2207988655038791</c:v>
                </c:pt>
                <c:pt idx="245">
                  <c:v>1.2196644133616137</c:v>
                </c:pt>
                <c:pt idx="246">
                  <c:v>1.216355135988715</c:v>
                </c:pt>
                <c:pt idx="247">
                  <c:v>1.2071342482665948</c:v>
                </c:pt>
                <c:pt idx="248">
                  <c:v>1.2020699879998302</c:v>
                </c:pt>
                <c:pt idx="249">
                  <c:v>1.1998151959451524</c:v>
                </c:pt>
                <c:pt idx="250">
                  <c:v>1.1981782696539849</c:v>
                </c:pt>
                <c:pt idx="251">
                  <c:v>1.1974322282144658</c:v>
                </c:pt>
                <c:pt idx="252">
                  <c:v>1.1919788822894428</c:v>
                </c:pt>
                <c:pt idx="253">
                  <c:v>1.1764739244947346</c:v>
                </c:pt>
                <c:pt idx="254">
                  <c:v>1.172982441615805</c:v>
                </c:pt>
                <c:pt idx="255">
                  <c:v>1.1706281038616606</c:v>
                </c:pt>
                <c:pt idx="256">
                  <c:v>1.1705659697792987</c:v>
                </c:pt>
                <c:pt idx="257">
                  <c:v>1.1620756670625738</c:v>
                </c:pt>
                <c:pt idx="258">
                  <c:v>1.1612078388737381</c:v>
                </c:pt>
                <c:pt idx="259">
                  <c:v>1.1527425766538177</c:v>
                </c:pt>
                <c:pt idx="260">
                  <c:v>1.1514546695218908</c:v>
                </c:pt>
                <c:pt idx="261">
                  <c:v>1.1510821341384263</c:v>
                </c:pt>
                <c:pt idx="262">
                  <c:v>1.1442307885895375</c:v>
                </c:pt>
                <c:pt idx="263">
                  <c:v>1.14360192128185</c:v>
                </c:pt>
                <c:pt idx="264">
                  <c:v>1.1428617005762898</c:v>
                </c:pt>
                <c:pt idx="265">
                  <c:v>1.1407692956812379</c:v>
                </c:pt>
                <c:pt idx="266">
                  <c:v>1.1348061169949339</c:v>
                </c:pt>
                <c:pt idx="267">
                  <c:v>1.1345316889690427</c:v>
                </c:pt>
                <c:pt idx="268">
                  <c:v>1.134140335809581</c:v>
                </c:pt>
                <c:pt idx="269">
                  <c:v>1.1273362521009758</c:v>
                </c:pt>
                <c:pt idx="270">
                  <c:v>1.1265332582758787</c:v>
                </c:pt>
                <c:pt idx="271">
                  <c:v>1.1254991589279417</c:v>
                </c:pt>
                <c:pt idx="272">
                  <c:v>1.12012530776277</c:v>
                </c:pt>
                <c:pt idx="273">
                  <c:v>1.1200291536123266</c:v>
                </c:pt>
                <c:pt idx="274">
                  <c:v>1.1055507933422177</c:v>
                </c:pt>
                <c:pt idx="275">
                  <c:v>1.1036200019981817</c:v>
                </c:pt>
                <c:pt idx="276">
                  <c:v>1.1019338376056829</c:v>
                </c:pt>
                <c:pt idx="277">
                  <c:v>1.1011672351629758</c:v>
                </c:pt>
                <c:pt idx="278">
                  <c:v>1.1011321942954788</c:v>
                </c:pt>
                <c:pt idx="279">
                  <c:v>1.10033200876327</c:v>
                </c:pt>
                <c:pt idx="280">
                  <c:v>1.0915694662140369</c:v>
                </c:pt>
                <c:pt idx="281">
                  <c:v>1.0806008322475609</c:v>
                </c:pt>
                <c:pt idx="282">
                  <c:v>1.0781437065759081</c:v>
                </c:pt>
                <c:pt idx="283">
                  <c:v>1.0661118255866111</c:v>
                </c:pt>
                <c:pt idx="284">
                  <c:v>1.0581469656272817</c:v>
                </c:pt>
                <c:pt idx="285">
                  <c:v>1.0572710334770277</c:v>
                </c:pt>
                <c:pt idx="286">
                  <c:v>1.056029135498052</c:v>
                </c:pt>
                <c:pt idx="287">
                  <c:v>1.036033355295753</c:v>
                </c:pt>
                <c:pt idx="288">
                  <c:v>1.0338031899518489</c:v>
                </c:pt>
                <c:pt idx="289">
                  <c:v>1.0328073899741661</c:v>
                </c:pt>
                <c:pt idx="290">
                  <c:v>1.0202251934132147</c:v>
                </c:pt>
                <c:pt idx="291">
                  <c:v>1.0140082395411143</c:v>
                </c:pt>
                <c:pt idx="292">
                  <c:v>1.0107330199026379</c:v>
                </c:pt>
                <c:pt idx="293">
                  <c:v>1.0107284475659855</c:v>
                </c:pt>
                <c:pt idx="294">
                  <c:v>0.99902705451674834</c:v>
                </c:pt>
                <c:pt idx="295">
                  <c:v>0.99716385220249526</c:v>
                </c:pt>
                <c:pt idx="296">
                  <c:v>0.9959140066338652</c:v>
                </c:pt>
                <c:pt idx="297">
                  <c:v>0.99264326588388674</c:v>
                </c:pt>
                <c:pt idx="298">
                  <c:v>0.98835546740468194</c:v>
                </c:pt>
                <c:pt idx="299">
                  <c:v>0.98636227326436443</c:v>
                </c:pt>
                <c:pt idx="300">
                  <c:v>0.98549958300919938</c:v>
                </c:pt>
                <c:pt idx="301">
                  <c:v>0.97965943435934788</c:v>
                </c:pt>
                <c:pt idx="302">
                  <c:v>0.97957530128503456</c:v>
                </c:pt>
                <c:pt idx="303">
                  <c:v>0.97884031627354096</c:v>
                </c:pt>
                <c:pt idx="304">
                  <c:v>0.97437548838283772</c:v>
                </c:pt>
                <c:pt idx="305">
                  <c:v>0.97138956734244963</c:v>
                </c:pt>
                <c:pt idx="306">
                  <c:v>0.96653878606296717</c:v>
                </c:pt>
                <c:pt idx="307">
                  <c:v>0.96259753811812099</c:v>
                </c:pt>
                <c:pt idx="308">
                  <c:v>0.9553674266694181</c:v>
                </c:pt>
                <c:pt idx="309">
                  <c:v>0.95401615082213553</c:v>
                </c:pt>
                <c:pt idx="310">
                  <c:v>0.95360443584402599</c:v>
                </c:pt>
                <c:pt idx="311">
                  <c:v>0.9517451982863091</c:v>
                </c:pt>
                <c:pt idx="312">
                  <c:v>0.95034295514741207</c:v>
                </c:pt>
                <c:pt idx="313">
                  <c:v>0.94902956600065802</c:v>
                </c:pt>
                <c:pt idx="314">
                  <c:v>0.94505795964978367</c:v>
                </c:pt>
                <c:pt idx="315">
                  <c:v>0.94500496021746461</c:v>
                </c:pt>
                <c:pt idx="316">
                  <c:v>0.93979579264685886</c:v>
                </c:pt>
                <c:pt idx="317">
                  <c:v>0.93354533675813234</c:v>
                </c:pt>
                <c:pt idx="318">
                  <c:v>0.93256095369192082</c:v>
                </c:pt>
                <c:pt idx="319">
                  <c:v>0.92900134937481704</c:v>
                </c:pt>
                <c:pt idx="320">
                  <c:v>0.92600342377198563</c:v>
                </c:pt>
                <c:pt idx="321">
                  <c:v>0.92548365698944224</c:v>
                </c:pt>
                <c:pt idx="322">
                  <c:v>0.92366125685568679</c:v>
                </c:pt>
                <c:pt idx="323">
                  <c:v>0.92096430160621523</c:v>
                </c:pt>
                <c:pt idx="324">
                  <c:v>0.91960705089696027</c:v>
                </c:pt>
                <c:pt idx="325">
                  <c:v>0.91887991827631155</c:v>
                </c:pt>
                <c:pt idx="326">
                  <c:v>0.91671532470817885</c:v>
                </c:pt>
                <c:pt idx="327">
                  <c:v>0.91366837514594956</c:v>
                </c:pt>
                <c:pt idx="328">
                  <c:v>0.91325486099675568</c:v>
                </c:pt>
                <c:pt idx="329">
                  <c:v>0.91071028159662426</c:v>
                </c:pt>
                <c:pt idx="330">
                  <c:v>0.90694654887727155</c:v>
                </c:pt>
                <c:pt idx="331">
                  <c:v>0.90544975734952127</c:v>
                </c:pt>
                <c:pt idx="332">
                  <c:v>0.90404668507610475</c:v>
                </c:pt>
                <c:pt idx="333">
                  <c:v>0.90292035539360893</c:v>
                </c:pt>
                <c:pt idx="334">
                  <c:v>0.90068181145253723</c:v>
                </c:pt>
                <c:pt idx="335">
                  <c:v>0.89847136876185363</c:v>
                </c:pt>
                <c:pt idx="336">
                  <c:v>0.89768413479889686</c:v>
                </c:pt>
                <c:pt idx="337">
                  <c:v>0.89723552654690697</c:v>
                </c:pt>
                <c:pt idx="338">
                  <c:v>0.89629317260495511</c:v>
                </c:pt>
                <c:pt idx="339">
                  <c:v>0.89572387171393386</c:v>
                </c:pt>
                <c:pt idx="340">
                  <c:v>0.89446034773015015</c:v>
                </c:pt>
                <c:pt idx="341">
                  <c:v>0.89391075054707703</c:v>
                </c:pt>
                <c:pt idx="342">
                  <c:v>0.88828185879681365</c:v>
                </c:pt>
                <c:pt idx="343">
                  <c:v>0.88683568394442869</c:v>
                </c:pt>
                <c:pt idx="344">
                  <c:v>0.8863856878612828</c:v>
                </c:pt>
                <c:pt idx="345">
                  <c:v>0.88465448592106788</c:v>
                </c:pt>
                <c:pt idx="346">
                  <c:v>0.88266290407789505</c:v>
                </c:pt>
                <c:pt idx="347">
                  <c:v>0.88228641826578569</c:v>
                </c:pt>
                <c:pt idx="348">
                  <c:v>0.88214604780397654</c:v>
                </c:pt>
                <c:pt idx="349">
                  <c:v>0.87747097971957966</c:v>
                </c:pt>
                <c:pt idx="350">
                  <c:v>0.87674906858308799</c:v>
                </c:pt>
                <c:pt idx="351">
                  <c:v>0.8762597126462548</c:v>
                </c:pt>
                <c:pt idx="352">
                  <c:v>0.87605261995356976</c:v>
                </c:pt>
                <c:pt idx="353">
                  <c:v>0.87590782055425664</c:v>
                </c:pt>
                <c:pt idx="354">
                  <c:v>0.87092338432823091</c:v>
                </c:pt>
                <c:pt idx="355">
                  <c:v>0.87000128248384379</c:v>
                </c:pt>
                <c:pt idx="356">
                  <c:v>0.86916252719698184</c:v>
                </c:pt>
                <c:pt idx="357">
                  <c:v>0.86824711221062145</c:v>
                </c:pt>
                <c:pt idx="358">
                  <c:v>0.86399174465530193</c:v>
                </c:pt>
                <c:pt idx="359">
                  <c:v>0.86395496023871365</c:v>
                </c:pt>
                <c:pt idx="360">
                  <c:v>0.86318879514169744</c:v>
                </c:pt>
                <c:pt idx="361">
                  <c:v>0.86185528647956988</c:v>
                </c:pt>
                <c:pt idx="362">
                  <c:v>0.86126041817849031</c:v>
                </c:pt>
                <c:pt idx="363">
                  <c:v>0.86058614637107556</c:v>
                </c:pt>
                <c:pt idx="364">
                  <c:v>0.85802371773673214</c:v>
                </c:pt>
                <c:pt idx="365">
                  <c:v>0.85597654013798452</c:v>
                </c:pt>
                <c:pt idx="366">
                  <c:v>0.85594407845236586</c:v>
                </c:pt>
                <c:pt idx="367">
                  <c:v>0.85583779589441389</c:v>
                </c:pt>
                <c:pt idx="368">
                  <c:v>0.85376129595960548</c:v>
                </c:pt>
                <c:pt idx="369">
                  <c:v>0.85375152002552324</c:v>
                </c:pt>
                <c:pt idx="370">
                  <c:v>0.85191935295410559</c:v>
                </c:pt>
                <c:pt idx="371">
                  <c:v>0.85166513687734335</c:v>
                </c:pt>
                <c:pt idx="372">
                  <c:v>0.84868388859599064</c:v>
                </c:pt>
                <c:pt idx="373">
                  <c:v>0.84652963917643442</c:v>
                </c:pt>
                <c:pt idx="374">
                  <c:v>0.84540518261239639</c:v>
                </c:pt>
                <c:pt idx="375">
                  <c:v>0.84529152090732229</c:v>
                </c:pt>
                <c:pt idx="376">
                  <c:v>0.84464309851961217</c:v>
                </c:pt>
                <c:pt idx="377">
                  <c:v>0.84037435046499731</c:v>
                </c:pt>
                <c:pt idx="378">
                  <c:v>0.83933680499255414</c:v>
                </c:pt>
                <c:pt idx="379">
                  <c:v>0.83663538534239912</c:v>
                </c:pt>
                <c:pt idx="380">
                  <c:v>0.8335390821822044</c:v>
                </c:pt>
                <c:pt idx="381">
                  <c:v>0.83166289563611862</c:v>
                </c:pt>
                <c:pt idx="382">
                  <c:v>0.83147573275635756</c:v>
                </c:pt>
                <c:pt idx="383">
                  <c:v>0.83015652421049846</c:v>
                </c:pt>
                <c:pt idx="384">
                  <c:v>0.82778140716862203</c:v>
                </c:pt>
                <c:pt idx="385">
                  <c:v>0.82735475618251697</c:v>
                </c:pt>
                <c:pt idx="386">
                  <c:v>0.82686920094649508</c:v>
                </c:pt>
                <c:pt idx="387">
                  <c:v>0.8264447183740562</c:v>
                </c:pt>
                <c:pt idx="388">
                  <c:v>0.82598526880744183</c:v>
                </c:pt>
                <c:pt idx="389">
                  <c:v>0.8236634701032397</c:v>
                </c:pt>
                <c:pt idx="390">
                  <c:v>0.82249891489268878</c:v>
                </c:pt>
                <c:pt idx="391">
                  <c:v>0.82223646100149284</c:v>
                </c:pt>
                <c:pt idx="392">
                  <c:v>0.82206350332146794</c:v>
                </c:pt>
                <c:pt idx="393">
                  <c:v>0.82157773215731789</c:v>
                </c:pt>
                <c:pt idx="394">
                  <c:v>0.8188804990040206</c:v>
                </c:pt>
                <c:pt idx="395">
                  <c:v>0.81740986647209335</c:v>
                </c:pt>
                <c:pt idx="396">
                  <c:v>0.81638509592122865</c:v>
                </c:pt>
                <c:pt idx="397">
                  <c:v>0.8153944940522595</c:v>
                </c:pt>
                <c:pt idx="398">
                  <c:v>0.81074591214601699</c:v>
                </c:pt>
                <c:pt idx="399">
                  <c:v>0.80802967806017978</c:v>
                </c:pt>
                <c:pt idx="400">
                  <c:v>0.80773638543151161</c:v>
                </c:pt>
                <c:pt idx="401">
                  <c:v>0.80514568105846396</c:v>
                </c:pt>
                <c:pt idx="402">
                  <c:v>0.80494637790656398</c:v>
                </c:pt>
                <c:pt idx="403">
                  <c:v>0.79958413359270175</c:v>
                </c:pt>
                <c:pt idx="404">
                  <c:v>0.79945581499035767</c:v>
                </c:pt>
                <c:pt idx="405">
                  <c:v>0.79867347632466967</c:v>
                </c:pt>
                <c:pt idx="406">
                  <c:v>0.79527162870742174</c:v>
                </c:pt>
                <c:pt idx="407">
                  <c:v>0.79523547582114473</c:v>
                </c:pt>
                <c:pt idx="408">
                  <c:v>0.79430981062271844</c:v>
                </c:pt>
                <c:pt idx="409">
                  <c:v>0.79406100254143652</c:v>
                </c:pt>
                <c:pt idx="410">
                  <c:v>0.7898351993527829</c:v>
                </c:pt>
                <c:pt idx="411">
                  <c:v>0.78980600682126667</c:v>
                </c:pt>
                <c:pt idx="412">
                  <c:v>0.78877983176475075</c:v>
                </c:pt>
                <c:pt idx="413">
                  <c:v>0.78857602254310966</c:v>
                </c:pt>
                <c:pt idx="414">
                  <c:v>0.78312893006914908</c:v>
                </c:pt>
                <c:pt idx="415">
                  <c:v>0.77771946341130727</c:v>
                </c:pt>
                <c:pt idx="416">
                  <c:v>0.77736662123225653</c:v>
                </c:pt>
                <c:pt idx="417">
                  <c:v>0.77482909430035329</c:v>
                </c:pt>
                <c:pt idx="418">
                  <c:v>0.77409197405041796</c:v>
                </c:pt>
                <c:pt idx="419">
                  <c:v>0.7721152248067602</c:v>
                </c:pt>
                <c:pt idx="420">
                  <c:v>0.77074811539671728</c:v>
                </c:pt>
                <c:pt idx="421">
                  <c:v>0.76969232914014118</c:v>
                </c:pt>
                <c:pt idx="422">
                  <c:v>0.76924824715242068</c:v>
                </c:pt>
                <c:pt idx="423">
                  <c:v>0.76920327404062105</c:v>
                </c:pt>
                <c:pt idx="424">
                  <c:v>0.76919294195810994</c:v>
                </c:pt>
                <c:pt idx="425">
                  <c:v>0.767866089429595</c:v>
                </c:pt>
                <c:pt idx="426">
                  <c:v>0.76723451329580061</c:v>
                </c:pt>
                <c:pt idx="427">
                  <c:v>0.76597339477588033</c:v>
                </c:pt>
                <c:pt idx="428">
                  <c:v>0.76338546821318387</c:v>
                </c:pt>
                <c:pt idx="429">
                  <c:v>0.75835710970767711</c:v>
                </c:pt>
                <c:pt idx="430">
                  <c:v>0.75756695075083502</c:v>
                </c:pt>
                <c:pt idx="431">
                  <c:v>0.75747954006529905</c:v>
                </c:pt>
                <c:pt idx="432">
                  <c:v>0.75260071561764841</c:v>
                </c:pt>
                <c:pt idx="433">
                  <c:v>0.75250153233791983</c:v>
                </c:pt>
                <c:pt idx="434">
                  <c:v>0.75214849999287448</c:v>
                </c:pt>
                <c:pt idx="435">
                  <c:v>0.74695303079714714</c:v>
                </c:pt>
                <c:pt idx="436">
                  <c:v>0.74604030814816336</c:v>
                </c:pt>
                <c:pt idx="437">
                  <c:v>0.74550332396041497</c:v>
                </c:pt>
                <c:pt idx="438">
                  <c:v>0.74430449135183829</c:v>
                </c:pt>
                <c:pt idx="439">
                  <c:v>0.74418781737963124</c:v>
                </c:pt>
                <c:pt idx="440">
                  <c:v>0.74376645981109846</c:v>
                </c:pt>
                <c:pt idx="441">
                  <c:v>0.74188478339120834</c:v>
                </c:pt>
                <c:pt idx="442">
                  <c:v>0.74179344932859592</c:v>
                </c:pt>
                <c:pt idx="443">
                  <c:v>0.74158780904083366</c:v>
                </c:pt>
                <c:pt idx="444">
                  <c:v>0.7414275908238076</c:v>
                </c:pt>
                <c:pt idx="445">
                  <c:v>0.73821816771476834</c:v>
                </c:pt>
                <c:pt idx="446">
                  <c:v>0.73666950769258188</c:v>
                </c:pt>
                <c:pt idx="447">
                  <c:v>0.73653975151152784</c:v>
                </c:pt>
                <c:pt idx="448">
                  <c:v>0.73515202900639598</c:v>
                </c:pt>
                <c:pt idx="449">
                  <c:v>0.73299856193572754</c:v>
                </c:pt>
                <c:pt idx="450">
                  <c:v>0.73158095970679904</c:v>
                </c:pt>
                <c:pt idx="451">
                  <c:v>0.72883889091660536</c:v>
                </c:pt>
                <c:pt idx="452">
                  <c:v>0.72793996986307796</c:v>
                </c:pt>
                <c:pt idx="453">
                  <c:v>0.72652756088944659</c:v>
                </c:pt>
                <c:pt idx="454">
                  <c:v>0.72637740398093753</c:v>
                </c:pt>
                <c:pt idx="455">
                  <c:v>0.72150906844748364</c:v>
                </c:pt>
                <c:pt idx="456">
                  <c:v>0.72078679044027127</c:v>
                </c:pt>
                <c:pt idx="457">
                  <c:v>0.7174317604608601</c:v>
                </c:pt>
                <c:pt idx="458">
                  <c:v>0.71653118507851632</c:v>
                </c:pt>
                <c:pt idx="459">
                  <c:v>0.71652524126496264</c:v>
                </c:pt>
                <c:pt idx="460">
                  <c:v>0.71385989738298694</c:v>
                </c:pt>
                <c:pt idx="461">
                  <c:v>0.7115758398914459</c:v>
                </c:pt>
                <c:pt idx="462">
                  <c:v>0.71079345666547544</c:v>
                </c:pt>
                <c:pt idx="463">
                  <c:v>0.70717223622174785</c:v>
                </c:pt>
                <c:pt idx="464">
                  <c:v>0.70666062653050066</c:v>
                </c:pt>
                <c:pt idx="465">
                  <c:v>0.7017793650282742</c:v>
                </c:pt>
                <c:pt idx="466">
                  <c:v>0.70089282291498489</c:v>
                </c:pt>
                <c:pt idx="467">
                  <c:v>0.70024090388332927</c:v>
                </c:pt>
                <c:pt idx="468">
                  <c:v>0.69880987707913556</c:v>
                </c:pt>
                <c:pt idx="469">
                  <c:v>0.69836220100984048</c:v>
                </c:pt>
                <c:pt idx="470">
                  <c:v>0.69693182086214744</c:v>
                </c:pt>
                <c:pt idx="471">
                  <c:v>0.69632532109354284</c:v>
                </c:pt>
                <c:pt idx="472">
                  <c:v>0.69571784954628335</c:v>
                </c:pt>
                <c:pt idx="473">
                  <c:v>0.69462462415179216</c:v>
                </c:pt>
                <c:pt idx="474">
                  <c:v>0.69407158931822832</c:v>
                </c:pt>
                <c:pt idx="475">
                  <c:v>0.69211776112946721</c:v>
                </c:pt>
                <c:pt idx="476">
                  <c:v>0.69200761948949163</c:v>
                </c:pt>
                <c:pt idx="477">
                  <c:v>0.6873369545363569</c:v>
                </c:pt>
                <c:pt idx="478">
                  <c:v>0.68659473415736028</c:v>
                </c:pt>
                <c:pt idx="479">
                  <c:v>0.68258917138660313</c:v>
                </c:pt>
                <c:pt idx="480">
                  <c:v>0.68175333120518966</c:v>
                </c:pt>
                <c:pt idx="481">
                  <c:v>0.67787418357062024</c:v>
                </c:pt>
                <c:pt idx="482">
                  <c:v>0.6778290028414431</c:v>
                </c:pt>
                <c:pt idx="483">
                  <c:v>0.67763934678374427</c:v>
                </c:pt>
                <c:pt idx="484">
                  <c:v>0.67704411695907385</c:v>
                </c:pt>
                <c:pt idx="485">
                  <c:v>0.67684520883115185</c:v>
                </c:pt>
                <c:pt idx="486">
                  <c:v>0.6766071126920763</c:v>
                </c:pt>
                <c:pt idx="487">
                  <c:v>0.67555906842637869</c:v>
                </c:pt>
                <c:pt idx="488">
                  <c:v>0.67319176455449059</c:v>
                </c:pt>
                <c:pt idx="489">
                  <c:v>0.67236743163185109</c:v>
                </c:pt>
                <c:pt idx="490">
                  <c:v>0.67194955842200144</c:v>
                </c:pt>
                <c:pt idx="491">
                  <c:v>0.66965054021009551</c:v>
                </c:pt>
                <c:pt idx="492">
                  <c:v>0.66854168936908054</c:v>
                </c:pt>
                <c:pt idx="493">
                  <c:v>0.66772305052986569</c:v>
                </c:pt>
                <c:pt idx="494">
                  <c:v>0.66764956394809638</c:v>
                </c:pt>
                <c:pt idx="495">
                  <c:v>0.66631353894793821</c:v>
                </c:pt>
                <c:pt idx="496">
                  <c:v>0.66392373459923193</c:v>
                </c:pt>
                <c:pt idx="497">
                  <c:v>0.66311075051153434</c:v>
                </c:pt>
                <c:pt idx="498">
                  <c:v>0.66278647403501911</c:v>
                </c:pt>
                <c:pt idx="499">
                  <c:v>0.66016342048084142</c:v>
                </c:pt>
                <c:pt idx="500">
                  <c:v>0.65853030997662543</c:v>
                </c:pt>
                <c:pt idx="501">
                  <c:v>0.65785797233229837</c:v>
                </c:pt>
                <c:pt idx="502">
                  <c:v>0.65704035323202503</c:v>
                </c:pt>
                <c:pt idx="503">
                  <c:v>0.65398150885561179</c:v>
                </c:pt>
                <c:pt idx="504">
                  <c:v>0.65122107375906191</c:v>
                </c:pt>
                <c:pt idx="505">
                  <c:v>0.64946412859909752</c:v>
                </c:pt>
                <c:pt idx="506">
                  <c:v>0.6462812004910633</c:v>
                </c:pt>
                <c:pt idx="507">
                  <c:v>0.64590635924232631</c:v>
                </c:pt>
                <c:pt idx="508">
                  <c:v>0.64497795216731768</c:v>
                </c:pt>
                <c:pt idx="509">
                  <c:v>0.64196668228912945</c:v>
                </c:pt>
                <c:pt idx="510">
                  <c:v>0.64130805488485554</c:v>
                </c:pt>
                <c:pt idx="511">
                  <c:v>0.64052276401971064</c:v>
                </c:pt>
                <c:pt idx="512">
                  <c:v>0.63982301423515942</c:v>
                </c:pt>
                <c:pt idx="513">
                  <c:v>0.6390095326539259</c:v>
                </c:pt>
                <c:pt idx="514">
                  <c:v>0.63889083425480631</c:v>
                </c:pt>
                <c:pt idx="515">
                  <c:v>0.63871250074030905</c:v>
                </c:pt>
                <c:pt idx="516">
                  <c:v>0.63777080147691168</c:v>
                </c:pt>
                <c:pt idx="517">
                  <c:v>0.63687821656947285</c:v>
                </c:pt>
                <c:pt idx="518">
                  <c:v>0.63609835010456206</c:v>
                </c:pt>
                <c:pt idx="519">
                  <c:v>0.63344102453342355</c:v>
                </c:pt>
                <c:pt idx="520">
                  <c:v>0.63247897738246672</c:v>
                </c:pt>
                <c:pt idx="521">
                  <c:v>0.63170449784872096</c:v>
                </c:pt>
                <c:pt idx="522">
                  <c:v>0.62811012596021842</c:v>
                </c:pt>
                <c:pt idx="523">
                  <c:v>0.62734099614738592</c:v>
                </c:pt>
                <c:pt idx="524">
                  <c:v>0.62471800936729605</c:v>
                </c:pt>
                <c:pt idx="525">
                  <c:v>0.62377145239910436</c:v>
                </c:pt>
                <c:pt idx="526">
                  <c:v>0.62300763535396353</c:v>
                </c:pt>
                <c:pt idx="527">
                  <c:v>0.62065035830174464</c:v>
                </c:pt>
                <c:pt idx="528">
                  <c:v>0.62036445216715086</c:v>
                </c:pt>
                <c:pt idx="529">
                  <c:v>0.62032813842680357</c:v>
                </c:pt>
                <c:pt idx="530">
                  <c:v>0.61996274249835881</c:v>
                </c:pt>
                <c:pt idx="531">
                  <c:v>0.61870420726999464</c:v>
                </c:pt>
                <c:pt idx="532">
                  <c:v>0.61767007286585573</c:v>
                </c:pt>
                <c:pt idx="533">
                  <c:v>0.61741448649172836</c:v>
                </c:pt>
                <c:pt idx="534">
                  <c:v>0.61593053907145201</c:v>
                </c:pt>
                <c:pt idx="535">
                  <c:v>0.61565914099667962</c:v>
                </c:pt>
                <c:pt idx="536">
                  <c:v>0.61443050513515207</c:v>
                </c:pt>
                <c:pt idx="537">
                  <c:v>0.61322532088688542</c:v>
                </c:pt>
                <c:pt idx="538">
                  <c:v>0.61280095796133571</c:v>
                </c:pt>
                <c:pt idx="539">
                  <c:v>0.61274410205074747</c:v>
                </c:pt>
                <c:pt idx="540">
                  <c:v>0.61018632361730674</c:v>
                </c:pt>
                <c:pt idx="541">
                  <c:v>0.6093207583273329</c:v>
                </c:pt>
                <c:pt idx="542">
                  <c:v>0.60930054843962655</c:v>
                </c:pt>
                <c:pt idx="543">
                  <c:v>0.6059714588026619</c:v>
                </c:pt>
                <c:pt idx="544">
                  <c:v>0.60219093113343858</c:v>
                </c:pt>
                <c:pt idx="545">
                  <c:v>0.60208969669260082</c:v>
                </c:pt>
                <c:pt idx="546">
                  <c:v>0.60178570818595656</c:v>
                </c:pt>
                <c:pt idx="547">
                  <c:v>0.59888086663939688</c:v>
                </c:pt>
                <c:pt idx="548">
                  <c:v>0.59272489437997966</c:v>
                </c:pt>
                <c:pt idx="549">
                  <c:v>0.59036182943790738</c:v>
                </c:pt>
                <c:pt idx="550">
                  <c:v>0.5885165040050393</c:v>
                </c:pt>
                <c:pt idx="551">
                  <c:v>0.58824657944450598</c:v>
                </c:pt>
                <c:pt idx="552">
                  <c:v>0.58661828021981555</c:v>
                </c:pt>
                <c:pt idx="553">
                  <c:v>0.58546750042901874</c:v>
                </c:pt>
                <c:pt idx="554">
                  <c:v>0.58519871216468677</c:v>
                </c:pt>
                <c:pt idx="555">
                  <c:v>0.58461039133452442</c:v>
                </c:pt>
                <c:pt idx="556">
                  <c:v>0.58424195127514456</c:v>
                </c:pt>
                <c:pt idx="557">
                  <c:v>0.58318209100148211</c:v>
                </c:pt>
                <c:pt idx="558">
                  <c:v>0.58128667776458132</c:v>
                </c:pt>
                <c:pt idx="559">
                  <c:v>0.58056136531159908</c:v>
                </c:pt>
                <c:pt idx="560">
                  <c:v>0.57727143738553222</c:v>
                </c:pt>
                <c:pt idx="561">
                  <c:v>0.57328393229772301</c:v>
                </c:pt>
                <c:pt idx="562">
                  <c:v>0.56932397091950238</c:v>
                </c:pt>
                <c:pt idx="563">
                  <c:v>0.56849132059140572</c:v>
                </c:pt>
                <c:pt idx="564">
                  <c:v>0.56714165590332655</c:v>
                </c:pt>
                <c:pt idx="565">
                  <c:v>0.56627015827096405</c:v>
                </c:pt>
                <c:pt idx="566">
                  <c:v>0.56543686187393816</c:v>
                </c:pt>
                <c:pt idx="567">
                  <c:v>0.5653913629925712</c:v>
                </c:pt>
                <c:pt idx="568">
                  <c:v>0.5645582336118683</c:v>
                </c:pt>
                <c:pt idx="569">
                  <c:v>0.5625760946360544</c:v>
                </c:pt>
                <c:pt idx="570">
                  <c:v>0.56198591382578733</c:v>
                </c:pt>
                <c:pt idx="571">
                  <c:v>0.56057741524424975</c:v>
                </c:pt>
                <c:pt idx="572">
                  <c:v>0.55963275641556609</c:v>
                </c:pt>
                <c:pt idx="573">
                  <c:v>0.55942118534129182</c:v>
                </c:pt>
                <c:pt idx="574">
                  <c:v>0.55866503373710075</c:v>
                </c:pt>
                <c:pt idx="575">
                  <c:v>0.55637192544628067</c:v>
                </c:pt>
                <c:pt idx="576">
                  <c:v>0.5562219370162691</c:v>
                </c:pt>
                <c:pt idx="577">
                  <c:v>0.55459878456801548</c:v>
                </c:pt>
                <c:pt idx="578">
                  <c:v>0.55060493003326338</c:v>
                </c:pt>
                <c:pt idx="579">
                  <c:v>0.54836905937833225</c:v>
                </c:pt>
                <c:pt idx="580">
                  <c:v>0.54680162396666809</c:v>
                </c:pt>
                <c:pt idx="581">
                  <c:v>0.5463027729121146</c:v>
                </c:pt>
                <c:pt idx="582">
                  <c:v>0.540138989978447</c:v>
                </c:pt>
                <c:pt idx="583">
                  <c:v>0.53846339692307343</c:v>
                </c:pt>
                <c:pt idx="584">
                  <c:v>0.53587402109324744</c:v>
                </c:pt>
                <c:pt idx="585">
                  <c:v>0.53498925505189532</c:v>
                </c:pt>
                <c:pt idx="586">
                  <c:v>0.53261135661043058</c:v>
                </c:pt>
                <c:pt idx="587">
                  <c:v>0.53234330489010406</c:v>
                </c:pt>
                <c:pt idx="588">
                  <c:v>0.53045579709483737</c:v>
                </c:pt>
                <c:pt idx="589">
                  <c:v>0.52983252923458701</c:v>
                </c:pt>
                <c:pt idx="590">
                  <c:v>0.52821811539532149</c:v>
                </c:pt>
                <c:pt idx="591">
                  <c:v>0.52452717826001027</c:v>
                </c:pt>
                <c:pt idx="592">
                  <c:v>0.52090400438278073</c:v>
                </c:pt>
                <c:pt idx="593">
                  <c:v>0.51779771465713176</c:v>
                </c:pt>
                <c:pt idx="594">
                  <c:v>0.5155102711658478</c:v>
                </c:pt>
                <c:pt idx="595">
                  <c:v>0.51472758011937925</c:v>
                </c:pt>
                <c:pt idx="596">
                  <c:v>0.51461404215580198</c:v>
                </c:pt>
                <c:pt idx="597">
                  <c:v>0.51377636924429049</c:v>
                </c:pt>
                <c:pt idx="598">
                  <c:v>0.51273365338338994</c:v>
                </c:pt>
                <c:pt idx="599">
                  <c:v>0.51018395498680513</c:v>
                </c:pt>
                <c:pt idx="600">
                  <c:v>0.50996101205115418</c:v>
                </c:pt>
                <c:pt idx="601">
                  <c:v>0.50716954167942752</c:v>
                </c:pt>
                <c:pt idx="602">
                  <c:v>0.50665985698978266</c:v>
                </c:pt>
                <c:pt idx="603">
                  <c:v>0.50270806937316792</c:v>
                </c:pt>
                <c:pt idx="604">
                  <c:v>0.49907265019039976</c:v>
                </c:pt>
                <c:pt idx="605">
                  <c:v>0.49861246377432927</c:v>
                </c:pt>
                <c:pt idx="606">
                  <c:v>0.49583101205308439</c:v>
                </c:pt>
                <c:pt idx="607">
                  <c:v>0.49562530358195889</c:v>
                </c:pt>
                <c:pt idx="608">
                  <c:v>0.49319568592430219</c:v>
                </c:pt>
                <c:pt idx="609">
                  <c:v>0.48942218572319096</c:v>
                </c:pt>
                <c:pt idx="610">
                  <c:v>0.48834026998247776</c:v>
                </c:pt>
                <c:pt idx="611">
                  <c:v>0.48602062151276809</c:v>
                </c:pt>
                <c:pt idx="612">
                  <c:v>0.4855195385879989</c:v>
                </c:pt>
                <c:pt idx="613">
                  <c:v>0.48266343185197397</c:v>
                </c:pt>
                <c:pt idx="614">
                  <c:v>0.48256640367756048</c:v>
                </c:pt>
                <c:pt idx="615">
                  <c:v>0.47932943199408062</c:v>
                </c:pt>
                <c:pt idx="616">
                  <c:v>0.47878504835503366</c:v>
                </c:pt>
                <c:pt idx="617">
                  <c:v>0.47601846175541862</c:v>
                </c:pt>
                <c:pt idx="618">
                  <c:v>0.47543557035586476</c:v>
                </c:pt>
                <c:pt idx="619">
                  <c:v>0.47273036205878793</c:v>
                </c:pt>
                <c:pt idx="620">
                  <c:v>0.47215149698423614</c:v>
                </c:pt>
                <c:pt idx="621">
                  <c:v>0.46946497492581513</c:v>
                </c:pt>
                <c:pt idx="622">
                  <c:v>0.46938196542589872</c:v>
                </c:pt>
                <c:pt idx="623">
                  <c:v>0.46622214346936325</c:v>
                </c:pt>
                <c:pt idx="624">
                  <c:v>0.46596712230882659</c:v>
                </c:pt>
                <c:pt idx="625">
                  <c:v>0.46569505202179134</c:v>
                </c:pt>
                <c:pt idx="626">
                  <c:v>0.46300171188599371</c:v>
                </c:pt>
                <c:pt idx="627">
                  <c:v>0.4624347596824136</c:v>
                </c:pt>
                <c:pt idx="628">
                  <c:v>0.45980352544848102</c:v>
                </c:pt>
                <c:pt idx="629">
                  <c:v>0.45924048946983409</c:v>
                </c:pt>
                <c:pt idx="630">
                  <c:v>0.45662743049837873</c:v>
                </c:pt>
                <c:pt idx="631">
                  <c:v>0.45347327443863661</c:v>
                </c:pt>
                <c:pt idx="632">
                  <c:v>0.45216897272655759</c:v>
                </c:pt>
                <c:pt idx="633">
                  <c:v>0.4503409057262695</c:v>
                </c:pt>
                <c:pt idx="634">
                  <c:v>0.44723017386507585</c:v>
                </c:pt>
                <c:pt idx="635">
                  <c:v>0.44707300350286289</c:v>
                </c:pt>
                <c:pt idx="636">
                  <c:v>0.4441409293984076</c:v>
                </c:pt>
                <c:pt idx="637">
                  <c:v>0.44361809594103391</c:v>
                </c:pt>
                <c:pt idx="638">
                  <c:v>0.44107302390198905</c:v>
                </c:pt>
                <c:pt idx="639">
                  <c:v>0.44053292368978381</c:v>
                </c:pt>
                <c:pt idx="640">
                  <c:v>0.43802630997678565</c:v>
                </c:pt>
                <c:pt idx="641">
                  <c:v>0.43748994050926082</c:v>
                </c:pt>
                <c:pt idx="642">
                  <c:v>0.43500064124192278</c:v>
                </c:pt>
                <c:pt idx="643">
                  <c:v>0.43446797674894216</c:v>
                </c:pt>
                <c:pt idx="644">
                  <c:v>0.43384572628739859</c:v>
                </c:pt>
                <c:pt idx="645">
                  <c:v>0.43330526444647705</c:v>
                </c:pt>
                <c:pt idx="646">
                  <c:v>0.43199587232765196</c:v>
                </c:pt>
                <c:pt idx="647">
                  <c:v>0.43146688721708704</c:v>
                </c:pt>
                <c:pt idx="648">
                  <c:v>0.42901185886836696</c:v>
                </c:pt>
                <c:pt idx="649">
                  <c:v>0.42848652772486712</c:v>
                </c:pt>
                <c:pt idx="650">
                  <c:v>0.42604845749566805</c:v>
                </c:pt>
                <c:pt idx="651">
                  <c:v>0.42552675507943905</c:v>
                </c:pt>
                <c:pt idx="652">
                  <c:v>0.42310552583147282</c:v>
                </c:pt>
                <c:pt idx="653">
                  <c:v>0.42258742707706459</c:v>
                </c:pt>
                <c:pt idx="654">
                  <c:v>0.42018292248117672</c:v>
                </c:pt>
                <c:pt idx="655">
                  <c:v>0.41966840249627846</c:v>
                </c:pt>
                <c:pt idx="656">
                  <c:v>0.41728050702685832</c:v>
                </c:pt>
                <c:pt idx="657">
                  <c:v>0.41676954109110348</c:v>
                </c:pt>
                <c:pt idx="658">
                  <c:v>0.41439814002053443</c:v>
                </c:pt>
                <c:pt idx="659">
                  <c:v>0.41389070358431229</c:v>
                </c:pt>
                <c:pt idx="660">
                  <c:v>0.4128391351642528</c:v>
                </c:pt>
                <c:pt idx="661">
                  <c:v>0.41138456283095959</c:v>
                </c:pt>
                <c:pt idx="662">
                  <c:v>0.41103175166073525</c:v>
                </c:pt>
                <c:pt idx="663">
                  <c:v>0.41087081134388914</c:v>
                </c:pt>
                <c:pt idx="664">
                  <c:v>0.40887415045374315</c:v>
                </c:pt>
                <c:pt idx="665">
                  <c:v>0.40819254796061555</c:v>
                </c:pt>
                <c:pt idx="666">
                  <c:v>0.4058699496183808</c:v>
                </c:pt>
                <c:pt idx="667">
                  <c:v>0.4053729560730096</c:v>
                </c:pt>
                <c:pt idx="668">
                  <c:v>0.40306640108942177</c:v>
                </c:pt>
                <c:pt idx="669">
                  <c:v>0.40257284052923292</c:v>
                </c:pt>
                <c:pt idx="670">
                  <c:v>0.40158342522874318</c:v>
                </c:pt>
                <c:pt idx="671">
                  <c:v>0.40028221808471898</c:v>
                </c:pt>
                <c:pt idx="672">
                  <c:v>0.39979206679635176</c:v>
                </c:pt>
                <c:pt idx="673">
                  <c:v>0.39790856582568329</c:v>
                </c:pt>
                <c:pt idx="674">
                  <c:v>0.39751726683682537</c:v>
                </c:pt>
                <c:pt idx="675">
                  <c:v>0.39703050127071915</c:v>
                </c:pt>
                <c:pt idx="676">
                  <c:v>0.39477141450229303</c:v>
                </c:pt>
                <c:pt idx="677">
                  <c:v>0.39441113384881249</c:v>
                </c:pt>
                <c:pt idx="678">
                  <c:v>0.39428801127155583</c:v>
                </c:pt>
                <c:pt idx="679">
                  <c:v>0.3920445291552907</c:v>
                </c:pt>
                <c:pt idx="680">
                  <c:v>0.39156446503457554</c:v>
                </c:pt>
                <c:pt idx="681">
                  <c:v>0.3893364797812654</c:v>
                </c:pt>
                <c:pt idx="682">
                  <c:v>0.38885973170565458</c:v>
                </c:pt>
                <c:pt idx="683">
                  <c:v>0.38842923377644123</c:v>
                </c:pt>
                <c:pt idx="684">
                  <c:v>0.38617368133454483</c:v>
                </c:pt>
                <c:pt idx="685">
                  <c:v>0.38350618486862975</c:v>
                </c:pt>
                <c:pt idx="686">
                  <c:v>0.3808571141467248</c:v>
                </c:pt>
                <c:pt idx="687">
                  <c:v>0.37944208077265551</c:v>
                </c:pt>
                <c:pt idx="688">
                  <c:v>0.37822634189291898</c:v>
                </c:pt>
                <c:pt idx="689">
                  <c:v>0.37782570622748179</c:v>
                </c:pt>
                <c:pt idx="690">
                  <c:v>0.37561374171046052</c:v>
                </c:pt>
                <c:pt idx="691">
                  <c:v>0.37518188698204324</c:v>
                </c:pt>
                <c:pt idx="692">
                  <c:v>0.37432264026247747</c:v>
                </c:pt>
                <c:pt idx="693">
                  <c:v>0.37373884664222162</c:v>
                </c:pt>
                <c:pt idx="694">
                  <c:v>0.37089672466429857</c:v>
                </c:pt>
                <c:pt idx="695">
                  <c:v>0.37062370841625136</c:v>
                </c:pt>
                <c:pt idx="696">
                  <c:v>0.36833475384629144</c:v>
                </c:pt>
                <c:pt idx="697">
                  <c:v>0.36788372268379843</c:v>
                </c:pt>
                <c:pt idx="698">
                  <c:v>0.36673359401885819</c:v>
                </c:pt>
                <c:pt idx="699">
                  <c:v>0.36579047985339991</c:v>
                </c:pt>
                <c:pt idx="700">
                  <c:v>0.36534256419071987</c:v>
                </c:pt>
                <c:pt idx="701">
                  <c:v>0.36326378044472368</c:v>
                </c:pt>
                <c:pt idx="702">
                  <c:v>0.36281895876152742</c:v>
                </c:pt>
                <c:pt idx="703">
                  <c:v>0.36075453422374221</c:v>
                </c:pt>
                <c:pt idx="704">
                  <c:v>0.36031278514835235</c:v>
                </c:pt>
                <c:pt idx="705">
                  <c:v>0.35826262063248171</c:v>
                </c:pt>
                <c:pt idx="706">
                  <c:v>0.35822401066860937</c:v>
                </c:pt>
                <c:pt idx="707">
                  <c:v>0.35782392294084581</c:v>
                </c:pt>
                <c:pt idx="708">
                  <c:v>0.35578791994572334</c:v>
                </c:pt>
                <c:pt idx="709">
                  <c:v>0.35535225256039416</c:v>
                </c:pt>
                <c:pt idx="710">
                  <c:v>0.35333031326525072</c:v>
                </c:pt>
                <c:pt idx="711">
                  <c:v>0.35298683082247206</c:v>
                </c:pt>
                <c:pt idx="712">
                  <c:v>0.35289765525437372</c:v>
                </c:pt>
                <c:pt idx="713">
                  <c:v>0.35088968251413749</c:v>
                </c:pt>
                <c:pt idx="714">
                  <c:v>0.34846591043107411</c:v>
                </c:pt>
                <c:pt idx="715">
                  <c:v>0.34827887263484719</c:v>
                </c:pt>
                <c:pt idx="716">
                  <c:v>0.34262812183363955</c:v>
                </c:pt>
                <c:pt idx="717">
                  <c:v>0.33878438972318514</c:v>
                </c:pt>
                <c:pt idx="718">
                  <c:v>0.33618371581592632</c:v>
                </c:pt>
                <c:pt idx="719">
                  <c:v>0.33434521152781776</c:v>
                </c:pt>
                <c:pt idx="720">
                  <c:v>0.33386152526493362</c:v>
                </c:pt>
                <c:pt idx="721">
                  <c:v>0.33155537525576795</c:v>
                </c:pt>
                <c:pt idx="722">
                  <c:v>0.32926515498831338</c:v>
                </c:pt>
                <c:pt idx="723">
                  <c:v>0.32699075442780651</c:v>
                </c:pt>
                <c:pt idx="724">
                  <c:v>0.32473206429954932</c:v>
                </c:pt>
                <c:pt idx="725">
                  <c:v>0.32248897608365945</c:v>
                </c:pt>
                <c:pt idx="726">
                  <c:v>0.32026138200985593</c:v>
                </c:pt>
                <c:pt idx="727">
                  <c:v>0.31804917505228164</c:v>
                </c:pt>
                <c:pt idx="728">
                  <c:v>0.31611421304365067</c:v>
                </c:pt>
                <c:pt idx="729">
                  <c:v>0.31585224892436103</c:v>
                </c:pt>
              </c:numCache>
            </c:numRef>
          </c:yVal>
          <c:smooth val="1"/>
          <c:extLst>
            <c:ext xmlns:c16="http://schemas.microsoft.com/office/drawing/2014/chart" uri="{C3380CC4-5D6E-409C-BE32-E72D297353CC}">
              <c16:uniqueId val="{00000002-82F3-EA4A-A8C4-A21F3F912629}"/>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3.6</c:v>
                </c:pt>
                <c:pt idx="1">
                  <c:v>3.6</c:v>
                </c:pt>
              </c:numCache>
            </c:numRef>
          </c:yVal>
          <c:smooth val="1"/>
          <c:extLst>
            <c:ext xmlns:c16="http://schemas.microsoft.com/office/drawing/2014/chart" uri="{C3380CC4-5D6E-409C-BE32-E72D297353CC}">
              <c16:uniqueId val="{00000003-82F3-EA4A-A8C4-A21F3F912629}"/>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0.5</c:v>
                </c:pt>
                <c:pt idx="1">
                  <c:v>0.5</c:v>
                </c:pt>
              </c:numCache>
            </c:numRef>
          </c:yVal>
          <c:smooth val="1"/>
          <c:extLst>
            <c:ext xmlns:c16="http://schemas.microsoft.com/office/drawing/2014/chart" uri="{C3380CC4-5D6E-409C-BE32-E72D297353CC}">
              <c16:uniqueId val="{00000004-82F3-EA4A-A8C4-A21F3F912629}"/>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0.12356211955051005</c:v>
                </c:pt>
                <c:pt idx="1">
                  <c:v>0.12356211955051005</c:v>
                </c:pt>
                <c:pt idx="2">
                  <c:v>6.3203260791985752E-2</c:v>
                </c:pt>
                <c:pt idx="3">
                  <c:v>6.3203260791985752E-2</c:v>
                </c:pt>
                <c:pt idx="4">
                  <c:v>3.8635912562546525E-2</c:v>
                </c:pt>
                <c:pt idx="5">
                  <c:v>3.8635912562546525E-2</c:v>
                </c:pt>
                <c:pt idx="6">
                  <c:v>3.3286818565827658E-2</c:v>
                </c:pt>
                <c:pt idx="7">
                  <c:v>3.3286818565827658E-2</c:v>
                </c:pt>
                <c:pt idx="8">
                  <c:v>2.7535359485457551E-2</c:v>
                </c:pt>
                <c:pt idx="9">
                  <c:v>2.7535359485457551E-2</c:v>
                </c:pt>
                <c:pt idx="10">
                  <c:v>2.0560281042552607E-2</c:v>
                </c:pt>
                <c:pt idx="11">
                  <c:v>2.0560281042552607E-2</c:v>
                </c:pt>
                <c:pt idx="12">
                  <c:v>2.0560281042552607E-2</c:v>
                </c:pt>
                <c:pt idx="13">
                  <c:v>2.0560281042552607E-2</c:v>
                </c:pt>
                <c:pt idx="14">
                  <c:v>2.0190698126851061E-2</c:v>
                </c:pt>
                <c:pt idx="15">
                  <c:v>2.0190698126851061E-2</c:v>
                </c:pt>
                <c:pt idx="16">
                  <c:v>1.9108096021613199E-2</c:v>
                </c:pt>
                <c:pt idx="17">
                  <c:v>1.9108096021613199E-2</c:v>
                </c:pt>
                <c:pt idx="18">
                  <c:v>1.4557308454960166E-2</c:v>
                </c:pt>
                <c:pt idx="19">
                  <c:v>1.4557308454960166E-2</c:v>
                </c:pt>
                <c:pt idx="20">
                  <c:v>1.3972139705805514E-2</c:v>
                </c:pt>
                <c:pt idx="21">
                  <c:v>1.3972139705805514E-2</c:v>
                </c:pt>
                <c:pt idx="22">
                  <c:v>1.2848544174010771E-2</c:v>
                </c:pt>
                <c:pt idx="23">
                  <c:v>1.2848544174010771E-2</c:v>
                </c:pt>
                <c:pt idx="24">
                  <c:v>1.1529641949872629E-2</c:v>
                </c:pt>
                <c:pt idx="25">
                  <c:v>1.1529641949872629E-2</c:v>
                </c:pt>
                <c:pt idx="26">
                  <c:v>1.1277024180504002E-2</c:v>
                </c:pt>
                <c:pt idx="27">
                  <c:v>1.1277024180504002E-2</c:v>
                </c:pt>
                <c:pt idx="28">
                  <c:v>7.7160183996045489E-3</c:v>
                </c:pt>
                <c:pt idx="29">
                  <c:v>7.7160183996045489E-3</c:v>
                </c:pt>
                <c:pt idx="30">
                  <c:v>5.7574726951571432E-3</c:v>
                </c:pt>
                <c:pt idx="31">
                  <c:v>5.7574726951571432E-3</c:v>
                </c:pt>
                <c:pt idx="32">
                  <c:v>4.5606899599831769E-3</c:v>
                </c:pt>
                <c:pt idx="33">
                  <c:v>4.5606899599831769E-3</c:v>
                </c:pt>
                <c:pt idx="34">
                  <c:v>4.4237816007844924E-3</c:v>
                </c:pt>
                <c:pt idx="35">
                  <c:v>4.4237816007844924E-3</c:v>
                </c:pt>
                <c:pt idx="36">
                  <c:v>4.4237816007844924E-3</c:v>
                </c:pt>
                <c:pt idx="37">
                  <c:v>4.4237816007844924E-3</c:v>
                </c:pt>
                <c:pt idx="38">
                  <c:v>3.9031999646358057E-3</c:v>
                </c:pt>
                <c:pt idx="39">
                  <c:v>3.9031999646358057E-3</c:v>
                </c:pt>
                <c:pt idx="40">
                  <c:v>3.5404231319706536E-3</c:v>
                </c:pt>
                <c:pt idx="41">
                  <c:v>3.5404231319706536E-3</c:v>
                </c:pt>
                <c:pt idx="42">
                  <c:v>3.3113427112932705E-3</c:v>
                </c:pt>
                <c:pt idx="43">
                  <c:v>3.3113427112932705E-3</c:v>
                </c:pt>
                <c:pt idx="44">
                  <c:v>3.2005534329558388E-3</c:v>
                </c:pt>
                <c:pt idx="45">
                  <c:v>3.2005534329558388E-3</c:v>
                </c:pt>
                <c:pt idx="46">
                  <c:v>3.2005534329558388E-3</c:v>
                </c:pt>
                <c:pt idx="47">
                  <c:v>3.2005534329558388E-3</c:v>
                </c:pt>
                <c:pt idx="48">
                  <c:v>2.7817761090748174E-3</c:v>
                </c:pt>
                <c:pt idx="49">
                  <c:v>2.7817761090748174E-3</c:v>
                </c:pt>
                <c:pt idx="50">
                  <c:v>2.4007138895470554E-3</c:v>
                </c:pt>
                <c:pt idx="51">
                  <c:v>2.4007138895470554E-3</c:v>
                </c:pt>
                <c:pt idx="52">
                  <c:v>2.3111388229582783E-3</c:v>
                </c:pt>
                <c:pt idx="53">
                  <c:v>2.3111388229582783E-3</c:v>
                </c:pt>
                <c:pt idx="54">
                  <c:v>9.500707932066061E-4</c:v>
                </c:pt>
                <c:pt idx="55">
                  <c:v>9.500707932066061E-4</c:v>
                </c:pt>
                <c:pt idx="56">
                  <c:v>9.0143550231054355E-4</c:v>
                </c:pt>
                <c:pt idx="57">
                  <c:v>9.0143550231054355E-4</c:v>
                </c:pt>
                <c:pt idx="58">
                  <c:v>6.8243349856810811E-4</c:v>
                </c:pt>
                <c:pt idx="59">
                  <c:v>6.8243349856810811E-4</c:v>
                </c:pt>
                <c:pt idx="60">
                  <c:v>6.0560069124953968E-4</c:v>
                </c:pt>
                <c:pt idx="61">
                  <c:v>6.0560069124953968E-4</c:v>
                </c:pt>
                <c:pt idx="62">
                  <c:v>5.0120072681214924E-4</c:v>
                </c:pt>
                <c:pt idx="63">
                  <c:v>5.0120072681214924E-4</c:v>
                </c:pt>
                <c:pt idx="64">
                  <c:v>4.6918379802204745E-4</c:v>
                </c:pt>
                <c:pt idx="65">
                  <c:v>4.6918379802204745E-4</c:v>
                </c:pt>
                <c:pt idx="66">
                  <c:v>3.5429777599832105E-4</c:v>
                </c:pt>
                <c:pt idx="67">
                  <c:v>3.5429777599832105E-4</c:v>
                </c:pt>
                <c:pt idx="68">
                  <c:v>3.2873421767302556E-4</c:v>
                </c:pt>
                <c:pt idx="69">
                  <c:v>3.2873421767302556E-4</c:v>
                </c:pt>
                <c:pt idx="70">
                  <c:v>2.5918307468428975E-4</c:v>
                </c:pt>
                <c:pt idx="71">
                  <c:v>2.5918307468428975E-4</c:v>
                </c:pt>
                <c:pt idx="72">
                  <c:v>1.3502682994307843E-4</c:v>
                </c:pt>
                <c:pt idx="73">
                  <c:v>1.3502682994307843E-4</c:v>
                </c:pt>
                <c:pt idx="74">
                  <c:v>1.2124692702722611E-4</c:v>
                </c:pt>
                <c:pt idx="75">
                  <c:v>1.2124692702722611E-4</c:v>
                </c:pt>
                <c:pt idx="76">
                  <c:v>1.0837444258156842E-4</c:v>
                </c:pt>
                <c:pt idx="77">
                  <c:v>1.0837444258156842E-4</c:v>
                </c:pt>
                <c:pt idx="78">
                  <c:v>6.541606042621969E-5</c:v>
                </c:pt>
                <c:pt idx="79">
                  <c:v>6.541606042621969E-5</c:v>
                </c:pt>
                <c:pt idx="80">
                  <c:v>6.541606042621969E-5</c:v>
                </c:pt>
                <c:pt idx="81">
                  <c:v>6.541606042621969E-5</c:v>
                </c:pt>
                <c:pt idx="82">
                  <c:v>5.6674091953071954E-5</c:v>
                </c:pt>
                <c:pt idx="83">
                  <c:v>5.6674091953071954E-5</c:v>
                </c:pt>
                <c:pt idx="84">
                  <c:v>2.888907442375555E-5</c:v>
                </c:pt>
                <c:pt idx="85">
                  <c:v>2.888907442375555E-5</c:v>
                </c:pt>
                <c:pt idx="86">
                  <c:v>2.888907442375555E-5</c:v>
                </c:pt>
                <c:pt idx="87">
                  <c:v>2.888907442375555E-5</c:v>
                </c:pt>
                <c:pt idx="88">
                  <c:v>1.8931712605878171E-5</c:v>
                </c:pt>
                <c:pt idx="89">
                  <c:v>1.8931712605878171E-5</c:v>
                </c:pt>
                <c:pt idx="90">
                  <c:v>1.131409849777036E-5</c:v>
                </c:pt>
                <c:pt idx="91">
                  <c:v>1.131409849777036E-5</c:v>
                </c:pt>
                <c:pt idx="92">
                  <c:v>5.8250791518010516E-6</c:v>
                </c:pt>
                <c:pt idx="93">
                  <c:v>5.8250791518010516E-6</c:v>
                </c:pt>
                <c:pt idx="94">
                  <c:v>3.8132056436360248E-6</c:v>
                </c:pt>
                <c:pt idx="95">
                  <c:v>3.8132056436360248E-6</c:v>
                </c:pt>
                <c:pt idx="96">
                  <c:v>2.2549756824570578E-6</c:v>
                </c:pt>
                <c:pt idx="97">
                  <c:v>2.2549756824570578E-6</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1F8D-1540-869D-2D9A16B79509}"/>
            </c:ext>
          </c:extLst>
        </c:ser>
        <c:ser>
          <c:idx val="1"/>
          <c:order val="1"/>
          <c:tx>
            <c:strRef>
              <c:f>Escenarios!$E$14</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1-1F8D-1540-869D-2D9A16B79509}"/>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0.10982676417501709</c:v>
                </c:pt>
                <c:pt idx="1">
                  <c:v>0.10982676417501709</c:v>
                </c:pt>
                <c:pt idx="2">
                  <c:v>5.1772097607110767E-2</c:v>
                </c:pt>
                <c:pt idx="3">
                  <c:v>5.1772097607110767E-2</c:v>
                </c:pt>
                <c:pt idx="4">
                  <c:v>2.869835871503856E-2</c:v>
                </c:pt>
                <c:pt idx="5">
                  <c:v>2.869835871503856E-2</c:v>
                </c:pt>
                <c:pt idx="6">
                  <c:v>2.3754220196158651E-2</c:v>
                </c:pt>
                <c:pt idx="7">
                  <c:v>2.3754220196158651E-2</c:v>
                </c:pt>
                <c:pt idx="8">
                  <c:v>1.8506081602186811E-2</c:v>
                </c:pt>
                <c:pt idx="9">
                  <c:v>1.8506081602186811E-2</c:v>
                </c:pt>
                <c:pt idx="10">
                  <c:v>1.2265453703765947E-2</c:v>
                </c:pt>
                <c:pt idx="11">
                  <c:v>1.2265453703765947E-2</c:v>
                </c:pt>
                <c:pt idx="12">
                  <c:v>1.225411400706723E-2</c:v>
                </c:pt>
                <c:pt idx="13">
                  <c:v>1.225411400706723E-2</c:v>
                </c:pt>
                <c:pt idx="14">
                  <c:v>1.1937207286042929E-2</c:v>
                </c:pt>
                <c:pt idx="15">
                  <c:v>1.1937207286042929E-2</c:v>
                </c:pt>
                <c:pt idx="16">
                  <c:v>1.0978819708675324E-2</c:v>
                </c:pt>
                <c:pt idx="17">
                  <c:v>1.0978819708675324E-2</c:v>
                </c:pt>
                <c:pt idx="18">
                  <c:v>7.0424441713348839E-3</c:v>
                </c:pt>
                <c:pt idx="19">
                  <c:v>7.0424441713348839E-3</c:v>
                </c:pt>
                <c:pt idx="20">
                  <c:v>6.5291830911468098E-3</c:v>
                </c:pt>
                <c:pt idx="21">
                  <c:v>6.5291830911468098E-3</c:v>
                </c:pt>
                <c:pt idx="22">
                  <c:v>5.5858630921906283E-3</c:v>
                </c:pt>
                <c:pt idx="23">
                  <c:v>5.5858630921906283E-3</c:v>
                </c:pt>
                <c:pt idx="24">
                  <c:v>4.4833287771532792E-3</c:v>
                </c:pt>
                <c:pt idx="25">
                  <c:v>4.4833287771532792E-3</c:v>
                </c:pt>
                <c:pt idx="26">
                  <c:v>4.2726243994322295E-3</c:v>
                </c:pt>
                <c:pt idx="27">
                  <c:v>4.2726243994322295E-3</c:v>
                </c:pt>
                <c:pt idx="28">
                  <c:v>1.4111987456247547E-3</c:v>
                </c:pt>
                <c:pt idx="29">
                  <c:v>1.4111987456247547E-3</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1F8D-1540-869D-2D9A16B79509}"/>
            </c:ext>
          </c:extLst>
        </c:ser>
        <c:ser>
          <c:idx val="2"/>
          <c:order val="2"/>
          <c:tx>
            <c:strRef>
              <c:f>Escenarios!$F$14</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3.3113399965924252E-2</c:v>
                </c:pt>
                <c:pt idx="1">
                  <c:v>3.3113399965924252E-2</c:v>
                </c:pt>
                <c:pt idx="2">
                  <c:v>1.6130646753242019E-2</c:v>
                </c:pt>
                <c:pt idx="3">
                  <c:v>1.6130646753242019E-2</c:v>
                </c:pt>
                <c:pt idx="4">
                  <c:v>9.3933545710118051E-3</c:v>
                </c:pt>
                <c:pt idx="5">
                  <c:v>9.3933545710118051E-3</c:v>
                </c:pt>
                <c:pt idx="6">
                  <c:v>7.9498970287681797E-3</c:v>
                </c:pt>
                <c:pt idx="7">
                  <c:v>7.9498970287681797E-3</c:v>
                </c:pt>
                <c:pt idx="8">
                  <c:v>6.4128938943930477E-3</c:v>
                </c:pt>
                <c:pt idx="9">
                  <c:v>6.4128938943930477E-3</c:v>
                </c:pt>
                <c:pt idx="10">
                  <c:v>4.5758120712057655E-3</c:v>
                </c:pt>
                <c:pt idx="11">
                  <c:v>4.5758120712057655E-3</c:v>
                </c:pt>
                <c:pt idx="12">
                  <c:v>4.5748637431636064E-3</c:v>
                </c:pt>
                <c:pt idx="13">
                  <c:v>4.5748637431636064E-3</c:v>
                </c:pt>
                <c:pt idx="14">
                  <c:v>4.4792925964650997E-3</c:v>
                </c:pt>
                <c:pt idx="15">
                  <c:v>4.4792925964650997E-3</c:v>
                </c:pt>
                <c:pt idx="16">
                  <c:v>4.1972431356173011E-3</c:v>
                </c:pt>
                <c:pt idx="17">
                  <c:v>4.1972431356173011E-3</c:v>
                </c:pt>
                <c:pt idx="18">
                  <c:v>3.0271058614476242E-3</c:v>
                </c:pt>
                <c:pt idx="19">
                  <c:v>3.0271058614476242E-3</c:v>
                </c:pt>
                <c:pt idx="20">
                  <c:v>2.8771047868879026E-3</c:v>
                </c:pt>
                <c:pt idx="21">
                  <c:v>2.8771047868879026E-3</c:v>
                </c:pt>
                <c:pt idx="22">
                  <c:v>2.5934030625804987E-3</c:v>
                </c:pt>
                <c:pt idx="23">
                  <c:v>2.5934030625804987E-3</c:v>
                </c:pt>
                <c:pt idx="24">
                  <c:v>2.2622530586870987E-3</c:v>
                </c:pt>
                <c:pt idx="25">
                  <c:v>2.2622530586870987E-3</c:v>
                </c:pt>
                <c:pt idx="26">
                  <c:v>2.1990627099622577E-3</c:v>
                </c:pt>
                <c:pt idx="27">
                  <c:v>2.1990627099622577E-3</c:v>
                </c:pt>
                <c:pt idx="28">
                  <c:v>1.325639745937218E-3</c:v>
                </c:pt>
                <c:pt idx="29">
                  <c:v>1.325639745937218E-3</c:v>
                </c:pt>
                <c:pt idx="30">
                  <c:v>8.6249890323107799E-4</c:v>
                </c:pt>
                <c:pt idx="31">
                  <c:v>8.6249890323107799E-4</c:v>
                </c:pt>
                <c:pt idx="32">
                  <c:v>5.8864755639654795E-4</c:v>
                </c:pt>
                <c:pt idx="33">
                  <c:v>5.8864755639654795E-4</c:v>
                </c:pt>
                <c:pt idx="34">
                  <c:v>5.5767954278751095E-4</c:v>
                </c:pt>
                <c:pt idx="35">
                  <c:v>5.5767954278751095E-4</c:v>
                </c:pt>
                <c:pt idx="36">
                  <c:v>5.5762156863739401E-4</c:v>
                </c:pt>
                <c:pt idx="37">
                  <c:v>5.5762156863739401E-4</c:v>
                </c:pt>
                <c:pt idx="38">
                  <c:v>4.4279677517340346E-4</c:v>
                </c:pt>
                <c:pt idx="39">
                  <c:v>4.4279677517340346E-4</c:v>
                </c:pt>
                <c:pt idx="40">
                  <c:v>3.6293455634021595E-4</c:v>
                </c:pt>
                <c:pt idx="41">
                  <c:v>3.6293455634021595E-4</c:v>
                </c:pt>
                <c:pt idx="42">
                  <c:v>3.1421598840875855E-4</c:v>
                </c:pt>
                <c:pt idx="43">
                  <c:v>3.1421598840875855E-4</c:v>
                </c:pt>
                <c:pt idx="44">
                  <c:v>2.9286320257001456E-4</c:v>
                </c:pt>
                <c:pt idx="45">
                  <c:v>2.9286320257001445E-4</c:v>
                </c:pt>
                <c:pt idx="46">
                  <c:v>2.9029544766488719E-4</c:v>
                </c:pt>
                <c:pt idx="47">
                  <c:v>2.9029544766488719E-4</c:v>
                </c:pt>
                <c:pt idx="48">
                  <c:v>2.0337629177055218E-4</c:v>
                </c:pt>
                <c:pt idx="49">
                  <c:v>2.0337629177055218E-4</c:v>
                </c:pt>
                <c:pt idx="50">
                  <c:v>1.261117539399328E-4</c:v>
                </c:pt>
                <c:pt idx="51">
                  <c:v>1.261117539399328E-4</c:v>
                </c:pt>
                <c:pt idx="52">
                  <c:v>1.1069973722362979E-4</c:v>
                </c:pt>
                <c:pt idx="53">
                  <c:v>1.1069973722362979E-4</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3-1F8D-1540-869D-2D9A16B79509}"/>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1.5E-3</c:v>
                </c:pt>
                <c:pt idx="1">
                  <c:v>1.5E-3</c:v>
                </c:pt>
              </c:numCache>
            </c:numRef>
          </c:yVal>
          <c:smooth val="0"/>
          <c:extLst>
            <c:ext xmlns:c16="http://schemas.microsoft.com/office/drawing/2014/chart" uri="{C3380CC4-5D6E-409C-BE32-E72D297353CC}">
              <c16:uniqueId val="{00000004-1F8D-1540-869D-2D9A16B79509}"/>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2.9999999999999997E-4</c:v>
                </c:pt>
                <c:pt idx="1">
                  <c:v>2.9999999999999997E-4</c:v>
                </c:pt>
              </c:numCache>
            </c:numRef>
          </c:yVal>
          <c:smooth val="0"/>
          <c:extLst>
            <c:ext xmlns:c16="http://schemas.microsoft.com/office/drawing/2014/chart" uri="{C3380CC4-5D6E-409C-BE32-E72D297353CC}">
              <c16:uniqueId val="{00000005-1F8D-1540-869D-2D9A16B79509}"/>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2" name="Picture 1">
          <a:extLst>
            <a:ext uri="{FF2B5EF4-FFF2-40B4-BE49-F238E27FC236}">
              <a16:creationId xmlns:a16="http://schemas.microsoft.com/office/drawing/2014/main" id="{249E3A8C-7495-664A-A266-454C3E581D67}"/>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533400</xdr:colOff>
      <xdr:row>10</xdr:row>
      <xdr:rowOff>38100</xdr:rowOff>
    </xdr:from>
    <xdr:to>
      <xdr:col>12</xdr:col>
      <xdr:colOff>190500</xdr:colOff>
      <xdr:row>22</xdr:row>
      <xdr:rowOff>49251</xdr:rowOff>
    </xdr:to>
    <xdr:pic>
      <xdr:nvPicPr>
        <xdr:cNvPr id="5" name="Picture 4">
          <a:extLst>
            <a:ext uri="{FF2B5EF4-FFF2-40B4-BE49-F238E27FC236}">
              <a16:creationId xmlns:a16="http://schemas.microsoft.com/office/drawing/2014/main" id="{A3899C05-BAAC-8548-8F2C-ABBD7840AC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0" y="2286000"/>
          <a:ext cx="7772400" cy="2297151"/>
        </a:xfrm>
        <a:prstGeom prst="rect">
          <a:avLst/>
        </a:prstGeom>
      </xdr:spPr>
    </xdr:pic>
    <xdr:clientData/>
  </xdr:twoCellAnchor>
  <xdr:twoCellAnchor editAs="oneCell">
    <xdr:from>
      <xdr:col>3</xdr:col>
      <xdr:colOff>629557</xdr:colOff>
      <xdr:row>6</xdr:row>
      <xdr:rowOff>989695</xdr:rowOff>
    </xdr:from>
    <xdr:to>
      <xdr:col>11</xdr:col>
      <xdr:colOff>812800</xdr:colOff>
      <xdr:row>7</xdr:row>
      <xdr:rowOff>190501</xdr:rowOff>
    </xdr:to>
    <xdr:pic>
      <xdr:nvPicPr>
        <xdr:cNvPr id="3" name="Picture 2">
          <a:extLst>
            <a:ext uri="{FF2B5EF4-FFF2-40B4-BE49-F238E27FC236}">
              <a16:creationId xmlns:a16="http://schemas.microsoft.com/office/drawing/2014/main" id="{2C62F85B-D8DF-BB78-5E81-23BEDC84A868}"/>
            </a:ext>
          </a:extLst>
        </xdr:cNvPr>
        <xdr:cNvPicPr>
          <a:picLocks noChangeAspect="1"/>
        </xdr:cNvPicPr>
      </xdr:nvPicPr>
      <xdr:blipFill rotWithShape="1">
        <a:blip xmlns:r="http://schemas.openxmlformats.org/officeDocument/2006/relationships" r:embed="rId3"/>
        <a:srcRect r="30062" b="3542"/>
        <a:stretch/>
      </xdr:blipFill>
      <xdr:spPr>
        <a:xfrm>
          <a:off x="1937657" y="1224645"/>
          <a:ext cx="6787243" cy="4200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14</xdr:col>
      <xdr:colOff>330200</xdr:colOff>
      <xdr:row>31</xdr:row>
      <xdr:rowOff>110280</xdr:rowOff>
    </xdr:to>
    <xdr:pic>
      <xdr:nvPicPr>
        <xdr:cNvPr id="3" name="Imagen 2">
          <a:extLst>
            <a:ext uri="{FF2B5EF4-FFF2-40B4-BE49-F238E27FC236}">
              <a16:creationId xmlns:a16="http://schemas.microsoft.com/office/drawing/2014/main" id="{40E7C22C-06CB-2543-B24A-3D562EE72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0800" y="3822700"/>
          <a:ext cx="4152900" cy="2612180"/>
        </a:xfrm>
        <a:prstGeom prst="rect">
          <a:avLst/>
        </a:prstGeom>
        <a:solidFill>
          <a:srgbClr val="193F57"/>
        </a:solidFill>
        <a:ln>
          <a:solidFill>
            <a:schemeClr val="tx1"/>
          </a:solidFill>
        </a:ln>
      </xdr:spPr>
    </xdr:pic>
    <xdr:clientData/>
  </xdr:twoCellAnchor>
  <xdr:twoCellAnchor>
    <xdr:from>
      <xdr:col>9</xdr:col>
      <xdr:colOff>0</xdr:colOff>
      <xdr:row>35</xdr:row>
      <xdr:rowOff>0</xdr:rowOff>
    </xdr:from>
    <xdr:to>
      <xdr:col>21</xdr:col>
      <xdr:colOff>0</xdr:colOff>
      <xdr:row>57</xdr:row>
      <xdr:rowOff>0</xdr:rowOff>
    </xdr:to>
    <xdr:graphicFrame macro="">
      <xdr:nvGraphicFramePr>
        <xdr:cNvPr id="4" name="Chart 3">
          <a:extLst>
            <a:ext uri="{FF2B5EF4-FFF2-40B4-BE49-F238E27FC236}">
              <a16:creationId xmlns:a16="http://schemas.microsoft.com/office/drawing/2014/main" id="{43948A93-4194-C645-910D-E1E6C61AA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821944</xdr:colOff>
      <xdr:row>30</xdr:row>
      <xdr:rowOff>186436</xdr:rowOff>
    </xdr:to>
    <xdr:graphicFrame macro="">
      <xdr:nvGraphicFramePr>
        <xdr:cNvPr id="6" name="Chart 5">
          <a:extLst>
            <a:ext uri="{FF2B5EF4-FFF2-40B4-BE49-F238E27FC236}">
              <a16:creationId xmlns:a16="http://schemas.microsoft.com/office/drawing/2014/main" id="{8B1F189B-5B8B-384F-85AF-F734AD3C5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11</xdr:col>
      <xdr:colOff>0</xdr:colOff>
      <xdr:row>30</xdr:row>
      <xdr:rowOff>186436</xdr:rowOff>
    </xdr:to>
    <xdr:graphicFrame macro="">
      <xdr:nvGraphicFramePr>
        <xdr:cNvPr id="7" name="Chart 6">
          <a:extLst>
            <a:ext uri="{FF2B5EF4-FFF2-40B4-BE49-F238E27FC236}">
              <a16:creationId xmlns:a16="http://schemas.microsoft.com/office/drawing/2014/main" id="{4784D28B-C0AE-1F4F-94A1-A174F285E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32</xdr:row>
      <xdr:rowOff>0</xdr:rowOff>
    </xdr:from>
    <xdr:to>
      <xdr:col>5</xdr:col>
      <xdr:colOff>821944</xdr:colOff>
      <xdr:row>59</xdr:row>
      <xdr:rowOff>4572</xdr:rowOff>
    </xdr:to>
    <xdr:graphicFrame macro="">
      <xdr:nvGraphicFramePr>
        <xdr:cNvPr id="8" name="Chart 7">
          <a:extLst>
            <a:ext uri="{FF2B5EF4-FFF2-40B4-BE49-F238E27FC236}">
              <a16:creationId xmlns:a16="http://schemas.microsoft.com/office/drawing/2014/main" id="{045EDC58-5544-EC42-9D6C-464DD494F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0</xdr:rowOff>
    </xdr:from>
    <xdr:to>
      <xdr:col>11</xdr:col>
      <xdr:colOff>0</xdr:colOff>
      <xdr:row>59</xdr:row>
      <xdr:rowOff>4572</xdr:rowOff>
    </xdr:to>
    <xdr:graphicFrame macro="">
      <xdr:nvGraphicFramePr>
        <xdr:cNvPr id="9" name="Chart 8">
          <a:extLst>
            <a:ext uri="{FF2B5EF4-FFF2-40B4-BE49-F238E27FC236}">
              <a16:creationId xmlns:a16="http://schemas.microsoft.com/office/drawing/2014/main" id="{4DAE767D-B6D2-284E-A27C-72423BB03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16</xdr:col>
      <xdr:colOff>0</xdr:colOff>
      <xdr:row>30</xdr:row>
      <xdr:rowOff>173736</xdr:rowOff>
    </xdr:to>
    <xdr:graphicFrame macro="">
      <xdr:nvGraphicFramePr>
        <xdr:cNvPr id="10" name="Chart 9">
          <a:extLst>
            <a:ext uri="{FF2B5EF4-FFF2-40B4-BE49-F238E27FC236}">
              <a16:creationId xmlns:a16="http://schemas.microsoft.com/office/drawing/2014/main" id="{8BCA1081-F471-704D-A193-0AE2A045A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32</xdr:row>
      <xdr:rowOff>0</xdr:rowOff>
    </xdr:from>
    <xdr:to>
      <xdr:col>15</xdr:col>
      <xdr:colOff>2524252</xdr:colOff>
      <xdr:row>59</xdr:row>
      <xdr:rowOff>4572</xdr:rowOff>
    </xdr:to>
    <xdr:graphicFrame macro="">
      <xdr:nvGraphicFramePr>
        <xdr:cNvPr id="11" name="Chart 10">
          <a:extLst>
            <a:ext uri="{FF2B5EF4-FFF2-40B4-BE49-F238E27FC236}">
              <a16:creationId xmlns:a16="http://schemas.microsoft.com/office/drawing/2014/main" id="{CB7C2EB6-B395-F74C-9839-10E419D8D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1AEA-5EDF-7447-A0AA-EA7C24456ED7}">
  <dimension ref="A1:AZ114"/>
  <sheetViews>
    <sheetView tabSelected="1" zoomScaleNormal="100" workbookViewId="0">
      <selection activeCell="H7" sqref="H7"/>
    </sheetView>
  </sheetViews>
  <sheetFormatPr baseColWidth="10" defaultColWidth="8.81640625" defaultRowHeight="14"/>
  <cols>
    <col min="1" max="1" width="4.453125" style="2" customWidth="1"/>
    <col min="2" max="2" width="2.453125" style="2" customWidth="1"/>
    <col min="3" max="3" width="11.81640625" style="2" customWidth="1"/>
    <col min="4" max="14" width="11.81640625" style="3" customWidth="1"/>
    <col min="15" max="15" width="2.453125" style="3" customWidth="1"/>
    <col min="16" max="52" width="8.81640625" style="2"/>
    <col min="53" max="16384" width="8.81640625" style="3"/>
  </cols>
  <sheetData>
    <row r="1" spans="2:15" s="2" customFormat="1"/>
    <row r="2" spans="2:15" s="2" customFormat="1" ht="4.5" customHeight="1" thickBot="1"/>
    <row r="3" spans="2:15" s="2" customFormat="1" ht="14.5" hidden="1" thickBot="1"/>
    <row r="4" spans="2:15" s="2" customFormat="1" ht="14.5" hidden="1" thickBot="1"/>
    <row r="5" spans="2:15" s="2" customFormat="1" ht="14.5" hidden="1" thickBot="1"/>
    <row r="6" spans="2:15" s="2" customFormat="1" ht="14.5" hidden="1" thickBot="1"/>
    <row r="7" spans="2:15" s="2" customFormat="1" ht="96" customHeight="1">
      <c r="B7" s="8"/>
      <c r="C7" s="9"/>
      <c r="D7" s="9"/>
      <c r="E7" s="9"/>
      <c r="F7" s="9"/>
      <c r="G7" s="9"/>
      <c r="H7" s="9"/>
      <c r="I7" s="9"/>
      <c r="J7" s="9"/>
      <c r="K7" s="9"/>
      <c r="L7" s="9"/>
      <c r="M7" s="9"/>
      <c r="N7" s="9"/>
      <c r="O7" s="10"/>
    </row>
    <row r="8" spans="2:15" s="2" customFormat="1" ht="32.25" customHeight="1">
      <c r="B8" s="13"/>
      <c r="O8" s="14"/>
    </row>
    <row r="9" spans="2:15">
      <c r="B9" s="182"/>
      <c r="C9" s="183"/>
      <c r="D9" s="111"/>
      <c r="E9" s="111"/>
      <c r="F9" s="111"/>
      <c r="G9" s="111"/>
      <c r="H9" s="111"/>
      <c r="I9" s="111"/>
      <c r="J9" s="111"/>
      <c r="K9" s="111"/>
      <c r="L9" s="111"/>
      <c r="M9" s="111"/>
      <c r="N9" s="111"/>
      <c r="O9" s="85"/>
    </row>
    <row r="10" spans="2:15" s="2" customFormat="1">
      <c r="B10" s="88"/>
      <c r="C10" s="119"/>
      <c r="D10" s="120"/>
      <c r="E10" s="120"/>
      <c r="F10" s="120"/>
      <c r="G10" s="120"/>
      <c r="H10" s="120"/>
      <c r="I10" s="120"/>
      <c r="J10" s="120"/>
      <c r="K10" s="120"/>
      <c r="L10" s="120"/>
      <c r="M10" s="120"/>
      <c r="N10" s="120"/>
      <c r="O10" s="89"/>
    </row>
    <row r="11" spans="2:15" s="2" customFormat="1">
      <c r="B11" s="88"/>
      <c r="C11" s="119"/>
      <c r="D11" s="120"/>
      <c r="E11" s="120"/>
      <c r="F11" s="120"/>
      <c r="G11" s="120"/>
      <c r="H11" s="120"/>
      <c r="I11" s="120"/>
      <c r="J11" s="120"/>
      <c r="K11" s="120"/>
      <c r="L11" s="120"/>
      <c r="M11" s="120"/>
      <c r="N11" s="120"/>
      <c r="O11" s="89"/>
    </row>
    <row r="12" spans="2:15" s="2" customFormat="1">
      <c r="B12" s="88"/>
      <c r="C12" s="119"/>
      <c r="D12" s="120"/>
      <c r="E12" s="120"/>
      <c r="F12" s="120"/>
      <c r="G12" s="120"/>
      <c r="H12" s="120"/>
      <c r="I12" s="120"/>
      <c r="J12" s="120"/>
      <c r="K12" s="120"/>
      <c r="L12" s="120"/>
      <c r="M12" s="120"/>
      <c r="N12" s="120"/>
      <c r="O12" s="89"/>
    </row>
    <row r="13" spans="2:15" s="2" customFormat="1">
      <c r="B13" s="88"/>
      <c r="C13" s="119"/>
      <c r="D13" s="120"/>
      <c r="E13" s="120"/>
      <c r="F13" s="120"/>
      <c r="G13" s="120"/>
      <c r="H13" s="120"/>
      <c r="I13" s="120"/>
      <c r="J13" s="120"/>
      <c r="K13" s="120"/>
      <c r="L13" s="120"/>
      <c r="M13" s="120"/>
      <c r="N13" s="120"/>
      <c r="O13" s="89"/>
    </row>
    <row r="14" spans="2:15" s="2" customFormat="1">
      <c r="B14" s="88"/>
      <c r="C14" s="119"/>
      <c r="D14" s="120"/>
      <c r="E14" s="120"/>
      <c r="F14" s="120"/>
      <c r="G14" s="120"/>
      <c r="H14" s="120"/>
      <c r="I14" s="120"/>
      <c r="J14" s="120"/>
      <c r="K14" s="120"/>
      <c r="L14" s="120"/>
      <c r="M14" s="120"/>
      <c r="N14" s="120"/>
      <c r="O14" s="89"/>
    </row>
    <row r="15" spans="2:15" s="2" customFormat="1">
      <c r="B15" s="88"/>
      <c r="C15" s="119"/>
      <c r="D15" s="120"/>
      <c r="E15" s="120"/>
      <c r="F15" s="120"/>
      <c r="G15" s="120"/>
      <c r="H15" s="120"/>
      <c r="I15" s="120"/>
      <c r="J15" s="120"/>
      <c r="K15" s="120"/>
      <c r="L15" s="120"/>
      <c r="M15" s="120"/>
      <c r="N15" s="120"/>
      <c r="O15" s="89"/>
    </row>
    <row r="16" spans="2:15" s="2" customFormat="1">
      <c r="B16" s="88"/>
      <c r="C16" s="119"/>
      <c r="D16" s="120"/>
      <c r="E16" s="120"/>
      <c r="F16" s="120"/>
      <c r="G16" s="120"/>
      <c r="H16" s="120"/>
      <c r="I16" s="120"/>
      <c r="J16" s="120"/>
      <c r="K16" s="120"/>
      <c r="L16" s="120"/>
      <c r="M16" s="120"/>
      <c r="N16" s="120"/>
      <c r="O16" s="89"/>
    </row>
    <row r="17" spans="2:15" s="2" customFormat="1">
      <c r="B17" s="88"/>
      <c r="C17" s="119"/>
      <c r="D17" s="120"/>
      <c r="E17" s="120"/>
      <c r="F17" s="120"/>
      <c r="G17" s="120"/>
      <c r="H17" s="120"/>
      <c r="I17" s="120"/>
      <c r="J17" s="120"/>
      <c r="K17" s="120"/>
      <c r="L17" s="120"/>
      <c r="M17" s="120"/>
      <c r="N17" s="120"/>
      <c r="O17" s="89"/>
    </row>
    <row r="18" spans="2:15" s="2" customFormat="1">
      <c r="B18" s="88"/>
      <c r="C18" s="119"/>
      <c r="D18" s="120"/>
      <c r="E18" s="120"/>
      <c r="F18" s="120"/>
      <c r="G18" s="120"/>
      <c r="H18" s="120"/>
      <c r="I18" s="120"/>
      <c r="J18" s="120"/>
      <c r="K18" s="120"/>
      <c r="L18" s="120"/>
      <c r="M18" s="120"/>
      <c r="N18" s="120"/>
      <c r="O18" s="89"/>
    </row>
    <row r="19" spans="2:15" s="2" customFormat="1">
      <c r="B19" s="88"/>
      <c r="C19" s="119"/>
      <c r="D19" s="120"/>
      <c r="E19" s="120"/>
      <c r="F19" s="120"/>
      <c r="G19" s="120"/>
      <c r="H19" s="120"/>
      <c r="I19" s="120"/>
      <c r="J19" s="120"/>
      <c r="K19" s="120"/>
      <c r="L19" s="120"/>
      <c r="M19" s="120"/>
      <c r="N19" s="120"/>
      <c r="O19" s="89"/>
    </row>
    <row r="20" spans="2:15" s="2" customFormat="1">
      <c r="B20" s="88"/>
      <c r="C20" s="119"/>
      <c r="D20" s="120"/>
      <c r="E20" s="120"/>
      <c r="F20" s="120"/>
      <c r="G20" s="120"/>
      <c r="H20" s="120"/>
      <c r="I20" s="120"/>
      <c r="J20" s="120"/>
      <c r="K20" s="120"/>
      <c r="L20" s="120"/>
      <c r="M20" s="120"/>
      <c r="N20" s="120"/>
      <c r="O20" s="89"/>
    </row>
    <row r="21" spans="2:15" s="2" customFormat="1">
      <c r="B21" s="88"/>
      <c r="C21" s="119"/>
      <c r="D21" s="120"/>
      <c r="E21" s="120"/>
      <c r="F21" s="120"/>
      <c r="G21" s="120"/>
      <c r="H21" s="120"/>
      <c r="I21" s="120"/>
      <c r="J21" s="120"/>
      <c r="K21" s="120"/>
      <c r="L21" s="120"/>
      <c r="M21" s="120"/>
      <c r="N21" s="120"/>
      <c r="O21" s="89"/>
    </row>
    <row r="22" spans="2:15" s="2" customFormat="1">
      <c r="B22" s="88"/>
      <c r="C22" s="119"/>
      <c r="D22" s="120"/>
      <c r="E22" s="120"/>
      <c r="F22" s="120"/>
      <c r="G22" s="120"/>
      <c r="H22" s="120"/>
      <c r="I22" s="120"/>
      <c r="J22" s="120"/>
      <c r="K22" s="120"/>
      <c r="L22" s="120"/>
      <c r="M22" s="120"/>
      <c r="N22" s="120"/>
      <c r="O22" s="89"/>
    </row>
    <row r="23" spans="2:15" s="2" customFormat="1" ht="15" customHeight="1">
      <c r="B23" s="88"/>
      <c r="C23" s="184" t="s">
        <v>86</v>
      </c>
      <c r="D23" s="184"/>
      <c r="E23" s="184"/>
      <c r="F23" s="184"/>
      <c r="G23" s="184"/>
      <c r="H23" s="184"/>
      <c r="I23" s="184"/>
      <c r="J23" s="184"/>
      <c r="K23" s="184"/>
      <c r="L23" s="184"/>
      <c r="M23" s="184"/>
      <c r="N23" s="184"/>
      <c r="O23" s="89"/>
    </row>
    <row r="24" spans="2:15" s="2" customFormat="1" ht="15" customHeight="1">
      <c r="B24" s="88"/>
      <c r="C24" s="184"/>
      <c r="D24" s="184"/>
      <c r="E24" s="184"/>
      <c r="F24" s="184"/>
      <c r="G24" s="184"/>
      <c r="H24" s="184"/>
      <c r="I24" s="184"/>
      <c r="J24" s="184"/>
      <c r="K24" s="184"/>
      <c r="L24" s="184"/>
      <c r="M24" s="184"/>
      <c r="N24" s="184"/>
      <c r="O24" s="89"/>
    </row>
    <row r="25" spans="2:15" s="2" customFormat="1" ht="15" customHeight="1">
      <c r="B25" s="88"/>
      <c r="C25" s="184"/>
      <c r="D25" s="184"/>
      <c r="E25" s="184"/>
      <c r="F25" s="184"/>
      <c r="G25" s="184"/>
      <c r="H25" s="184"/>
      <c r="I25" s="184"/>
      <c r="J25" s="184"/>
      <c r="K25" s="184"/>
      <c r="L25" s="184"/>
      <c r="M25" s="184"/>
      <c r="N25" s="184"/>
      <c r="O25" s="89"/>
    </row>
    <row r="26" spans="2:15" s="2" customFormat="1" ht="15" customHeight="1">
      <c r="B26" s="88"/>
      <c r="C26" s="184"/>
      <c r="D26" s="184"/>
      <c r="E26" s="184"/>
      <c r="F26" s="184"/>
      <c r="G26" s="184"/>
      <c r="H26" s="184"/>
      <c r="I26" s="184"/>
      <c r="J26" s="184"/>
      <c r="K26" s="184"/>
      <c r="L26" s="184"/>
      <c r="M26" s="184"/>
      <c r="N26" s="184"/>
      <c r="O26" s="89"/>
    </row>
    <row r="27" spans="2:15" ht="15.5">
      <c r="B27" s="13"/>
      <c r="C27" s="185" t="s">
        <v>40</v>
      </c>
      <c r="D27" s="185"/>
      <c r="E27" s="185"/>
      <c r="F27" s="185"/>
      <c r="G27" s="185"/>
      <c r="H27" s="185"/>
      <c r="I27" s="185"/>
      <c r="J27" s="185"/>
      <c r="K27" s="185"/>
      <c r="L27" s="185"/>
      <c r="M27" s="185"/>
      <c r="N27" s="185"/>
      <c r="O27" s="14"/>
    </row>
    <row r="28" spans="2:15" ht="15.5">
      <c r="B28" s="13"/>
      <c r="C28" s="186"/>
      <c r="D28" s="186"/>
      <c r="E28" s="186"/>
      <c r="F28" s="186"/>
      <c r="G28" s="186"/>
      <c r="H28" s="186"/>
      <c r="I28" s="186"/>
      <c r="J28" s="186"/>
      <c r="K28" s="186"/>
      <c r="L28" s="186"/>
      <c r="M28" s="186"/>
      <c r="N28" s="186"/>
      <c r="O28" s="14"/>
    </row>
    <row r="29" spans="2:15" ht="15.5">
      <c r="B29" s="13"/>
      <c r="C29" s="121"/>
      <c r="D29" s="122">
        <v>67.599999999999994</v>
      </c>
      <c r="E29" s="187" t="s">
        <v>107</v>
      </c>
      <c r="F29" s="186"/>
      <c r="G29" s="186"/>
      <c r="H29" s="186"/>
      <c r="I29" s="186"/>
      <c r="J29" s="186"/>
      <c r="K29" s="186"/>
      <c r="L29" s="186"/>
      <c r="M29" s="186"/>
      <c r="N29" s="186"/>
      <c r="O29" s="14"/>
    </row>
    <row r="30" spans="2:15" ht="15.5">
      <c r="B30" s="13"/>
      <c r="C30" s="186"/>
      <c r="D30" s="186"/>
      <c r="E30" s="186"/>
      <c r="F30" s="186"/>
      <c r="G30" s="186"/>
      <c r="H30" s="186"/>
      <c r="I30" s="186"/>
      <c r="J30" s="186"/>
      <c r="K30" s="186"/>
      <c r="L30" s="186"/>
      <c r="M30" s="186"/>
      <c r="N30" s="186"/>
      <c r="O30" s="14"/>
    </row>
    <row r="31" spans="2:15" ht="15" customHeight="1">
      <c r="B31" s="13"/>
      <c r="C31" s="180" t="s">
        <v>283</v>
      </c>
      <c r="D31" s="181"/>
      <c r="E31" s="181"/>
      <c r="F31" s="181"/>
      <c r="G31" s="181"/>
      <c r="H31" s="181"/>
      <c r="I31" s="181"/>
      <c r="J31" s="181"/>
      <c r="K31" s="181"/>
      <c r="L31" s="181"/>
      <c r="M31" s="181"/>
      <c r="N31" s="181"/>
      <c r="O31" s="14"/>
    </row>
    <row r="32" spans="2:15" ht="15" customHeight="1">
      <c r="B32" s="13"/>
      <c r="C32" s="181"/>
      <c r="D32" s="181"/>
      <c r="E32" s="181"/>
      <c r="F32" s="181"/>
      <c r="G32" s="181"/>
      <c r="H32" s="181"/>
      <c r="I32" s="181"/>
      <c r="J32" s="181"/>
      <c r="K32" s="181"/>
      <c r="L32" s="181"/>
      <c r="M32" s="181"/>
      <c r="N32" s="181"/>
      <c r="O32" s="14"/>
    </row>
    <row r="33" spans="2:15" ht="15" customHeight="1">
      <c r="B33" s="13"/>
      <c r="C33" s="181"/>
      <c r="D33" s="181"/>
      <c r="E33" s="181"/>
      <c r="F33" s="181"/>
      <c r="G33" s="181"/>
      <c r="H33" s="181"/>
      <c r="I33" s="181"/>
      <c r="J33" s="181"/>
      <c r="K33" s="181"/>
      <c r="L33" s="181"/>
      <c r="M33" s="181"/>
      <c r="N33" s="181"/>
      <c r="O33" s="14"/>
    </row>
    <row r="34" spans="2:15" ht="15" customHeight="1">
      <c r="B34" s="13"/>
      <c r="C34" s="181"/>
      <c r="D34" s="181"/>
      <c r="E34" s="181"/>
      <c r="F34" s="181"/>
      <c r="G34" s="181"/>
      <c r="H34" s="181"/>
      <c r="I34" s="181"/>
      <c r="J34" s="181"/>
      <c r="K34" s="181"/>
      <c r="L34" s="181"/>
      <c r="M34" s="181"/>
      <c r="N34" s="181"/>
      <c r="O34" s="14"/>
    </row>
    <row r="35" spans="2:15" ht="15" customHeight="1">
      <c r="B35" s="13"/>
      <c r="C35" s="181"/>
      <c r="D35" s="181"/>
      <c r="E35" s="181"/>
      <c r="F35" s="181"/>
      <c r="G35" s="181"/>
      <c r="H35" s="181"/>
      <c r="I35" s="181"/>
      <c r="J35" s="181"/>
      <c r="K35" s="181"/>
      <c r="L35" s="181"/>
      <c r="M35" s="181"/>
      <c r="N35" s="181"/>
      <c r="O35" s="14"/>
    </row>
    <row r="36" spans="2:15" ht="15" customHeight="1">
      <c r="B36" s="13"/>
      <c r="C36" s="181"/>
      <c r="D36" s="181"/>
      <c r="E36" s="181"/>
      <c r="F36" s="181"/>
      <c r="G36" s="181"/>
      <c r="H36" s="181"/>
      <c r="I36" s="181"/>
      <c r="J36" s="181"/>
      <c r="K36" s="181"/>
      <c r="L36" s="181"/>
      <c r="M36" s="181"/>
      <c r="N36" s="181"/>
      <c r="O36" s="14"/>
    </row>
    <row r="37" spans="2:15" ht="15" customHeight="1">
      <c r="B37" s="13"/>
      <c r="C37" s="181"/>
      <c r="D37" s="181"/>
      <c r="E37" s="181"/>
      <c r="F37" s="181"/>
      <c r="G37" s="181"/>
      <c r="H37" s="181"/>
      <c r="I37" s="181"/>
      <c r="J37" s="181"/>
      <c r="K37" s="181"/>
      <c r="L37" s="181"/>
      <c r="M37" s="181"/>
      <c r="N37" s="181"/>
      <c r="O37" s="14"/>
    </row>
    <row r="38" spans="2:15" ht="15" customHeight="1">
      <c r="B38" s="13"/>
      <c r="C38" s="181"/>
      <c r="D38" s="181"/>
      <c r="E38" s="181"/>
      <c r="F38" s="181"/>
      <c r="G38" s="181"/>
      <c r="H38" s="181"/>
      <c r="I38" s="181"/>
      <c r="J38" s="181"/>
      <c r="K38" s="181"/>
      <c r="L38" s="181"/>
      <c r="M38" s="181"/>
      <c r="N38" s="181"/>
      <c r="O38" s="14"/>
    </row>
    <row r="39" spans="2:15" ht="15" customHeight="1">
      <c r="B39" s="13"/>
      <c r="C39" s="181"/>
      <c r="D39" s="181"/>
      <c r="E39" s="181"/>
      <c r="F39" s="181"/>
      <c r="G39" s="181"/>
      <c r="H39" s="181"/>
      <c r="I39" s="181"/>
      <c r="J39" s="181"/>
      <c r="K39" s="181"/>
      <c r="L39" s="181"/>
      <c r="M39" s="181"/>
      <c r="N39" s="181"/>
      <c r="O39" s="14"/>
    </row>
    <row r="40" spans="2:15" ht="15" customHeight="1">
      <c r="B40" s="13"/>
      <c r="C40" s="181"/>
      <c r="D40" s="181"/>
      <c r="E40" s="181"/>
      <c r="F40" s="181"/>
      <c r="G40" s="181"/>
      <c r="H40" s="181"/>
      <c r="I40" s="181"/>
      <c r="J40" s="181"/>
      <c r="K40" s="181"/>
      <c r="L40" s="181"/>
      <c r="M40" s="181"/>
      <c r="N40" s="181"/>
      <c r="O40" s="14"/>
    </row>
    <row r="41" spans="2:15" ht="15" customHeight="1">
      <c r="B41" s="13"/>
      <c r="C41" s="181"/>
      <c r="D41" s="181"/>
      <c r="E41" s="181"/>
      <c r="F41" s="181"/>
      <c r="G41" s="181"/>
      <c r="H41" s="181"/>
      <c r="I41" s="181"/>
      <c r="J41" s="181"/>
      <c r="K41" s="181"/>
      <c r="L41" s="181"/>
      <c r="M41" s="181"/>
      <c r="N41" s="181"/>
      <c r="O41" s="79"/>
    </row>
    <row r="42" spans="2:15" ht="15" customHeight="1">
      <c r="B42" s="13"/>
      <c r="C42" s="181"/>
      <c r="D42" s="181"/>
      <c r="E42" s="181"/>
      <c r="F42" s="181"/>
      <c r="G42" s="181"/>
      <c r="H42" s="181"/>
      <c r="I42" s="181"/>
      <c r="J42" s="181"/>
      <c r="K42" s="181"/>
      <c r="L42" s="181"/>
      <c r="M42" s="181"/>
      <c r="N42" s="181"/>
      <c r="O42" s="79"/>
    </row>
    <row r="43" spans="2:15" ht="15" customHeight="1">
      <c r="B43" s="13"/>
      <c r="C43" s="181"/>
      <c r="D43" s="181"/>
      <c r="E43" s="181"/>
      <c r="F43" s="181"/>
      <c r="G43" s="181"/>
      <c r="H43" s="181"/>
      <c r="I43" s="181"/>
      <c r="J43" s="181"/>
      <c r="K43" s="181"/>
      <c r="L43" s="181"/>
      <c r="M43" s="181"/>
      <c r="N43" s="181"/>
      <c r="O43" s="79"/>
    </row>
    <row r="44" spans="2:15" ht="15" customHeight="1">
      <c r="B44" s="13"/>
      <c r="C44" s="181"/>
      <c r="D44" s="181"/>
      <c r="E44" s="181"/>
      <c r="F44" s="181"/>
      <c r="G44" s="181"/>
      <c r="H44" s="181"/>
      <c r="I44" s="181"/>
      <c r="J44" s="181"/>
      <c r="K44" s="181"/>
      <c r="L44" s="181"/>
      <c r="M44" s="181"/>
      <c r="N44" s="181"/>
      <c r="O44" s="79"/>
    </row>
    <row r="45" spans="2:15" ht="15" customHeight="1">
      <c r="B45" s="13"/>
      <c r="C45" s="181"/>
      <c r="D45" s="181"/>
      <c r="E45" s="181"/>
      <c r="F45" s="181"/>
      <c r="G45" s="181"/>
      <c r="H45" s="181"/>
      <c r="I45" s="181"/>
      <c r="J45" s="181"/>
      <c r="K45" s="181"/>
      <c r="L45" s="181"/>
      <c r="M45" s="181"/>
      <c r="N45" s="181"/>
      <c r="O45" s="79"/>
    </row>
    <row r="46" spans="2:15" ht="15" customHeight="1">
      <c r="B46" s="13"/>
      <c r="C46" s="181"/>
      <c r="D46" s="181"/>
      <c r="E46" s="181"/>
      <c r="F46" s="181"/>
      <c r="G46" s="181"/>
      <c r="H46" s="181"/>
      <c r="I46" s="181"/>
      <c r="J46" s="181"/>
      <c r="K46" s="181"/>
      <c r="L46" s="181"/>
      <c r="M46" s="181"/>
      <c r="N46" s="181"/>
      <c r="O46" s="79"/>
    </row>
    <row r="47" spans="2:15" ht="15" customHeight="1">
      <c r="B47" s="13"/>
      <c r="C47" s="181"/>
      <c r="D47" s="181"/>
      <c r="E47" s="181"/>
      <c r="F47" s="181"/>
      <c r="G47" s="181"/>
      <c r="H47" s="181"/>
      <c r="I47" s="181"/>
      <c r="J47" s="181"/>
      <c r="K47" s="181"/>
      <c r="L47" s="181"/>
      <c r="M47" s="181"/>
      <c r="N47" s="181"/>
      <c r="O47" s="14"/>
    </row>
    <row r="48" spans="2:15" ht="15" customHeight="1">
      <c r="B48" s="13"/>
      <c r="C48" s="181"/>
      <c r="D48" s="181"/>
      <c r="E48" s="181"/>
      <c r="F48" s="181"/>
      <c r="G48" s="181"/>
      <c r="H48" s="181"/>
      <c r="I48" s="181"/>
      <c r="J48" s="181"/>
      <c r="K48" s="181"/>
      <c r="L48" s="181"/>
      <c r="M48" s="181"/>
      <c r="N48" s="181"/>
      <c r="O48" s="14"/>
    </row>
    <row r="49" spans="2:15" ht="15" customHeight="1">
      <c r="B49" s="13"/>
      <c r="C49" s="181"/>
      <c r="D49" s="181"/>
      <c r="E49" s="181"/>
      <c r="F49" s="181"/>
      <c r="G49" s="181"/>
      <c r="H49" s="181"/>
      <c r="I49" s="181"/>
      <c r="J49" s="181"/>
      <c r="K49" s="181"/>
      <c r="L49" s="181"/>
      <c r="M49" s="181"/>
      <c r="N49" s="181"/>
      <c r="O49" s="14"/>
    </row>
    <row r="50" spans="2:15" ht="15" customHeight="1">
      <c r="B50" s="13"/>
      <c r="C50" s="181"/>
      <c r="D50" s="181"/>
      <c r="E50" s="181"/>
      <c r="F50" s="181"/>
      <c r="G50" s="181"/>
      <c r="H50" s="181"/>
      <c r="I50" s="181"/>
      <c r="J50" s="181"/>
      <c r="K50" s="181"/>
      <c r="L50" s="181"/>
      <c r="M50" s="181"/>
      <c r="N50" s="181"/>
      <c r="O50" s="14"/>
    </row>
    <row r="51" spans="2:15" ht="15" customHeight="1">
      <c r="B51" s="13"/>
      <c r="C51" s="181"/>
      <c r="D51" s="181"/>
      <c r="E51" s="181"/>
      <c r="F51" s="181"/>
      <c r="G51" s="181"/>
      <c r="H51" s="181"/>
      <c r="I51" s="181"/>
      <c r="J51" s="181"/>
      <c r="K51" s="181"/>
      <c r="L51" s="181"/>
      <c r="M51" s="181"/>
      <c r="N51" s="181"/>
      <c r="O51" s="14"/>
    </row>
    <row r="52" spans="2:15" ht="15" customHeight="1">
      <c r="B52" s="13"/>
      <c r="C52" s="181"/>
      <c r="D52" s="181"/>
      <c r="E52" s="181"/>
      <c r="F52" s="181"/>
      <c r="G52" s="181"/>
      <c r="H52" s="181"/>
      <c r="I52" s="181"/>
      <c r="J52" s="181"/>
      <c r="K52" s="181"/>
      <c r="L52" s="181"/>
      <c r="M52" s="181"/>
      <c r="N52" s="181"/>
      <c r="O52" s="14"/>
    </row>
    <row r="53" spans="2:15" s="2" customFormat="1" ht="15" customHeight="1">
      <c r="B53" s="13"/>
      <c r="C53" s="181"/>
      <c r="D53" s="181"/>
      <c r="E53" s="181"/>
      <c r="F53" s="181"/>
      <c r="G53" s="181"/>
      <c r="H53" s="181"/>
      <c r="I53" s="181"/>
      <c r="J53" s="181"/>
      <c r="K53" s="181"/>
      <c r="L53" s="181"/>
      <c r="M53" s="181"/>
      <c r="N53" s="181"/>
      <c r="O53" s="14"/>
    </row>
    <row r="54" spans="2:15" s="2" customFormat="1" ht="15" customHeight="1">
      <c r="B54" s="13"/>
      <c r="C54" s="181"/>
      <c r="D54" s="181"/>
      <c r="E54" s="181"/>
      <c r="F54" s="181"/>
      <c r="G54" s="181"/>
      <c r="H54" s="181"/>
      <c r="I54" s="181"/>
      <c r="J54" s="181"/>
      <c r="K54" s="181"/>
      <c r="L54" s="181"/>
      <c r="M54" s="181"/>
      <c r="N54" s="181"/>
      <c r="O54" s="14"/>
    </row>
    <row r="55" spans="2:15" s="2" customFormat="1" ht="15" customHeight="1">
      <c r="B55" s="13"/>
      <c r="C55" s="181"/>
      <c r="D55" s="181"/>
      <c r="E55" s="181"/>
      <c r="F55" s="181"/>
      <c r="G55" s="181"/>
      <c r="H55" s="181"/>
      <c r="I55" s="181"/>
      <c r="J55" s="181"/>
      <c r="K55" s="181"/>
      <c r="L55" s="181"/>
      <c r="M55" s="181"/>
      <c r="N55" s="181"/>
      <c r="O55" s="14"/>
    </row>
    <row r="56" spans="2:15" s="2" customFormat="1" ht="15" customHeight="1">
      <c r="B56" s="13"/>
      <c r="C56" s="181"/>
      <c r="D56" s="181"/>
      <c r="E56" s="181"/>
      <c r="F56" s="181"/>
      <c r="G56" s="181"/>
      <c r="H56" s="181"/>
      <c r="I56" s="181"/>
      <c r="J56" s="181"/>
      <c r="K56" s="181"/>
      <c r="L56" s="181"/>
      <c r="M56" s="181"/>
      <c r="N56" s="181"/>
      <c r="O56" s="14"/>
    </row>
    <row r="57" spans="2:15" s="2" customFormat="1" ht="15" customHeight="1">
      <c r="B57" s="13"/>
      <c r="C57" s="181"/>
      <c r="D57" s="181"/>
      <c r="E57" s="181"/>
      <c r="F57" s="181"/>
      <c r="G57" s="181"/>
      <c r="H57" s="181"/>
      <c r="I57" s="181"/>
      <c r="J57" s="181"/>
      <c r="K57" s="181"/>
      <c r="L57" s="181"/>
      <c r="M57" s="181"/>
      <c r="N57" s="181"/>
      <c r="O57" s="14"/>
    </row>
    <row r="58" spans="2:15" s="2" customFormat="1" ht="15" customHeight="1">
      <c r="B58" s="13"/>
      <c r="C58" s="181"/>
      <c r="D58" s="181"/>
      <c r="E58" s="181"/>
      <c r="F58" s="181"/>
      <c r="G58" s="181"/>
      <c r="H58" s="181"/>
      <c r="I58" s="181"/>
      <c r="J58" s="181"/>
      <c r="K58" s="181"/>
      <c r="L58" s="181"/>
      <c r="M58" s="181"/>
      <c r="N58" s="181"/>
      <c r="O58" s="14"/>
    </row>
    <row r="59" spans="2:15" s="2" customFormat="1" ht="15" customHeight="1">
      <c r="B59" s="13"/>
      <c r="C59" s="181"/>
      <c r="D59" s="181"/>
      <c r="E59" s="181"/>
      <c r="F59" s="181"/>
      <c r="G59" s="181"/>
      <c r="H59" s="181"/>
      <c r="I59" s="181"/>
      <c r="J59" s="181"/>
      <c r="K59" s="181"/>
      <c r="L59" s="181"/>
      <c r="M59" s="181"/>
      <c r="N59" s="181"/>
      <c r="O59" s="14"/>
    </row>
    <row r="60" spans="2:15" s="2" customFormat="1">
      <c r="B60" s="13"/>
      <c r="C60" s="181"/>
      <c r="D60" s="181"/>
      <c r="E60" s="181"/>
      <c r="F60" s="181"/>
      <c r="G60" s="181"/>
      <c r="H60" s="181"/>
      <c r="I60" s="181"/>
      <c r="J60" s="181"/>
      <c r="K60" s="181"/>
      <c r="L60" s="181"/>
      <c r="M60" s="181"/>
      <c r="N60" s="181"/>
      <c r="O60" s="14"/>
    </row>
    <row r="61" spans="2:15" s="2" customFormat="1" ht="14.5" thickBot="1">
      <c r="B61" s="24"/>
      <c r="C61" s="1"/>
      <c r="D61" s="1"/>
      <c r="E61" s="1"/>
      <c r="F61" s="1"/>
      <c r="G61" s="1"/>
      <c r="H61" s="1"/>
      <c r="I61" s="1"/>
      <c r="J61" s="1"/>
      <c r="K61" s="1"/>
      <c r="L61" s="1"/>
      <c r="M61" s="1"/>
      <c r="N61" s="1"/>
      <c r="O61" s="25"/>
    </row>
    <row r="62" spans="2:15" s="2" customFormat="1"/>
    <row r="63" spans="2:15" s="2" customFormat="1"/>
    <row r="64" spans="2:15"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sheetData>
  <sheetProtection sheet="1" objects="1" scenarios="1"/>
  <mergeCells count="7">
    <mergeCell ref="C31:N60"/>
    <mergeCell ref="B9:C9"/>
    <mergeCell ref="C23:N26"/>
    <mergeCell ref="C27:N27"/>
    <mergeCell ref="C28:N28"/>
    <mergeCell ref="E29:N29"/>
    <mergeCell ref="C30:N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AZ85"/>
  <sheetViews>
    <sheetView zoomScaleNormal="100" workbookViewId="0">
      <selection activeCell="C3" sqref="C3:F3"/>
    </sheetView>
  </sheetViews>
  <sheetFormatPr baseColWidth="10" defaultColWidth="8.81640625" defaultRowHeight="14"/>
  <cols>
    <col min="1" max="1" width="8.81640625" style="2"/>
    <col min="2" max="2" width="2.453125" style="2" customWidth="1"/>
    <col min="3" max="3" width="42.36328125" style="3" bestFit="1" customWidth="1"/>
    <col min="4" max="5" width="13.81640625" style="3" customWidth="1"/>
    <col min="6" max="6" width="16" style="3" bestFit="1" customWidth="1"/>
    <col min="7" max="9" width="2.453125" style="2" customWidth="1"/>
    <col min="10" max="10" width="8.81640625" style="2"/>
    <col min="11" max="11" width="11.81640625" style="2" bestFit="1" customWidth="1"/>
    <col min="12" max="12" width="10.1796875" style="2" bestFit="1" customWidth="1"/>
    <col min="13" max="13" width="10.453125" style="2" bestFit="1" customWidth="1"/>
    <col min="14" max="16" width="8.81640625" style="2"/>
    <col min="17" max="17" width="2.453125" style="2" customWidth="1"/>
    <col min="18" max="18" width="19.453125" style="2" bestFit="1" customWidth="1"/>
    <col min="19" max="21" width="8.81640625" style="2"/>
    <col min="22" max="22" width="2.453125" style="2" customWidth="1"/>
    <col min="23" max="52" width="8.81640625" style="2"/>
    <col min="53" max="16384" width="8.81640625" style="3"/>
  </cols>
  <sheetData>
    <row r="1" spans="1:52" s="2" customFormat="1" ht="14.5" thickBot="1"/>
    <row r="2" spans="1:52" s="2" customFormat="1" ht="14.5" thickBot="1">
      <c r="B2" s="4"/>
      <c r="C2" s="5"/>
      <c r="D2" s="5"/>
      <c r="E2" s="5"/>
      <c r="F2" s="5"/>
      <c r="G2" s="7"/>
      <c r="I2" s="4"/>
      <c r="J2" s="5"/>
      <c r="K2" s="5"/>
      <c r="L2" s="5"/>
      <c r="M2" s="5"/>
      <c r="N2" s="5"/>
      <c r="O2" s="5"/>
      <c r="P2" s="5"/>
      <c r="Q2" s="5"/>
      <c r="R2" s="5"/>
      <c r="S2" s="5"/>
      <c r="T2" s="5"/>
      <c r="U2" s="5"/>
      <c r="V2" s="7"/>
    </row>
    <row r="3" spans="1:52" s="2" customFormat="1" ht="25.5" thickBot="1">
      <c r="B3" s="11"/>
      <c r="C3" s="194" t="s">
        <v>26</v>
      </c>
      <c r="D3" s="195"/>
      <c r="E3" s="195"/>
      <c r="F3" s="196"/>
      <c r="G3" s="12"/>
      <c r="I3" s="11"/>
      <c r="J3" s="193" t="s">
        <v>21</v>
      </c>
      <c r="K3" s="193"/>
      <c r="L3" s="193"/>
      <c r="M3" s="193"/>
      <c r="N3" s="193"/>
      <c r="O3" s="193"/>
      <c r="P3" s="193"/>
      <c r="Q3" s="15"/>
      <c r="R3" s="193" t="s">
        <v>19</v>
      </c>
      <c r="S3" s="193"/>
      <c r="T3" s="193"/>
      <c r="U3" s="193"/>
      <c r="V3" s="12"/>
    </row>
    <row r="4" spans="1:52" s="2" customFormat="1" ht="15" customHeight="1">
      <c r="B4" s="11"/>
      <c r="C4" s="15"/>
      <c r="D4" s="15"/>
      <c r="E4" s="15"/>
      <c r="F4" s="15"/>
      <c r="G4" s="12"/>
      <c r="I4" s="11"/>
      <c r="J4" s="201" t="s">
        <v>22</v>
      </c>
      <c r="K4" s="200" t="s">
        <v>23</v>
      </c>
      <c r="L4" s="202" t="s">
        <v>3</v>
      </c>
      <c r="M4" s="203"/>
      <c r="N4" s="189" t="s">
        <v>122</v>
      </c>
      <c r="O4" s="189" t="s">
        <v>123</v>
      </c>
      <c r="P4" s="191" t="s">
        <v>124</v>
      </c>
      <c r="Q4" s="15"/>
      <c r="R4" s="190" t="s">
        <v>20</v>
      </c>
      <c r="S4" s="200" t="s">
        <v>125</v>
      </c>
      <c r="T4" s="204" t="s">
        <v>126</v>
      </c>
      <c r="U4" s="200" t="s">
        <v>127</v>
      </c>
      <c r="V4" s="12"/>
    </row>
    <row r="5" spans="1:52" s="57" customFormat="1" ht="28">
      <c r="A5" s="49"/>
      <c r="B5" s="91"/>
      <c r="C5" s="56" t="s">
        <v>48</v>
      </c>
      <c r="D5" s="116" t="s">
        <v>91</v>
      </c>
      <c r="E5" s="117" t="s">
        <v>92</v>
      </c>
      <c r="F5" s="117" t="s">
        <v>93</v>
      </c>
      <c r="G5" s="92"/>
      <c r="H5" s="49"/>
      <c r="I5" s="91"/>
      <c r="J5" s="201"/>
      <c r="K5" s="200"/>
      <c r="L5" s="80" t="s">
        <v>24</v>
      </c>
      <c r="M5" s="80" t="s">
        <v>25</v>
      </c>
      <c r="N5" s="189"/>
      <c r="O5" s="189"/>
      <c r="P5" s="192"/>
      <c r="Q5" s="55"/>
      <c r="R5" s="190"/>
      <c r="S5" s="200"/>
      <c r="T5" s="204"/>
      <c r="U5" s="200"/>
      <c r="V5" s="92"/>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c r="B6" s="11"/>
      <c r="C6" s="30" t="s">
        <v>109</v>
      </c>
      <c r="D6" s="42">
        <v>73</v>
      </c>
      <c r="E6" s="42">
        <v>80</v>
      </c>
      <c r="F6" s="42">
        <v>67</v>
      </c>
      <c r="G6" s="12"/>
      <c r="I6" s="11"/>
      <c r="J6" s="188" t="s">
        <v>36</v>
      </c>
      <c r="K6" s="81" t="s">
        <v>81</v>
      </c>
      <c r="L6" s="81">
        <v>77</v>
      </c>
      <c r="M6" s="81">
        <v>85</v>
      </c>
      <c r="N6" s="81">
        <v>1</v>
      </c>
      <c r="O6" s="81">
        <v>0.21</v>
      </c>
      <c r="P6" s="81">
        <v>0.1</v>
      </c>
      <c r="Q6" s="15"/>
      <c r="R6" s="90" t="s">
        <v>7</v>
      </c>
      <c r="S6" s="81">
        <v>0.1</v>
      </c>
      <c r="T6" s="82">
        <v>0.05</v>
      </c>
      <c r="U6" s="81">
        <v>0.02</v>
      </c>
      <c r="V6" s="12"/>
    </row>
    <row r="7" spans="1:52" ht="16.5">
      <c r="B7" s="11"/>
      <c r="C7" s="30" t="s">
        <v>202</v>
      </c>
      <c r="D7" s="19">
        <v>2</v>
      </c>
      <c r="E7" s="112">
        <v>1</v>
      </c>
      <c r="F7" s="112">
        <v>1.5</v>
      </c>
      <c r="G7" s="12"/>
      <c r="I7" s="11"/>
      <c r="J7" s="188"/>
      <c r="K7" s="83" t="s">
        <v>83</v>
      </c>
      <c r="L7" s="83">
        <v>73</v>
      </c>
      <c r="M7" s="83">
        <v>81</v>
      </c>
      <c r="N7" s="83">
        <v>1.5</v>
      </c>
      <c r="O7" s="83">
        <v>0.18</v>
      </c>
      <c r="P7" s="83">
        <v>4.2000000000000003E-2</v>
      </c>
      <c r="Q7" s="15"/>
      <c r="R7" s="90" t="s">
        <v>8</v>
      </c>
      <c r="S7" s="83">
        <v>0.12</v>
      </c>
      <c r="T7" s="84">
        <v>0.05</v>
      </c>
      <c r="U7" s="83">
        <v>0.04</v>
      </c>
      <c r="V7" s="12"/>
    </row>
    <row r="8" spans="1:52">
      <c r="B8" s="11"/>
      <c r="C8" s="30" t="s">
        <v>110</v>
      </c>
      <c r="D8" s="19">
        <v>1.2999999999999999E-2</v>
      </c>
      <c r="E8" s="112">
        <v>0.1</v>
      </c>
      <c r="F8" s="112">
        <v>8.0000000000000002E-3</v>
      </c>
      <c r="G8" s="12"/>
      <c r="I8" s="11"/>
      <c r="J8" s="188"/>
      <c r="K8" s="81" t="s">
        <v>82</v>
      </c>
      <c r="L8" s="81">
        <v>61</v>
      </c>
      <c r="M8" s="81">
        <v>73</v>
      </c>
      <c r="N8" s="81">
        <v>2</v>
      </c>
      <c r="O8" s="81">
        <v>0.16</v>
      </c>
      <c r="P8" s="81">
        <v>1.2999999999999999E-2</v>
      </c>
      <c r="Q8" s="15"/>
      <c r="R8" s="90" t="s">
        <v>9</v>
      </c>
      <c r="S8" s="81">
        <v>0.18</v>
      </c>
      <c r="T8" s="82">
        <v>0.08</v>
      </c>
      <c r="U8" s="81">
        <v>0.13</v>
      </c>
      <c r="V8" s="12"/>
    </row>
    <row r="9" spans="1:52" ht="15" customHeight="1">
      <c r="B9" s="11"/>
      <c r="C9" s="30" t="s">
        <v>111</v>
      </c>
      <c r="D9" s="19">
        <v>0.16</v>
      </c>
      <c r="E9" s="112">
        <v>0.13</v>
      </c>
      <c r="F9" s="112">
        <v>0.18</v>
      </c>
      <c r="G9" s="12"/>
      <c r="I9" s="11"/>
      <c r="J9" s="197" t="s">
        <v>37</v>
      </c>
      <c r="K9" s="83" t="s">
        <v>81</v>
      </c>
      <c r="L9" s="83">
        <v>70</v>
      </c>
      <c r="M9" s="83">
        <v>79</v>
      </c>
      <c r="N9" s="83">
        <v>2</v>
      </c>
      <c r="O9" s="83">
        <v>0.2</v>
      </c>
      <c r="P9" s="83">
        <v>7.1999999999999995E-2</v>
      </c>
      <c r="Q9" s="15"/>
      <c r="R9" s="90" t="s">
        <v>10</v>
      </c>
      <c r="S9" s="83">
        <v>0.27</v>
      </c>
      <c r="T9" s="84">
        <v>0.17</v>
      </c>
      <c r="U9" s="83">
        <v>0.2</v>
      </c>
      <c r="V9" s="12"/>
    </row>
    <row r="10" spans="1:52" ht="16">
      <c r="B10" s="11"/>
      <c r="C10" s="30" t="s">
        <v>218</v>
      </c>
      <c r="D10" s="112">
        <v>0.8</v>
      </c>
      <c r="E10" s="112">
        <v>1.2</v>
      </c>
      <c r="F10" s="112">
        <v>0.6</v>
      </c>
      <c r="G10" s="12"/>
      <c r="I10" s="11"/>
      <c r="J10" s="198"/>
      <c r="K10" s="81" t="s">
        <v>83</v>
      </c>
      <c r="L10" s="81">
        <v>59</v>
      </c>
      <c r="M10" s="81">
        <v>70</v>
      </c>
      <c r="N10" s="81">
        <v>2.5</v>
      </c>
      <c r="O10" s="81">
        <v>0.17</v>
      </c>
      <c r="P10" s="81">
        <v>2.4E-2</v>
      </c>
      <c r="Q10" s="15"/>
      <c r="R10" s="90" t="s">
        <v>11</v>
      </c>
      <c r="S10" s="81">
        <v>0.28000000000000003</v>
      </c>
      <c r="T10" s="82">
        <v>0.14000000000000001</v>
      </c>
      <c r="U10" s="81">
        <v>0.3</v>
      </c>
      <c r="V10" s="12"/>
    </row>
    <row r="11" spans="1:52">
      <c r="B11" s="11"/>
      <c r="C11" s="15"/>
      <c r="D11" s="15"/>
      <c r="E11" s="15"/>
      <c r="F11" s="15"/>
      <c r="G11" s="12"/>
      <c r="I11" s="11"/>
      <c r="J11" s="199"/>
      <c r="K11" s="83" t="s">
        <v>82</v>
      </c>
      <c r="L11" s="83">
        <v>47</v>
      </c>
      <c r="M11" s="83">
        <v>62</v>
      </c>
      <c r="N11" s="83">
        <v>3</v>
      </c>
      <c r="O11" s="83">
        <v>0.15</v>
      </c>
      <c r="P11" s="83">
        <v>6.0000000000000001E-3</v>
      </c>
      <c r="Q11" s="15"/>
      <c r="R11" s="90" t="s">
        <v>16</v>
      </c>
      <c r="S11" s="83">
        <v>0.36</v>
      </c>
      <c r="T11" s="84">
        <v>0.25</v>
      </c>
      <c r="U11" s="83">
        <v>0.2</v>
      </c>
      <c r="V11" s="12"/>
    </row>
    <row r="12" spans="1:52">
      <c r="B12" s="11"/>
      <c r="C12" s="111" t="s">
        <v>94</v>
      </c>
      <c r="D12" s="110" t="str">
        <f>D5</f>
        <v>Cobertura 1</v>
      </c>
      <c r="E12" s="110" t="str">
        <f>E5</f>
        <v>Cobertura 2</v>
      </c>
      <c r="F12" s="110" t="str">
        <f>F5</f>
        <v>Cobertura 3</v>
      </c>
      <c r="G12" s="12"/>
      <c r="I12" s="11"/>
      <c r="J12" s="188" t="s">
        <v>38</v>
      </c>
      <c r="K12" s="81" t="s">
        <v>81</v>
      </c>
      <c r="L12" s="81">
        <v>74</v>
      </c>
      <c r="M12" s="81">
        <v>82</v>
      </c>
      <c r="N12" s="81">
        <v>1.5</v>
      </c>
      <c r="O12" s="81">
        <v>0.18</v>
      </c>
      <c r="P12" s="81">
        <v>0.09</v>
      </c>
      <c r="Q12" s="15"/>
      <c r="R12" s="90" t="s">
        <v>17</v>
      </c>
      <c r="S12" s="81">
        <v>0.31</v>
      </c>
      <c r="T12" s="82">
        <v>0.11</v>
      </c>
      <c r="U12" s="81">
        <v>0.38</v>
      </c>
      <c r="V12" s="12"/>
    </row>
    <row r="13" spans="1:52">
      <c r="B13" s="11"/>
      <c r="C13" s="30" t="s">
        <v>90</v>
      </c>
      <c r="D13" s="43">
        <v>50</v>
      </c>
      <c r="E13" s="43">
        <v>100</v>
      </c>
      <c r="F13" s="43">
        <v>200</v>
      </c>
      <c r="G13" s="12"/>
      <c r="I13" s="11"/>
      <c r="J13" s="188"/>
      <c r="K13" s="83" t="s">
        <v>83</v>
      </c>
      <c r="L13" s="83">
        <v>66</v>
      </c>
      <c r="M13" s="83">
        <v>76</v>
      </c>
      <c r="N13" s="83">
        <v>2</v>
      </c>
      <c r="O13" s="83">
        <v>0.16</v>
      </c>
      <c r="P13" s="83">
        <v>3.5000000000000003E-2</v>
      </c>
      <c r="Q13" s="15"/>
      <c r="R13" s="90" t="s">
        <v>12</v>
      </c>
      <c r="S13" s="83">
        <v>0.3</v>
      </c>
      <c r="T13" s="84">
        <v>0.06</v>
      </c>
      <c r="U13" s="83">
        <v>0.33</v>
      </c>
      <c r="V13" s="12"/>
    </row>
    <row r="14" spans="1:52">
      <c r="B14" s="11"/>
      <c r="C14" s="15"/>
      <c r="D14" s="15"/>
      <c r="E14" s="15"/>
      <c r="F14" s="15"/>
      <c r="G14" s="12"/>
      <c r="I14" s="11"/>
      <c r="J14" s="188"/>
      <c r="K14" s="81" t="s">
        <v>82</v>
      </c>
      <c r="L14" s="81">
        <v>57</v>
      </c>
      <c r="M14" s="81">
        <v>69</v>
      </c>
      <c r="N14" s="81">
        <v>2.5</v>
      </c>
      <c r="O14" s="81">
        <v>0.14000000000000001</v>
      </c>
      <c r="P14" s="81">
        <v>1.0999999999999999E-2</v>
      </c>
      <c r="Q14" s="15"/>
      <c r="R14" s="90" t="s">
        <v>13</v>
      </c>
      <c r="S14" s="81">
        <v>0.36</v>
      </c>
      <c r="T14" s="82">
        <v>0.22</v>
      </c>
      <c r="U14" s="81">
        <v>0.3</v>
      </c>
      <c r="V14" s="12"/>
    </row>
    <row r="15" spans="1:52">
      <c r="B15" s="11"/>
      <c r="C15" s="17" t="s">
        <v>102</v>
      </c>
      <c r="D15" s="56"/>
      <c r="E15" s="17" t="s">
        <v>87</v>
      </c>
      <c r="F15" s="17" t="s">
        <v>88</v>
      </c>
      <c r="G15" s="12"/>
      <c r="I15" s="11"/>
      <c r="J15" s="188" t="s">
        <v>39</v>
      </c>
      <c r="K15" s="83" t="s">
        <v>81</v>
      </c>
      <c r="L15" s="83">
        <v>70</v>
      </c>
      <c r="M15" s="83">
        <v>79</v>
      </c>
      <c r="N15" s="83">
        <v>2.5</v>
      </c>
      <c r="O15" s="83">
        <v>0.13</v>
      </c>
      <c r="P15" s="83">
        <v>0.08</v>
      </c>
      <c r="Q15" s="15"/>
      <c r="R15" s="90" t="s">
        <v>18</v>
      </c>
      <c r="S15" s="83">
        <v>0.38</v>
      </c>
      <c r="T15" s="84">
        <v>0.22</v>
      </c>
      <c r="U15" s="83">
        <v>0.32</v>
      </c>
      <c r="V15" s="12"/>
    </row>
    <row r="16" spans="1:52">
      <c r="B16" s="11"/>
      <c r="C16" s="15" t="s">
        <v>128</v>
      </c>
      <c r="D16" s="15"/>
      <c r="E16" s="43">
        <v>10</v>
      </c>
      <c r="F16" s="43">
        <v>10</v>
      </c>
      <c r="G16" s="12"/>
      <c r="I16" s="11"/>
      <c r="J16" s="188"/>
      <c r="K16" s="81" t="s">
        <v>83</v>
      </c>
      <c r="L16" s="81">
        <v>58</v>
      </c>
      <c r="M16" s="81">
        <v>70</v>
      </c>
      <c r="N16" s="81">
        <v>3</v>
      </c>
      <c r="O16" s="81">
        <v>0.12</v>
      </c>
      <c r="P16" s="81">
        <v>2.9000000000000001E-2</v>
      </c>
      <c r="Q16" s="15"/>
      <c r="R16" s="90" t="s">
        <v>14</v>
      </c>
      <c r="S16" s="81">
        <v>0.41</v>
      </c>
      <c r="T16" s="82">
        <v>0.27</v>
      </c>
      <c r="U16" s="81">
        <v>0.26</v>
      </c>
      <c r="V16" s="12"/>
    </row>
    <row r="17" spans="2:22">
      <c r="B17" s="11"/>
      <c r="C17" s="30" t="s">
        <v>131</v>
      </c>
      <c r="D17" s="15"/>
      <c r="E17" s="43">
        <v>20</v>
      </c>
      <c r="F17" s="43">
        <v>20</v>
      </c>
      <c r="G17" s="12"/>
      <c r="I17" s="11"/>
      <c r="J17" s="188"/>
      <c r="K17" s="83" t="s">
        <v>82</v>
      </c>
      <c r="L17" s="83">
        <v>51</v>
      </c>
      <c r="M17" s="83">
        <v>66</v>
      </c>
      <c r="N17" s="83">
        <v>3.5</v>
      </c>
      <c r="O17" s="83">
        <v>0.11</v>
      </c>
      <c r="P17" s="83">
        <v>8.0000000000000002E-3</v>
      </c>
      <c r="Q17" s="15"/>
      <c r="R17" s="90" t="s">
        <v>15</v>
      </c>
      <c r="S17" s="83">
        <v>0.42</v>
      </c>
      <c r="T17" s="84">
        <v>0.3</v>
      </c>
      <c r="U17" s="83">
        <v>0.22</v>
      </c>
      <c r="V17" s="12"/>
    </row>
    <row r="18" spans="2:22">
      <c r="B18" s="11"/>
      <c r="C18" s="30" t="s">
        <v>132</v>
      </c>
      <c r="D18" s="15"/>
      <c r="E18" s="43">
        <v>15</v>
      </c>
      <c r="F18" s="43">
        <v>15</v>
      </c>
      <c r="G18" s="12"/>
      <c r="I18" s="11"/>
      <c r="J18" s="15"/>
      <c r="K18" s="15"/>
      <c r="L18" s="15"/>
      <c r="M18" s="15"/>
      <c r="N18" s="15"/>
      <c r="O18" s="15"/>
      <c r="P18" s="15"/>
      <c r="Q18" s="15"/>
      <c r="R18" s="15"/>
      <c r="S18" s="15"/>
      <c r="T18" s="15"/>
      <c r="U18" s="15"/>
      <c r="V18" s="12"/>
    </row>
    <row r="19" spans="2:22">
      <c r="B19" s="11"/>
      <c r="C19" s="30" t="s">
        <v>133</v>
      </c>
      <c r="D19" s="15"/>
      <c r="E19" s="43">
        <v>15</v>
      </c>
      <c r="F19" s="43">
        <v>15</v>
      </c>
      <c r="G19" s="12"/>
      <c r="I19" s="11"/>
      <c r="J19" s="15"/>
      <c r="K19" s="15"/>
      <c r="L19" s="15"/>
      <c r="M19" s="15"/>
      <c r="N19" s="15"/>
      <c r="O19" s="15"/>
      <c r="P19" s="15"/>
      <c r="Q19" s="15"/>
      <c r="R19" s="15"/>
      <c r="S19" s="15"/>
      <c r="T19" s="15"/>
      <c r="U19" s="15"/>
      <c r="V19" s="12"/>
    </row>
    <row r="20" spans="2:22">
      <c r="B20" s="11"/>
      <c r="C20" s="15"/>
      <c r="D20" s="16"/>
      <c r="E20" s="16"/>
      <c r="F20" s="16"/>
      <c r="G20" s="12"/>
      <c r="I20" s="11"/>
      <c r="J20" s="15"/>
      <c r="K20" s="15"/>
      <c r="L20" s="15"/>
      <c r="M20" s="15"/>
      <c r="N20" s="15"/>
      <c r="O20" s="15"/>
      <c r="P20" s="15"/>
      <c r="Q20" s="15"/>
      <c r="R20" s="15"/>
      <c r="S20" s="15"/>
      <c r="T20" s="15"/>
      <c r="U20" s="15"/>
      <c r="V20" s="12"/>
    </row>
    <row r="21" spans="2:22">
      <c r="B21" s="11"/>
      <c r="C21" s="17" t="s">
        <v>103</v>
      </c>
      <c r="D21" s="17"/>
      <c r="E21" s="17" t="s">
        <v>87</v>
      </c>
      <c r="F21" s="17" t="s">
        <v>88</v>
      </c>
      <c r="G21" s="12"/>
      <c r="I21" s="11"/>
      <c r="J21" s="15"/>
      <c r="K21" s="15"/>
      <c r="L21" s="15"/>
      <c r="M21" s="15"/>
      <c r="N21" s="15"/>
      <c r="O21" s="15"/>
      <c r="P21" s="15"/>
      <c r="Q21" s="15"/>
      <c r="R21" s="15"/>
      <c r="S21" s="15"/>
      <c r="T21" s="15"/>
      <c r="U21" s="15"/>
      <c r="V21" s="12"/>
    </row>
    <row r="22" spans="2:22" ht="16.5">
      <c r="B22" s="11"/>
      <c r="C22" s="30" t="s">
        <v>200</v>
      </c>
      <c r="D22" s="15"/>
      <c r="E22" s="43">
        <v>1</v>
      </c>
      <c r="F22" s="43">
        <v>1</v>
      </c>
      <c r="G22" s="12"/>
      <c r="I22" s="11"/>
      <c r="J22" s="15"/>
      <c r="K22" s="15"/>
      <c r="L22" s="15"/>
      <c r="M22" s="15"/>
      <c r="N22" s="15"/>
      <c r="O22" s="15"/>
      <c r="P22" s="15"/>
      <c r="Q22" s="15"/>
      <c r="R22" s="15"/>
      <c r="S22" s="15"/>
      <c r="T22" s="15"/>
      <c r="U22" s="15"/>
      <c r="V22" s="12"/>
    </row>
    <row r="23" spans="2:22" ht="16.5">
      <c r="B23" s="11"/>
      <c r="C23" s="15" t="s">
        <v>130</v>
      </c>
      <c r="D23" s="15"/>
      <c r="E23" s="43">
        <v>3</v>
      </c>
      <c r="F23" s="43">
        <v>3</v>
      </c>
      <c r="G23" s="12"/>
      <c r="I23" s="11"/>
      <c r="J23" s="15"/>
      <c r="K23" s="15"/>
      <c r="L23" s="15"/>
      <c r="M23" s="15"/>
      <c r="N23" s="15"/>
      <c r="O23" s="15"/>
      <c r="P23" s="15"/>
      <c r="Q23" s="15"/>
      <c r="R23" s="15"/>
      <c r="S23" s="15"/>
      <c r="T23" s="15"/>
      <c r="U23" s="15"/>
      <c r="V23" s="12"/>
    </row>
    <row r="24" spans="2:22">
      <c r="B24" s="11"/>
      <c r="C24" s="15"/>
      <c r="D24" s="15"/>
      <c r="E24" s="44"/>
      <c r="F24" s="44"/>
      <c r="G24" s="12"/>
      <c r="I24" s="11"/>
      <c r="J24" s="15"/>
      <c r="K24" s="15"/>
      <c r="L24" s="15"/>
      <c r="M24" s="15"/>
      <c r="N24" s="15"/>
      <c r="O24" s="15"/>
      <c r="P24" s="15"/>
      <c r="Q24" s="15"/>
      <c r="R24" s="15"/>
      <c r="S24" s="15"/>
      <c r="T24" s="15"/>
      <c r="U24" s="15"/>
      <c r="V24" s="12"/>
    </row>
    <row r="25" spans="2:22">
      <c r="B25" s="11"/>
      <c r="C25" s="17" t="s">
        <v>76</v>
      </c>
      <c r="D25" s="17"/>
      <c r="E25" s="17"/>
      <c r="F25" s="17"/>
      <c r="G25" s="12"/>
      <c r="I25" s="11"/>
      <c r="J25" s="15"/>
      <c r="K25" s="15"/>
      <c r="L25" s="15"/>
      <c r="M25" s="15"/>
      <c r="N25" s="15"/>
      <c r="O25" s="15"/>
      <c r="P25" s="15"/>
      <c r="Q25" s="15"/>
      <c r="R25" s="15"/>
      <c r="S25" s="15"/>
      <c r="T25" s="15"/>
      <c r="U25" s="15"/>
      <c r="V25" s="12"/>
    </row>
    <row r="26" spans="2:22">
      <c r="B26" s="11"/>
      <c r="C26" s="30" t="s">
        <v>75</v>
      </c>
      <c r="D26" s="19">
        <v>3400</v>
      </c>
      <c r="E26" s="15"/>
      <c r="F26" s="15"/>
      <c r="G26" s="12"/>
      <c r="I26" s="11"/>
      <c r="J26" s="15"/>
      <c r="K26" s="15"/>
      <c r="L26" s="15"/>
      <c r="M26" s="15"/>
      <c r="N26" s="15"/>
      <c r="O26" s="15"/>
      <c r="P26" s="15"/>
      <c r="Q26" s="15"/>
      <c r="R26" s="15"/>
      <c r="S26" s="15"/>
      <c r="T26" s="15"/>
      <c r="U26" s="15"/>
      <c r="V26" s="12"/>
    </row>
    <row r="27" spans="2:22">
      <c r="B27" s="11"/>
      <c r="C27" s="30" t="s">
        <v>59</v>
      </c>
      <c r="D27" s="19">
        <v>-13.5</v>
      </c>
      <c r="E27" s="15" t="s">
        <v>79</v>
      </c>
      <c r="F27" s="15" t="s">
        <v>74</v>
      </c>
      <c r="G27" s="12"/>
      <c r="I27" s="11"/>
      <c r="J27" s="15"/>
      <c r="K27" s="15"/>
      <c r="L27" s="15"/>
      <c r="M27" s="15"/>
      <c r="N27" s="15"/>
      <c r="O27" s="15"/>
      <c r="P27" s="15"/>
      <c r="Q27" s="15"/>
      <c r="R27" s="15"/>
      <c r="S27" s="15"/>
      <c r="T27" s="15"/>
      <c r="U27" s="15"/>
      <c r="V27" s="12"/>
    </row>
    <row r="28" spans="2:22">
      <c r="B28" s="11"/>
      <c r="C28" s="30" t="s">
        <v>112</v>
      </c>
      <c r="D28" s="19">
        <v>0.1</v>
      </c>
      <c r="E28" s="15"/>
      <c r="F28" s="15"/>
      <c r="G28" s="12"/>
      <c r="I28" s="11"/>
      <c r="J28" s="15"/>
      <c r="K28" s="15"/>
      <c r="L28" s="15"/>
      <c r="M28" s="15"/>
      <c r="N28" s="15"/>
      <c r="O28" s="15"/>
      <c r="P28" s="15"/>
      <c r="Q28" s="15"/>
      <c r="R28" s="15"/>
      <c r="S28" s="15"/>
      <c r="T28" s="15"/>
      <c r="U28" s="15"/>
      <c r="V28" s="12"/>
    </row>
    <row r="29" spans="2:22" s="2" customFormat="1">
      <c r="B29" s="11"/>
      <c r="C29" s="15"/>
      <c r="D29" s="15"/>
      <c r="E29" s="15"/>
      <c r="F29" s="15"/>
      <c r="G29" s="12"/>
      <c r="I29" s="11"/>
      <c r="J29" s="15"/>
      <c r="K29" s="15"/>
      <c r="L29" s="15"/>
      <c r="M29" s="15"/>
      <c r="N29" s="15"/>
      <c r="O29" s="15"/>
      <c r="P29" s="15"/>
      <c r="Q29" s="15"/>
      <c r="R29" s="15"/>
      <c r="S29" s="15"/>
      <c r="T29" s="15"/>
      <c r="U29" s="15"/>
      <c r="V29" s="12"/>
    </row>
    <row r="30" spans="2:22" s="2" customFormat="1">
      <c r="B30" s="11"/>
      <c r="C30" s="17" t="s">
        <v>77</v>
      </c>
      <c r="D30" s="17"/>
      <c r="E30" s="17" t="s">
        <v>32</v>
      </c>
      <c r="F30" s="17" t="s">
        <v>78</v>
      </c>
      <c r="G30" s="12"/>
      <c r="I30" s="11"/>
      <c r="J30" s="15"/>
      <c r="K30" s="15"/>
      <c r="L30" s="15"/>
      <c r="M30" s="15"/>
      <c r="N30" s="15"/>
      <c r="O30" s="15"/>
      <c r="P30" s="15"/>
      <c r="Q30" s="15"/>
      <c r="R30" s="15"/>
      <c r="S30" s="15"/>
      <c r="T30" s="15"/>
      <c r="U30" s="15"/>
      <c r="V30" s="12"/>
    </row>
    <row r="31" spans="2:22" s="2" customFormat="1">
      <c r="B31" s="11"/>
      <c r="C31" s="30" t="s">
        <v>31</v>
      </c>
      <c r="D31" s="19">
        <v>150</v>
      </c>
      <c r="E31" s="28" t="s">
        <v>65</v>
      </c>
      <c r="F31" s="28">
        <v>150</v>
      </c>
      <c r="G31" s="12"/>
      <c r="I31" s="11"/>
      <c r="J31" s="15"/>
      <c r="K31" s="15"/>
      <c r="L31" s="15"/>
      <c r="M31" s="15"/>
      <c r="N31" s="15"/>
      <c r="O31" s="15"/>
      <c r="P31" s="15"/>
      <c r="Q31" s="15"/>
      <c r="R31" s="15"/>
      <c r="S31" s="15"/>
      <c r="T31" s="15"/>
      <c r="U31" s="15"/>
      <c r="V31" s="12"/>
    </row>
    <row r="32" spans="2:22" s="2" customFormat="1">
      <c r="B32" s="11"/>
      <c r="C32" s="30" t="s">
        <v>113</v>
      </c>
      <c r="D32" s="19">
        <v>0.5</v>
      </c>
      <c r="E32" s="28" t="s">
        <v>66</v>
      </c>
      <c r="F32" s="28">
        <v>0.25</v>
      </c>
      <c r="G32" s="12"/>
      <c r="I32" s="11"/>
      <c r="J32" s="15"/>
      <c r="K32" s="15"/>
      <c r="L32" s="15"/>
      <c r="M32" s="15"/>
      <c r="N32" s="15"/>
      <c r="O32" s="15"/>
      <c r="P32" s="15"/>
      <c r="Q32" s="15"/>
      <c r="R32" s="15"/>
      <c r="S32" s="15"/>
      <c r="T32" s="15"/>
      <c r="U32" s="15"/>
      <c r="V32" s="12"/>
    </row>
    <row r="33" spans="2:22" s="2" customFormat="1" ht="14.5" thickBot="1">
      <c r="B33" s="11"/>
      <c r="C33" s="30" t="s">
        <v>114</v>
      </c>
      <c r="D33" s="19">
        <v>0.05</v>
      </c>
      <c r="E33" s="28" t="s">
        <v>66</v>
      </c>
      <c r="F33" s="28">
        <v>0.05</v>
      </c>
      <c r="G33" s="12"/>
      <c r="I33" s="31"/>
      <c r="J33" s="32"/>
      <c r="K33" s="32"/>
      <c r="L33" s="32"/>
      <c r="M33" s="32"/>
      <c r="N33" s="32"/>
      <c r="O33" s="32"/>
      <c r="P33" s="32"/>
      <c r="Q33" s="32"/>
      <c r="R33" s="32"/>
      <c r="S33" s="32"/>
      <c r="T33" s="32"/>
      <c r="U33" s="32"/>
      <c r="V33" s="33"/>
    </row>
    <row r="34" spans="2:22" s="2" customFormat="1" ht="14.5" thickBot="1">
      <c r="B34" s="11"/>
      <c r="C34" s="30" t="s">
        <v>115</v>
      </c>
      <c r="D34" s="19">
        <v>0.3</v>
      </c>
      <c r="E34" s="28" t="s">
        <v>67</v>
      </c>
      <c r="F34" s="28">
        <v>0.3</v>
      </c>
      <c r="G34" s="12"/>
    </row>
    <row r="35" spans="2:22" s="2" customFormat="1" ht="16">
      <c r="B35" s="11"/>
      <c r="C35" s="30" t="s">
        <v>116</v>
      </c>
      <c r="D35" s="19">
        <v>50</v>
      </c>
      <c r="E35" s="28" t="s">
        <v>72</v>
      </c>
      <c r="F35" s="28">
        <v>20</v>
      </c>
      <c r="G35" s="12"/>
      <c r="I35" s="4"/>
      <c r="J35" s="5"/>
      <c r="K35" s="5"/>
      <c r="L35" s="5"/>
      <c r="M35" s="5"/>
      <c r="N35" s="5"/>
      <c r="O35" s="5"/>
      <c r="P35" s="5"/>
      <c r="Q35" s="5"/>
      <c r="R35" s="5"/>
      <c r="S35" s="5"/>
      <c r="T35" s="5"/>
      <c r="U35" s="5"/>
      <c r="V35" s="7"/>
    </row>
    <row r="36" spans="2:22" s="2" customFormat="1" ht="16">
      <c r="B36" s="11"/>
      <c r="C36" s="30" t="s">
        <v>117</v>
      </c>
      <c r="D36" s="19">
        <v>100</v>
      </c>
      <c r="E36" s="28" t="s">
        <v>73</v>
      </c>
      <c r="F36" s="28">
        <v>70</v>
      </c>
      <c r="G36" s="12"/>
      <c r="I36" s="11"/>
      <c r="J36" s="15"/>
      <c r="K36" s="15"/>
      <c r="L36" s="15"/>
      <c r="M36" s="15"/>
      <c r="N36" s="15"/>
      <c r="O36" s="15"/>
      <c r="P36" s="15"/>
      <c r="Q36" s="15"/>
      <c r="R36" s="15"/>
      <c r="S36" s="15"/>
      <c r="T36" s="15"/>
      <c r="U36" s="15"/>
      <c r="V36" s="12"/>
    </row>
    <row r="37" spans="2:22" s="2" customFormat="1">
      <c r="B37" s="11"/>
      <c r="C37" s="15"/>
      <c r="D37" s="28"/>
      <c r="E37" s="15"/>
      <c r="F37" s="15"/>
      <c r="G37" s="12"/>
      <c r="I37" s="11"/>
      <c r="J37" s="15"/>
      <c r="K37" s="15"/>
      <c r="L37" s="15"/>
      <c r="M37" s="15"/>
      <c r="N37" s="15"/>
      <c r="O37" s="15"/>
      <c r="P37" s="15"/>
      <c r="Q37" s="15"/>
      <c r="R37" s="15"/>
      <c r="S37" s="15"/>
      <c r="T37" s="15"/>
      <c r="U37" s="15"/>
      <c r="V37" s="12"/>
    </row>
    <row r="38" spans="2:22" s="2" customFormat="1">
      <c r="B38" s="11"/>
      <c r="C38" s="17" t="s">
        <v>30</v>
      </c>
      <c r="D38" s="17"/>
      <c r="E38" s="17" t="s">
        <v>32</v>
      </c>
      <c r="F38" s="17" t="s">
        <v>78</v>
      </c>
      <c r="G38" s="12"/>
      <c r="I38" s="11"/>
      <c r="J38" s="15"/>
      <c r="K38" s="15"/>
      <c r="L38" s="15"/>
      <c r="M38" s="15"/>
      <c r="N38" s="15"/>
      <c r="O38" s="15"/>
      <c r="P38" s="15"/>
      <c r="Q38" s="15"/>
      <c r="R38" s="15"/>
      <c r="S38" s="15"/>
      <c r="T38" s="15"/>
      <c r="U38" s="15"/>
      <c r="V38" s="12"/>
    </row>
    <row r="39" spans="2:22" s="2" customFormat="1">
      <c r="B39" s="11"/>
      <c r="C39" s="30" t="s">
        <v>118</v>
      </c>
      <c r="D39" s="19">
        <v>0.3</v>
      </c>
      <c r="E39" s="28" t="s">
        <v>63</v>
      </c>
      <c r="F39" s="28">
        <v>0.3</v>
      </c>
      <c r="G39" s="12"/>
      <c r="I39" s="11"/>
      <c r="J39" s="15"/>
      <c r="K39" s="15"/>
      <c r="L39" s="15"/>
      <c r="M39" s="15"/>
      <c r="N39" s="15"/>
      <c r="O39" s="15"/>
      <c r="P39" s="15"/>
      <c r="Q39" s="15"/>
      <c r="R39" s="15"/>
      <c r="S39" s="15"/>
      <c r="T39" s="15"/>
      <c r="U39" s="15"/>
      <c r="V39" s="12"/>
    </row>
    <row r="40" spans="2:22" s="2" customFormat="1">
      <c r="B40" s="11"/>
      <c r="C40" s="30" t="s">
        <v>119</v>
      </c>
      <c r="D40" s="19">
        <v>3.39</v>
      </c>
      <c r="E40" s="45" t="s">
        <v>64</v>
      </c>
      <c r="F40" s="21">
        <f>Cálculos!BK10</f>
        <v>3.3879746972417744</v>
      </c>
      <c r="G40" s="12"/>
      <c r="I40" s="11"/>
      <c r="J40" s="15"/>
      <c r="K40" s="15"/>
      <c r="L40" s="15"/>
      <c r="M40" s="15"/>
      <c r="N40" s="15"/>
      <c r="O40" s="15"/>
      <c r="P40" s="15"/>
      <c r="Q40" s="15"/>
      <c r="R40" s="15"/>
      <c r="S40" s="15"/>
      <c r="T40" s="15"/>
      <c r="U40" s="15"/>
      <c r="V40" s="12"/>
    </row>
    <row r="41" spans="2:22" s="2" customFormat="1">
      <c r="B41" s="11"/>
      <c r="C41" s="30"/>
      <c r="D41" s="30"/>
      <c r="E41" s="30"/>
      <c r="F41" s="30"/>
      <c r="G41" s="12"/>
      <c r="I41" s="11"/>
      <c r="J41" s="15"/>
      <c r="K41" s="15"/>
      <c r="L41" s="15"/>
      <c r="M41" s="15"/>
      <c r="N41" s="15"/>
      <c r="O41" s="15"/>
      <c r="P41" s="15"/>
      <c r="Q41" s="15"/>
      <c r="R41" s="15"/>
      <c r="S41" s="15"/>
      <c r="T41" s="15"/>
      <c r="U41" s="15"/>
      <c r="V41" s="12"/>
    </row>
    <row r="42" spans="2:22" s="2" customFormat="1">
      <c r="B42" s="11"/>
      <c r="C42" s="111" t="s">
        <v>209</v>
      </c>
      <c r="D42" s="111"/>
      <c r="E42" s="111" t="s">
        <v>210</v>
      </c>
      <c r="F42" s="111" t="s">
        <v>78</v>
      </c>
      <c r="G42" s="12"/>
      <c r="I42" s="11"/>
      <c r="J42" s="15"/>
      <c r="K42" s="15"/>
      <c r="L42" s="15"/>
      <c r="M42" s="15"/>
      <c r="N42" s="15"/>
      <c r="O42" s="15"/>
      <c r="P42" s="15"/>
      <c r="Q42" s="15"/>
      <c r="R42" s="15"/>
      <c r="S42" s="15"/>
      <c r="T42" s="15"/>
      <c r="U42" s="15"/>
      <c r="V42" s="12"/>
    </row>
    <row r="43" spans="2:22" s="2" customFormat="1" ht="16">
      <c r="B43" s="11"/>
      <c r="C43" s="30" t="s">
        <v>211</v>
      </c>
      <c r="D43" s="140">
        <v>3.6</v>
      </c>
      <c r="E43" s="151">
        <f>3*AVERAGE(Observaciones!$H$371:$H$735)</f>
        <v>3.656126143718228</v>
      </c>
      <c r="F43" s="152" t="s">
        <v>212</v>
      </c>
      <c r="G43" s="12"/>
      <c r="I43" s="11"/>
      <c r="J43" s="15"/>
      <c r="K43" s="15"/>
      <c r="L43" s="15"/>
      <c r="M43" s="15"/>
      <c r="N43" s="15"/>
      <c r="O43" s="15"/>
      <c r="P43" s="15"/>
      <c r="Q43" s="15"/>
      <c r="R43" s="15"/>
      <c r="S43" s="15"/>
      <c r="T43" s="15"/>
      <c r="U43" s="15"/>
      <c r="V43" s="12"/>
    </row>
    <row r="44" spans="2:22" s="2" customFormat="1" ht="16">
      <c r="B44" s="11"/>
      <c r="C44" s="30" t="s">
        <v>213</v>
      </c>
      <c r="D44" s="140">
        <v>0.5</v>
      </c>
      <c r="E44" s="151">
        <f>_xlfn.PERCENTILE.INC(Observaciones!$H$371:$H$735,0.1)</f>
        <v>0.5127729702539755</v>
      </c>
      <c r="F44" s="152" t="s">
        <v>214</v>
      </c>
      <c r="G44" s="12"/>
      <c r="I44" s="11"/>
      <c r="J44" s="15"/>
      <c r="K44" s="15"/>
      <c r="L44" s="15"/>
      <c r="M44" s="15"/>
      <c r="N44" s="15"/>
      <c r="O44" s="15"/>
      <c r="P44" s="15"/>
      <c r="Q44" s="15"/>
      <c r="R44" s="15"/>
      <c r="S44" s="15"/>
      <c r="T44" s="15"/>
      <c r="U44" s="15"/>
      <c r="V44" s="12"/>
    </row>
    <row r="45" spans="2:22" s="2" customFormat="1" ht="16">
      <c r="B45" s="11"/>
      <c r="C45" s="30" t="s">
        <v>215</v>
      </c>
      <c r="D45" s="140">
        <v>1.5E-3</v>
      </c>
      <c r="E45" s="151">
        <f>_xlfn.PERCENTILE.INC(Cálculos!N$372:N$736,0.95)</f>
        <v>4.3196652735547608E-3</v>
      </c>
      <c r="F45" s="152" t="s">
        <v>282</v>
      </c>
      <c r="G45" s="12"/>
      <c r="I45" s="11"/>
      <c r="J45" s="15"/>
      <c r="K45" s="15"/>
      <c r="L45" s="15"/>
      <c r="M45" s="15"/>
      <c r="N45" s="15"/>
      <c r="O45" s="15"/>
      <c r="P45" s="15"/>
      <c r="Q45" s="15"/>
      <c r="R45" s="15"/>
      <c r="S45" s="15"/>
      <c r="T45" s="15"/>
      <c r="U45" s="15"/>
      <c r="V45" s="12"/>
    </row>
    <row r="46" spans="2:22" s="2" customFormat="1" ht="16">
      <c r="B46" s="11"/>
      <c r="C46" s="30" t="s">
        <v>216</v>
      </c>
      <c r="D46" s="140">
        <v>2.9999999999999997E-4</v>
      </c>
      <c r="E46" s="151">
        <f>0.5*AVERAGE(Cálculos!N$372:N$736)</f>
        <v>6.6857964810694039E-4</v>
      </c>
      <c r="F46" s="152" t="s">
        <v>217</v>
      </c>
      <c r="G46" s="12"/>
      <c r="I46" s="11"/>
      <c r="J46" s="15"/>
      <c r="K46" s="15"/>
      <c r="L46" s="15"/>
      <c r="M46" s="15"/>
      <c r="N46" s="15"/>
      <c r="O46" s="15"/>
      <c r="P46" s="15"/>
      <c r="Q46" s="15"/>
      <c r="R46" s="15"/>
      <c r="S46" s="15"/>
      <c r="T46" s="15"/>
      <c r="U46" s="15"/>
      <c r="V46" s="12"/>
    </row>
    <row r="47" spans="2:22" s="2" customFormat="1" ht="14.5" thickBot="1">
      <c r="B47" s="11"/>
      <c r="C47" s="15"/>
      <c r="D47" s="21"/>
      <c r="E47" s="21"/>
      <c r="F47" s="21"/>
      <c r="G47" s="12"/>
      <c r="I47" s="11"/>
      <c r="J47" s="15"/>
      <c r="K47" s="15"/>
      <c r="L47" s="15"/>
      <c r="M47" s="15"/>
      <c r="N47" s="15"/>
      <c r="O47" s="15"/>
      <c r="P47" s="15"/>
      <c r="Q47" s="15"/>
      <c r="R47" s="15"/>
      <c r="S47" s="15"/>
      <c r="T47" s="15"/>
      <c r="U47" s="15"/>
      <c r="V47" s="12"/>
    </row>
    <row r="48" spans="2:22" s="2" customFormat="1" ht="25.5" thickBot="1">
      <c r="B48" s="11"/>
      <c r="C48" s="194" t="s">
        <v>46</v>
      </c>
      <c r="D48" s="195"/>
      <c r="E48" s="195"/>
      <c r="F48" s="196"/>
      <c r="G48" s="12"/>
      <c r="I48" s="11"/>
      <c r="J48" s="15"/>
      <c r="K48" s="15"/>
      <c r="L48" s="15"/>
      <c r="M48" s="15"/>
      <c r="N48" s="15"/>
      <c r="O48" s="15"/>
      <c r="P48" s="15"/>
      <c r="Q48" s="15"/>
      <c r="R48" s="15"/>
      <c r="S48" s="15"/>
      <c r="T48" s="15"/>
      <c r="U48" s="15"/>
      <c r="V48" s="12"/>
    </row>
    <row r="49" spans="2:22" s="2" customFormat="1">
      <c r="B49" s="11"/>
      <c r="C49" s="15"/>
      <c r="D49" s="16"/>
      <c r="E49" s="16"/>
      <c r="F49" s="16"/>
      <c r="G49" s="12"/>
      <c r="I49" s="11"/>
      <c r="J49" s="15"/>
      <c r="K49" s="15"/>
      <c r="L49" s="15"/>
      <c r="M49" s="15"/>
      <c r="N49" s="15"/>
      <c r="O49" s="15"/>
      <c r="P49" s="15"/>
      <c r="Q49" s="15"/>
      <c r="R49" s="15"/>
      <c r="S49" s="15"/>
      <c r="T49" s="15"/>
      <c r="U49" s="15"/>
      <c r="V49" s="12"/>
    </row>
    <row r="50" spans="2:22" s="2" customFormat="1">
      <c r="B50" s="11"/>
      <c r="C50" s="17" t="s">
        <v>85</v>
      </c>
      <c r="D50" s="18" t="s">
        <v>47</v>
      </c>
      <c r="E50" s="18" t="s">
        <v>51</v>
      </c>
      <c r="F50" s="18" t="s">
        <v>50</v>
      </c>
      <c r="G50" s="12"/>
      <c r="I50" s="11"/>
      <c r="J50" s="15"/>
      <c r="K50" s="15"/>
      <c r="L50" s="15"/>
      <c r="M50" s="15"/>
      <c r="N50" s="15"/>
      <c r="O50" s="15"/>
      <c r="P50" s="15"/>
      <c r="Q50" s="15"/>
      <c r="R50" s="15"/>
      <c r="S50" s="15"/>
      <c r="T50" s="15"/>
      <c r="U50" s="15"/>
      <c r="V50" s="12"/>
    </row>
    <row r="51" spans="2:22" s="2" customFormat="1">
      <c r="B51" s="11"/>
      <c r="C51" s="30" t="s">
        <v>84</v>
      </c>
      <c r="D51" s="16"/>
      <c r="E51" s="19">
        <v>60</v>
      </c>
      <c r="F51" s="16"/>
      <c r="G51" s="12"/>
      <c r="I51" s="11"/>
      <c r="J51" s="15"/>
      <c r="K51" s="15"/>
      <c r="L51" s="15"/>
      <c r="M51" s="15"/>
      <c r="N51" s="15"/>
      <c r="O51" s="15"/>
      <c r="P51" s="15"/>
      <c r="Q51" s="15"/>
      <c r="R51" s="15"/>
      <c r="S51" s="15"/>
      <c r="T51" s="15"/>
      <c r="U51" s="15"/>
      <c r="V51" s="12"/>
    </row>
    <row r="52" spans="2:22" s="2" customFormat="1">
      <c r="B52" s="11"/>
      <c r="C52" s="124" t="s">
        <v>42</v>
      </c>
      <c r="D52" s="99">
        <f>1-SUM(Evaluación!H:H)/SUM(Evaluación!I:I)</f>
        <v>0.8964476672689784</v>
      </c>
      <c r="E52" s="19">
        <v>0.5</v>
      </c>
      <c r="F52" s="22" t="str">
        <f>IF(D52&gt;=E52,"SI","NO")</f>
        <v>SI</v>
      </c>
      <c r="G52" s="12"/>
      <c r="I52" s="11"/>
      <c r="J52" s="15"/>
      <c r="K52" s="15"/>
      <c r="L52" s="15"/>
      <c r="M52" s="15"/>
      <c r="N52" s="15"/>
      <c r="O52" s="15"/>
      <c r="P52" s="15"/>
      <c r="Q52" s="15"/>
      <c r="R52" s="15"/>
      <c r="S52" s="15"/>
      <c r="T52" s="15"/>
      <c r="U52" s="15"/>
      <c r="V52" s="12"/>
    </row>
    <row r="53" spans="2:22" s="2" customFormat="1">
      <c r="B53" s="11"/>
      <c r="C53" s="30" t="s">
        <v>120</v>
      </c>
      <c r="D53" s="100">
        <f>SQRT(SUM(Evaluación!H:H)/COUNT(Evaluación!C:C))</f>
        <v>0.31415939949024041</v>
      </c>
      <c r="E53" s="19">
        <v>0.4</v>
      </c>
      <c r="F53" s="22" t="str">
        <f>IF(D53&lt;=E53,"SI","NO")</f>
        <v>SI</v>
      </c>
      <c r="G53" s="12"/>
      <c r="I53" s="11"/>
      <c r="J53" s="15"/>
      <c r="K53" s="15"/>
      <c r="L53" s="15"/>
      <c r="M53" s="15"/>
      <c r="N53" s="15"/>
      <c r="O53" s="15"/>
      <c r="P53" s="15"/>
      <c r="Q53" s="15"/>
      <c r="R53" s="15"/>
      <c r="S53" s="15"/>
      <c r="T53" s="15"/>
      <c r="U53" s="15"/>
      <c r="V53" s="12"/>
    </row>
    <row r="54" spans="2:22" s="2" customFormat="1">
      <c r="B54" s="11"/>
      <c r="C54" s="124" t="s">
        <v>43</v>
      </c>
      <c r="D54" s="99">
        <f>SQRT(SUM(Evaluación!H:H))/SQRT(SUM(Evaluación!I:I))</f>
        <v>0.32179548276975789</v>
      </c>
      <c r="E54" s="19">
        <v>0.7</v>
      </c>
      <c r="F54" s="22" t="str">
        <f>IF(D54&lt;=E54,"SI","NO")</f>
        <v>SI</v>
      </c>
      <c r="G54" s="12"/>
      <c r="I54" s="11"/>
      <c r="J54" s="15"/>
      <c r="K54" s="15"/>
      <c r="L54" s="15"/>
      <c r="M54" s="15"/>
      <c r="N54" s="15"/>
      <c r="O54" s="15"/>
      <c r="P54" s="15"/>
      <c r="Q54" s="15"/>
      <c r="R54" s="15"/>
      <c r="S54" s="15"/>
      <c r="T54" s="15"/>
      <c r="U54" s="15"/>
      <c r="V54" s="12"/>
    </row>
    <row r="55" spans="2:22" s="2" customFormat="1">
      <c r="B55" s="11"/>
      <c r="C55" s="124" t="s">
        <v>121</v>
      </c>
      <c r="D55" s="23">
        <f>SUM(Evaluación!F:F)/SUM(Evaluación!D:D)</f>
        <v>0.11683010654188716</v>
      </c>
      <c r="E55" s="86">
        <v>0.25</v>
      </c>
      <c r="F55" s="22" t="str">
        <f>IF(ABS(D55)&lt;=ABS(E55),"SI","NO")</f>
        <v>SI</v>
      </c>
      <c r="G55" s="12"/>
      <c r="I55" s="11"/>
      <c r="J55" s="15"/>
      <c r="K55" s="15">
        <f>E51</f>
        <v>60</v>
      </c>
      <c r="L55" s="15">
        <v>0</v>
      </c>
      <c r="M55" s="15"/>
      <c r="N55" s="15"/>
      <c r="O55" s="15"/>
      <c r="P55" s="15"/>
      <c r="Q55" s="15"/>
      <c r="R55" s="15"/>
      <c r="S55" s="15"/>
      <c r="T55" s="15"/>
      <c r="U55" s="15"/>
      <c r="V55" s="12"/>
    </row>
    <row r="56" spans="2:22" s="2" customFormat="1">
      <c r="B56" s="11"/>
      <c r="C56" s="124" t="s">
        <v>44</v>
      </c>
      <c r="D56" s="99">
        <f>1-SQRT((SUM(Evaluación!L:L)/SQRT(SUM(Evaluación!I:I)*SUM(Evaluación!K:K))-1)^2+(STDEV(Evaluación!E:E)/STDEV(Evaluación!D:D)-1)^2+(AVERAGE(Evaluación!E:E)/AVERAGE(Evaluación!D:D)-1)^2)</f>
        <v>0.77361668365953706</v>
      </c>
      <c r="E56" s="19">
        <v>0.5</v>
      </c>
      <c r="F56" s="22" t="str">
        <f>IF(D56&gt;=E56,"SI","NO")</f>
        <v>SI</v>
      </c>
      <c r="G56" s="12"/>
      <c r="I56" s="11"/>
      <c r="J56" s="15"/>
      <c r="K56" s="15">
        <f>E51</f>
        <v>60</v>
      </c>
      <c r="L56" s="15">
        <f>MAX(MAX(Observaciones!H:H),MAX(Cálculos!L:L))</f>
        <v>11.785999711620045</v>
      </c>
      <c r="M56" s="15"/>
      <c r="N56" s="15"/>
      <c r="O56" s="15"/>
      <c r="P56" s="15"/>
      <c r="Q56" s="15"/>
      <c r="R56" s="15"/>
      <c r="S56" s="15"/>
      <c r="T56" s="15"/>
      <c r="U56" s="15"/>
      <c r="V56" s="12"/>
    </row>
    <row r="57" spans="2:22" s="2" customFormat="1">
      <c r="B57" s="11"/>
      <c r="C57" s="124" t="s">
        <v>45</v>
      </c>
      <c r="D57" s="100">
        <f>SQRT((D52-1)^2+D53^2+D54^2+D55^2+(D56-1)^2)</f>
        <v>0.52713397381028393</v>
      </c>
      <c r="E57" s="93">
        <f>SQRT((E52-1)^2+E53^2+E54^2+E55^2+(E56-1)^2)</f>
        <v>1.1011357772772621</v>
      </c>
      <c r="F57" s="22" t="str">
        <f>IF(D57&lt;=E57,"SI","NO")</f>
        <v>SI</v>
      </c>
      <c r="G57" s="12"/>
      <c r="I57" s="11"/>
      <c r="J57" s="15"/>
      <c r="K57" s="15"/>
      <c r="L57" s="15"/>
      <c r="M57" s="15"/>
      <c r="N57" s="15"/>
      <c r="O57" s="15"/>
      <c r="P57" s="15"/>
      <c r="Q57" s="15"/>
      <c r="R57" s="15"/>
      <c r="S57" s="15"/>
      <c r="T57" s="15"/>
      <c r="U57" s="15"/>
      <c r="V57" s="12"/>
    </row>
    <row r="58" spans="2:22" s="2" customFormat="1" ht="14.5" thickBot="1">
      <c r="B58" s="31"/>
      <c r="C58" s="32"/>
      <c r="D58" s="32"/>
      <c r="E58" s="32"/>
      <c r="F58" s="32"/>
      <c r="G58" s="33"/>
      <c r="I58" s="31"/>
      <c r="J58" s="32"/>
      <c r="K58" s="32"/>
      <c r="L58" s="32"/>
      <c r="M58" s="32"/>
      <c r="N58" s="32"/>
      <c r="O58" s="32"/>
      <c r="P58" s="32"/>
      <c r="Q58" s="32"/>
      <c r="R58" s="32"/>
      <c r="S58" s="32"/>
      <c r="T58" s="32"/>
      <c r="U58" s="32"/>
      <c r="V58" s="33"/>
    </row>
    <row r="59" spans="2:22" s="2" customFormat="1"/>
    <row r="60" spans="2:22" s="2" customFormat="1"/>
    <row r="61" spans="2:22" s="2" customFormat="1"/>
    <row r="62" spans="2:22" s="2" customFormat="1"/>
    <row r="63" spans="2:22" s="2" customFormat="1"/>
    <row r="64" spans="2:22" s="2" customFormat="1"/>
    <row r="65" spans="3:6" s="2" customFormat="1"/>
    <row r="66" spans="3:6" s="2" customFormat="1"/>
    <row r="67" spans="3:6" s="2" customFormat="1"/>
    <row r="68" spans="3:6" s="2" customFormat="1"/>
    <row r="69" spans="3:6" s="2" customFormat="1"/>
    <row r="70" spans="3:6" s="2" customFormat="1"/>
    <row r="71" spans="3:6" s="2" customFormat="1"/>
    <row r="72" spans="3:6" s="2" customFormat="1"/>
    <row r="73" spans="3:6" s="2" customFormat="1"/>
    <row r="74" spans="3:6" s="2" customFormat="1"/>
    <row r="75" spans="3:6" s="2" customFormat="1"/>
    <row r="76" spans="3:6" s="2" customFormat="1"/>
    <row r="77" spans="3:6" s="2" customFormat="1"/>
    <row r="78" spans="3:6" s="2" customFormat="1"/>
    <row r="79" spans="3:6">
      <c r="C79" s="2"/>
      <c r="D79" s="2"/>
      <c r="E79" s="2"/>
      <c r="F79" s="2"/>
    </row>
    <row r="80" spans="3:6">
      <c r="C80" s="2"/>
      <c r="D80" s="2"/>
      <c r="E80" s="2"/>
      <c r="F80" s="2"/>
    </row>
    <row r="81" spans="3:6">
      <c r="C81" s="2"/>
      <c r="D81" s="2"/>
      <c r="E81" s="2"/>
      <c r="F81" s="2"/>
    </row>
    <row r="82" spans="3:6">
      <c r="C82" s="2"/>
      <c r="D82" s="2"/>
      <c r="E82" s="2"/>
      <c r="F82" s="2"/>
    </row>
    <row r="83" spans="3:6">
      <c r="C83" s="2"/>
      <c r="D83" s="2"/>
      <c r="E83" s="2"/>
      <c r="F83" s="2"/>
    </row>
    <row r="84" spans="3:6">
      <c r="C84" s="2"/>
      <c r="D84" s="2"/>
      <c r="E84" s="2"/>
      <c r="F84" s="2"/>
    </row>
    <row r="85" spans="3:6">
      <c r="C85" s="2"/>
      <c r="D85" s="2"/>
      <c r="E85" s="2"/>
      <c r="F85" s="2"/>
    </row>
  </sheetData>
  <sheetProtection sheet="1" objects="1" scenarios="1"/>
  <mergeCells count="18">
    <mergeCell ref="C48:F48"/>
    <mergeCell ref="J9:J11"/>
    <mergeCell ref="C3:F3"/>
    <mergeCell ref="U4:U5"/>
    <mergeCell ref="J15:J17"/>
    <mergeCell ref="J4:J5"/>
    <mergeCell ref="K4:K5"/>
    <mergeCell ref="L4:M4"/>
    <mergeCell ref="J12:J14"/>
    <mergeCell ref="N4:N5"/>
    <mergeCell ref="S4:S5"/>
    <mergeCell ref="T4:T5"/>
    <mergeCell ref="J6:J8"/>
    <mergeCell ref="O4:O5"/>
    <mergeCell ref="R4:R5"/>
    <mergeCell ref="P4:P5"/>
    <mergeCell ref="R3:U3"/>
    <mergeCell ref="J3:P3"/>
  </mergeCells>
  <conditionalFormatting sqref="F52:F57">
    <cfRule type="containsText" dxfId="67" priority="5" operator="containsText" text="SI">
      <formula>NOT(ISERROR(SEARCH("SI",F52)))</formula>
    </cfRule>
    <cfRule type="containsText" dxfId="66" priority="6" operator="containsText" text="NO">
      <formula>NOT(ISERROR(SEARCH("NO",F52)))</formula>
    </cfRule>
  </conditionalFormatting>
  <conditionalFormatting sqref="D51">
    <cfRule type="containsText" dxfId="65" priority="3" operator="containsText" text="SI">
      <formula>NOT(ISERROR(SEARCH("SI",D51)))</formula>
    </cfRule>
    <cfRule type="containsText" dxfId="64" priority="4" operator="containsText" text="NO">
      <formula>NOT(ISERROR(SEARCH("NO",D51)))</formula>
    </cfRule>
  </conditionalFormatting>
  <conditionalFormatting sqref="F51">
    <cfRule type="containsText" dxfId="63" priority="1" operator="containsText" text="SI">
      <formula>NOT(ISERROR(SEARCH("SI",F51)))</formula>
    </cfRule>
    <cfRule type="containsText" dxfId="62" priority="2" operator="containsText" text="NO">
      <formula>NOT(ISERROR(SEARCH("NO",F51)))</formula>
    </cfRule>
  </conditionalFormatting>
  <pageMargins left="0.7" right="0.7" top="0.75" bottom="0.75" header="0.3" footer="0.3"/>
  <pageSetup orientation="portrait" r:id="rId1"/>
  <ignoredErrors>
    <ignoredError sqref="E57"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A885"/>
  <sheetViews>
    <sheetView zoomScaleNormal="100" workbookViewId="0">
      <selection activeCell="C3" sqref="C3:H3"/>
    </sheetView>
  </sheetViews>
  <sheetFormatPr baseColWidth="10" defaultColWidth="8.81640625" defaultRowHeight="14"/>
  <cols>
    <col min="1" max="1" width="8.81640625" style="49"/>
    <col min="2" max="2" width="2.453125" style="49" customWidth="1"/>
    <col min="3" max="3" width="4" style="57" bestFit="1" customWidth="1"/>
    <col min="4" max="4" width="14" style="98" bestFit="1" customWidth="1"/>
    <col min="5" max="5" width="13.453125" style="98" bestFit="1" customWidth="1"/>
    <col min="6" max="6" width="15.453125" style="98" bestFit="1" customWidth="1"/>
    <col min="7" max="7" width="19.36328125" style="98" customWidth="1"/>
    <col min="8" max="8" width="12.81640625" style="98" bestFit="1" customWidth="1"/>
    <col min="9" max="9" width="2.453125" style="49" customWidth="1"/>
    <col min="10" max="53" width="8.81640625" style="49"/>
    <col min="54" max="16384" width="8.81640625" style="57"/>
  </cols>
  <sheetData>
    <row r="1" spans="2:9" s="49" customFormat="1" ht="14.5" thickBot="1">
      <c r="D1" s="94"/>
      <c r="E1" s="94"/>
      <c r="F1" s="94"/>
      <c r="G1" s="94"/>
      <c r="H1" s="94"/>
    </row>
    <row r="2" spans="2:9" s="49" customFormat="1" ht="14.5" thickBot="1">
      <c r="B2" s="50"/>
      <c r="C2" s="51"/>
      <c r="D2" s="95"/>
      <c r="E2" s="95"/>
      <c r="F2" s="95"/>
      <c r="G2" s="95"/>
      <c r="H2" s="95"/>
      <c r="I2" s="52"/>
    </row>
    <row r="3" spans="2:9" s="49" customFormat="1" ht="25.5" thickBot="1">
      <c r="B3" s="53"/>
      <c r="C3" s="205" t="s">
        <v>281</v>
      </c>
      <c r="D3" s="206"/>
      <c r="E3" s="206"/>
      <c r="F3" s="206"/>
      <c r="G3" s="206"/>
      <c r="H3" s="207"/>
      <c r="I3" s="54"/>
    </row>
    <row r="4" spans="2:9" s="49" customFormat="1">
      <c r="B4" s="53"/>
      <c r="C4" s="55"/>
      <c r="D4" s="96"/>
      <c r="E4" s="96"/>
      <c r="F4" s="96"/>
      <c r="G4" s="96"/>
      <c r="H4" s="96"/>
      <c r="I4" s="54"/>
    </row>
    <row r="5" spans="2:9" ht="45">
      <c r="B5" s="53"/>
      <c r="C5" s="56" t="s">
        <v>33</v>
      </c>
      <c r="D5" s="129" t="s">
        <v>140</v>
      </c>
      <c r="E5" s="129" t="s">
        <v>141</v>
      </c>
      <c r="F5" s="129" t="s">
        <v>142</v>
      </c>
      <c r="G5" s="129" t="s">
        <v>143</v>
      </c>
      <c r="H5" s="129" t="s">
        <v>144</v>
      </c>
      <c r="I5" s="54"/>
    </row>
    <row r="6" spans="2:9">
      <c r="B6" s="53"/>
      <c r="C6" s="58">
        <v>1</v>
      </c>
      <c r="D6" s="123">
        <v>19.8</v>
      </c>
      <c r="E6" s="123">
        <v>8</v>
      </c>
      <c r="F6" s="123">
        <v>20.100000000000001</v>
      </c>
      <c r="G6" s="123">
        <f>ETo!$I6*((1-Constantes!$D$19)*ETo!$K6+ETo!$L6)</f>
        <v>2.5826717684862381</v>
      </c>
      <c r="H6" s="123">
        <v>4.6227756238134381</v>
      </c>
      <c r="I6" s="54"/>
    </row>
    <row r="7" spans="2:9">
      <c r="B7" s="53"/>
      <c r="C7" s="58">
        <v>2</v>
      </c>
      <c r="D7" s="123">
        <v>20</v>
      </c>
      <c r="E7" s="123">
        <v>7.5</v>
      </c>
      <c r="F7" s="123">
        <v>0.8</v>
      </c>
      <c r="G7" s="123">
        <f>ETo!$I7*((1-Constantes!$D$19)*ETo!$K7+ETo!$L7)</f>
        <v>2.5746495937628846</v>
      </c>
      <c r="H7" s="123">
        <v>1.0328918526457354</v>
      </c>
      <c r="I7" s="54"/>
    </row>
    <row r="8" spans="2:9">
      <c r="B8" s="53"/>
      <c r="C8" s="58">
        <v>3</v>
      </c>
      <c r="D8" s="123">
        <v>21</v>
      </c>
      <c r="E8" s="123">
        <v>8.1</v>
      </c>
      <c r="F8" s="123">
        <v>15.5</v>
      </c>
      <c r="G8" s="123">
        <f>ETo!$I8*((1-Constantes!$D$19)*ETo!$K8+ETo!$L8)</f>
        <v>2.6175102899686564</v>
      </c>
      <c r="H8" s="123">
        <v>3.1258855230842766</v>
      </c>
      <c r="I8" s="54"/>
    </row>
    <row r="9" spans="2:9">
      <c r="B9" s="53"/>
      <c r="C9" s="58">
        <v>4</v>
      </c>
      <c r="D9" s="123">
        <v>19.5</v>
      </c>
      <c r="E9" s="123">
        <v>8.9</v>
      </c>
      <c r="F9" s="123">
        <v>2.2999999999999998</v>
      </c>
      <c r="G9" s="123">
        <f>ETo!$I9*((1-Constantes!$D$19)*ETo!$K9+ETo!$L9)</f>
        <v>2.5987636118733186</v>
      </c>
      <c r="H9" s="123">
        <v>1.1164064091589212</v>
      </c>
      <c r="I9" s="54"/>
    </row>
    <row r="10" spans="2:9">
      <c r="B10" s="53"/>
      <c r="C10" s="58">
        <v>5</v>
      </c>
      <c r="D10" s="123">
        <v>20.6</v>
      </c>
      <c r="E10" s="123">
        <v>6.9</v>
      </c>
      <c r="F10" s="123">
        <v>9.6</v>
      </c>
      <c r="G10" s="123">
        <f>ETo!$I10*((1-Constantes!$D$19)*ETo!$K10+ETo!$L10)</f>
        <v>2.5746533007835399</v>
      </c>
      <c r="H10" s="123">
        <v>1.7492182972863914</v>
      </c>
      <c r="I10" s="54"/>
    </row>
    <row r="11" spans="2:9">
      <c r="B11" s="53"/>
      <c r="C11" s="58">
        <v>6</v>
      </c>
      <c r="D11" s="123">
        <v>18.5</v>
      </c>
      <c r="E11" s="123">
        <v>8.4</v>
      </c>
      <c r="F11" s="123">
        <v>17.100000000000001</v>
      </c>
      <c r="G11" s="123">
        <f>ETo!$I11*((1-Constantes!$D$19)*ETo!$K11+ETo!$L11)</f>
        <v>2.558567519461461</v>
      </c>
      <c r="H11" s="123">
        <v>3.7438059736965985</v>
      </c>
      <c r="I11" s="54"/>
    </row>
    <row r="12" spans="2:9">
      <c r="B12" s="53"/>
      <c r="C12" s="58">
        <v>7</v>
      </c>
      <c r="D12" s="123">
        <v>19.2</v>
      </c>
      <c r="E12" s="123">
        <v>8.4</v>
      </c>
      <c r="F12" s="123">
        <v>0.7</v>
      </c>
      <c r="G12" s="123">
        <f>ETo!$I12*((1-Constantes!$D$19)*ETo!$K12+ETo!$L12)</f>
        <v>2.5772889402885037</v>
      </c>
      <c r="H12" s="123">
        <v>1.2082327556128107</v>
      </c>
      <c r="I12" s="54"/>
    </row>
    <row r="13" spans="2:9">
      <c r="B13" s="53"/>
      <c r="C13" s="58">
        <v>8</v>
      </c>
      <c r="D13" s="123">
        <v>19</v>
      </c>
      <c r="E13" s="123">
        <v>9.4</v>
      </c>
      <c r="F13" s="123">
        <v>0</v>
      </c>
      <c r="G13" s="123">
        <f>ETo!$I13*((1-Constantes!$D$19)*ETo!$K13+ETo!$L13)</f>
        <v>2.5986738197916708</v>
      </c>
      <c r="H13" s="123">
        <v>1.1676277778266173</v>
      </c>
      <c r="I13" s="54"/>
    </row>
    <row r="14" spans="2:9">
      <c r="B14" s="53"/>
      <c r="C14" s="58">
        <v>9</v>
      </c>
      <c r="D14" s="123">
        <v>20.399999999999999</v>
      </c>
      <c r="E14" s="123">
        <v>7.8</v>
      </c>
      <c r="F14" s="123">
        <v>0</v>
      </c>
      <c r="G14" s="123">
        <f>ETo!$I14*((1-Constantes!$D$19)*ETo!$K14+ETo!$L14)</f>
        <v>2.5932611467602289</v>
      </c>
      <c r="H14" s="123">
        <v>1.1303861415181864</v>
      </c>
      <c r="I14" s="54"/>
    </row>
    <row r="15" spans="2:9">
      <c r="B15" s="53"/>
      <c r="C15" s="58">
        <v>10</v>
      </c>
      <c r="D15" s="123">
        <v>20.5</v>
      </c>
      <c r="E15" s="123">
        <v>7.8</v>
      </c>
      <c r="F15" s="123">
        <v>0.1</v>
      </c>
      <c r="G15" s="123">
        <f>ETo!$I15*((1-Constantes!$D$19)*ETo!$K15+ETo!$L15)</f>
        <v>2.5958650413568467</v>
      </c>
      <c r="H15" s="123">
        <v>1.0973652137143037</v>
      </c>
      <c r="I15" s="54"/>
    </row>
    <row r="16" spans="2:9">
      <c r="B16" s="53"/>
      <c r="C16" s="58">
        <v>11</v>
      </c>
      <c r="D16" s="123">
        <v>19.5</v>
      </c>
      <c r="E16" s="123">
        <v>7</v>
      </c>
      <c r="F16" s="123">
        <v>2.9</v>
      </c>
      <c r="G16" s="123">
        <f>ETo!$I16*((1-Constantes!$D$19)*ETo!$K16+ETo!$L16)</f>
        <v>2.5475650009518644</v>
      </c>
      <c r="H16" s="123">
        <v>1.1147747058201909</v>
      </c>
      <c r="I16" s="54"/>
    </row>
    <row r="17" spans="2:9">
      <c r="B17" s="53"/>
      <c r="C17" s="58">
        <v>12</v>
      </c>
      <c r="D17" s="123">
        <v>15.5</v>
      </c>
      <c r="E17" s="123">
        <v>9.1999999999999993</v>
      </c>
      <c r="F17" s="123">
        <v>17.7</v>
      </c>
      <c r="G17" s="123">
        <f>ETo!$I17*((1-Constantes!$D$19)*ETo!$K17+ETo!$L17)</f>
        <v>2.4992267521448475</v>
      </c>
      <c r="H17" s="123">
        <v>3.9671834962067662</v>
      </c>
      <c r="I17" s="54"/>
    </row>
    <row r="18" spans="2:9">
      <c r="B18" s="53"/>
      <c r="C18" s="58">
        <v>13</v>
      </c>
      <c r="D18" s="123">
        <v>21.2</v>
      </c>
      <c r="E18" s="123">
        <v>6.5</v>
      </c>
      <c r="F18" s="123">
        <v>0.4</v>
      </c>
      <c r="G18" s="123">
        <f>ETo!$I18*((1-Constantes!$D$19)*ETo!$K18+ETo!$L18)</f>
        <v>2.5794451575231525</v>
      </c>
      <c r="H18" s="123">
        <v>1.2256952795681724</v>
      </c>
      <c r="I18" s="54"/>
    </row>
    <row r="19" spans="2:9">
      <c r="B19" s="53"/>
      <c r="C19" s="58">
        <v>14</v>
      </c>
      <c r="D19" s="123">
        <v>18</v>
      </c>
      <c r="E19" s="123">
        <v>9.5</v>
      </c>
      <c r="F19" s="123">
        <v>0.4</v>
      </c>
      <c r="G19" s="123">
        <f>ETo!$I19*((1-Constantes!$D$19)*ETo!$K19+ETo!$L19)</f>
        <v>2.5739210307133584</v>
      </c>
      <c r="H19" s="123">
        <v>1.1918325987130556</v>
      </c>
      <c r="I19" s="54"/>
    </row>
    <row r="20" spans="2:9">
      <c r="B20" s="53"/>
      <c r="C20" s="58">
        <v>15</v>
      </c>
      <c r="D20" s="123">
        <v>18.2</v>
      </c>
      <c r="E20" s="123">
        <v>9.1999999999999993</v>
      </c>
      <c r="F20" s="123">
        <v>0.5</v>
      </c>
      <c r="G20" s="123">
        <f>ETo!$I20*((1-Constantes!$D$19)*ETo!$K20+ETo!$L20)</f>
        <v>2.571044772373956</v>
      </c>
      <c r="H20" s="123">
        <v>1.1624462932926358</v>
      </c>
      <c r="I20" s="54"/>
    </row>
    <row r="21" spans="2:9">
      <c r="B21" s="53"/>
      <c r="C21" s="58">
        <v>16</v>
      </c>
      <c r="D21" s="123">
        <v>21</v>
      </c>
      <c r="E21" s="123">
        <v>7</v>
      </c>
      <c r="F21" s="123">
        <v>0</v>
      </c>
      <c r="G21" s="123">
        <f>ETo!$I21*((1-Constantes!$D$19)*ETo!$K21+ETo!$L21)</f>
        <v>2.5868764905885753</v>
      </c>
      <c r="H21" s="123">
        <v>1.1263305811338455</v>
      </c>
      <c r="I21" s="54"/>
    </row>
    <row r="22" spans="2:9">
      <c r="B22" s="53"/>
      <c r="C22" s="58">
        <v>17</v>
      </c>
      <c r="D22" s="123">
        <v>20</v>
      </c>
      <c r="E22" s="123">
        <v>7.2</v>
      </c>
      <c r="F22" s="123">
        <v>8.8000000000000007</v>
      </c>
      <c r="G22" s="123">
        <f>ETo!$I22*((1-Constantes!$D$19)*ETo!$K22+ETo!$L22)</f>
        <v>2.5651918187565004</v>
      </c>
      <c r="H22" s="123">
        <v>1.6915987849469909</v>
      </c>
      <c r="I22" s="54"/>
    </row>
    <row r="23" spans="2:9">
      <c r="B23" s="53"/>
      <c r="C23" s="58">
        <v>18</v>
      </c>
      <c r="D23" s="123">
        <v>15.2</v>
      </c>
      <c r="E23" s="123">
        <v>8.5</v>
      </c>
      <c r="F23" s="123">
        <v>2.5</v>
      </c>
      <c r="G23" s="123">
        <f>ETo!$I23*((1-Constantes!$D$19)*ETo!$K23+ETo!$L23)</f>
        <v>2.4711521310530284</v>
      </c>
      <c r="H23" s="123">
        <v>1.2247478844578861</v>
      </c>
      <c r="I23" s="54"/>
    </row>
    <row r="24" spans="2:9">
      <c r="B24" s="53"/>
      <c r="C24" s="58">
        <v>19</v>
      </c>
      <c r="D24" s="123">
        <v>21.2</v>
      </c>
      <c r="E24" s="123">
        <v>4.5</v>
      </c>
      <c r="F24" s="123">
        <v>7.9</v>
      </c>
      <c r="G24" s="123">
        <f>ETo!$I24*((1-Constantes!$D$19)*ETo!$K24+ETo!$L24)</f>
        <v>2.5243864947515346</v>
      </c>
      <c r="H24" s="123">
        <v>1.5838839052983982</v>
      </c>
      <c r="I24" s="54"/>
    </row>
    <row r="25" spans="2:9">
      <c r="B25" s="53"/>
      <c r="C25" s="58">
        <v>20</v>
      </c>
      <c r="D25" s="123">
        <v>18</v>
      </c>
      <c r="E25" s="123">
        <v>6.5</v>
      </c>
      <c r="F25" s="123">
        <v>5</v>
      </c>
      <c r="G25" s="123">
        <f>ETo!$I25*((1-Constantes!$D$19)*ETo!$K25+ETo!$L25)</f>
        <v>2.491868684470969</v>
      </c>
      <c r="H25" s="123">
        <v>1.3212671790437052</v>
      </c>
      <c r="I25" s="54"/>
    </row>
    <row r="26" spans="2:9">
      <c r="B26" s="53"/>
      <c r="C26" s="58">
        <v>21</v>
      </c>
      <c r="D26" s="123">
        <v>21</v>
      </c>
      <c r="E26" s="123">
        <v>8</v>
      </c>
      <c r="F26" s="123">
        <v>6.2</v>
      </c>
      <c r="G26" s="123">
        <f>ETo!$I26*((1-Constantes!$D$19)*ETo!$K26+ETo!$L26)</f>
        <v>2.6118702521619257</v>
      </c>
      <c r="H26" s="123">
        <v>1.4273842634484437</v>
      </c>
      <c r="I26" s="54"/>
    </row>
    <row r="27" spans="2:9">
      <c r="B27" s="53"/>
      <c r="C27" s="58">
        <v>22</v>
      </c>
      <c r="D27" s="123">
        <v>19.2</v>
      </c>
      <c r="E27" s="123">
        <v>7.5</v>
      </c>
      <c r="F27" s="123">
        <v>0.1</v>
      </c>
      <c r="G27" s="123">
        <f>ETo!$I27*((1-Constantes!$D$19)*ETo!$K27+ETo!$L27)</f>
        <v>2.549841126488023</v>
      </c>
      <c r="H27" s="123">
        <v>1.2484444590409343</v>
      </c>
      <c r="I27" s="54"/>
    </row>
    <row r="28" spans="2:9">
      <c r="B28" s="53"/>
      <c r="C28" s="58">
        <v>23</v>
      </c>
      <c r="D28" s="123">
        <v>17.7</v>
      </c>
      <c r="E28" s="123">
        <v>7.6</v>
      </c>
      <c r="F28" s="123">
        <v>19.7</v>
      </c>
      <c r="G28" s="123">
        <f>ETo!$I28*((1-Constantes!$D$19)*ETo!$K28+ETo!$L28)</f>
        <v>2.5118431445336338</v>
      </c>
      <c r="H28" s="123">
        <v>4.7776744371700968</v>
      </c>
      <c r="I28" s="54"/>
    </row>
    <row r="29" spans="2:9">
      <c r="B29" s="53"/>
      <c r="C29" s="58">
        <v>24</v>
      </c>
      <c r="D29" s="123">
        <v>16.399999999999999</v>
      </c>
      <c r="E29" s="123">
        <v>6.7</v>
      </c>
      <c r="F29" s="123">
        <v>2.4</v>
      </c>
      <c r="G29" s="123">
        <f>ETo!$I29*((1-Constantes!$D$19)*ETo!$K29+ETo!$L29)</f>
        <v>2.4523615154123144</v>
      </c>
      <c r="H29" s="123">
        <v>1.3583039992379251</v>
      </c>
      <c r="I29" s="54"/>
    </row>
    <row r="30" spans="2:9">
      <c r="B30" s="53"/>
      <c r="C30" s="58">
        <v>25</v>
      </c>
      <c r="D30" s="123">
        <v>21.1</v>
      </c>
      <c r="E30" s="123">
        <v>6</v>
      </c>
      <c r="F30" s="123">
        <v>0</v>
      </c>
      <c r="G30" s="123">
        <f>ETo!$I30*((1-Constantes!$D$19)*ETo!$K30+ETo!$L30)</f>
        <v>2.558735495610942</v>
      </c>
      <c r="H30" s="123">
        <v>1.3144521757373639</v>
      </c>
      <c r="I30" s="54"/>
    </row>
    <row r="31" spans="2:9">
      <c r="B31" s="53"/>
      <c r="C31" s="58">
        <v>26</v>
      </c>
      <c r="D31" s="123">
        <v>21.8</v>
      </c>
      <c r="E31" s="123">
        <v>5.4</v>
      </c>
      <c r="F31" s="123">
        <v>4</v>
      </c>
      <c r="G31" s="123">
        <f>ETo!$I31*((1-Constantes!$D$19)*ETo!$K31+ETo!$L31)</f>
        <v>2.5606825740880916</v>
      </c>
      <c r="H31" s="123">
        <v>1.353679600673459</v>
      </c>
      <c r="I31" s="54"/>
    </row>
    <row r="32" spans="2:9">
      <c r="B32" s="53"/>
      <c r="C32" s="58">
        <v>27</v>
      </c>
      <c r="D32" s="123">
        <v>23.3</v>
      </c>
      <c r="E32" s="123">
        <v>5</v>
      </c>
      <c r="F32" s="123">
        <v>0.1</v>
      </c>
      <c r="G32" s="123">
        <f>ETo!$I32*((1-Constantes!$D$19)*ETo!$K32+ETo!$L32)</f>
        <v>2.589282519005935</v>
      </c>
      <c r="H32" s="123">
        <v>1.3008517510989481</v>
      </c>
      <c r="I32" s="54"/>
    </row>
    <row r="33" spans="2:9">
      <c r="B33" s="53"/>
      <c r="C33" s="58">
        <v>28</v>
      </c>
      <c r="D33" s="123">
        <v>22.7</v>
      </c>
      <c r="E33" s="123">
        <v>4.8</v>
      </c>
      <c r="F33" s="123">
        <v>0</v>
      </c>
      <c r="G33" s="123">
        <f>ETo!$I33*((1-Constantes!$D$19)*ETo!$K33+ETo!$L33)</f>
        <v>2.5670380819456633</v>
      </c>
      <c r="H33" s="123">
        <v>1.260972050208542</v>
      </c>
      <c r="I33" s="54"/>
    </row>
    <row r="34" spans="2:9">
      <c r="B34" s="53"/>
      <c r="C34" s="58">
        <v>29</v>
      </c>
      <c r="D34" s="123">
        <v>18</v>
      </c>
      <c r="E34" s="123">
        <v>5.0999999999999996</v>
      </c>
      <c r="F34" s="123">
        <v>1.7</v>
      </c>
      <c r="G34" s="123">
        <f>ETo!$I34*((1-Constantes!$D$19)*ETo!$K34+ETo!$L34)</f>
        <v>2.4485279782014344</v>
      </c>
      <c r="H34" s="123">
        <v>1.2544442108887059</v>
      </c>
      <c r="I34" s="54"/>
    </row>
    <row r="35" spans="2:9">
      <c r="B35" s="53"/>
      <c r="C35" s="58">
        <v>30</v>
      </c>
      <c r="D35" s="123">
        <v>22.1</v>
      </c>
      <c r="E35" s="123">
        <v>5</v>
      </c>
      <c r="F35" s="123">
        <v>5.2</v>
      </c>
      <c r="G35" s="123">
        <f>ETo!$I35*((1-Constantes!$D$19)*ETo!$K35+ETo!$L35)</f>
        <v>2.5543985276924035</v>
      </c>
      <c r="H35" s="123">
        <v>1.368538294395971</v>
      </c>
      <c r="I35" s="54"/>
    </row>
    <row r="36" spans="2:9">
      <c r="B36" s="53"/>
      <c r="C36" s="58">
        <v>31</v>
      </c>
      <c r="D36" s="123">
        <v>21.2</v>
      </c>
      <c r="E36" s="123">
        <v>5</v>
      </c>
      <c r="F36" s="123">
        <v>3.1</v>
      </c>
      <c r="G36" s="123">
        <f>ETo!$I36*((1-Constantes!$D$19)*ETo!$K36+ETo!$L36)</f>
        <v>2.5292821913163648</v>
      </c>
      <c r="H36" s="123">
        <v>1.3137200189728289</v>
      </c>
      <c r="I36" s="54"/>
    </row>
    <row r="37" spans="2:9">
      <c r="B37" s="53"/>
      <c r="C37" s="58">
        <v>32</v>
      </c>
      <c r="D37" s="123">
        <v>21</v>
      </c>
      <c r="E37" s="123">
        <v>6.9</v>
      </c>
      <c r="F37" s="123">
        <v>1.4</v>
      </c>
      <c r="G37" s="123">
        <f>ETo!$I37*((1-Constantes!$D$19)*ETo!$K37+ETo!$L37)</f>
        <v>2.5734608962183785</v>
      </c>
      <c r="H37" s="123">
        <v>1.2939657672488223</v>
      </c>
      <c r="I37" s="54"/>
    </row>
    <row r="38" spans="2:9">
      <c r="B38" s="53"/>
      <c r="C38" s="58">
        <v>33</v>
      </c>
      <c r="D38" s="123">
        <v>20.8</v>
      </c>
      <c r="E38" s="123">
        <v>9.4</v>
      </c>
      <c r="F38" s="123">
        <v>2.2000000000000002</v>
      </c>
      <c r="G38" s="123">
        <f>ETo!$I38*((1-Constantes!$D$19)*ETo!$K38+ETo!$L38)</f>
        <v>2.6335208173265694</v>
      </c>
      <c r="H38" s="123">
        <v>1.2888114850767334</v>
      </c>
      <c r="I38" s="54"/>
    </row>
    <row r="39" spans="2:9">
      <c r="B39" s="53"/>
      <c r="C39" s="58">
        <v>34</v>
      </c>
      <c r="D39" s="123">
        <v>21.2</v>
      </c>
      <c r="E39" s="123">
        <v>10.4</v>
      </c>
      <c r="F39" s="123">
        <v>0</v>
      </c>
      <c r="G39" s="123">
        <f>ETo!$I39*((1-Constantes!$D$19)*ETo!$K39+ETo!$L39)</f>
        <v>2.6694672974462756</v>
      </c>
      <c r="H39" s="123">
        <v>1.2453284473738331</v>
      </c>
      <c r="I39" s="54"/>
    </row>
    <row r="40" spans="2:9">
      <c r="B40" s="53"/>
      <c r="C40" s="58">
        <v>35</v>
      </c>
      <c r="D40" s="123">
        <v>21.5</v>
      </c>
      <c r="E40" s="123">
        <v>7</v>
      </c>
      <c r="F40" s="123">
        <v>3.3</v>
      </c>
      <c r="G40" s="123">
        <f>ETo!$I40*((1-Constantes!$D$19)*ETo!$K40+ETo!$L40)</f>
        <v>2.5853295274699715</v>
      </c>
      <c r="H40" s="123">
        <v>1.263543072917086</v>
      </c>
      <c r="I40" s="54"/>
    </row>
    <row r="41" spans="2:9">
      <c r="B41" s="53"/>
      <c r="C41" s="58">
        <v>36</v>
      </c>
      <c r="D41" s="123">
        <v>23.5</v>
      </c>
      <c r="E41" s="123">
        <v>8.9</v>
      </c>
      <c r="F41" s="123">
        <v>0</v>
      </c>
      <c r="G41" s="123">
        <f>ETo!$I41*((1-Constantes!$D$19)*ETo!$K41+ETo!$L41)</f>
        <v>2.6876721516458257</v>
      </c>
      <c r="H41" s="123">
        <v>1.2210851721666449</v>
      </c>
      <c r="I41" s="54"/>
    </row>
    <row r="42" spans="2:9">
      <c r="B42" s="53"/>
      <c r="C42" s="58">
        <v>37</v>
      </c>
      <c r="D42" s="123">
        <v>24.5</v>
      </c>
      <c r="E42" s="123">
        <v>9.4</v>
      </c>
      <c r="F42" s="123">
        <v>0</v>
      </c>
      <c r="G42" s="123">
        <f>ETo!$I42*((1-Constantes!$D$19)*ETo!$K42+ETo!$L42)</f>
        <v>2.7259590652879733</v>
      </c>
      <c r="H42" s="123">
        <v>1.1820455747532752</v>
      </c>
      <c r="I42" s="54"/>
    </row>
    <row r="43" spans="2:9">
      <c r="B43" s="53"/>
      <c r="C43" s="58">
        <v>38</v>
      </c>
      <c r="D43" s="123">
        <v>25</v>
      </c>
      <c r="E43" s="123">
        <v>6.7</v>
      </c>
      <c r="F43" s="123">
        <v>13.5</v>
      </c>
      <c r="G43" s="123">
        <f>ETo!$I43*((1-Constantes!$D$19)*ETo!$K43+ETo!$L43)</f>
        <v>2.6654496823918996</v>
      </c>
      <c r="H43" s="123">
        <v>2.7500005812829889</v>
      </c>
      <c r="I43" s="54"/>
    </row>
    <row r="44" spans="2:9">
      <c r="B44" s="53"/>
      <c r="C44" s="58">
        <v>39</v>
      </c>
      <c r="D44" s="123">
        <v>24.5</v>
      </c>
      <c r="E44" s="123">
        <v>8.1999999999999993</v>
      </c>
      <c r="F44" s="123">
        <v>0</v>
      </c>
      <c r="G44" s="123">
        <f>ETo!$I44*((1-Constantes!$D$19)*ETo!$K44+ETo!$L44)</f>
        <v>2.6901315253192504</v>
      </c>
      <c r="H44" s="123">
        <v>1.2601143864371764</v>
      </c>
      <c r="I44" s="54"/>
    </row>
    <row r="45" spans="2:9">
      <c r="B45" s="53"/>
      <c r="C45" s="58">
        <v>40</v>
      </c>
      <c r="D45" s="123">
        <v>18.8</v>
      </c>
      <c r="E45" s="123">
        <v>8.1</v>
      </c>
      <c r="F45" s="123">
        <v>2</v>
      </c>
      <c r="G45" s="123">
        <f>ETo!$I45*((1-Constantes!$D$19)*ETo!$K45+ETo!$L45)</f>
        <v>2.5339064231932182</v>
      </c>
      <c r="H45" s="123">
        <v>1.2548622014285691</v>
      </c>
      <c r="I45" s="54"/>
    </row>
    <row r="46" spans="2:9">
      <c r="B46" s="53"/>
      <c r="C46" s="58">
        <v>41</v>
      </c>
      <c r="D46" s="123">
        <v>19</v>
      </c>
      <c r="E46" s="123">
        <v>9.8000000000000007</v>
      </c>
      <c r="F46" s="123">
        <v>21.8</v>
      </c>
      <c r="G46" s="123">
        <f>ETo!$I46*((1-Constantes!$D$19)*ETo!$K46+ETo!$L46)</f>
        <v>2.5822416933639669</v>
      </c>
      <c r="H46" s="123">
        <v>5.6002829611129883</v>
      </c>
      <c r="I46" s="54"/>
    </row>
    <row r="47" spans="2:9">
      <c r="B47" s="53"/>
      <c r="C47" s="58">
        <v>42</v>
      </c>
      <c r="D47" s="123">
        <v>19.2</v>
      </c>
      <c r="E47" s="123">
        <v>6.5</v>
      </c>
      <c r="F47" s="123">
        <v>0</v>
      </c>
      <c r="G47" s="123">
        <f>ETo!$I47*((1-Constantes!$D$19)*ETo!$K47+ETo!$L47)</f>
        <v>2.4977823588399879</v>
      </c>
      <c r="H47" s="123">
        <v>1.3328544911484759</v>
      </c>
      <c r="I47" s="54"/>
    </row>
    <row r="48" spans="2:9">
      <c r="B48" s="53"/>
      <c r="C48" s="58">
        <v>43</v>
      </c>
      <c r="D48" s="123">
        <v>21.3</v>
      </c>
      <c r="E48" s="123">
        <v>8.6</v>
      </c>
      <c r="F48" s="123">
        <v>1.9</v>
      </c>
      <c r="G48" s="123">
        <f>ETo!$I48*((1-Constantes!$D$19)*ETo!$K48+ETo!$L48)</f>
        <v>2.6067835944308841</v>
      </c>
      <c r="H48" s="123">
        <v>1.3247331836650096</v>
      </c>
      <c r="I48" s="54"/>
    </row>
    <row r="49" spans="2:9">
      <c r="B49" s="53"/>
      <c r="C49" s="58">
        <v>44</v>
      </c>
      <c r="D49" s="123">
        <v>21.2</v>
      </c>
      <c r="E49" s="123">
        <v>10.4</v>
      </c>
      <c r="F49" s="123">
        <v>0.8</v>
      </c>
      <c r="G49" s="123">
        <f>ETo!$I49*((1-Constantes!$D$19)*ETo!$K49+ETo!$L49)</f>
        <v>2.6493210638899405</v>
      </c>
      <c r="H49" s="123">
        <v>1.2974147418427171</v>
      </c>
      <c r="I49" s="54"/>
    </row>
    <row r="50" spans="2:9">
      <c r="B50" s="53"/>
      <c r="C50" s="58">
        <v>45</v>
      </c>
      <c r="D50" s="123">
        <v>19.8</v>
      </c>
      <c r="E50" s="123">
        <v>10</v>
      </c>
      <c r="F50" s="123">
        <v>0</v>
      </c>
      <c r="G50" s="123">
        <f>ETo!$I50*((1-Constantes!$D$19)*ETo!$K50+ETo!$L50)</f>
        <v>2.5989661792798735</v>
      </c>
      <c r="H50" s="123">
        <v>1.2588420985897311</v>
      </c>
      <c r="I50" s="54"/>
    </row>
    <row r="51" spans="2:9">
      <c r="B51" s="53"/>
      <c r="C51" s="58">
        <v>46</v>
      </c>
      <c r="D51" s="123">
        <v>20.5</v>
      </c>
      <c r="E51" s="123">
        <v>10</v>
      </c>
      <c r="F51" s="123">
        <v>1.7</v>
      </c>
      <c r="G51" s="123">
        <f>ETo!$I51*((1-Constantes!$D$19)*ETo!$K51+ETo!$L51)</f>
        <v>2.6146987081447359</v>
      </c>
      <c r="H51" s="123">
        <v>1.2519591145939652</v>
      </c>
      <c r="I51" s="54"/>
    </row>
    <row r="52" spans="2:9">
      <c r="B52" s="53"/>
      <c r="C52" s="58">
        <v>47</v>
      </c>
      <c r="D52" s="123">
        <v>20.7</v>
      </c>
      <c r="E52" s="123">
        <v>9.1</v>
      </c>
      <c r="F52" s="123">
        <v>18.100000000000001</v>
      </c>
      <c r="G52" s="123">
        <f>ETo!$I52*((1-Constantes!$D$19)*ETo!$K52+ETo!$L52)</f>
        <v>2.5932668042678864</v>
      </c>
      <c r="H52" s="123">
        <v>4.2355995245568945</v>
      </c>
      <c r="I52" s="54"/>
    </row>
    <row r="53" spans="2:9">
      <c r="B53" s="53"/>
      <c r="C53" s="58">
        <v>48</v>
      </c>
      <c r="D53" s="123">
        <v>21.8</v>
      </c>
      <c r="E53" s="123">
        <v>8.1</v>
      </c>
      <c r="F53" s="123">
        <v>1.4</v>
      </c>
      <c r="G53" s="123">
        <f>ETo!$I53*((1-Constantes!$D$19)*ETo!$K53+ETo!$L53)</f>
        <v>2.592849202205421</v>
      </c>
      <c r="H53" s="123">
        <v>1.3739644679594167</v>
      </c>
      <c r="I53" s="54"/>
    </row>
    <row r="54" spans="2:9">
      <c r="B54" s="53"/>
      <c r="C54" s="58">
        <v>49</v>
      </c>
      <c r="D54" s="123">
        <v>23.8</v>
      </c>
      <c r="E54" s="123">
        <v>8</v>
      </c>
      <c r="F54" s="123">
        <v>12.5</v>
      </c>
      <c r="G54" s="123">
        <f>ETo!$I54*((1-Constantes!$D$19)*ETo!$K54+ETo!$L54)</f>
        <v>2.6397741041352587</v>
      </c>
      <c r="H54" s="123">
        <v>2.6277319094207607</v>
      </c>
      <c r="I54" s="54"/>
    </row>
    <row r="55" spans="2:9">
      <c r="B55" s="53"/>
      <c r="C55" s="58">
        <v>50</v>
      </c>
      <c r="D55" s="123">
        <v>21.7</v>
      </c>
      <c r="E55" s="123">
        <v>7.5</v>
      </c>
      <c r="F55" s="123">
        <v>0</v>
      </c>
      <c r="G55" s="123">
        <f>ETo!$I55*((1-Constantes!$D$19)*ETo!$K55+ETo!$L55)</f>
        <v>2.5678683733559877</v>
      </c>
      <c r="H55" s="123">
        <v>1.3893229073214615</v>
      </c>
      <c r="I55" s="54"/>
    </row>
    <row r="56" spans="2:9">
      <c r="B56" s="53"/>
      <c r="C56" s="58">
        <v>51</v>
      </c>
      <c r="D56" s="123">
        <v>20</v>
      </c>
      <c r="E56" s="123">
        <v>6</v>
      </c>
      <c r="F56" s="123">
        <v>24</v>
      </c>
      <c r="G56" s="123">
        <f>ETo!$I56*((1-Constantes!$D$19)*ETo!$K56+ETo!$L56)</f>
        <v>2.4802779604663217</v>
      </c>
      <c r="H56" s="123">
        <v>6.6672736980891676</v>
      </c>
      <c r="I56" s="54"/>
    </row>
    <row r="57" spans="2:9">
      <c r="B57" s="53"/>
      <c r="C57" s="58">
        <v>52</v>
      </c>
      <c r="D57" s="123">
        <v>17.399999999999999</v>
      </c>
      <c r="E57" s="123">
        <v>5</v>
      </c>
      <c r="F57" s="123">
        <v>12.1</v>
      </c>
      <c r="G57" s="123">
        <f>ETo!$I57*((1-Constantes!$D$19)*ETo!$K57+ETo!$L57)</f>
        <v>2.3822286152260705</v>
      </c>
      <c r="H57" s="123">
        <v>2.675972414195706</v>
      </c>
      <c r="I57" s="54"/>
    </row>
    <row r="58" spans="2:9">
      <c r="B58" s="53"/>
      <c r="C58" s="58">
        <v>53</v>
      </c>
      <c r="D58" s="123">
        <v>16.399999999999999</v>
      </c>
      <c r="E58" s="123">
        <v>5</v>
      </c>
      <c r="F58" s="123">
        <v>6.8</v>
      </c>
      <c r="G58" s="123">
        <f>ETo!$I58*((1-Constantes!$D$19)*ETo!$K58+ETo!$L58)</f>
        <v>2.3524442074428453</v>
      </c>
      <c r="H58" s="123">
        <v>1.7956142541861193</v>
      </c>
      <c r="I58" s="54"/>
    </row>
    <row r="59" spans="2:9">
      <c r="B59" s="53"/>
      <c r="C59" s="58">
        <v>54</v>
      </c>
      <c r="D59" s="123">
        <v>20.5</v>
      </c>
      <c r="E59" s="123">
        <v>8</v>
      </c>
      <c r="F59" s="123">
        <v>27.7</v>
      </c>
      <c r="G59" s="123">
        <f>ETo!$I59*((1-Constantes!$D$19)*ETo!$K59+ETo!$L59)</f>
        <v>2.5347406817483042</v>
      </c>
      <c r="H59" s="123">
        <v>8.5522255127994828</v>
      </c>
      <c r="I59" s="54"/>
    </row>
    <row r="60" spans="2:9">
      <c r="B60" s="53"/>
      <c r="C60" s="58">
        <v>55</v>
      </c>
      <c r="D60" s="123">
        <v>21.5</v>
      </c>
      <c r="E60" s="123">
        <v>7.5</v>
      </c>
      <c r="F60" s="123">
        <v>9</v>
      </c>
      <c r="G60" s="123">
        <f>ETo!$I60*((1-Constantes!$D$19)*ETo!$K60+ETo!$L60)</f>
        <v>2.5437641136709535</v>
      </c>
      <c r="H60" s="123">
        <v>2.2433549215055613</v>
      </c>
      <c r="I60" s="54"/>
    </row>
    <row r="61" spans="2:9">
      <c r="B61" s="53"/>
      <c r="C61" s="58">
        <v>56</v>
      </c>
      <c r="D61" s="123">
        <v>19.8</v>
      </c>
      <c r="E61" s="123">
        <v>8.5</v>
      </c>
      <c r="F61" s="123">
        <v>0.5</v>
      </c>
      <c r="G61" s="123">
        <f>ETo!$I61*((1-Constantes!$D$19)*ETo!$K61+ETo!$L61)</f>
        <v>2.5212492380363827</v>
      </c>
      <c r="H61" s="123">
        <v>1.7164286510193794</v>
      </c>
      <c r="I61" s="54"/>
    </row>
    <row r="62" spans="2:9">
      <c r="B62" s="53"/>
      <c r="C62" s="58">
        <v>57</v>
      </c>
      <c r="D62" s="123">
        <v>21.2</v>
      </c>
      <c r="E62" s="123">
        <v>9.5</v>
      </c>
      <c r="F62" s="123">
        <v>0</v>
      </c>
      <c r="G62" s="123">
        <f>ETo!$I62*((1-Constantes!$D$19)*ETo!$K62+ETo!$L62)</f>
        <v>2.579512934034967</v>
      </c>
      <c r="H62" s="123">
        <v>1.6727717996954983</v>
      </c>
      <c r="I62" s="54"/>
    </row>
    <row r="63" spans="2:9">
      <c r="B63" s="53"/>
      <c r="C63" s="58">
        <v>58</v>
      </c>
      <c r="D63" s="123">
        <v>17</v>
      </c>
      <c r="E63" s="123">
        <v>8.8000000000000007</v>
      </c>
      <c r="F63" s="123">
        <v>1.1000000000000001</v>
      </c>
      <c r="G63" s="123">
        <f>ETo!$I63*((1-Constantes!$D$19)*ETo!$K63+ETo!$L63)</f>
        <v>2.4472961280824999</v>
      </c>
      <c r="H63" s="123">
        <v>1.6525613702177253</v>
      </c>
      <c r="I63" s="54"/>
    </row>
    <row r="64" spans="2:9">
      <c r="B64" s="53"/>
      <c r="C64" s="58">
        <v>59</v>
      </c>
      <c r="D64" s="123">
        <v>20.5</v>
      </c>
      <c r="E64" s="123">
        <v>8.4</v>
      </c>
      <c r="F64" s="123">
        <v>0.4</v>
      </c>
      <c r="G64" s="123">
        <f>ETo!$I64*((1-Constantes!$D$19)*ETo!$K64+ETo!$L64)</f>
        <v>2.5232800330200646</v>
      </c>
      <c r="H64" s="123">
        <v>1.6204965787122354</v>
      </c>
      <c r="I64" s="54"/>
    </row>
    <row r="65" spans="2:9">
      <c r="B65" s="53"/>
      <c r="C65" s="58">
        <v>60</v>
      </c>
      <c r="D65" s="123">
        <v>20.6</v>
      </c>
      <c r="E65" s="123">
        <v>8.4</v>
      </c>
      <c r="F65" s="123">
        <v>0</v>
      </c>
      <c r="G65" s="123">
        <f>ETo!$I65*((1-Constantes!$D$19)*ETo!$K65+ETo!$L65)</f>
        <v>2.5210040691785625</v>
      </c>
      <c r="H65" s="123">
        <v>1.5833328273141314</v>
      </c>
      <c r="I65" s="54"/>
    </row>
    <row r="66" spans="2:9">
      <c r="B66" s="53"/>
      <c r="C66" s="58">
        <v>61</v>
      </c>
      <c r="D66" s="123">
        <v>22</v>
      </c>
      <c r="E66" s="123">
        <v>6.2</v>
      </c>
      <c r="F66" s="123">
        <v>3.4</v>
      </c>
      <c r="G66" s="123">
        <f>ETo!$I66*((1-Constantes!$D$19)*ETo!$K66+ETo!$L66)</f>
        <v>2.4952332874960637</v>
      </c>
      <c r="H66" s="123">
        <v>1.6074804606873314</v>
      </c>
      <c r="I66" s="54"/>
    </row>
    <row r="67" spans="2:9">
      <c r="B67" s="53"/>
      <c r="C67" s="58">
        <v>62</v>
      </c>
      <c r="D67" s="123">
        <v>21.2</v>
      </c>
      <c r="E67" s="123">
        <v>7</v>
      </c>
      <c r="F67" s="123">
        <v>0</v>
      </c>
      <c r="G67" s="123">
        <f>ETo!$I67*((1-Constantes!$D$19)*ETo!$K67+ETo!$L67)</f>
        <v>2.4900625364947953</v>
      </c>
      <c r="H67" s="123">
        <v>1.5695831368505613</v>
      </c>
      <c r="I67" s="54"/>
    </row>
    <row r="68" spans="2:9">
      <c r="B68" s="53"/>
      <c r="C68" s="58">
        <v>63</v>
      </c>
      <c r="D68" s="123">
        <v>19.8</v>
      </c>
      <c r="E68" s="123">
        <v>10</v>
      </c>
      <c r="F68" s="123">
        <v>2.6</v>
      </c>
      <c r="G68" s="123">
        <f>ETo!$I68*((1-Constantes!$D$19)*ETo!$K68+ETo!$L68)</f>
        <v>2.5260465962333205</v>
      </c>
      <c r="H68" s="123">
        <v>1.578759625848728</v>
      </c>
      <c r="I68" s="54"/>
    </row>
    <row r="69" spans="2:9">
      <c r="B69" s="53"/>
      <c r="C69" s="58">
        <v>64</v>
      </c>
      <c r="D69" s="123">
        <v>19.5</v>
      </c>
      <c r="E69" s="123">
        <v>8.5</v>
      </c>
      <c r="F69" s="123">
        <v>0</v>
      </c>
      <c r="G69" s="123">
        <f>ETo!$I69*((1-Constantes!$D$19)*ETo!$K69+ETo!$L69)</f>
        <v>2.4740699558088304</v>
      </c>
      <c r="H69" s="123">
        <v>1.5425874049009978</v>
      </c>
      <c r="I69" s="54"/>
    </row>
    <row r="70" spans="2:9">
      <c r="B70" s="53"/>
      <c r="C70" s="58">
        <v>65</v>
      </c>
      <c r="D70" s="123">
        <v>21.2</v>
      </c>
      <c r="E70" s="123">
        <v>5</v>
      </c>
      <c r="F70" s="123">
        <v>5.8</v>
      </c>
      <c r="G70" s="123">
        <f>ETo!$I70*((1-Constantes!$D$19)*ETo!$K70+ETo!$L70)</f>
        <v>2.4221508531497538</v>
      </c>
      <c r="H70" s="123">
        <v>1.7107079072629883</v>
      </c>
      <c r="I70" s="54"/>
    </row>
    <row r="71" spans="2:9">
      <c r="B71" s="53"/>
      <c r="C71" s="58">
        <v>66</v>
      </c>
      <c r="D71" s="123">
        <v>17.7</v>
      </c>
      <c r="E71" s="123">
        <v>7.5</v>
      </c>
      <c r="F71" s="123">
        <v>0</v>
      </c>
      <c r="G71" s="123">
        <f>ETo!$I71*((1-Constantes!$D$19)*ETo!$K71+ETo!$L71)</f>
        <v>2.3907839331145992</v>
      </c>
      <c r="H71" s="123">
        <v>1.5677838802571336</v>
      </c>
      <c r="I71" s="54"/>
    </row>
    <row r="72" spans="2:9">
      <c r="B72" s="53"/>
      <c r="C72" s="58">
        <v>67</v>
      </c>
      <c r="D72" s="123">
        <v>21.5</v>
      </c>
      <c r="E72" s="123">
        <v>7.2</v>
      </c>
      <c r="F72" s="123">
        <v>33.9</v>
      </c>
      <c r="G72" s="123">
        <f>ETo!$I72*((1-Constantes!$D$19)*ETo!$K72+ETo!$L72)</f>
        <v>2.4745108520942241</v>
      </c>
      <c r="H72" s="123">
        <v>11.785999711620045</v>
      </c>
      <c r="I72" s="54"/>
    </row>
    <row r="73" spans="2:9">
      <c r="B73" s="53"/>
      <c r="C73" s="58">
        <v>68</v>
      </c>
      <c r="D73" s="123">
        <v>18.7</v>
      </c>
      <c r="E73" s="123">
        <v>7.5</v>
      </c>
      <c r="F73" s="123">
        <v>2</v>
      </c>
      <c r="G73" s="123">
        <f>ETo!$I73*((1-Constantes!$D$19)*ETo!$K73+ETo!$L73)</f>
        <v>2.4044547800502967</v>
      </c>
      <c r="H73" s="123">
        <v>1.752132233370832</v>
      </c>
      <c r="I73" s="54"/>
    </row>
    <row r="74" spans="2:9">
      <c r="B74" s="53"/>
      <c r="C74" s="58">
        <v>69</v>
      </c>
      <c r="D74" s="123">
        <v>21.8</v>
      </c>
      <c r="E74" s="123">
        <v>7.6</v>
      </c>
      <c r="F74" s="123">
        <v>13.1</v>
      </c>
      <c r="G74" s="123">
        <f>ETo!$I74*((1-Constantes!$D$19)*ETo!$K74+ETo!$L74)</f>
        <v>2.4797935838030254</v>
      </c>
      <c r="H74" s="123">
        <v>3.1507853684480334</v>
      </c>
      <c r="I74" s="54"/>
    </row>
    <row r="75" spans="2:9">
      <c r="B75" s="53"/>
      <c r="C75" s="58">
        <v>70</v>
      </c>
      <c r="D75" s="123">
        <v>20.2</v>
      </c>
      <c r="E75" s="123">
        <v>6.8</v>
      </c>
      <c r="F75" s="123">
        <v>5.4</v>
      </c>
      <c r="G75" s="123">
        <f>ETo!$I75*((1-Constantes!$D$19)*ETo!$K75+ETo!$L75)</f>
        <v>2.4121597599697049</v>
      </c>
      <c r="H75" s="123">
        <v>1.8975853233007849</v>
      </c>
      <c r="I75" s="54"/>
    </row>
    <row r="76" spans="2:9">
      <c r="B76" s="53"/>
      <c r="C76" s="58">
        <v>71</v>
      </c>
      <c r="D76" s="123">
        <v>20</v>
      </c>
      <c r="E76" s="123">
        <v>8</v>
      </c>
      <c r="F76" s="123">
        <v>20.100000000000001</v>
      </c>
      <c r="G76" s="123">
        <f>ETo!$I76*((1-Constantes!$D$19)*ETo!$K76+ETo!$L76)</f>
        <v>2.4309157353810127</v>
      </c>
      <c r="H76" s="123">
        <v>5.4736631298514267</v>
      </c>
      <c r="I76" s="54"/>
    </row>
    <row r="77" spans="2:9">
      <c r="B77" s="53"/>
      <c r="C77" s="58">
        <v>72</v>
      </c>
      <c r="D77" s="123">
        <v>20.6</v>
      </c>
      <c r="E77" s="123">
        <v>7.5</v>
      </c>
      <c r="F77" s="123">
        <v>8.5</v>
      </c>
      <c r="G77" s="123">
        <f>ETo!$I77*((1-Constantes!$D$19)*ETo!$K77+ETo!$L77)</f>
        <v>2.426610598916104</v>
      </c>
      <c r="H77" s="123">
        <v>2.3547993028781171</v>
      </c>
      <c r="I77" s="54"/>
    </row>
    <row r="78" spans="2:9">
      <c r="B78" s="53"/>
      <c r="C78" s="58">
        <v>73</v>
      </c>
      <c r="D78" s="123">
        <v>16.600000000000001</v>
      </c>
      <c r="E78" s="123">
        <v>8</v>
      </c>
      <c r="F78" s="123">
        <v>3.4</v>
      </c>
      <c r="G78" s="123">
        <f>ETo!$I78*((1-Constantes!$D$19)*ETo!$K78+ETo!$L78)</f>
        <v>2.3313202724861855</v>
      </c>
      <c r="H78" s="123">
        <v>1.9429945254389476</v>
      </c>
      <c r="I78" s="54"/>
    </row>
    <row r="79" spans="2:9">
      <c r="B79" s="53"/>
      <c r="C79" s="58">
        <v>74</v>
      </c>
      <c r="D79" s="123">
        <v>16.399999999999999</v>
      </c>
      <c r="E79" s="123">
        <v>9</v>
      </c>
      <c r="F79" s="123">
        <v>5.6</v>
      </c>
      <c r="G79" s="123">
        <f>ETo!$I79*((1-Constantes!$D$19)*ETo!$K79+ETo!$L79)</f>
        <v>2.344485907965669</v>
      </c>
      <c r="H79" s="123">
        <v>2.0444327840260481</v>
      </c>
      <c r="I79" s="54"/>
    </row>
    <row r="80" spans="2:9">
      <c r="B80" s="53"/>
      <c r="C80" s="58">
        <v>75</v>
      </c>
      <c r="D80" s="123">
        <v>17.600000000000001</v>
      </c>
      <c r="E80" s="123">
        <v>9</v>
      </c>
      <c r="F80" s="123">
        <v>18.3</v>
      </c>
      <c r="G80" s="123">
        <f>ETo!$I80*((1-Constantes!$D$19)*ETo!$K80+ETo!$L80)</f>
        <v>2.3674256685731145</v>
      </c>
      <c r="H80" s="123">
        <v>4.9459161667237641</v>
      </c>
      <c r="I80" s="54"/>
    </row>
    <row r="81" spans="2:9">
      <c r="B81" s="53"/>
      <c r="C81" s="58">
        <v>76</v>
      </c>
      <c r="D81" s="123">
        <v>17.600000000000001</v>
      </c>
      <c r="E81" s="123">
        <v>9.3000000000000007</v>
      </c>
      <c r="F81" s="123">
        <v>0.2</v>
      </c>
      <c r="G81" s="123">
        <f>ETo!$I81*((1-Constantes!$D$19)*ETo!$K81+ETo!$L81)</f>
        <v>2.3675309308334191</v>
      </c>
      <c r="H81" s="123">
        <v>1.9933895793738636</v>
      </c>
      <c r="I81" s="54"/>
    </row>
    <row r="82" spans="2:9">
      <c r="B82" s="53"/>
      <c r="C82" s="58">
        <v>77</v>
      </c>
      <c r="D82" s="123">
        <v>20.2</v>
      </c>
      <c r="E82" s="123">
        <v>9.6999999999999993</v>
      </c>
      <c r="F82" s="123">
        <v>2.2000000000000002</v>
      </c>
      <c r="G82" s="123">
        <f>ETo!$I82*((1-Constantes!$D$19)*ETo!$K82+ETo!$L82)</f>
        <v>2.4349331873968199</v>
      </c>
      <c r="H82" s="123">
        <v>1.9873437302417774</v>
      </c>
      <c r="I82" s="54"/>
    </row>
    <row r="83" spans="2:9">
      <c r="B83" s="53"/>
      <c r="C83" s="58">
        <v>78</v>
      </c>
      <c r="D83" s="123">
        <v>21.3</v>
      </c>
      <c r="E83" s="123">
        <v>9.8000000000000007</v>
      </c>
      <c r="F83" s="123">
        <v>0.2</v>
      </c>
      <c r="G83" s="123">
        <f>ETo!$I83*((1-Constantes!$D$19)*ETo!$K83+ETo!$L83)</f>
        <v>2.4569695584072431</v>
      </c>
      <c r="H83" s="123">
        <v>1.9462369407864055</v>
      </c>
      <c r="I83" s="54"/>
    </row>
    <row r="84" spans="2:9">
      <c r="B84" s="53"/>
      <c r="C84" s="58">
        <v>79</v>
      </c>
      <c r="D84" s="123">
        <v>20.6</v>
      </c>
      <c r="E84" s="123">
        <v>8.8000000000000007</v>
      </c>
      <c r="F84" s="123">
        <v>3.6</v>
      </c>
      <c r="G84" s="123">
        <f>ETo!$I84*((1-Constantes!$D$19)*ETo!$K84+ETo!$L84)</f>
        <v>2.4064212019713578</v>
      </c>
      <c r="H84" s="123">
        <v>1.9696441785207286</v>
      </c>
      <c r="I84" s="54"/>
    </row>
    <row r="85" spans="2:9">
      <c r="B85" s="53"/>
      <c r="C85" s="58">
        <v>80</v>
      </c>
      <c r="D85" s="123">
        <v>17.5</v>
      </c>
      <c r="E85" s="123">
        <v>8.6999999999999993</v>
      </c>
      <c r="F85" s="123">
        <v>0</v>
      </c>
      <c r="G85" s="123">
        <f>ETo!$I85*((1-Constantes!$D$19)*ETo!$K85+ETo!$L85)</f>
        <v>2.3189331741042163</v>
      </c>
      <c r="H85" s="123">
        <v>1.9237415113086038</v>
      </c>
      <c r="I85" s="54"/>
    </row>
    <row r="86" spans="2:9">
      <c r="B86" s="53"/>
      <c r="C86" s="58">
        <v>81</v>
      </c>
      <c r="D86" s="123">
        <v>21.8</v>
      </c>
      <c r="E86" s="123">
        <v>4.8</v>
      </c>
      <c r="F86" s="123">
        <v>1.7</v>
      </c>
      <c r="G86" s="123">
        <f>ETo!$I86*((1-Constantes!$D$19)*ETo!$K86+ETo!$L86)</f>
        <v>2.3206384096597321</v>
      </c>
      <c r="H86" s="123">
        <v>1.9127448168469918</v>
      </c>
      <c r="I86" s="54"/>
    </row>
    <row r="87" spans="2:9">
      <c r="B87" s="53"/>
      <c r="C87" s="58">
        <v>82</v>
      </c>
      <c r="D87" s="123">
        <v>17.8</v>
      </c>
      <c r="E87" s="123">
        <v>5.7</v>
      </c>
      <c r="F87" s="123">
        <v>2.2999999999999998</v>
      </c>
      <c r="G87" s="123">
        <f>ETo!$I87*((1-Constantes!$D$19)*ETo!$K87+ETo!$L87)</f>
        <v>2.2361888980606057</v>
      </c>
      <c r="H87" s="123">
        <v>1.9129777599385442</v>
      </c>
      <c r="I87" s="54"/>
    </row>
    <row r="88" spans="2:9">
      <c r="B88" s="53"/>
      <c r="C88" s="58">
        <v>83</v>
      </c>
      <c r="D88" s="123">
        <v>22.5</v>
      </c>
      <c r="E88" s="123">
        <v>3.7</v>
      </c>
      <c r="F88" s="123">
        <v>0</v>
      </c>
      <c r="G88" s="123">
        <f>ETo!$I88*((1-Constantes!$D$19)*ETo!$K88+ETo!$L88)</f>
        <v>2.2940142415809448</v>
      </c>
      <c r="H88" s="123">
        <v>1.8722320763852893</v>
      </c>
      <c r="I88" s="54"/>
    </row>
    <row r="89" spans="2:9">
      <c r="B89" s="53"/>
      <c r="C89" s="58">
        <v>84</v>
      </c>
      <c r="D89" s="123">
        <v>22.5</v>
      </c>
      <c r="E89" s="123">
        <v>7.8</v>
      </c>
      <c r="F89" s="123">
        <v>0</v>
      </c>
      <c r="G89" s="123">
        <f>ETo!$I89*((1-Constantes!$D$19)*ETo!$K89+ETo!$L89)</f>
        <v>2.3857596835736086</v>
      </c>
      <c r="H89" s="123">
        <v>1.8330311094188945</v>
      </c>
      <c r="I89" s="54"/>
    </row>
    <row r="90" spans="2:9">
      <c r="B90" s="53"/>
      <c r="C90" s="58">
        <v>85</v>
      </c>
      <c r="D90" s="123">
        <v>21.7</v>
      </c>
      <c r="E90" s="123">
        <v>6.4</v>
      </c>
      <c r="F90" s="123">
        <v>0</v>
      </c>
      <c r="G90" s="123">
        <f>ETo!$I90*((1-Constantes!$D$19)*ETo!$K90+ETo!$L90)</f>
        <v>2.3229518652645766</v>
      </c>
      <c r="H90" s="123">
        <v>1.7964811921734429</v>
      </c>
      <c r="I90" s="54"/>
    </row>
    <row r="91" spans="2:9">
      <c r="B91" s="53"/>
      <c r="C91" s="58">
        <v>86</v>
      </c>
      <c r="D91" s="123">
        <v>21.9</v>
      </c>
      <c r="E91" s="123">
        <v>7.4</v>
      </c>
      <c r="F91" s="123">
        <v>0</v>
      </c>
      <c r="G91" s="123">
        <f>ETo!$I91*((1-Constantes!$D$19)*ETo!$K91+ETo!$L91)</f>
        <v>2.3431068058058497</v>
      </c>
      <c r="H91" s="123">
        <v>1.7614016723656847</v>
      </c>
      <c r="I91" s="54"/>
    </row>
    <row r="92" spans="2:9">
      <c r="B92" s="53"/>
      <c r="C92" s="58">
        <v>87</v>
      </c>
      <c r="D92" s="123">
        <v>21.4</v>
      </c>
      <c r="E92" s="123">
        <v>5.2</v>
      </c>
      <c r="F92" s="123">
        <v>11.7</v>
      </c>
      <c r="G92" s="123">
        <f>ETo!$I92*((1-Constantes!$D$19)*ETo!$K92+ETo!$L92)</f>
        <v>2.2684366756094789</v>
      </c>
      <c r="H92" s="123">
        <v>2.9210427484465091</v>
      </c>
      <c r="I92" s="54"/>
    </row>
    <row r="93" spans="2:9">
      <c r="B93" s="53"/>
      <c r="C93" s="58">
        <v>88</v>
      </c>
      <c r="D93" s="123">
        <v>22.2</v>
      </c>
      <c r="E93" s="123">
        <v>6</v>
      </c>
      <c r="F93" s="123">
        <v>0</v>
      </c>
      <c r="G93" s="123">
        <f>ETo!$I93*((1-Constantes!$D$19)*ETo!$K93+ETo!$L93)</f>
        <v>2.2978371388137195</v>
      </c>
      <c r="H93" s="123">
        <v>1.8662586345595644</v>
      </c>
      <c r="I93" s="54"/>
    </row>
    <row r="94" spans="2:9">
      <c r="B94" s="53"/>
      <c r="C94" s="58">
        <v>89</v>
      </c>
      <c r="D94" s="123">
        <v>20.3</v>
      </c>
      <c r="E94" s="123">
        <v>5.5</v>
      </c>
      <c r="F94" s="123">
        <v>1.7</v>
      </c>
      <c r="G94" s="123">
        <f>ETo!$I94*((1-Constantes!$D$19)*ETo!$K94+ETo!$L94)</f>
        <v>2.230737871114604</v>
      </c>
      <c r="H94" s="123">
        <v>1.8541890091944653</v>
      </c>
      <c r="I94" s="54"/>
    </row>
    <row r="95" spans="2:9">
      <c r="B95" s="53"/>
      <c r="C95" s="58">
        <v>90</v>
      </c>
      <c r="D95" s="123">
        <v>22</v>
      </c>
      <c r="E95" s="123">
        <v>7</v>
      </c>
      <c r="F95" s="123">
        <v>0</v>
      </c>
      <c r="G95" s="123">
        <f>ETo!$I95*((1-Constantes!$D$19)*ETo!$K95+ETo!$L95)</f>
        <v>2.2979934844927072</v>
      </c>
      <c r="H95" s="123">
        <v>1.8123731151940448</v>
      </c>
      <c r="I95" s="54"/>
    </row>
    <row r="96" spans="2:9">
      <c r="B96" s="53"/>
      <c r="C96" s="58">
        <v>91</v>
      </c>
      <c r="D96" s="123">
        <v>22.3</v>
      </c>
      <c r="E96" s="123">
        <v>6.7</v>
      </c>
      <c r="F96" s="123">
        <v>0</v>
      </c>
      <c r="G96" s="123">
        <f>ETo!$I96*((1-Constantes!$D$19)*ETo!$K96+ETo!$L96)</f>
        <v>2.2882172423757332</v>
      </c>
      <c r="H96" s="123">
        <v>1.7734421837841055</v>
      </c>
      <c r="I96" s="54"/>
    </row>
    <row r="97" spans="2:9">
      <c r="B97" s="53"/>
      <c r="C97" s="58">
        <v>92</v>
      </c>
      <c r="D97" s="123">
        <v>22.4</v>
      </c>
      <c r="E97" s="123">
        <v>7.8</v>
      </c>
      <c r="F97" s="123">
        <v>0</v>
      </c>
      <c r="G97" s="123">
        <f>ETo!$I97*((1-Constantes!$D$19)*ETo!$K97+ETo!$L97)</f>
        <v>2.3069546928921767</v>
      </c>
      <c r="H97" s="123">
        <v>1.7365205051771122</v>
      </c>
      <c r="I97" s="54"/>
    </row>
    <row r="98" spans="2:9">
      <c r="B98" s="53"/>
      <c r="C98" s="58">
        <v>93</v>
      </c>
      <c r="D98" s="123">
        <v>22</v>
      </c>
      <c r="E98" s="123">
        <v>6.8</v>
      </c>
      <c r="F98" s="123">
        <v>0.5</v>
      </c>
      <c r="G98" s="123">
        <f>ETo!$I98*((1-Constantes!$D$19)*ETo!$K98+ETo!$L98)</f>
        <v>2.263555363010318</v>
      </c>
      <c r="H98" s="123">
        <v>1.7103795211500825</v>
      </c>
      <c r="I98" s="54"/>
    </row>
    <row r="99" spans="2:9">
      <c r="B99" s="53"/>
      <c r="C99" s="58">
        <v>94</v>
      </c>
      <c r="D99" s="123">
        <v>20.5</v>
      </c>
      <c r="E99" s="123">
        <v>7</v>
      </c>
      <c r="F99" s="123">
        <v>0</v>
      </c>
      <c r="G99" s="123">
        <f>ETo!$I99*((1-Constantes!$D$19)*ETo!$K99+ETo!$L99)</f>
        <v>2.2227385412366751</v>
      </c>
      <c r="H99" s="123">
        <v>1.676994213614452</v>
      </c>
      <c r="I99" s="54"/>
    </row>
    <row r="100" spans="2:9">
      <c r="B100" s="53"/>
      <c r="C100" s="58">
        <v>95</v>
      </c>
      <c r="D100" s="123">
        <v>22.6</v>
      </c>
      <c r="E100" s="123">
        <v>5</v>
      </c>
      <c r="F100" s="123">
        <v>0</v>
      </c>
      <c r="G100" s="123">
        <f>ETo!$I100*((1-Constantes!$D$19)*ETo!$K100+ETo!$L100)</f>
        <v>2.2149875779866166</v>
      </c>
      <c r="H100" s="123">
        <v>1.644966246523957</v>
      </c>
      <c r="I100" s="54"/>
    </row>
    <row r="101" spans="2:9">
      <c r="B101" s="53"/>
      <c r="C101" s="58">
        <v>96</v>
      </c>
      <c r="D101" s="123">
        <v>16.8</v>
      </c>
      <c r="E101" s="123">
        <v>6.5</v>
      </c>
      <c r="F101" s="123">
        <v>0</v>
      </c>
      <c r="G101" s="123">
        <f>ETo!$I101*((1-Constantes!$D$19)*ETo!$K101+ETo!$L101)</f>
        <v>2.1044500128989427</v>
      </c>
      <c r="H101" s="123">
        <v>1.6149344596503723</v>
      </c>
      <c r="I101" s="54"/>
    </row>
    <row r="102" spans="2:9">
      <c r="B102" s="53"/>
      <c r="C102" s="58">
        <v>97</v>
      </c>
      <c r="D102" s="123">
        <v>22.2</v>
      </c>
      <c r="E102" s="123">
        <v>2.1</v>
      </c>
      <c r="F102" s="123">
        <v>0.2</v>
      </c>
      <c r="G102" s="123">
        <f>ETo!$I102*((1-Constantes!$D$19)*ETo!$K102+ETo!$L102)</f>
        <v>2.1177297761967573</v>
      </c>
      <c r="H102" s="123">
        <v>1.5891560129659228</v>
      </c>
      <c r="I102" s="54"/>
    </row>
    <row r="103" spans="2:9">
      <c r="B103" s="53"/>
      <c r="C103" s="58">
        <v>98</v>
      </c>
      <c r="D103" s="123">
        <v>19.3</v>
      </c>
      <c r="E103" s="123">
        <v>5.4</v>
      </c>
      <c r="F103" s="123">
        <v>0</v>
      </c>
      <c r="G103" s="123">
        <f>ETo!$I103*((1-Constantes!$D$19)*ETo!$K103+ETo!$L103)</f>
        <v>2.1168839161378523</v>
      </c>
      <c r="H103" s="123">
        <v>1.5606472497600499</v>
      </c>
      <c r="I103" s="54"/>
    </row>
    <row r="104" spans="2:9">
      <c r="B104" s="53"/>
      <c r="C104" s="58">
        <v>99</v>
      </c>
      <c r="D104" s="123">
        <v>19.2</v>
      </c>
      <c r="E104" s="123">
        <v>3.8</v>
      </c>
      <c r="F104" s="123">
        <v>0</v>
      </c>
      <c r="G104" s="123">
        <f>ETo!$I104*((1-Constantes!$D$19)*ETo!$K104+ETo!$L104)</f>
        <v>2.0676040423595605</v>
      </c>
      <c r="H104" s="123">
        <v>1.5332682785655756</v>
      </c>
      <c r="I104" s="54"/>
    </row>
    <row r="105" spans="2:9">
      <c r="B105" s="53"/>
      <c r="C105" s="58">
        <v>100</v>
      </c>
      <c r="D105" s="123">
        <v>18.3</v>
      </c>
      <c r="E105" s="123">
        <v>7.8</v>
      </c>
      <c r="F105" s="123">
        <v>0</v>
      </c>
      <c r="G105" s="123">
        <f>ETo!$I105*((1-Constantes!$D$19)*ETo!$K105+ETo!$L105)</f>
        <v>2.1284933989229371</v>
      </c>
      <c r="H105" s="123">
        <v>1.5061288260431513</v>
      </c>
      <c r="I105" s="54"/>
    </row>
    <row r="106" spans="2:9">
      <c r="B106" s="53"/>
      <c r="C106" s="58">
        <v>101</v>
      </c>
      <c r="D106" s="123">
        <v>22.6</v>
      </c>
      <c r="E106" s="123">
        <v>4.5</v>
      </c>
      <c r="F106" s="123">
        <v>0</v>
      </c>
      <c r="G106" s="123">
        <f>ETo!$I106*((1-Constantes!$D$19)*ETo!$K106+ETo!$L106)</f>
        <v>2.1408776450148297</v>
      </c>
      <c r="H106" s="123">
        <v>1.4795498500506921</v>
      </c>
      <c r="I106" s="54"/>
    </row>
    <row r="107" spans="2:9">
      <c r="B107" s="53"/>
      <c r="C107" s="58">
        <v>102</v>
      </c>
      <c r="D107" s="123">
        <v>23</v>
      </c>
      <c r="E107" s="123">
        <v>4</v>
      </c>
      <c r="F107" s="123">
        <v>3.5</v>
      </c>
      <c r="G107" s="123">
        <f>ETo!$I107*((1-Constantes!$D$19)*ETo!$K107+ETo!$L107)</f>
        <v>2.1279207820998196</v>
      </c>
      <c r="H107" s="123">
        <v>1.5154193372136036</v>
      </c>
      <c r="I107" s="54"/>
    </row>
    <row r="108" spans="2:9">
      <c r="B108" s="53"/>
      <c r="C108" s="58">
        <v>103</v>
      </c>
      <c r="D108" s="123">
        <v>17.5</v>
      </c>
      <c r="E108" s="123">
        <v>3.8</v>
      </c>
      <c r="F108" s="123">
        <v>1.8</v>
      </c>
      <c r="G108" s="123">
        <f>ETo!$I108*((1-Constantes!$D$19)*ETo!$K108+ETo!$L108)</f>
        <v>1.9884165522931279</v>
      </c>
      <c r="H108" s="123">
        <v>1.5184266231685011</v>
      </c>
      <c r="I108" s="54"/>
    </row>
    <row r="109" spans="2:9">
      <c r="B109" s="53"/>
      <c r="C109" s="58">
        <v>104</v>
      </c>
      <c r="D109" s="123">
        <v>22.3</v>
      </c>
      <c r="E109" s="123">
        <v>4.5</v>
      </c>
      <c r="F109" s="123">
        <v>0</v>
      </c>
      <c r="G109" s="123">
        <f>ETo!$I109*((1-Constantes!$D$19)*ETo!$K109+ETo!$L109)</f>
        <v>2.1018751463350043</v>
      </c>
      <c r="H109" s="123">
        <v>1.4908831103770157</v>
      </c>
      <c r="I109" s="54"/>
    </row>
    <row r="110" spans="2:9">
      <c r="B110" s="53"/>
      <c r="C110" s="58">
        <v>105</v>
      </c>
      <c r="D110" s="123">
        <v>21.3</v>
      </c>
      <c r="E110" s="123">
        <v>1.3</v>
      </c>
      <c r="F110" s="123">
        <v>0</v>
      </c>
      <c r="G110" s="123">
        <f>ETo!$I110*((1-Constantes!$D$19)*ETo!$K110+ETo!$L110)</f>
        <v>1.9969400057972284</v>
      </c>
      <c r="H110" s="123">
        <v>1.4648165672070563</v>
      </c>
      <c r="I110" s="54"/>
    </row>
    <row r="111" spans="2:9">
      <c r="B111" s="53"/>
      <c r="C111" s="58">
        <v>106</v>
      </c>
      <c r="D111" s="123">
        <v>22.2</v>
      </c>
      <c r="E111" s="123">
        <v>2.7</v>
      </c>
      <c r="F111" s="123">
        <v>0</v>
      </c>
      <c r="G111" s="123">
        <f>ETo!$I111*((1-Constantes!$D$19)*ETo!$K111+ETo!$L111)</f>
        <v>2.03769741025447</v>
      </c>
      <c r="H111" s="123">
        <v>1.4390741416328228</v>
      </c>
      <c r="I111" s="54"/>
    </row>
    <row r="112" spans="2:9">
      <c r="B112" s="53"/>
      <c r="C112" s="58">
        <v>107</v>
      </c>
      <c r="D112" s="123">
        <v>21.7</v>
      </c>
      <c r="E112" s="123">
        <v>2.4</v>
      </c>
      <c r="F112" s="123">
        <v>0</v>
      </c>
      <c r="G112" s="123">
        <f>ETo!$I112*((1-Constantes!$D$19)*ETo!$K112+ETo!$L112)</f>
        <v>2.0092221079391304</v>
      </c>
      <c r="H112" s="123">
        <v>1.4141165103592293</v>
      </c>
      <c r="I112" s="54"/>
    </row>
    <row r="113" spans="2:9">
      <c r="B113" s="53"/>
      <c r="C113" s="58">
        <v>108</v>
      </c>
      <c r="D113" s="123">
        <v>22</v>
      </c>
      <c r="E113" s="123">
        <v>4</v>
      </c>
      <c r="F113" s="123">
        <v>0.7</v>
      </c>
      <c r="G113" s="123">
        <f>ETo!$I113*((1-Constantes!$D$19)*ETo!$K113+ETo!$L113)</f>
        <v>2.0405564409424026</v>
      </c>
      <c r="H113" s="123">
        <v>1.401503542347575</v>
      </c>
      <c r="I113" s="54"/>
    </row>
    <row r="114" spans="2:9">
      <c r="B114" s="53"/>
      <c r="C114" s="58">
        <v>109</v>
      </c>
      <c r="D114" s="123">
        <v>22.2</v>
      </c>
      <c r="E114" s="123">
        <v>5</v>
      </c>
      <c r="F114" s="123">
        <v>0.5</v>
      </c>
      <c r="G114" s="123">
        <f>ETo!$I114*((1-Constantes!$D$19)*ETo!$K114+ETo!$L114)</f>
        <v>2.0561610789230436</v>
      </c>
      <c r="H114" s="123">
        <v>1.3855086834098713</v>
      </c>
      <c r="I114" s="54"/>
    </row>
    <row r="115" spans="2:9">
      <c r="B115" s="53"/>
      <c r="C115" s="58">
        <v>110</v>
      </c>
      <c r="D115" s="123">
        <v>21.5</v>
      </c>
      <c r="E115" s="123">
        <v>7.5</v>
      </c>
      <c r="F115" s="123">
        <v>0</v>
      </c>
      <c r="G115" s="123">
        <f>ETo!$I115*((1-Constantes!$D$19)*ETo!$K115+ETo!$L115)</f>
        <v>2.0848562622119515</v>
      </c>
      <c r="H115" s="123">
        <v>1.3609891050881089</v>
      </c>
      <c r="I115" s="54"/>
    </row>
    <row r="116" spans="2:9">
      <c r="B116" s="53"/>
      <c r="C116" s="58">
        <v>111</v>
      </c>
      <c r="D116" s="123">
        <v>21.9</v>
      </c>
      <c r="E116" s="123">
        <v>3</v>
      </c>
      <c r="F116" s="123">
        <v>0</v>
      </c>
      <c r="G116" s="123">
        <f>ETo!$I116*((1-Constantes!$D$19)*ETo!$K116+ETo!$L116)</f>
        <v>1.9837782568977935</v>
      </c>
      <c r="H116" s="123">
        <v>1.3376570485888635</v>
      </c>
      <c r="I116" s="54"/>
    </row>
    <row r="117" spans="2:9">
      <c r="B117" s="53"/>
      <c r="C117" s="58">
        <v>112</v>
      </c>
      <c r="D117" s="123">
        <v>21</v>
      </c>
      <c r="E117" s="123">
        <v>2.6</v>
      </c>
      <c r="F117" s="123">
        <v>0.6</v>
      </c>
      <c r="G117" s="123">
        <f>ETo!$I117*((1-Constantes!$D$19)*ETo!$K117+ETo!$L117)</f>
        <v>1.9447864941866189</v>
      </c>
      <c r="H117" s="123">
        <v>1.3253425362945526</v>
      </c>
      <c r="I117" s="54"/>
    </row>
    <row r="118" spans="2:9">
      <c r="B118" s="53"/>
      <c r="C118" s="58">
        <v>113</v>
      </c>
      <c r="D118" s="123">
        <v>19.5</v>
      </c>
      <c r="E118" s="123">
        <v>2.2000000000000002</v>
      </c>
      <c r="F118" s="123">
        <v>0</v>
      </c>
      <c r="G118" s="123">
        <f>ETo!$I118*((1-Constantes!$D$19)*ETo!$K118+ETo!$L118)</f>
        <v>1.8932828721141668</v>
      </c>
      <c r="H118" s="123">
        <v>1.3032133439622697</v>
      </c>
      <c r="I118" s="54"/>
    </row>
    <row r="119" spans="2:9">
      <c r="B119" s="53"/>
      <c r="C119" s="58">
        <v>114</v>
      </c>
      <c r="D119" s="123">
        <v>17.8</v>
      </c>
      <c r="E119" s="123">
        <v>6</v>
      </c>
      <c r="F119" s="123">
        <v>0</v>
      </c>
      <c r="G119" s="123">
        <f>ETo!$I119*((1-Constantes!$D$19)*ETo!$K119+ETo!$L119)</f>
        <v>1.9276520808605311</v>
      </c>
      <c r="H119" s="123">
        <v>1.2871430957232697</v>
      </c>
      <c r="I119" s="54"/>
    </row>
    <row r="120" spans="2:9">
      <c r="B120" s="53"/>
      <c r="C120" s="58">
        <v>115</v>
      </c>
      <c r="D120" s="123">
        <v>18.600000000000001</v>
      </c>
      <c r="E120" s="123">
        <v>4.5999999999999996</v>
      </c>
      <c r="F120" s="123">
        <v>0</v>
      </c>
      <c r="G120" s="123">
        <f>ETo!$I120*((1-Constantes!$D$19)*ETo!$K120+ETo!$L120)</f>
        <v>1.9041526332682106</v>
      </c>
      <c r="H120" s="123">
        <v>1.2769599187891909</v>
      </c>
      <c r="I120" s="54"/>
    </row>
    <row r="121" spans="2:9">
      <c r="B121" s="53"/>
      <c r="C121" s="58">
        <v>116</v>
      </c>
      <c r="D121" s="123">
        <v>19.8</v>
      </c>
      <c r="E121" s="123">
        <v>4</v>
      </c>
      <c r="F121" s="123">
        <v>12.5</v>
      </c>
      <c r="G121" s="123">
        <f>ETo!$I121*((1-Constantes!$D$19)*ETo!$K121+ETo!$L121)</f>
        <v>1.9062262106861481</v>
      </c>
      <c r="H121" s="123">
        <v>2.6437430841730478</v>
      </c>
      <c r="I121" s="54"/>
    </row>
    <row r="122" spans="2:9">
      <c r="B122" s="53"/>
      <c r="C122" s="58">
        <v>117</v>
      </c>
      <c r="D122" s="123">
        <v>21.7</v>
      </c>
      <c r="E122" s="123">
        <v>6.5</v>
      </c>
      <c r="F122" s="123">
        <v>0</v>
      </c>
      <c r="G122" s="123">
        <f>ETo!$I122*((1-Constantes!$D$19)*ETo!$K122+ETo!$L122)</f>
        <v>1.9889940893492049</v>
      </c>
      <c r="H122" s="123">
        <v>1.4218052404580244</v>
      </c>
      <c r="I122" s="54"/>
    </row>
    <row r="123" spans="2:9">
      <c r="B123" s="53"/>
      <c r="C123" s="58">
        <v>118</v>
      </c>
      <c r="D123" s="123">
        <v>20.8</v>
      </c>
      <c r="E123" s="123">
        <v>3.6</v>
      </c>
      <c r="F123" s="123">
        <v>0</v>
      </c>
      <c r="G123" s="123">
        <f>ETo!$I123*((1-Constantes!$D$19)*ETo!$K123+ETo!$L123)</f>
        <v>1.897496014596554</v>
      </c>
      <c r="H123" s="123">
        <v>1.3954764438904017</v>
      </c>
      <c r="I123" s="54"/>
    </row>
    <row r="124" spans="2:9">
      <c r="B124" s="53"/>
      <c r="C124" s="58">
        <v>119</v>
      </c>
      <c r="D124" s="123">
        <v>21.7</v>
      </c>
      <c r="E124" s="123">
        <v>6</v>
      </c>
      <c r="F124" s="123">
        <v>0</v>
      </c>
      <c r="G124" s="123">
        <f>ETo!$I124*((1-Constantes!$D$19)*ETo!$K124+ETo!$L124)</f>
        <v>1.9562351829389975</v>
      </c>
      <c r="H124" s="123">
        <v>1.3694355011347248</v>
      </c>
      <c r="I124" s="54"/>
    </row>
    <row r="125" spans="2:9">
      <c r="B125" s="53"/>
      <c r="C125" s="58">
        <v>120</v>
      </c>
      <c r="D125" s="123">
        <v>21</v>
      </c>
      <c r="E125" s="123">
        <v>4.2</v>
      </c>
      <c r="F125" s="123">
        <v>0</v>
      </c>
      <c r="G125" s="123">
        <f>ETo!$I125*((1-Constantes!$D$19)*ETo!$K125+ETo!$L125)</f>
        <v>1.8928519680567619</v>
      </c>
      <c r="H125" s="123">
        <v>1.3445579727700228</v>
      </c>
      <c r="I125" s="54"/>
    </row>
    <row r="126" spans="2:9">
      <c r="B126" s="53"/>
      <c r="C126" s="58">
        <v>121</v>
      </c>
      <c r="D126" s="123">
        <v>22</v>
      </c>
      <c r="E126" s="123">
        <v>3.1</v>
      </c>
      <c r="F126" s="123">
        <v>0</v>
      </c>
      <c r="G126" s="123">
        <f>ETo!$I126*((1-Constantes!$D$19)*ETo!$K126+ETo!$L126)</f>
        <v>1.8800997721119763</v>
      </c>
      <c r="H126" s="123">
        <v>1.3203850878132193</v>
      </c>
      <c r="I126" s="54"/>
    </row>
    <row r="127" spans="2:9">
      <c r="B127" s="53"/>
      <c r="C127" s="58">
        <v>122</v>
      </c>
      <c r="D127" s="123">
        <v>22.8</v>
      </c>
      <c r="E127" s="123">
        <v>3.5</v>
      </c>
      <c r="F127" s="123">
        <v>0</v>
      </c>
      <c r="G127" s="123">
        <f>ETo!$I127*((1-Constantes!$D$19)*ETo!$K127+ETo!$L127)</f>
        <v>1.8943406867529986</v>
      </c>
      <c r="H127" s="123">
        <v>1.2966729603661675</v>
      </c>
      <c r="I127" s="54"/>
    </row>
    <row r="128" spans="2:9">
      <c r="B128" s="53"/>
      <c r="C128" s="58">
        <v>123</v>
      </c>
      <c r="D128" s="123">
        <v>23.4</v>
      </c>
      <c r="E128" s="123">
        <v>3.1</v>
      </c>
      <c r="F128" s="123">
        <v>0</v>
      </c>
      <c r="G128" s="123">
        <f>ETo!$I128*((1-Constantes!$D$19)*ETo!$K128+ETo!$L128)</f>
        <v>1.8878057406690862</v>
      </c>
      <c r="H128" s="123">
        <v>1.2735355598450426</v>
      </c>
      <c r="I128" s="54"/>
    </row>
    <row r="129" spans="2:9">
      <c r="B129" s="53"/>
      <c r="C129" s="58">
        <v>124</v>
      </c>
      <c r="D129" s="123">
        <v>18.2</v>
      </c>
      <c r="E129" s="123">
        <v>5.6</v>
      </c>
      <c r="F129" s="123">
        <v>0</v>
      </c>
      <c r="G129" s="123">
        <f>ETo!$I129*((1-Constantes!$D$19)*ETo!$K129+ETo!$L129)</f>
        <v>1.8219192419940466</v>
      </c>
      <c r="H129" s="123">
        <v>1.251348117983667</v>
      </c>
      <c r="I129" s="54"/>
    </row>
    <row r="130" spans="2:9">
      <c r="B130" s="53"/>
      <c r="C130" s="58">
        <v>125</v>
      </c>
      <c r="D130" s="123">
        <v>19.600000000000001</v>
      </c>
      <c r="E130" s="123">
        <v>5.3</v>
      </c>
      <c r="F130" s="123">
        <v>0</v>
      </c>
      <c r="G130" s="123">
        <f>ETo!$I130*((1-Constantes!$D$19)*ETo!$K130+ETo!$L130)</f>
        <v>1.8339941685767547</v>
      </c>
      <c r="H130" s="123">
        <v>1.2295236849715836</v>
      </c>
      <c r="I130" s="54"/>
    </row>
    <row r="131" spans="2:9">
      <c r="B131" s="53"/>
      <c r="C131" s="58">
        <v>126</v>
      </c>
      <c r="D131" s="123">
        <v>20.5</v>
      </c>
      <c r="E131" s="123">
        <v>1.8</v>
      </c>
      <c r="F131" s="123">
        <v>0</v>
      </c>
      <c r="G131" s="123">
        <f>ETo!$I131*((1-Constantes!$D$19)*ETo!$K131+ETo!$L131)</f>
        <v>1.7712689815193718</v>
      </c>
      <c r="H131" s="123">
        <v>1.2085499990043032</v>
      </c>
      <c r="I131" s="54"/>
    </row>
    <row r="132" spans="2:9">
      <c r="B132" s="53"/>
      <c r="C132" s="58">
        <v>127</v>
      </c>
      <c r="D132" s="123">
        <v>20.8</v>
      </c>
      <c r="E132" s="123">
        <v>4</v>
      </c>
      <c r="F132" s="123">
        <v>0</v>
      </c>
      <c r="G132" s="123">
        <f>ETo!$I132*((1-Constantes!$D$19)*ETo!$K132+ETo!$L132)</f>
        <v>1.8114726410001871</v>
      </c>
      <c r="H132" s="123">
        <v>1.1876948169116797</v>
      </c>
      <c r="I132" s="54"/>
    </row>
    <row r="133" spans="2:9">
      <c r="B133" s="53"/>
      <c r="C133" s="58">
        <v>128</v>
      </c>
      <c r="D133" s="123">
        <v>18.7</v>
      </c>
      <c r="E133" s="123">
        <v>3.6</v>
      </c>
      <c r="F133" s="123">
        <v>0</v>
      </c>
      <c r="G133" s="123">
        <f>ETo!$I133*((1-Constantes!$D$19)*ETo!$K133+ETo!$L133)</f>
        <v>1.7514650505569584</v>
      </c>
      <c r="H133" s="123">
        <v>1.1690218024397609</v>
      </c>
      <c r="I133" s="54"/>
    </row>
    <row r="134" spans="2:9">
      <c r="B134" s="53"/>
      <c r="C134" s="58">
        <v>129</v>
      </c>
      <c r="D134" s="123">
        <v>21.7</v>
      </c>
      <c r="E134" s="123">
        <v>1.8</v>
      </c>
      <c r="F134" s="123">
        <v>0.2</v>
      </c>
      <c r="G134" s="123">
        <f>ETo!$I134*((1-Constantes!$D$19)*ETo!$K134+ETo!$L134)</f>
        <v>1.7654935424859024</v>
      </c>
      <c r="H134" s="123">
        <v>1.1597200049183394</v>
      </c>
      <c r="I134" s="54"/>
    </row>
    <row r="135" spans="2:9">
      <c r="B135" s="53"/>
      <c r="C135" s="58">
        <v>130</v>
      </c>
      <c r="D135" s="123">
        <v>21.7</v>
      </c>
      <c r="E135" s="123">
        <v>2.8</v>
      </c>
      <c r="F135" s="123">
        <v>0</v>
      </c>
      <c r="G135" s="123">
        <f>ETo!$I135*((1-Constantes!$D$19)*ETo!$K135+ETo!$L135)</f>
        <v>1.7755285961916745</v>
      </c>
      <c r="H135" s="123">
        <v>1.1508025247333324</v>
      </c>
      <c r="I135" s="54"/>
    </row>
    <row r="136" spans="2:9">
      <c r="B136" s="53"/>
      <c r="C136" s="58">
        <v>131</v>
      </c>
      <c r="D136" s="123">
        <v>21.7</v>
      </c>
      <c r="E136" s="123">
        <v>2.6</v>
      </c>
      <c r="F136" s="123">
        <v>0</v>
      </c>
      <c r="G136" s="123">
        <f>ETo!$I136*((1-Constantes!$D$19)*ETo!$K136+ETo!$L136)</f>
        <v>1.7618378256356741</v>
      </c>
      <c r="H136" s="123">
        <v>1.1426875859680257</v>
      </c>
      <c r="I136" s="54"/>
    </row>
    <row r="137" spans="2:9">
      <c r="B137" s="53"/>
      <c r="C137" s="58">
        <v>132</v>
      </c>
      <c r="D137" s="123">
        <v>21.8</v>
      </c>
      <c r="E137" s="123">
        <v>0.5</v>
      </c>
      <c r="F137" s="123">
        <v>0</v>
      </c>
      <c r="G137" s="123">
        <f>ETo!$I137*((1-Constantes!$D$19)*ETo!$K137+ETo!$L137)</f>
        <v>1.7131176425736554</v>
      </c>
      <c r="H137" s="123">
        <v>1.1347641609837456</v>
      </c>
      <c r="I137" s="54"/>
    </row>
    <row r="138" spans="2:9">
      <c r="B138" s="53"/>
      <c r="C138" s="58">
        <v>133</v>
      </c>
      <c r="D138" s="123">
        <v>20.8</v>
      </c>
      <c r="E138" s="123">
        <v>0.2</v>
      </c>
      <c r="F138" s="123">
        <v>0</v>
      </c>
      <c r="G138" s="123">
        <f>ETo!$I138*((1-Constantes!$D$19)*ETo!$K138+ETo!$L138)</f>
        <v>1.6786775669810758</v>
      </c>
      <c r="H138" s="123">
        <v>1.1269202319362319</v>
      </c>
      <c r="I138" s="54"/>
    </row>
    <row r="139" spans="2:9">
      <c r="B139" s="53"/>
      <c r="C139" s="58">
        <v>134</v>
      </c>
      <c r="D139" s="123">
        <v>22</v>
      </c>
      <c r="E139" s="123">
        <v>-1</v>
      </c>
      <c r="F139" s="123">
        <v>0</v>
      </c>
      <c r="G139" s="123">
        <f>ETo!$I139*((1-Constantes!$D$19)*ETo!$K139+ETo!$L139)</f>
        <v>1.6696465366818036</v>
      </c>
      <c r="H139" s="123">
        <v>1.1191350123877402</v>
      </c>
      <c r="I139" s="54"/>
    </row>
    <row r="140" spans="2:9">
      <c r="B140" s="53"/>
      <c r="C140" s="58">
        <v>135</v>
      </c>
      <c r="D140" s="123">
        <v>22</v>
      </c>
      <c r="E140" s="123">
        <v>0.5</v>
      </c>
      <c r="F140" s="123">
        <v>0</v>
      </c>
      <c r="G140" s="123">
        <f>ETo!$I140*((1-Constantes!$D$19)*ETo!$K140+ETo!$L140)</f>
        <v>1.6895074636379466</v>
      </c>
      <c r="H140" s="123">
        <v>1.1114043970033294</v>
      </c>
      <c r="I140" s="54"/>
    </row>
    <row r="141" spans="2:9">
      <c r="B141" s="53"/>
      <c r="C141" s="58">
        <v>136</v>
      </c>
      <c r="D141" s="123">
        <v>21.5</v>
      </c>
      <c r="E141" s="123">
        <v>-1</v>
      </c>
      <c r="F141" s="123">
        <v>0</v>
      </c>
      <c r="G141" s="123">
        <f>ETo!$I141*((1-Constantes!$D$19)*ETo!$K141+ETo!$L141)</f>
        <v>1.6424984017884374</v>
      </c>
      <c r="H141" s="123">
        <v>1.1037273322050545</v>
      </c>
      <c r="I141" s="54"/>
    </row>
    <row r="142" spans="2:9">
      <c r="B142" s="53"/>
      <c r="C142" s="58">
        <v>137</v>
      </c>
      <c r="D142" s="123">
        <v>21.3</v>
      </c>
      <c r="E142" s="123">
        <v>0.5</v>
      </c>
      <c r="F142" s="123">
        <v>0</v>
      </c>
      <c r="G142" s="123">
        <f>ETo!$I142*((1-Constantes!$D$19)*ETo!$K142+ETo!$L142)</f>
        <v>1.6585745307221278</v>
      </c>
      <c r="H142" s="123">
        <v>1.0961033244322473</v>
      </c>
      <c r="I142" s="54"/>
    </row>
    <row r="143" spans="2:9">
      <c r="B143" s="53"/>
      <c r="C143" s="58">
        <v>138</v>
      </c>
      <c r="D143" s="123">
        <v>22</v>
      </c>
      <c r="E143" s="123">
        <v>0.5</v>
      </c>
      <c r="F143" s="123">
        <v>0</v>
      </c>
      <c r="G143" s="123">
        <f>ETo!$I143*((1-Constantes!$D$19)*ETo!$K143+ETo!$L143)</f>
        <v>1.6633112787727433</v>
      </c>
      <c r="H143" s="123">
        <v>1.0885319845857142</v>
      </c>
      <c r="I143" s="54"/>
    </row>
    <row r="144" spans="2:9">
      <c r="B144" s="53"/>
      <c r="C144" s="58">
        <v>139</v>
      </c>
      <c r="D144" s="123">
        <v>20.5</v>
      </c>
      <c r="E144" s="123">
        <v>0</v>
      </c>
      <c r="F144" s="123">
        <v>0</v>
      </c>
      <c r="G144" s="123">
        <f>ETo!$I144*((1-Constantes!$D$19)*ETo!$K144+ETo!$L144)</f>
        <v>1.6173047544638044</v>
      </c>
      <c r="H144" s="123">
        <v>1.0810129447283876</v>
      </c>
      <c r="I144" s="54"/>
    </row>
    <row r="145" spans="2:9">
      <c r="B145" s="53"/>
      <c r="C145" s="58">
        <v>140</v>
      </c>
      <c r="D145" s="123">
        <v>21.8</v>
      </c>
      <c r="E145" s="123">
        <v>1.5</v>
      </c>
      <c r="F145" s="123">
        <v>0</v>
      </c>
      <c r="G145" s="123">
        <f>ETo!$I145*((1-Constantes!$D$19)*ETo!$K145+ETo!$L145)</f>
        <v>1.6617138273550276</v>
      </c>
      <c r="H145" s="123">
        <v>1.0735458428422333</v>
      </c>
      <c r="I145" s="54"/>
    </row>
    <row r="146" spans="2:9">
      <c r="B146" s="53"/>
      <c r="C146" s="58">
        <v>141</v>
      </c>
      <c r="D146" s="123">
        <v>22.5</v>
      </c>
      <c r="E146" s="123">
        <v>1.5</v>
      </c>
      <c r="F146" s="123">
        <v>0</v>
      </c>
      <c r="G146" s="123">
        <f>ETo!$I146*((1-Constantes!$D$19)*ETo!$K146+ETo!$L146)</f>
        <v>1.6667430220606749</v>
      </c>
      <c r="H146" s="123">
        <v>1.0661303200273353</v>
      </c>
      <c r="I146" s="54"/>
    </row>
    <row r="147" spans="2:9">
      <c r="B147" s="53"/>
      <c r="C147" s="58">
        <v>142</v>
      </c>
      <c r="D147" s="123">
        <v>22.2</v>
      </c>
      <c r="E147" s="123">
        <v>0</v>
      </c>
      <c r="F147" s="123">
        <v>0</v>
      </c>
      <c r="G147" s="123">
        <f>ETo!$I147*((1-Constantes!$D$19)*ETo!$K147+ETo!$L147)</f>
        <v>1.6251244997788463</v>
      </c>
      <c r="H147" s="123">
        <v>1.058766019975768</v>
      </c>
      <c r="I147" s="54"/>
    </row>
    <row r="148" spans="2:9">
      <c r="B148" s="53"/>
      <c r="C148" s="58">
        <v>143</v>
      </c>
      <c r="D148" s="123">
        <v>21</v>
      </c>
      <c r="E148" s="123">
        <v>-0.5</v>
      </c>
      <c r="F148" s="123">
        <v>0</v>
      </c>
      <c r="G148" s="123">
        <f>ETo!$I148*((1-Constantes!$D$19)*ETo!$K148+ETo!$L148)</f>
        <v>1.5860719544405737</v>
      </c>
      <c r="H148" s="123">
        <v>1.0514525888614432</v>
      </c>
      <c r="I148" s="54"/>
    </row>
    <row r="149" spans="2:9">
      <c r="B149" s="53"/>
      <c r="C149" s="58">
        <v>144</v>
      </c>
      <c r="D149" s="123">
        <v>20.8</v>
      </c>
      <c r="E149" s="123">
        <v>-0.8</v>
      </c>
      <c r="F149" s="123">
        <v>0</v>
      </c>
      <c r="G149" s="123">
        <f>ETo!$I149*((1-Constantes!$D$19)*ETo!$K149+ETo!$L149)</f>
        <v>1.5695729395736588</v>
      </c>
      <c r="H149" s="123">
        <v>1.0441896753061002</v>
      </c>
      <c r="I149" s="54"/>
    </row>
    <row r="150" spans="2:9">
      <c r="B150" s="53"/>
      <c r="C150" s="58">
        <v>145</v>
      </c>
      <c r="D150" s="123">
        <v>20.399999999999999</v>
      </c>
      <c r="E150" s="123">
        <v>-1.4</v>
      </c>
      <c r="F150" s="123">
        <v>0</v>
      </c>
      <c r="G150" s="123">
        <f>ETo!$I150*((1-Constantes!$D$19)*ETo!$K150+ETo!$L150)</f>
        <v>1.5442867263628113</v>
      </c>
      <c r="H150" s="123">
        <v>1.0369769303593155</v>
      </c>
      <c r="I150" s="54"/>
    </row>
    <row r="151" spans="2:9">
      <c r="B151" s="53"/>
      <c r="C151" s="58">
        <v>146</v>
      </c>
      <c r="D151" s="123">
        <v>22</v>
      </c>
      <c r="E151" s="123">
        <v>-1</v>
      </c>
      <c r="F151" s="123">
        <v>0</v>
      </c>
      <c r="G151" s="123">
        <f>ETo!$I151*((1-Constantes!$D$19)*ETo!$K151+ETo!$L151)</f>
        <v>1.5737034772821192</v>
      </c>
      <c r="H151" s="123">
        <v>1.0298140074811688</v>
      </c>
      <c r="I151" s="54"/>
    </row>
    <row r="152" spans="2:9">
      <c r="B152" s="53"/>
      <c r="C152" s="58">
        <v>147</v>
      </c>
      <c r="D152" s="123">
        <v>21.2</v>
      </c>
      <c r="E152" s="123">
        <v>0.5</v>
      </c>
      <c r="F152" s="123">
        <v>0</v>
      </c>
      <c r="G152" s="123">
        <f>ETo!$I152*((1-Constantes!$D$19)*ETo!$K152+ETo!$L152)</f>
        <v>1.5796290651745668</v>
      </c>
      <c r="H152" s="123">
        <v>1.0227005625254877</v>
      </c>
      <c r="I152" s="54"/>
    </row>
    <row r="153" spans="2:9">
      <c r="B153" s="53"/>
      <c r="C153" s="58">
        <v>148</v>
      </c>
      <c r="D153" s="123">
        <v>21</v>
      </c>
      <c r="E153" s="123">
        <v>-0.8</v>
      </c>
      <c r="F153" s="123">
        <v>0</v>
      </c>
      <c r="G153" s="123">
        <f>ETo!$I153*((1-Constantes!$D$19)*ETo!$K153+ETo!$L153)</f>
        <v>1.5459108170281453</v>
      </c>
      <c r="H153" s="123">
        <v>1.015636253723297</v>
      </c>
      <c r="I153" s="54"/>
    </row>
    <row r="154" spans="2:9">
      <c r="B154" s="53"/>
      <c r="C154" s="58">
        <v>149</v>
      </c>
      <c r="D154" s="123">
        <v>20.6</v>
      </c>
      <c r="E154" s="123">
        <v>-0.5</v>
      </c>
      <c r="F154" s="123">
        <v>0</v>
      </c>
      <c r="G154" s="123">
        <f>ETo!$I154*((1-Constantes!$D$19)*ETo!$K154+ETo!$L154)</f>
        <v>1.5378086424052109</v>
      </c>
      <c r="H154" s="123">
        <v>1.0086207416663915</v>
      </c>
      <c r="I154" s="54"/>
    </row>
    <row r="155" spans="2:9">
      <c r="B155" s="53"/>
      <c r="C155" s="58">
        <v>150</v>
      </c>
      <c r="D155" s="123">
        <v>21.7</v>
      </c>
      <c r="E155" s="123">
        <v>-3</v>
      </c>
      <c r="F155" s="123">
        <v>0</v>
      </c>
      <c r="G155" s="123">
        <f>ETo!$I155*((1-Constantes!$D$19)*ETo!$K155+ETo!$L155)</f>
        <v>1.5067887720127295</v>
      </c>
      <c r="H155" s="123">
        <v>1.0016536892910306</v>
      </c>
      <c r="I155" s="54"/>
    </row>
    <row r="156" spans="2:9">
      <c r="B156" s="53"/>
      <c r="C156" s="58">
        <v>151</v>
      </c>
      <c r="D156" s="123">
        <v>22</v>
      </c>
      <c r="E156" s="123">
        <v>-2.5</v>
      </c>
      <c r="F156" s="123">
        <v>0</v>
      </c>
      <c r="G156" s="123">
        <f>ETo!$I156*((1-Constantes!$D$19)*ETo!$K156+ETo!$L156)</f>
        <v>1.5151946386738533</v>
      </c>
      <c r="H156" s="123">
        <v>0.99473476186174314</v>
      </c>
      <c r="I156" s="54"/>
    </row>
    <row r="157" spans="2:9">
      <c r="B157" s="53"/>
      <c r="C157" s="58">
        <v>152</v>
      </c>
      <c r="D157" s="123">
        <v>22.2</v>
      </c>
      <c r="E157" s="123">
        <v>-2.4</v>
      </c>
      <c r="F157" s="123">
        <v>0</v>
      </c>
      <c r="G157" s="123">
        <f>ETo!$I157*((1-Constantes!$D$19)*ETo!$K157+ETo!$L157)</f>
        <v>1.5149060886490517</v>
      </c>
      <c r="H157" s="123">
        <v>0.98786362695524421</v>
      </c>
      <c r="I157" s="54"/>
    </row>
    <row r="158" spans="2:9">
      <c r="B158" s="53"/>
      <c r="C158" s="58">
        <v>153</v>
      </c>
      <c r="D158" s="123">
        <v>19</v>
      </c>
      <c r="E158" s="123">
        <v>0</v>
      </c>
      <c r="F158" s="123">
        <v>11.6</v>
      </c>
      <c r="G158" s="123">
        <f>ETo!$I158*((1-Constantes!$D$19)*ETo!$K158+ETo!$L158)</f>
        <v>1.4954145852144385</v>
      </c>
      <c r="H158" s="123">
        <v>2.1402751410687397</v>
      </c>
      <c r="I158" s="54"/>
    </row>
    <row r="159" spans="2:9">
      <c r="B159" s="53"/>
      <c r="C159" s="58">
        <v>154</v>
      </c>
      <c r="D159" s="123">
        <v>11.6</v>
      </c>
      <c r="E159" s="123">
        <v>3.5</v>
      </c>
      <c r="F159" s="123">
        <v>1.3</v>
      </c>
      <c r="G159" s="123">
        <f>ETo!$I159*((1-Constantes!$D$19)*ETo!$K159+ETo!$L159)</f>
        <v>1.4224245443448615</v>
      </c>
      <c r="H159" s="123">
        <v>1.154674546186039</v>
      </c>
      <c r="I159" s="54"/>
    </row>
    <row r="160" spans="2:9">
      <c r="B160" s="53"/>
      <c r="C160" s="58">
        <v>155</v>
      </c>
      <c r="D160" s="123">
        <v>18.8</v>
      </c>
      <c r="E160" s="123">
        <v>6.5</v>
      </c>
      <c r="F160" s="123">
        <v>0</v>
      </c>
      <c r="G160" s="123">
        <f>ETo!$I160*((1-Constantes!$D$19)*ETo!$K160+ETo!$L160)</f>
        <v>1.5972811971710785</v>
      </c>
      <c r="H160" s="123">
        <v>1.1319677445333429</v>
      </c>
      <c r="I160" s="54"/>
    </row>
    <row r="161" spans="2:9">
      <c r="B161" s="53"/>
      <c r="C161" s="58">
        <v>156</v>
      </c>
      <c r="D161" s="123">
        <v>18.899999999999999</v>
      </c>
      <c r="E161" s="123">
        <v>0.6</v>
      </c>
      <c r="F161" s="123">
        <v>0</v>
      </c>
      <c r="G161" s="123">
        <f>ETo!$I161*((1-Constantes!$D$19)*ETo!$K161+ETo!$L161)</f>
        <v>1.4895205759023729</v>
      </c>
      <c r="H161" s="123">
        <v>1.1107433109411713</v>
      </c>
      <c r="I161" s="54"/>
    </row>
    <row r="162" spans="2:9">
      <c r="B162" s="53"/>
      <c r="C162" s="58">
        <v>157</v>
      </c>
      <c r="D162" s="123">
        <v>20.6</v>
      </c>
      <c r="E162" s="123">
        <v>1.5</v>
      </c>
      <c r="F162" s="123">
        <v>0</v>
      </c>
      <c r="G162" s="123">
        <f>ETo!$I162*((1-Constantes!$D$19)*ETo!$K162+ETo!$L162)</f>
        <v>1.5306952993190177</v>
      </c>
      <c r="H162" s="123">
        <v>1.0897444628259529</v>
      </c>
      <c r="I162" s="54"/>
    </row>
    <row r="163" spans="2:9">
      <c r="B163" s="53"/>
      <c r="C163" s="58">
        <v>158</v>
      </c>
      <c r="D163" s="123">
        <v>21.4</v>
      </c>
      <c r="E163" s="123">
        <v>-1.4</v>
      </c>
      <c r="F163" s="123">
        <v>0</v>
      </c>
      <c r="G163" s="123">
        <f>ETo!$I163*((1-Constantes!$D$19)*ETo!$K163+ETo!$L163)</f>
        <v>1.4896325837347437</v>
      </c>
      <c r="H163" s="123">
        <v>1.0695734214884158</v>
      </c>
      <c r="I163" s="54"/>
    </row>
    <row r="164" spans="2:9">
      <c r="B164" s="53"/>
      <c r="C164" s="58">
        <v>159</v>
      </c>
      <c r="D164" s="123">
        <v>20.2</v>
      </c>
      <c r="E164" s="123">
        <v>0.8</v>
      </c>
      <c r="F164" s="123">
        <v>0</v>
      </c>
      <c r="G164" s="123">
        <f>ETo!$I164*((1-Constantes!$D$19)*ETo!$K164+ETo!$L164)</f>
        <v>1.5031128739538993</v>
      </c>
      <c r="H164" s="123">
        <v>1.0497720676011986</v>
      </c>
      <c r="I164" s="54"/>
    </row>
    <row r="165" spans="2:9">
      <c r="B165" s="53"/>
      <c r="C165" s="58">
        <v>160</v>
      </c>
      <c r="D165" s="123">
        <v>15</v>
      </c>
      <c r="E165" s="123">
        <v>1.6</v>
      </c>
      <c r="F165" s="123">
        <v>1.7</v>
      </c>
      <c r="G165" s="123">
        <f>ETo!$I165*((1-Constantes!$D$19)*ETo!$K165+ETo!$L165)</f>
        <v>1.4234889976588445</v>
      </c>
      <c r="H165" s="123">
        <v>1.0602008072768669</v>
      </c>
      <c r="I165" s="54"/>
    </row>
    <row r="166" spans="2:9">
      <c r="B166" s="53"/>
      <c r="C166" s="58">
        <v>161</v>
      </c>
      <c r="D166" s="123">
        <v>14.5</v>
      </c>
      <c r="E166" s="123">
        <v>0.5</v>
      </c>
      <c r="F166" s="123">
        <v>1.3</v>
      </c>
      <c r="G166" s="123">
        <f>ETo!$I166*((1-Constantes!$D$19)*ETo!$K166+ETo!$L166)</f>
        <v>1.3929971273131998</v>
      </c>
      <c r="H166" s="123">
        <v>1.0635274954593656</v>
      </c>
      <c r="I166" s="54"/>
    </row>
    <row r="167" spans="2:9">
      <c r="B167" s="53"/>
      <c r="C167" s="58">
        <v>162</v>
      </c>
      <c r="D167" s="123">
        <v>17.2</v>
      </c>
      <c r="E167" s="123">
        <v>1</v>
      </c>
      <c r="F167" s="123">
        <v>0.3</v>
      </c>
      <c r="G167" s="123">
        <f>ETo!$I167*((1-Constantes!$D$19)*ETo!$K167+ETo!$L167)</f>
        <v>1.4444404498043706</v>
      </c>
      <c r="H167" s="123">
        <v>1.0490329575540045</v>
      </c>
      <c r="I167" s="54"/>
    </row>
    <row r="168" spans="2:9">
      <c r="B168" s="53"/>
      <c r="C168" s="58">
        <v>163</v>
      </c>
      <c r="D168" s="123">
        <v>19.3</v>
      </c>
      <c r="E168" s="123">
        <v>2.4</v>
      </c>
      <c r="F168" s="123">
        <v>0</v>
      </c>
      <c r="G168" s="123">
        <f>ETo!$I168*((1-Constantes!$D$19)*ETo!$K168+ETo!$L168)</f>
        <v>1.501919002885242</v>
      </c>
      <c r="H168" s="123">
        <v>1.0292516373544103</v>
      </c>
      <c r="I168" s="54"/>
    </row>
    <row r="169" spans="2:9">
      <c r="B169" s="53"/>
      <c r="C169" s="58">
        <v>164</v>
      </c>
      <c r="D169" s="123">
        <v>16.600000000000001</v>
      </c>
      <c r="E169" s="123">
        <v>0.5</v>
      </c>
      <c r="F169" s="123">
        <v>0</v>
      </c>
      <c r="G169" s="123">
        <f>ETo!$I169*((1-Constantes!$D$19)*ETo!$K169+ETo!$L169)</f>
        <v>1.4202637222623924</v>
      </c>
      <c r="H169" s="123">
        <v>1.010523249726613</v>
      </c>
      <c r="I169" s="54"/>
    </row>
    <row r="170" spans="2:9">
      <c r="B170" s="53"/>
      <c r="C170" s="58">
        <v>165</v>
      </c>
      <c r="D170" s="123">
        <v>20</v>
      </c>
      <c r="E170" s="123">
        <v>-0.5</v>
      </c>
      <c r="F170" s="123">
        <v>0</v>
      </c>
      <c r="G170" s="123">
        <f>ETo!$I170*((1-Constantes!$D$19)*ETo!$K170+ETo!$L170)</f>
        <v>1.458877876711985</v>
      </c>
      <c r="H170" s="123">
        <v>0.99191730660117317</v>
      </c>
      <c r="I170" s="54"/>
    </row>
    <row r="171" spans="2:9">
      <c r="B171" s="53"/>
      <c r="C171" s="58">
        <v>166</v>
      </c>
      <c r="D171" s="123">
        <v>17.8</v>
      </c>
      <c r="E171" s="123">
        <v>-1.5</v>
      </c>
      <c r="F171" s="123">
        <v>0</v>
      </c>
      <c r="G171" s="123">
        <f>ETo!$I171*((1-Constantes!$D$19)*ETo!$K171+ETo!$L171)</f>
        <v>1.4023872122004619</v>
      </c>
      <c r="H171" s="123">
        <v>0.9741064405424551</v>
      </c>
      <c r="I171" s="54"/>
    </row>
    <row r="172" spans="2:9">
      <c r="B172" s="53"/>
      <c r="C172" s="58">
        <v>167</v>
      </c>
      <c r="D172" s="123">
        <v>20.5</v>
      </c>
      <c r="E172" s="123">
        <v>-0.8</v>
      </c>
      <c r="F172" s="123">
        <v>0</v>
      </c>
      <c r="G172" s="123">
        <f>ETo!$I172*((1-Constantes!$D$19)*ETo!$K172+ETo!$L172)</f>
        <v>1.4583649956019551</v>
      </c>
      <c r="H172" s="123">
        <v>0.956256431156012</v>
      </c>
      <c r="I172" s="54"/>
    </row>
    <row r="173" spans="2:9">
      <c r="B173" s="53"/>
      <c r="C173" s="58">
        <v>168</v>
      </c>
      <c r="D173" s="123">
        <v>19</v>
      </c>
      <c r="E173" s="123">
        <v>-1.4</v>
      </c>
      <c r="F173" s="123">
        <v>0</v>
      </c>
      <c r="G173" s="123">
        <f>ETo!$I173*((1-Constantes!$D$19)*ETo!$K173+ETo!$L173)</f>
        <v>1.4210622795881964</v>
      </c>
      <c r="H173" s="123">
        <v>0.93902070112553271</v>
      </c>
      <c r="I173" s="54"/>
    </row>
    <row r="174" spans="2:9">
      <c r="B174" s="53"/>
      <c r="C174" s="58">
        <v>169</v>
      </c>
      <c r="D174" s="123">
        <v>19.600000000000001</v>
      </c>
      <c r="E174" s="123">
        <v>-2.5</v>
      </c>
      <c r="F174" s="123">
        <v>0</v>
      </c>
      <c r="G174" s="123">
        <f>ETo!$I174*((1-Constantes!$D$19)*ETo!$K174+ETo!$L174)</f>
        <v>1.4113443634699432</v>
      </c>
      <c r="H174" s="123">
        <v>0.92218059692833731</v>
      </c>
      <c r="I174" s="54"/>
    </row>
    <row r="175" spans="2:9">
      <c r="B175" s="53"/>
      <c r="C175" s="58">
        <v>170</v>
      </c>
      <c r="D175" s="123">
        <v>20.3</v>
      </c>
      <c r="E175" s="123">
        <v>-3</v>
      </c>
      <c r="F175" s="123">
        <v>0</v>
      </c>
      <c r="G175" s="123">
        <f>ETo!$I175*((1-Constantes!$D$19)*ETo!$K175+ETo!$L175)</f>
        <v>1.4137245363087412</v>
      </c>
      <c r="H175" s="123">
        <v>0.90563627619929521</v>
      </c>
      <c r="I175" s="54"/>
    </row>
    <row r="176" spans="2:9">
      <c r="B176" s="53"/>
      <c r="C176" s="58">
        <v>171</v>
      </c>
      <c r="D176" s="123">
        <v>21.5</v>
      </c>
      <c r="E176" s="123">
        <v>-3.2</v>
      </c>
      <c r="F176" s="123">
        <v>0</v>
      </c>
      <c r="G176" s="123">
        <f>ETo!$I176*((1-Constantes!$D$19)*ETo!$K176+ETo!$L176)</f>
        <v>1.4299083176509004</v>
      </c>
      <c r="H176" s="123">
        <v>0.88928193281242207</v>
      </c>
      <c r="I176" s="54"/>
    </row>
    <row r="177" spans="2:9">
      <c r="B177" s="53"/>
      <c r="C177" s="58">
        <v>172</v>
      </c>
      <c r="D177" s="123">
        <v>21</v>
      </c>
      <c r="E177" s="123">
        <v>-3.3</v>
      </c>
      <c r="F177" s="123">
        <v>0</v>
      </c>
      <c r="G177" s="123">
        <f>ETo!$I177*((1-Constantes!$D$19)*ETo!$K177+ETo!$L177)</f>
        <v>1.4192809795225676</v>
      </c>
      <c r="H177" s="123">
        <v>0.87329128170184278</v>
      </c>
      <c r="I177" s="54"/>
    </row>
    <row r="178" spans="2:9">
      <c r="B178" s="53"/>
      <c r="C178" s="58">
        <v>173</v>
      </c>
      <c r="D178" s="123">
        <v>20.8</v>
      </c>
      <c r="E178" s="123">
        <v>-3</v>
      </c>
      <c r="F178" s="123">
        <v>0</v>
      </c>
      <c r="G178" s="123">
        <f>ETo!$I178*((1-Constantes!$D$19)*ETo!$K178+ETo!$L178)</f>
        <v>1.4207706150631414</v>
      </c>
      <c r="H178" s="123">
        <v>0.85756954502451843</v>
      </c>
      <c r="I178" s="54"/>
    </row>
    <row r="179" spans="2:9">
      <c r="B179" s="53"/>
      <c r="C179" s="58">
        <v>174</v>
      </c>
      <c r="D179" s="123">
        <v>22</v>
      </c>
      <c r="E179" s="123">
        <v>-2</v>
      </c>
      <c r="F179" s="123">
        <v>0</v>
      </c>
      <c r="G179" s="123">
        <f>ETo!$I179*((1-Constantes!$D$19)*ETo!$K179+ETo!$L179)</f>
        <v>1.4582300166085569</v>
      </c>
      <c r="H179" s="123">
        <v>0.84878994648090866</v>
      </c>
      <c r="I179" s="54"/>
    </row>
    <row r="180" spans="2:9">
      <c r="B180" s="53"/>
      <c r="C180" s="58">
        <v>175</v>
      </c>
      <c r="D180" s="123">
        <v>20.8</v>
      </c>
      <c r="E180" s="123">
        <v>-2.8</v>
      </c>
      <c r="F180" s="123">
        <v>0</v>
      </c>
      <c r="G180" s="123">
        <f>ETo!$I180*((1-Constantes!$D$19)*ETo!$K180+ETo!$L180)</f>
        <v>1.4245568351037516</v>
      </c>
      <c r="H180" s="123">
        <v>0.84240480267244056</v>
      </c>
      <c r="I180" s="54"/>
    </row>
    <row r="181" spans="2:9">
      <c r="B181" s="53"/>
      <c r="C181" s="58">
        <v>176</v>
      </c>
      <c r="D181" s="123">
        <v>20.8</v>
      </c>
      <c r="E181" s="123">
        <v>-2.8</v>
      </c>
      <c r="F181" s="123">
        <v>0</v>
      </c>
      <c r="G181" s="123">
        <f>ETo!$I181*((1-Constantes!$D$19)*ETo!$K181+ETo!$L181)</f>
        <v>1.4251610305064926</v>
      </c>
      <c r="H181" s="123">
        <v>0.8364904327452436</v>
      </c>
      <c r="I181" s="54"/>
    </row>
    <row r="182" spans="2:9">
      <c r="B182" s="53"/>
      <c r="C182" s="58">
        <v>177</v>
      </c>
      <c r="D182" s="123">
        <v>21.2</v>
      </c>
      <c r="E182" s="123">
        <v>0.2</v>
      </c>
      <c r="F182" s="123">
        <v>0</v>
      </c>
      <c r="G182" s="123">
        <f>ETo!$I182*((1-Constantes!$D$19)*ETo!$K182+ETo!$L182)</f>
        <v>1.4841171355309042</v>
      </c>
      <c r="H182" s="123">
        <v>0.83069492014060564</v>
      </c>
      <c r="I182" s="54"/>
    </row>
    <row r="183" spans="2:9">
      <c r="B183" s="53"/>
      <c r="C183" s="58">
        <v>178</v>
      </c>
      <c r="D183" s="123">
        <v>18.600000000000001</v>
      </c>
      <c r="E183" s="123">
        <v>-0.5</v>
      </c>
      <c r="F183" s="123">
        <v>0</v>
      </c>
      <c r="G183" s="123">
        <f>ETo!$I183*((1-Constantes!$D$19)*ETo!$K183+ETo!$L183)</f>
        <v>1.428868727626843</v>
      </c>
      <c r="H183" s="123">
        <v>0.82495370076444607</v>
      </c>
      <c r="I183" s="54"/>
    </row>
    <row r="184" spans="2:9">
      <c r="B184" s="53"/>
      <c r="C184" s="58">
        <v>179</v>
      </c>
      <c r="D184" s="123">
        <v>21.5</v>
      </c>
      <c r="E184" s="123">
        <v>0.4</v>
      </c>
      <c r="F184" s="123">
        <v>0</v>
      </c>
      <c r="G184" s="123">
        <f>ETo!$I184*((1-Constantes!$D$19)*ETo!$K184+ETo!$L184)</f>
        <v>1.4953976232637045</v>
      </c>
      <c r="H184" s="123">
        <v>0.81925474603679938</v>
      </c>
      <c r="I184" s="54"/>
    </row>
    <row r="185" spans="2:9">
      <c r="B185" s="53"/>
      <c r="C185" s="58">
        <v>180</v>
      </c>
      <c r="D185" s="123">
        <v>21.5</v>
      </c>
      <c r="E185" s="123">
        <v>1.2</v>
      </c>
      <c r="F185" s="123">
        <v>0</v>
      </c>
      <c r="G185" s="123">
        <f>ETo!$I185*((1-Constantes!$D$19)*ETo!$K185+ETo!$L185)</f>
        <v>1.5110270965544792</v>
      </c>
      <c r="H185" s="123">
        <v>0.81359563350556574</v>
      </c>
      <c r="I185" s="54"/>
    </row>
    <row r="186" spans="2:9">
      <c r="B186" s="53"/>
      <c r="C186" s="58">
        <v>181</v>
      </c>
      <c r="D186" s="123">
        <v>20.5</v>
      </c>
      <c r="E186" s="123">
        <v>-1</v>
      </c>
      <c r="F186" s="123">
        <v>0</v>
      </c>
      <c r="G186" s="123">
        <f>ETo!$I186*((1-Constantes!$D$19)*ETo!$K186+ETo!$L186)</f>
        <v>1.4577938081717099</v>
      </c>
      <c r="H186" s="123">
        <v>0.80797569845968886</v>
      </c>
      <c r="I186" s="54"/>
    </row>
    <row r="187" spans="2:9">
      <c r="B187" s="53"/>
      <c r="C187" s="58">
        <v>182</v>
      </c>
      <c r="D187" s="123">
        <v>23.1</v>
      </c>
      <c r="E187" s="123">
        <v>-1.6</v>
      </c>
      <c r="F187" s="123">
        <v>0</v>
      </c>
      <c r="G187" s="123">
        <f>ETo!$I187*((1-Constantes!$D$19)*ETo!$K187+ETo!$L187)</f>
        <v>1.4945116242394698</v>
      </c>
      <c r="H187" s="123">
        <v>0.80239459907172139</v>
      </c>
      <c r="I187" s="54"/>
    </row>
    <row r="188" spans="2:9">
      <c r="B188" s="53"/>
      <c r="C188" s="58">
        <v>183</v>
      </c>
      <c r="D188" s="123">
        <v>23.5</v>
      </c>
      <c r="E188" s="123">
        <v>-1.7</v>
      </c>
      <c r="F188" s="123">
        <v>0</v>
      </c>
      <c r="G188" s="123">
        <f>ETo!$I188*((1-Constantes!$D$19)*ETo!$K188+ETo!$L188)</f>
        <v>1.5022760223750227</v>
      </c>
      <c r="H188" s="123">
        <v>0.79685205406574622</v>
      </c>
      <c r="I188" s="54"/>
    </row>
    <row r="189" spans="2:9">
      <c r="B189" s="53"/>
      <c r="C189" s="58">
        <v>184</v>
      </c>
      <c r="D189" s="123">
        <v>22</v>
      </c>
      <c r="E189" s="123">
        <v>-2</v>
      </c>
      <c r="F189" s="123">
        <v>0</v>
      </c>
      <c r="G189" s="123">
        <f>ETo!$I189*((1-Constantes!$D$19)*ETo!$K189+ETo!$L189)</f>
        <v>1.4739095404290903</v>
      </c>
      <c r="H189" s="123">
        <v>0.79134779474715566</v>
      </c>
      <c r="I189" s="54"/>
    </row>
    <row r="190" spans="2:9">
      <c r="B190" s="53"/>
      <c r="C190" s="58">
        <v>185</v>
      </c>
      <c r="D190" s="123">
        <v>21.2</v>
      </c>
      <c r="E190" s="123">
        <v>2.1</v>
      </c>
      <c r="F190" s="123">
        <v>0</v>
      </c>
      <c r="G190" s="123">
        <f>ETo!$I190*((1-Constantes!$D$19)*ETo!$K190+ETo!$L190)</f>
        <v>1.5344769389122068</v>
      </c>
      <c r="H190" s="123">
        <v>0.78588155622226985</v>
      </c>
      <c r="I190" s="54"/>
    </row>
    <row r="191" spans="2:9">
      <c r="B191" s="53"/>
      <c r="C191" s="58">
        <v>186</v>
      </c>
      <c r="D191" s="123">
        <v>22.7</v>
      </c>
      <c r="E191" s="123">
        <v>0.2</v>
      </c>
      <c r="F191" s="123">
        <v>0</v>
      </c>
      <c r="G191" s="123">
        <f>ETo!$I191*((1-Constantes!$D$19)*ETo!$K191+ETo!$L191)</f>
        <v>1.5308541254293173</v>
      </c>
      <c r="H191" s="123">
        <v>0.7804530757827336</v>
      </c>
      <c r="I191" s="54"/>
    </row>
    <row r="192" spans="2:9">
      <c r="B192" s="53"/>
      <c r="C192" s="58">
        <v>187</v>
      </c>
      <c r="D192" s="123">
        <v>22.2</v>
      </c>
      <c r="E192" s="123">
        <v>1.2</v>
      </c>
      <c r="F192" s="123">
        <v>0</v>
      </c>
      <c r="G192" s="123">
        <f>ETo!$I192*((1-Constantes!$D$19)*ETo!$K192+ETo!$L192)</f>
        <v>1.5433436231498125</v>
      </c>
      <c r="H192" s="123">
        <v>0.77506209259985714</v>
      </c>
      <c r="I192" s="54"/>
    </row>
    <row r="193" spans="2:9">
      <c r="B193" s="53"/>
      <c r="C193" s="58">
        <v>188</v>
      </c>
      <c r="D193" s="123">
        <v>23.5</v>
      </c>
      <c r="E193" s="123">
        <v>-4</v>
      </c>
      <c r="F193" s="123">
        <v>0</v>
      </c>
      <c r="G193" s="123">
        <f>ETo!$I193*((1-Constantes!$D$19)*ETo!$K193+ETo!$L193)</f>
        <v>1.4789386635299151</v>
      </c>
      <c r="H193" s="123">
        <v>0.76970834765851015</v>
      </c>
      <c r="I193" s="54"/>
    </row>
    <row r="194" spans="2:9">
      <c r="B194" s="53"/>
      <c r="C194" s="58">
        <v>189</v>
      </c>
      <c r="D194" s="123">
        <v>20.8</v>
      </c>
      <c r="E194" s="123">
        <v>-4.2</v>
      </c>
      <c r="F194" s="123">
        <v>0</v>
      </c>
      <c r="G194" s="123">
        <f>ETo!$I194*((1-Constantes!$D$19)*ETo!$K194+ETo!$L194)</f>
        <v>1.4328258850176703</v>
      </c>
      <c r="H194" s="123">
        <v>0.76439158373488314</v>
      </c>
      <c r="I194" s="54"/>
    </row>
    <row r="195" spans="2:9">
      <c r="B195" s="53"/>
      <c r="C195" s="58">
        <v>190</v>
      </c>
      <c r="D195" s="123">
        <v>19</v>
      </c>
      <c r="E195" s="123">
        <v>-4.5999999999999996</v>
      </c>
      <c r="F195" s="123">
        <v>2.2000000000000002</v>
      </c>
      <c r="G195" s="123">
        <f>ETo!$I195*((1-Constantes!$D$19)*ETo!$K195+ETo!$L195)</f>
        <v>1.3992122117247392</v>
      </c>
      <c r="H195" s="123">
        <v>0.7875821204058755</v>
      </c>
      <c r="I195" s="54"/>
    </row>
    <row r="196" spans="2:9">
      <c r="B196" s="53"/>
      <c r="C196" s="58">
        <v>191</v>
      </c>
      <c r="D196" s="123">
        <v>18.600000000000001</v>
      </c>
      <c r="E196" s="123">
        <v>0.5</v>
      </c>
      <c r="F196" s="123">
        <v>0</v>
      </c>
      <c r="G196" s="123">
        <f>ETo!$I196*((1-Constantes!$D$19)*ETo!$K196+ETo!$L196)</f>
        <v>1.4848268802756865</v>
      </c>
      <c r="H196" s="123">
        <v>0.77176604120032566</v>
      </c>
      <c r="I196" s="54"/>
    </row>
    <row r="197" spans="2:9">
      <c r="B197" s="53"/>
      <c r="C197" s="58">
        <v>192</v>
      </c>
      <c r="D197" s="123">
        <v>18.8</v>
      </c>
      <c r="E197" s="123">
        <v>3.1</v>
      </c>
      <c r="F197" s="123">
        <v>0</v>
      </c>
      <c r="G197" s="123">
        <f>ETo!$I197*((1-Constantes!$D$19)*ETo!$K197+ETo!$L197)</f>
        <v>1.5389640536347566</v>
      </c>
      <c r="H197" s="123">
        <v>0.75587986213803304</v>
      </c>
      <c r="I197" s="54"/>
    </row>
    <row r="198" spans="2:9">
      <c r="B198" s="53"/>
      <c r="C198" s="58">
        <v>193</v>
      </c>
      <c r="D198" s="123">
        <v>19.5</v>
      </c>
      <c r="E198" s="123">
        <v>2.1</v>
      </c>
      <c r="F198" s="123">
        <v>0</v>
      </c>
      <c r="G198" s="123">
        <f>ETo!$I198*((1-Constantes!$D$19)*ETo!$K198+ETo!$L198)</f>
        <v>1.5387763665528424</v>
      </c>
      <c r="H198" s="123">
        <v>0.7448090795791229</v>
      </c>
      <c r="I198" s="54"/>
    </row>
    <row r="199" spans="2:9">
      <c r="B199" s="53"/>
      <c r="C199" s="58">
        <v>194</v>
      </c>
      <c r="D199" s="123">
        <v>18.2</v>
      </c>
      <c r="E199" s="123">
        <v>-0.2</v>
      </c>
      <c r="F199" s="123">
        <v>0</v>
      </c>
      <c r="G199" s="123">
        <f>ETo!$I199*((1-Constantes!$D$19)*ETo!$K199+ETo!$L199)</f>
        <v>1.4804664022661818</v>
      </c>
      <c r="H199" s="123">
        <v>0.73859489124912103</v>
      </c>
      <c r="I199" s="54"/>
    </row>
    <row r="200" spans="2:9">
      <c r="B200" s="53"/>
      <c r="C200" s="58">
        <v>195</v>
      </c>
      <c r="D200" s="123">
        <v>17.8</v>
      </c>
      <c r="E200" s="123">
        <v>-1.5</v>
      </c>
      <c r="F200" s="123">
        <v>0</v>
      </c>
      <c r="G200" s="123">
        <f>ETo!$I200*((1-Constantes!$D$19)*ETo!$K200+ETo!$L200)</f>
        <v>1.4560148804610575</v>
      </c>
      <c r="H200" s="123">
        <v>0.73329753235524853</v>
      </c>
      <c r="I200" s="54"/>
    </row>
    <row r="201" spans="2:9">
      <c r="B201" s="53"/>
      <c r="C201" s="58">
        <v>196</v>
      </c>
      <c r="D201" s="123">
        <v>21.2</v>
      </c>
      <c r="E201" s="123">
        <v>-1.8</v>
      </c>
      <c r="F201" s="123">
        <v>0</v>
      </c>
      <c r="G201" s="123">
        <f>ETo!$I201*((1-Constantes!$D$19)*ETo!$K201+ETo!$L201)</f>
        <v>1.5163010626192206</v>
      </c>
      <c r="H201" s="123">
        <v>0.72819653280934138</v>
      </c>
      <c r="I201" s="54"/>
    </row>
    <row r="202" spans="2:9">
      <c r="B202" s="53"/>
      <c r="C202" s="58">
        <v>197</v>
      </c>
      <c r="D202" s="123">
        <v>19</v>
      </c>
      <c r="E202" s="123">
        <v>-1</v>
      </c>
      <c r="F202" s="123">
        <v>0</v>
      </c>
      <c r="G202" s="123">
        <f>ETo!$I202*((1-Constantes!$D$19)*ETo!$K202+ETo!$L202)</f>
        <v>1.4973207018678909</v>
      </c>
      <c r="H202" s="123">
        <v>0.72315997728904824</v>
      </c>
      <c r="I202" s="54"/>
    </row>
    <row r="203" spans="2:9">
      <c r="B203" s="53"/>
      <c r="C203" s="58">
        <v>198</v>
      </c>
      <c r="D203" s="123">
        <v>19.8</v>
      </c>
      <c r="E203" s="123">
        <v>-2.7</v>
      </c>
      <c r="F203" s="123">
        <v>0</v>
      </c>
      <c r="G203" s="123">
        <f>ETo!$I203*((1-Constantes!$D$19)*ETo!$K203+ETo!$L203)</f>
        <v>1.487370733006625</v>
      </c>
      <c r="H203" s="123">
        <v>0.71816355177806279</v>
      </c>
      <c r="I203" s="54"/>
    </row>
    <row r="204" spans="2:9">
      <c r="B204" s="53"/>
      <c r="C204" s="58">
        <v>199</v>
      </c>
      <c r="D204" s="123">
        <v>20.2</v>
      </c>
      <c r="E204" s="123">
        <v>-1.7</v>
      </c>
      <c r="F204" s="123">
        <v>0.2</v>
      </c>
      <c r="G204" s="123">
        <f>ETo!$I204*((1-Constantes!$D$19)*ETo!$K204+ETo!$L204)</f>
        <v>1.5185867302757956</v>
      </c>
      <c r="H204" s="123">
        <v>0.71388979141545261</v>
      </c>
      <c r="I204" s="54"/>
    </row>
    <row r="205" spans="2:9">
      <c r="B205" s="53"/>
      <c r="C205" s="58">
        <v>200</v>
      </c>
      <c r="D205" s="123">
        <v>14.5</v>
      </c>
      <c r="E205" s="123">
        <v>3.8</v>
      </c>
      <c r="F205" s="123">
        <v>1.6</v>
      </c>
      <c r="G205" s="123">
        <f>ETo!$I205*((1-Constantes!$D$19)*ETo!$K205+ETo!$L205)</f>
        <v>1.5214961456036071</v>
      </c>
      <c r="H205" s="123">
        <v>0.7263029249725822</v>
      </c>
      <c r="I205" s="54"/>
    </row>
    <row r="206" spans="2:9">
      <c r="B206" s="53"/>
      <c r="C206" s="58">
        <v>201</v>
      </c>
      <c r="D206" s="123">
        <v>13.8</v>
      </c>
      <c r="E206" s="123">
        <v>2.4</v>
      </c>
      <c r="F206" s="123">
        <v>5.0999999999999996</v>
      </c>
      <c r="G206" s="123">
        <f>ETo!$I206*((1-Constantes!$D$19)*ETo!$K206+ETo!$L206)</f>
        <v>1.490428341904632</v>
      </c>
      <c r="H206" s="123">
        <v>0.85434092913413862</v>
      </c>
      <c r="I206" s="54"/>
    </row>
    <row r="207" spans="2:9">
      <c r="B207" s="53"/>
      <c r="C207" s="58">
        <v>202</v>
      </c>
      <c r="D207" s="123">
        <v>9.4</v>
      </c>
      <c r="E207" s="123">
        <v>4.5</v>
      </c>
      <c r="F207" s="123">
        <v>6.7</v>
      </c>
      <c r="G207" s="123">
        <f>ETo!$I207*((1-Constantes!$D$19)*ETo!$K207+ETo!$L207)</f>
        <v>1.4559140418996428</v>
      </c>
      <c r="H207" s="123">
        <v>1.0780581989985307</v>
      </c>
      <c r="I207" s="54"/>
    </row>
    <row r="208" spans="2:9">
      <c r="B208" s="53"/>
      <c r="C208" s="58">
        <v>203</v>
      </c>
      <c r="D208" s="123">
        <v>15.5</v>
      </c>
      <c r="E208" s="123">
        <v>3.7</v>
      </c>
      <c r="F208" s="123">
        <v>0</v>
      </c>
      <c r="G208" s="123">
        <f>ETo!$I208*((1-Constantes!$D$19)*ETo!$K208+ETo!$L208)</f>
        <v>1.5585712887101051</v>
      </c>
      <c r="H208" s="123">
        <v>0.87165493190119658</v>
      </c>
      <c r="I208" s="54"/>
    </row>
    <row r="209" spans="2:9">
      <c r="B209" s="53"/>
      <c r="C209" s="58">
        <v>204</v>
      </c>
      <c r="D209" s="123">
        <v>17.600000000000001</v>
      </c>
      <c r="E209" s="123">
        <v>0.4</v>
      </c>
      <c r="F209" s="123">
        <v>0</v>
      </c>
      <c r="G209" s="123">
        <f>ETo!$I209*((1-Constantes!$D$19)*ETo!$K209+ETo!$L209)</f>
        <v>1.5439473990754218</v>
      </c>
      <c r="H209" s="123">
        <v>0.8514136530055616</v>
      </c>
      <c r="I209" s="54"/>
    </row>
    <row r="210" spans="2:9">
      <c r="B210" s="53"/>
      <c r="C210" s="58">
        <v>205</v>
      </c>
      <c r="D210" s="123">
        <v>20.6</v>
      </c>
      <c r="E210" s="123">
        <v>-0.9</v>
      </c>
      <c r="F210" s="123">
        <v>0</v>
      </c>
      <c r="G210" s="123">
        <f>ETo!$I210*((1-Constantes!$D$19)*ETo!$K210+ETo!$L210)</f>
        <v>1.5826590347619927</v>
      </c>
      <c r="H210" s="123">
        <v>0.83146351290814136</v>
      </c>
      <c r="I210" s="54"/>
    </row>
    <row r="211" spans="2:9">
      <c r="B211" s="53"/>
      <c r="C211" s="58">
        <v>206</v>
      </c>
      <c r="D211" s="123">
        <v>21.2</v>
      </c>
      <c r="E211" s="123">
        <v>-1.5</v>
      </c>
      <c r="F211" s="123">
        <v>0</v>
      </c>
      <c r="G211" s="123">
        <f>ETo!$I211*((1-Constantes!$D$19)*ETo!$K211+ETo!$L211)</f>
        <v>1.5904041440112984</v>
      </c>
      <c r="H211" s="123">
        <v>0.81201736600802787</v>
      </c>
      <c r="I211" s="54"/>
    </row>
    <row r="212" spans="2:9">
      <c r="B212" s="53"/>
      <c r="C212" s="58">
        <v>207</v>
      </c>
      <c r="D212" s="123">
        <v>20.8</v>
      </c>
      <c r="E212" s="123">
        <v>-3.5</v>
      </c>
      <c r="F212" s="123">
        <v>0</v>
      </c>
      <c r="G212" s="123">
        <f>ETo!$I212*((1-Constantes!$D$19)*ETo!$K212+ETo!$L212)</f>
        <v>1.5537966920022115</v>
      </c>
      <c r="H212" s="123">
        <v>0.79336921260929982</v>
      </c>
      <c r="I212" s="54"/>
    </row>
    <row r="213" spans="2:9">
      <c r="B213" s="53"/>
      <c r="C213" s="58">
        <v>208</v>
      </c>
      <c r="D213" s="123">
        <v>21.1</v>
      </c>
      <c r="E213" s="123">
        <v>-4</v>
      </c>
      <c r="F213" s="123">
        <v>0</v>
      </c>
      <c r="G213" s="123">
        <f>ETo!$I213*((1-Constantes!$D$19)*ETo!$K213+ETo!$L213)</f>
        <v>1.557958546506391</v>
      </c>
      <c r="H213" s="123">
        <v>0.77516373022852192</v>
      </c>
      <c r="I213" s="54"/>
    </row>
    <row r="214" spans="2:9">
      <c r="B214" s="53"/>
      <c r="C214" s="58">
        <v>209</v>
      </c>
      <c r="D214" s="123">
        <v>21.2</v>
      </c>
      <c r="E214" s="123">
        <v>-3</v>
      </c>
      <c r="F214" s="123">
        <v>0</v>
      </c>
      <c r="G214" s="123">
        <f>ETo!$I214*((1-Constantes!$D$19)*ETo!$K214+ETo!$L214)</f>
        <v>1.586521988281987</v>
      </c>
      <c r="H214" s="123">
        <v>0.75719514056852977</v>
      </c>
      <c r="I214" s="54"/>
    </row>
    <row r="215" spans="2:9">
      <c r="B215" s="53"/>
      <c r="C215" s="58">
        <v>210</v>
      </c>
      <c r="D215" s="123">
        <v>22</v>
      </c>
      <c r="E215" s="123">
        <v>-3.3</v>
      </c>
      <c r="F215" s="123">
        <v>0</v>
      </c>
      <c r="G215" s="123">
        <f>ETo!$I215*((1-Constantes!$D$19)*ETo!$K215+ETo!$L215)</f>
        <v>1.6042003221251495</v>
      </c>
      <c r="H215" s="123">
        <v>0.73952614878419798</v>
      </c>
      <c r="I215" s="54"/>
    </row>
    <row r="216" spans="2:9">
      <c r="B216" s="53"/>
      <c r="C216" s="58">
        <v>211</v>
      </c>
      <c r="D216" s="123">
        <v>24</v>
      </c>
      <c r="E216" s="123">
        <v>-0.5</v>
      </c>
      <c r="F216" s="123">
        <v>0</v>
      </c>
      <c r="G216" s="123">
        <f>ETo!$I216*((1-Constantes!$D$19)*ETo!$K216+ETo!$L216)</f>
        <v>1.7042603042456508</v>
      </c>
      <c r="H216" s="123">
        <v>0.72155885939068964</v>
      </c>
      <c r="I216" s="54"/>
    </row>
    <row r="217" spans="2:9">
      <c r="B217" s="53"/>
      <c r="C217" s="58">
        <v>212</v>
      </c>
      <c r="D217" s="123">
        <v>20.100000000000001</v>
      </c>
      <c r="E217" s="123">
        <v>-0.3</v>
      </c>
      <c r="F217" s="123">
        <v>0</v>
      </c>
      <c r="G217" s="123">
        <f>ETo!$I217*((1-Constantes!$D$19)*ETo!$K217+ETo!$L217)</f>
        <v>1.6422311987659268</v>
      </c>
      <c r="H217" s="123">
        <v>0.70443430781362038</v>
      </c>
      <c r="I217" s="54"/>
    </row>
    <row r="218" spans="2:9">
      <c r="B218" s="53"/>
      <c r="C218" s="58">
        <v>213</v>
      </c>
      <c r="D218" s="123">
        <v>21</v>
      </c>
      <c r="E218" s="123">
        <v>2.9</v>
      </c>
      <c r="F218" s="123">
        <v>0</v>
      </c>
      <c r="G218" s="123">
        <f>ETo!$I218*((1-Constantes!$D$19)*ETo!$K218+ETo!$L218)</f>
        <v>1.7302845133911342</v>
      </c>
      <c r="H218" s="123">
        <v>0.68707687507979631</v>
      </c>
      <c r="I218" s="54"/>
    </row>
    <row r="219" spans="2:9">
      <c r="B219" s="53"/>
      <c r="C219" s="58">
        <v>214</v>
      </c>
      <c r="D219" s="123">
        <v>19.8</v>
      </c>
      <c r="E219" s="123">
        <v>3</v>
      </c>
      <c r="F219" s="123">
        <v>0.4</v>
      </c>
      <c r="G219" s="123">
        <f>ETo!$I219*((1-Constantes!$D$19)*ETo!$K219+ETo!$L219)</f>
        <v>1.7181871429804818</v>
      </c>
      <c r="H219" s="123">
        <v>0.67704893635792573</v>
      </c>
      <c r="I219" s="54"/>
    </row>
    <row r="220" spans="2:9">
      <c r="B220" s="53"/>
      <c r="C220" s="58">
        <v>215</v>
      </c>
      <c r="D220" s="123">
        <v>21.6</v>
      </c>
      <c r="E220" s="123">
        <v>1.2</v>
      </c>
      <c r="F220" s="123">
        <v>0</v>
      </c>
      <c r="G220" s="123">
        <f>ETo!$I220*((1-Constantes!$D$19)*ETo!$K220+ETo!$L220)</f>
        <v>1.7275850319642392</v>
      </c>
      <c r="H220" s="123">
        <v>0.66026236176748287</v>
      </c>
      <c r="I220" s="54"/>
    </row>
    <row r="221" spans="2:9">
      <c r="B221" s="53"/>
      <c r="C221" s="58">
        <v>216</v>
      </c>
      <c r="D221" s="123">
        <v>21.8</v>
      </c>
      <c r="E221" s="123">
        <v>1</v>
      </c>
      <c r="F221" s="123">
        <v>0</v>
      </c>
      <c r="G221" s="123">
        <f>ETo!$I221*((1-Constantes!$D$19)*ETo!$K221+ETo!$L221)</f>
        <v>1.7371070330386371</v>
      </c>
      <c r="H221" s="123">
        <v>0.6437601516119017</v>
      </c>
      <c r="I221" s="54"/>
    </row>
    <row r="222" spans="2:9">
      <c r="B222" s="53"/>
      <c r="C222" s="58">
        <v>217</v>
      </c>
      <c r="D222" s="123">
        <v>20.6</v>
      </c>
      <c r="E222" s="123">
        <v>5</v>
      </c>
      <c r="F222" s="123">
        <v>0</v>
      </c>
      <c r="G222" s="123">
        <f>ETo!$I222*((1-Constantes!$D$19)*ETo!$K222+ETo!$L222)</f>
        <v>1.8023625948032906</v>
      </c>
      <c r="H222" s="123">
        <v>0.63134413209043816</v>
      </c>
      <c r="I222" s="54"/>
    </row>
    <row r="223" spans="2:9">
      <c r="B223" s="53"/>
      <c r="C223" s="58">
        <v>218</v>
      </c>
      <c r="D223" s="123">
        <v>11.6</v>
      </c>
      <c r="E223" s="123">
        <v>1.2</v>
      </c>
      <c r="F223" s="123">
        <v>2.6</v>
      </c>
      <c r="G223" s="123">
        <f>ETo!$I223*((1-Constantes!$D$19)*ETo!$K223+ETo!$L223)</f>
        <v>1.5605908157827737</v>
      </c>
      <c r="H223" s="123">
        <v>0.66124350105376839</v>
      </c>
      <c r="I223" s="54"/>
    </row>
    <row r="224" spans="2:9">
      <c r="B224" s="53"/>
      <c r="C224" s="58">
        <v>219</v>
      </c>
      <c r="D224" s="123">
        <v>17.5</v>
      </c>
      <c r="E224" s="123">
        <v>5.2</v>
      </c>
      <c r="F224" s="123">
        <v>0</v>
      </c>
      <c r="G224" s="123">
        <f>ETo!$I224*((1-Constantes!$D$19)*ETo!$K224+ETo!$L224)</f>
        <v>1.7643568207607161</v>
      </c>
      <c r="H224" s="123">
        <v>0.64428585004039052</v>
      </c>
      <c r="I224" s="54"/>
    </row>
    <row r="225" spans="2:9">
      <c r="B225" s="53"/>
      <c r="C225" s="58">
        <v>220</v>
      </c>
      <c r="D225" s="123">
        <v>19.600000000000001</v>
      </c>
      <c r="E225" s="123">
        <v>0.7</v>
      </c>
      <c r="F225" s="123">
        <v>0.6</v>
      </c>
      <c r="G225" s="123">
        <f>ETo!$I225*((1-Constantes!$D$19)*ETo!$K225+ETo!$L225)</f>
        <v>1.7263430680055005</v>
      </c>
      <c r="H225" s="123">
        <v>0.63824968895205647</v>
      </c>
      <c r="I225" s="54"/>
    </row>
    <row r="226" spans="2:9">
      <c r="B226" s="53"/>
      <c r="C226" s="58">
        <v>221</v>
      </c>
      <c r="D226" s="123">
        <v>21.2</v>
      </c>
      <c r="E226" s="123">
        <v>3.2</v>
      </c>
      <c r="F226" s="123">
        <v>0</v>
      </c>
      <c r="G226" s="123">
        <f>ETo!$I226*((1-Constantes!$D$19)*ETo!$K226+ETo!$L226)</f>
        <v>1.8186919696595099</v>
      </c>
      <c r="H226" s="123">
        <v>0.62136108900801323</v>
      </c>
      <c r="I226" s="54"/>
    </row>
    <row r="227" spans="2:9">
      <c r="B227" s="53"/>
      <c r="C227" s="58">
        <v>222</v>
      </c>
      <c r="D227" s="123">
        <v>20.2</v>
      </c>
      <c r="E227" s="123">
        <v>4.8</v>
      </c>
      <c r="F227" s="123">
        <v>0</v>
      </c>
      <c r="G227" s="123">
        <f>ETo!$I227*((1-Constantes!$D$19)*ETo!$K227+ETo!$L227)</f>
        <v>1.8412152543427607</v>
      </c>
      <c r="H227" s="123">
        <v>0.60975226577506603</v>
      </c>
      <c r="I227" s="54"/>
    </row>
    <row r="228" spans="2:9">
      <c r="B228" s="53"/>
      <c r="C228" s="58">
        <v>223</v>
      </c>
      <c r="D228" s="123">
        <v>21.2</v>
      </c>
      <c r="E228" s="123">
        <v>0.5</v>
      </c>
      <c r="F228" s="123">
        <v>0</v>
      </c>
      <c r="G228" s="123">
        <f>ETo!$I228*((1-Constantes!$D$19)*ETo!$K228+ETo!$L228)</f>
        <v>1.7843175860392968</v>
      </c>
      <c r="H228" s="123">
        <v>0.60420274318829759</v>
      </c>
      <c r="I228" s="54"/>
    </row>
    <row r="229" spans="2:9">
      <c r="B229" s="53"/>
      <c r="C229" s="58">
        <v>224</v>
      </c>
      <c r="D229" s="123">
        <v>19.8</v>
      </c>
      <c r="E229" s="123">
        <v>1.1000000000000001</v>
      </c>
      <c r="F229" s="123">
        <v>0</v>
      </c>
      <c r="G229" s="123">
        <f>ETo!$I229*((1-Constantes!$D$19)*ETo!$K229+ETo!$L229)</f>
        <v>1.7781716851876053</v>
      </c>
      <c r="H229" s="123">
        <v>0.59978465890696375</v>
      </c>
      <c r="I229" s="54"/>
    </row>
    <row r="230" spans="2:9">
      <c r="B230" s="53"/>
      <c r="C230" s="58">
        <v>225</v>
      </c>
      <c r="D230" s="123">
        <v>20.100000000000001</v>
      </c>
      <c r="E230" s="123">
        <v>0.2</v>
      </c>
      <c r="F230" s="123">
        <v>0.2</v>
      </c>
      <c r="G230" s="123">
        <f>ETo!$I230*((1-Constantes!$D$19)*ETo!$K230+ETo!$L230)</f>
        <v>1.7760396389426305</v>
      </c>
      <c r="H230" s="123">
        <v>0.59628411072290444</v>
      </c>
      <c r="I230" s="54"/>
    </row>
    <row r="231" spans="2:9">
      <c r="B231" s="53"/>
      <c r="C231" s="58">
        <v>226</v>
      </c>
      <c r="D231" s="123">
        <v>21</v>
      </c>
      <c r="E231" s="123">
        <v>-1</v>
      </c>
      <c r="F231" s="123">
        <v>0</v>
      </c>
      <c r="G231" s="123">
        <f>ETo!$I231*((1-Constantes!$D$19)*ETo!$K231+ETo!$L231)</f>
        <v>1.7800110239758247</v>
      </c>
      <c r="H231" s="123">
        <v>0.591600302337698</v>
      </c>
      <c r="I231" s="54"/>
    </row>
    <row r="232" spans="2:9">
      <c r="B232" s="53"/>
      <c r="C232" s="58">
        <v>227</v>
      </c>
      <c r="D232" s="123">
        <v>21.5</v>
      </c>
      <c r="E232" s="123">
        <v>-0.7</v>
      </c>
      <c r="F232" s="123">
        <v>0</v>
      </c>
      <c r="G232" s="123">
        <f>ETo!$I232*((1-Constantes!$D$19)*ETo!$K232+ETo!$L232)</f>
        <v>1.8066934292467687</v>
      </c>
      <c r="H232" s="123">
        <v>0.58741053181682745</v>
      </c>
      <c r="I232" s="54"/>
    </row>
    <row r="233" spans="2:9">
      <c r="B233" s="53"/>
      <c r="C233" s="58">
        <v>228</v>
      </c>
      <c r="D233" s="123">
        <v>19.8</v>
      </c>
      <c r="E233" s="123">
        <v>1</v>
      </c>
      <c r="F233" s="123">
        <v>0</v>
      </c>
      <c r="G233" s="123">
        <f>ETo!$I233*((1-Constantes!$D$19)*ETo!$K233+ETo!$L233)</f>
        <v>1.8169752563907788</v>
      </c>
      <c r="H233" s="123">
        <v>0.5833341075799755</v>
      </c>
      <c r="I233" s="54"/>
    </row>
    <row r="234" spans="2:9">
      <c r="B234" s="53"/>
      <c r="C234" s="58">
        <v>229</v>
      </c>
      <c r="D234" s="123">
        <v>21.2</v>
      </c>
      <c r="E234" s="123">
        <v>1.3</v>
      </c>
      <c r="F234" s="123">
        <v>3.3</v>
      </c>
      <c r="G234" s="123">
        <f>ETo!$I234*((1-Constantes!$D$19)*ETo!$K234+ETo!$L234)</f>
        <v>1.8628906104146707</v>
      </c>
      <c r="H234" s="123">
        <v>0.62386724639840496</v>
      </c>
      <c r="I234" s="54"/>
    </row>
    <row r="235" spans="2:9">
      <c r="B235" s="53"/>
      <c r="C235" s="58">
        <v>230</v>
      </c>
      <c r="D235" s="123">
        <v>21.2</v>
      </c>
      <c r="E235" s="123">
        <v>1.2</v>
      </c>
      <c r="F235" s="123">
        <v>0</v>
      </c>
      <c r="G235" s="123">
        <f>ETo!$I235*((1-Constantes!$D$19)*ETo!$K235+ETo!$L235)</f>
        <v>1.8713149665010371</v>
      </c>
      <c r="H235" s="123">
        <v>0.60604028436446344</v>
      </c>
      <c r="I235" s="54"/>
    </row>
    <row r="236" spans="2:9">
      <c r="B236" s="53"/>
      <c r="C236" s="58">
        <v>231</v>
      </c>
      <c r="D236" s="123">
        <v>21.7</v>
      </c>
      <c r="E236" s="123">
        <v>0.9</v>
      </c>
      <c r="F236" s="123">
        <v>0</v>
      </c>
      <c r="G236" s="123">
        <f>ETo!$I236*((1-Constantes!$D$19)*ETo!$K236+ETo!$L236)</f>
        <v>1.8861006289932412</v>
      </c>
      <c r="H236" s="123">
        <v>0.58875331363964878</v>
      </c>
      <c r="I236" s="54"/>
    </row>
    <row r="237" spans="2:9">
      <c r="B237" s="53"/>
      <c r="C237" s="58">
        <v>232</v>
      </c>
      <c r="D237" s="123">
        <v>20.9</v>
      </c>
      <c r="E237" s="123">
        <v>4.7</v>
      </c>
      <c r="F237" s="123">
        <v>0</v>
      </c>
      <c r="G237" s="123">
        <f>ETo!$I237*((1-Constantes!$D$19)*ETo!$K237+ETo!$L237)</f>
        <v>1.960839475355727</v>
      </c>
      <c r="H237" s="123">
        <v>0.5713441393685319</v>
      </c>
      <c r="I237" s="54"/>
    </row>
    <row r="238" spans="2:9">
      <c r="B238" s="53"/>
      <c r="C238" s="58">
        <v>233</v>
      </c>
      <c r="D238" s="123">
        <v>20.100000000000001</v>
      </c>
      <c r="E238" s="123">
        <v>3.3</v>
      </c>
      <c r="F238" s="123">
        <v>0</v>
      </c>
      <c r="G238" s="123">
        <f>ETo!$I238*((1-Constantes!$D$19)*ETo!$K238+ETo!$L238)</f>
        <v>1.924430897239878</v>
      </c>
      <c r="H238" s="123">
        <v>0.56418446194341942</v>
      </c>
      <c r="I238" s="54"/>
    </row>
    <row r="239" spans="2:9">
      <c r="B239" s="53"/>
      <c r="C239" s="58">
        <v>234</v>
      </c>
      <c r="D239" s="123">
        <v>21.8</v>
      </c>
      <c r="E239" s="123">
        <v>6.5</v>
      </c>
      <c r="F239" s="123">
        <v>0</v>
      </c>
      <c r="G239" s="123">
        <f>ETo!$I239*((1-Constantes!$D$19)*ETo!$K239+ETo!$L239)</f>
        <v>2.0414136235577747</v>
      </c>
      <c r="H239" s="123">
        <v>0.55969993155863007</v>
      </c>
      <c r="I239" s="54"/>
    </row>
    <row r="240" spans="2:9">
      <c r="B240" s="53"/>
      <c r="C240" s="58">
        <v>235</v>
      </c>
      <c r="D240" s="123">
        <v>23</v>
      </c>
      <c r="E240" s="123">
        <v>1.2</v>
      </c>
      <c r="F240" s="123">
        <v>0</v>
      </c>
      <c r="G240" s="123">
        <f>ETo!$I240*((1-Constantes!$D$19)*ETo!$K240+ETo!$L240)</f>
        <v>1.9631533424187086</v>
      </c>
      <c r="H240" s="123">
        <v>0.55572640858611388</v>
      </c>
      <c r="I240" s="54"/>
    </row>
    <row r="241" spans="2:9">
      <c r="B241" s="53"/>
      <c r="C241" s="58">
        <v>236</v>
      </c>
      <c r="D241" s="123">
        <v>23</v>
      </c>
      <c r="E241" s="123">
        <v>1.8</v>
      </c>
      <c r="F241" s="123">
        <v>0</v>
      </c>
      <c r="G241" s="123">
        <f>ETo!$I241*((1-Constantes!$D$19)*ETo!$K241+ETo!$L241)</f>
        <v>1.9870113238731946</v>
      </c>
      <c r="H241" s="123">
        <v>0.55186809220465805</v>
      </c>
      <c r="I241" s="54"/>
    </row>
    <row r="242" spans="2:9">
      <c r="B242" s="53"/>
      <c r="C242" s="58">
        <v>237</v>
      </c>
      <c r="D242" s="123">
        <v>18.2</v>
      </c>
      <c r="E242" s="123">
        <v>0.8</v>
      </c>
      <c r="F242" s="123">
        <v>0</v>
      </c>
      <c r="G242" s="123">
        <f>ETo!$I242*((1-Constantes!$D$19)*ETo!$K242+ETo!$L242)</f>
        <v>1.8712686383090071</v>
      </c>
      <c r="H242" s="123">
        <v>0.54805247139876578</v>
      </c>
      <c r="I242" s="54"/>
    </row>
    <row r="243" spans="2:9">
      <c r="B243" s="53"/>
      <c r="C243" s="58">
        <v>238</v>
      </c>
      <c r="D243" s="123">
        <v>19.8</v>
      </c>
      <c r="E243" s="123">
        <v>3.2</v>
      </c>
      <c r="F243" s="123">
        <v>0</v>
      </c>
      <c r="G243" s="123">
        <f>ETo!$I243*((1-Constantes!$D$19)*ETo!$K243+ETo!$L243)</f>
        <v>1.9690065171651843</v>
      </c>
      <c r="H243" s="123">
        <v>0.54426614022811326</v>
      </c>
      <c r="I243" s="54"/>
    </row>
    <row r="244" spans="2:9">
      <c r="B244" s="53"/>
      <c r="C244" s="58">
        <v>239</v>
      </c>
      <c r="D244" s="123">
        <v>20.5</v>
      </c>
      <c r="E244" s="123">
        <v>4</v>
      </c>
      <c r="F244" s="123">
        <v>0</v>
      </c>
      <c r="G244" s="123">
        <f>ETo!$I244*((1-Constantes!$D$19)*ETo!$K244+ETo!$L244)</f>
        <v>2.0127385894170753</v>
      </c>
      <c r="H244" s="123">
        <v>0.540506499409807</v>
      </c>
      <c r="I244" s="54"/>
    </row>
    <row r="245" spans="2:9">
      <c r="B245" s="53"/>
      <c r="C245" s="58">
        <v>240</v>
      </c>
      <c r="D245" s="123">
        <v>19.2</v>
      </c>
      <c r="E245" s="123">
        <v>0.8</v>
      </c>
      <c r="F245" s="123">
        <v>0</v>
      </c>
      <c r="G245" s="123">
        <f>ETo!$I245*((1-Constantes!$D$19)*ETo!$K245+ETo!$L245)</f>
        <v>1.9237530324710939</v>
      </c>
      <c r="H245" s="123">
        <v>0.53677292636561302</v>
      </c>
      <c r="I245" s="54"/>
    </row>
    <row r="246" spans="2:9">
      <c r="B246" s="53"/>
      <c r="C246" s="58">
        <v>241</v>
      </c>
      <c r="D246" s="123">
        <v>20</v>
      </c>
      <c r="E246" s="123">
        <v>-1</v>
      </c>
      <c r="F246" s="123">
        <v>0</v>
      </c>
      <c r="G246" s="123">
        <f>ETo!$I246*((1-Constantes!$D$19)*ETo!$K246+ETo!$L246)</f>
        <v>1.9117642819798339</v>
      </c>
      <c r="H246" s="123">
        <v>0.53306516091762446</v>
      </c>
      <c r="I246" s="54"/>
    </row>
    <row r="247" spans="2:9">
      <c r="B247" s="53"/>
      <c r="C247" s="58">
        <v>242</v>
      </c>
      <c r="D247" s="123">
        <v>22.6</v>
      </c>
      <c r="E247" s="123">
        <v>0.4</v>
      </c>
      <c r="F247" s="123">
        <v>0</v>
      </c>
      <c r="G247" s="123">
        <f>ETo!$I247*((1-Constantes!$D$19)*ETo!$K247+ETo!$L247)</f>
        <v>2.0110967608785111</v>
      </c>
      <c r="H247" s="123">
        <v>0.52938301015314715</v>
      </c>
      <c r="I247" s="54"/>
    </row>
    <row r="248" spans="2:9">
      <c r="B248" s="53"/>
      <c r="C248" s="58">
        <v>243</v>
      </c>
      <c r="D248" s="123">
        <v>21.6</v>
      </c>
      <c r="E248" s="123">
        <v>0.4</v>
      </c>
      <c r="F248" s="123">
        <v>0</v>
      </c>
      <c r="G248" s="123">
        <f>ETo!$I248*((1-Constantes!$D$19)*ETo!$K248+ETo!$L248)</f>
        <v>1.9990339338242096</v>
      </c>
      <c r="H248" s="123">
        <v>0.52572629446093611</v>
      </c>
      <c r="I248" s="54"/>
    </row>
    <row r="249" spans="2:9">
      <c r="B249" s="53"/>
      <c r="C249" s="58">
        <v>244</v>
      </c>
      <c r="D249" s="123">
        <v>21</v>
      </c>
      <c r="E249" s="123">
        <v>2.8</v>
      </c>
      <c r="F249" s="123">
        <v>0</v>
      </c>
      <c r="G249" s="123">
        <f>ETo!$I249*((1-Constantes!$D$19)*ETo!$K249+ETo!$L249)</f>
        <v>2.0499552772802132</v>
      </c>
      <c r="H249" s="123">
        <v>0.5220948376585749</v>
      </c>
      <c r="I249" s="54"/>
    </row>
    <row r="250" spans="2:9">
      <c r="B250" s="53"/>
      <c r="C250" s="58">
        <v>245</v>
      </c>
      <c r="D250" s="123">
        <v>22</v>
      </c>
      <c r="E250" s="123">
        <v>1.2</v>
      </c>
      <c r="F250" s="123">
        <v>0</v>
      </c>
      <c r="G250" s="123">
        <f>ETo!$I250*((1-Constantes!$D$19)*ETo!$K250+ETo!$L250)</f>
        <v>2.0467043102073044</v>
      </c>
      <c r="H250" s="123">
        <v>0.51848846518066893</v>
      </c>
      <c r="I250" s="54"/>
    </row>
    <row r="251" spans="2:9">
      <c r="B251" s="53"/>
      <c r="C251" s="58">
        <v>246</v>
      </c>
      <c r="D251" s="123">
        <v>22.2</v>
      </c>
      <c r="E251" s="123">
        <v>1.4</v>
      </c>
      <c r="F251" s="123">
        <v>0</v>
      </c>
      <c r="G251" s="123">
        <f>ETo!$I251*((1-Constantes!$D$19)*ETo!$K251+ETo!$L251)</f>
        <v>2.0660812395949142</v>
      </c>
      <c r="H251" s="123">
        <v>0.51490700374077025</v>
      </c>
      <c r="I251" s="54"/>
    </row>
    <row r="252" spans="2:9">
      <c r="B252" s="53"/>
      <c r="C252" s="58">
        <v>247</v>
      </c>
      <c r="D252" s="123">
        <v>22</v>
      </c>
      <c r="E252" s="123">
        <v>-1.2</v>
      </c>
      <c r="F252" s="123">
        <v>0</v>
      </c>
      <c r="G252" s="123">
        <f>ETo!$I252*((1-Constantes!$D$19)*ETo!$K252+ETo!$L252)</f>
        <v>2.0122300910338411</v>
      </c>
      <c r="H252" s="123">
        <v>0.51135028126277904</v>
      </c>
      <c r="I252" s="54"/>
    </row>
    <row r="253" spans="2:9">
      <c r="B253" s="53"/>
      <c r="C253" s="58">
        <v>248</v>
      </c>
      <c r="D253" s="123">
        <v>23</v>
      </c>
      <c r="E253" s="123">
        <v>-0.5</v>
      </c>
      <c r="F253" s="123">
        <v>0</v>
      </c>
      <c r="G253" s="123">
        <f>ETo!$I253*((1-Constantes!$D$19)*ETo!$K253+ETo!$L253)</f>
        <v>2.061136124941839</v>
      </c>
      <c r="H253" s="123">
        <v>0.50781812686165595</v>
      </c>
      <c r="I253" s="54"/>
    </row>
    <row r="254" spans="2:9">
      <c r="B254" s="53"/>
      <c r="C254" s="58">
        <v>249</v>
      </c>
      <c r="D254" s="123">
        <v>22.2</v>
      </c>
      <c r="E254" s="123">
        <v>-2.8</v>
      </c>
      <c r="F254" s="123">
        <v>0</v>
      </c>
      <c r="G254" s="123">
        <f>ETo!$I254*((1-Constantes!$D$19)*ETo!$K254+ETo!$L254)</f>
        <v>1.9996069986634046</v>
      </c>
      <c r="H254" s="123">
        <v>0.50431037083319818</v>
      </c>
      <c r="I254" s="54"/>
    </row>
    <row r="255" spans="2:9">
      <c r="B255" s="53"/>
      <c r="C255" s="58">
        <v>250</v>
      </c>
      <c r="D255" s="123">
        <v>24.2</v>
      </c>
      <c r="E255" s="123">
        <v>1.2</v>
      </c>
      <c r="F255" s="123">
        <v>0</v>
      </c>
      <c r="G255" s="123">
        <f>ETo!$I255*((1-Constantes!$D$19)*ETo!$K255+ETo!$L255)</f>
        <v>2.1483255187923089</v>
      </c>
      <c r="H255" s="123">
        <v>0.50082684464551686</v>
      </c>
      <c r="I255" s="54"/>
    </row>
    <row r="256" spans="2:9">
      <c r="B256" s="53"/>
      <c r="C256" s="58">
        <v>251</v>
      </c>
      <c r="D256" s="123">
        <v>22.2</v>
      </c>
      <c r="E256" s="123">
        <v>3.5</v>
      </c>
      <c r="F256" s="123">
        <v>0</v>
      </c>
      <c r="G256" s="123">
        <f>ETo!$I256*((1-Constantes!$D$19)*ETo!$K256+ETo!$L256)</f>
        <v>2.1653947020168114</v>
      </c>
      <c r="H256" s="123">
        <v>0.4973673809308729</v>
      </c>
      <c r="I256" s="54"/>
    </row>
    <row r="257" spans="2:9">
      <c r="B257" s="53"/>
      <c r="C257" s="58">
        <v>252</v>
      </c>
      <c r="D257" s="123">
        <v>22.8</v>
      </c>
      <c r="E257" s="123">
        <v>3.5</v>
      </c>
      <c r="F257" s="123">
        <v>0</v>
      </c>
      <c r="G257" s="123">
        <f>ETo!$I257*((1-Constantes!$D$19)*ETo!$K257+ETo!$L257)</f>
        <v>2.1894736897459022</v>
      </c>
      <c r="H257" s="123">
        <v>0.49393181347762338</v>
      </c>
      <c r="I257" s="54"/>
    </row>
    <row r="258" spans="2:9">
      <c r="B258" s="53"/>
      <c r="C258" s="58">
        <v>253</v>
      </c>
      <c r="D258" s="123">
        <v>21.3</v>
      </c>
      <c r="E258" s="123">
        <v>4.5</v>
      </c>
      <c r="F258" s="123">
        <v>0</v>
      </c>
      <c r="G258" s="123">
        <f>ETo!$I258*((1-Constantes!$D$19)*ETo!$K258+ETo!$L258)</f>
        <v>2.1876197576160843</v>
      </c>
      <c r="H258" s="123">
        <v>0.49051997722223351</v>
      </c>
      <c r="I258" s="54"/>
    </row>
    <row r="259" spans="2:9">
      <c r="B259" s="53"/>
      <c r="C259" s="58">
        <v>254</v>
      </c>
      <c r="D259" s="123">
        <v>22.2</v>
      </c>
      <c r="E259" s="123">
        <v>2.5</v>
      </c>
      <c r="F259" s="123">
        <v>0</v>
      </c>
      <c r="G259" s="123">
        <f>ETo!$I259*((1-Constantes!$D$19)*ETo!$K259+ETo!$L259)</f>
        <v>2.1713877331953473</v>
      </c>
      <c r="H259" s="123">
        <v>0.48713170824134588</v>
      </c>
      <c r="I259" s="54"/>
    </row>
    <row r="260" spans="2:9">
      <c r="B260" s="53"/>
      <c r="C260" s="58">
        <v>255</v>
      </c>
      <c r="D260" s="123">
        <v>23.5</v>
      </c>
      <c r="E260" s="123">
        <v>2.8</v>
      </c>
      <c r="F260" s="123">
        <v>0</v>
      </c>
      <c r="G260" s="123">
        <f>ETo!$I260*((1-Constantes!$D$19)*ETo!$K260+ETo!$L260)</f>
        <v>2.2189586755080257</v>
      </c>
      <c r="H260" s="123">
        <v>0.48376684374390427</v>
      </c>
      <c r="I260" s="54"/>
    </row>
    <row r="261" spans="2:9">
      <c r="B261" s="53"/>
      <c r="C261" s="58">
        <v>256</v>
      </c>
      <c r="D261" s="123">
        <v>21.8</v>
      </c>
      <c r="E261" s="123">
        <v>2.7</v>
      </c>
      <c r="F261" s="123">
        <v>0</v>
      </c>
      <c r="G261" s="123">
        <f>ETo!$I261*((1-Constantes!$D$19)*ETo!$K261+ETo!$L261)</f>
        <v>2.1856512927136689</v>
      </c>
      <c r="H261" s="123">
        <v>0.48042522206333249</v>
      </c>
      <c r="I261" s="54"/>
    </row>
    <row r="262" spans="2:9">
      <c r="B262" s="53"/>
      <c r="C262" s="58">
        <v>257</v>
      </c>
      <c r="D262" s="123">
        <v>18.600000000000001</v>
      </c>
      <c r="E262" s="123">
        <v>5.2</v>
      </c>
      <c r="F262" s="123">
        <v>0</v>
      </c>
      <c r="G262" s="123">
        <f>ETo!$I262*((1-Constantes!$D$19)*ETo!$K262+ETo!$L262)</f>
        <v>2.1782430310075602</v>
      </c>
      <c r="H262" s="123">
        <v>0.47710668264976702</v>
      </c>
      <c r="I262" s="54"/>
    </row>
    <row r="263" spans="2:9">
      <c r="B263" s="53"/>
      <c r="C263" s="58">
        <v>258</v>
      </c>
      <c r="D263" s="123">
        <v>20</v>
      </c>
      <c r="E263" s="123">
        <v>3.5</v>
      </c>
      <c r="F263" s="123">
        <v>0.5</v>
      </c>
      <c r="G263" s="123">
        <f>ETo!$I263*((1-Constantes!$D$19)*ETo!$K263+ETo!$L263)</f>
        <v>2.1801841183379778</v>
      </c>
      <c r="H263" s="123">
        <v>0.47552900620781807</v>
      </c>
      <c r="I263" s="54"/>
    </row>
    <row r="264" spans="2:9">
      <c r="B264" s="53"/>
      <c r="C264" s="58">
        <v>259</v>
      </c>
      <c r="D264" s="123">
        <v>22.5</v>
      </c>
      <c r="E264" s="123">
        <v>5.2</v>
      </c>
      <c r="F264" s="123">
        <v>0</v>
      </c>
      <c r="G264" s="123">
        <f>ETo!$I264*((1-Constantes!$D$19)*ETo!$K264+ETo!$L264)</f>
        <v>2.2904258738655718</v>
      </c>
      <c r="H264" s="123">
        <v>0.47085228880719526</v>
      </c>
      <c r="I264" s="54"/>
    </row>
    <row r="265" spans="2:9">
      <c r="B265" s="53"/>
      <c r="C265" s="58">
        <v>260</v>
      </c>
      <c r="D265" s="123">
        <v>23</v>
      </c>
      <c r="E265" s="123">
        <v>4.8</v>
      </c>
      <c r="F265" s="123">
        <v>0</v>
      </c>
      <c r="G265" s="123">
        <f>ETo!$I265*((1-Constantes!$D$19)*ETo!$K265+ETo!$L265)</f>
        <v>2.3020637918439788</v>
      </c>
      <c r="H265" s="123">
        <v>0.46734538845281809</v>
      </c>
      <c r="I265" s="54"/>
    </row>
    <row r="266" spans="2:9">
      <c r="B266" s="53"/>
      <c r="C266" s="58">
        <v>261</v>
      </c>
      <c r="D266" s="123">
        <v>23.3</v>
      </c>
      <c r="E266" s="123">
        <v>3.2</v>
      </c>
      <c r="F266" s="123">
        <v>0</v>
      </c>
      <c r="G266" s="123">
        <f>ETo!$I266*((1-Constantes!$D$19)*ETo!$K266+ETo!$L266)</f>
        <v>2.2795350073450686</v>
      </c>
      <c r="H266" s="123">
        <v>0.46407067276292679</v>
      </c>
      <c r="I266" s="54"/>
    </row>
    <row r="267" spans="2:9">
      <c r="B267" s="53"/>
      <c r="C267" s="58">
        <v>262</v>
      </c>
      <c r="D267" s="123">
        <v>24.7</v>
      </c>
      <c r="E267" s="123">
        <v>4.2</v>
      </c>
      <c r="F267" s="123">
        <v>0</v>
      </c>
      <c r="G267" s="123">
        <f>ETo!$I267*((1-Constantes!$D$19)*ETo!$K267+ETo!$L267)</f>
        <v>2.3469703976425604</v>
      </c>
      <c r="H267" s="123">
        <v>0.46085659669252205</v>
      </c>
      <c r="I267" s="54"/>
    </row>
    <row r="268" spans="2:9">
      <c r="B268" s="53"/>
      <c r="C268" s="58">
        <v>263</v>
      </c>
      <c r="D268" s="123">
        <v>25.2</v>
      </c>
      <c r="E268" s="123">
        <v>5.6</v>
      </c>
      <c r="F268" s="123">
        <v>0</v>
      </c>
      <c r="G268" s="123">
        <f>ETo!$I268*((1-Constantes!$D$19)*ETo!$K268+ETo!$L268)</f>
        <v>2.4025366298236674</v>
      </c>
      <c r="H268" s="123">
        <v>0.45767167261606717</v>
      </c>
      <c r="I268" s="54"/>
    </row>
    <row r="269" spans="2:9">
      <c r="B269" s="53"/>
      <c r="C269" s="58">
        <v>264</v>
      </c>
      <c r="D269" s="123">
        <v>23.9</v>
      </c>
      <c r="E269" s="123">
        <v>4.7</v>
      </c>
      <c r="F269" s="123">
        <v>0</v>
      </c>
      <c r="G269" s="123">
        <f>ETo!$I269*((1-Constantes!$D$19)*ETo!$K269+ETo!$L269)</f>
        <v>2.3572151744034175</v>
      </c>
      <c r="H269" s="123">
        <v>0.4545100191572643</v>
      </c>
      <c r="I269" s="54"/>
    </row>
    <row r="270" spans="2:9">
      <c r="B270" s="53"/>
      <c r="C270" s="58">
        <v>265</v>
      </c>
      <c r="D270" s="123">
        <v>23.2</v>
      </c>
      <c r="E270" s="123">
        <v>3.5</v>
      </c>
      <c r="F270" s="123">
        <v>0</v>
      </c>
      <c r="G270" s="123">
        <f>ETo!$I270*((1-Constantes!$D$19)*ETo!$K270+ETo!$L270)</f>
        <v>2.3189503147074957</v>
      </c>
      <c r="H270" s="123">
        <v>0.45137043715161318</v>
      </c>
      <c r="I270" s="54"/>
    </row>
    <row r="271" spans="2:9">
      <c r="B271" s="53"/>
      <c r="C271" s="58">
        <v>266</v>
      </c>
      <c r="D271" s="123">
        <v>22.8</v>
      </c>
      <c r="E271" s="123">
        <v>1.2</v>
      </c>
      <c r="F271" s="123">
        <v>0</v>
      </c>
      <c r="G271" s="123">
        <f>ETo!$I271*((1-Constantes!$D$19)*ETo!$K271+ETo!$L271)</f>
        <v>2.2606004403005664</v>
      </c>
      <c r="H271" s="123">
        <v>0.4482525842954086</v>
      </c>
      <c r="I271" s="54"/>
    </row>
    <row r="272" spans="2:9">
      <c r="B272" s="53"/>
      <c r="C272" s="58">
        <v>267</v>
      </c>
      <c r="D272" s="123">
        <v>18.8</v>
      </c>
      <c r="E272" s="123">
        <v>6.5</v>
      </c>
      <c r="F272" s="123">
        <v>2</v>
      </c>
      <c r="G272" s="123">
        <f>ETo!$I272*((1-Constantes!$D$19)*ETo!$K272+ETo!$L272)</f>
        <v>2.3006738849612827</v>
      </c>
      <c r="H272" s="123">
        <v>0.46427761800074524</v>
      </c>
      <c r="I272" s="54"/>
    </row>
    <row r="273" spans="2:9">
      <c r="B273" s="53"/>
      <c r="C273" s="58">
        <v>268</v>
      </c>
      <c r="D273" s="123">
        <v>20.5</v>
      </c>
      <c r="E273" s="123">
        <v>4.7</v>
      </c>
      <c r="F273" s="123">
        <v>4.5</v>
      </c>
      <c r="G273" s="123">
        <f>ETo!$I273*((1-Constantes!$D$19)*ETo!$K273+ETo!$L273)</f>
        <v>2.3060517311416113</v>
      </c>
      <c r="H273" s="123">
        <v>0.54933485818629724</v>
      </c>
      <c r="I273" s="54"/>
    </row>
    <row r="274" spans="2:9">
      <c r="B274" s="53"/>
      <c r="C274" s="58">
        <v>269</v>
      </c>
      <c r="D274" s="123">
        <v>20</v>
      </c>
      <c r="E274" s="123">
        <v>4.4000000000000004</v>
      </c>
      <c r="F274" s="123">
        <v>0</v>
      </c>
      <c r="G274" s="123">
        <f>ETo!$I274*((1-Constantes!$D$19)*ETo!$K274+ETo!$L274)</f>
        <v>2.2938379083325469</v>
      </c>
      <c r="H274" s="123">
        <v>0.50164689671793572</v>
      </c>
      <c r="I274" s="54"/>
    </row>
    <row r="275" spans="2:9">
      <c r="B275" s="53"/>
      <c r="C275" s="58">
        <v>270</v>
      </c>
      <c r="D275" s="123">
        <v>19.5</v>
      </c>
      <c r="E275" s="123">
        <v>3.5</v>
      </c>
      <c r="F275" s="123">
        <v>0</v>
      </c>
      <c r="G275" s="123">
        <f>ETo!$I275*((1-Constantes!$D$19)*ETo!$K275+ETo!$L275)</f>
        <v>2.2663885878247525</v>
      </c>
      <c r="H275" s="123">
        <v>0.48181482032397183</v>
      </c>
      <c r="I275" s="54"/>
    </row>
    <row r="276" spans="2:9">
      <c r="B276" s="53"/>
      <c r="C276" s="58">
        <v>271</v>
      </c>
      <c r="D276" s="123">
        <v>21.2</v>
      </c>
      <c r="E276" s="123">
        <v>3.5</v>
      </c>
      <c r="F276" s="123">
        <v>0</v>
      </c>
      <c r="G276" s="123">
        <f>ETo!$I276*((1-Constantes!$D$19)*ETo!$K276+ETo!$L276)</f>
        <v>2.3161604482306584</v>
      </c>
      <c r="H276" s="123">
        <v>0.46217434094602605</v>
      </c>
      <c r="I276" s="54"/>
    </row>
    <row r="277" spans="2:9">
      <c r="B277" s="53"/>
      <c r="C277" s="58">
        <v>272</v>
      </c>
      <c r="D277" s="123">
        <v>23.2</v>
      </c>
      <c r="E277" s="123">
        <v>3.5</v>
      </c>
      <c r="F277" s="123">
        <v>0</v>
      </c>
      <c r="G277" s="123">
        <f>ETo!$I277*((1-Constantes!$D$19)*ETo!$K277+ETo!$L277)</f>
        <v>2.3735791439545775</v>
      </c>
      <c r="H277" s="123">
        <v>0.44265523712449606</v>
      </c>
      <c r="I277" s="54"/>
    </row>
    <row r="278" spans="2:9">
      <c r="B278" s="53"/>
      <c r="C278" s="58">
        <v>273</v>
      </c>
      <c r="D278" s="123">
        <v>25.6</v>
      </c>
      <c r="E278" s="123">
        <v>3.5</v>
      </c>
      <c r="F278" s="123">
        <v>0</v>
      </c>
      <c r="G278" s="123">
        <f>ETo!$I278*((1-Constantes!$D$19)*ETo!$K278+ETo!$L278)</f>
        <v>2.4412653727786893</v>
      </c>
      <c r="H278" s="123">
        <v>0.42933743000352348</v>
      </c>
      <c r="I278" s="54"/>
    </row>
    <row r="279" spans="2:9">
      <c r="B279" s="53"/>
      <c r="C279" s="58">
        <v>274</v>
      </c>
      <c r="D279" s="123">
        <v>23.2</v>
      </c>
      <c r="E279" s="123">
        <v>3.5</v>
      </c>
      <c r="F279" s="123">
        <v>0</v>
      </c>
      <c r="G279" s="123">
        <f>ETo!$I279*((1-Constantes!$D$19)*ETo!$K279+ETo!$L279)</f>
        <v>2.3877484819267858</v>
      </c>
      <c r="H279" s="123">
        <v>0.42449601041379864</v>
      </c>
      <c r="I279" s="54"/>
    </row>
    <row r="280" spans="2:9">
      <c r="B280" s="53"/>
      <c r="C280" s="58">
        <v>275</v>
      </c>
      <c r="D280" s="123">
        <v>24.5</v>
      </c>
      <c r="E280" s="123">
        <v>4.5</v>
      </c>
      <c r="F280" s="123">
        <v>0</v>
      </c>
      <c r="G280" s="123">
        <f>ETo!$I280*((1-Constantes!$D$19)*ETo!$K280+ETo!$L280)</f>
        <v>2.4528720402620534</v>
      </c>
      <c r="H280" s="123">
        <v>0.42122087301272726</v>
      </c>
      <c r="I280" s="54"/>
    </row>
    <row r="281" spans="2:9">
      <c r="B281" s="53"/>
      <c r="C281" s="58">
        <v>276</v>
      </c>
      <c r="D281" s="123">
        <v>22.6</v>
      </c>
      <c r="E281" s="123">
        <v>5.5</v>
      </c>
      <c r="F281" s="123">
        <v>0</v>
      </c>
      <c r="G281" s="123">
        <f>ETo!$I281*((1-Constantes!$D$19)*ETo!$K281+ETo!$L281)</f>
        <v>2.4368117176700141</v>
      </c>
      <c r="H281" s="123">
        <v>0.41824859337557785</v>
      </c>
      <c r="I281" s="54"/>
    </row>
    <row r="282" spans="2:9">
      <c r="B282" s="53"/>
      <c r="C282" s="58">
        <v>277</v>
      </c>
      <c r="D282" s="123">
        <v>13.5</v>
      </c>
      <c r="E282" s="123">
        <v>4.8</v>
      </c>
      <c r="F282" s="123">
        <v>0</v>
      </c>
      <c r="G282" s="123">
        <f>ETo!$I282*((1-Constantes!$D$19)*ETo!$K282+ETo!$L282)</f>
        <v>2.1941322443351425</v>
      </c>
      <c r="H282" s="123">
        <v>0.41534807745600533</v>
      </c>
      <c r="I282" s="54"/>
    </row>
    <row r="283" spans="2:9">
      <c r="B283" s="53"/>
      <c r="C283" s="58">
        <v>278</v>
      </c>
      <c r="D283" s="123">
        <v>21.5</v>
      </c>
      <c r="E283" s="123">
        <v>7.5</v>
      </c>
      <c r="F283" s="123">
        <v>0</v>
      </c>
      <c r="G283" s="123">
        <f>ETo!$I283*((1-Constantes!$D$19)*ETo!$K283+ETo!$L283)</f>
        <v>2.4728032584380832</v>
      </c>
      <c r="H283" s="123">
        <v>0.41247696325304756</v>
      </c>
      <c r="I283" s="54"/>
    </row>
    <row r="284" spans="2:9">
      <c r="B284" s="53"/>
      <c r="C284" s="58">
        <v>279</v>
      </c>
      <c r="D284" s="123">
        <v>20</v>
      </c>
      <c r="E284" s="123">
        <v>7</v>
      </c>
      <c r="F284" s="123">
        <v>0</v>
      </c>
      <c r="G284" s="123">
        <f>ETo!$I284*((1-Constantes!$D$19)*ETo!$K284+ETo!$L284)</f>
        <v>2.4279537398268327</v>
      </c>
      <c r="H284" s="123">
        <v>0.40962739365351236</v>
      </c>
      <c r="I284" s="54"/>
    </row>
    <row r="285" spans="2:9">
      <c r="B285" s="53"/>
      <c r="C285" s="58">
        <v>280</v>
      </c>
      <c r="D285" s="123">
        <v>20</v>
      </c>
      <c r="E285" s="123">
        <v>5.4</v>
      </c>
      <c r="F285" s="123">
        <v>0</v>
      </c>
      <c r="G285" s="123">
        <f>ETo!$I285*((1-Constantes!$D$19)*ETo!$K285+ETo!$L285)</f>
        <v>2.3930035597002055</v>
      </c>
      <c r="H285" s="123">
        <v>0.4067978205253075</v>
      </c>
      <c r="I285" s="54"/>
    </row>
    <row r="286" spans="2:9">
      <c r="B286" s="53"/>
      <c r="C286" s="58">
        <v>281</v>
      </c>
      <c r="D286" s="123">
        <v>16</v>
      </c>
      <c r="E286" s="123">
        <v>3.8</v>
      </c>
      <c r="F286" s="123">
        <v>0</v>
      </c>
      <c r="G286" s="123">
        <f>ETo!$I286*((1-Constantes!$D$19)*ETo!$K286+ETo!$L286)</f>
        <v>2.2550548258274272</v>
      </c>
      <c r="H286" s="123">
        <v>0.40398784991954056</v>
      </c>
      <c r="I286" s="54"/>
    </row>
    <row r="287" spans="2:9">
      <c r="B287" s="53"/>
      <c r="C287" s="58">
        <v>282</v>
      </c>
      <c r="D287" s="123">
        <v>23</v>
      </c>
      <c r="E287" s="123">
        <v>3.6</v>
      </c>
      <c r="F287" s="123">
        <v>0</v>
      </c>
      <c r="G287" s="123">
        <f>ETo!$I287*((1-Constantes!$D$19)*ETo!$K287+ETo!$L287)</f>
        <v>2.4352428624604654</v>
      </c>
      <c r="H287" s="123">
        <v>0.40119729966195228</v>
      </c>
      <c r="I287" s="54"/>
    </row>
    <row r="288" spans="2:9">
      <c r="B288" s="53"/>
      <c r="C288" s="58">
        <v>283</v>
      </c>
      <c r="D288" s="123">
        <v>22.2</v>
      </c>
      <c r="E288" s="123">
        <v>2.8</v>
      </c>
      <c r="F288" s="123">
        <v>3</v>
      </c>
      <c r="G288" s="123">
        <f>ETo!$I288*((1-Constantes!$D$19)*ETo!$K288+ETo!$L288)</f>
        <v>2.3995236320132269</v>
      </c>
      <c r="H288" s="123">
        <v>0.43408071589002117</v>
      </c>
      <c r="I288" s="54"/>
    </row>
    <row r="289" spans="2:9">
      <c r="B289" s="53"/>
      <c r="C289" s="58">
        <v>284</v>
      </c>
      <c r="D289" s="123">
        <v>19.8</v>
      </c>
      <c r="E289" s="123">
        <v>7</v>
      </c>
      <c r="F289" s="123">
        <v>0.3</v>
      </c>
      <c r="G289" s="123">
        <f>ETo!$I289*((1-Constantes!$D$19)*ETo!$K289+ETo!$L289)</f>
        <v>2.4512552772511031</v>
      </c>
      <c r="H289" s="123">
        <v>0.41924532228836719</v>
      </c>
      <c r="I289" s="54"/>
    </row>
    <row r="290" spans="2:9">
      <c r="B290" s="53"/>
      <c r="C290" s="58">
        <v>285</v>
      </c>
      <c r="D290" s="123">
        <v>19.5</v>
      </c>
      <c r="E290" s="123">
        <v>8</v>
      </c>
      <c r="F290" s="123">
        <v>6.3</v>
      </c>
      <c r="G290" s="123">
        <f>ETo!$I290*((1-Constantes!$D$19)*ETo!$K290+ETo!$L290)</f>
        <v>2.4745531450891876</v>
      </c>
      <c r="H290" s="123">
        <v>0.65176155425299553</v>
      </c>
      <c r="I290" s="54"/>
    </row>
    <row r="291" spans="2:9">
      <c r="B291" s="53"/>
      <c r="C291" s="58">
        <v>286</v>
      </c>
      <c r="D291" s="123">
        <v>15</v>
      </c>
      <c r="E291" s="123">
        <v>7.8</v>
      </c>
      <c r="F291" s="123">
        <v>3.3</v>
      </c>
      <c r="G291" s="123">
        <f>ETo!$I291*((1-Constantes!$D$19)*ETo!$K291+ETo!$L291)</f>
        <v>2.3578169439482806</v>
      </c>
      <c r="H291" s="123">
        <v>0.54028350400442915</v>
      </c>
      <c r="I291" s="54"/>
    </row>
    <row r="292" spans="2:9">
      <c r="B292" s="53"/>
      <c r="C292" s="58">
        <v>287</v>
      </c>
      <c r="D292" s="123">
        <v>20</v>
      </c>
      <c r="E292" s="123">
        <v>6.2</v>
      </c>
      <c r="F292" s="123">
        <v>20</v>
      </c>
      <c r="G292" s="123">
        <f>ETo!$I292*((1-Constantes!$D$19)*ETo!$K292+ETo!$L292)</f>
        <v>2.4507529364271781</v>
      </c>
      <c r="H292" s="123">
        <v>4.2955637906048505</v>
      </c>
      <c r="I292" s="54"/>
    </row>
    <row r="293" spans="2:9">
      <c r="B293" s="53"/>
      <c r="C293" s="58">
        <v>288</v>
      </c>
      <c r="D293" s="123">
        <v>20.5</v>
      </c>
      <c r="E293" s="123">
        <v>7.4</v>
      </c>
      <c r="F293" s="123">
        <v>4.2</v>
      </c>
      <c r="G293" s="123">
        <f>ETo!$I293*((1-Constantes!$D$19)*ETo!$K293+ETo!$L293)</f>
        <v>2.4996369236696698</v>
      </c>
      <c r="H293" s="123">
        <v>0.78854036899197055</v>
      </c>
      <c r="I293" s="54"/>
    </row>
    <row r="294" spans="2:9">
      <c r="B294" s="53"/>
      <c r="C294" s="58">
        <v>289</v>
      </c>
      <c r="D294" s="123">
        <v>21.6</v>
      </c>
      <c r="E294" s="123">
        <v>8</v>
      </c>
      <c r="F294" s="123">
        <v>12.6</v>
      </c>
      <c r="G294" s="123">
        <f>ETo!$I294*((1-Constantes!$D$19)*ETo!$K294+ETo!$L294)</f>
        <v>2.5485308485670721</v>
      </c>
      <c r="H294" s="123">
        <v>2.0522086850272863</v>
      </c>
      <c r="I294" s="54"/>
    </row>
    <row r="295" spans="2:9">
      <c r="B295" s="53"/>
      <c r="C295" s="58">
        <v>290</v>
      </c>
      <c r="D295" s="123">
        <v>23</v>
      </c>
      <c r="E295" s="123">
        <v>6.6</v>
      </c>
      <c r="F295" s="123">
        <v>0</v>
      </c>
      <c r="G295" s="123">
        <f>ETo!$I295*((1-Constantes!$D$19)*ETo!$K295+ETo!$L295)</f>
        <v>2.5530241500303497</v>
      </c>
      <c r="H295" s="123">
        <v>0.79399078001859791</v>
      </c>
      <c r="I295" s="54"/>
    </row>
    <row r="296" spans="2:9">
      <c r="B296" s="53"/>
      <c r="C296" s="58">
        <v>291</v>
      </c>
      <c r="D296" s="123">
        <v>19.8</v>
      </c>
      <c r="E296" s="123">
        <v>7.1</v>
      </c>
      <c r="F296" s="123">
        <v>0</v>
      </c>
      <c r="G296" s="123">
        <f>ETo!$I296*((1-Constantes!$D$19)*ETo!$K296+ETo!$L296)</f>
        <v>2.4867900045121818</v>
      </c>
      <c r="H296" s="123">
        <v>0.75851920695278552</v>
      </c>
      <c r="I296" s="54"/>
    </row>
    <row r="297" spans="2:9">
      <c r="B297" s="53"/>
      <c r="C297" s="58">
        <v>292</v>
      </c>
      <c r="D297" s="123">
        <v>21.2</v>
      </c>
      <c r="E297" s="123">
        <v>6.3</v>
      </c>
      <c r="F297" s="123">
        <v>8.4</v>
      </c>
      <c r="G297" s="123">
        <f>ETo!$I297*((1-Constantes!$D$19)*ETo!$K297+ETo!$L297)</f>
        <v>2.5065628824412518</v>
      </c>
      <c r="H297" s="123">
        <v>1.241240871727793</v>
      </c>
      <c r="I297" s="54"/>
    </row>
    <row r="298" spans="2:9">
      <c r="B298" s="53"/>
      <c r="C298" s="58">
        <v>293</v>
      </c>
      <c r="D298" s="123">
        <v>17</v>
      </c>
      <c r="E298" s="123">
        <v>8.4</v>
      </c>
      <c r="F298" s="123">
        <v>3.4</v>
      </c>
      <c r="G298" s="123">
        <f>ETo!$I298*((1-Constantes!$D$19)*ETo!$K298+ETo!$L298)</f>
        <v>2.4554892724192174</v>
      </c>
      <c r="H298" s="123">
        <v>0.84617919486431759</v>
      </c>
      <c r="I298" s="54"/>
    </row>
    <row r="299" spans="2:9">
      <c r="B299" s="53"/>
      <c r="C299" s="58">
        <v>294</v>
      </c>
      <c r="D299" s="123">
        <v>21.8</v>
      </c>
      <c r="E299" s="123">
        <v>5.5</v>
      </c>
      <c r="F299" s="123">
        <v>0</v>
      </c>
      <c r="G299" s="123">
        <f>ETo!$I299*((1-Constantes!$D$19)*ETo!$K299+ETo!$L299)</f>
        <v>2.5090494008266186</v>
      </c>
      <c r="H299" s="123">
        <v>0.80571017299553183</v>
      </c>
      <c r="I299" s="54"/>
    </row>
    <row r="300" spans="2:9">
      <c r="B300" s="53"/>
      <c r="C300" s="58">
        <v>295</v>
      </c>
      <c r="D300" s="123">
        <v>22.5</v>
      </c>
      <c r="E300" s="123">
        <v>5.6</v>
      </c>
      <c r="F300" s="123">
        <v>2.5</v>
      </c>
      <c r="G300" s="123">
        <f>ETo!$I300*((1-Constantes!$D$19)*ETo!$K300+ETo!$L300)</f>
        <v>2.5336994912379764</v>
      </c>
      <c r="H300" s="123">
        <v>0.81254703130655548</v>
      </c>
      <c r="I300" s="54"/>
    </row>
    <row r="301" spans="2:9">
      <c r="B301" s="53"/>
      <c r="C301" s="58">
        <v>296</v>
      </c>
      <c r="D301" s="123">
        <v>20.8</v>
      </c>
      <c r="E301" s="123">
        <v>8.4</v>
      </c>
      <c r="F301" s="123">
        <v>3.2</v>
      </c>
      <c r="G301" s="123">
        <f>ETo!$I301*((1-Constantes!$D$19)*ETo!$K301+ETo!$L301)</f>
        <v>2.5661506774959411</v>
      </c>
      <c r="H301" s="123">
        <v>0.8300769770578561</v>
      </c>
      <c r="I301" s="54"/>
    </row>
    <row r="302" spans="2:9">
      <c r="B302" s="53"/>
      <c r="C302" s="58">
        <v>297</v>
      </c>
      <c r="D302" s="123">
        <v>14</v>
      </c>
      <c r="E302" s="123">
        <v>8.6</v>
      </c>
      <c r="F302" s="123">
        <v>1.8</v>
      </c>
      <c r="G302" s="123">
        <f>ETo!$I302*((1-Constantes!$D$19)*ETo!$K302+ETo!$L302)</f>
        <v>2.3957297331034311</v>
      </c>
      <c r="H302" s="123">
        <v>0.82330829362699665</v>
      </c>
      <c r="I302" s="54"/>
    </row>
    <row r="303" spans="2:9">
      <c r="B303" s="53"/>
      <c r="C303" s="58">
        <v>298</v>
      </c>
      <c r="D303" s="123">
        <v>13.4</v>
      </c>
      <c r="E303" s="123">
        <v>9.5</v>
      </c>
      <c r="F303" s="123">
        <v>5.8</v>
      </c>
      <c r="G303" s="123">
        <f>ETo!$I303*((1-Constantes!$D$19)*ETo!$K303+ETo!$L303)</f>
        <v>2.4067032354152658</v>
      </c>
      <c r="H303" s="123">
        <v>0.95630520388650653</v>
      </c>
      <c r="I303" s="54"/>
    </row>
    <row r="304" spans="2:9">
      <c r="B304" s="53"/>
      <c r="C304" s="58">
        <v>299</v>
      </c>
      <c r="D304" s="123">
        <v>17</v>
      </c>
      <c r="E304" s="123">
        <v>8.8000000000000007</v>
      </c>
      <c r="F304" s="123">
        <v>1.7</v>
      </c>
      <c r="G304" s="123">
        <f>ETo!$I304*((1-Constantes!$D$19)*ETo!$K304+ETo!$L304)</f>
        <v>2.4861901787387919</v>
      </c>
      <c r="H304" s="123">
        <v>0.84160792266642881</v>
      </c>
      <c r="I304" s="54"/>
    </row>
    <row r="305" spans="2:9">
      <c r="B305" s="53"/>
      <c r="C305" s="58">
        <v>300</v>
      </c>
      <c r="D305" s="123">
        <v>20</v>
      </c>
      <c r="E305" s="123">
        <v>8.6999999999999993</v>
      </c>
      <c r="F305" s="123">
        <v>0.3</v>
      </c>
      <c r="G305" s="123">
        <f>ETo!$I305*((1-Constantes!$D$19)*ETo!$K305+ETo!$L305)</f>
        <v>2.565674795612825</v>
      </c>
      <c r="H305" s="123">
        <v>0.80695366381169964</v>
      </c>
      <c r="I305" s="54"/>
    </row>
    <row r="306" spans="2:9">
      <c r="B306" s="53"/>
      <c r="C306" s="58">
        <v>301</v>
      </c>
      <c r="D306" s="123">
        <v>22.3</v>
      </c>
      <c r="E306" s="123">
        <v>9.1999999999999993</v>
      </c>
      <c r="F306" s="123">
        <v>1.4</v>
      </c>
      <c r="G306" s="123">
        <f>ETo!$I306*((1-Constantes!$D$19)*ETo!$K306+ETo!$L306)</f>
        <v>2.6425889472903412</v>
      </c>
      <c r="H306" s="123">
        <v>0.79369212630459907</v>
      </c>
      <c r="I306" s="54"/>
    </row>
    <row r="307" spans="2:9">
      <c r="B307" s="53"/>
      <c r="C307" s="58">
        <v>302</v>
      </c>
      <c r="D307" s="123">
        <v>23.2</v>
      </c>
      <c r="E307" s="123">
        <v>8</v>
      </c>
      <c r="F307" s="123">
        <v>0</v>
      </c>
      <c r="G307" s="123">
        <f>ETo!$I307*((1-Constantes!$D$19)*ETo!$K307+ETo!$L307)</f>
        <v>2.637391725045986</v>
      </c>
      <c r="H307" s="123">
        <v>0.75741073312086349</v>
      </c>
      <c r="I307" s="54"/>
    </row>
    <row r="308" spans="2:9">
      <c r="B308" s="53"/>
      <c r="C308" s="58">
        <v>303</v>
      </c>
      <c r="D308" s="123">
        <v>21.8</v>
      </c>
      <c r="E308" s="123">
        <v>6.5</v>
      </c>
      <c r="F308" s="123">
        <v>2.5</v>
      </c>
      <c r="G308" s="123">
        <f>ETo!$I308*((1-Constantes!$D$19)*ETo!$K308+ETo!$L308)</f>
        <v>2.563147433893656</v>
      </c>
      <c r="H308" s="123">
        <v>0.76765550441469332</v>
      </c>
      <c r="I308" s="54"/>
    </row>
    <row r="309" spans="2:9">
      <c r="B309" s="53"/>
      <c r="C309" s="58">
        <v>304</v>
      </c>
      <c r="D309" s="123">
        <v>20.8</v>
      </c>
      <c r="E309" s="123">
        <v>9</v>
      </c>
      <c r="F309" s="123">
        <v>0</v>
      </c>
      <c r="G309" s="123">
        <f>ETo!$I309*((1-Constantes!$D$19)*ETo!$K309+ETo!$L309)</f>
        <v>2.6053433302332274</v>
      </c>
      <c r="H309" s="123">
        <v>0.73346460910829725</v>
      </c>
      <c r="I309" s="54"/>
    </row>
    <row r="310" spans="2:9">
      <c r="B310" s="53"/>
      <c r="C310" s="58">
        <v>305</v>
      </c>
      <c r="D310" s="123">
        <v>21</v>
      </c>
      <c r="E310" s="123">
        <v>8</v>
      </c>
      <c r="F310" s="123">
        <v>0.4</v>
      </c>
      <c r="G310" s="123">
        <f>ETo!$I310*((1-Constantes!$D$19)*ETo!$K310+ETo!$L310)</f>
        <v>2.5864403731150087</v>
      </c>
      <c r="H310" s="123">
        <v>0.70874792769532058</v>
      </c>
      <c r="I310" s="54"/>
    </row>
    <row r="311" spans="2:9">
      <c r="B311" s="53"/>
      <c r="C311" s="58">
        <v>306</v>
      </c>
      <c r="D311" s="123">
        <v>19.2</v>
      </c>
      <c r="E311" s="123">
        <v>10</v>
      </c>
      <c r="F311" s="123">
        <v>2.2000000000000002</v>
      </c>
      <c r="G311" s="123">
        <f>ETo!$I311*((1-Constantes!$D$19)*ETo!$K311+ETo!$L311)</f>
        <v>2.5939418930275142</v>
      </c>
      <c r="H311" s="123">
        <v>0.71636904184830263</v>
      </c>
      <c r="I311" s="54"/>
    </row>
    <row r="312" spans="2:9">
      <c r="B312" s="53"/>
      <c r="C312" s="58">
        <v>307</v>
      </c>
      <c r="D312" s="123">
        <v>21.2</v>
      </c>
      <c r="E312" s="123">
        <v>8.8000000000000007</v>
      </c>
      <c r="F312" s="123">
        <v>0</v>
      </c>
      <c r="G312" s="123">
        <f>ETo!$I312*((1-Constantes!$D$19)*ETo!$K312+ETo!$L312)</f>
        <v>2.6172798706758758</v>
      </c>
      <c r="H312" s="123">
        <v>0.68528334924876688</v>
      </c>
      <c r="I312" s="54"/>
    </row>
    <row r="313" spans="2:9">
      <c r="B313" s="53"/>
      <c r="C313" s="58">
        <v>308</v>
      </c>
      <c r="D313" s="123">
        <v>23.5</v>
      </c>
      <c r="E313" s="123">
        <v>5</v>
      </c>
      <c r="F313" s="123">
        <v>2.6</v>
      </c>
      <c r="G313" s="123">
        <f>ETo!$I313*((1-Constantes!$D$19)*ETo!$K313+ETo!$L313)</f>
        <v>2.5793654116347504</v>
      </c>
      <c r="H313" s="123">
        <v>0.70099844615550999</v>
      </c>
      <c r="I313" s="54"/>
    </row>
    <row r="314" spans="2:9">
      <c r="B314" s="53"/>
      <c r="C314" s="58">
        <v>309</v>
      </c>
      <c r="D314" s="123">
        <v>26.2</v>
      </c>
      <c r="E314" s="123">
        <v>5</v>
      </c>
      <c r="F314" s="123">
        <v>1.1000000000000001</v>
      </c>
      <c r="G314" s="123">
        <f>ETo!$I314*((1-Constantes!$D$19)*ETo!$K314+ETo!$L314)</f>
        <v>2.6530617989541367</v>
      </c>
      <c r="H314" s="123">
        <v>0.68913665416338976</v>
      </c>
      <c r="I314" s="54"/>
    </row>
    <row r="315" spans="2:9">
      <c r="B315" s="53"/>
      <c r="C315" s="58">
        <v>310</v>
      </c>
      <c r="D315" s="123">
        <v>21.2</v>
      </c>
      <c r="E315" s="123">
        <v>8.8000000000000007</v>
      </c>
      <c r="F315" s="123">
        <v>0.1</v>
      </c>
      <c r="G315" s="123">
        <f>ETo!$I315*((1-Constantes!$D$19)*ETo!$K315+ETo!$L315)</f>
        <v>2.6228664879530212</v>
      </c>
      <c r="H315" s="123">
        <v>0.6609418409197142</v>
      </c>
      <c r="I315" s="54"/>
    </row>
    <row r="316" spans="2:9">
      <c r="B316" s="53"/>
      <c r="C316" s="58">
        <v>311</v>
      </c>
      <c r="D316" s="123">
        <v>21.5</v>
      </c>
      <c r="E316" s="123">
        <v>8</v>
      </c>
      <c r="F316" s="123">
        <v>2</v>
      </c>
      <c r="G316" s="123">
        <f>ETo!$I316*((1-Constantes!$D$19)*ETo!$K316+ETo!$L316)</f>
        <v>2.6111914004230736</v>
      </c>
      <c r="H316" s="123">
        <v>0.66700036900661686</v>
      </c>
      <c r="I316" s="54"/>
    </row>
    <row r="317" spans="2:9">
      <c r="B317" s="53"/>
      <c r="C317" s="58">
        <v>312</v>
      </c>
      <c r="D317" s="123">
        <v>21.5</v>
      </c>
      <c r="E317" s="123">
        <v>8</v>
      </c>
      <c r="F317" s="123">
        <v>0</v>
      </c>
      <c r="G317" s="123">
        <f>ETo!$I317*((1-Constantes!$D$19)*ETo!$K317+ETo!$L317)</f>
        <v>2.6127279342282002</v>
      </c>
      <c r="H317" s="123">
        <v>0.63817880784664494</v>
      </c>
      <c r="I317" s="54"/>
    </row>
    <row r="318" spans="2:9">
      <c r="B318" s="53"/>
      <c r="C318" s="58">
        <v>313</v>
      </c>
      <c r="D318" s="123">
        <v>24.2</v>
      </c>
      <c r="E318" s="123">
        <v>6.3</v>
      </c>
      <c r="F318" s="123">
        <v>0.4</v>
      </c>
      <c r="G318" s="123">
        <f>ETo!$I318*((1-Constantes!$D$19)*ETo!$K318+ETo!$L318)</f>
        <v>2.640835631229939</v>
      </c>
      <c r="H318" s="123">
        <v>0.61744804012637799</v>
      </c>
      <c r="I318" s="54"/>
    </row>
    <row r="319" spans="2:9">
      <c r="B319" s="53"/>
      <c r="C319" s="58">
        <v>314</v>
      </c>
      <c r="D319" s="123">
        <v>24.5</v>
      </c>
      <c r="E319" s="123">
        <v>4.5999999999999996</v>
      </c>
      <c r="F319" s="123">
        <v>0</v>
      </c>
      <c r="G319" s="123">
        <f>ETo!$I319*((1-Constantes!$D$19)*ETo!$K319+ETo!$L319)</f>
        <v>2.6048385958249529</v>
      </c>
      <c r="H319" s="123">
        <v>0.59104082297431049</v>
      </c>
      <c r="I319" s="54"/>
    </row>
    <row r="320" spans="2:9">
      <c r="B320" s="53"/>
      <c r="C320" s="58">
        <v>315</v>
      </c>
      <c r="D320" s="123">
        <v>19.399999999999999</v>
      </c>
      <c r="E320" s="123">
        <v>6.6</v>
      </c>
      <c r="F320" s="123">
        <v>0</v>
      </c>
      <c r="G320" s="123">
        <f>ETo!$I320*((1-Constantes!$D$19)*ETo!$K320+ETo!$L320)</f>
        <v>2.5233699833799137</v>
      </c>
      <c r="H320" s="123">
        <v>0.56634596056201736</v>
      </c>
      <c r="I320" s="54"/>
    </row>
    <row r="321" spans="2:9">
      <c r="B321" s="53"/>
      <c r="C321" s="58">
        <v>316</v>
      </c>
      <c r="D321" s="123">
        <v>21.5</v>
      </c>
      <c r="E321" s="123">
        <v>7.2</v>
      </c>
      <c r="F321" s="123">
        <v>0</v>
      </c>
      <c r="G321" s="123">
        <f>ETo!$I321*((1-Constantes!$D$19)*ETo!$K321+ETo!$L321)</f>
        <v>2.5965670338070432</v>
      </c>
      <c r="H321" s="123">
        <v>0.54203238940168519</v>
      </c>
      <c r="I321" s="54"/>
    </row>
    <row r="322" spans="2:9">
      <c r="B322" s="53"/>
      <c r="C322" s="58">
        <v>317</v>
      </c>
      <c r="D322" s="123">
        <v>24.6</v>
      </c>
      <c r="E322" s="123">
        <v>7</v>
      </c>
      <c r="F322" s="123">
        <v>2.4</v>
      </c>
      <c r="G322" s="123">
        <f>ETo!$I322*((1-Constantes!$D$19)*ETo!$K322+ETo!$L322)</f>
        <v>2.6751094238789865</v>
      </c>
      <c r="H322" s="123">
        <v>0.55923720666762777</v>
      </c>
      <c r="I322" s="54"/>
    </row>
    <row r="323" spans="2:9">
      <c r="B323" s="53"/>
      <c r="C323" s="58">
        <v>318</v>
      </c>
      <c r="D323" s="123">
        <v>20.5</v>
      </c>
      <c r="E323" s="123">
        <v>10.8</v>
      </c>
      <c r="F323" s="123">
        <v>0.6</v>
      </c>
      <c r="G323" s="123">
        <f>ETo!$I323*((1-Constantes!$D$19)*ETo!$K323+ETo!$L323)</f>
        <v>2.6681034532435626</v>
      </c>
      <c r="H323" s="123">
        <v>0.54479051958063507</v>
      </c>
      <c r="I323" s="54"/>
    </row>
    <row r="324" spans="2:9">
      <c r="B324" s="53"/>
      <c r="C324" s="58">
        <v>319</v>
      </c>
      <c r="D324" s="123">
        <v>23.5</v>
      </c>
      <c r="E324" s="123">
        <v>7.1</v>
      </c>
      <c r="F324" s="123">
        <v>13.5</v>
      </c>
      <c r="G324" s="123">
        <f>ETo!$I324*((1-Constantes!$D$19)*ETo!$K324+ETo!$L324)</f>
        <v>2.6503206515158779</v>
      </c>
      <c r="H324" s="123">
        <v>2.1717894593709453</v>
      </c>
      <c r="I324" s="54"/>
    </row>
    <row r="325" spans="2:9">
      <c r="B325" s="53"/>
      <c r="C325" s="58">
        <v>320</v>
      </c>
      <c r="D325" s="123">
        <v>23.5</v>
      </c>
      <c r="E325" s="123">
        <v>6.5</v>
      </c>
      <c r="F325" s="123">
        <v>9.5</v>
      </c>
      <c r="G325" s="123">
        <f>ETo!$I325*((1-Constantes!$D$19)*ETo!$K325+ETo!$L325)</f>
        <v>2.635131922596996</v>
      </c>
      <c r="H325" s="123">
        <v>1.3815486528408347</v>
      </c>
      <c r="I325" s="54"/>
    </row>
    <row r="326" spans="2:9">
      <c r="B326" s="53"/>
      <c r="C326" s="58">
        <v>321</v>
      </c>
      <c r="D326" s="123">
        <v>24</v>
      </c>
      <c r="E326" s="123">
        <v>7.4</v>
      </c>
      <c r="F326" s="123">
        <v>0.5</v>
      </c>
      <c r="G326" s="123">
        <f>ETo!$I326*((1-Constantes!$D$19)*ETo!$K326+ETo!$L326)</f>
        <v>2.6733601067480959</v>
      </c>
      <c r="H326" s="123">
        <v>0.77531046368364487</v>
      </c>
      <c r="I326" s="54"/>
    </row>
    <row r="327" spans="2:9">
      <c r="B327" s="53"/>
      <c r="C327" s="58">
        <v>322</v>
      </c>
      <c r="D327" s="123">
        <v>21.8</v>
      </c>
      <c r="E327" s="123">
        <v>10.8</v>
      </c>
      <c r="F327" s="123">
        <v>0.6</v>
      </c>
      <c r="G327" s="123">
        <f>ETo!$I327*((1-Constantes!$D$19)*ETo!$K327+ETo!$L327)</f>
        <v>2.7062102600260993</v>
      </c>
      <c r="H327" s="123">
        <v>0.74686208305005031</v>
      </c>
      <c r="I327" s="54"/>
    </row>
    <row r="328" spans="2:9">
      <c r="B328" s="53"/>
      <c r="C328" s="58">
        <v>323</v>
      </c>
      <c r="D328" s="123">
        <v>20</v>
      </c>
      <c r="E328" s="123">
        <v>7.5</v>
      </c>
      <c r="F328" s="123">
        <v>3.7</v>
      </c>
      <c r="G328" s="123">
        <f>ETo!$I328*((1-Constantes!$D$19)*ETo!$K328+ETo!$L328)</f>
        <v>2.5704033558374406</v>
      </c>
      <c r="H328" s="123">
        <v>0.77984939508907392</v>
      </c>
      <c r="I328" s="54"/>
    </row>
    <row r="329" spans="2:9">
      <c r="B329" s="53"/>
      <c r="C329" s="58">
        <v>324</v>
      </c>
      <c r="D329" s="123">
        <v>20</v>
      </c>
      <c r="E329" s="123">
        <v>8.1999999999999993</v>
      </c>
      <c r="F329" s="123">
        <v>13.6</v>
      </c>
      <c r="G329" s="123">
        <f>ETo!$I329*((1-Constantes!$D$19)*ETo!$K329+ETo!$L329)</f>
        <v>2.5897021762437644</v>
      </c>
      <c r="H329" s="123">
        <v>2.3247442102202633</v>
      </c>
      <c r="I329" s="54"/>
    </row>
    <row r="330" spans="2:9">
      <c r="B330" s="53"/>
      <c r="C330" s="58">
        <v>325</v>
      </c>
      <c r="D330" s="123">
        <v>23.1</v>
      </c>
      <c r="E330" s="123">
        <v>7.5</v>
      </c>
      <c r="F330" s="123">
        <v>6.9</v>
      </c>
      <c r="G330" s="123">
        <f>ETo!$I330*((1-Constantes!$D$19)*ETo!$K330+ETo!$L330)</f>
        <v>2.6544464479800096</v>
      </c>
      <c r="H330" s="123">
        <v>1.0865513192732401</v>
      </c>
      <c r="I330" s="54"/>
    </row>
    <row r="331" spans="2:9">
      <c r="B331" s="53"/>
      <c r="C331" s="58">
        <v>326</v>
      </c>
      <c r="D331" s="123">
        <v>23.6</v>
      </c>
      <c r="E331" s="123">
        <v>7.5</v>
      </c>
      <c r="F331" s="123">
        <v>0</v>
      </c>
      <c r="G331" s="123">
        <f>ETo!$I331*((1-Constantes!$D$19)*ETo!$K331+ETo!$L331)</f>
        <v>2.6683130321658828</v>
      </c>
      <c r="H331" s="123">
        <v>0.83852838700858234</v>
      </c>
      <c r="I331" s="54"/>
    </row>
    <row r="332" spans="2:9">
      <c r="B332" s="53"/>
      <c r="C332" s="58">
        <v>327</v>
      </c>
      <c r="D332" s="123">
        <v>26.4</v>
      </c>
      <c r="E332" s="123">
        <v>5.5</v>
      </c>
      <c r="F332" s="123">
        <v>0</v>
      </c>
      <c r="G332" s="123">
        <f>ETo!$I332*((1-Constantes!$D$19)*ETo!$K332+ETo!$L332)</f>
        <v>2.6901736536350258</v>
      </c>
      <c r="H332" s="123">
        <v>0.80083694419092721</v>
      </c>
      <c r="I332" s="54"/>
    </row>
    <row r="333" spans="2:9">
      <c r="B333" s="53"/>
      <c r="C333" s="58">
        <v>328</v>
      </c>
      <c r="D333" s="123">
        <v>20.6</v>
      </c>
      <c r="E333" s="123">
        <v>8.6999999999999993</v>
      </c>
      <c r="F333" s="123">
        <v>0</v>
      </c>
      <c r="G333" s="123">
        <f>ETo!$I333*((1-Constantes!$D$19)*ETo!$K333+ETo!$L333)</f>
        <v>2.6209270622186938</v>
      </c>
      <c r="H333" s="123">
        <v>0.76691858576635474</v>
      </c>
      <c r="I333" s="54"/>
    </row>
    <row r="334" spans="2:9">
      <c r="B334" s="53"/>
      <c r="C334" s="58">
        <v>329</v>
      </c>
      <c r="D334" s="123">
        <v>23.5</v>
      </c>
      <c r="E334" s="123">
        <v>7</v>
      </c>
      <c r="F334" s="123">
        <v>7.6</v>
      </c>
      <c r="G334" s="123">
        <f>ETo!$I334*((1-Constantes!$D$19)*ETo!$K334+ETo!$L334)</f>
        <v>2.6533904340369645</v>
      </c>
      <c r="H334" s="123">
        <v>1.1488873433704787</v>
      </c>
      <c r="I334" s="54"/>
    </row>
    <row r="335" spans="2:9">
      <c r="B335" s="53"/>
      <c r="C335" s="58">
        <v>330</v>
      </c>
      <c r="D335" s="123">
        <v>22</v>
      </c>
      <c r="E335" s="123">
        <v>10</v>
      </c>
      <c r="F335" s="123">
        <v>12.8</v>
      </c>
      <c r="G335" s="123">
        <f>ETo!$I335*((1-Constantes!$D$19)*ETo!$K335+ETo!$L335)</f>
        <v>2.6938754468594586</v>
      </c>
      <c r="H335" s="123">
        <v>2.1917379583214611</v>
      </c>
      <c r="I335" s="54"/>
    </row>
    <row r="336" spans="2:9">
      <c r="B336" s="53"/>
      <c r="C336" s="58">
        <v>331</v>
      </c>
      <c r="D336" s="123">
        <v>22.4</v>
      </c>
      <c r="E336" s="123">
        <v>9</v>
      </c>
      <c r="F336" s="123">
        <v>0.3</v>
      </c>
      <c r="G336" s="123">
        <f>ETo!$I336*((1-Constantes!$D$19)*ETo!$K336+ETo!$L336)</f>
        <v>2.6780530897111077</v>
      </c>
      <c r="H336" s="123">
        <v>0.88791161900654125</v>
      </c>
      <c r="I336" s="54"/>
    </row>
    <row r="337" spans="2:9">
      <c r="B337" s="53"/>
      <c r="C337" s="58">
        <v>332</v>
      </c>
      <c r="D337" s="123">
        <v>22.5</v>
      </c>
      <c r="E337" s="123">
        <v>9</v>
      </c>
      <c r="F337" s="123">
        <v>0</v>
      </c>
      <c r="G337" s="123">
        <f>ETo!$I337*((1-Constantes!$D$19)*ETo!$K337+ETo!$L337)</f>
        <v>2.6809554561312781</v>
      </c>
      <c r="H337" s="123">
        <v>0.84946652063101991</v>
      </c>
      <c r="I337" s="54"/>
    </row>
    <row r="338" spans="2:9">
      <c r="B338" s="53"/>
      <c r="C338" s="58">
        <v>333</v>
      </c>
      <c r="D338" s="123">
        <v>23.5</v>
      </c>
      <c r="E338" s="123">
        <v>5.4</v>
      </c>
      <c r="F338" s="123">
        <v>0</v>
      </c>
      <c r="G338" s="123">
        <f>ETo!$I338*((1-Constantes!$D$19)*ETo!$K338+ETo!$L338)</f>
        <v>2.6114966676187414</v>
      </c>
      <c r="H338" s="123">
        <v>0.81492673964776452</v>
      </c>
      <c r="I338" s="54"/>
    </row>
    <row r="339" spans="2:9">
      <c r="B339" s="53"/>
      <c r="C339" s="58">
        <v>334</v>
      </c>
      <c r="D339" s="123">
        <v>21.5</v>
      </c>
      <c r="E339" s="123">
        <v>5.2</v>
      </c>
      <c r="F339" s="123">
        <v>0</v>
      </c>
      <c r="G339" s="123">
        <f>ETo!$I339*((1-Constantes!$D$19)*ETo!$K339+ETo!$L339)</f>
        <v>2.5527396546922922</v>
      </c>
      <c r="H339" s="123">
        <v>0.78329975620725634</v>
      </c>
      <c r="I339" s="54"/>
    </row>
    <row r="340" spans="2:9">
      <c r="B340" s="53"/>
      <c r="C340" s="58">
        <v>335</v>
      </c>
      <c r="D340" s="123">
        <v>22.8</v>
      </c>
      <c r="E340" s="123">
        <v>2</v>
      </c>
      <c r="F340" s="123">
        <v>0</v>
      </c>
      <c r="G340" s="123">
        <f>ETo!$I340*((1-Constantes!$D$19)*ETo!$K340+ETo!$L340)</f>
        <v>2.5019662105165175</v>
      </c>
      <c r="H340" s="123">
        <v>0.75395007061106756</v>
      </c>
      <c r="I340" s="54"/>
    </row>
    <row r="341" spans="2:9">
      <c r="B341" s="53"/>
      <c r="C341" s="58">
        <v>336</v>
      </c>
      <c r="D341" s="123">
        <v>21.6</v>
      </c>
      <c r="E341" s="123">
        <v>3.5</v>
      </c>
      <c r="F341" s="123">
        <v>0</v>
      </c>
      <c r="G341" s="123">
        <f>ETo!$I341*((1-Constantes!$D$19)*ETo!$K341+ETo!$L341)</f>
        <v>2.5101078129545233</v>
      </c>
      <c r="H341" s="123">
        <v>0.72601146138383177</v>
      </c>
      <c r="I341" s="54"/>
    </row>
    <row r="342" spans="2:9">
      <c r="B342" s="53"/>
      <c r="C342" s="58">
        <v>337</v>
      </c>
      <c r="D342" s="123">
        <v>22</v>
      </c>
      <c r="E342" s="123">
        <v>5.6</v>
      </c>
      <c r="F342" s="123">
        <v>0</v>
      </c>
      <c r="G342" s="123">
        <f>ETo!$I342*((1-Constantes!$D$19)*ETo!$K342+ETo!$L342)</f>
        <v>2.5771579158305542</v>
      </c>
      <c r="H342" s="123">
        <v>0.69880395068500378</v>
      </c>
      <c r="I342" s="54"/>
    </row>
    <row r="343" spans="2:9">
      <c r="B343" s="53"/>
      <c r="C343" s="58">
        <v>338</v>
      </c>
      <c r="D343" s="123">
        <v>23.5</v>
      </c>
      <c r="E343" s="123">
        <v>4</v>
      </c>
      <c r="F343" s="123">
        <v>0</v>
      </c>
      <c r="G343" s="123">
        <f>ETo!$I343*((1-Constantes!$D$19)*ETo!$K343+ETo!$L343)</f>
        <v>2.5745443408557014</v>
      </c>
      <c r="H343" s="123">
        <v>0.67274445976935626</v>
      </c>
      <c r="I343" s="54"/>
    </row>
    <row r="344" spans="2:9">
      <c r="B344" s="53"/>
      <c r="C344" s="58">
        <v>339</v>
      </c>
      <c r="D344" s="123">
        <v>25</v>
      </c>
      <c r="E344" s="123">
        <v>2.5</v>
      </c>
      <c r="F344" s="123">
        <v>0</v>
      </c>
      <c r="G344" s="123">
        <f>ETo!$I344*((1-Constantes!$D$19)*ETo!$K344+ETo!$L344)</f>
        <v>2.5745922803929235</v>
      </c>
      <c r="H344" s="123">
        <v>0.64766763461089893</v>
      </c>
      <c r="I344" s="54"/>
    </row>
    <row r="345" spans="2:9">
      <c r="B345" s="53"/>
      <c r="C345" s="58">
        <v>340</v>
      </c>
      <c r="D345" s="123">
        <v>22.2</v>
      </c>
      <c r="E345" s="123">
        <v>6</v>
      </c>
      <c r="F345" s="123">
        <v>0</v>
      </c>
      <c r="G345" s="123">
        <f>ETo!$I345*((1-Constantes!$D$19)*ETo!$K345+ETo!$L345)</f>
        <v>2.5933733294253387</v>
      </c>
      <c r="H345" s="123">
        <v>0.62332508614237392</v>
      </c>
      <c r="I345" s="54"/>
    </row>
    <row r="346" spans="2:9">
      <c r="B346" s="53"/>
      <c r="C346" s="58">
        <v>341</v>
      </c>
      <c r="D346" s="123">
        <v>23.5</v>
      </c>
      <c r="E346" s="123">
        <v>4</v>
      </c>
      <c r="F346" s="123">
        <v>0.1</v>
      </c>
      <c r="G346" s="123">
        <f>ETo!$I346*((1-Constantes!$D$19)*ETo!$K346+ETo!$L346)</f>
        <v>2.5746468195879411</v>
      </c>
      <c r="H346" s="123">
        <v>0.60161802061030722</v>
      </c>
      <c r="I346" s="54"/>
    </row>
    <row r="347" spans="2:9">
      <c r="B347" s="53"/>
      <c r="C347" s="58">
        <v>342</v>
      </c>
      <c r="D347" s="123">
        <v>21.2</v>
      </c>
      <c r="E347" s="123">
        <v>6.2</v>
      </c>
      <c r="F347" s="123">
        <v>0</v>
      </c>
      <c r="G347" s="123">
        <f>ETo!$I347*((1-Constantes!$D$19)*ETo!$K347+ETo!$L347)</f>
        <v>2.5719790859326563</v>
      </c>
      <c r="H347" s="123">
        <v>0.57885683406689337</v>
      </c>
      <c r="I347" s="54"/>
    </row>
    <row r="348" spans="2:9">
      <c r="B348" s="53"/>
      <c r="C348" s="58">
        <v>343</v>
      </c>
      <c r="D348" s="123">
        <v>23.2</v>
      </c>
      <c r="E348" s="123">
        <v>7</v>
      </c>
      <c r="F348" s="123">
        <v>0</v>
      </c>
      <c r="G348" s="123">
        <f>ETo!$I348*((1-Constantes!$D$19)*ETo!$K348+ETo!$L348)</f>
        <v>2.6469790132199038</v>
      </c>
      <c r="H348" s="123">
        <v>0.55623003973899698</v>
      </c>
      <c r="I348" s="54"/>
    </row>
    <row r="349" spans="2:9">
      <c r="B349" s="53"/>
      <c r="C349" s="58">
        <v>344</v>
      </c>
      <c r="D349" s="123">
        <v>24.5</v>
      </c>
      <c r="E349" s="123">
        <v>-1</v>
      </c>
      <c r="F349" s="123">
        <v>0</v>
      </c>
      <c r="G349" s="123">
        <f>ETo!$I349*((1-Constantes!$D$19)*ETo!$K349+ETo!$L349)</f>
        <v>2.4674643373536127</v>
      </c>
      <c r="H349" s="123">
        <v>0.53542354175950779</v>
      </c>
      <c r="I349" s="54"/>
    </row>
    <row r="350" spans="2:9">
      <c r="B350" s="53"/>
      <c r="C350" s="58">
        <v>345</v>
      </c>
      <c r="D350" s="123">
        <v>24.2</v>
      </c>
      <c r="E350" s="123">
        <v>4.5</v>
      </c>
      <c r="F350" s="123">
        <v>0</v>
      </c>
      <c r="G350" s="123">
        <f>ETo!$I350*((1-Constantes!$D$19)*ETo!$K350+ETo!$L350)</f>
        <v>2.606782808631162</v>
      </c>
      <c r="H350" s="123">
        <v>0.52141942778989592</v>
      </c>
      <c r="I350" s="54"/>
    </row>
    <row r="351" spans="2:9">
      <c r="B351" s="53"/>
      <c r="C351" s="58">
        <v>346</v>
      </c>
      <c r="D351" s="123">
        <v>24.4</v>
      </c>
      <c r="E351" s="123">
        <v>2.5</v>
      </c>
      <c r="F351" s="123">
        <v>0</v>
      </c>
      <c r="G351" s="123">
        <f>ETo!$I351*((1-Constantes!$D$19)*ETo!$K351+ETo!$L351)</f>
        <v>2.5585592791796024</v>
      </c>
      <c r="H351" s="123">
        <v>0.5159336313316637</v>
      </c>
      <c r="I351" s="54"/>
    </row>
    <row r="352" spans="2:9">
      <c r="B352" s="53"/>
      <c r="C352" s="58">
        <v>347</v>
      </c>
      <c r="D352" s="123">
        <v>21.5</v>
      </c>
      <c r="E352" s="123">
        <v>2.5</v>
      </c>
      <c r="F352" s="123">
        <v>4.0999999999999996</v>
      </c>
      <c r="G352" s="123">
        <f>ETo!$I352*((1-Constantes!$D$19)*ETo!$K352+ETo!$L352)</f>
        <v>2.4808327874934823</v>
      </c>
      <c r="H352" s="123">
        <v>0.5794355487504107</v>
      </c>
      <c r="I352" s="54"/>
    </row>
    <row r="353" spans="2:9">
      <c r="B353" s="53"/>
      <c r="C353" s="58">
        <v>348</v>
      </c>
      <c r="D353" s="123">
        <v>22.5</v>
      </c>
      <c r="E353" s="123">
        <v>8</v>
      </c>
      <c r="F353" s="123">
        <v>0.4</v>
      </c>
      <c r="G353" s="123">
        <f>ETo!$I353*((1-Constantes!$D$19)*ETo!$K353+ETo!$L353)</f>
        <v>2.654950318672495</v>
      </c>
      <c r="H353" s="123">
        <v>0.55029736666905782</v>
      </c>
      <c r="I353" s="54"/>
    </row>
    <row r="354" spans="2:9">
      <c r="B354" s="53"/>
      <c r="C354" s="58">
        <v>349</v>
      </c>
      <c r="D354" s="123">
        <v>20.5</v>
      </c>
      <c r="E354" s="123">
        <v>8</v>
      </c>
      <c r="F354" s="123">
        <v>0</v>
      </c>
      <c r="G354" s="123">
        <f>ETo!$I354*((1-Constantes!$D$19)*ETo!$K354+ETo!$L354)</f>
        <v>2.6013574321686779</v>
      </c>
      <c r="H354" s="123">
        <v>0.52834890902466447</v>
      </c>
      <c r="I354" s="54"/>
    </row>
    <row r="355" spans="2:9">
      <c r="B355" s="53"/>
      <c r="C355" s="58">
        <v>350</v>
      </c>
      <c r="D355" s="123">
        <v>21.2</v>
      </c>
      <c r="E355" s="123">
        <v>8.6</v>
      </c>
      <c r="F355" s="123">
        <v>8</v>
      </c>
      <c r="G355" s="123">
        <f>ETo!$I355*((1-Constantes!$D$19)*ETo!$K355+ETo!$L355)</f>
        <v>2.6361591166810179</v>
      </c>
      <c r="H355" s="123">
        <v>0.97906581543274529</v>
      </c>
      <c r="I355" s="54"/>
    </row>
    <row r="356" spans="2:9">
      <c r="B356" s="53"/>
      <c r="C356" s="58">
        <v>351</v>
      </c>
      <c r="D356" s="123">
        <v>21</v>
      </c>
      <c r="E356" s="123">
        <v>5.5</v>
      </c>
      <c r="F356" s="123">
        <v>1.8</v>
      </c>
      <c r="G356" s="123">
        <f>ETo!$I356*((1-Constantes!$D$19)*ETo!$K356+ETo!$L356)</f>
        <v>2.5477577197759569</v>
      </c>
      <c r="H356" s="123">
        <v>0.64429910813544766</v>
      </c>
      <c r="I356" s="54"/>
    </row>
    <row r="357" spans="2:9">
      <c r="B357" s="53"/>
      <c r="C357" s="58">
        <v>352</v>
      </c>
      <c r="D357" s="123">
        <v>16.8</v>
      </c>
      <c r="E357" s="123">
        <v>9</v>
      </c>
      <c r="F357" s="123">
        <v>0.6</v>
      </c>
      <c r="G357" s="123">
        <f>ETo!$I357*((1-Constantes!$D$19)*ETo!$K357+ETo!$L357)</f>
        <v>2.5289918574645749</v>
      </c>
      <c r="H357" s="123">
        <v>0.62941007120680859</v>
      </c>
      <c r="I357" s="54"/>
    </row>
    <row r="358" spans="2:9">
      <c r="B358" s="53"/>
      <c r="C358" s="58">
        <v>353</v>
      </c>
      <c r="D358" s="123">
        <v>18.8</v>
      </c>
      <c r="E358" s="123">
        <v>7</v>
      </c>
      <c r="F358" s="123">
        <v>17.2</v>
      </c>
      <c r="G358" s="123">
        <f>ETo!$I358*((1-Constantes!$D$19)*ETo!$K358+ETo!$L358)</f>
        <v>2.5289806684757989</v>
      </c>
      <c r="H358" s="123">
        <v>3.3937216161472978</v>
      </c>
      <c r="I358" s="54"/>
    </row>
    <row r="359" spans="2:9">
      <c r="B359" s="53"/>
      <c r="C359" s="58">
        <v>354</v>
      </c>
      <c r="D359" s="123">
        <v>20.100000000000001</v>
      </c>
      <c r="E359" s="123">
        <v>7.5</v>
      </c>
      <c r="F359" s="123">
        <v>0</v>
      </c>
      <c r="G359" s="123">
        <f>ETo!$I359*((1-Constantes!$D$19)*ETo!$K359+ETo!$L359)</f>
        <v>2.5771858470023234</v>
      </c>
      <c r="H359" s="123">
        <v>0.81414176153403861</v>
      </c>
      <c r="I359" s="54"/>
    </row>
    <row r="360" spans="2:9">
      <c r="B360" s="53"/>
      <c r="C360" s="58">
        <v>355</v>
      </c>
      <c r="D360" s="123">
        <v>20.6</v>
      </c>
      <c r="E360" s="123">
        <v>7</v>
      </c>
      <c r="F360" s="123">
        <v>0</v>
      </c>
      <c r="G360" s="123">
        <f>ETo!$I360*((1-Constantes!$D$19)*ETo!$K360+ETo!$L360)</f>
        <v>2.5771812197499866</v>
      </c>
      <c r="H360" s="123">
        <v>0.7763443657686494</v>
      </c>
      <c r="I360" s="54"/>
    </row>
    <row r="361" spans="2:9">
      <c r="B361" s="53"/>
      <c r="C361" s="58">
        <v>356</v>
      </c>
      <c r="D361" s="123">
        <v>21.5</v>
      </c>
      <c r="E361" s="123">
        <v>6.5</v>
      </c>
      <c r="F361" s="123">
        <v>14.4</v>
      </c>
      <c r="G361" s="123">
        <f>ETo!$I361*((1-Constantes!$D$19)*ETo!$K361+ETo!$L361)</f>
        <v>2.5878927310011646</v>
      </c>
      <c r="H361" s="123">
        <v>2.5723194865304464</v>
      </c>
      <c r="I361" s="54"/>
    </row>
    <row r="362" spans="2:9">
      <c r="B362" s="53"/>
      <c r="C362" s="58">
        <v>357</v>
      </c>
      <c r="D362" s="123">
        <v>23.5</v>
      </c>
      <c r="E362" s="123">
        <v>7.5</v>
      </c>
      <c r="F362" s="123">
        <v>2.2000000000000002</v>
      </c>
      <c r="G362" s="123">
        <f>ETo!$I362*((1-Constantes!$D$19)*ETo!$K362+ETo!$L362)</f>
        <v>2.6682571117581975</v>
      </c>
      <c r="H362" s="123">
        <v>0.87756510007967625</v>
      </c>
      <c r="I362" s="54"/>
    </row>
    <row r="363" spans="2:9">
      <c r="B363" s="53"/>
      <c r="C363" s="58">
        <v>358</v>
      </c>
      <c r="D363" s="123">
        <v>21.5</v>
      </c>
      <c r="E363" s="123">
        <v>6.2</v>
      </c>
      <c r="F363" s="123">
        <v>0</v>
      </c>
      <c r="G363" s="123">
        <f>ETo!$I363*((1-Constantes!$D$19)*ETo!$K363+ETo!$L363)</f>
        <v>2.5798676340293669</v>
      </c>
      <c r="H363" s="123">
        <v>0.83708811399408378</v>
      </c>
      <c r="I363" s="54"/>
    </row>
    <row r="364" spans="2:9">
      <c r="B364" s="53"/>
      <c r="C364" s="58">
        <v>359</v>
      </c>
      <c r="D364" s="123">
        <v>20.8</v>
      </c>
      <c r="E364" s="123">
        <v>7</v>
      </c>
      <c r="F364" s="123">
        <v>23</v>
      </c>
      <c r="G364" s="123">
        <f>ETo!$I364*((1-Constantes!$D$19)*ETo!$K364+ETo!$L364)</f>
        <v>2.5825555846947035</v>
      </c>
      <c r="H364" s="123">
        <v>5.6888412006514235</v>
      </c>
      <c r="I364" s="54"/>
    </row>
    <row r="365" spans="2:9">
      <c r="B365" s="53"/>
      <c r="C365" s="58">
        <v>360</v>
      </c>
      <c r="D365" s="123">
        <v>20</v>
      </c>
      <c r="E365" s="123">
        <v>6.8</v>
      </c>
      <c r="F365" s="123">
        <v>3.8</v>
      </c>
      <c r="G365" s="123">
        <f>ETo!$I365*((1-Constantes!$D$19)*ETo!$K365+ETo!$L365)</f>
        <v>2.5557859290741329</v>
      </c>
      <c r="H365" s="123">
        <v>0.9825109995259883</v>
      </c>
      <c r="I365" s="54"/>
    </row>
    <row r="366" spans="2:9">
      <c r="B366" s="53"/>
      <c r="C366" s="58">
        <v>361</v>
      </c>
      <c r="D366" s="123">
        <v>21</v>
      </c>
      <c r="E366" s="123">
        <v>9</v>
      </c>
      <c r="F366" s="123">
        <v>2.8</v>
      </c>
      <c r="G366" s="123">
        <f>ETo!$I366*((1-Constantes!$D$19)*ETo!$K366+ETo!$L366)</f>
        <v>2.6415082829994021</v>
      </c>
      <c r="H366" s="123">
        <v>0.97594477904914911</v>
      </c>
      <c r="I366" s="54"/>
    </row>
    <row r="367" spans="2:9">
      <c r="B367" s="53"/>
      <c r="C367" s="58">
        <v>362</v>
      </c>
      <c r="D367" s="123">
        <v>22.5</v>
      </c>
      <c r="E367" s="123">
        <v>8.5</v>
      </c>
      <c r="F367" s="123">
        <v>6.3</v>
      </c>
      <c r="G367" s="123">
        <f>ETo!$I367*((1-Constantes!$D$19)*ETo!$K367+ETo!$L367)</f>
        <v>2.668320621766691</v>
      </c>
      <c r="H367" s="123">
        <v>1.1452629057537735</v>
      </c>
      <c r="I367" s="54"/>
    </row>
    <row r="368" spans="2:9">
      <c r="B368" s="53"/>
      <c r="C368" s="58">
        <v>363</v>
      </c>
      <c r="D368" s="123">
        <v>18.5</v>
      </c>
      <c r="E368" s="123">
        <v>8.4</v>
      </c>
      <c r="F368" s="123">
        <v>3.9</v>
      </c>
      <c r="G368" s="123">
        <f>ETo!$I368*((1-Constantes!$D$19)*ETo!$K368+ETo!$L368)</f>
        <v>2.558514966102643</v>
      </c>
      <c r="H368" s="123">
        <v>1.0153248736575768</v>
      </c>
      <c r="I368" s="54"/>
    </row>
    <row r="369" spans="2:9">
      <c r="B369" s="53"/>
      <c r="C369" s="58">
        <v>364</v>
      </c>
      <c r="D369" s="123">
        <v>19.2</v>
      </c>
      <c r="E369" s="123">
        <v>7.8</v>
      </c>
      <c r="F369" s="123">
        <v>4.0999999999999996</v>
      </c>
      <c r="G369" s="123">
        <f>ETo!$I369*((1-Constantes!$D$19)*ETo!$K369+ETo!$L369)</f>
        <v>2.5612118565639315</v>
      </c>
      <c r="H369" s="123">
        <v>1.0291832817264996</v>
      </c>
      <c r="I369" s="54"/>
    </row>
    <row r="370" spans="2:9">
      <c r="B370" s="53"/>
      <c r="C370" s="58">
        <v>365</v>
      </c>
      <c r="D370" s="123">
        <v>16.600000000000001</v>
      </c>
      <c r="E370" s="123">
        <v>6.5</v>
      </c>
      <c r="F370" s="123">
        <v>2.5</v>
      </c>
      <c r="G370" s="123">
        <f>ETo!$I370*((1-Constantes!$D$19)*ETo!$K370+ETo!$L370)</f>
        <v>2.4567026110528953</v>
      </c>
      <c r="H370" s="123">
        <v>1.0291832817264996</v>
      </c>
      <c r="I370" s="54"/>
    </row>
    <row r="371" spans="2:9">
      <c r="B371" s="53"/>
      <c r="C371" s="74">
        <v>366</v>
      </c>
      <c r="D371" s="123">
        <f>D6</f>
        <v>19.8</v>
      </c>
      <c r="E371" s="123">
        <f t="shared" ref="E371:F371" si="0">E6</f>
        <v>8</v>
      </c>
      <c r="F371" s="123">
        <f t="shared" si="0"/>
        <v>20.100000000000001</v>
      </c>
      <c r="G371" s="123">
        <f>G6</f>
        <v>2.5826717684862381</v>
      </c>
      <c r="H371" s="123">
        <f t="shared" ref="D371:H386" si="1">H6</f>
        <v>4.6227756238134381</v>
      </c>
      <c r="I371" s="54"/>
    </row>
    <row r="372" spans="2:9">
      <c r="B372" s="53"/>
      <c r="C372" s="74">
        <v>367</v>
      </c>
      <c r="D372" s="123">
        <f t="shared" si="1"/>
        <v>20</v>
      </c>
      <c r="E372" s="123">
        <f t="shared" si="1"/>
        <v>7.5</v>
      </c>
      <c r="F372" s="123">
        <f t="shared" si="1"/>
        <v>0.8</v>
      </c>
      <c r="G372" s="123">
        <f t="shared" si="1"/>
        <v>2.5746495937628846</v>
      </c>
      <c r="H372" s="123">
        <f t="shared" si="1"/>
        <v>1.0328918526457354</v>
      </c>
      <c r="I372" s="54"/>
    </row>
    <row r="373" spans="2:9">
      <c r="B373" s="53"/>
      <c r="C373" s="74">
        <v>368</v>
      </c>
      <c r="D373" s="123">
        <f t="shared" ref="D373:H373" si="2">D8</f>
        <v>21</v>
      </c>
      <c r="E373" s="123">
        <f t="shared" si="2"/>
        <v>8.1</v>
      </c>
      <c r="F373" s="123">
        <f t="shared" si="2"/>
        <v>15.5</v>
      </c>
      <c r="G373" s="123">
        <f t="shared" si="1"/>
        <v>2.6175102899686564</v>
      </c>
      <c r="H373" s="123">
        <f t="shared" si="2"/>
        <v>3.1258855230842766</v>
      </c>
      <c r="I373" s="54"/>
    </row>
    <row r="374" spans="2:9">
      <c r="B374" s="53"/>
      <c r="C374" s="74">
        <v>369</v>
      </c>
      <c r="D374" s="123">
        <f t="shared" ref="D374:H374" si="3">D9</f>
        <v>19.5</v>
      </c>
      <c r="E374" s="123">
        <f t="shared" si="3"/>
        <v>8.9</v>
      </c>
      <c r="F374" s="123">
        <f t="shared" si="3"/>
        <v>2.2999999999999998</v>
      </c>
      <c r="G374" s="123">
        <f t="shared" si="1"/>
        <v>2.5987636118733186</v>
      </c>
      <c r="H374" s="123">
        <f t="shared" si="3"/>
        <v>1.1164064091589212</v>
      </c>
      <c r="I374" s="54"/>
    </row>
    <row r="375" spans="2:9">
      <c r="B375" s="53"/>
      <c r="C375" s="74">
        <v>370</v>
      </c>
      <c r="D375" s="123">
        <f t="shared" ref="D375:H375" si="4">D10</f>
        <v>20.6</v>
      </c>
      <c r="E375" s="123">
        <f t="shared" si="4"/>
        <v>6.9</v>
      </c>
      <c r="F375" s="123">
        <f t="shared" si="4"/>
        <v>9.6</v>
      </c>
      <c r="G375" s="123">
        <f t="shared" si="1"/>
        <v>2.5746533007835399</v>
      </c>
      <c r="H375" s="123">
        <f t="shared" si="4"/>
        <v>1.7492182972863914</v>
      </c>
      <c r="I375" s="54"/>
    </row>
    <row r="376" spans="2:9">
      <c r="B376" s="53"/>
      <c r="C376" s="74">
        <v>371</v>
      </c>
      <c r="D376" s="123">
        <f t="shared" ref="D376:H376" si="5">D11</f>
        <v>18.5</v>
      </c>
      <c r="E376" s="123">
        <f t="shared" si="5"/>
        <v>8.4</v>
      </c>
      <c r="F376" s="123">
        <f t="shared" si="5"/>
        <v>17.100000000000001</v>
      </c>
      <c r="G376" s="123">
        <f t="shared" si="1"/>
        <v>2.558567519461461</v>
      </c>
      <c r="H376" s="123">
        <f t="shared" si="5"/>
        <v>3.7438059736965985</v>
      </c>
      <c r="I376" s="54"/>
    </row>
    <row r="377" spans="2:9">
      <c r="B377" s="53"/>
      <c r="C377" s="74">
        <v>372</v>
      </c>
      <c r="D377" s="123">
        <f t="shared" ref="D377:H377" si="6">D12</f>
        <v>19.2</v>
      </c>
      <c r="E377" s="123">
        <f t="shared" si="6"/>
        <v>8.4</v>
      </c>
      <c r="F377" s="123">
        <f t="shared" si="6"/>
        <v>0.7</v>
      </c>
      <c r="G377" s="123">
        <f t="shared" si="1"/>
        <v>2.5772889402885037</v>
      </c>
      <c r="H377" s="123">
        <f t="shared" si="6"/>
        <v>1.2082327556128107</v>
      </c>
      <c r="I377" s="54"/>
    </row>
    <row r="378" spans="2:9">
      <c r="B378" s="53"/>
      <c r="C378" s="74">
        <v>373</v>
      </c>
      <c r="D378" s="123">
        <f t="shared" ref="D378:H378" si="7">D13</f>
        <v>19</v>
      </c>
      <c r="E378" s="123">
        <f t="shared" si="7"/>
        <v>9.4</v>
      </c>
      <c r="F378" s="123">
        <f t="shared" si="7"/>
        <v>0</v>
      </c>
      <c r="G378" s="123">
        <f t="shared" si="1"/>
        <v>2.5986738197916708</v>
      </c>
      <c r="H378" s="123">
        <f t="shared" si="7"/>
        <v>1.1676277778266173</v>
      </c>
      <c r="I378" s="54"/>
    </row>
    <row r="379" spans="2:9">
      <c r="B379" s="53"/>
      <c r="C379" s="74">
        <v>374</v>
      </c>
      <c r="D379" s="123">
        <f t="shared" ref="D379:H379" si="8">D14</f>
        <v>20.399999999999999</v>
      </c>
      <c r="E379" s="123">
        <f t="shared" si="8"/>
        <v>7.8</v>
      </c>
      <c r="F379" s="123">
        <f t="shared" si="8"/>
        <v>0</v>
      </c>
      <c r="G379" s="123">
        <f t="shared" si="1"/>
        <v>2.5932611467602289</v>
      </c>
      <c r="H379" s="123">
        <f t="shared" si="8"/>
        <v>1.1303861415181864</v>
      </c>
      <c r="I379" s="54"/>
    </row>
    <row r="380" spans="2:9">
      <c r="B380" s="53"/>
      <c r="C380" s="74">
        <v>375</v>
      </c>
      <c r="D380" s="123">
        <f t="shared" ref="D380:H380" si="9">D15</f>
        <v>20.5</v>
      </c>
      <c r="E380" s="123">
        <f t="shared" si="9"/>
        <v>7.8</v>
      </c>
      <c r="F380" s="123">
        <f t="shared" si="9"/>
        <v>0.1</v>
      </c>
      <c r="G380" s="123">
        <f t="shared" si="1"/>
        <v>2.5958650413568467</v>
      </c>
      <c r="H380" s="123">
        <f t="shared" si="9"/>
        <v>1.0973652137143037</v>
      </c>
      <c r="I380" s="54"/>
    </row>
    <row r="381" spans="2:9">
      <c r="B381" s="53"/>
      <c r="C381" s="74">
        <v>376</v>
      </c>
      <c r="D381" s="123">
        <f t="shared" ref="D381:H381" si="10">D16</f>
        <v>19.5</v>
      </c>
      <c r="E381" s="123">
        <f t="shared" si="10"/>
        <v>7</v>
      </c>
      <c r="F381" s="123">
        <f t="shared" si="10"/>
        <v>2.9</v>
      </c>
      <c r="G381" s="123">
        <f t="shared" si="1"/>
        <v>2.5475650009518644</v>
      </c>
      <c r="H381" s="123">
        <f t="shared" si="10"/>
        <v>1.1147747058201909</v>
      </c>
      <c r="I381" s="54"/>
    </row>
    <row r="382" spans="2:9">
      <c r="B382" s="53"/>
      <c r="C382" s="74">
        <v>377</v>
      </c>
      <c r="D382" s="123">
        <f t="shared" ref="D382:H382" si="11">D17</f>
        <v>15.5</v>
      </c>
      <c r="E382" s="123">
        <f t="shared" si="11"/>
        <v>9.1999999999999993</v>
      </c>
      <c r="F382" s="123">
        <f t="shared" si="11"/>
        <v>17.7</v>
      </c>
      <c r="G382" s="123">
        <f t="shared" si="1"/>
        <v>2.4992267521448475</v>
      </c>
      <c r="H382" s="123">
        <f t="shared" si="11"/>
        <v>3.9671834962067662</v>
      </c>
      <c r="I382" s="54"/>
    </row>
    <row r="383" spans="2:9">
      <c r="B383" s="53"/>
      <c r="C383" s="74">
        <v>378</v>
      </c>
      <c r="D383" s="123">
        <f t="shared" ref="D383:H383" si="12">D18</f>
        <v>21.2</v>
      </c>
      <c r="E383" s="123">
        <f t="shared" si="12"/>
        <v>6.5</v>
      </c>
      <c r="F383" s="123">
        <f t="shared" si="12"/>
        <v>0.4</v>
      </c>
      <c r="G383" s="123">
        <f t="shared" si="1"/>
        <v>2.5794451575231525</v>
      </c>
      <c r="H383" s="123">
        <f t="shared" si="12"/>
        <v>1.2256952795681724</v>
      </c>
      <c r="I383" s="54"/>
    </row>
    <row r="384" spans="2:9">
      <c r="B384" s="53"/>
      <c r="C384" s="74">
        <v>379</v>
      </c>
      <c r="D384" s="123">
        <f t="shared" ref="D384:H384" si="13">D19</f>
        <v>18</v>
      </c>
      <c r="E384" s="123">
        <f t="shared" si="13"/>
        <v>9.5</v>
      </c>
      <c r="F384" s="123">
        <f t="shared" si="13"/>
        <v>0.4</v>
      </c>
      <c r="G384" s="123">
        <f t="shared" si="1"/>
        <v>2.5739210307133584</v>
      </c>
      <c r="H384" s="123">
        <f t="shared" si="13"/>
        <v>1.1918325987130556</v>
      </c>
      <c r="I384" s="54"/>
    </row>
    <row r="385" spans="2:9">
      <c r="B385" s="53"/>
      <c r="C385" s="74">
        <v>380</v>
      </c>
      <c r="D385" s="123">
        <f t="shared" ref="D385:H385" si="14">D20</f>
        <v>18.2</v>
      </c>
      <c r="E385" s="123">
        <f t="shared" si="14"/>
        <v>9.1999999999999993</v>
      </c>
      <c r="F385" s="123">
        <f t="shared" si="14"/>
        <v>0.5</v>
      </c>
      <c r="G385" s="123">
        <f t="shared" si="1"/>
        <v>2.571044772373956</v>
      </c>
      <c r="H385" s="123">
        <f t="shared" si="14"/>
        <v>1.1624462932926358</v>
      </c>
      <c r="I385" s="54"/>
    </row>
    <row r="386" spans="2:9">
      <c r="B386" s="53"/>
      <c r="C386" s="74">
        <v>381</v>
      </c>
      <c r="D386" s="123">
        <f t="shared" ref="D386:H386" si="15">D21</f>
        <v>21</v>
      </c>
      <c r="E386" s="123">
        <f t="shared" si="15"/>
        <v>7</v>
      </c>
      <c r="F386" s="123">
        <f t="shared" si="15"/>
        <v>0</v>
      </c>
      <c r="G386" s="123">
        <f t="shared" si="1"/>
        <v>2.5868764905885753</v>
      </c>
      <c r="H386" s="123">
        <f t="shared" si="15"/>
        <v>1.1263305811338455</v>
      </c>
      <c r="I386" s="54"/>
    </row>
    <row r="387" spans="2:9">
      <c r="B387" s="53"/>
      <c r="C387" s="74">
        <v>382</v>
      </c>
      <c r="D387" s="123">
        <f t="shared" ref="D387:H402" si="16">D22</f>
        <v>20</v>
      </c>
      <c r="E387" s="123">
        <f t="shared" si="16"/>
        <v>7.2</v>
      </c>
      <c r="F387" s="123">
        <f t="shared" si="16"/>
        <v>8.8000000000000007</v>
      </c>
      <c r="G387" s="123">
        <f t="shared" si="16"/>
        <v>2.5651918187565004</v>
      </c>
      <c r="H387" s="123">
        <f t="shared" si="16"/>
        <v>1.6915987849469909</v>
      </c>
      <c r="I387" s="54"/>
    </row>
    <row r="388" spans="2:9">
      <c r="B388" s="53"/>
      <c r="C388" s="74">
        <v>383</v>
      </c>
      <c r="D388" s="123">
        <f t="shared" ref="D388:H388" si="17">D23</f>
        <v>15.2</v>
      </c>
      <c r="E388" s="123">
        <f t="shared" si="17"/>
        <v>8.5</v>
      </c>
      <c r="F388" s="123">
        <f t="shared" si="17"/>
        <v>2.5</v>
      </c>
      <c r="G388" s="123">
        <f t="shared" si="16"/>
        <v>2.4711521310530284</v>
      </c>
      <c r="H388" s="123">
        <f t="shared" si="17"/>
        <v>1.2247478844578861</v>
      </c>
      <c r="I388" s="54"/>
    </row>
    <row r="389" spans="2:9">
      <c r="B389" s="53"/>
      <c r="C389" s="74">
        <v>384</v>
      </c>
      <c r="D389" s="123">
        <f t="shared" ref="D389:H389" si="18">D24</f>
        <v>21.2</v>
      </c>
      <c r="E389" s="123">
        <f t="shared" si="18"/>
        <v>4.5</v>
      </c>
      <c r="F389" s="123">
        <f t="shared" si="18"/>
        <v>7.9</v>
      </c>
      <c r="G389" s="123">
        <f t="shared" si="16"/>
        <v>2.5243864947515346</v>
      </c>
      <c r="H389" s="123">
        <f t="shared" si="18"/>
        <v>1.5838839052983982</v>
      </c>
      <c r="I389" s="54"/>
    </row>
    <row r="390" spans="2:9">
      <c r="B390" s="53"/>
      <c r="C390" s="74">
        <v>385</v>
      </c>
      <c r="D390" s="123">
        <f t="shared" ref="D390:H390" si="19">D25</f>
        <v>18</v>
      </c>
      <c r="E390" s="123">
        <f t="shared" si="19"/>
        <v>6.5</v>
      </c>
      <c r="F390" s="123">
        <f t="shared" si="19"/>
        <v>5</v>
      </c>
      <c r="G390" s="123">
        <f t="shared" si="16"/>
        <v>2.491868684470969</v>
      </c>
      <c r="H390" s="123">
        <f t="shared" si="19"/>
        <v>1.3212671790437052</v>
      </c>
      <c r="I390" s="54"/>
    </row>
    <row r="391" spans="2:9">
      <c r="B391" s="53"/>
      <c r="C391" s="74">
        <v>386</v>
      </c>
      <c r="D391" s="123">
        <f t="shared" ref="D391:H391" si="20">D26</f>
        <v>21</v>
      </c>
      <c r="E391" s="123">
        <f t="shared" si="20"/>
        <v>8</v>
      </c>
      <c r="F391" s="123">
        <f t="shared" si="20"/>
        <v>6.2</v>
      </c>
      <c r="G391" s="123">
        <f t="shared" si="16"/>
        <v>2.6118702521619257</v>
      </c>
      <c r="H391" s="123">
        <f t="shared" si="20"/>
        <v>1.4273842634484437</v>
      </c>
      <c r="I391" s="54"/>
    </row>
    <row r="392" spans="2:9">
      <c r="B392" s="53"/>
      <c r="C392" s="74">
        <v>387</v>
      </c>
      <c r="D392" s="123">
        <f t="shared" ref="D392:H392" si="21">D27</f>
        <v>19.2</v>
      </c>
      <c r="E392" s="123">
        <f t="shared" si="21"/>
        <v>7.5</v>
      </c>
      <c r="F392" s="123">
        <f t="shared" si="21"/>
        <v>0.1</v>
      </c>
      <c r="G392" s="123">
        <f t="shared" si="16"/>
        <v>2.549841126488023</v>
      </c>
      <c r="H392" s="123">
        <f t="shared" si="21"/>
        <v>1.2484444590409343</v>
      </c>
      <c r="I392" s="54"/>
    </row>
    <row r="393" spans="2:9">
      <c r="B393" s="53"/>
      <c r="C393" s="74">
        <v>388</v>
      </c>
      <c r="D393" s="123">
        <f t="shared" ref="D393:H393" si="22">D28</f>
        <v>17.7</v>
      </c>
      <c r="E393" s="123">
        <f t="shared" si="22"/>
        <v>7.6</v>
      </c>
      <c r="F393" s="123">
        <f t="shared" si="22"/>
        <v>19.7</v>
      </c>
      <c r="G393" s="123">
        <f t="shared" si="16"/>
        <v>2.5118431445336338</v>
      </c>
      <c r="H393" s="123">
        <f t="shared" si="22"/>
        <v>4.7776744371700968</v>
      </c>
      <c r="I393" s="54"/>
    </row>
    <row r="394" spans="2:9">
      <c r="B394" s="53"/>
      <c r="C394" s="74">
        <v>389</v>
      </c>
      <c r="D394" s="123">
        <f t="shared" ref="D394:H394" si="23">D29</f>
        <v>16.399999999999999</v>
      </c>
      <c r="E394" s="123">
        <f t="shared" si="23"/>
        <v>6.7</v>
      </c>
      <c r="F394" s="123">
        <f t="shared" si="23"/>
        <v>2.4</v>
      </c>
      <c r="G394" s="123">
        <f t="shared" si="16"/>
        <v>2.4523615154123144</v>
      </c>
      <c r="H394" s="123">
        <f t="shared" si="23"/>
        <v>1.3583039992379251</v>
      </c>
      <c r="I394" s="54"/>
    </row>
    <row r="395" spans="2:9">
      <c r="B395" s="53"/>
      <c r="C395" s="74">
        <v>390</v>
      </c>
      <c r="D395" s="123">
        <f t="shared" ref="D395:H395" si="24">D30</f>
        <v>21.1</v>
      </c>
      <c r="E395" s="123">
        <f t="shared" si="24"/>
        <v>6</v>
      </c>
      <c r="F395" s="123">
        <f t="shared" si="24"/>
        <v>0</v>
      </c>
      <c r="G395" s="123">
        <f t="shared" si="16"/>
        <v>2.558735495610942</v>
      </c>
      <c r="H395" s="123">
        <f t="shared" si="24"/>
        <v>1.3144521757373639</v>
      </c>
      <c r="I395" s="54"/>
    </row>
    <row r="396" spans="2:9">
      <c r="B396" s="53"/>
      <c r="C396" s="74">
        <v>391</v>
      </c>
      <c r="D396" s="123">
        <f t="shared" ref="D396:H396" si="25">D31</f>
        <v>21.8</v>
      </c>
      <c r="E396" s="123">
        <f t="shared" si="25"/>
        <v>5.4</v>
      </c>
      <c r="F396" s="123">
        <f t="shared" si="25"/>
        <v>4</v>
      </c>
      <c r="G396" s="123">
        <f t="shared" si="16"/>
        <v>2.5606825740880916</v>
      </c>
      <c r="H396" s="123">
        <f t="shared" si="25"/>
        <v>1.353679600673459</v>
      </c>
      <c r="I396" s="54"/>
    </row>
    <row r="397" spans="2:9">
      <c r="B397" s="53"/>
      <c r="C397" s="74">
        <v>392</v>
      </c>
      <c r="D397" s="123">
        <f t="shared" ref="D397:H397" si="26">D32</f>
        <v>23.3</v>
      </c>
      <c r="E397" s="123">
        <f t="shared" si="26"/>
        <v>5</v>
      </c>
      <c r="F397" s="123">
        <f t="shared" si="26"/>
        <v>0.1</v>
      </c>
      <c r="G397" s="123">
        <f t="shared" si="16"/>
        <v>2.589282519005935</v>
      </c>
      <c r="H397" s="123">
        <f t="shared" si="26"/>
        <v>1.3008517510989481</v>
      </c>
      <c r="I397" s="54"/>
    </row>
    <row r="398" spans="2:9">
      <c r="B398" s="53"/>
      <c r="C398" s="74">
        <v>393</v>
      </c>
      <c r="D398" s="123">
        <f t="shared" ref="D398:H398" si="27">D33</f>
        <v>22.7</v>
      </c>
      <c r="E398" s="123">
        <f t="shared" si="27"/>
        <v>4.8</v>
      </c>
      <c r="F398" s="123">
        <f t="shared" si="27"/>
        <v>0</v>
      </c>
      <c r="G398" s="123">
        <f t="shared" si="16"/>
        <v>2.5670380819456633</v>
      </c>
      <c r="H398" s="123">
        <f t="shared" si="27"/>
        <v>1.260972050208542</v>
      </c>
      <c r="I398" s="54"/>
    </row>
    <row r="399" spans="2:9">
      <c r="B399" s="53"/>
      <c r="C399" s="74">
        <v>394</v>
      </c>
      <c r="D399" s="123">
        <f t="shared" ref="D399:H399" si="28">D34</f>
        <v>18</v>
      </c>
      <c r="E399" s="123">
        <f t="shared" si="28"/>
        <v>5.0999999999999996</v>
      </c>
      <c r="F399" s="123">
        <f t="shared" si="28"/>
        <v>1.7</v>
      </c>
      <c r="G399" s="123">
        <f t="shared" si="16"/>
        <v>2.4485279782014344</v>
      </c>
      <c r="H399" s="123">
        <f t="shared" si="28"/>
        <v>1.2544442108887059</v>
      </c>
      <c r="I399" s="54"/>
    </row>
    <row r="400" spans="2:9">
      <c r="B400" s="53"/>
      <c r="C400" s="74">
        <v>395</v>
      </c>
      <c r="D400" s="123">
        <f t="shared" ref="D400:H400" si="29">D35</f>
        <v>22.1</v>
      </c>
      <c r="E400" s="123">
        <f t="shared" si="29"/>
        <v>5</v>
      </c>
      <c r="F400" s="123">
        <f t="shared" si="29"/>
        <v>5.2</v>
      </c>
      <c r="G400" s="123">
        <f t="shared" si="16"/>
        <v>2.5543985276924035</v>
      </c>
      <c r="H400" s="123">
        <f t="shared" si="29"/>
        <v>1.368538294395971</v>
      </c>
      <c r="I400" s="54"/>
    </row>
    <row r="401" spans="2:9">
      <c r="B401" s="53"/>
      <c r="C401" s="74">
        <v>396</v>
      </c>
      <c r="D401" s="123">
        <f t="shared" ref="D401:H401" si="30">D36</f>
        <v>21.2</v>
      </c>
      <c r="E401" s="123">
        <f t="shared" si="30"/>
        <v>5</v>
      </c>
      <c r="F401" s="123">
        <f t="shared" si="30"/>
        <v>3.1</v>
      </c>
      <c r="G401" s="123">
        <f t="shared" si="16"/>
        <v>2.5292821913163648</v>
      </c>
      <c r="H401" s="123">
        <f t="shared" si="30"/>
        <v>1.3137200189728289</v>
      </c>
      <c r="I401" s="54"/>
    </row>
    <row r="402" spans="2:9">
      <c r="B402" s="53"/>
      <c r="C402" s="74">
        <v>397</v>
      </c>
      <c r="D402" s="123">
        <f t="shared" ref="D402:H402" si="31">D37</f>
        <v>21</v>
      </c>
      <c r="E402" s="123">
        <f t="shared" si="31"/>
        <v>6.9</v>
      </c>
      <c r="F402" s="123">
        <f t="shared" si="31"/>
        <v>1.4</v>
      </c>
      <c r="G402" s="123">
        <f t="shared" si="16"/>
        <v>2.5734608962183785</v>
      </c>
      <c r="H402" s="123">
        <f t="shared" si="31"/>
        <v>1.2939657672488223</v>
      </c>
      <c r="I402" s="54"/>
    </row>
    <row r="403" spans="2:9">
      <c r="B403" s="53"/>
      <c r="C403" s="74">
        <v>398</v>
      </c>
      <c r="D403" s="123">
        <f t="shared" ref="D403:H418" si="32">D38</f>
        <v>20.8</v>
      </c>
      <c r="E403" s="123">
        <f t="shared" si="32"/>
        <v>9.4</v>
      </c>
      <c r="F403" s="123">
        <f t="shared" si="32"/>
        <v>2.2000000000000002</v>
      </c>
      <c r="G403" s="123">
        <f t="shared" si="32"/>
        <v>2.6335208173265694</v>
      </c>
      <c r="H403" s="123">
        <f t="shared" si="32"/>
        <v>1.2888114850767334</v>
      </c>
      <c r="I403" s="54"/>
    </row>
    <row r="404" spans="2:9">
      <c r="B404" s="53"/>
      <c r="C404" s="74">
        <v>399</v>
      </c>
      <c r="D404" s="123">
        <f t="shared" ref="D404:H404" si="33">D39</f>
        <v>21.2</v>
      </c>
      <c r="E404" s="123">
        <f t="shared" si="33"/>
        <v>10.4</v>
      </c>
      <c r="F404" s="123">
        <f t="shared" si="33"/>
        <v>0</v>
      </c>
      <c r="G404" s="123">
        <f t="shared" si="32"/>
        <v>2.6694672974462756</v>
      </c>
      <c r="H404" s="123">
        <f t="shared" si="33"/>
        <v>1.2453284473738331</v>
      </c>
      <c r="I404" s="54"/>
    </row>
    <row r="405" spans="2:9">
      <c r="B405" s="53"/>
      <c r="C405" s="74">
        <v>400</v>
      </c>
      <c r="D405" s="123">
        <f t="shared" ref="D405:H405" si="34">D40</f>
        <v>21.5</v>
      </c>
      <c r="E405" s="123">
        <f t="shared" si="34"/>
        <v>7</v>
      </c>
      <c r="F405" s="123">
        <f t="shared" si="34"/>
        <v>3.3</v>
      </c>
      <c r="G405" s="123">
        <f t="shared" si="32"/>
        <v>2.5853295274699715</v>
      </c>
      <c r="H405" s="123">
        <f t="shared" si="34"/>
        <v>1.263543072917086</v>
      </c>
      <c r="I405" s="54"/>
    </row>
    <row r="406" spans="2:9">
      <c r="B406" s="53"/>
      <c r="C406" s="74">
        <v>401</v>
      </c>
      <c r="D406" s="123">
        <f t="shared" ref="D406:H406" si="35">D41</f>
        <v>23.5</v>
      </c>
      <c r="E406" s="123">
        <f t="shared" si="35"/>
        <v>8.9</v>
      </c>
      <c r="F406" s="123">
        <f t="shared" si="35"/>
        <v>0</v>
      </c>
      <c r="G406" s="123">
        <f t="shared" si="32"/>
        <v>2.6876721516458257</v>
      </c>
      <c r="H406" s="123">
        <f t="shared" si="35"/>
        <v>1.2210851721666449</v>
      </c>
      <c r="I406" s="54"/>
    </row>
    <row r="407" spans="2:9">
      <c r="B407" s="53"/>
      <c r="C407" s="74">
        <v>402</v>
      </c>
      <c r="D407" s="123">
        <f t="shared" ref="D407:H407" si="36">D42</f>
        <v>24.5</v>
      </c>
      <c r="E407" s="123">
        <f t="shared" si="36"/>
        <v>9.4</v>
      </c>
      <c r="F407" s="123">
        <f t="shared" si="36"/>
        <v>0</v>
      </c>
      <c r="G407" s="123">
        <f t="shared" si="32"/>
        <v>2.7259590652879733</v>
      </c>
      <c r="H407" s="123">
        <f t="shared" si="36"/>
        <v>1.1820455747532752</v>
      </c>
      <c r="I407" s="54"/>
    </row>
    <row r="408" spans="2:9">
      <c r="B408" s="53"/>
      <c r="C408" s="74">
        <v>403</v>
      </c>
      <c r="D408" s="123">
        <f t="shared" ref="D408:H408" si="37">D43</f>
        <v>25</v>
      </c>
      <c r="E408" s="123">
        <f t="shared" si="37"/>
        <v>6.7</v>
      </c>
      <c r="F408" s="123">
        <f t="shared" si="37"/>
        <v>13.5</v>
      </c>
      <c r="G408" s="123">
        <f t="shared" si="32"/>
        <v>2.6654496823918996</v>
      </c>
      <c r="H408" s="123">
        <f t="shared" si="37"/>
        <v>2.7500005812829889</v>
      </c>
      <c r="I408" s="54"/>
    </row>
    <row r="409" spans="2:9">
      <c r="B409" s="53"/>
      <c r="C409" s="74">
        <v>404</v>
      </c>
      <c r="D409" s="123">
        <f t="shared" ref="D409:H409" si="38">D44</f>
        <v>24.5</v>
      </c>
      <c r="E409" s="123">
        <f t="shared" si="38"/>
        <v>8.1999999999999993</v>
      </c>
      <c r="F409" s="123">
        <f t="shared" si="38"/>
        <v>0</v>
      </c>
      <c r="G409" s="123">
        <f t="shared" si="32"/>
        <v>2.6901315253192504</v>
      </c>
      <c r="H409" s="123">
        <f t="shared" si="38"/>
        <v>1.2601143864371764</v>
      </c>
      <c r="I409" s="54"/>
    </row>
    <row r="410" spans="2:9">
      <c r="B410" s="53"/>
      <c r="C410" s="74">
        <v>405</v>
      </c>
      <c r="D410" s="123">
        <f t="shared" ref="D410:H410" si="39">D45</f>
        <v>18.8</v>
      </c>
      <c r="E410" s="123">
        <f t="shared" si="39"/>
        <v>8.1</v>
      </c>
      <c r="F410" s="123">
        <f t="shared" si="39"/>
        <v>2</v>
      </c>
      <c r="G410" s="123">
        <f t="shared" si="32"/>
        <v>2.5339064231932182</v>
      </c>
      <c r="H410" s="123">
        <f t="shared" si="39"/>
        <v>1.2548622014285691</v>
      </c>
      <c r="I410" s="54"/>
    </row>
    <row r="411" spans="2:9">
      <c r="B411" s="53"/>
      <c r="C411" s="74">
        <v>406</v>
      </c>
      <c r="D411" s="123">
        <f t="shared" ref="D411:H411" si="40">D46</f>
        <v>19</v>
      </c>
      <c r="E411" s="123">
        <f t="shared" si="40"/>
        <v>9.8000000000000007</v>
      </c>
      <c r="F411" s="123">
        <f t="shared" si="40"/>
        <v>21.8</v>
      </c>
      <c r="G411" s="123">
        <f t="shared" si="32"/>
        <v>2.5822416933639669</v>
      </c>
      <c r="H411" s="123">
        <f t="shared" si="40"/>
        <v>5.6002829611129883</v>
      </c>
      <c r="I411" s="54"/>
    </row>
    <row r="412" spans="2:9">
      <c r="B412" s="53"/>
      <c r="C412" s="74">
        <v>407</v>
      </c>
      <c r="D412" s="123">
        <f t="shared" ref="D412:H412" si="41">D47</f>
        <v>19.2</v>
      </c>
      <c r="E412" s="123">
        <f t="shared" si="41"/>
        <v>6.5</v>
      </c>
      <c r="F412" s="123">
        <f t="shared" si="41"/>
        <v>0</v>
      </c>
      <c r="G412" s="123">
        <f t="shared" si="32"/>
        <v>2.4977823588399879</v>
      </c>
      <c r="H412" s="123">
        <f t="shared" si="41"/>
        <v>1.3328544911484759</v>
      </c>
      <c r="I412" s="54"/>
    </row>
    <row r="413" spans="2:9">
      <c r="B413" s="53"/>
      <c r="C413" s="74">
        <v>408</v>
      </c>
      <c r="D413" s="123">
        <f t="shared" ref="D413:H413" si="42">D48</f>
        <v>21.3</v>
      </c>
      <c r="E413" s="123">
        <f t="shared" si="42"/>
        <v>8.6</v>
      </c>
      <c r="F413" s="123">
        <f t="shared" si="42"/>
        <v>1.9</v>
      </c>
      <c r="G413" s="123">
        <f t="shared" si="32"/>
        <v>2.6067835944308841</v>
      </c>
      <c r="H413" s="123">
        <f t="shared" si="42"/>
        <v>1.3247331836650096</v>
      </c>
      <c r="I413" s="54"/>
    </row>
    <row r="414" spans="2:9">
      <c r="B414" s="53"/>
      <c r="C414" s="74">
        <v>409</v>
      </c>
      <c r="D414" s="123">
        <f t="shared" ref="D414:H414" si="43">D49</f>
        <v>21.2</v>
      </c>
      <c r="E414" s="123">
        <f t="shared" si="43"/>
        <v>10.4</v>
      </c>
      <c r="F414" s="123">
        <f t="shared" si="43"/>
        <v>0.8</v>
      </c>
      <c r="G414" s="123">
        <f t="shared" si="32"/>
        <v>2.6493210638899405</v>
      </c>
      <c r="H414" s="123">
        <f t="shared" si="43"/>
        <v>1.2974147418427171</v>
      </c>
      <c r="I414" s="54"/>
    </row>
    <row r="415" spans="2:9">
      <c r="B415" s="53"/>
      <c r="C415" s="74">
        <v>410</v>
      </c>
      <c r="D415" s="123">
        <f t="shared" ref="D415:H415" si="44">D50</f>
        <v>19.8</v>
      </c>
      <c r="E415" s="123">
        <f t="shared" si="44"/>
        <v>10</v>
      </c>
      <c r="F415" s="123">
        <f t="shared" si="44"/>
        <v>0</v>
      </c>
      <c r="G415" s="123">
        <f t="shared" si="32"/>
        <v>2.5989661792798735</v>
      </c>
      <c r="H415" s="123">
        <f t="shared" si="44"/>
        <v>1.2588420985897311</v>
      </c>
      <c r="I415" s="54"/>
    </row>
    <row r="416" spans="2:9">
      <c r="B416" s="53"/>
      <c r="C416" s="74">
        <v>411</v>
      </c>
      <c r="D416" s="123">
        <f t="shared" ref="D416:H416" si="45">D51</f>
        <v>20.5</v>
      </c>
      <c r="E416" s="123">
        <f t="shared" si="45"/>
        <v>10</v>
      </c>
      <c r="F416" s="123">
        <f t="shared" si="45"/>
        <v>1.7</v>
      </c>
      <c r="G416" s="123">
        <f t="shared" si="32"/>
        <v>2.6146987081447359</v>
      </c>
      <c r="H416" s="123">
        <f t="shared" si="45"/>
        <v>1.2519591145939652</v>
      </c>
      <c r="I416" s="54"/>
    </row>
    <row r="417" spans="2:9">
      <c r="B417" s="53"/>
      <c r="C417" s="74">
        <v>412</v>
      </c>
      <c r="D417" s="123">
        <f t="shared" ref="D417:H417" si="46">D52</f>
        <v>20.7</v>
      </c>
      <c r="E417" s="123">
        <f t="shared" si="46"/>
        <v>9.1</v>
      </c>
      <c r="F417" s="123">
        <f t="shared" si="46"/>
        <v>18.100000000000001</v>
      </c>
      <c r="G417" s="123">
        <f t="shared" si="32"/>
        <v>2.5932668042678864</v>
      </c>
      <c r="H417" s="123">
        <f t="shared" si="46"/>
        <v>4.2355995245568945</v>
      </c>
      <c r="I417" s="54"/>
    </row>
    <row r="418" spans="2:9">
      <c r="B418" s="53"/>
      <c r="C418" s="74">
        <v>413</v>
      </c>
      <c r="D418" s="123">
        <f t="shared" ref="D418:H418" si="47">D53</f>
        <v>21.8</v>
      </c>
      <c r="E418" s="123">
        <f t="shared" si="47"/>
        <v>8.1</v>
      </c>
      <c r="F418" s="123">
        <f t="shared" si="47"/>
        <v>1.4</v>
      </c>
      <c r="G418" s="123">
        <f t="shared" si="32"/>
        <v>2.592849202205421</v>
      </c>
      <c r="H418" s="123">
        <f t="shared" si="47"/>
        <v>1.3739644679594167</v>
      </c>
      <c r="I418" s="54"/>
    </row>
    <row r="419" spans="2:9">
      <c r="B419" s="53"/>
      <c r="C419" s="74">
        <v>414</v>
      </c>
      <c r="D419" s="123">
        <f t="shared" ref="D419:H434" si="48">D54</f>
        <v>23.8</v>
      </c>
      <c r="E419" s="123">
        <f t="shared" si="48"/>
        <v>8</v>
      </c>
      <c r="F419" s="123">
        <f t="shared" si="48"/>
        <v>12.5</v>
      </c>
      <c r="G419" s="123">
        <f t="shared" si="48"/>
        <v>2.6397741041352587</v>
      </c>
      <c r="H419" s="123">
        <f t="shared" si="48"/>
        <v>2.6277319094207607</v>
      </c>
      <c r="I419" s="54"/>
    </row>
    <row r="420" spans="2:9">
      <c r="B420" s="53"/>
      <c r="C420" s="74">
        <v>415</v>
      </c>
      <c r="D420" s="123">
        <f t="shared" ref="D420:H420" si="49">D55</f>
        <v>21.7</v>
      </c>
      <c r="E420" s="123">
        <f t="shared" si="49"/>
        <v>7.5</v>
      </c>
      <c r="F420" s="123">
        <f t="shared" si="49"/>
        <v>0</v>
      </c>
      <c r="G420" s="123">
        <f t="shared" si="48"/>
        <v>2.5678683733559877</v>
      </c>
      <c r="H420" s="123">
        <f t="shared" si="49"/>
        <v>1.3893229073214615</v>
      </c>
      <c r="I420" s="54"/>
    </row>
    <row r="421" spans="2:9">
      <c r="B421" s="53"/>
      <c r="C421" s="74">
        <v>416</v>
      </c>
      <c r="D421" s="123">
        <f t="shared" ref="D421:H421" si="50">D56</f>
        <v>20</v>
      </c>
      <c r="E421" s="123">
        <f t="shared" si="50"/>
        <v>6</v>
      </c>
      <c r="F421" s="123">
        <f t="shared" si="50"/>
        <v>24</v>
      </c>
      <c r="G421" s="123">
        <f t="shared" si="48"/>
        <v>2.4802779604663217</v>
      </c>
      <c r="H421" s="123">
        <f t="shared" si="50"/>
        <v>6.6672736980891676</v>
      </c>
      <c r="I421" s="54"/>
    </row>
    <row r="422" spans="2:9">
      <c r="B422" s="53"/>
      <c r="C422" s="74">
        <v>417</v>
      </c>
      <c r="D422" s="123">
        <f t="shared" ref="D422:H422" si="51">D57</f>
        <v>17.399999999999999</v>
      </c>
      <c r="E422" s="123">
        <f t="shared" si="51"/>
        <v>5</v>
      </c>
      <c r="F422" s="123">
        <f t="shared" si="51"/>
        <v>12.1</v>
      </c>
      <c r="G422" s="123">
        <f t="shared" si="48"/>
        <v>2.3822286152260705</v>
      </c>
      <c r="H422" s="123">
        <f t="shared" si="51"/>
        <v>2.675972414195706</v>
      </c>
      <c r="I422" s="54"/>
    </row>
    <row r="423" spans="2:9">
      <c r="B423" s="53"/>
      <c r="C423" s="74">
        <v>418</v>
      </c>
      <c r="D423" s="123">
        <f t="shared" ref="D423:H423" si="52">D58</f>
        <v>16.399999999999999</v>
      </c>
      <c r="E423" s="123">
        <f t="shared" si="52"/>
        <v>5</v>
      </c>
      <c r="F423" s="123">
        <f t="shared" si="52"/>
        <v>6.8</v>
      </c>
      <c r="G423" s="123">
        <f t="shared" si="48"/>
        <v>2.3524442074428453</v>
      </c>
      <c r="H423" s="123">
        <f t="shared" si="52"/>
        <v>1.7956142541861193</v>
      </c>
      <c r="I423" s="54"/>
    </row>
    <row r="424" spans="2:9">
      <c r="B424" s="53"/>
      <c r="C424" s="74">
        <v>419</v>
      </c>
      <c r="D424" s="123">
        <f t="shared" ref="D424:H424" si="53">D59</f>
        <v>20.5</v>
      </c>
      <c r="E424" s="123">
        <f t="shared" si="53"/>
        <v>8</v>
      </c>
      <c r="F424" s="123">
        <f t="shared" si="53"/>
        <v>27.7</v>
      </c>
      <c r="G424" s="123">
        <f t="shared" si="48"/>
        <v>2.5347406817483042</v>
      </c>
      <c r="H424" s="123">
        <f t="shared" si="53"/>
        <v>8.5522255127994828</v>
      </c>
      <c r="I424" s="54"/>
    </row>
    <row r="425" spans="2:9">
      <c r="B425" s="53"/>
      <c r="C425" s="74">
        <v>420</v>
      </c>
      <c r="D425" s="123">
        <f t="shared" ref="D425:H425" si="54">D60</f>
        <v>21.5</v>
      </c>
      <c r="E425" s="123">
        <f t="shared" si="54"/>
        <v>7.5</v>
      </c>
      <c r="F425" s="123">
        <f t="shared" si="54"/>
        <v>9</v>
      </c>
      <c r="G425" s="123">
        <f t="shared" si="48"/>
        <v>2.5437641136709535</v>
      </c>
      <c r="H425" s="123">
        <f t="shared" si="54"/>
        <v>2.2433549215055613</v>
      </c>
      <c r="I425" s="54"/>
    </row>
    <row r="426" spans="2:9">
      <c r="B426" s="53"/>
      <c r="C426" s="74">
        <v>421</v>
      </c>
      <c r="D426" s="123">
        <f t="shared" ref="D426:H426" si="55">D61</f>
        <v>19.8</v>
      </c>
      <c r="E426" s="123">
        <f t="shared" si="55"/>
        <v>8.5</v>
      </c>
      <c r="F426" s="123">
        <f t="shared" si="55"/>
        <v>0.5</v>
      </c>
      <c r="G426" s="123">
        <f t="shared" si="48"/>
        <v>2.5212492380363827</v>
      </c>
      <c r="H426" s="123">
        <f t="shared" si="55"/>
        <v>1.7164286510193794</v>
      </c>
      <c r="I426" s="54"/>
    </row>
    <row r="427" spans="2:9">
      <c r="B427" s="53"/>
      <c r="C427" s="74">
        <v>422</v>
      </c>
      <c r="D427" s="123">
        <f t="shared" ref="D427:H427" si="56">D62</f>
        <v>21.2</v>
      </c>
      <c r="E427" s="123">
        <f t="shared" si="56"/>
        <v>9.5</v>
      </c>
      <c r="F427" s="123">
        <f t="shared" si="56"/>
        <v>0</v>
      </c>
      <c r="G427" s="123">
        <f t="shared" si="48"/>
        <v>2.579512934034967</v>
      </c>
      <c r="H427" s="123">
        <f t="shared" si="56"/>
        <v>1.6727717996954983</v>
      </c>
      <c r="I427" s="54"/>
    </row>
    <row r="428" spans="2:9">
      <c r="B428" s="53"/>
      <c r="C428" s="74">
        <v>423</v>
      </c>
      <c r="D428" s="123">
        <f t="shared" ref="D428:H428" si="57">D63</f>
        <v>17</v>
      </c>
      <c r="E428" s="123">
        <f t="shared" si="57"/>
        <v>8.8000000000000007</v>
      </c>
      <c r="F428" s="123">
        <f t="shared" si="57"/>
        <v>1.1000000000000001</v>
      </c>
      <c r="G428" s="123">
        <f t="shared" si="48"/>
        <v>2.4472961280824999</v>
      </c>
      <c r="H428" s="123">
        <f t="shared" si="57"/>
        <v>1.6525613702177253</v>
      </c>
      <c r="I428" s="54"/>
    </row>
    <row r="429" spans="2:9">
      <c r="B429" s="53"/>
      <c r="C429" s="74">
        <v>424</v>
      </c>
      <c r="D429" s="123">
        <f t="shared" ref="D429:H429" si="58">D64</f>
        <v>20.5</v>
      </c>
      <c r="E429" s="123">
        <f t="shared" si="58"/>
        <v>8.4</v>
      </c>
      <c r="F429" s="123">
        <f t="shared" si="58"/>
        <v>0.4</v>
      </c>
      <c r="G429" s="123">
        <f t="shared" si="48"/>
        <v>2.5232800330200646</v>
      </c>
      <c r="H429" s="123">
        <f t="shared" si="58"/>
        <v>1.6204965787122354</v>
      </c>
      <c r="I429" s="54"/>
    </row>
    <row r="430" spans="2:9">
      <c r="B430" s="53"/>
      <c r="C430" s="74">
        <v>425</v>
      </c>
      <c r="D430" s="123">
        <f t="shared" ref="D430:H430" si="59">D65</f>
        <v>20.6</v>
      </c>
      <c r="E430" s="123">
        <f t="shared" si="59"/>
        <v>8.4</v>
      </c>
      <c r="F430" s="123">
        <f t="shared" si="59"/>
        <v>0</v>
      </c>
      <c r="G430" s="123">
        <f t="shared" si="48"/>
        <v>2.5210040691785625</v>
      </c>
      <c r="H430" s="123">
        <f t="shared" si="59"/>
        <v>1.5833328273141314</v>
      </c>
      <c r="I430" s="54"/>
    </row>
    <row r="431" spans="2:9">
      <c r="B431" s="53"/>
      <c r="C431" s="74">
        <v>426</v>
      </c>
      <c r="D431" s="123">
        <f t="shared" ref="D431:H431" si="60">D66</f>
        <v>22</v>
      </c>
      <c r="E431" s="123">
        <f t="shared" si="60"/>
        <v>6.2</v>
      </c>
      <c r="F431" s="123">
        <f t="shared" si="60"/>
        <v>3.4</v>
      </c>
      <c r="G431" s="123">
        <f t="shared" si="48"/>
        <v>2.4952332874960637</v>
      </c>
      <c r="H431" s="123">
        <f t="shared" si="60"/>
        <v>1.6074804606873314</v>
      </c>
      <c r="I431" s="54"/>
    </row>
    <row r="432" spans="2:9">
      <c r="B432" s="53"/>
      <c r="C432" s="74">
        <v>427</v>
      </c>
      <c r="D432" s="123">
        <f t="shared" ref="D432:H432" si="61">D67</f>
        <v>21.2</v>
      </c>
      <c r="E432" s="123">
        <f t="shared" si="61"/>
        <v>7</v>
      </c>
      <c r="F432" s="123">
        <f t="shared" si="61"/>
        <v>0</v>
      </c>
      <c r="G432" s="123">
        <f t="shared" si="48"/>
        <v>2.4900625364947953</v>
      </c>
      <c r="H432" s="123">
        <f t="shared" si="61"/>
        <v>1.5695831368505613</v>
      </c>
      <c r="I432" s="54"/>
    </row>
    <row r="433" spans="2:9">
      <c r="B433" s="53"/>
      <c r="C433" s="74">
        <v>428</v>
      </c>
      <c r="D433" s="123">
        <f t="shared" ref="D433:H433" si="62">D68</f>
        <v>19.8</v>
      </c>
      <c r="E433" s="123">
        <f t="shared" si="62"/>
        <v>10</v>
      </c>
      <c r="F433" s="123">
        <f t="shared" si="62"/>
        <v>2.6</v>
      </c>
      <c r="G433" s="123">
        <f t="shared" si="48"/>
        <v>2.5260465962333205</v>
      </c>
      <c r="H433" s="123">
        <f t="shared" si="62"/>
        <v>1.578759625848728</v>
      </c>
      <c r="I433" s="54"/>
    </row>
    <row r="434" spans="2:9">
      <c r="B434" s="53"/>
      <c r="C434" s="74">
        <v>429</v>
      </c>
      <c r="D434" s="123">
        <f t="shared" ref="D434:H434" si="63">D69</f>
        <v>19.5</v>
      </c>
      <c r="E434" s="123">
        <f t="shared" si="63"/>
        <v>8.5</v>
      </c>
      <c r="F434" s="123">
        <f t="shared" si="63"/>
        <v>0</v>
      </c>
      <c r="G434" s="123">
        <f t="shared" si="48"/>
        <v>2.4740699558088304</v>
      </c>
      <c r="H434" s="123">
        <f t="shared" si="63"/>
        <v>1.5425874049009978</v>
      </c>
      <c r="I434" s="54"/>
    </row>
    <row r="435" spans="2:9">
      <c r="B435" s="53"/>
      <c r="C435" s="74">
        <v>430</v>
      </c>
      <c r="D435" s="123">
        <f t="shared" ref="D435:H450" si="64">D70</f>
        <v>21.2</v>
      </c>
      <c r="E435" s="123">
        <f t="shared" si="64"/>
        <v>5</v>
      </c>
      <c r="F435" s="123">
        <f t="shared" si="64"/>
        <v>5.8</v>
      </c>
      <c r="G435" s="123">
        <f t="shared" si="64"/>
        <v>2.4221508531497538</v>
      </c>
      <c r="H435" s="123">
        <f t="shared" si="64"/>
        <v>1.7107079072629883</v>
      </c>
      <c r="I435" s="54"/>
    </row>
    <row r="436" spans="2:9">
      <c r="B436" s="53"/>
      <c r="C436" s="74">
        <v>431</v>
      </c>
      <c r="D436" s="123">
        <f t="shared" ref="D436:H436" si="65">D71</f>
        <v>17.7</v>
      </c>
      <c r="E436" s="123">
        <f t="shared" si="65"/>
        <v>7.5</v>
      </c>
      <c r="F436" s="123">
        <f t="shared" si="65"/>
        <v>0</v>
      </c>
      <c r="G436" s="123">
        <f t="shared" si="64"/>
        <v>2.3907839331145992</v>
      </c>
      <c r="H436" s="123">
        <f t="shared" si="65"/>
        <v>1.5677838802571336</v>
      </c>
      <c r="I436" s="54"/>
    </row>
    <row r="437" spans="2:9">
      <c r="B437" s="53"/>
      <c r="C437" s="74">
        <v>432</v>
      </c>
      <c r="D437" s="123">
        <f t="shared" ref="D437:H437" si="66">D72</f>
        <v>21.5</v>
      </c>
      <c r="E437" s="123">
        <f t="shared" si="66"/>
        <v>7.2</v>
      </c>
      <c r="F437" s="123">
        <f t="shared" si="66"/>
        <v>33.9</v>
      </c>
      <c r="G437" s="123">
        <f t="shared" si="64"/>
        <v>2.4745108520942241</v>
      </c>
      <c r="H437" s="123">
        <f t="shared" si="66"/>
        <v>11.785999711620045</v>
      </c>
      <c r="I437" s="54"/>
    </row>
    <row r="438" spans="2:9">
      <c r="B438" s="53"/>
      <c r="C438" s="74">
        <v>433</v>
      </c>
      <c r="D438" s="123">
        <f t="shared" ref="D438:H438" si="67">D73</f>
        <v>18.7</v>
      </c>
      <c r="E438" s="123">
        <f t="shared" si="67"/>
        <v>7.5</v>
      </c>
      <c r="F438" s="123">
        <f t="shared" si="67"/>
        <v>2</v>
      </c>
      <c r="G438" s="123">
        <f t="shared" si="64"/>
        <v>2.4044547800502967</v>
      </c>
      <c r="H438" s="123">
        <f t="shared" si="67"/>
        <v>1.752132233370832</v>
      </c>
      <c r="I438" s="54"/>
    </row>
    <row r="439" spans="2:9">
      <c r="B439" s="53"/>
      <c r="C439" s="74">
        <v>434</v>
      </c>
      <c r="D439" s="123">
        <f t="shared" ref="D439:H439" si="68">D74</f>
        <v>21.8</v>
      </c>
      <c r="E439" s="123">
        <f t="shared" si="68"/>
        <v>7.6</v>
      </c>
      <c r="F439" s="123">
        <f t="shared" si="68"/>
        <v>13.1</v>
      </c>
      <c r="G439" s="123">
        <f t="shared" si="64"/>
        <v>2.4797935838030254</v>
      </c>
      <c r="H439" s="123">
        <f t="shared" si="68"/>
        <v>3.1507853684480334</v>
      </c>
      <c r="I439" s="54"/>
    </row>
    <row r="440" spans="2:9">
      <c r="B440" s="53"/>
      <c r="C440" s="74">
        <v>435</v>
      </c>
      <c r="D440" s="123">
        <f t="shared" ref="D440:H440" si="69">D75</f>
        <v>20.2</v>
      </c>
      <c r="E440" s="123">
        <f t="shared" si="69"/>
        <v>6.8</v>
      </c>
      <c r="F440" s="123">
        <f t="shared" si="69"/>
        <v>5.4</v>
      </c>
      <c r="G440" s="123">
        <f t="shared" si="64"/>
        <v>2.4121597599697049</v>
      </c>
      <c r="H440" s="123">
        <f t="shared" si="69"/>
        <v>1.8975853233007849</v>
      </c>
      <c r="I440" s="54"/>
    </row>
    <row r="441" spans="2:9">
      <c r="B441" s="53"/>
      <c r="C441" s="74">
        <v>436</v>
      </c>
      <c r="D441" s="123">
        <f t="shared" ref="D441:H441" si="70">D76</f>
        <v>20</v>
      </c>
      <c r="E441" s="123">
        <f t="shared" si="70"/>
        <v>8</v>
      </c>
      <c r="F441" s="123">
        <f t="shared" si="70"/>
        <v>20.100000000000001</v>
      </c>
      <c r="G441" s="123">
        <f t="shared" si="64"/>
        <v>2.4309157353810127</v>
      </c>
      <c r="H441" s="123">
        <f t="shared" si="70"/>
        <v>5.4736631298514267</v>
      </c>
      <c r="I441" s="54"/>
    </row>
    <row r="442" spans="2:9">
      <c r="B442" s="53"/>
      <c r="C442" s="74">
        <v>437</v>
      </c>
      <c r="D442" s="123">
        <f t="shared" ref="D442:H442" si="71">D77</f>
        <v>20.6</v>
      </c>
      <c r="E442" s="123">
        <f t="shared" si="71"/>
        <v>7.5</v>
      </c>
      <c r="F442" s="123">
        <f t="shared" si="71"/>
        <v>8.5</v>
      </c>
      <c r="G442" s="123">
        <f t="shared" si="64"/>
        <v>2.426610598916104</v>
      </c>
      <c r="H442" s="123">
        <f t="shared" si="71"/>
        <v>2.3547993028781171</v>
      </c>
      <c r="I442" s="54"/>
    </row>
    <row r="443" spans="2:9">
      <c r="B443" s="53"/>
      <c r="C443" s="74">
        <v>438</v>
      </c>
      <c r="D443" s="123">
        <f t="shared" ref="D443:H443" si="72">D78</f>
        <v>16.600000000000001</v>
      </c>
      <c r="E443" s="123">
        <f t="shared" si="72"/>
        <v>8</v>
      </c>
      <c r="F443" s="123">
        <f t="shared" si="72"/>
        <v>3.4</v>
      </c>
      <c r="G443" s="123">
        <f t="shared" si="64"/>
        <v>2.3313202724861855</v>
      </c>
      <c r="H443" s="123">
        <f t="shared" si="72"/>
        <v>1.9429945254389476</v>
      </c>
      <c r="I443" s="54"/>
    </row>
    <row r="444" spans="2:9">
      <c r="B444" s="53"/>
      <c r="C444" s="74">
        <v>439</v>
      </c>
      <c r="D444" s="123">
        <f t="shared" ref="D444:H444" si="73">D79</f>
        <v>16.399999999999999</v>
      </c>
      <c r="E444" s="123">
        <f t="shared" si="73"/>
        <v>9</v>
      </c>
      <c r="F444" s="123">
        <f t="shared" si="73"/>
        <v>5.6</v>
      </c>
      <c r="G444" s="123">
        <f t="shared" si="64"/>
        <v>2.344485907965669</v>
      </c>
      <c r="H444" s="123">
        <f t="shared" si="73"/>
        <v>2.0444327840260481</v>
      </c>
      <c r="I444" s="54"/>
    </row>
    <row r="445" spans="2:9">
      <c r="B445" s="53"/>
      <c r="C445" s="74">
        <v>440</v>
      </c>
      <c r="D445" s="123">
        <f t="shared" ref="D445:H445" si="74">D80</f>
        <v>17.600000000000001</v>
      </c>
      <c r="E445" s="123">
        <f t="shared" si="74"/>
        <v>9</v>
      </c>
      <c r="F445" s="123">
        <f t="shared" si="74"/>
        <v>18.3</v>
      </c>
      <c r="G445" s="123">
        <f t="shared" si="64"/>
        <v>2.3674256685731145</v>
      </c>
      <c r="H445" s="123">
        <f t="shared" si="74"/>
        <v>4.9459161667237641</v>
      </c>
      <c r="I445" s="54"/>
    </row>
    <row r="446" spans="2:9">
      <c r="B446" s="53"/>
      <c r="C446" s="74">
        <v>441</v>
      </c>
      <c r="D446" s="123">
        <f t="shared" ref="D446:H446" si="75">D81</f>
        <v>17.600000000000001</v>
      </c>
      <c r="E446" s="123">
        <f t="shared" si="75"/>
        <v>9.3000000000000007</v>
      </c>
      <c r="F446" s="123">
        <f t="shared" si="75"/>
        <v>0.2</v>
      </c>
      <c r="G446" s="123">
        <f t="shared" si="64"/>
        <v>2.3675309308334191</v>
      </c>
      <c r="H446" s="123">
        <f t="shared" si="75"/>
        <v>1.9933895793738636</v>
      </c>
      <c r="I446" s="54"/>
    </row>
    <row r="447" spans="2:9">
      <c r="B447" s="53"/>
      <c r="C447" s="74">
        <v>442</v>
      </c>
      <c r="D447" s="123">
        <f t="shared" ref="D447:H447" si="76">D82</f>
        <v>20.2</v>
      </c>
      <c r="E447" s="123">
        <f t="shared" si="76"/>
        <v>9.6999999999999993</v>
      </c>
      <c r="F447" s="123">
        <f t="shared" si="76"/>
        <v>2.2000000000000002</v>
      </c>
      <c r="G447" s="123">
        <f t="shared" si="64"/>
        <v>2.4349331873968199</v>
      </c>
      <c r="H447" s="123">
        <f t="shared" si="76"/>
        <v>1.9873437302417774</v>
      </c>
      <c r="I447" s="54"/>
    </row>
    <row r="448" spans="2:9">
      <c r="B448" s="53"/>
      <c r="C448" s="74">
        <v>443</v>
      </c>
      <c r="D448" s="123">
        <f t="shared" ref="D448:H448" si="77">D83</f>
        <v>21.3</v>
      </c>
      <c r="E448" s="123">
        <f t="shared" si="77"/>
        <v>9.8000000000000007</v>
      </c>
      <c r="F448" s="123">
        <f t="shared" si="77"/>
        <v>0.2</v>
      </c>
      <c r="G448" s="123">
        <f t="shared" si="64"/>
        <v>2.4569695584072431</v>
      </c>
      <c r="H448" s="123">
        <f t="shared" si="77"/>
        <v>1.9462369407864055</v>
      </c>
      <c r="I448" s="54"/>
    </row>
    <row r="449" spans="2:9">
      <c r="B449" s="53"/>
      <c r="C449" s="74">
        <v>444</v>
      </c>
      <c r="D449" s="123">
        <f t="shared" ref="D449:H449" si="78">D84</f>
        <v>20.6</v>
      </c>
      <c r="E449" s="123">
        <f t="shared" si="78"/>
        <v>8.8000000000000007</v>
      </c>
      <c r="F449" s="123">
        <f t="shared" si="78"/>
        <v>3.6</v>
      </c>
      <c r="G449" s="123">
        <f t="shared" si="64"/>
        <v>2.4064212019713578</v>
      </c>
      <c r="H449" s="123">
        <f t="shared" si="78"/>
        <v>1.9696441785207286</v>
      </c>
      <c r="I449" s="54"/>
    </row>
    <row r="450" spans="2:9">
      <c r="B450" s="53"/>
      <c r="C450" s="74">
        <v>445</v>
      </c>
      <c r="D450" s="123">
        <f t="shared" ref="D450:H450" si="79">D85</f>
        <v>17.5</v>
      </c>
      <c r="E450" s="123">
        <f t="shared" si="79"/>
        <v>8.6999999999999993</v>
      </c>
      <c r="F450" s="123">
        <f t="shared" si="79"/>
        <v>0</v>
      </c>
      <c r="G450" s="123">
        <f t="shared" si="64"/>
        <v>2.3189331741042163</v>
      </c>
      <c r="H450" s="123">
        <f t="shared" si="79"/>
        <v>1.9237415113086038</v>
      </c>
      <c r="I450" s="54"/>
    </row>
    <row r="451" spans="2:9">
      <c r="B451" s="53"/>
      <c r="C451" s="74">
        <v>446</v>
      </c>
      <c r="D451" s="123">
        <f t="shared" ref="D451:H466" si="80">D86</f>
        <v>21.8</v>
      </c>
      <c r="E451" s="123">
        <f t="shared" si="80"/>
        <v>4.8</v>
      </c>
      <c r="F451" s="123">
        <f t="shared" si="80"/>
        <v>1.7</v>
      </c>
      <c r="G451" s="123">
        <f t="shared" si="80"/>
        <v>2.3206384096597321</v>
      </c>
      <c r="H451" s="123">
        <f t="shared" si="80"/>
        <v>1.9127448168469918</v>
      </c>
      <c r="I451" s="54"/>
    </row>
    <row r="452" spans="2:9">
      <c r="B452" s="53"/>
      <c r="C452" s="74">
        <v>447</v>
      </c>
      <c r="D452" s="123">
        <f t="shared" ref="D452:H452" si="81">D87</f>
        <v>17.8</v>
      </c>
      <c r="E452" s="123">
        <f t="shared" si="81"/>
        <v>5.7</v>
      </c>
      <c r="F452" s="123">
        <f t="shared" si="81"/>
        <v>2.2999999999999998</v>
      </c>
      <c r="G452" s="123">
        <f t="shared" si="80"/>
        <v>2.2361888980606057</v>
      </c>
      <c r="H452" s="123">
        <f t="shared" si="81"/>
        <v>1.9129777599385442</v>
      </c>
      <c r="I452" s="54"/>
    </row>
    <row r="453" spans="2:9">
      <c r="B453" s="53"/>
      <c r="C453" s="74">
        <v>448</v>
      </c>
      <c r="D453" s="123">
        <f t="shared" ref="D453:H453" si="82">D88</f>
        <v>22.5</v>
      </c>
      <c r="E453" s="123">
        <f t="shared" si="82"/>
        <v>3.7</v>
      </c>
      <c r="F453" s="123">
        <f t="shared" si="82"/>
        <v>0</v>
      </c>
      <c r="G453" s="123">
        <f t="shared" si="80"/>
        <v>2.2940142415809448</v>
      </c>
      <c r="H453" s="123">
        <f t="shared" si="82"/>
        <v>1.8722320763852893</v>
      </c>
      <c r="I453" s="54"/>
    </row>
    <row r="454" spans="2:9">
      <c r="B454" s="53"/>
      <c r="C454" s="74">
        <v>449</v>
      </c>
      <c r="D454" s="123">
        <f t="shared" ref="D454:H454" si="83">D89</f>
        <v>22.5</v>
      </c>
      <c r="E454" s="123">
        <f t="shared" si="83"/>
        <v>7.8</v>
      </c>
      <c r="F454" s="123">
        <f t="shared" si="83"/>
        <v>0</v>
      </c>
      <c r="G454" s="123">
        <f t="shared" si="80"/>
        <v>2.3857596835736086</v>
      </c>
      <c r="H454" s="123">
        <f t="shared" si="83"/>
        <v>1.8330311094188945</v>
      </c>
      <c r="I454" s="54"/>
    </row>
    <row r="455" spans="2:9">
      <c r="B455" s="53"/>
      <c r="C455" s="74">
        <v>450</v>
      </c>
      <c r="D455" s="123">
        <f t="shared" ref="D455:H455" si="84">D90</f>
        <v>21.7</v>
      </c>
      <c r="E455" s="123">
        <f t="shared" si="84"/>
        <v>6.4</v>
      </c>
      <c r="F455" s="123">
        <f t="shared" si="84"/>
        <v>0</v>
      </c>
      <c r="G455" s="123">
        <f t="shared" si="80"/>
        <v>2.3229518652645766</v>
      </c>
      <c r="H455" s="123">
        <f t="shared" si="84"/>
        <v>1.7964811921734429</v>
      </c>
      <c r="I455" s="54"/>
    </row>
    <row r="456" spans="2:9">
      <c r="B456" s="53"/>
      <c r="C456" s="74">
        <v>451</v>
      </c>
      <c r="D456" s="123">
        <f t="shared" ref="D456:H456" si="85">D91</f>
        <v>21.9</v>
      </c>
      <c r="E456" s="123">
        <f t="shared" si="85"/>
        <v>7.4</v>
      </c>
      <c r="F456" s="123">
        <f t="shared" si="85"/>
        <v>0</v>
      </c>
      <c r="G456" s="123">
        <f t="shared" si="80"/>
        <v>2.3431068058058497</v>
      </c>
      <c r="H456" s="123">
        <f t="shared" si="85"/>
        <v>1.7614016723656847</v>
      </c>
      <c r="I456" s="54"/>
    </row>
    <row r="457" spans="2:9">
      <c r="B457" s="53"/>
      <c r="C457" s="74">
        <v>452</v>
      </c>
      <c r="D457" s="123">
        <f t="shared" ref="D457:H457" si="86">D92</f>
        <v>21.4</v>
      </c>
      <c r="E457" s="123">
        <f t="shared" si="86"/>
        <v>5.2</v>
      </c>
      <c r="F457" s="123">
        <f t="shared" si="86"/>
        <v>11.7</v>
      </c>
      <c r="G457" s="123">
        <f t="shared" si="80"/>
        <v>2.2684366756094789</v>
      </c>
      <c r="H457" s="123">
        <f t="shared" si="86"/>
        <v>2.9210427484465091</v>
      </c>
      <c r="I457" s="54"/>
    </row>
    <row r="458" spans="2:9">
      <c r="B458" s="53"/>
      <c r="C458" s="74">
        <v>453</v>
      </c>
      <c r="D458" s="123">
        <f t="shared" ref="D458:H458" si="87">D93</f>
        <v>22.2</v>
      </c>
      <c r="E458" s="123">
        <f t="shared" si="87"/>
        <v>6</v>
      </c>
      <c r="F458" s="123">
        <f t="shared" si="87"/>
        <v>0</v>
      </c>
      <c r="G458" s="123">
        <f t="shared" si="80"/>
        <v>2.2978371388137195</v>
      </c>
      <c r="H458" s="123">
        <f t="shared" si="87"/>
        <v>1.8662586345595644</v>
      </c>
      <c r="I458" s="54"/>
    </row>
    <row r="459" spans="2:9">
      <c r="B459" s="53"/>
      <c r="C459" s="74">
        <v>454</v>
      </c>
      <c r="D459" s="123">
        <f t="shared" ref="D459:H459" si="88">D94</f>
        <v>20.3</v>
      </c>
      <c r="E459" s="123">
        <f t="shared" si="88"/>
        <v>5.5</v>
      </c>
      <c r="F459" s="123">
        <f t="shared" si="88"/>
        <v>1.7</v>
      </c>
      <c r="G459" s="123">
        <f t="shared" si="80"/>
        <v>2.230737871114604</v>
      </c>
      <c r="H459" s="123">
        <f t="shared" si="88"/>
        <v>1.8541890091944653</v>
      </c>
      <c r="I459" s="54"/>
    </row>
    <row r="460" spans="2:9">
      <c r="B460" s="53"/>
      <c r="C460" s="74">
        <v>455</v>
      </c>
      <c r="D460" s="123">
        <f t="shared" ref="D460:H460" si="89">D95</f>
        <v>22</v>
      </c>
      <c r="E460" s="123">
        <f t="shared" si="89"/>
        <v>7</v>
      </c>
      <c r="F460" s="123">
        <f t="shared" si="89"/>
        <v>0</v>
      </c>
      <c r="G460" s="123">
        <f t="shared" si="80"/>
        <v>2.2979934844927072</v>
      </c>
      <c r="H460" s="123">
        <f t="shared" si="89"/>
        <v>1.8123731151940448</v>
      </c>
      <c r="I460" s="54"/>
    </row>
    <row r="461" spans="2:9">
      <c r="B461" s="53"/>
      <c r="C461" s="74">
        <v>456</v>
      </c>
      <c r="D461" s="123">
        <f t="shared" ref="D461:H461" si="90">D96</f>
        <v>22.3</v>
      </c>
      <c r="E461" s="123">
        <f t="shared" si="90"/>
        <v>6.7</v>
      </c>
      <c r="F461" s="123">
        <f t="shared" si="90"/>
        <v>0</v>
      </c>
      <c r="G461" s="123">
        <f t="shared" si="80"/>
        <v>2.2882172423757332</v>
      </c>
      <c r="H461" s="123">
        <f t="shared" si="90"/>
        <v>1.7734421837841055</v>
      </c>
      <c r="I461" s="54"/>
    </row>
    <row r="462" spans="2:9">
      <c r="B462" s="53"/>
      <c r="C462" s="74">
        <v>457</v>
      </c>
      <c r="D462" s="123">
        <f t="shared" ref="D462:H462" si="91">D97</f>
        <v>22.4</v>
      </c>
      <c r="E462" s="123">
        <f t="shared" si="91"/>
        <v>7.8</v>
      </c>
      <c r="F462" s="123">
        <f t="shared" si="91"/>
        <v>0</v>
      </c>
      <c r="G462" s="123">
        <f t="shared" si="80"/>
        <v>2.3069546928921767</v>
      </c>
      <c r="H462" s="123">
        <f t="shared" si="91"/>
        <v>1.7365205051771122</v>
      </c>
      <c r="I462" s="54"/>
    </row>
    <row r="463" spans="2:9">
      <c r="B463" s="53"/>
      <c r="C463" s="74">
        <v>458</v>
      </c>
      <c r="D463" s="123">
        <f t="shared" ref="D463:H463" si="92">D98</f>
        <v>22</v>
      </c>
      <c r="E463" s="123">
        <f t="shared" si="92"/>
        <v>6.8</v>
      </c>
      <c r="F463" s="123">
        <f t="shared" si="92"/>
        <v>0.5</v>
      </c>
      <c r="G463" s="123">
        <f t="shared" si="80"/>
        <v>2.263555363010318</v>
      </c>
      <c r="H463" s="123">
        <f t="shared" si="92"/>
        <v>1.7103795211500825</v>
      </c>
      <c r="I463" s="54"/>
    </row>
    <row r="464" spans="2:9">
      <c r="B464" s="53"/>
      <c r="C464" s="74">
        <v>459</v>
      </c>
      <c r="D464" s="123">
        <f t="shared" ref="D464:H464" si="93">D99</f>
        <v>20.5</v>
      </c>
      <c r="E464" s="123">
        <f t="shared" si="93"/>
        <v>7</v>
      </c>
      <c r="F464" s="123">
        <f t="shared" si="93"/>
        <v>0</v>
      </c>
      <c r="G464" s="123">
        <f t="shared" si="80"/>
        <v>2.2227385412366751</v>
      </c>
      <c r="H464" s="123">
        <f t="shared" si="93"/>
        <v>1.676994213614452</v>
      </c>
      <c r="I464" s="54"/>
    </row>
    <row r="465" spans="2:9">
      <c r="B465" s="53"/>
      <c r="C465" s="74">
        <v>460</v>
      </c>
      <c r="D465" s="123">
        <f t="shared" ref="D465:H465" si="94">D100</f>
        <v>22.6</v>
      </c>
      <c r="E465" s="123">
        <f t="shared" si="94"/>
        <v>5</v>
      </c>
      <c r="F465" s="123">
        <f t="shared" si="94"/>
        <v>0</v>
      </c>
      <c r="G465" s="123">
        <f t="shared" si="80"/>
        <v>2.2149875779866166</v>
      </c>
      <c r="H465" s="123">
        <f t="shared" si="94"/>
        <v>1.644966246523957</v>
      </c>
      <c r="I465" s="54"/>
    </row>
    <row r="466" spans="2:9">
      <c r="B466" s="53"/>
      <c r="C466" s="74">
        <v>461</v>
      </c>
      <c r="D466" s="123">
        <f t="shared" ref="D466:H466" si="95">D101</f>
        <v>16.8</v>
      </c>
      <c r="E466" s="123">
        <f t="shared" si="95"/>
        <v>6.5</v>
      </c>
      <c r="F466" s="123">
        <f t="shared" si="95"/>
        <v>0</v>
      </c>
      <c r="G466" s="123">
        <f t="shared" si="80"/>
        <v>2.1044500128989427</v>
      </c>
      <c r="H466" s="123">
        <f t="shared" si="95"/>
        <v>1.6149344596503723</v>
      </c>
      <c r="I466" s="54"/>
    </row>
    <row r="467" spans="2:9">
      <c r="B467" s="53"/>
      <c r="C467" s="74">
        <v>462</v>
      </c>
      <c r="D467" s="123">
        <f t="shared" ref="D467:H482" si="96">D102</f>
        <v>22.2</v>
      </c>
      <c r="E467" s="123">
        <f t="shared" si="96"/>
        <v>2.1</v>
      </c>
      <c r="F467" s="123">
        <f t="shared" si="96"/>
        <v>0.2</v>
      </c>
      <c r="G467" s="123">
        <f t="shared" si="96"/>
        <v>2.1177297761967573</v>
      </c>
      <c r="H467" s="123">
        <f t="shared" si="96"/>
        <v>1.5891560129659228</v>
      </c>
      <c r="I467" s="54"/>
    </row>
    <row r="468" spans="2:9">
      <c r="B468" s="53"/>
      <c r="C468" s="74">
        <v>463</v>
      </c>
      <c r="D468" s="123">
        <f t="shared" ref="D468:H468" si="97">D103</f>
        <v>19.3</v>
      </c>
      <c r="E468" s="123">
        <f t="shared" si="97"/>
        <v>5.4</v>
      </c>
      <c r="F468" s="123">
        <f t="shared" si="97"/>
        <v>0</v>
      </c>
      <c r="G468" s="123">
        <f t="shared" si="96"/>
        <v>2.1168839161378523</v>
      </c>
      <c r="H468" s="123">
        <f t="shared" si="97"/>
        <v>1.5606472497600499</v>
      </c>
      <c r="I468" s="54"/>
    </row>
    <row r="469" spans="2:9">
      <c r="B469" s="53"/>
      <c r="C469" s="74">
        <v>464</v>
      </c>
      <c r="D469" s="123">
        <f t="shared" ref="D469:H469" si="98">D104</f>
        <v>19.2</v>
      </c>
      <c r="E469" s="123">
        <f t="shared" si="98"/>
        <v>3.8</v>
      </c>
      <c r="F469" s="123">
        <f t="shared" si="98"/>
        <v>0</v>
      </c>
      <c r="G469" s="123">
        <f t="shared" si="96"/>
        <v>2.0676040423595605</v>
      </c>
      <c r="H469" s="123">
        <f t="shared" si="98"/>
        <v>1.5332682785655756</v>
      </c>
      <c r="I469" s="54"/>
    </row>
    <row r="470" spans="2:9">
      <c r="B470" s="53"/>
      <c r="C470" s="74">
        <v>465</v>
      </c>
      <c r="D470" s="123">
        <f t="shared" ref="D470:H470" si="99">D105</f>
        <v>18.3</v>
      </c>
      <c r="E470" s="123">
        <f t="shared" si="99"/>
        <v>7.8</v>
      </c>
      <c r="F470" s="123">
        <f t="shared" si="99"/>
        <v>0</v>
      </c>
      <c r="G470" s="123">
        <f t="shared" si="96"/>
        <v>2.1284933989229371</v>
      </c>
      <c r="H470" s="123">
        <f t="shared" si="99"/>
        <v>1.5061288260431513</v>
      </c>
      <c r="I470" s="54"/>
    </row>
    <row r="471" spans="2:9">
      <c r="B471" s="53"/>
      <c r="C471" s="74">
        <v>466</v>
      </c>
      <c r="D471" s="123">
        <f t="shared" ref="D471:H471" si="100">D106</f>
        <v>22.6</v>
      </c>
      <c r="E471" s="123">
        <f t="shared" si="100"/>
        <v>4.5</v>
      </c>
      <c r="F471" s="123">
        <f t="shared" si="100"/>
        <v>0</v>
      </c>
      <c r="G471" s="123">
        <f t="shared" si="96"/>
        <v>2.1408776450148297</v>
      </c>
      <c r="H471" s="123">
        <f t="shared" si="100"/>
        <v>1.4795498500506921</v>
      </c>
      <c r="I471" s="54"/>
    </row>
    <row r="472" spans="2:9">
      <c r="B472" s="53"/>
      <c r="C472" s="74">
        <v>467</v>
      </c>
      <c r="D472" s="123">
        <f t="shared" ref="D472:H472" si="101">D107</f>
        <v>23</v>
      </c>
      <c r="E472" s="123">
        <f t="shared" si="101"/>
        <v>4</v>
      </c>
      <c r="F472" s="123">
        <f t="shared" si="101"/>
        <v>3.5</v>
      </c>
      <c r="G472" s="123">
        <f t="shared" si="96"/>
        <v>2.1279207820998196</v>
      </c>
      <c r="H472" s="123">
        <f t="shared" si="101"/>
        <v>1.5154193372136036</v>
      </c>
      <c r="I472" s="54"/>
    </row>
    <row r="473" spans="2:9">
      <c r="B473" s="53"/>
      <c r="C473" s="74">
        <v>468</v>
      </c>
      <c r="D473" s="123">
        <f t="shared" ref="D473:H473" si="102">D108</f>
        <v>17.5</v>
      </c>
      <c r="E473" s="123">
        <f t="shared" si="102"/>
        <v>3.8</v>
      </c>
      <c r="F473" s="123">
        <f t="shared" si="102"/>
        <v>1.8</v>
      </c>
      <c r="G473" s="123">
        <f t="shared" si="96"/>
        <v>1.9884165522931279</v>
      </c>
      <c r="H473" s="123">
        <f t="shared" si="102"/>
        <v>1.5184266231685011</v>
      </c>
      <c r="I473" s="54"/>
    </row>
    <row r="474" spans="2:9">
      <c r="B474" s="53"/>
      <c r="C474" s="74">
        <v>469</v>
      </c>
      <c r="D474" s="123">
        <f t="shared" ref="D474:H474" si="103">D109</f>
        <v>22.3</v>
      </c>
      <c r="E474" s="123">
        <f t="shared" si="103"/>
        <v>4.5</v>
      </c>
      <c r="F474" s="123">
        <f t="shared" si="103"/>
        <v>0</v>
      </c>
      <c r="G474" s="123">
        <f t="shared" si="96"/>
        <v>2.1018751463350043</v>
      </c>
      <c r="H474" s="123">
        <f t="shared" si="103"/>
        <v>1.4908831103770157</v>
      </c>
      <c r="I474" s="54"/>
    </row>
    <row r="475" spans="2:9">
      <c r="B475" s="53"/>
      <c r="C475" s="74">
        <v>470</v>
      </c>
      <c r="D475" s="123">
        <f t="shared" ref="D475:H475" si="104">D110</f>
        <v>21.3</v>
      </c>
      <c r="E475" s="123">
        <f t="shared" si="104"/>
        <v>1.3</v>
      </c>
      <c r="F475" s="123">
        <f t="shared" si="104"/>
        <v>0</v>
      </c>
      <c r="G475" s="123">
        <f t="shared" si="96"/>
        <v>1.9969400057972284</v>
      </c>
      <c r="H475" s="123">
        <f t="shared" si="104"/>
        <v>1.4648165672070563</v>
      </c>
      <c r="I475" s="54"/>
    </row>
    <row r="476" spans="2:9">
      <c r="B476" s="53"/>
      <c r="C476" s="74">
        <v>471</v>
      </c>
      <c r="D476" s="123">
        <f t="shared" ref="D476:H476" si="105">D111</f>
        <v>22.2</v>
      </c>
      <c r="E476" s="123">
        <f t="shared" si="105"/>
        <v>2.7</v>
      </c>
      <c r="F476" s="123">
        <f t="shared" si="105"/>
        <v>0</v>
      </c>
      <c r="G476" s="123">
        <f t="shared" si="96"/>
        <v>2.03769741025447</v>
      </c>
      <c r="H476" s="123">
        <f t="shared" si="105"/>
        <v>1.4390741416328228</v>
      </c>
      <c r="I476" s="54"/>
    </row>
    <row r="477" spans="2:9">
      <c r="B477" s="53"/>
      <c r="C477" s="74">
        <v>472</v>
      </c>
      <c r="D477" s="123">
        <f t="shared" ref="D477:H477" si="106">D112</f>
        <v>21.7</v>
      </c>
      <c r="E477" s="123">
        <f t="shared" si="106"/>
        <v>2.4</v>
      </c>
      <c r="F477" s="123">
        <f t="shared" si="106"/>
        <v>0</v>
      </c>
      <c r="G477" s="123">
        <f t="shared" si="96"/>
        <v>2.0092221079391304</v>
      </c>
      <c r="H477" s="123">
        <f t="shared" si="106"/>
        <v>1.4141165103592293</v>
      </c>
      <c r="I477" s="54"/>
    </row>
    <row r="478" spans="2:9">
      <c r="B478" s="53"/>
      <c r="C478" s="74">
        <v>473</v>
      </c>
      <c r="D478" s="123">
        <f t="shared" ref="D478:H478" si="107">D113</f>
        <v>22</v>
      </c>
      <c r="E478" s="123">
        <f t="shared" si="107"/>
        <v>4</v>
      </c>
      <c r="F478" s="123">
        <f t="shared" si="107"/>
        <v>0.7</v>
      </c>
      <c r="G478" s="123">
        <f t="shared" si="96"/>
        <v>2.0405564409424026</v>
      </c>
      <c r="H478" s="123">
        <f t="shared" si="107"/>
        <v>1.401503542347575</v>
      </c>
      <c r="I478" s="54"/>
    </row>
    <row r="479" spans="2:9">
      <c r="B479" s="53"/>
      <c r="C479" s="74">
        <v>474</v>
      </c>
      <c r="D479" s="123">
        <f t="shared" ref="D479:H479" si="108">D114</f>
        <v>22.2</v>
      </c>
      <c r="E479" s="123">
        <f t="shared" si="108"/>
        <v>5</v>
      </c>
      <c r="F479" s="123">
        <f t="shared" si="108"/>
        <v>0.5</v>
      </c>
      <c r="G479" s="123">
        <f t="shared" si="96"/>
        <v>2.0561610789230436</v>
      </c>
      <c r="H479" s="123">
        <f t="shared" si="108"/>
        <v>1.3855086834098713</v>
      </c>
      <c r="I479" s="54"/>
    </row>
    <row r="480" spans="2:9">
      <c r="B480" s="53"/>
      <c r="C480" s="74">
        <v>475</v>
      </c>
      <c r="D480" s="123">
        <f t="shared" ref="D480:H480" si="109">D115</f>
        <v>21.5</v>
      </c>
      <c r="E480" s="123">
        <f t="shared" si="109"/>
        <v>7.5</v>
      </c>
      <c r="F480" s="123">
        <f t="shared" si="109"/>
        <v>0</v>
      </c>
      <c r="G480" s="123">
        <f t="shared" si="96"/>
        <v>2.0848562622119515</v>
      </c>
      <c r="H480" s="123">
        <f t="shared" si="109"/>
        <v>1.3609891050881089</v>
      </c>
      <c r="I480" s="54"/>
    </row>
    <row r="481" spans="2:9">
      <c r="B481" s="53"/>
      <c r="C481" s="74">
        <v>476</v>
      </c>
      <c r="D481" s="123">
        <f t="shared" ref="D481:H481" si="110">D116</f>
        <v>21.9</v>
      </c>
      <c r="E481" s="123">
        <f t="shared" si="110"/>
        <v>3</v>
      </c>
      <c r="F481" s="123">
        <f t="shared" si="110"/>
        <v>0</v>
      </c>
      <c r="G481" s="123">
        <f t="shared" si="96"/>
        <v>1.9837782568977935</v>
      </c>
      <c r="H481" s="123">
        <f t="shared" si="110"/>
        <v>1.3376570485888635</v>
      </c>
      <c r="I481" s="54"/>
    </row>
    <row r="482" spans="2:9">
      <c r="B482" s="53"/>
      <c r="C482" s="74">
        <v>477</v>
      </c>
      <c r="D482" s="123">
        <f t="shared" ref="D482:H482" si="111">D117</f>
        <v>21</v>
      </c>
      <c r="E482" s="123">
        <f t="shared" si="111"/>
        <v>2.6</v>
      </c>
      <c r="F482" s="123">
        <f t="shared" si="111"/>
        <v>0.6</v>
      </c>
      <c r="G482" s="123">
        <f t="shared" si="96"/>
        <v>1.9447864941866189</v>
      </c>
      <c r="H482" s="123">
        <f t="shared" si="111"/>
        <v>1.3253425362945526</v>
      </c>
      <c r="I482" s="54"/>
    </row>
    <row r="483" spans="2:9">
      <c r="B483" s="53"/>
      <c r="C483" s="74">
        <v>478</v>
      </c>
      <c r="D483" s="123">
        <f t="shared" ref="D483:H498" si="112">D118</f>
        <v>19.5</v>
      </c>
      <c r="E483" s="123">
        <f t="shared" si="112"/>
        <v>2.2000000000000002</v>
      </c>
      <c r="F483" s="123">
        <f t="shared" si="112"/>
        <v>0</v>
      </c>
      <c r="G483" s="123">
        <f t="shared" si="112"/>
        <v>1.8932828721141668</v>
      </c>
      <c r="H483" s="123">
        <f t="shared" si="112"/>
        <v>1.3032133439622697</v>
      </c>
      <c r="I483" s="54"/>
    </row>
    <row r="484" spans="2:9">
      <c r="B484" s="53"/>
      <c r="C484" s="74">
        <v>479</v>
      </c>
      <c r="D484" s="123">
        <f t="shared" ref="D484:H484" si="113">D119</f>
        <v>17.8</v>
      </c>
      <c r="E484" s="123">
        <f t="shared" si="113"/>
        <v>6</v>
      </c>
      <c r="F484" s="123">
        <f t="shared" si="113"/>
        <v>0</v>
      </c>
      <c r="G484" s="123">
        <f t="shared" si="112"/>
        <v>1.9276520808605311</v>
      </c>
      <c r="H484" s="123">
        <f t="shared" si="113"/>
        <v>1.2871430957232697</v>
      </c>
      <c r="I484" s="54"/>
    </row>
    <row r="485" spans="2:9">
      <c r="B485" s="53"/>
      <c r="C485" s="74">
        <v>480</v>
      </c>
      <c r="D485" s="123">
        <f t="shared" ref="D485:H485" si="114">D120</f>
        <v>18.600000000000001</v>
      </c>
      <c r="E485" s="123">
        <f t="shared" si="114"/>
        <v>4.5999999999999996</v>
      </c>
      <c r="F485" s="123">
        <f t="shared" si="114"/>
        <v>0</v>
      </c>
      <c r="G485" s="123">
        <f t="shared" si="112"/>
        <v>1.9041526332682106</v>
      </c>
      <c r="H485" s="123">
        <f t="shared" si="114"/>
        <v>1.2769599187891909</v>
      </c>
      <c r="I485" s="54"/>
    </row>
    <row r="486" spans="2:9">
      <c r="B486" s="53"/>
      <c r="C486" s="74">
        <v>481</v>
      </c>
      <c r="D486" s="123">
        <f t="shared" ref="D486:H486" si="115">D121</f>
        <v>19.8</v>
      </c>
      <c r="E486" s="123">
        <f t="shared" si="115"/>
        <v>4</v>
      </c>
      <c r="F486" s="123">
        <f t="shared" si="115"/>
        <v>12.5</v>
      </c>
      <c r="G486" s="123">
        <f t="shared" si="112"/>
        <v>1.9062262106861481</v>
      </c>
      <c r="H486" s="123">
        <f t="shared" si="115"/>
        <v>2.6437430841730478</v>
      </c>
      <c r="I486" s="54"/>
    </row>
    <row r="487" spans="2:9">
      <c r="B487" s="53"/>
      <c r="C487" s="74">
        <v>482</v>
      </c>
      <c r="D487" s="123">
        <f t="shared" ref="D487:H487" si="116">D122</f>
        <v>21.7</v>
      </c>
      <c r="E487" s="123">
        <f t="shared" si="116"/>
        <v>6.5</v>
      </c>
      <c r="F487" s="123">
        <f t="shared" si="116"/>
        <v>0</v>
      </c>
      <c r="G487" s="123">
        <f t="shared" si="112"/>
        <v>1.9889940893492049</v>
      </c>
      <c r="H487" s="123">
        <f t="shared" si="116"/>
        <v>1.4218052404580244</v>
      </c>
      <c r="I487" s="54"/>
    </row>
    <row r="488" spans="2:9">
      <c r="B488" s="53"/>
      <c r="C488" s="74">
        <v>483</v>
      </c>
      <c r="D488" s="123">
        <f t="shared" ref="D488:H488" si="117">D123</f>
        <v>20.8</v>
      </c>
      <c r="E488" s="123">
        <f t="shared" si="117"/>
        <v>3.6</v>
      </c>
      <c r="F488" s="123">
        <f t="shared" si="117"/>
        <v>0</v>
      </c>
      <c r="G488" s="123">
        <f t="shared" si="112"/>
        <v>1.897496014596554</v>
      </c>
      <c r="H488" s="123">
        <f t="shared" si="117"/>
        <v>1.3954764438904017</v>
      </c>
      <c r="I488" s="54"/>
    </row>
    <row r="489" spans="2:9">
      <c r="B489" s="53"/>
      <c r="C489" s="74">
        <v>484</v>
      </c>
      <c r="D489" s="123">
        <f t="shared" ref="D489:H489" si="118">D124</f>
        <v>21.7</v>
      </c>
      <c r="E489" s="123">
        <f t="shared" si="118"/>
        <v>6</v>
      </c>
      <c r="F489" s="123">
        <f t="shared" si="118"/>
        <v>0</v>
      </c>
      <c r="G489" s="123">
        <f t="shared" si="112"/>
        <v>1.9562351829389975</v>
      </c>
      <c r="H489" s="123">
        <f t="shared" si="118"/>
        <v>1.3694355011347248</v>
      </c>
      <c r="I489" s="54"/>
    </row>
    <row r="490" spans="2:9">
      <c r="B490" s="53"/>
      <c r="C490" s="74">
        <v>485</v>
      </c>
      <c r="D490" s="123">
        <f t="shared" ref="D490:H490" si="119">D125</f>
        <v>21</v>
      </c>
      <c r="E490" s="123">
        <f t="shared" si="119"/>
        <v>4.2</v>
      </c>
      <c r="F490" s="123">
        <f t="shared" si="119"/>
        <v>0</v>
      </c>
      <c r="G490" s="123">
        <f t="shared" si="112"/>
        <v>1.8928519680567619</v>
      </c>
      <c r="H490" s="123">
        <f t="shared" si="119"/>
        <v>1.3445579727700228</v>
      </c>
      <c r="I490" s="54"/>
    </row>
    <row r="491" spans="2:9">
      <c r="B491" s="53"/>
      <c r="C491" s="74">
        <v>486</v>
      </c>
      <c r="D491" s="123">
        <f t="shared" ref="D491:H491" si="120">D126</f>
        <v>22</v>
      </c>
      <c r="E491" s="123">
        <f t="shared" si="120"/>
        <v>3.1</v>
      </c>
      <c r="F491" s="123">
        <f t="shared" si="120"/>
        <v>0</v>
      </c>
      <c r="G491" s="123">
        <f t="shared" si="112"/>
        <v>1.8800997721119763</v>
      </c>
      <c r="H491" s="123">
        <f t="shared" si="120"/>
        <v>1.3203850878132193</v>
      </c>
      <c r="I491" s="54"/>
    </row>
    <row r="492" spans="2:9">
      <c r="B492" s="53"/>
      <c r="C492" s="74">
        <v>487</v>
      </c>
      <c r="D492" s="123">
        <f t="shared" ref="D492:H492" si="121">D127</f>
        <v>22.8</v>
      </c>
      <c r="E492" s="123">
        <f t="shared" si="121"/>
        <v>3.5</v>
      </c>
      <c r="F492" s="123">
        <f t="shared" si="121"/>
        <v>0</v>
      </c>
      <c r="G492" s="123">
        <f t="shared" si="112"/>
        <v>1.8943406867529986</v>
      </c>
      <c r="H492" s="123">
        <f t="shared" si="121"/>
        <v>1.2966729603661675</v>
      </c>
      <c r="I492" s="54"/>
    </row>
    <row r="493" spans="2:9">
      <c r="B493" s="53"/>
      <c r="C493" s="74">
        <v>488</v>
      </c>
      <c r="D493" s="123">
        <f t="shared" ref="D493:H493" si="122">D128</f>
        <v>23.4</v>
      </c>
      <c r="E493" s="123">
        <f t="shared" si="122"/>
        <v>3.1</v>
      </c>
      <c r="F493" s="123">
        <f t="shared" si="122"/>
        <v>0</v>
      </c>
      <c r="G493" s="123">
        <f t="shared" si="112"/>
        <v>1.8878057406690862</v>
      </c>
      <c r="H493" s="123">
        <f t="shared" si="122"/>
        <v>1.2735355598450426</v>
      </c>
      <c r="I493" s="54"/>
    </row>
    <row r="494" spans="2:9">
      <c r="B494" s="53"/>
      <c r="C494" s="74">
        <v>489</v>
      </c>
      <c r="D494" s="123">
        <f t="shared" ref="D494:H494" si="123">D129</f>
        <v>18.2</v>
      </c>
      <c r="E494" s="123">
        <f t="shared" si="123"/>
        <v>5.6</v>
      </c>
      <c r="F494" s="123">
        <f t="shared" si="123"/>
        <v>0</v>
      </c>
      <c r="G494" s="123">
        <f t="shared" si="112"/>
        <v>1.8219192419940466</v>
      </c>
      <c r="H494" s="123">
        <f t="shared" si="123"/>
        <v>1.251348117983667</v>
      </c>
      <c r="I494" s="54"/>
    </row>
    <row r="495" spans="2:9">
      <c r="B495" s="53"/>
      <c r="C495" s="74">
        <v>490</v>
      </c>
      <c r="D495" s="123">
        <f t="shared" ref="D495:H495" si="124">D130</f>
        <v>19.600000000000001</v>
      </c>
      <c r="E495" s="123">
        <f t="shared" si="124"/>
        <v>5.3</v>
      </c>
      <c r="F495" s="123">
        <f t="shared" si="124"/>
        <v>0</v>
      </c>
      <c r="G495" s="123">
        <f t="shared" si="112"/>
        <v>1.8339941685767547</v>
      </c>
      <c r="H495" s="123">
        <f t="shared" si="124"/>
        <v>1.2295236849715836</v>
      </c>
      <c r="I495" s="54"/>
    </row>
    <row r="496" spans="2:9">
      <c r="B496" s="53"/>
      <c r="C496" s="74">
        <v>491</v>
      </c>
      <c r="D496" s="123">
        <f t="shared" ref="D496:H496" si="125">D131</f>
        <v>20.5</v>
      </c>
      <c r="E496" s="123">
        <f t="shared" si="125"/>
        <v>1.8</v>
      </c>
      <c r="F496" s="123">
        <f t="shared" si="125"/>
        <v>0</v>
      </c>
      <c r="G496" s="123">
        <f t="shared" si="112"/>
        <v>1.7712689815193718</v>
      </c>
      <c r="H496" s="123">
        <f t="shared" si="125"/>
        <v>1.2085499990043032</v>
      </c>
      <c r="I496" s="54"/>
    </row>
    <row r="497" spans="2:9">
      <c r="B497" s="53"/>
      <c r="C497" s="74">
        <v>492</v>
      </c>
      <c r="D497" s="123">
        <f t="shared" ref="D497:H497" si="126">D132</f>
        <v>20.8</v>
      </c>
      <c r="E497" s="123">
        <f t="shared" si="126"/>
        <v>4</v>
      </c>
      <c r="F497" s="123">
        <f t="shared" si="126"/>
        <v>0</v>
      </c>
      <c r="G497" s="123">
        <f t="shared" si="112"/>
        <v>1.8114726410001871</v>
      </c>
      <c r="H497" s="123">
        <f t="shared" si="126"/>
        <v>1.1876948169116797</v>
      </c>
      <c r="I497" s="54"/>
    </row>
    <row r="498" spans="2:9">
      <c r="B498" s="53"/>
      <c r="C498" s="74">
        <v>493</v>
      </c>
      <c r="D498" s="123">
        <f t="shared" ref="D498:H498" si="127">D133</f>
        <v>18.7</v>
      </c>
      <c r="E498" s="123">
        <f t="shared" si="127"/>
        <v>3.6</v>
      </c>
      <c r="F498" s="123">
        <f t="shared" si="127"/>
        <v>0</v>
      </c>
      <c r="G498" s="123">
        <f t="shared" si="112"/>
        <v>1.7514650505569584</v>
      </c>
      <c r="H498" s="123">
        <f t="shared" si="127"/>
        <v>1.1690218024397609</v>
      </c>
      <c r="I498" s="54"/>
    </row>
    <row r="499" spans="2:9">
      <c r="B499" s="53"/>
      <c r="C499" s="74">
        <v>494</v>
      </c>
      <c r="D499" s="123">
        <f t="shared" ref="D499:H514" si="128">D134</f>
        <v>21.7</v>
      </c>
      <c r="E499" s="123">
        <f t="shared" si="128"/>
        <v>1.8</v>
      </c>
      <c r="F499" s="123">
        <f t="shared" si="128"/>
        <v>0.2</v>
      </c>
      <c r="G499" s="123">
        <f t="shared" si="128"/>
        <v>1.7654935424859024</v>
      </c>
      <c r="H499" s="123">
        <f t="shared" si="128"/>
        <v>1.1597200049183394</v>
      </c>
      <c r="I499" s="54"/>
    </row>
    <row r="500" spans="2:9">
      <c r="B500" s="53"/>
      <c r="C500" s="74">
        <v>495</v>
      </c>
      <c r="D500" s="123">
        <f t="shared" ref="D500:H500" si="129">D135</f>
        <v>21.7</v>
      </c>
      <c r="E500" s="123">
        <f t="shared" si="129"/>
        <v>2.8</v>
      </c>
      <c r="F500" s="123">
        <f t="shared" si="129"/>
        <v>0</v>
      </c>
      <c r="G500" s="123">
        <f t="shared" si="128"/>
        <v>1.7755285961916745</v>
      </c>
      <c r="H500" s="123">
        <f t="shared" si="129"/>
        <v>1.1508025247333324</v>
      </c>
      <c r="I500" s="54"/>
    </row>
    <row r="501" spans="2:9">
      <c r="B501" s="53"/>
      <c r="C501" s="74">
        <v>496</v>
      </c>
      <c r="D501" s="123">
        <f t="shared" ref="D501:H501" si="130">D136</f>
        <v>21.7</v>
      </c>
      <c r="E501" s="123">
        <f t="shared" si="130"/>
        <v>2.6</v>
      </c>
      <c r="F501" s="123">
        <f t="shared" si="130"/>
        <v>0</v>
      </c>
      <c r="G501" s="123">
        <f t="shared" si="128"/>
        <v>1.7618378256356741</v>
      </c>
      <c r="H501" s="123">
        <f t="shared" si="130"/>
        <v>1.1426875859680257</v>
      </c>
      <c r="I501" s="54"/>
    </row>
    <row r="502" spans="2:9">
      <c r="B502" s="53"/>
      <c r="C502" s="74">
        <v>497</v>
      </c>
      <c r="D502" s="123">
        <f t="shared" ref="D502:H502" si="131">D137</f>
        <v>21.8</v>
      </c>
      <c r="E502" s="123">
        <f t="shared" si="131"/>
        <v>0.5</v>
      </c>
      <c r="F502" s="123">
        <f t="shared" si="131"/>
        <v>0</v>
      </c>
      <c r="G502" s="123">
        <f t="shared" si="128"/>
        <v>1.7131176425736554</v>
      </c>
      <c r="H502" s="123">
        <f t="shared" si="131"/>
        <v>1.1347641609837456</v>
      </c>
      <c r="I502" s="54"/>
    </row>
    <row r="503" spans="2:9">
      <c r="B503" s="53"/>
      <c r="C503" s="74">
        <v>498</v>
      </c>
      <c r="D503" s="123">
        <f t="shared" ref="D503:H503" si="132">D138</f>
        <v>20.8</v>
      </c>
      <c r="E503" s="123">
        <f t="shared" si="132"/>
        <v>0.2</v>
      </c>
      <c r="F503" s="123">
        <f t="shared" si="132"/>
        <v>0</v>
      </c>
      <c r="G503" s="123">
        <f t="shared" si="128"/>
        <v>1.6786775669810758</v>
      </c>
      <c r="H503" s="123">
        <f t="shared" si="132"/>
        <v>1.1269202319362319</v>
      </c>
      <c r="I503" s="54"/>
    </row>
    <row r="504" spans="2:9">
      <c r="B504" s="53"/>
      <c r="C504" s="74">
        <v>499</v>
      </c>
      <c r="D504" s="123">
        <f t="shared" ref="D504:H504" si="133">D139</f>
        <v>22</v>
      </c>
      <c r="E504" s="123">
        <f t="shared" si="133"/>
        <v>-1</v>
      </c>
      <c r="F504" s="123">
        <f t="shared" si="133"/>
        <v>0</v>
      </c>
      <c r="G504" s="123">
        <f t="shared" si="128"/>
        <v>1.6696465366818036</v>
      </c>
      <c r="H504" s="123">
        <f t="shared" si="133"/>
        <v>1.1191350123877402</v>
      </c>
      <c r="I504" s="54"/>
    </row>
    <row r="505" spans="2:9">
      <c r="B505" s="53"/>
      <c r="C505" s="74">
        <v>500</v>
      </c>
      <c r="D505" s="123">
        <f t="shared" ref="D505:H505" si="134">D140</f>
        <v>22</v>
      </c>
      <c r="E505" s="123">
        <f t="shared" si="134"/>
        <v>0.5</v>
      </c>
      <c r="F505" s="123">
        <f t="shared" si="134"/>
        <v>0</v>
      </c>
      <c r="G505" s="123">
        <f t="shared" si="128"/>
        <v>1.6895074636379466</v>
      </c>
      <c r="H505" s="123">
        <f t="shared" si="134"/>
        <v>1.1114043970033294</v>
      </c>
      <c r="I505" s="54"/>
    </row>
    <row r="506" spans="2:9">
      <c r="B506" s="53"/>
      <c r="C506" s="74">
        <v>501</v>
      </c>
      <c r="D506" s="123">
        <f t="shared" ref="D506:H506" si="135">D141</f>
        <v>21.5</v>
      </c>
      <c r="E506" s="123">
        <f t="shared" si="135"/>
        <v>-1</v>
      </c>
      <c r="F506" s="123">
        <f t="shared" si="135"/>
        <v>0</v>
      </c>
      <c r="G506" s="123">
        <f t="shared" si="128"/>
        <v>1.6424984017884374</v>
      </c>
      <c r="H506" s="123">
        <f t="shared" si="135"/>
        <v>1.1037273322050545</v>
      </c>
      <c r="I506" s="54"/>
    </row>
    <row r="507" spans="2:9">
      <c r="B507" s="53"/>
      <c r="C507" s="74">
        <v>502</v>
      </c>
      <c r="D507" s="123">
        <f t="shared" ref="D507:H507" si="136">D142</f>
        <v>21.3</v>
      </c>
      <c r="E507" s="123">
        <f t="shared" si="136"/>
        <v>0.5</v>
      </c>
      <c r="F507" s="123">
        <f t="shared" si="136"/>
        <v>0</v>
      </c>
      <c r="G507" s="123">
        <f t="shared" si="128"/>
        <v>1.6585745307221278</v>
      </c>
      <c r="H507" s="123">
        <f t="shared" si="136"/>
        <v>1.0961033244322473</v>
      </c>
      <c r="I507" s="54"/>
    </row>
    <row r="508" spans="2:9">
      <c r="B508" s="53"/>
      <c r="C508" s="74">
        <v>503</v>
      </c>
      <c r="D508" s="123">
        <f t="shared" ref="D508:H508" si="137">D143</f>
        <v>22</v>
      </c>
      <c r="E508" s="123">
        <f t="shared" si="137"/>
        <v>0.5</v>
      </c>
      <c r="F508" s="123">
        <f t="shared" si="137"/>
        <v>0</v>
      </c>
      <c r="G508" s="123">
        <f t="shared" si="128"/>
        <v>1.6633112787727433</v>
      </c>
      <c r="H508" s="123">
        <f t="shared" si="137"/>
        <v>1.0885319845857142</v>
      </c>
      <c r="I508" s="54"/>
    </row>
    <row r="509" spans="2:9">
      <c r="B509" s="53"/>
      <c r="C509" s="74">
        <v>504</v>
      </c>
      <c r="D509" s="123">
        <f t="shared" ref="D509:H509" si="138">D144</f>
        <v>20.5</v>
      </c>
      <c r="E509" s="123">
        <f t="shared" si="138"/>
        <v>0</v>
      </c>
      <c r="F509" s="123">
        <f t="shared" si="138"/>
        <v>0</v>
      </c>
      <c r="G509" s="123">
        <f t="shared" si="128"/>
        <v>1.6173047544638044</v>
      </c>
      <c r="H509" s="123">
        <f t="shared" si="138"/>
        <v>1.0810129447283876</v>
      </c>
      <c r="I509" s="54"/>
    </row>
    <row r="510" spans="2:9">
      <c r="B510" s="53"/>
      <c r="C510" s="74">
        <v>505</v>
      </c>
      <c r="D510" s="123">
        <f t="shared" ref="D510:H510" si="139">D145</f>
        <v>21.8</v>
      </c>
      <c r="E510" s="123">
        <f t="shared" si="139"/>
        <v>1.5</v>
      </c>
      <c r="F510" s="123">
        <f t="shared" si="139"/>
        <v>0</v>
      </c>
      <c r="G510" s="123">
        <f t="shared" si="128"/>
        <v>1.6617138273550276</v>
      </c>
      <c r="H510" s="123">
        <f t="shared" si="139"/>
        <v>1.0735458428422333</v>
      </c>
      <c r="I510" s="54"/>
    </row>
    <row r="511" spans="2:9">
      <c r="B511" s="53"/>
      <c r="C511" s="74">
        <v>506</v>
      </c>
      <c r="D511" s="123">
        <f t="shared" ref="D511:H511" si="140">D146</f>
        <v>22.5</v>
      </c>
      <c r="E511" s="123">
        <f t="shared" si="140"/>
        <v>1.5</v>
      </c>
      <c r="F511" s="123">
        <f t="shared" si="140"/>
        <v>0</v>
      </c>
      <c r="G511" s="123">
        <f t="shared" si="128"/>
        <v>1.6667430220606749</v>
      </c>
      <c r="H511" s="123">
        <f t="shared" si="140"/>
        <v>1.0661303200273353</v>
      </c>
      <c r="I511" s="54"/>
    </row>
    <row r="512" spans="2:9">
      <c r="B512" s="53"/>
      <c r="C512" s="74">
        <v>507</v>
      </c>
      <c r="D512" s="123">
        <f t="shared" ref="D512:H512" si="141">D147</f>
        <v>22.2</v>
      </c>
      <c r="E512" s="123">
        <f t="shared" si="141"/>
        <v>0</v>
      </c>
      <c r="F512" s="123">
        <f t="shared" si="141"/>
        <v>0</v>
      </c>
      <c r="G512" s="123">
        <f t="shared" si="128"/>
        <v>1.6251244997788463</v>
      </c>
      <c r="H512" s="123">
        <f t="shared" si="141"/>
        <v>1.058766019975768</v>
      </c>
      <c r="I512" s="54"/>
    </row>
    <row r="513" spans="2:9">
      <c r="B513" s="53"/>
      <c r="C513" s="74">
        <v>508</v>
      </c>
      <c r="D513" s="123">
        <f t="shared" ref="D513:H513" si="142">D148</f>
        <v>21</v>
      </c>
      <c r="E513" s="123">
        <f t="shared" si="142"/>
        <v>-0.5</v>
      </c>
      <c r="F513" s="123">
        <f t="shared" si="142"/>
        <v>0</v>
      </c>
      <c r="G513" s="123">
        <f t="shared" si="128"/>
        <v>1.5860719544405737</v>
      </c>
      <c r="H513" s="123">
        <f t="shared" si="142"/>
        <v>1.0514525888614432</v>
      </c>
      <c r="I513" s="54"/>
    </row>
    <row r="514" spans="2:9">
      <c r="B514" s="53"/>
      <c r="C514" s="74">
        <v>509</v>
      </c>
      <c r="D514" s="123">
        <f t="shared" ref="D514:H514" si="143">D149</f>
        <v>20.8</v>
      </c>
      <c r="E514" s="123">
        <f t="shared" si="143"/>
        <v>-0.8</v>
      </c>
      <c r="F514" s="123">
        <f t="shared" si="143"/>
        <v>0</v>
      </c>
      <c r="G514" s="123">
        <f t="shared" si="128"/>
        <v>1.5695729395736588</v>
      </c>
      <c r="H514" s="123">
        <f t="shared" si="143"/>
        <v>1.0441896753061002</v>
      </c>
      <c r="I514" s="54"/>
    </row>
    <row r="515" spans="2:9">
      <c r="B515" s="53"/>
      <c r="C515" s="74">
        <v>510</v>
      </c>
      <c r="D515" s="123">
        <f t="shared" ref="D515:H530" si="144">D150</f>
        <v>20.399999999999999</v>
      </c>
      <c r="E515" s="123">
        <f t="shared" si="144"/>
        <v>-1.4</v>
      </c>
      <c r="F515" s="123">
        <f t="shared" si="144"/>
        <v>0</v>
      </c>
      <c r="G515" s="123">
        <f t="shared" si="144"/>
        <v>1.5442867263628113</v>
      </c>
      <c r="H515" s="123">
        <f t="shared" si="144"/>
        <v>1.0369769303593155</v>
      </c>
      <c r="I515" s="54"/>
    </row>
    <row r="516" spans="2:9">
      <c r="B516" s="53"/>
      <c r="C516" s="74">
        <v>511</v>
      </c>
      <c r="D516" s="123">
        <f t="shared" ref="D516:H516" si="145">D151</f>
        <v>22</v>
      </c>
      <c r="E516" s="123">
        <f t="shared" si="145"/>
        <v>-1</v>
      </c>
      <c r="F516" s="123">
        <f t="shared" si="145"/>
        <v>0</v>
      </c>
      <c r="G516" s="123">
        <f t="shared" si="144"/>
        <v>1.5737034772821192</v>
      </c>
      <c r="H516" s="123">
        <f t="shared" si="145"/>
        <v>1.0298140074811688</v>
      </c>
      <c r="I516" s="54"/>
    </row>
    <row r="517" spans="2:9">
      <c r="B517" s="53"/>
      <c r="C517" s="74">
        <v>512</v>
      </c>
      <c r="D517" s="123">
        <f t="shared" ref="D517:H517" si="146">D152</f>
        <v>21.2</v>
      </c>
      <c r="E517" s="123">
        <f t="shared" si="146"/>
        <v>0.5</v>
      </c>
      <c r="F517" s="123">
        <f t="shared" si="146"/>
        <v>0</v>
      </c>
      <c r="G517" s="123">
        <f t="shared" si="144"/>
        <v>1.5796290651745668</v>
      </c>
      <c r="H517" s="123">
        <f t="shared" si="146"/>
        <v>1.0227005625254877</v>
      </c>
      <c r="I517" s="54"/>
    </row>
    <row r="518" spans="2:9">
      <c r="B518" s="53"/>
      <c r="C518" s="74">
        <v>513</v>
      </c>
      <c r="D518" s="123">
        <f t="shared" ref="D518:H518" si="147">D153</f>
        <v>21</v>
      </c>
      <c r="E518" s="123">
        <f t="shared" si="147"/>
        <v>-0.8</v>
      </c>
      <c r="F518" s="123">
        <f t="shared" si="147"/>
        <v>0</v>
      </c>
      <c r="G518" s="123">
        <f t="shared" si="144"/>
        <v>1.5459108170281453</v>
      </c>
      <c r="H518" s="123">
        <f t="shared" si="147"/>
        <v>1.015636253723297</v>
      </c>
      <c r="I518" s="54"/>
    </row>
    <row r="519" spans="2:9">
      <c r="B519" s="53"/>
      <c r="C519" s="74">
        <v>514</v>
      </c>
      <c r="D519" s="123">
        <f t="shared" ref="D519:H519" si="148">D154</f>
        <v>20.6</v>
      </c>
      <c r="E519" s="123">
        <f t="shared" si="148"/>
        <v>-0.5</v>
      </c>
      <c r="F519" s="123">
        <f t="shared" si="148"/>
        <v>0</v>
      </c>
      <c r="G519" s="123">
        <f t="shared" si="144"/>
        <v>1.5378086424052109</v>
      </c>
      <c r="H519" s="123">
        <f t="shared" si="148"/>
        <v>1.0086207416663915</v>
      </c>
      <c r="I519" s="54"/>
    </row>
    <row r="520" spans="2:9">
      <c r="B520" s="53"/>
      <c r="C520" s="74">
        <v>515</v>
      </c>
      <c r="D520" s="123">
        <f t="shared" ref="D520:H520" si="149">D155</f>
        <v>21.7</v>
      </c>
      <c r="E520" s="123">
        <f t="shared" si="149"/>
        <v>-3</v>
      </c>
      <c r="F520" s="123">
        <f t="shared" si="149"/>
        <v>0</v>
      </c>
      <c r="G520" s="123">
        <f t="shared" si="144"/>
        <v>1.5067887720127295</v>
      </c>
      <c r="H520" s="123">
        <f t="shared" si="149"/>
        <v>1.0016536892910306</v>
      </c>
      <c r="I520" s="54"/>
    </row>
    <row r="521" spans="2:9">
      <c r="B521" s="53"/>
      <c r="C521" s="74">
        <v>516</v>
      </c>
      <c r="D521" s="123">
        <f t="shared" ref="D521:H521" si="150">D156</f>
        <v>22</v>
      </c>
      <c r="E521" s="123">
        <f t="shared" si="150"/>
        <v>-2.5</v>
      </c>
      <c r="F521" s="123">
        <f t="shared" si="150"/>
        <v>0</v>
      </c>
      <c r="G521" s="123">
        <f t="shared" si="144"/>
        <v>1.5151946386738533</v>
      </c>
      <c r="H521" s="123">
        <f t="shared" si="150"/>
        <v>0.99473476186174314</v>
      </c>
      <c r="I521" s="54"/>
    </row>
    <row r="522" spans="2:9">
      <c r="B522" s="53"/>
      <c r="C522" s="74">
        <v>517</v>
      </c>
      <c r="D522" s="123">
        <f t="shared" ref="D522:H522" si="151">D157</f>
        <v>22.2</v>
      </c>
      <c r="E522" s="123">
        <f t="shared" si="151"/>
        <v>-2.4</v>
      </c>
      <c r="F522" s="123">
        <f t="shared" si="151"/>
        <v>0</v>
      </c>
      <c r="G522" s="123">
        <f t="shared" si="144"/>
        <v>1.5149060886490517</v>
      </c>
      <c r="H522" s="123">
        <f t="shared" si="151"/>
        <v>0.98786362695524421</v>
      </c>
      <c r="I522" s="54"/>
    </row>
    <row r="523" spans="2:9">
      <c r="B523" s="53"/>
      <c r="C523" s="74">
        <v>518</v>
      </c>
      <c r="D523" s="123">
        <f t="shared" ref="D523:H523" si="152">D158</f>
        <v>19</v>
      </c>
      <c r="E523" s="123">
        <f t="shared" si="152"/>
        <v>0</v>
      </c>
      <c r="F523" s="123">
        <f t="shared" si="152"/>
        <v>11.6</v>
      </c>
      <c r="G523" s="123">
        <f t="shared" si="144"/>
        <v>1.4954145852144385</v>
      </c>
      <c r="H523" s="123">
        <f t="shared" si="152"/>
        <v>2.1402751410687397</v>
      </c>
      <c r="I523" s="54"/>
    </row>
    <row r="524" spans="2:9">
      <c r="B524" s="53"/>
      <c r="C524" s="74">
        <v>519</v>
      </c>
      <c r="D524" s="123">
        <f t="shared" ref="D524:H524" si="153">D159</f>
        <v>11.6</v>
      </c>
      <c r="E524" s="123">
        <f t="shared" si="153"/>
        <v>3.5</v>
      </c>
      <c r="F524" s="123">
        <f t="shared" si="153"/>
        <v>1.3</v>
      </c>
      <c r="G524" s="123">
        <f t="shared" si="144"/>
        <v>1.4224245443448615</v>
      </c>
      <c r="H524" s="123">
        <f t="shared" si="153"/>
        <v>1.154674546186039</v>
      </c>
      <c r="I524" s="54"/>
    </row>
    <row r="525" spans="2:9">
      <c r="B525" s="53"/>
      <c r="C525" s="74">
        <v>520</v>
      </c>
      <c r="D525" s="123">
        <f t="shared" ref="D525:H525" si="154">D160</f>
        <v>18.8</v>
      </c>
      <c r="E525" s="123">
        <f t="shared" si="154"/>
        <v>6.5</v>
      </c>
      <c r="F525" s="123">
        <f t="shared" si="154"/>
        <v>0</v>
      </c>
      <c r="G525" s="123">
        <f t="shared" si="144"/>
        <v>1.5972811971710785</v>
      </c>
      <c r="H525" s="123">
        <f t="shared" si="154"/>
        <v>1.1319677445333429</v>
      </c>
      <c r="I525" s="54"/>
    </row>
    <row r="526" spans="2:9">
      <c r="B526" s="53"/>
      <c r="C526" s="74">
        <v>521</v>
      </c>
      <c r="D526" s="123">
        <f t="shared" ref="D526:H526" si="155">D161</f>
        <v>18.899999999999999</v>
      </c>
      <c r="E526" s="123">
        <f t="shared" si="155"/>
        <v>0.6</v>
      </c>
      <c r="F526" s="123">
        <f t="shared" si="155"/>
        <v>0</v>
      </c>
      <c r="G526" s="123">
        <f t="shared" si="144"/>
        <v>1.4895205759023729</v>
      </c>
      <c r="H526" s="123">
        <f t="shared" si="155"/>
        <v>1.1107433109411713</v>
      </c>
      <c r="I526" s="54"/>
    </row>
    <row r="527" spans="2:9">
      <c r="B527" s="53"/>
      <c r="C527" s="74">
        <v>522</v>
      </c>
      <c r="D527" s="123">
        <f t="shared" ref="D527:H527" si="156">D162</f>
        <v>20.6</v>
      </c>
      <c r="E527" s="123">
        <f t="shared" si="156"/>
        <v>1.5</v>
      </c>
      <c r="F527" s="123">
        <f t="shared" si="156"/>
        <v>0</v>
      </c>
      <c r="G527" s="123">
        <f t="shared" si="144"/>
        <v>1.5306952993190177</v>
      </c>
      <c r="H527" s="123">
        <f t="shared" si="156"/>
        <v>1.0897444628259529</v>
      </c>
      <c r="I527" s="54"/>
    </row>
    <row r="528" spans="2:9">
      <c r="B528" s="53"/>
      <c r="C528" s="74">
        <v>523</v>
      </c>
      <c r="D528" s="123">
        <f t="shared" ref="D528:H528" si="157">D163</f>
        <v>21.4</v>
      </c>
      <c r="E528" s="123">
        <f t="shared" si="157"/>
        <v>-1.4</v>
      </c>
      <c r="F528" s="123">
        <f t="shared" si="157"/>
        <v>0</v>
      </c>
      <c r="G528" s="123">
        <f t="shared" si="144"/>
        <v>1.4896325837347437</v>
      </c>
      <c r="H528" s="123">
        <f t="shared" si="157"/>
        <v>1.0695734214884158</v>
      </c>
      <c r="I528" s="54"/>
    </row>
    <row r="529" spans="2:9">
      <c r="B529" s="53"/>
      <c r="C529" s="74">
        <v>524</v>
      </c>
      <c r="D529" s="123">
        <f t="shared" ref="D529:H529" si="158">D164</f>
        <v>20.2</v>
      </c>
      <c r="E529" s="123">
        <f t="shared" si="158"/>
        <v>0.8</v>
      </c>
      <c r="F529" s="123">
        <f t="shared" si="158"/>
        <v>0</v>
      </c>
      <c r="G529" s="123">
        <f t="shared" si="144"/>
        <v>1.5031128739538993</v>
      </c>
      <c r="H529" s="123">
        <f t="shared" si="158"/>
        <v>1.0497720676011986</v>
      </c>
      <c r="I529" s="54"/>
    </row>
    <row r="530" spans="2:9">
      <c r="B530" s="53"/>
      <c r="C530" s="74">
        <v>525</v>
      </c>
      <c r="D530" s="123">
        <f t="shared" ref="D530:H530" si="159">D165</f>
        <v>15</v>
      </c>
      <c r="E530" s="123">
        <f t="shared" si="159"/>
        <v>1.6</v>
      </c>
      <c r="F530" s="123">
        <f t="shared" si="159"/>
        <v>1.7</v>
      </c>
      <c r="G530" s="123">
        <f t="shared" si="144"/>
        <v>1.4234889976588445</v>
      </c>
      <c r="H530" s="123">
        <f t="shared" si="159"/>
        <v>1.0602008072768669</v>
      </c>
      <c r="I530" s="54"/>
    </row>
    <row r="531" spans="2:9">
      <c r="B531" s="53"/>
      <c r="C531" s="74">
        <v>526</v>
      </c>
      <c r="D531" s="123">
        <f t="shared" ref="D531:H546" si="160">D166</f>
        <v>14.5</v>
      </c>
      <c r="E531" s="123">
        <f t="shared" si="160"/>
        <v>0.5</v>
      </c>
      <c r="F531" s="123">
        <f t="shared" si="160"/>
        <v>1.3</v>
      </c>
      <c r="G531" s="123">
        <f t="shared" si="160"/>
        <v>1.3929971273131998</v>
      </c>
      <c r="H531" s="123">
        <f t="shared" si="160"/>
        <v>1.0635274954593656</v>
      </c>
      <c r="I531" s="54"/>
    </row>
    <row r="532" spans="2:9">
      <c r="B532" s="53"/>
      <c r="C532" s="74">
        <v>527</v>
      </c>
      <c r="D532" s="123">
        <f t="shared" ref="D532:H532" si="161">D167</f>
        <v>17.2</v>
      </c>
      <c r="E532" s="123">
        <f t="shared" si="161"/>
        <v>1</v>
      </c>
      <c r="F532" s="123">
        <f t="shared" si="161"/>
        <v>0.3</v>
      </c>
      <c r="G532" s="123">
        <f t="shared" si="160"/>
        <v>1.4444404498043706</v>
      </c>
      <c r="H532" s="123">
        <f t="shared" si="161"/>
        <v>1.0490329575540045</v>
      </c>
      <c r="I532" s="54"/>
    </row>
    <row r="533" spans="2:9">
      <c r="B533" s="53"/>
      <c r="C533" s="74">
        <v>528</v>
      </c>
      <c r="D533" s="123">
        <f t="shared" ref="D533:H533" si="162">D168</f>
        <v>19.3</v>
      </c>
      <c r="E533" s="123">
        <f t="shared" si="162"/>
        <v>2.4</v>
      </c>
      <c r="F533" s="123">
        <f t="shared" si="162"/>
        <v>0</v>
      </c>
      <c r="G533" s="123">
        <f t="shared" si="160"/>
        <v>1.501919002885242</v>
      </c>
      <c r="H533" s="123">
        <f t="shared" si="162"/>
        <v>1.0292516373544103</v>
      </c>
      <c r="I533" s="54"/>
    </row>
    <row r="534" spans="2:9">
      <c r="B534" s="53"/>
      <c r="C534" s="74">
        <v>529</v>
      </c>
      <c r="D534" s="123">
        <f t="shared" ref="D534:H534" si="163">D169</f>
        <v>16.600000000000001</v>
      </c>
      <c r="E534" s="123">
        <f t="shared" si="163"/>
        <v>0.5</v>
      </c>
      <c r="F534" s="123">
        <f t="shared" si="163"/>
        <v>0</v>
      </c>
      <c r="G534" s="123">
        <f t="shared" si="160"/>
        <v>1.4202637222623924</v>
      </c>
      <c r="H534" s="123">
        <f t="shared" si="163"/>
        <v>1.010523249726613</v>
      </c>
      <c r="I534" s="54"/>
    </row>
    <row r="535" spans="2:9">
      <c r="B535" s="53"/>
      <c r="C535" s="74">
        <v>530</v>
      </c>
      <c r="D535" s="123">
        <f t="shared" ref="D535:H535" si="164">D170</f>
        <v>20</v>
      </c>
      <c r="E535" s="123">
        <f t="shared" si="164"/>
        <v>-0.5</v>
      </c>
      <c r="F535" s="123">
        <f t="shared" si="164"/>
        <v>0</v>
      </c>
      <c r="G535" s="123">
        <f t="shared" si="160"/>
        <v>1.458877876711985</v>
      </c>
      <c r="H535" s="123">
        <f t="shared" si="164"/>
        <v>0.99191730660117317</v>
      </c>
      <c r="I535" s="54"/>
    </row>
    <row r="536" spans="2:9">
      <c r="B536" s="53"/>
      <c r="C536" s="74">
        <v>531</v>
      </c>
      <c r="D536" s="123">
        <f t="shared" ref="D536:H536" si="165">D171</f>
        <v>17.8</v>
      </c>
      <c r="E536" s="123">
        <f t="shared" si="165"/>
        <v>-1.5</v>
      </c>
      <c r="F536" s="123">
        <f t="shared" si="165"/>
        <v>0</v>
      </c>
      <c r="G536" s="123">
        <f t="shared" si="160"/>
        <v>1.4023872122004619</v>
      </c>
      <c r="H536" s="123">
        <f t="shared" si="165"/>
        <v>0.9741064405424551</v>
      </c>
      <c r="I536" s="54"/>
    </row>
    <row r="537" spans="2:9">
      <c r="B537" s="53"/>
      <c r="C537" s="74">
        <v>532</v>
      </c>
      <c r="D537" s="123">
        <f t="shared" ref="D537:H537" si="166">D172</f>
        <v>20.5</v>
      </c>
      <c r="E537" s="123">
        <f t="shared" si="166"/>
        <v>-0.8</v>
      </c>
      <c r="F537" s="123">
        <f t="shared" si="166"/>
        <v>0</v>
      </c>
      <c r="G537" s="123">
        <f t="shared" si="160"/>
        <v>1.4583649956019551</v>
      </c>
      <c r="H537" s="123">
        <f t="shared" si="166"/>
        <v>0.956256431156012</v>
      </c>
      <c r="I537" s="54"/>
    </row>
    <row r="538" spans="2:9">
      <c r="B538" s="53"/>
      <c r="C538" s="74">
        <v>533</v>
      </c>
      <c r="D538" s="123">
        <f t="shared" ref="D538:H538" si="167">D173</f>
        <v>19</v>
      </c>
      <c r="E538" s="123">
        <f t="shared" si="167"/>
        <v>-1.4</v>
      </c>
      <c r="F538" s="123">
        <f t="shared" si="167"/>
        <v>0</v>
      </c>
      <c r="G538" s="123">
        <f t="shared" si="160"/>
        <v>1.4210622795881964</v>
      </c>
      <c r="H538" s="123">
        <f t="shared" si="167"/>
        <v>0.93902070112553271</v>
      </c>
      <c r="I538" s="54"/>
    </row>
    <row r="539" spans="2:9">
      <c r="B539" s="53"/>
      <c r="C539" s="74">
        <v>534</v>
      </c>
      <c r="D539" s="123">
        <f t="shared" ref="D539:H539" si="168">D174</f>
        <v>19.600000000000001</v>
      </c>
      <c r="E539" s="123">
        <f t="shared" si="168"/>
        <v>-2.5</v>
      </c>
      <c r="F539" s="123">
        <f t="shared" si="168"/>
        <v>0</v>
      </c>
      <c r="G539" s="123">
        <f t="shared" si="160"/>
        <v>1.4113443634699432</v>
      </c>
      <c r="H539" s="123">
        <f t="shared" si="168"/>
        <v>0.92218059692833731</v>
      </c>
      <c r="I539" s="54"/>
    </row>
    <row r="540" spans="2:9">
      <c r="B540" s="53"/>
      <c r="C540" s="74">
        <v>535</v>
      </c>
      <c r="D540" s="123">
        <f t="shared" ref="D540:H540" si="169">D175</f>
        <v>20.3</v>
      </c>
      <c r="E540" s="123">
        <f t="shared" si="169"/>
        <v>-3</v>
      </c>
      <c r="F540" s="123">
        <f t="shared" si="169"/>
        <v>0</v>
      </c>
      <c r="G540" s="123">
        <f t="shared" si="160"/>
        <v>1.4137245363087412</v>
      </c>
      <c r="H540" s="123">
        <f t="shared" si="169"/>
        <v>0.90563627619929521</v>
      </c>
      <c r="I540" s="54"/>
    </row>
    <row r="541" spans="2:9">
      <c r="B541" s="53"/>
      <c r="C541" s="74">
        <v>536</v>
      </c>
      <c r="D541" s="123">
        <f t="shared" ref="D541:H541" si="170">D176</f>
        <v>21.5</v>
      </c>
      <c r="E541" s="123">
        <f t="shared" si="170"/>
        <v>-3.2</v>
      </c>
      <c r="F541" s="123">
        <f t="shared" si="170"/>
        <v>0</v>
      </c>
      <c r="G541" s="123">
        <f t="shared" si="160"/>
        <v>1.4299083176509004</v>
      </c>
      <c r="H541" s="123">
        <f t="shared" si="170"/>
        <v>0.88928193281242207</v>
      </c>
      <c r="I541" s="54"/>
    </row>
    <row r="542" spans="2:9">
      <c r="B542" s="53"/>
      <c r="C542" s="74">
        <v>537</v>
      </c>
      <c r="D542" s="123">
        <f t="shared" ref="D542:H542" si="171">D177</f>
        <v>21</v>
      </c>
      <c r="E542" s="123">
        <f t="shared" si="171"/>
        <v>-3.3</v>
      </c>
      <c r="F542" s="123">
        <f t="shared" si="171"/>
        <v>0</v>
      </c>
      <c r="G542" s="123">
        <f t="shared" si="160"/>
        <v>1.4192809795225676</v>
      </c>
      <c r="H542" s="123">
        <f t="shared" si="171"/>
        <v>0.87329128170184278</v>
      </c>
      <c r="I542" s="54"/>
    </row>
    <row r="543" spans="2:9">
      <c r="B543" s="53"/>
      <c r="C543" s="74">
        <v>538</v>
      </c>
      <c r="D543" s="123">
        <f t="shared" ref="D543:H543" si="172">D178</f>
        <v>20.8</v>
      </c>
      <c r="E543" s="123">
        <f t="shared" si="172"/>
        <v>-3</v>
      </c>
      <c r="F543" s="123">
        <f t="shared" si="172"/>
        <v>0</v>
      </c>
      <c r="G543" s="123">
        <f t="shared" si="160"/>
        <v>1.4207706150631414</v>
      </c>
      <c r="H543" s="123">
        <f t="shared" si="172"/>
        <v>0.85756954502451843</v>
      </c>
      <c r="I543" s="54"/>
    </row>
    <row r="544" spans="2:9">
      <c r="B544" s="53"/>
      <c r="C544" s="74">
        <v>539</v>
      </c>
      <c r="D544" s="123">
        <f t="shared" ref="D544:H544" si="173">D179</f>
        <v>22</v>
      </c>
      <c r="E544" s="123">
        <f t="shared" si="173"/>
        <v>-2</v>
      </c>
      <c r="F544" s="123">
        <f t="shared" si="173"/>
        <v>0</v>
      </c>
      <c r="G544" s="123">
        <f t="shared" si="160"/>
        <v>1.4582300166085569</v>
      </c>
      <c r="H544" s="123">
        <f t="shared" si="173"/>
        <v>0.84878994648090866</v>
      </c>
      <c r="I544" s="54"/>
    </row>
    <row r="545" spans="2:9">
      <c r="B545" s="53"/>
      <c r="C545" s="74">
        <v>540</v>
      </c>
      <c r="D545" s="123">
        <f t="shared" ref="D545:H545" si="174">D180</f>
        <v>20.8</v>
      </c>
      <c r="E545" s="123">
        <f t="shared" si="174"/>
        <v>-2.8</v>
      </c>
      <c r="F545" s="123">
        <f t="shared" si="174"/>
        <v>0</v>
      </c>
      <c r="G545" s="123">
        <f t="shared" si="160"/>
        <v>1.4245568351037516</v>
      </c>
      <c r="H545" s="123">
        <f t="shared" si="174"/>
        <v>0.84240480267244056</v>
      </c>
      <c r="I545" s="54"/>
    </row>
    <row r="546" spans="2:9">
      <c r="B546" s="53"/>
      <c r="C546" s="74">
        <v>541</v>
      </c>
      <c r="D546" s="123">
        <f t="shared" ref="D546:H546" si="175">D181</f>
        <v>20.8</v>
      </c>
      <c r="E546" s="123">
        <f t="shared" si="175"/>
        <v>-2.8</v>
      </c>
      <c r="F546" s="123">
        <f t="shared" si="175"/>
        <v>0</v>
      </c>
      <c r="G546" s="123">
        <f t="shared" si="160"/>
        <v>1.4251610305064926</v>
      </c>
      <c r="H546" s="123">
        <f t="shared" si="175"/>
        <v>0.8364904327452436</v>
      </c>
      <c r="I546" s="54"/>
    </row>
    <row r="547" spans="2:9">
      <c r="B547" s="53"/>
      <c r="C547" s="74">
        <v>542</v>
      </c>
      <c r="D547" s="123">
        <f t="shared" ref="D547:H562" si="176">D182</f>
        <v>21.2</v>
      </c>
      <c r="E547" s="123">
        <f t="shared" si="176"/>
        <v>0.2</v>
      </c>
      <c r="F547" s="123">
        <f t="shared" si="176"/>
        <v>0</v>
      </c>
      <c r="G547" s="123">
        <f t="shared" si="176"/>
        <v>1.4841171355309042</v>
      </c>
      <c r="H547" s="123">
        <f t="shared" si="176"/>
        <v>0.83069492014060564</v>
      </c>
      <c r="I547" s="54"/>
    </row>
    <row r="548" spans="2:9">
      <c r="B548" s="53"/>
      <c r="C548" s="74">
        <v>543</v>
      </c>
      <c r="D548" s="123">
        <f t="shared" ref="D548:H548" si="177">D183</f>
        <v>18.600000000000001</v>
      </c>
      <c r="E548" s="123">
        <f t="shared" si="177"/>
        <v>-0.5</v>
      </c>
      <c r="F548" s="123">
        <f t="shared" si="177"/>
        <v>0</v>
      </c>
      <c r="G548" s="123">
        <f t="shared" si="176"/>
        <v>1.428868727626843</v>
      </c>
      <c r="H548" s="123">
        <f t="shared" si="177"/>
        <v>0.82495370076444607</v>
      </c>
      <c r="I548" s="54"/>
    </row>
    <row r="549" spans="2:9">
      <c r="B549" s="53"/>
      <c r="C549" s="74">
        <v>544</v>
      </c>
      <c r="D549" s="123">
        <f t="shared" ref="D549:H549" si="178">D184</f>
        <v>21.5</v>
      </c>
      <c r="E549" s="123">
        <f t="shared" si="178"/>
        <v>0.4</v>
      </c>
      <c r="F549" s="123">
        <f t="shared" si="178"/>
        <v>0</v>
      </c>
      <c r="G549" s="123">
        <f t="shared" si="176"/>
        <v>1.4953976232637045</v>
      </c>
      <c r="H549" s="123">
        <f t="shared" si="178"/>
        <v>0.81925474603679938</v>
      </c>
      <c r="I549" s="54"/>
    </row>
    <row r="550" spans="2:9">
      <c r="B550" s="53"/>
      <c r="C550" s="74">
        <v>545</v>
      </c>
      <c r="D550" s="123">
        <f t="shared" ref="D550:H550" si="179">D185</f>
        <v>21.5</v>
      </c>
      <c r="E550" s="123">
        <f t="shared" si="179"/>
        <v>1.2</v>
      </c>
      <c r="F550" s="123">
        <f t="shared" si="179"/>
        <v>0</v>
      </c>
      <c r="G550" s="123">
        <f t="shared" si="176"/>
        <v>1.5110270965544792</v>
      </c>
      <c r="H550" s="123">
        <f t="shared" si="179"/>
        <v>0.81359563350556574</v>
      </c>
      <c r="I550" s="54"/>
    </row>
    <row r="551" spans="2:9">
      <c r="B551" s="53"/>
      <c r="C551" s="74">
        <v>546</v>
      </c>
      <c r="D551" s="123">
        <f t="shared" ref="D551:H551" si="180">D186</f>
        <v>20.5</v>
      </c>
      <c r="E551" s="123">
        <f t="shared" si="180"/>
        <v>-1</v>
      </c>
      <c r="F551" s="123">
        <f t="shared" si="180"/>
        <v>0</v>
      </c>
      <c r="G551" s="123">
        <f t="shared" si="176"/>
        <v>1.4577938081717099</v>
      </c>
      <c r="H551" s="123">
        <f t="shared" si="180"/>
        <v>0.80797569845968886</v>
      </c>
      <c r="I551" s="54"/>
    </row>
    <row r="552" spans="2:9">
      <c r="B552" s="53"/>
      <c r="C552" s="74">
        <v>547</v>
      </c>
      <c r="D552" s="123">
        <f t="shared" ref="D552:H552" si="181">D187</f>
        <v>23.1</v>
      </c>
      <c r="E552" s="123">
        <f t="shared" si="181"/>
        <v>-1.6</v>
      </c>
      <c r="F552" s="123">
        <f t="shared" si="181"/>
        <v>0</v>
      </c>
      <c r="G552" s="123">
        <f t="shared" si="176"/>
        <v>1.4945116242394698</v>
      </c>
      <c r="H552" s="123">
        <f t="shared" si="181"/>
        <v>0.80239459907172139</v>
      </c>
      <c r="I552" s="54"/>
    </row>
    <row r="553" spans="2:9">
      <c r="B553" s="53"/>
      <c r="C553" s="74">
        <v>548</v>
      </c>
      <c r="D553" s="123">
        <f t="shared" ref="D553:H553" si="182">D188</f>
        <v>23.5</v>
      </c>
      <c r="E553" s="123">
        <f t="shared" si="182"/>
        <v>-1.7</v>
      </c>
      <c r="F553" s="123">
        <f t="shared" si="182"/>
        <v>0</v>
      </c>
      <c r="G553" s="123">
        <f t="shared" si="176"/>
        <v>1.5022760223750227</v>
      </c>
      <c r="H553" s="123">
        <f t="shared" si="182"/>
        <v>0.79685205406574622</v>
      </c>
      <c r="I553" s="54"/>
    </row>
    <row r="554" spans="2:9">
      <c r="B554" s="53"/>
      <c r="C554" s="74">
        <v>549</v>
      </c>
      <c r="D554" s="123">
        <f t="shared" ref="D554:H554" si="183">D189</f>
        <v>22</v>
      </c>
      <c r="E554" s="123">
        <f t="shared" si="183"/>
        <v>-2</v>
      </c>
      <c r="F554" s="123">
        <f t="shared" si="183"/>
        <v>0</v>
      </c>
      <c r="G554" s="123">
        <f t="shared" si="176"/>
        <v>1.4739095404290903</v>
      </c>
      <c r="H554" s="123">
        <f t="shared" si="183"/>
        <v>0.79134779474715566</v>
      </c>
      <c r="I554" s="54"/>
    </row>
    <row r="555" spans="2:9">
      <c r="B555" s="53"/>
      <c r="C555" s="74">
        <v>550</v>
      </c>
      <c r="D555" s="123">
        <f t="shared" ref="D555:H555" si="184">D190</f>
        <v>21.2</v>
      </c>
      <c r="E555" s="123">
        <f t="shared" si="184"/>
        <v>2.1</v>
      </c>
      <c r="F555" s="123">
        <f t="shared" si="184"/>
        <v>0</v>
      </c>
      <c r="G555" s="123">
        <f t="shared" si="176"/>
        <v>1.5344769389122068</v>
      </c>
      <c r="H555" s="123">
        <f t="shared" si="184"/>
        <v>0.78588155622226985</v>
      </c>
      <c r="I555" s="54"/>
    </row>
    <row r="556" spans="2:9">
      <c r="B556" s="53"/>
      <c r="C556" s="74">
        <v>551</v>
      </c>
      <c r="D556" s="123">
        <f t="shared" ref="D556:H556" si="185">D191</f>
        <v>22.7</v>
      </c>
      <c r="E556" s="123">
        <f t="shared" si="185"/>
        <v>0.2</v>
      </c>
      <c r="F556" s="123">
        <f t="shared" si="185"/>
        <v>0</v>
      </c>
      <c r="G556" s="123">
        <f t="shared" si="176"/>
        <v>1.5308541254293173</v>
      </c>
      <c r="H556" s="123">
        <f t="shared" si="185"/>
        <v>0.7804530757827336</v>
      </c>
      <c r="I556" s="54"/>
    </row>
    <row r="557" spans="2:9">
      <c r="B557" s="53"/>
      <c r="C557" s="74">
        <v>552</v>
      </c>
      <c r="D557" s="123">
        <f t="shared" ref="D557:H557" si="186">D192</f>
        <v>22.2</v>
      </c>
      <c r="E557" s="123">
        <f t="shared" si="186"/>
        <v>1.2</v>
      </c>
      <c r="F557" s="123">
        <f t="shared" si="186"/>
        <v>0</v>
      </c>
      <c r="G557" s="123">
        <f t="shared" si="176"/>
        <v>1.5433436231498125</v>
      </c>
      <c r="H557" s="123">
        <f t="shared" si="186"/>
        <v>0.77506209259985714</v>
      </c>
      <c r="I557" s="54"/>
    </row>
    <row r="558" spans="2:9">
      <c r="B558" s="53"/>
      <c r="C558" s="74">
        <v>553</v>
      </c>
      <c r="D558" s="123">
        <f t="shared" ref="D558:H558" si="187">D193</f>
        <v>23.5</v>
      </c>
      <c r="E558" s="123">
        <f t="shared" si="187"/>
        <v>-4</v>
      </c>
      <c r="F558" s="123">
        <f t="shared" si="187"/>
        <v>0</v>
      </c>
      <c r="G558" s="123">
        <f t="shared" si="176"/>
        <v>1.4789386635299151</v>
      </c>
      <c r="H558" s="123">
        <f t="shared" si="187"/>
        <v>0.76970834765851015</v>
      </c>
      <c r="I558" s="54"/>
    </row>
    <row r="559" spans="2:9">
      <c r="B559" s="53"/>
      <c r="C559" s="74">
        <v>554</v>
      </c>
      <c r="D559" s="123">
        <f t="shared" ref="D559:H559" si="188">D194</f>
        <v>20.8</v>
      </c>
      <c r="E559" s="123">
        <f t="shared" si="188"/>
        <v>-4.2</v>
      </c>
      <c r="F559" s="123">
        <f t="shared" si="188"/>
        <v>0</v>
      </c>
      <c r="G559" s="123">
        <f t="shared" si="176"/>
        <v>1.4328258850176703</v>
      </c>
      <c r="H559" s="123">
        <f t="shared" si="188"/>
        <v>0.76439158373488314</v>
      </c>
      <c r="I559" s="54"/>
    </row>
    <row r="560" spans="2:9">
      <c r="B560" s="53"/>
      <c r="C560" s="74">
        <v>555</v>
      </c>
      <c r="D560" s="123">
        <f t="shared" ref="D560:H560" si="189">D195</f>
        <v>19</v>
      </c>
      <c r="E560" s="123">
        <f t="shared" si="189"/>
        <v>-4.5999999999999996</v>
      </c>
      <c r="F560" s="123">
        <f t="shared" si="189"/>
        <v>2.2000000000000002</v>
      </c>
      <c r="G560" s="123">
        <f t="shared" si="176"/>
        <v>1.3992122117247392</v>
      </c>
      <c r="H560" s="123">
        <f t="shared" si="189"/>
        <v>0.7875821204058755</v>
      </c>
      <c r="I560" s="54"/>
    </row>
    <row r="561" spans="2:9">
      <c r="B561" s="53"/>
      <c r="C561" s="74">
        <v>556</v>
      </c>
      <c r="D561" s="123">
        <f t="shared" ref="D561:H561" si="190">D196</f>
        <v>18.600000000000001</v>
      </c>
      <c r="E561" s="123">
        <f t="shared" si="190"/>
        <v>0.5</v>
      </c>
      <c r="F561" s="123">
        <f t="shared" si="190"/>
        <v>0</v>
      </c>
      <c r="G561" s="123">
        <f t="shared" si="176"/>
        <v>1.4848268802756865</v>
      </c>
      <c r="H561" s="123">
        <f t="shared" si="190"/>
        <v>0.77176604120032566</v>
      </c>
      <c r="I561" s="54"/>
    </row>
    <row r="562" spans="2:9">
      <c r="B562" s="53"/>
      <c r="C562" s="74">
        <v>557</v>
      </c>
      <c r="D562" s="123">
        <f t="shared" ref="D562:H562" si="191">D197</f>
        <v>18.8</v>
      </c>
      <c r="E562" s="123">
        <f t="shared" si="191"/>
        <v>3.1</v>
      </c>
      <c r="F562" s="123">
        <f t="shared" si="191"/>
        <v>0</v>
      </c>
      <c r="G562" s="123">
        <f t="shared" si="176"/>
        <v>1.5389640536347566</v>
      </c>
      <c r="H562" s="123">
        <f t="shared" si="191"/>
        <v>0.75587986213803304</v>
      </c>
      <c r="I562" s="54"/>
    </row>
    <row r="563" spans="2:9">
      <c r="B563" s="53"/>
      <c r="C563" s="74">
        <v>558</v>
      </c>
      <c r="D563" s="123">
        <f t="shared" ref="D563:H578" si="192">D198</f>
        <v>19.5</v>
      </c>
      <c r="E563" s="123">
        <f t="shared" si="192"/>
        <v>2.1</v>
      </c>
      <c r="F563" s="123">
        <f t="shared" si="192"/>
        <v>0</v>
      </c>
      <c r="G563" s="123">
        <f t="shared" si="192"/>
        <v>1.5387763665528424</v>
      </c>
      <c r="H563" s="123">
        <f t="shared" si="192"/>
        <v>0.7448090795791229</v>
      </c>
      <c r="I563" s="54"/>
    </row>
    <row r="564" spans="2:9">
      <c r="B564" s="53"/>
      <c r="C564" s="74">
        <v>559</v>
      </c>
      <c r="D564" s="123">
        <f t="shared" ref="D564:H564" si="193">D199</f>
        <v>18.2</v>
      </c>
      <c r="E564" s="123">
        <f t="shared" si="193"/>
        <v>-0.2</v>
      </c>
      <c r="F564" s="123">
        <f t="shared" si="193"/>
        <v>0</v>
      </c>
      <c r="G564" s="123">
        <f t="shared" si="192"/>
        <v>1.4804664022661818</v>
      </c>
      <c r="H564" s="123">
        <f t="shared" si="193"/>
        <v>0.73859489124912103</v>
      </c>
      <c r="I564" s="54"/>
    </row>
    <row r="565" spans="2:9">
      <c r="B565" s="53"/>
      <c r="C565" s="74">
        <v>560</v>
      </c>
      <c r="D565" s="123">
        <f t="shared" ref="D565:H565" si="194">D200</f>
        <v>17.8</v>
      </c>
      <c r="E565" s="123">
        <f t="shared" si="194"/>
        <v>-1.5</v>
      </c>
      <c r="F565" s="123">
        <f t="shared" si="194"/>
        <v>0</v>
      </c>
      <c r="G565" s="123">
        <f t="shared" si="192"/>
        <v>1.4560148804610575</v>
      </c>
      <c r="H565" s="123">
        <f t="shared" si="194"/>
        <v>0.73329753235524853</v>
      </c>
      <c r="I565" s="54"/>
    </row>
    <row r="566" spans="2:9">
      <c r="B566" s="53"/>
      <c r="C566" s="74">
        <v>561</v>
      </c>
      <c r="D566" s="123">
        <f t="shared" ref="D566:H566" si="195">D201</f>
        <v>21.2</v>
      </c>
      <c r="E566" s="123">
        <f t="shared" si="195"/>
        <v>-1.8</v>
      </c>
      <c r="F566" s="123">
        <f t="shared" si="195"/>
        <v>0</v>
      </c>
      <c r="G566" s="123">
        <f t="shared" si="192"/>
        <v>1.5163010626192206</v>
      </c>
      <c r="H566" s="123">
        <f t="shared" si="195"/>
        <v>0.72819653280934138</v>
      </c>
      <c r="I566" s="54"/>
    </row>
    <row r="567" spans="2:9">
      <c r="B567" s="53"/>
      <c r="C567" s="74">
        <v>562</v>
      </c>
      <c r="D567" s="123">
        <f t="shared" ref="D567:H567" si="196">D202</f>
        <v>19</v>
      </c>
      <c r="E567" s="123">
        <f t="shared" si="196"/>
        <v>-1</v>
      </c>
      <c r="F567" s="123">
        <f t="shared" si="196"/>
        <v>0</v>
      </c>
      <c r="G567" s="123">
        <f t="shared" si="192"/>
        <v>1.4973207018678909</v>
      </c>
      <c r="H567" s="123">
        <f t="shared" si="196"/>
        <v>0.72315997728904824</v>
      </c>
      <c r="I567" s="54"/>
    </row>
    <row r="568" spans="2:9">
      <c r="B568" s="53"/>
      <c r="C568" s="74">
        <v>563</v>
      </c>
      <c r="D568" s="123">
        <f t="shared" ref="D568:H568" si="197">D203</f>
        <v>19.8</v>
      </c>
      <c r="E568" s="123">
        <f t="shared" si="197"/>
        <v>-2.7</v>
      </c>
      <c r="F568" s="123">
        <f t="shared" si="197"/>
        <v>0</v>
      </c>
      <c r="G568" s="123">
        <f t="shared" si="192"/>
        <v>1.487370733006625</v>
      </c>
      <c r="H568" s="123">
        <f t="shared" si="197"/>
        <v>0.71816355177806279</v>
      </c>
      <c r="I568" s="54"/>
    </row>
    <row r="569" spans="2:9">
      <c r="B569" s="53"/>
      <c r="C569" s="74">
        <v>564</v>
      </c>
      <c r="D569" s="123">
        <f t="shared" ref="D569:H569" si="198">D204</f>
        <v>20.2</v>
      </c>
      <c r="E569" s="123">
        <f t="shared" si="198"/>
        <v>-1.7</v>
      </c>
      <c r="F569" s="123">
        <f t="shared" si="198"/>
        <v>0.2</v>
      </c>
      <c r="G569" s="123">
        <f t="shared" si="192"/>
        <v>1.5185867302757956</v>
      </c>
      <c r="H569" s="123">
        <f t="shared" si="198"/>
        <v>0.71388979141545261</v>
      </c>
      <c r="I569" s="54"/>
    </row>
    <row r="570" spans="2:9">
      <c r="B570" s="53"/>
      <c r="C570" s="74">
        <v>565</v>
      </c>
      <c r="D570" s="123">
        <f t="shared" ref="D570:H570" si="199">D205</f>
        <v>14.5</v>
      </c>
      <c r="E570" s="123">
        <f t="shared" si="199"/>
        <v>3.8</v>
      </c>
      <c r="F570" s="123">
        <f t="shared" si="199"/>
        <v>1.6</v>
      </c>
      <c r="G570" s="123">
        <f t="shared" si="192"/>
        <v>1.5214961456036071</v>
      </c>
      <c r="H570" s="123">
        <f t="shared" si="199"/>
        <v>0.7263029249725822</v>
      </c>
      <c r="I570" s="54"/>
    </row>
    <row r="571" spans="2:9">
      <c r="B571" s="53"/>
      <c r="C571" s="74">
        <v>566</v>
      </c>
      <c r="D571" s="123">
        <f t="shared" ref="D571:H571" si="200">D206</f>
        <v>13.8</v>
      </c>
      <c r="E571" s="123">
        <f t="shared" si="200"/>
        <v>2.4</v>
      </c>
      <c r="F571" s="123">
        <f t="shared" si="200"/>
        <v>5.0999999999999996</v>
      </c>
      <c r="G571" s="123">
        <f t="shared" si="192"/>
        <v>1.490428341904632</v>
      </c>
      <c r="H571" s="123">
        <f t="shared" si="200"/>
        <v>0.85434092913413862</v>
      </c>
      <c r="I571" s="54"/>
    </row>
    <row r="572" spans="2:9">
      <c r="B572" s="53"/>
      <c r="C572" s="74">
        <v>567</v>
      </c>
      <c r="D572" s="123">
        <f t="shared" ref="D572:H572" si="201">D207</f>
        <v>9.4</v>
      </c>
      <c r="E572" s="123">
        <f t="shared" si="201"/>
        <v>4.5</v>
      </c>
      <c r="F572" s="123">
        <f t="shared" si="201"/>
        <v>6.7</v>
      </c>
      <c r="G572" s="123">
        <f t="shared" si="192"/>
        <v>1.4559140418996428</v>
      </c>
      <c r="H572" s="123">
        <f t="shared" si="201"/>
        <v>1.0780581989985307</v>
      </c>
      <c r="I572" s="54"/>
    </row>
    <row r="573" spans="2:9">
      <c r="B573" s="53"/>
      <c r="C573" s="74">
        <v>568</v>
      </c>
      <c r="D573" s="123">
        <f t="shared" ref="D573:H573" si="202">D208</f>
        <v>15.5</v>
      </c>
      <c r="E573" s="123">
        <f t="shared" si="202"/>
        <v>3.7</v>
      </c>
      <c r="F573" s="123">
        <f t="shared" si="202"/>
        <v>0</v>
      </c>
      <c r="G573" s="123">
        <f t="shared" si="192"/>
        <v>1.5585712887101051</v>
      </c>
      <c r="H573" s="123">
        <f t="shared" si="202"/>
        <v>0.87165493190119658</v>
      </c>
      <c r="I573" s="54"/>
    </row>
    <row r="574" spans="2:9">
      <c r="B574" s="53"/>
      <c r="C574" s="74">
        <v>569</v>
      </c>
      <c r="D574" s="123">
        <f t="shared" ref="D574:H574" si="203">D209</f>
        <v>17.600000000000001</v>
      </c>
      <c r="E574" s="123">
        <f t="shared" si="203"/>
        <v>0.4</v>
      </c>
      <c r="F574" s="123">
        <f t="shared" si="203"/>
        <v>0</v>
      </c>
      <c r="G574" s="123">
        <f t="shared" si="192"/>
        <v>1.5439473990754218</v>
      </c>
      <c r="H574" s="123">
        <f t="shared" si="203"/>
        <v>0.8514136530055616</v>
      </c>
      <c r="I574" s="54"/>
    </row>
    <row r="575" spans="2:9">
      <c r="B575" s="53"/>
      <c r="C575" s="74">
        <v>570</v>
      </c>
      <c r="D575" s="123">
        <f t="shared" ref="D575:H575" si="204">D210</f>
        <v>20.6</v>
      </c>
      <c r="E575" s="123">
        <f t="shared" si="204"/>
        <v>-0.9</v>
      </c>
      <c r="F575" s="123">
        <f t="shared" si="204"/>
        <v>0</v>
      </c>
      <c r="G575" s="123">
        <f t="shared" si="192"/>
        <v>1.5826590347619927</v>
      </c>
      <c r="H575" s="123">
        <f t="shared" si="204"/>
        <v>0.83146351290814136</v>
      </c>
      <c r="I575" s="54"/>
    </row>
    <row r="576" spans="2:9">
      <c r="B576" s="53"/>
      <c r="C576" s="74">
        <v>571</v>
      </c>
      <c r="D576" s="123">
        <f t="shared" ref="D576:H576" si="205">D211</f>
        <v>21.2</v>
      </c>
      <c r="E576" s="123">
        <f t="shared" si="205"/>
        <v>-1.5</v>
      </c>
      <c r="F576" s="123">
        <f t="shared" si="205"/>
        <v>0</v>
      </c>
      <c r="G576" s="123">
        <f t="shared" si="192"/>
        <v>1.5904041440112984</v>
      </c>
      <c r="H576" s="123">
        <f t="shared" si="205"/>
        <v>0.81201736600802787</v>
      </c>
      <c r="I576" s="54"/>
    </row>
    <row r="577" spans="2:9">
      <c r="B577" s="53"/>
      <c r="C577" s="74">
        <v>572</v>
      </c>
      <c r="D577" s="123">
        <f t="shared" ref="D577:H577" si="206">D212</f>
        <v>20.8</v>
      </c>
      <c r="E577" s="123">
        <f t="shared" si="206"/>
        <v>-3.5</v>
      </c>
      <c r="F577" s="123">
        <f t="shared" si="206"/>
        <v>0</v>
      </c>
      <c r="G577" s="123">
        <f t="shared" si="192"/>
        <v>1.5537966920022115</v>
      </c>
      <c r="H577" s="123">
        <f t="shared" si="206"/>
        <v>0.79336921260929982</v>
      </c>
      <c r="I577" s="54"/>
    </row>
    <row r="578" spans="2:9">
      <c r="B578" s="53"/>
      <c r="C578" s="74">
        <v>573</v>
      </c>
      <c r="D578" s="123">
        <f t="shared" ref="D578:H578" si="207">D213</f>
        <v>21.1</v>
      </c>
      <c r="E578" s="123">
        <f t="shared" si="207"/>
        <v>-4</v>
      </c>
      <c r="F578" s="123">
        <f t="shared" si="207"/>
        <v>0</v>
      </c>
      <c r="G578" s="123">
        <f t="shared" si="192"/>
        <v>1.557958546506391</v>
      </c>
      <c r="H578" s="123">
        <f t="shared" si="207"/>
        <v>0.77516373022852192</v>
      </c>
      <c r="I578" s="54"/>
    </row>
    <row r="579" spans="2:9">
      <c r="B579" s="53"/>
      <c r="C579" s="74">
        <v>574</v>
      </c>
      <c r="D579" s="123">
        <f t="shared" ref="D579:H594" si="208">D214</f>
        <v>21.2</v>
      </c>
      <c r="E579" s="123">
        <f t="shared" si="208"/>
        <v>-3</v>
      </c>
      <c r="F579" s="123">
        <f t="shared" si="208"/>
        <v>0</v>
      </c>
      <c r="G579" s="123">
        <f t="shared" si="208"/>
        <v>1.586521988281987</v>
      </c>
      <c r="H579" s="123">
        <f t="shared" si="208"/>
        <v>0.75719514056852977</v>
      </c>
      <c r="I579" s="54"/>
    </row>
    <row r="580" spans="2:9">
      <c r="B580" s="53"/>
      <c r="C580" s="74">
        <v>575</v>
      </c>
      <c r="D580" s="123">
        <f t="shared" ref="D580:H580" si="209">D215</f>
        <v>22</v>
      </c>
      <c r="E580" s="123">
        <f t="shared" si="209"/>
        <v>-3.3</v>
      </c>
      <c r="F580" s="123">
        <f t="shared" si="209"/>
        <v>0</v>
      </c>
      <c r="G580" s="123">
        <f t="shared" si="208"/>
        <v>1.6042003221251495</v>
      </c>
      <c r="H580" s="123">
        <f t="shared" si="209"/>
        <v>0.73952614878419798</v>
      </c>
      <c r="I580" s="54"/>
    </row>
    <row r="581" spans="2:9">
      <c r="B581" s="53"/>
      <c r="C581" s="74">
        <v>576</v>
      </c>
      <c r="D581" s="123">
        <f t="shared" ref="D581:H581" si="210">D216</f>
        <v>24</v>
      </c>
      <c r="E581" s="123">
        <f t="shared" si="210"/>
        <v>-0.5</v>
      </c>
      <c r="F581" s="123">
        <f t="shared" si="210"/>
        <v>0</v>
      </c>
      <c r="G581" s="123">
        <f t="shared" si="208"/>
        <v>1.7042603042456508</v>
      </c>
      <c r="H581" s="123">
        <f t="shared" si="210"/>
        <v>0.72155885939068964</v>
      </c>
      <c r="I581" s="54"/>
    </row>
    <row r="582" spans="2:9">
      <c r="B582" s="53"/>
      <c r="C582" s="74">
        <v>577</v>
      </c>
      <c r="D582" s="123">
        <f t="shared" ref="D582:H582" si="211">D217</f>
        <v>20.100000000000001</v>
      </c>
      <c r="E582" s="123">
        <f t="shared" si="211"/>
        <v>-0.3</v>
      </c>
      <c r="F582" s="123">
        <f t="shared" si="211"/>
        <v>0</v>
      </c>
      <c r="G582" s="123">
        <f t="shared" si="208"/>
        <v>1.6422311987659268</v>
      </c>
      <c r="H582" s="123">
        <f t="shared" si="211"/>
        <v>0.70443430781362038</v>
      </c>
      <c r="I582" s="54"/>
    </row>
    <row r="583" spans="2:9">
      <c r="B583" s="53"/>
      <c r="C583" s="74">
        <v>578</v>
      </c>
      <c r="D583" s="123">
        <f t="shared" ref="D583:H583" si="212">D218</f>
        <v>21</v>
      </c>
      <c r="E583" s="123">
        <f t="shared" si="212"/>
        <v>2.9</v>
      </c>
      <c r="F583" s="123">
        <f t="shared" si="212"/>
        <v>0</v>
      </c>
      <c r="G583" s="123">
        <f t="shared" si="208"/>
        <v>1.7302845133911342</v>
      </c>
      <c r="H583" s="123">
        <f t="shared" si="212"/>
        <v>0.68707687507979631</v>
      </c>
      <c r="I583" s="54"/>
    </row>
    <row r="584" spans="2:9">
      <c r="B584" s="53"/>
      <c r="C584" s="74">
        <v>579</v>
      </c>
      <c r="D584" s="123">
        <f t="shared" ref="D584:H584" si="213">D219</f>
        <v>19.8</v>
      </c>
      <c r="E584" s="123">
        <f t="shared" si="213"/>
        <v>3</v>
      </c>
      <c r="F584" s="123">
        <f t="shared" si="213"/>
        <v>0.4</v>
      </c>
      <c r="G584" s="123">
        <f t="shared" si="208"/>
        <v>1.7181871429804818</v>
      </c>
      <c r="H584" s="123">
        <f t="shared" si="213"/>
        <v>0.67704893635792573</v>
      </c>
      <c r="I584" s="54"/>
    </row>
    <row r="585" spans="2:9">
      <c r="B585" s="53"/>
      <c r="C585" s="74">
        <v>580</v>
      </c>
      <c r="D585" s="123">
        <f t="shared" ref="D585:H585" si="214">D220</f>
        <v>21.6</v>
      </c>
      <c r="E585" s="123">
        <f t="shared" si="214"/>
        <v>1.2</v>
      </c>
      <c r="F585" s="123">
        <f t="shared" si="214"/>
        <v>0</v>
      </c>
      <c r="G585" s="123">
        <f t="shared" si="208"/>
        <v>1.7275850319642392</v>
      </c>
      <c r="H585" s="123">
        <f t="shared" si="214"/>
        <v>0.66026236176748287</v>
      </c>
      <c r="I585" s="54"/>
    </row>
    <row r="586" spans="2:9">
      <c r="B586" s="53"/>
      <c r="C586" s="74">
        <v>581</v>
      </c>
      <c r="D586" s="123">
        <f t="shared" ref="D586:H586" si="215">D221</f>
        <v>21.8</v>
      </c>
      <c r="E586" s="123">
        <f t="shared" si="215"/>
        <v>1</v>
      </c>
      <c r="F586" s="123">
        <f t="shared" si="215"/>
        <v>0</v>
      </c>
      <c r="G586" s="123">
        <f t="shared" si="208"/>
        <v>1.7371070330386371</v>
      </c>
      <c r="H586" s="123">
        <f t="shared" si="215"/>
        <v>0.6437601516119017</v>
      </c>
      <c r="I586" s="54"/>
    </row>
    <row r="587" spans="2:9">
      <c r="B587" s="53"/>
      <c r="C587" s="74">
        <v>582</v>
      </c>
      <c r="D587" s="123">
        <f t="shared" ref="D587:H587" si="216">D222</f>
        <v>20.6</v>
      </c>
      <c r="E587" s="123">
        <f t="shared" si="216"/>
        <v>5</v>
      </c>
      <c r="F587" s="123">
        <f t="shared" si="216"/>
        <v>0</v>
      </c>
      <c r="G587" s="123">
        <f t="shared" si="208"/>
        <v>1.8023625948032906</v>
      </c>
      <c r="H587" s="123">
        <f t="shared" si="216"/>
        <v>0.63134413209043816</v>
      </c>
      <c r="I587" s="54"/>
    </row>
    <row r="588" spans="2:9">
      <c r="B588" s="53"/>
      <c r="C588" s="74">
        <v>583</v>
      </c>
      <c r="D588" s="123">
        <f t="shared" ref="D588:H588" si="217">D223</f>
        <v>11.6</v>
      </c>
      <c r="E588" s="123">
        <f t="shared" si="217"/>
        <v>1.2</v>
      </c>
      <c r="F588" s="123">
        <f t="shared" si="217"/>
        <v>2.6</v>
      </c>
      <c r="G588" s="123">
        <f t="shared" si="208"/>
        <v>1.5605908157827737</v>
      </c>
      <c r="H588" s="123">
        <f t="shared" si="217"/>
        <v>0.66124350105376839</v>
      </c>
      <c r="I588" s="54"/>
    </row>
    <row r="589" spans="2:9">
      <c r="B589" s="53"/>
      <c r="C589" s="74">
        <v>584</v>
      </c>
      <c r="D589" s="123">
        <f t="shared" ref="D589:H589" si="218">D224</f>
        <v>17.5</v>
      </c>
      <c r="E589" s="123">
        <f t="shared" si="218"/>
        <v>5.2</v>
      </c>
      <c r="F589" s="123">
        <f t="shared" si="218"/>
        <v>0</v>
      </c>
      <c r="G589" s="123">
        <f t="shared" si="208"/>
        <v>1.7643568207607161</v>
      </c>
      <c r="H589" s="123">
        <f t="shared" si="218"/>
        <v>0.64428585004039052</v>
      </c>
      <c r="I589" s="54"/>
    </row>
    <row r="590" spans="2:9">
      <c r="B590" s="53"/>
      <c r="C590" s="74">
        <v>585</v>
      </c>
      <c r="D590" s="123">
        <f t="shared" ref="D590:H590" si="219">D225</f>
        <v>19.600000000000001</v>
      </c>
      <c r="E590" s="123">
        <f t="shared" si="219"/>
        <v>0.7</v>
      </c>
      <c r="F590" s="123">
        <f t="shared" si="219"/>
        <v>0.6</v>
      </c>
      <c r="G590" s="123">
        <f t="shared" si="208"/>
        <v>1.7263430680055005</v>
      </c>
      <c r="H590" s="123">
        <f t="shared" si="219"/>
        <v>0.63824968895205647</v>
      </c>
      <c r="I590" s="54"/>
    </row>
    <row r="591" spans="2:9">
      <c r="B591" s="53"/>
      <c r="C591" s="74">
        <v>586</v>
      </c>
      <c r="D591" s="123">
        <f t="shared" ref="D591:H591" si="220">D226</f>
        <v>21.2</v>
      </c>
      <c r="E591" s="123">
        <f t="shared" si="220"/>
        <v>3.2</v>
      </c>
      <c r="F591" s="123">
        <f t="shared" si="220"/>
        <v>0</v>
      </c>
      <c r="G591" s="123">
        <f t="shared" si="208"/>
        <v>1.8186919696595099</v>
      </c>
      <c r="H591" s="123">
        <f t="shared" si="220"/>
        <v>0.62136108900801323</v>
      </c>
      <c r="I591" s="54"/>
    </row>
    <row r="592" spans="2:9">
      <c r="B592" s="53"/>
      <c r="C592" s="74">
        <v>587</v>
      </c>
      <c r="D592" s="123">
        <f t="shared" ref="D592:H592" si="221">D227</f>
        <v>20.2</v>
      </c>
      <c r="E592" s="123">
        <f t="shared" si="221"/>
        <v>4.8</v>
      </c>
      <c r="F592" s="123">
        <f t="shared" si="221"/>
        <v>0</v>
      </c>
      <c r="G592" s="123">
        <f t="shared" si="208"/>
        <v>1.8412152543427607</v>
      </c>
      <c r="H592" s="123">
        <f t="shared" si="221"/>
        <v>0.60975226577506603</v>
      </c>
      <c r="I592" s="54"/>
    </row>
    <row r="593" spans="2:9">
      <c r="B593" s="53"/>
      <c r="C593" s="74">
        <v>588</v>
      </c>
      <c r="D593" s="123">
        <f t="shared" ref="D593:H593" si="222">D228</f>
        <v>21.2</v>
      </c>
      <c r="E593" s="123">
        <f t="shared" si="222"/>
        <v>0.5</v>
      </c>
      <c r="F593" s="123">
        <f t="shared" si="222"/>
        <v>0</v>
      </c>
      <c r="G593" s="123">
        <f t="shared" si="208"/>
        <v>1.7843175860392968</v>
      </c>
      <c r="H593" s="123">
        <f t="shared" si="222"/>
        <v>0.60420274318829759</v>
      </c>
      <c r="I593" s="54"/>
    </row>
    <row r="594" spans="2:9">
      <c r="B594" s="53"/>
      <c r="C594" s="74">
        <v>589</v>
      </c>
      <c r="D594" s="123">
        <f t="shared" ref="D594:H594" si="223">D229</f>
        <v>19.8</v>
      </c>
      <c r="E594" s="123">
        <f t="shared" si="223"/>
        <v>1.1000000000000001</v>
      </c>
      <c r="F594" s="123">
        <f t="shared" si="223"/>
        <v>0</v>
      </c>
      <c r="G594" s="123">
        <f t="shared" si="208"/>
        <v>1.7781716851876053</v>
      </c>
      <c r="H594" s="123">
        <f t="shared" si="223"/>
        <v>0.59978465890696375</v>
      </c>
      <c r="I594" s="54"/>
    </row>
    <row r="595" spans="2:9">
      <c r="B595" s="53"/>
      <c r="C595" s="74">
        <v>590</v>
      </c>
      <c r="D595" s="123">
        <f t="shared" ref="D595:H610" si="224">D230</f>
        <v>20.100000000000001</v>
      </c>
      <c r="E595" s="123">
        <f t="shared" si="224"/>
        <v>0.2</v>
      </c>
      <c r="F595" s="123">
        <f t="shared" si="224"/>
        <v>0.2</v>
      </c>
      <c r="G595" s="123">
        <f t="shared" si="224"/>
        <v>1.7760396389426305</v>
      </c>
      <c r="H595" s="123">
        <f t="shared" si="224"/>
        <v>0.59628411072290444</v>
      </c>
      <c r="I595" s="54"/>
    </row>
    <row r="596" spans="2:9">
      <c r="B596" s="53"/>
      <c r="C596" s="74">
        <v>591</v>
      </c>
      <c r="D596" s="123">
        <f t="shared" ref="D596:H596" si="225">D231</f>
        <v>21</v>
      </c>
      <c r="E596" s="123">
        <f t="shared" si="225"/>
        <v>-1</v>
      </c>
      <c r="F596" s="123">
        <f t="shared" si="225"/>
        <v>0</v>
      </c>
      <c r="G596" s="123">
        <f t="shared" si="224"/>
        <v>1.7800110239758247</v>
      </c>
      <c r="H596" s="123">
        <f t="shared" si="225"/>
        <v>0.591600302337698</v>
      </c>
      <c r="I596" s="54"/>
    </row>
    <row r="597" spans="2:9">
      <c r="B597" s="53"/>
      <c r="C597" s="74">
        <v>592</v>
      </c>
      <c r="D597" s="123">
        <f t="shared" ref="D597:H597" si="226">D232</f>
        <v>21.5</v>
      </c>
      <c r="E597" s="123">
        <f t="shared" si="226"/>
        <v>-0.7</v>
      </c>
      <c r="F597" s="123">
        <f t="shared" si="226"/>
        <v>0</v>
      </c>
      <c r="G597" s="123">
        <f t="shared" si="224"/>
        <v>1.8066934292467687</v>
      </c>
      <c r="H597" s="123">
        <f t="shared" si="226"/>
        <v>0.58741053181682745</v>
      </c>
      <c r="I597" s="54"/>
    </row>
    <row r="598" spans="2:9">
      <c r="B598" s="53"/>
      <c r="C598" s="74">
        <v>593</v>
      </c>
      <c r="D598" s="123">
        <f t="shared" ref="D598:H598" si="227">D233</f>
        <v>19.8</v>
      </c>
      <c r="E598" s="123">
        <f t="shared" si="227"/>
        <v>1</v>
      </c>
      <c r="F598" s="123">
        <f t="shared" si="227"/>
        <v>0</v>
      </c>
      <c r="G598" s="123">
        <f t="shared" si="224"/>
        <v>1.8169752563907788</v>
      </c>
      <c r="H598" s="123">
        <f t="shared" si="227"/>
        <v>0.5833341075799755</v>
      </c>
      <c r="I598" s="54"/>
    </row>
    <row r="599" spans="2:9">
      <c r="B599" s="53"/>
      <c r="C599" s="74">
        <v>594</v>
      </c>
      <c r="D599" s="123">
        <f t="shared" ref="D599:H599" si="228">D234</f>
        <v>21.2</v>
      </c>
      <c r="E599" s="123">
        <f t="shared" si="228"/>
        <v>1.3</v>
      </c>
      <c r="F599" s="123">
        <f t="shared" si="228"/>
        <v>3.3</v>
      </c>
      <c r="G599" s="123">
        <f t="shared" si="224"/>
        <v>1.8628906104146707</v>
      </c>
      <c r="H599" s="123">
        <f t="shared" si="228"/>
        <v>0.62386724639840496</v>
      </c>
      <c r="I599" s="54"/>
    </row>
    <row r="600" spans="2:9">
      <c r="B600" s="53"/>
      <c r="C600" s="74">
        <v>595</v>
      </c>
      <c r="D600" s="123">
        <f t="shared" ref="D600:H600" si="229">D235</f>
        <v>21.2</v>
      </c>
      <c r="E600" s="123">
        <f t="shared" si="229"/>
        <v>1.2</v>
      </c>
      <c r="F600" s="123">
        <f t="shared" si="229"/>
        <v>0</v>
      </c>
      <c r="G600" s="123">
        <f t="shared" si="224"/>
        <v>1.8713149665010371</v>
      </c>
      <c r="H600" s="123">
        <f t="shared" si="229"/>
        <v>0.60604028436446344</v>
      </c>
      <c r="I600" s="54"/>
    </row>
    <row r="601" spans="2:9">
      <c r="B601" s="53"/>
      <c r="C601" s="74">
        <v>596</v>
      </c>
      <c r="D601" s="123">
        <f t="shared" ref="D601:H601" si="230">D236</f>
        <v>21.7</v>
      </c>
      <c r="E601" s="123">
        <f t="shared" si="230"/>
        <v>0.9</v>
      </c>
      <c r="F601" s="123">
        <f t="shared" si="230"/>
        <v>0</v>
      </c>
      <c r="G601" s="123">
        <f t="shared" si="224"/>
        <v>1.8861006289932412</v>
      </c>
      <c r="H601" s="123">
        <f t="shared" si="230"/>
        <v>0.58875331363964878</v>
      </c>
      <c r="I601" s="54"/>
    </row>
    <row r="602" spans="2:9">
      <c r="B602" s="53"/>
      <c r="C602" s="74">
        <v>597</v>
      </c>
      <c r="D602" s="123">
        <f t="shared" ref="D602:H602" si="231">D237</f>
        <v>20.9</v>
      </c>
      <c r="E602" s="123">
        <f t="shared" si="231"/>
        <v>4.7</v>
      </c>
      <c r="F602" s="123">
        <f t="shared" si="231"/>
        <v>0</v>
      </c>
      <c r="G602" s="123">
        <f t="shared" si="224"/>
        <v>1.960839475355727</v>
      </c>
      <c r="H602" s="123">
        <f t="shared" si="231"/>
        <v>0.5713441393685319</v>
      </c>
      <c r="I602" s="54"/>
    </row>
    <row r="603" spans="2:9">
      <c r="B603" s="53"/>
      <c r="C603" s="74">
        <v>598</v>
      </c>
      <c r="D603" s="123">
        <f t="shared" ref="D603:H603" si="232">D238</f>
        <v>20.100000000000001</v>
      </c>
      <c r="E603" s="123">
        <f t="shared" si="232"/>
        <v>3.3</v>
      </c>
      <c r="F603" s="123">
        <f t="shared" si="232"/>
        <v>0</v>
      </c>
      <c r="G603" s="123">
        <f t="shared" si="224"/>
        <v>1.924430897239878</v>
      </c>
      <c r="H603" s="123">
        <f t="shared" si="232"/>
        <v>0.56418446194341942</v>
      </c>
      <c r="I603" s="54"/>
    </row>
    <row r="604" spans="2:9">
      <c r="B604" s="53"/>
      <c r="C604" s="74">
        <v>599</v>
      </c>
      <c r="D604" s="123">
        <f t="shared" ref="D604:H604" si="233">D239</f>
        <v>21.8</v>
      </c>
      <c r="E604" s="123">
        <f t="shared" si="233"/>
        <v>6.5</v>
      </c>
      <c r="F604" s="123">
        <f t="shared" si="233"/>
        <v>0</v>
      </c>
      <c r="G604" s="123">
        <f t="shared" si="224"/>
        <v>2.0414136235577747</v>
      </c>
      <c r="H604" s="123">
        <f t="shared" si="233"/>
        <v>0.55969993155863007</v>
      </c>
      <c r="I604" s="54"/>
    </row>
    <row r="605" spans="2:9">
      <c r="B605" s="53"/>
      <c r="C605" s="74">
        <v>600</v>
      </c>
      <c r="D605" s="123">
        <f t="shared" ref="D605:H605" si="234">D240</f>
        <v>23</v>
      </c>
      <c r="E605" s="123">
        <f t="shared" si="234"/>
        <v>1.2</v>
      </c>
      <c r="F605" s="123">
        <f t="shared" si="234"/>
        <v>0</v>
      </c>
      <c r="G605" s="123">
        <f t="shared" si="224"/>
        <v>1.9631533424187086</v>
      </c>
      <c r="H605" s="123">
        <f t="shared" si="234"/>
        <v>0.55572640858611388</v>
      </c>
      <c r="I605" s="54"/>
    </row>
    <row r="606" spans="2:9">
      <c r="B606" s="53"/>
      <c r="C606" s="74">
        <v>601</v>
      </c>
      <c r="D606" s="123">
        <f t="shared" ref="D606:H606" si="235">D241</f>
        <v>23</v>
      </c>
      <c r="E606" s="123">
        <f t="shared" si="235"/>
        <v>1.8</v>
      </c>
      <c r="F606" s="123">
        <f t="shared" si="235"/>
        <v>0</v>
      </c>
      <c r="G606" s="123">
        <f t="shared" si="224"/>
        <v>1.9870113238731946</v>
      </c>
      <c r="H606" s="123">
        <f t="shared" si="235"/>
        <v>0.55186809220465805</v>
      </c>
      <c r="I606" s="54"/>
    </row>
    <row r="607" spans="2:9">
      <c r="B607" s="53"/>
      <c r="C607" s="74">
        <v>602</v>
      </c>
      <c r="D607" s="123">
        <f t="shared" ref="D607:H607" si="236">D242</f>
        <v>18.2</v>
      </c>
      <c r="E607" s="123">
        <f t="shared" si="236"/>
        <v>0.8</v>
      </c>
      <c r="F607" s="123">
        <f t="shared" si="236"/>
        <v>0</v>
      </c>
      <c r="G607" s="123">
        <f t="shared" si="224"/>
        <v>1.8712686383090071</v>
      </c>
      <c r="H607" s="123">
        <f t="shared" si="236"/>
        <v>0.54805247139876578</v>
      </c>
      <c r="I607" s="54"/>
    </row>
    <row r="608" spans="2:9">
      <c r="B608" s="53"/>
      <c r="C608" s="74">
        <v>603</v>
      </c>
      <c r="D608" s="123">
        <f t="shared" ref="D608:H608" si="237">D243</f>
        <v>19.8</v>
      </c>
      <c r="E608" s="123">
        <f t="shared" si="237"/>
        <v>3.2</v>
      </c>
      <c r="F608" s="123">
        <f t="shared" si="237"/>
        <v>0</v>
      </c>
      <c r="G608" s="123">
        <f t="shared" si="224"/>
        <v>1.9690065171651843</v>
      </c>
      <c r="H608" s="123">
        <f t="shared" si="237"/>
        <v>0.54426614022811326</v>
      </c>
      <c r="I608" s="54"/>
    </row>
    <row r="609" spans="2:9">
      <c r="B609" s="53"/>
      <c r="C609" s="74">
        <v>604</v>
      </c>
      <c r="D609" s="123">
        <f t="shared" ref="D609:H609" si="238">D244</f>
        <v>20.5</v>
      </c>
      <c r="E609" s="123">
        <f t="shared" si="238"/>
        <v>4</v>
      </c>
      <c r="F609" s="123">
        <f t="shared" si="238"/>
        <v>0</v>
      </c>
      <c r="G609" s="123">
        <f t="shared" si="224"/>
        <v>2.0127385894170753</v>
      </c>
      <c r="H609" s="123">
        <f t="shared" si="238"/>
        <v>0.540506499409807</v>
      </c>
      <c r="I609" s="54"/>
    </row>
    <row r="610" spans="2:9">
      <c r="B610" s="53"/>
      <c r="C610" s="74">
        <v>605</v>
      </c>
      <c r="D610" s="123">
        <f t="shared" ref="D610:H610" si="239">D245</f>
        <v>19.2</v>
      </c>
      <c r="E610" s="123">
        <f t="shared" si="239"/>
        <v>0.8</v>
      </c>
      <c r="F610" s="123">
        <f t="shared" si="239"/>
        <v>0</v>
      </c>
      <c r="G610" s="123">
        <f t="shared" si="224"/>
        <v>1.9237530324710939</v>
      </c>
      <c r="H610" s="123">
        <f t="shared" si="239"/>
        <v>0.53677292636561302</v>
      </c>
      <c r="I610" s="54"/>
    </row>
    <row r="611" spans="2:9">
      <c r="B611" s="53"/>
      <c r="C611" s="74">
        <v>606</v>
      </c>
      <c r="D611" s="123">
        <f t="shared" ref="D611:H626" si="240">D246</f>
        <v>20</v>
      </c>
      <c r="E611" s="123">
        <f t="shared" si="240"/>
        <v>-1</v>
      </c>
      <c r="F611" s="123">
        <f t="shared" si="240"/>
        <v>0</v>
      </c>
      <c r="G611" s="123">
        <f t="shared" si="240"/>
        <v>1.9117642819798339</v>
      </c>
      <c r="H611" s="123">
        <f t="shared" si="240"/>
        <v>0.53306516091762446</v>
      </c>
      <c r="I611" s="54"/>
    </row>
    <row r="612" spans="2:9">
      <c r="B612" s="53"/>
      <c r="C612" s="74">
        <v>607</v>
      </c>
      <c r="D612" s="123">
        <f t="shared" ref="D612:H612" si="241">D247</f>
        <v>22.6</v>
      </c>
      <c r="E612" s="123">
        <f t="shared" si="241"/>
        <v>0.4</v>
      </c>
      <c r="F612" s="123">
        <f t="shared" si="241"/>
        <v>0</v>
      </c>
      <c r="G612" s="123">
        <f t="shared" si="240"/>
        <v>2.0110967608785111</v>
      </c>
      <c r="H612" s="123">
        <f t="shared" si="241"/>
        <v>0.52938301015314715</v>
      </c>
      <c r="I612" s="54"/>
    </row>
    <row r="613" spans="2:9">
      <c r="B613" s="53"/>
      <c r="C613" s="74">
        <v>608</v>
      </c>
      <c r="D613" s="123">
        <f t="shared" ref="D613:H613" si="242">D248</f>
        <v>21.6</v>
      </c>
      <c r="E613" s="123">
        <f t="shared" si="242"/>
        <v>0.4</v>
      </c>
      <c r="F613" s="123">
        <f t="shared" si="242"/>
        <v>0</v>
      </c>
      <c r="G613" s="123">
        <f t="shared" si="240"/>
        <v>1.9990339338242096</v>
      </c>
      <c r="H613" s="123">
        <f t="shared" si="242"/>
        <v>0.52572629446093611</v>
      </c>
      <c r="I613" s="54"/>
    </row>
    <row r="614" spans="2:9">
      <c r="B614" s="53"/>
      <c r="C614" s="74">
        <v>609</v>
      </c>
      <c r="D614" s="123">
        <f t="shared" ref="D614:H614" si="243">D249</f>
        <v>21</v>
      </c>
      <c r="E614" s="123">
        <f t="shared" si="243"/>
        <v>2.8</v>
      </c>
      <c r="F614" s="123">
        <f t="shared" si="243"/>
        <v>0</v>
      </c>
      <c r="G614" s="123">
        <f t="shared" si="240"/>
        <v>2.0499552772802132</v>
      </c>
      <c r="H614" s="123">
        <f t="shared" si="243"/>
        <v>0.5220948376585749</v>
      </c>
      <c r="I614" s="54"/>
    </row>
    <row r="615" spans="2:9">
      <c r="B615" s="53"/>
      <c r="C615" s="74">
        <v>610</v>
      </c>
      <c r="D615" s="123">
        <f t="shared" ref="D615:H615" si="244">D250</f>
        <v>22</v>
      </c>
      <c r="E615" s="123">
        <f t="shared" si="244"/>
        <v>1.2</v>
      </c>
      <c r="F615" s="123">
        <f t="shared" si="244"/>
        <v>0</v>
      </c>
      <c r="G615" s="123">
        <f t="shared" si="240"/>
        <v>2.0467043102073044</v>
      </c>
      <c r="H615" s="123">
        <f t="shared" si="244"/>
        <v>0.51848846518066893</v>
      </c>
      <c r="I615" s="54"/>
    </row>
    <row r="616" spans="2:9">
      <c r="B616" s="53"/>
      <c r="C616" s="74">
        <v>611</v>
      </c>
      <c r="D616" s="123">
        <f t="shared" ref="D616:H616" si="245">D251</f>
        <v>22.2</v>
      </c>
      <c r="E616" s="123">
        <f t="shared" si="245"/>
        <v>1.4</v>
      </c>
      <c r="F616" s="123">
        <f t="shared" si="245"/>
        <v>0</v>
      </c>
      <c r="G616" s="123">
        <f t="shared" si="240"/>
        <v>2.0660812395949142</v>
      </c>
      <c r="H616" s="123">
        <f t="shared" si="245"/>
        <v>0.51490700374077025</v>
      </c>
      <c r="I616" s="54"/>
    </row>
    <row r="617" spans="2:9">
      <c r="B617" s="53"/>
      <c r="C617" s="74">
        <v>612</v>
      </c>
      <c r="D617" s="123">
        <f t="shared" ref="D617:H617" si="246">D252</f>
        <v>22</v>
      </c>
      <c r="E617" s="123">
        <f t="shared" si="246"/>
        <v>-1.2</v>
      </c>
      <c r="F617" s="123">
        <f t="shared" si="246"/>
        <v>0</v>
      </c>
      <c r="G617" s="123">
        <f t="shared" si="240"/>
        <v>2.0122300910338411</v>
      </c>
      <c r="H617" s="123">
        <f t="shared" si="246"/>
        <v>0.51135028126277904</v>
      </c>
      <c r="I617" s="54"/>
    </row>
    <row r="618" spans="2:9">
      <c r="B618" s="53"/>
      <c r="C618" s="74">
        <v>613</v>
      </c>
      <c r="D618" s="123">
        <f t="shared" ref="D618:H618" si="247">D253</f>
        <v>23</v>
      </c>
      <c r="E618" s="123">
        <f t="shared" si="247"/>
        <v>-0.5</v>
      </c>
      <c r="F618" s="123">
        <f t="shared" si="247"/>
        <v>0</v>
      </c>
      <c r="G618" s="123">
        <f t="shared" si="240"/>
        <v>2.061136124941839</v>
      </c>
      <c r="H618" s="123">
        <f t="shared" si="247"/>
        <v>0.50781812686165595</v>
      </c>
      <c r="I618" s="54"/>
    </row>
    <row r="619" spans="2:9">
      <c r="B619" s="53"/>
      <c r="C619" s="74">
        <v>614</v>
      </c>
      <c r="D619" s="123">
        <f t="shared" ref="D619:H619" si="248">D254</f>
        <v>22.2</v>
      </c>
      <c r="E619" s="123">
        <f t="shared" si="248"/>
        <v>-2.8</v>
      </c>
      <c r="F619" s="123">
        <f t="shared" si="248"/>
        <v>0</v>
      </c>
      <c r="G619" s="123">
        <f t="shared" si="240"/>
        <v>1.9996069986634046</v>
      </c>
      <c r="H619" s="123">
        <f t="shared" si="248"/>
        <v>0.50431037083319818</v>
      </c>
      <c r="I619" s="54"/>
    </row>
    <row r="620" spans="2:9">
      <c r="B620" s="53"/>
      <c r="C620" s="74">
        <v>615</v>
      </c>
      <c r="D620" s="123">
        <f t="shared" ref="D620:H620" si="249">D255</f>
        <v>24.2</v>
      </c>
      <c r="E620" s="123">
        <f t="shared" si="249"/>
        <v>1.2</v>
      </c>
      <c r="F620" s="123">
        <f t="shared" si="249"/>
        <v>0</v>
      </c>
      <c r="G620" s="123">
        <f t="shared" si="240"/>
        <v>2.1483255187923089</v>
      </c>
      <c r="H620" s="123">
        <f t="shared" si="249"/>
        <v>0.50082684464551686</v>
      </c>
      <c r="I620" s="54"/>
    </row>
    <row r="621" spans="2:9">
      <c r="B621" s="53"/>
      <c r="C621" s="74">
        <v>616</v>
      </c>
      <c r="D621" s="123">
        <f t="shared" ref="D621:H621" si="250">D256</f>
        <v>22.2</v>
      </c>
      <c r="E621" s="123">
        <f t="shared" si="250"/>
        <v>3.5</v>
      </c>
      <c r="F621" s="123">
        <f t="shared" si="250"/>
        <v>0</v>
      </c>
      <c r="G621" s="123">
        <f t="shared" si="240"/>
        <v>2.1653947020168114</v>
      </c>
      <c r="H621" s="123">
        <f t="shared" si="250"/>
        <v>0.4973673809308729</v>
      </c>
      <c r="I621" s="54"/>
    </row>
    <row r="622" spans="2:9">
      <c r="B622" s="53"/>
      <c r="C622" s="74">
        <v>617</v>
      </c>
      <c r="D622" s="123">
        <f t="shared" ref="D622:H622" si="251">D257</f>
        <v>22.8</v>
      </c>
      <c r="E622" s="123">
        <f t="shared" si="251"/>
        <v>3.5</v>
      </c>
      <c r="F622" s="123">
        <f t="shared" si="251"/>
        <v>0</v>
      </c>
      <c r="G622" s="123">
        <f t="shared" si="240"/>
        <v>2.1894736897459022</v>
      </c>
      <c r="H622" s="123">
        <f t="shared" si="251"/>
        <v>0.49393181347762338</v>
      </c>
      <c r="I622" s="54"/>
    </row>
    <row r="623" spans="2:9">
      <c r="B623" s="53"/>
      <c r="C623" s="74">
        <v>618</v>
      </c>
      <c r="D623" s="123">
        <f t="shared" ref="D623:H623" si="252">D258</f>
        <v>21.3</v>
      </c>
      <c r="E623" s="123">
        <f t="shared" si="252"/>
        <v>4.5</v>
      </c>
      <c r="F623" s="123">
        <f t="shared" si="252"/>
        <v>0</v>
      </c>
      <c r="G623" s="123">
        <f t="shared" si="240"/>
        <v>2.1876197576160843</v>
      </c>
      <c r="H623" s="123">
        <f t="shared" si="252"/>
        <v>0.49051997722223351</v>
      </c>
      <c r="I623" s="54"/>
    </row>
    <row r="624" spans="2:9">
      <c r="B624" s="53"/>
      <c r="C624" s="74">
        <v>619</v>
      </c>
      <c r="D624" s="123">
        <f t="shared" ref="D624:H624" si="253">D259</f>
        <v>22.2</v>
      </c>
      <c r="E624" s="123">
        <f t="shared" si="253"/>
        <v>2.5</v>
      </c>
      <c r="F624" s="123">
        <f t="shared" si="253"/>
        <v>0</v>
      </c>
      <c r="G624" s="123">
        <f t="shared" si="240"/>
        <v>2.1713877331953473</v>
      </c>
      <c r="H624" s="123">
        <f t="shared" si="253"/>
        <v>0.48713170824134588</v>
      </c>
      <c r="I624" s="54"/>
    </row>
    <row r="625" spans="2:9">
      <c r="B625" s="53"/>
      <c r="C625" s="74">
        <v>620</v>
      </c>
      <c r="D625" s="123">
        <f t="shared" ref="D625:H625" si="254">D260</f>
        <v>23.5</v>
      </c>
      <c r="E625" s="123">
        <f t="shared" si="254"/>
        <v>2.8</v>
      </c>
      <c r="F625" s="123">
        <f t="shared" si="254"/>
        <v>0</v>
      </c>
      <c r="G625" s="123">
        <f t="shared" si="240"/>
        <v>2.2189586755080257</v>
      </c>
      <c r="H625" s="123">
        <f t="shared" si="254"/>
        <v>0.48376684374390427</v>
      </c>
      <c r="I625" s="54"/>
    </row>
    <row r="626" spans="2:9">
      <c r="B626" s="53"/>
      <c r="C626" s="74">
        <v>621</v>
      </c>
      <c r="D626" s="123">
        <f t="shared" ref="D626:H626" si="255">D261</f>
        <v>21.8</v>
      </c>
      <c r="E626" s="123">
        <f t="shared" si="255"/>
        <v>2.7</v>
      </c>
      <c r="F626" s="123">
        <f t="shared" si="255"/>
        <v>0</v>
      </c>
      <c r="G626" s="123">
        <f t="shared" si="240"/>
        <v>2.1856512927136689</v>
      </c>
      <c r="H626" s="123">
        <f t="shared" si="255"/>
        <v>0.48042522206333249</v>
      </c>
      <c r="I626" s="54"/>
    </row>
    <row r="627" spans="2:9">
      <c r="B627" s="53"/>
      <c r="C627" s="74">
        <v>622</v>
      </c>
      <c r="D627" s="123">
        <f t="shared" ref="D627:H642" si="256">D262</f>
        <v>18.600000000000001</v>
      </c>
      <c r="E627" s="123">
        <f t="shared" si="256"/>
        <v>5.2</v>
      </c>
      <c r="F627" s="123">
        <f t="shared" si="256"/>
        <v>0</v>
      </c>
      <c r="G627" s="123">
        <f t="shared" si="256"/>
        <v>2.1782430310075602</v>
      </c>
      <c r="H627" s="123">
        <f t="shared" si="256"/>
        <v>0.47710668264976702</v>
      </c>
      <c r="I627" s="54"/>
    </row>
    <row r="628" spans="2:9">
      <c r="B628" s="53"/>
      <c r="C628" s="74">
        <v>623</v>
      </c>
      <c r="D628" s="123">
        <f t="shared" ref="D628:H628" si="257">D263</f>
        <v>20</v>
      </c>
      <c r="E628" s="123">
        <f t="shared" si="257"/>
        <v>3.5</v>
      </c>
      <c r="F628" s="123">
        <f t="shared" si="257"/>
        <v>0.5</v>
      </c>
      <c r="G628" s="123">
        <f t="shared" si="256"/>
        <v>2.1801841183379778</v>
      </c>
      <c r="H628" s="123">
        <f t="shared" si="257"/>
        <v>0.47552900620781807</v>
      </c>
      <c r="I628" s="54"/>
    </row>
    <row r="629" spans="2:9">
      <c r="B629" s="53"/>
      <c r="C629" s="74">
        <v>624</v>
      </c>
      <c r="D629" s="123">
        <f t="shared" ref="D629:H629" si="258">D264</f>
        <v>22.5</v>
      </c>
      <c r="E629" s="123">
        <f t="shared" si="258"/>
        <v>5.2</v>
      </c>
      <c r="F629" s="123">
        <f t="shared" si="258"/>
        <v>0</v>
      </c>
      <c r="G629" s="123">
        <f t="shared" si="256"/>
        <v>2.2904258738655718</v>
      </c>
      <c r="H629" s="123">
        <f t="shared" si="258"/>
        <v>0.47085228880719526</v>
      </c>
      <c r="I629" s="54"/>
    </row>
    <row r="630" spans="2:9">
      <c r="B630" s="53"/>
      <c r="C630" s="74">
        <v>625</v>
      </c>
      <c r="D630" s="123">
        <f t="shared" ref="D630:H630" si="259">D265</f>
        <v>23</v>
      </c>
      <c r="E630" s="123">
        <f t="shared" si="259"/>
        <v>4.8</v>
      </c>
      <c r="F630" s="123">
        <f t="shared" si="259"/>
        <v>0</v>
      </c>
      <c r="G630" s="123">
        <f t="shared" si="256"/>
        <v>2.3020637918439788</v>
      </c>
      <c r="H630" s="123">
        <f t="shared" si="259"/>
        <v>0.46734538845281809</v>
      </c>
      <c r="I630" s="54"/>
    </row>
    <row r="631" spans="2:9">
      <c r="B631" s="53"/>
      <c r="C631" s="74">
        <v>626</v>
      </c>
      <c r="D631" s="123">
        <f t="shared" ref="D631:H631" si="260">D266</f>
        <v>23.3</v>
      </c>
      <c r="E631" s="123">
        <f t="shared" si="260"/>
        <v>3.2</v>
      </c>
      <c r="F631" s="123">
        <f t="shared" si="260"/>
        <v>0</v>
      </c>
      <c r="G631" s="123">
        <f t="shared" si="256"/>
        <v>2.2795350073450686</v>
      </c>
      <c r="H631" s="123">
        <f t="shared" si="260"/>
        <v>0.46407067276292679</v>
      </c>
      <c r="I631" s="54"/>
    </row>
    <row r="632" spans="2:9">
      <c r="B632" s="53"/>
      <c r="C632" s="74">
        <v>627</v>
      </c>
      <c r="D632" s="123">
        <f t="shared" ref="D632:H632" si="261">D267</f>
        <v>24.7</v>
      </c>
      <c r="E632" s="123">
        <f t="shared" si="261"/>
        <v>4.2</v>
      </c>
      <c r="F632" s="123">
        <f t="shared" si="261"/>
        <v>0</v>
      </c>
      <c r="G632" s="123">
        <f t="shared" si="256"/>
        <v>2.3469703976425604</v>
      </c>
      <c r="H632" s="123">
        <f t="shared" si="261"/>
        <v>0.46085659669252205</v>
      </c>
      <c r="I632" s="54"/>
    </row>
    <row r="633" spans="2:9">
      <c r="B633" s="53"/>
      <c r="C633" s="74">
        <v>628</v>
      </c>
      <c r="D633" s="123">
        <f t="shared" ref="D633:H633" si="262">D268</f>
        <v>25.2</v>
      </c>
      <c r="E633" s="123">
        <f t="shared" si="262"/>
        <v>5.6</v>
      </c>
      <c r="F633" s="123">
        <f t="shared" si="262"/>
        <v>0</v>
      </c>
      <c r="G633" s="123">
        <f t="shared" si="256"/>
        <v>2.4025366298236674</v>
      </c>
      <c r="H633" s="123">
        <f t="shared" si="262"/>
        <v>0.45767167261606717</v>
      </c>
      <c r="I633" s="54"/>
    </row>
    <row r="634" spans="2:9">
      <c r="B634" s="53"/>
      <c r="C634" s="74">
        <v>629</v>
      </c>
      <c r="D634" s="123">
        <f t="shared" ref="D634:H634" si="263">D269</f>
        <v>23.9</v>
      </c>
      <c r="E634" s="123">
        <f t="shared" si="263"/>
        <v>4.7</v>
      </c>
      <c r="F634" s="123">
        <f t="shared" si="263"/>
        <v>0</v>
      </c>
      <c r="G634" s="123">
        <f t="shared" si="256"/>
        <v>2.3572151744034175</v>
      </c>
      <c r="H634" s="123">
        <f t="shared" si="263"/>
        <v>0.4545100191572643</v>
      </c>
      <c r="I634" s="54"/>
    </row>
    <row r="635" spans="2:9">
      <c r="B635" s="53"/>
      <c r="C635" s="74">
        <v>630</v>
      </c>
      <c r="D635" s="123">
        <f t="shared" ref="D635:H635" si="264">D270</f>
        <v>23.2</v>
      </c>
      <c r="E635" s="123">
        <f t="shared" si="264"/>
        <v>3.5</v>
      </c>
      <c r="F635" s="123">
        <f t="shared" si="264"/>
        <v>0</v>
      </c>
      <c r="G635" s="123">
        <f t="shared" si="256"/>
        <v>2.3189503147074957</v>
      </c>
      <c r="H635" s="123">
        <f t="shared" si="264"/>
        <v>0.45137043715161318</v>
      </c>
      <c r="I635" s="54"/>
    </row>
    <row r="636" spans="2:9">
      <c r="B636" s="53"/>
      <c r="C636" s="74">
        <v>631</v>
      </c>
      <c r="D636" s="123">
        <f t="shared" ref="D636:H636" si="265">D271</f>
        <v>22.8</v>
      </c>
      <c r="E636" s="123">
        <f t="shared" si="265"/>
        <v>1.2</v>
      </c>
      <c r="F636" s="123">
        <f t="shared" si="265"/>
        <v>0</v>
      </c>
      <c r="G636" s="123">
        <f t="shared" si="256"/>
        <v>2.2606004403005664</v>
      </c>
      <c r="H636" s="123">
        <f t="shared" si="265"/>
        <v>0.4482525842954086</v>
      </c>
      <c r="I636" s="54"/>
    </row>
    <row r="637" spans="2:9">
      <c r="B637" s="53"/>
      <c r="C637" s="74">
        <v>632</v>
      </c>
      <c r="D637" s="123">
        <f t="shared" ref="D637:H637" si="266">D272</f>
        <v>18.8</v>
      </c>
      <c r="E637" s="123">
        <f t="shared" si="266"/>
        <v>6.5</v>
      </c>
      <c r="F637" s="123">
        <f t="shared" si="266"/>
        <v>2</v>
      </c>
      <c r="G637" s="123">
        <f t="shared" si="256"/>
        <v>2.3006738849612827</v>
      </c>
      <c r="H637" s="123">
        <f t="shared" si="266"/>
        <v>0.46427761800074524</v>
      </c>
      <c r="I637" s="54"/>
    </row>
    <row r="638" spans="2:9">
      <c r="B638" s="53"/>
      <c r="C638" s="74">
        <v>633</v>
      </c>
      <c r="D638" s="123">
        <f t="shared" ref="D638:H638" si="267">D273</f>
        <v>20.5</v>
      </c>
      <c r="E638" s="123">
        <f t="shared" si="267"/>
        <v>4.7</v>
      </c>
      <c r="F638" s="123">
        <f t="shared" si="267"/>
        <v>4.5</v>
      </c>
      <c r="G638" s="123">
        <f t="shared" si="256"/>
        <v>2.3060517311416113</v>
      </c>
      <c r="H638" s="123">
        <f t="shared" si="267"/>
        <v>0.54933485818629724</v>
      </c>
      <c r="I638" s="54"/>
    </row>
    <row r="639" spans="2:9">
      <c r="B639" s="53"/>
      <c r="C639" s="74">
        <v>634</v>
      </c>
      <c r="D639" s="123">
        <f t="shared" ref="D639:H639" si="268">D274</f>
        <v>20</v>
      </c>
      <c r="E639" s="123">
        <f t="shared" si="268"/>
        <v>4.4000000000000004</v>
      </c>
      <c r="F639" s="123">
        <f t="shared" si="268"/>
        <v>0</v>
      </c>
      <c r="G639" s="123">
        <f t="shared" si="256"/>
        <v>2.2938379083325469</v>
      </c>
      <c r="H639" s="123">
        <f t="shared" si="268"/>
        <v>0.50164689671793572</v>
      </c>
      <c r="I639" s="54"/>
    </row>
    <row r="640" spans="2:9">
      <c r="B640" s="53"/>
      <c r="C640" s="74">
        <v>635</v>
      </c>
      <c r="D640" s="123">
        <f t="shared" ref="D640:H640" si="269">D275</f>
        <v>19.5</v>
      </c>
      <c r="E640" s="123">
        <f t="shared" si="269"/>
        <v>3.5</v>
      </c>
      <c r="F640" s="123">
        <f t="shared" si="269"/>
        <v>0</v>
      </c>
      <c r="G640" s="123">
        <f t="shared" si="256"/>
        <v>2.2663885878247525</v>
      </c>
      <c r="H640" s="123">
        <f t="shared" si="269"/>
        <v>0.48181482032397183</v>
      </c>
      <c r="I640" s="54"/>
    </row>
    <row r="641" spans="2:9">
      <c r="B641" s="53"/>
      <c r="C641" s="74">
        <v>636</v>
      </c>
      <c r="D641" s="123">
        <f t="shared" ref="D641:H641" si="270">D276</f>
        <v>21.2</v>
      </c>
      <c r="E641" s="123">
        <f t="shared" si="270"/>
        <v>3.5</v>
      </c>
      <c r="F641" s="123">
        <f t="shared" si="270"/>
        <v>0</v>
      </c>
      <c r="G641" s="123">
        <f t="shared" si="256"/>
        <v>2.3161604482306584</v>
      </c>
      <c r="H641" s="123">
        <f t="shared" si="270"/>
        <v>0.46217434094602605</v>
      </c>
      <c r="I641" s="54"/>
    </row>
    <row r="642" spans="2:9">
      <c r="B642" s="53"/>
      <c r="C642" s="74">
        <v>637</v>
      </c>
      <c r="D642" s="123">
        <f t="shared" ref="D642:H642" si="271">D277</f>
        <v>23.2</v>
      </c>
      <c r="E642" s="123">
        <f t="shared" si="271"/>
        <v>3.5</v>
      </c>
      <c r="F642" s="123">
        <f t="shared" si="271"/>
        <v>0</v>
      </c>
      <c r="G642" s="123">
        <f t="shared" si="256"/>
        <v>2.3735791439545775</v>
      </c>
      <c r="H642" s="123">
        <f t="shared" si="271"/>
        <v>0.44265523712449606</v>
      </c>
      <c r="I642" s="54"/>
    </row>
    <row r="643" spans="2:9">
      <c r="B643" s="53"/>
      <c r="C643" s="74">
        <v>638</v>
      </c>
      <c r="D643" s="123">
        <f t="shared" ref="D643:H658" si="272">D278</f>
        <v>25.6</v>
      </c>
      <c r="E643" s="123">
        <f t="shared" si="272"/>
        <v>3.5</v>
      </c>
      <c r="F643" s="123">
        <f t="shared" si="272"/>
        <v>0</v>
      </c>
      <c r="G643" s="123">
        <f t="shared" si="272"/>
        <v>2.4412653727786893</v>
      </c>
      <c r="H643" s="123">
        <f t="shared" si="272"/>
        <v>0.42933743000352348</v>
      </c>
      <c r="I643" s="54"/>
    </row>
    <row r="644" spans="2:9">
      <c r="B644" s="53"/>
      <c r="C644" s="74">
        <v>639</v>
      </c>
      <c r="D644" s="123">
        <f t="shared" ref="D644:H644" si="273">D279</f>
        <v>23.2</v>
      </c>
      <c r="E644" s="123">
        <f t="shared" si="273"/>
        <v>3.5</v>
      </c>
      <c r="F644" s="123">
        <f t="shared" si="273"/>
        <v>0</v>
      </c>
      <c r="G644" s="123">
        <f t="shared" si="272"/>
        <v>2.3877484819267858</v>
      </c>
      <c r="H644" s="123">
        <f t="shared" si="273"/>
        <v>0.42449601041379864</v>
      </c>
      <c r="I644" s="54"/>
    </row>
    <row r="645" spans="2:9">
      <c r="B645" s="53"/>
      <c r="C645" s="74">
        <v>640</v>
      </c>
      <c r="D645" s="123">
        <f t="shared" ref="D645:H645" si="274">D280</f>
        <v>24.5</v>
      </c>
      <c r="E645" s="123">
        <f t="shared" si="274"/>
        <v>4.5</v>
      </c>
      <c r="F645" s="123">
        <f t="shared" si="274"/>
        <v>0</v>
      </c>
      <c r="G645" s="123">
        <f t="shared" si="272"/>
        <v>2.4528720402620534</v>
      </c>
      <c r="H645" s="123">
        <f t="shared" si="274"/>
        <v>0.42122087301272726</v>
      </c>
      <c r="I645" s="54"/>
    </row>
    <row r="646" spans="2:9">
      <c r="B646" s="53"/>
      <c r="C646" s="74">
        <v>641</v>
      </c>
      <c r="D646" s="123">
        <f t="shared" ref="D646:H646" si="275">D281</f>
        <v>22.6</v>
      </c>
      <c r="E646" s="123">
        <f t="shared" si="275"/>
        <v>5.5</v>
      </c>
      <c r="F646" s="123">
        <f t="shared" si="275"/>
        <v>0</v>
      </c>
      <c r="G646" s="123">
        <f t="shared" si="272"/>
        <v>2.4368117176700141</v>
      </c>
      <c r="H646" s="123">
        <f t="shared" si="275"/>
        <v>0.41824859337557785</v>
      </c>
      <c r="I646" s="54"/>
    </row>
    <row r="647" spans="2:9">
      <c r="B647" s="53"/>
      <c r="C647" s="74">
        <v>642</v>
      </c>
      <c r="D647" s="123">
        <f t="shared" ref="D647:H647" si="276">D282</f>
        <v>13.5</v>
      </c>
      <c r="E647" s="123">
        <f t="shared" si="276"/>
        <v>4.8</v>
      </c>
      <c r="F647" s="123">
        <f t="shared" si="276"/>
        <v>0</v>
      </c>
      <c r="G647" s="123">
        <f t="shared" si="272"/>
        <v>2.1941322443351425</v>
      </c>
      <c r="H647" s="123">
        <f t="shared" si="276"/>
        <v>0.41534807745600533</v>
      </c>
      <c r="I647" s="54"/>
    </row>
    <row r="648" spans="2:9">
      <c r="B648" s="53"/>
      <c r="C648" s="74">
        <v>643</v>
      </c>
      <c r="D648" s="123">
        <f t="shared" ref="D648:H648" si="277">D283</f>
        <v>21.5</v>
      </c>
      <c r="E648" s="123">
        <f t="shared" si="277"/>
        <v>7.5</v>
      </c>
      <c r="F648" s="123">
        <f t="shared" si="277"/>
        <v>0</v>
      </c>
      <c r="G648" s="123">
        <f t="shared" si="272"/>
        <v>2.4728032584380832</v>
      </c>
      <c r="H648" s="123">
        <f t="shared" si="277"/>
        <v>0.41247696325304756</v>
      </c>
      <c r="I648" s="54"/>
    </row>
    <row r="649" spans="2:9">
      <c r="B649" s="53"/>
      <c r="C649" s="74">
        <v>644</v>
      </c>
      <c r="D649" s="123">
        <f t="shared" ref="D649:H649" si="278">D284</f>
        <v>20</v>
      </c>
      <c r="E649" s="123">
        <f t="shared" si="278"/>
        <v>7</v>
      </c>
      <c r="F649" s="123">
        <f t="shared" si="278"/>
        <v>0</v>
      </c>
      <c r="G649" s="123">
        <f t="shared" si="272"/>
        <v>2.4279537398268327</v>
      </c>
      <c r="H649" s="123">
        <f t="shared" si="278"/>
        <v>0.40962739365351236</v>
      </c>
      <c r="I649" s="54"/>
    </row>
    <row r="650" spans="2:9">
      <c r="B650" s="53"/>
      <c r="C650" s="74">
        <v>645</v>
      </c>
      <c r="D650" s="123">
        <f t="shared" ref="D650:H650" si="279">D285</f>
        <v>20</v>
      </c>
      <c r="E650" s="123">
        <f t="shared" si="279"/>
        <v>5.4</v>
      </c>
      <c r="F650" s="123">
        <f t="shared" si="279"/>
        <v>0</v>
      </c>
      <c r="G650" s="123">
        <f t="shared" si="272"/>
        <v>2.3930035597002055</v>
      </c>
      <c r="H650" s="123">
        <f t="shared" si="279"/>
        <v>0.4067978205253075</v>
      </c>
      <c r="I650" s="54"/>
    </row>
    <row r="651" spans="2:9">
      <c r="B651" s="53"/>
      <c r="C651" s="74">
        <v>646</v>
      </c>
      <c r="D651" s="123">
        <f t="shared" ref="D651:H651" si="280">D286</f>
        <v>16</v>
      </c>
      <c r="E651" s="123">
        <f t="shared" si="280"/>
        <v>3.8</v>
      </c>
      <c r="F651" s="123">
        <f t="shared" si="280"/>
        <v>0</v>
      </c>
      <c r="G651" s="123">
        <f t="shared" si="272"/>
        <v>2.2550548258274272</v>
      </c>
      <c r="H651" s="123">
        <f t="shared" si="280"/>
        <v>0.40398784991954056</v>
      </c>
      <c r="I651" s="54"/>
    </row>
    <row r="652" spans="2:9">
      <c r="B652" s="53"/>
      <c r="C652" s="74">
        <v>647</v>
      </c>
      <c r="D652" s="123">
        <f t="shared" ref="D652:H652" si="281">D287</f>
        <v>23</v>
      </c>
      <c r="E652" s="123">
        <f t="shared" si="281"/>
        <v>3.6</v>
      </c>
      <c r="F652" s="123">
        <f t="shared" si="281"/>
        <v>0</v>
      </c>
      <c r="G652" s="123">
        <f t="shared" si="272"/>
        <v>2.4352428624604654</v>
      </c>
      <c r="H652" s="123">
        <f t="shared" si="281"/>
        <v>0.40119729966195228</v>
      </c>
      <c r="I652" s="54"/>
    </row>
    <row r="653" spans="2:9">
      <c r="B653" s="53"/>
      <c r="C653" s="74">
        <v>648</v>
      </c>
      <c r="D653" s="123">
        <f t="shared" ref="D653:H653" si="282">D288</f>
        <v>22.2</v>
      </c>
      <c r="E653" s="123">
        <f t="shared" si="282"/>
        <v>2.8</v>
      </c>
      <c r="F653" s="123">
        <f t="shared" si="282"/>
        <v>3</v>
      </c>
      <c r="G653" s="123">
        <f t="shared" si="272"/>
        <v>2.3995236320132269</v>
      </c>
      <c r="H653" s="123">
        <f t="shared" si="282"/>
        <v>0.43408071589002117</v>
      </c>
      <c r="I653" s="54"/>
    </row>
    <row r="654" spans="2:9">
      <c r="B654" s="53"/>
      <c r="C654" s="74">
        <v>649</v>
      </c>
      <c r="D654" s="123">
        <f t="shared" ref="D654:H654" si="283">D289</f>
        <v>19.8</v>
      </c>
      <c r="E654" s="123">
        <f t="shared" si="283"/>
        <v>7</v>
      </c>
      <c r="F654" s="123">
        <f t="shared" si="283"/>
        <v>0.3</v>
      </c>
      <c r="G654" s="123">
        <f t="shared" si="272"/>
        <v>2.4512552772511031</v>
      </c>
      <c r="H654" s="123">
        <f t="shared" si="283"/>
        <v>0.41924532228836719</v>
      </c>
      <c r="I654" s="54"/>
    </row>
    <row r="655" spans="2:9">
      <c r="B655" s="53"/>
      <c r="C655" s="74">
        <v>650</v>
      </c>
      <c r="D655" s="123">
        <f t="shared" ref="D655:H655" si="284">D290</f>
        <v>19.5</v>
      </c>
      <c r="E655" s="123">
        <f t="shared" si="284"/>
        <v>8</v>
      </c>
      <c r="F655" s="123">
        <f t="shared" si="284"/>
        <v>6.3</v>
      </c>
      <c r="G655" s="123">
        <f t="shared" si="272"/>
        <v>2.4745531450891876</v>
      </c>
      <c r="H655" s="123">
        <f t="shared" si="284"/>
        <v>0.65176155425299553</v>
      </c>
      <c r="I655" s="54"/>
    </row>
    <row r="656" spans="2:9">
      <c r="B656" s="53"/>
      <c r="C656" s="74">
        <v>651</v>
      </c>
      <c r="D656" s="123">
        <f t="shared" ref="D656:H656" si="285">D291</f>
        <v>15</v>
      </c>
      <c r="E656" s="123">
        <f t="shared" si="285"/>
        <v>7.8</v>
      </c>
      <c r="F656" s="123">
        <f t="shared" si="285"/>
        <v>3.3</v>
      </c>
      <c r="G656" s="123">
        <f t="shared" si="272"/>
        <v>2.3578169439482806</v>
      </c>
      <c r="H656" s="123">
        <f t="shared" si="285"/>
        <v>0.54028350400442915</v>
      </c>
      <c r="I656" s="54"/>
    </row>
    <row r="657" spans="2:9">
      <c r="B657" s="53"/>
      <c r="C657" s="74">
        <v>652</v>
      </c>
      <c r="D657" s="123">
        <f t="shared" ref="D657:H657" si="286">D292</f>
        <v>20</v>
      </c>
      <c r="E657" s="123">
        <f t="shared" si="286"/>
        <v>6.2</v>
      </c>
      <c r="F657" s="123">
        <f t="shared" si="286"/>
        <v>20</v>
      </c>
      <c r="G657" s="123">
        <f t="shared" si="272"/>
        <v>2.4507529364271781</v>
      </c>
      <c r="H657" s="123">
        <f t="shared" si="286"/>
        <v>4.2955637906048505</v>
      </c>
      <c r="I657" s="54"/>
    </row>
    <row r="658" spans="2:9">
      <c r="B658" s="53"/>
      <c r="C658" s="74">
        <v>653</v>
      </c>
      <c r="D658" s="123">
        <f t="shared" ref="D658:H658" si="287">D293</f>
        <v>20.5</v>
      </c>
      <c r="E658" s="123">
        <f t="shared" si="287"/>
        <v>7.4</v>
      </c>
      <c r="F658" s="123">
        <f t="shared" si="287"/>
        <v>4.2</v>
      </c>
      <c r="G658" s="123">
        <f t="shared" si="272"/>
        <v>2.4996369236696698</v>
      </c>
      <c r="H658" s="123">
        <f t="shared" si="287"/>
        <v>0.78854036899197055</v>
      </c>
      <c r="I658" s="54"/>
    </row>
    <row r="659" spans="2:9">
      <c r="B659" s="53"/>
      <c r="C659" s="74">
        <v>654</v>
      </c>
      <c r="D659" s="123">
        <f t="shared" ref="D659:H674" si="288">D294</f>
        <v>21.6</v>
      </c>
      <c r="E659" s="123">
        <f t="shared" si="288"/>
        <v>8</v>
      </c>
      <c r="F659" s="123">
        <f t="shared" si="288"/>
        <v>12.6</v>
      </c>
      <c r="G659" s="123">
        <f t="shared" si="288"/>
        <v>2.5485308485670721</v>
      </c>
      <c r="H659" s="123">
        <f t="shared" si="288"/>
        <v>2.0522086850272863</v>
      </c>
      <c r="I659" s="54"/>
    </row>
    <row r="660" spans="2:9">
      <c r="B660" s="53"/>
      <c r="C660" s="74">
        <v>655</v>
      </c>
      <c r="D660" s="123">
        <f t="shared" ref="D660:H660" si="289">D295</f>
        <v>23</v>
      </c>
      <c r="E660" s="123">
        <f t="shared" si="289"/>
        <v>6.6</v>
      </c>
      <c r="F660" s="123">
        <f t="shared" si="289"/>
        <v>0</v>
      </c>
      <c r="G660" s="123">
        <f t="shared" si="288"/>
        <v>2.5530241500303497</v>
      </c>
      <c r="H660" s="123">
        <f t="shared" si="289"/>
        <v>0.79399078001859791</v>
      </c>
      <c r="I660" s="54"/>
    </row>
    <row r="661" spans="2:9">
      <c r="B661" s="53"/>
      <c r="C661" s="74">
        <v>656</v>
      </c>
      <c r="D661" s="123">
        <f t="shared" ref="D661:H661" si="290">D296</f>
        <v>19.8</v>
      </c>
      <c r="E661" s="123">
        <f t="shared" si="290"/>
        <v>7.1</v>
      </c>
      <c r="F661" s="123">
        <f t="shared" si="290"/>
        <v>0</v>
      </c>
      <c r="G661" s="123">
        <f t="shared" si="288"/>
        <v>2.4867900045121818</v>
      </c>
      <c r="H661" s="123">
        <f t="shared" si="290"/>
        <v>0.75851920695278552</v>
      </c>
      <c r="I661" s="54"/>
    </row>
    <row r="662" spans="2:9">
      <c r="B662" s="53"/>
      <c r="C662" s="74">
        <v>657</v>
      </c>
      <c r="D662" s="123">
        <f t="shared" ref="D662:H662" si="291">D297</f>
        <v>21.2</v>
      </c>
      <c r="E662" s="123">
        <f t="shared" si="291"/>
        <v>6.3</v>
      </c>
      <c r="F662" s="123">
        <f t="shared" si="291"/>
        <v>8.4</v>
      </c>
      <c r="G662" s="123">
        <f t="shared" si="288"/>
        <v>2.5065628824412518</v>
      </c>
      <c r="H662" s="123">
        <f t="shared" si="291"/>
        <v>1.241240871727793</v>
      </c>
      <c r="I662" s="54"/>
    </row>
    <row r="663" spans="2:9">
      <c r="B663" s="53"/>
      <c r="C663" s="74">
        <v>658</v>
      </c>
      <c r="D663" s="123">
        <f t="shared" ref="D663:H663" si="292">D298</f>
        <v>17</v>
      </c>
      <c r="E663" s="123">
        <f t="shared" si="292"/>
        <v>8.4</v>
      </c>
      <c r="F663" s="123">
        <f t="shared" si="292"/>
        <v>3.4</v>
      </c>
      <c r="G663" s="123">
        <f t="shared" si="288"/>
        <v>2.4554892724192174</v>
      </c>
      <c r="H663" s="123">
        <f t="shared" si="292"/>
        <v>0.84617919486431759</v>
      </c>
      <c r="I663" s="54"/>
    </row>
    <row r="664" spans="2:9">
      <c r="B664" s="53"/>
      <c r="C664" s="74">
        <v>659</v>
      </c>
      <c r="D664" s="123">
        <f t="shared" ref="D664:H664" si="293">D299</f>
        <v>21.8</v>
      </c>
      <c r="E664" s="123">
        <f t="shared" si="293"/>
        <v>5.5</v>
      </c>
      <c r="F664" s="123">
        <f t="shared" si="293"/>
        <v>0</v>
      </c>
      <c r="G664" s="123">
        <f t="shared" si="288"/>
        <v>2.5090494008266186</v>
      </c>
      <c r="H664" s="123">
        <f t="shared" si="293"/>
        <v>0.80571017299553183</v>
      </c>
      <c r="I664" s="54"/>
    </row>
    <row r="665" spans="2:9">
      <c r="B665" s="53"/>
      <c r="C665" s="74">
        <v>660</v>
      </c>
      <c r="D665" s="123">
        <f t="shared" ref="D665:H665" si="294">D300</f>
        <v>22.5</v>
      </c>
      <c r="E665" s="123">
        <f t="shared" si="294"/>
        <v>5.6</v>
      </c>
      <c r="F665" s="123">
        <f t="shared" si="294"/>
        <v>2.5</v>
      </c>
      <c r="G665" s="123">
        <f t="shared" si="288"/>
        <v>2.5336994912379764</v>
      </c>
      <c r="H665" s="123">
        <f t="shared" si="294"/>
        <v>0.81254703130655548</v>
      </c>
      <c r="I665" s="54"/>
    </row>
    <row r="666" spans="2:9">
      <c r="B666" s="53"/>
      <c r="C666" s="74">
        <v>661</v>
      </c>
      <c r="D666" s="123">
        <f t="shared" ref="D666:H666" si="295">D301</f>
        <v>20.8</v>
      </c>
      <c r="E666" s="123">
        <f t="shared" si="295"/>
        <v>8.4</v>
      </c>
      <c r="F666" s="123">
        <f t="shared" si="295"/>
        <v>3.2</v>
      </c>
      <c r="G666" s="123">
        <f t="shared" si="288"/>
        <v>2.5661506774959411</v>
      </c>
      <c r="H666" s="123">
        <f t="shared" si="295"/>
        <v>0.8300769770578561</v>
      </c>
      <c r="I666" s="54"/>
    </row>
    <row r="667" spans="2:9">
      <c r="B667" s="53"/>
      <c r="C667" s="74">
        <v>662</v>
      </c>
      <c r="D667" s="123">
        <f t="shared" ref="D667:H667" si="296">D302</f>
        <v>14</v>
      </c>
      <c r="E667" s="123">
        <f t="shared" si="296"/>
        <v>8.6</v>
      </c>
      <c r="F667" s="123">
        <f t="shared" si="296"/>
        <v>1.8</v>
      </c>
      <c r="G667" s="123">
        <f t="shared" si="288"/>
        <v>2.3957297331034311</v>
      </c>
      <c r="H667" s="123">
        <f t="shared" si="296"/>
        <v>0.82330829362699665</v>
      </c>
      <c r="I667" s="54"/>
    </row>
    <row r="668" spans="2:9">
      <c r="B668" s="53"/>
      <c r="C668" s="74">
        <v>663</v>
      </c>
      <c r="D668" s="123">
        <f t="shared" ref="D668:H668" si="297">D303</f>
        <v>13.4</v>
      </c>
      <c r="E668" s="123">
        <f t="shared" si="297"/>
        <v>9.5</v>
      </c>
      <c r="F668" s="123">
        <f t="shared" si="297"/>
        <v>5.8</v>
      </c>
      <c r="G668" s="123">
        <f t="shared" si="288"/>
        <v>2.4067032354152658</v>
      </c>
      <c r="H668" s="123">
        <f t="shared" si="297"/>
        <v>0.95630520388650653</v>
      </c>
      <c r="I668" s="54"/>
    </row>
    <row r="669" spans="2:9">
      <c r="B669" s="53"/>
      <c r="C669" s="74">
        <v>664</v>
      </c>
      <c r="D669" s="123">
        <f t="shared" ref="D669:H669" si="298">D304</f>
        <v>17</v>
      </c>
      <c r="E669" s="123">
        <f t="shared" si="298"/>
        <v>8.8000000000000007</v>
      </c>
      <c r="F669" s="123">
        <f t="shared" si="298"/>
        <v>1.7</v>
      </c>
      <c r="G669" s="123">
        <f t="shared" si="288"/>
        <v>2.4861901787387919</v>
      </c>
      <c r="H669" s="123">
        <f t="shared" si="298"/>
        <v>0.84160792266642881</v>
      </c>
      <c r="I669" s="54"/>
    </row>
    <row r="670" spans="2:9">
      <c r="B670" s="53"/>
      <c r="C670" s="74">
        <v>665</v>
      </c>
      <c r="D670" s="123">
        <f t="shared" ref="D670:H670" si="299">D305</f>
        <v>20</v>
      </c>
      <c r="E670" s="123">
        <f t="shared" si="299"/>
        <v>8.6999999999999993</v>
      </c>
      <c r="F670" s="123">
        <f t="shared" si="299"/>
        <v>0.3</v>
      </c>
      <c r="G670" s="123">
        <f t="shared" si="288"/>
        <v>2.565674795612825</v>
      </c>
      <c r="H670" s="123">
        <f t="shared" si="299"/>
        <v>0.80695366381169964</v>
      </c>
      <c r="I670" s="54"/>
    </row>
    <row r="671" spans="2:9">
      <c r="B671" s="53"/>
      <c r="C671" s="74">
        <v>666</v>
      </c>
      <c r="D671" s="123">
        <f t="shared" ref="D671:H671" si="300">D306</f>
        <v>22.3</v>
      </c>
      <c r="E671" s="123">
        <f t="shared" si="300"/>
        <v>9.1999999999999993</v>
      </c>
      <c r="F671" s="123">
        <f t="shared" si="300"/>
        <v>1.4</v>
      </c>
      <c r="G671" s="123">
        <f t="shared" si="288"/>
        <v>2.6425889472903412</v>
      </c>
      <c r="H671" s="123">
        <f t="shared" si="300"/>
        <v>0.79369212630459907</v>
      </c>
      <c r="I671" s="54"/>
    </row>
    <row r="672" spans="2:9">
      <c r="B672" s="53"/>
      <c r="C672" s="74">
        <v>667</v>
      </c>
      <c r="D672" s="123">
        <f t="shared" ref="D672:H672" si="301">D307</f>
        <v>23.2</v>
      </c>
      <c r="E672" s="123">
        <f t="shared" si="301"/>
        <v>8</v>
      </c>
      <c r="F672" s="123">
        <f t="shared" si="301"/>
        <v>0</v>
      </c>
      <c r="G672" s="123">
        <f t="shared" si="288"/>
        <v>2.637391725045986</v>
      </c>
      <c r="H672" s="123">
        <f t="shared" si="301"/>
        <v>0.75741073312086349</v>
      </c>
      <c r="I672" s="54"/>
    </row>
    <row r="673" spans="2:9">
      <c r="B673" s="53"/>
      <c r="C673" s="74">
        <v>668</v>
      </c>
      <c r="D673" s="123">
        <f t="shared" ref="D673:H673" si="302">D308</f>
        <v>21.8</v>
      </c>
      <c r="E673" s="123">
        <f t="shared" si="302"/>
        <v>6.5</v>
      </c>
      <c r="F673" s="123">
        <f t="shared" si="302"/>
        <v>2.5</v>
      </c>
      <c r="G673" s="123">
        <f t="shared" si="288"/>
        <v>2.563147433893656</v>
      </c>
      <c r="H673" s="123">
        <f t="shared" si="302"/>
        <v>0.76765550441469332</v>
      </c>
      <c r="I673" s="54"/>
    </row>
    <row r="674" spans="2:9">
      <c r="B674" s="53"/>
      <c r="C674" s="74">
        <v>669</v>
      </c>
      <c r="D674" s="123">
        <f t="shared" ref="D674:H674" si="303">D309</f>
        <v>20.8</v>
      </c>
      <c r="E674" s="123">
        <f t="shared" si="303"/>
        <v>9</v>
      </c>
      <c r="F674" s="123">
        <f t="shared" si="303"/>
        <v>0</v>
      </c>
      <c r="G674" s="123">
        <f t="shared" si="288"/>
        <v>2.6053433302332274</v>
      </c>
      <c r="H674" s="123">
        <f t="shared" si="303"/>
        <v>0.73346460910829725</v>
      </c>
      <c r="I674" s="54"/>
    </row>
    <row r="675" spans="2:9">
      <c r="B675" s="53"/>
      <c r="C675" s="74">
        <v>670</v>
      </c>
      <c r="D675" s="123">
        <f t="shared" ref="D675:H690" si="304">D310</f>
        <v>21</v>
      </c>
      <c r="E675" s="123">
        <f t="shared" si="304"/>
        <v>8</v>
      </c>
      <c r="F675" s="123">
        <f t="shared" si="304"/>
        <v>0.4</v>
      </c>
      <c r="G675" s="123">
        <f t="shared" si="304"/>
        <v>2.5864403731150087</v>
      </c>
      <c r="H675" s="123">
        <f t="shared" si="304"/>
        <v>0.70874792769532058</v>
      </c>
      <c r="I675" s="54"/>
    </row>
    <row r="676" spans="2:9">
      <c r="B676" s="53"/>
      <c r="C676" s="74">
        <v>671</v>
      </c>
      <c r="D676" s="123">
        <f t="shared" ref="D676:H676" si="305">D311</f>
        <v>19.2</v>
      </c>
      <c r="E676" s="123">
        <f t="shared" si="305"/>
        <v>10</v>
      </c>
      <c r="F676" s="123">
        <f t="shared" si="305"/>
        <v>2.2000000000000002</v>
      </c>
      <c r="G676" s="123">
        <f t="shared" si="304"/>
        <v>2.5939418930275142</v>
      </c>
      <c r="H676" s="123">
        <f t="shared" si="305"/>
        <v>0.71636904184830263</v>
      </c>
      <c r="I676" s="54"/>
    </row>
    <row r="677" spans="2:9">
      <c r="B677" s="53"/>
      <c r="C677" s="74">
        <v>672</v>
      </c>
      <c r="D677" s="123">
        <f t="shared" ref="D677:H677" si="306">D312</f>
        <v>21.2</v>
      </c>
      <c r="E677" s="123">
        <f t="shared" si="306"/>
        <v>8.8000000000000007</v>
      </c>
      <c r="F677" s="123">
        <f t="shared" si="306"/>
        <v>0</v>
      </c>
      <c r="G677" s="123">
        <f t="shared" si="304"/>
        <v>2.6172798706758758</v>
      </c>
      <c r="H677" s="123">
        <f t="shared" si="306"/>
        <v>0.68528334924876688</v>
      </c>
      <c r="I677" s="54"/>
    </row>
    <row r="678" spans="2:9">
      <c r="B678" s="53"/>
      <c r="C678" s="74">
        <v>673</v>
      </c>
      <c r="D678" s="123">
        <f t="shared" ref="D678:H678" si="307">D313</f>
        <v>23.5</v>
      </c>
      <c r="E678" s="123">
        <f t="shared" si="307"/>
        <v>5</v>
      </c>
      <c r="F678" s="123">
        <f t="shared" si="307"/>
        <v>2.6</v>
      </c>
      <c r="G678" s="123">
        <f t="shared" si="304"/>
        <v>2.5793654116347504</v>
      </c>
      <c r="H678" s="123">
        <f t="shared" si="307"/>
        <v>0.70099844615550999</v>
      </c>
      <c r="I678" s="54"/>
    </row>
    <row r="679" spans="2:9">
      <c r="B679" s="53"/>
      <c r="C679" s="74">
        <v>674</v>
      </c>
      <c r="D679" s="123">
        <f t="shared" ref="D679:H679" si="308">D314</f>
        <v>26.2</v>
      </c>
      <c r="E679" s="123">
        <f t="shared" si="308"/>
        <v>5</v>
      </c>
      <c r="F679" s="123">
        <f t="shared" si="308"/>
        <v>1.1000000000000001</v>
      </c>
      <c r="G679" s="123">
        <f t="shared" si="304"/>
        <v>2.6530617989541367</v>
      </c>
      <c r="H679" s="123">
        <f t="shared" si="308"/>
        <v>0.68913665416338976</v>
      </c>
      <c r="I679" s="54"/>
    </row>
    <row r="680" spans="2:9">
      <c r="B680" s="53"/>
      <c r="C680" s="74">
        <v>675</v>
      </c>
      <c r="D680" s="123">
        <f t="shared" ref="D680:H680" si="309">D315</f>
        <v>21.2</v>
      </c>
      <c r="E680" s="123">
        <f t="shared" si="309"/>
        <v>8.8000000000000007</v>
      </c>
      <c r="F680" s="123">
        <f t="shared" si="309"/>
        <v>0.1</v>
      </c>
      <c r="G680" s="123">
        <f t="shared" si="304"/>
        <v>2.6228664879530212</v>
      </c>
      <c r="H680" s="123">
        <f t="shared" si="309"/>
        <v>0.6609418409197142</v>
      </c>
      <c r="I680" s="54"/>
    </row>
    <row r="681" spans="2:9">
      <c r="B681" s="53"/>
      <c r="C681" s="74">
        <v>676</v>
      </c>
      <c r="D681" s="123">
        <f t="shared" ref="D681:H681" si="310">D316</f>
        <v>21.5</v>
      </c>
      <c r="E681" s="123">
        <f t="shared" si="310"/>
        <v>8</v>
      </c>
      <c r="F681" s="123">
        <f t="shared" si="310"/>
        <v>2</v>
      </c>
      <c r="G681" s="123">
        <f t="shared" si="304"/>
        <v>2.6111914004230736</v>
      </c>
      <c r="H681" s="123">
        <f t="shared" si="310"/>
        <v>0.66700036900661686</v>
      </c>
      <c r="I681" s="54"/>
    </row>
    <row r="682" spans="2:9">
      <c r="B682" s="53"/>
      <c r="C682" s="74">
        <v>677</v>
      </c>
      <c r="D682" s="123">
        <f t="shared" ref="D682:H682" si="311">D317</f>
        <v>21.5</v>
      </c>
      <c r="E682" s="123">
        <f t="shared" si="311"/>
        <v>8</v>
      </c>
      <c r="F682" s="123">
        <f t="shared" si="311"/>
        <v>0</v>
      </c>
      <c r="G682" s="123">
        <f t="shared" si="304"/>
        <v>2.6127279342282002</v>
      </c>
      <c r="H682" s="123">
        <f t="shared" si="311"/>
        <v>0.63817880784664494</v>
      </c>
      <c r="I682" s="54"/>
    </row>
    <row r="683" spans="2:9">
      <c r="B683" s="53"/>
      <c r="C683" s="74">
        <v>678</v>
      </c>
      <c r="D683" s="123">
        <f t="shared" ref="D683:H683" si="312">D318</f>
        <v>24.2</v>
      </c>
      <c r="E683" s="123">
        <f t="shared" si="312"/>
        <v>6.3</v>
      </c>
      <c r="F683" s="123">
        <f t="shared" si="312"/>
        <v>0.4</v>
      </c>
      <c r="G683" s="123">
        <f t="shared" si="304"/>
        <v>2.640835631229939</v>
      </c>
      <c r="H683" s="123">
        <f t="shared" si="312"/>
        <v>0.61744804012637799</v>
      </c>
      <c r="I683" s="54"/>
    </row>
    <row r="684" spans="2:9">
      <c r="B684" s="53"/>
      <c r="C684" s="74">
        <v>679</v>
      </c>
      <c r="D684" s="123">
        <f t="shared" ref="D684:H684" si="313">D319</f>
        <v>24.5</v>
      </c>
      <c r="E684" s="123">
        <f t="shared" si="313"/>
        <v>4.5999999999999996</v>
      </c>
      <c r="F684" s="123">
        <f t="shared" si="313"/>
        <v>0</v>
      </c>
      <c r="G684" s="123">
        <f t="shared" si="304"/>
        <v>2.6048385958249529</v>
      </c>
      <c r="H684" s="123">
        <f t="shared" si="313"/>
        <v>0.59104082297431049</v>
      </c>
      <c r="I684" s="54"/>
    </row>
    <row r="685" spans="2:9">
      <c r="B685" s="53"/>
      <c r="C685" s="74">
        <v>680</v>
      </c>
      <c r="D685" s="123">
        <f t="shared" ref="D685:H685" si="314">D320</f>
        <v>19.399999999999999</v>
      </c>
      <c r="E685" s="123">
        <f t="shared" si="314"/>
        <v>6.6</v>
      </c>
      <c r="F685" s="123">
        <f t="shared" si="314"/>
        <v>0</v>
      </c>
      <c r="G685" s="123">
        <f t="shared" si="304"/>
        <v>2.5233699833799137</v>
      </c>
      <c r="H685" s="123">
        <f t="shared" si="314"/>
        <v>0.56634596056201736</v>
      </c>
      <c r="I685" s="54"/>
    </row>
    <row r="686" spans="2:9">
      <c r="B686" s="53"/>
      <c r="C686" s="74">
        <v>681</v>
      </c>
      <c r="D686" s="123">
        <f t="shared" ref="D686:H686" si="315">D321</f>
        <v>21.5</v>
      </c>
      <c r="E686" s="123">
        <f t="shared" si="315"/>
        <v>7.2</v>
      </c>
      <c r="F686" s="123">
        <f t="shared" si="315"/>
        <v>0</v>
      </c>
      <c r="G686" s="123">
        <f t="shared" si="304"/>
        <v>2.5965670338070432</v>
      </c>
      <c r="H686" s="123">
        <f t="shared" si="315"/>
        <v>0.54203238940168519</v>
      </c>
      <c r="I686" s="54"/>
    </row>
    <row r="687" spans="2:9">
      <c r="B687" s="53"/>
      <c r="C687" s="74">
        <v>682</v>
      </c>
      <c r="D687" s="123">
        <f t="shared" ref="D687:H687" si="316">D322</f>
        <v>24.6</v>
      </c>
      <c r="E687" s="123">
        <f t="shared" si="316"/>
        <v>7</v>
      </c>
      <c r="F687" s="123">
        <f t="shared" si="316"/>
        <v>2.4</v>
      </c>
      <c r="G687" s="123">
        <f t="shared" si="304"/>
        <v>2.6751094238789865</v>
      </c>
      <c r="H687" s="123">
        <f t="shared" si="316"/>
        <v>0.55923720666762777</v>
      </c>
      <c r="I687" s="54"/>
    </row>
    <row r="688" spans="2:9">
      <c r="B688" s="53"/>
      <c r="C688" s="74">
        <v>683</v>
      </c>
      <c r="D688" s="123">
        <f t="shared" ref="D688:H688" si="317">D323</f>
        <v>20.5</v>
      </c>
      <c r="E688" s="123">
        <f t="shared" si="317"/>
        <v>10.8</v>
      </c>
      <c r="F688" s="123">
        <f t="shared" si="317"/>
        <v>0.6</v>
      </c>
      <c r="G688" s="123">
        <f t="shared" si="304"/>
        <v>2.6681034532435626</v>
      </c>
      <c r="H688" s="123">
        <f t="shared" si="317"/>
        <v>0.54479051958063507</v>
      </c>
      <c r="I688" s="54"/>
    </row>
    <row r="689" spans="2:9">
      <c r="B689" s="53"/>
      <c r="C689" s="74">
        <v>684</v>
      </c>
      <c r="D689" s="123">
        <f t="shared" ref="D689:H689" si="318">D324</f>
        <v>23.5</v>
      </c>
      <c r="E689" s="123">
        <f t="shared" si="318"/>
        <v>7.1</v>
      </c>
      <c r="F689" s="123">
        <f t="shared" si="318"/>
        <v>13.5</v>
      </c>
      <c r="G689" s="123">
        <f t="shared" si="304"/>
        <v>2.6503206515158779</v>
      </c>
      <c r="H689" s="123">
        <f t="shared" si="318"/>
        <v>2.1717894593709453</v>
      </c>
      <c r="I689" s="54"/>
    </row>
    <row r="690" spans="2:9">
      <c r="B690" s="53"/>
      <c r="C690" s="74">
        <v>685</v>
      </c>
      <c r="D690" s="123">
        <f t="shared" ref="D690:H690" si="319">D325</f>
        <v>23.5</v>
      </c>
      <c r="E690" s="123">
        <f t="shared" si="319"/>
        <v>6.5</v>
      </c>
      <c r="F690" s="123">
        <f t="shared" si="319"/>
        <v>9.5</v>
      </c>
      <c r="G690" s="123">
        <f t="shared" si="304"/>
        <v>2.635131922596996</v>
      </c>
      <c r="H690" s="123">
        <f t="shared" si="319"/>
        <v>1.3815486528408347</v>
      </c>
      <c r="I690" s="54"/>
    </row>
    <row r="691" spans="2:9">
      <c r="B691" s="53"/>
      <c r="C691" s="74">
        <v>686</v>
      </c>
      <c r="D691" s="123">
        <f t="shared" ref="D691:H706" si="320">D326</f>
        <v>24</v>
      </c>
      <c r="E691" s="123">
        <f t="shared" si="320"/>
        <v>7.4</v>
      </c>
      <c r="F691" s="123">
        <f t="shared" si="320"/>
        <v>0.5</v>
      </c>
      <c r="G691" s="123">
        <f t="shared" si="320"/>
        <v>2.6733601067480959</v>
      </c>
      <c r="H691" s="123">
        <f t="shared" si="320"/>
        <v>0.77531046368364487</v>
      </c>
      <c r="I691" s="54"/>
    </row>
    <row r="692" spans="2:9">
      <c r="B692" s="53"/>
      <c r="C692" s="74">
        <v>687</v>
      </c>
      <c r="D692" s="123">
        <f t="shared" ref="D692:H692" si="321">D327</f>
        <v>21.8</v>
      </c>
      <c r="E692" s="123">
        <f t="shared" si="321"/>
        <v>10.8</v>
      </c>
      <c r="F692" s="123">
        <f t="shared" si="321"/>
        <v>0.6</v>
      </c>
      <c r="G692" s="123">
        <f t="shared" si="320"/>
        <v>2.7062102600260993</v>
      </c>
      <c r="H692" s="123">
        <f t="shared" si="321"/>
        <v>0.74686208305005031</v>
      </c>
      <c r="I692" s="54"/>
    </row>
    <row r="693" spans="2:9">
      <c r="B693" s="53"/>
      <c r="C693" s="74">
        <v>688</v>
      </c>
      <c r="D693" s="123">
        <f t="shared" ref="D693:H693" si="322">D328</f>
        <v>20</v>
      </c>
      <c r="E693" s="123">
        <f t="shared" si="322"/>
        <v>7.5</v>
      </c>
      <c r="F693" s="123">
        <f t="shared" si="322"/>
        <v>3.7</v>
      </c>
      <c r="G693" s="123">
        <f t="shared" si="320"/>
        <v>2.5704033558374406</v>
      </c>
      <c r="H693" s="123">
        <f t="shared" si="322"/>
        <v>0.77984939508907392</v>
      </c>
      <c r="I693" s="54"/>
    </row>
    <row r="694" spans="2:9">
      <c r="B694" s="53"/>
      <c r="C694" s="74">
        <v>689</v>
      </c>
      <c r="D694" s="123">
        <f t="shared" ref="D694:H694" si="323">D329</f>
        <v>20</v>
      </c>
      <c r="E694" s="123">
        <f t="shared" si="323"/>
        <v>8.1999999999999993</v>
      </c>
      <c r="F694" s="123">
        <f t="shared" si="323"/>
        <v>13.6</v>
      </c>
      <c r="G694" s="123">
        <f t="shared" si="320"/>
        <v>2.5897021762437644</v>
      </c>
      <c r="H694" s="123">
        <f t="shared" si="323"/>
        <v>2.3247442102202633</v>
      </c>
      <c r="I694" s="54"/>
    </row>
    <row r="695" spans="2:9">
      <c r="B695" s="53"/>
      <c r="C695" s="74">
        <v>690</v>
      </c>
      <c r="D695" s="123">
        <f t="shared" ref="D695:H695" si="324">D330</f>
        <v>23.1</v>
      </c>
      <c r="E695" s="123">
        <f t="shared" si="324"/>
        <v>7.5</v>
      </c>
      <c r="F695" s="123">
        <f t="shared" si="324"/>
        <v>6.9</v>
      </c>
      <c r="G695" s="123">
        <f t="shared" si="320"/>
        <v>2.6544464479800096</v>
      </c>
      <c r="H695" s="123">
        <f t="shared" si="324"/>
        <v>1.0865513192732401</v>
      </c>
      <c r="I695" s="54"/>
    </row>
    <row r="696" spans="2:9">
      <c r="B696" s="53"/>
      <c r="C696" s="74">
        <v>691</v>
      </c>
      <c r="D696" s="123">
        <f t="shared" ref="D696:H696" si="325">D331</f>
        <v>23.6</v>
      </c>
      <c r="E696" s="123">
        <f t="shared" si="325"/>
        <v>7.5</v>
      </c>
      <c r="F696" s="123">
        <f t="shared" si="325"/>
        <v>0</v>
      </c>
      <c r="G696" s="123">
        <f t="shared" si="320"/>
        <v>2.6683130321658828</v>
      </c>
      <c r="H696" s="123">
        <f t="shared" si="325"/>
        <v>0.83852838700858234</v>
      </c>
      <c r="I696" s="54"/>
    </row>
    <row r="697" spans="2:9">
      <c r="B697" s="53"/>
      <c r="C697" s="74">
        <v>692</v>
      </c>
      <c r="D697" s="123">
        <f t="shared" ref="D697:H697" si="326">D332</f>
        <v>26.4</v>
      </c>
      <c r="E697" s="123">
        <f t="shared" si="326"/>
        <v>5.5</v>
      </c>
      <c r="F697" s="123">
        <f t="shared" si="326"/>
        <v>0</v>
      </c>
      <c r="G697" s="123">
        <f t="shared" si="320"/>
        <v>2.6901736536350258</v>
      </c>
      <c r="H697" s="123">
        <f t="shared" si="326"/>
        <v>0.80083694419092721</v>
      </c>
      <c r="I697" s="54"/>
    </row>
    <row r="698" spans="2:9">
      <c r="B698" s="53"/>
      <c r="C698" s="74">
        <v>693</v>
      </c>
      <c r="D698" s="123">
        <f t="shared" ref="D698:H698" si="327">D333</f>
        <v>20.6</v>
      </c>
      <c r="E698" s="123">
        <f t="shared" si="327"/>
        <v>8.6999999999999993</v>
      </c>
      <c r="F698" s="123">
        <f t="shared" si="327"/>
        <v>0</v>
      </c>
      <c r="G698" s="123">
        <f t="shared" si="320"/>
        <v>2.6209270622186938</v>
      </c>
      <c r="H698" s="123">
        <f t="shared" si="327"/>
        <v>0.76691858576635474</v>
      </c>
      <c r="I698" s="54"/>
    </row>
    <row r="699" spans="2:9">
      <c r="B699" s="53"/>
      <c r="C699" s="74">
        <v>694</v>
      </c>
      <c r="D699" s="123">
        <f t="shared" ref="D699:H699" si="328">D334</f>
        <v>23.5</v>
      </c>
      <c r="E699" s="123">
        <f t="shared" si="328"/>
        <v>7</v>
      </c>
      <c r="F699" s="123">
        <f t="shared" si="328"/>
        <v>7.6</v>
      </c>
      <c r="G699" s="123">
        <f t="shared" si="320"/>
        <v>2.6533904340369645</v>
      </c>
      <c r="H699" s="123">
        <f t="shared" si="328"/>
        <v>1.1488873433704787</v>
      </c>
      <c r="I699" s="54"/>
    </row>
    <row r="700" spans="2:9">
      <c r="B700" s="53"/>
      <c r="C700" s="74">
        <v>695</v>
      </c>
      <c r="D700" s="123">
        <f t="shared" ref="D700:H700" si="329">D335</f>
        <v>22</v>
      </c>
      <c r="E700" s="123">
        <f t="shared" si="329"/>
        <v>10</v>
      </c>
      <c r="F700" s="123">
        <f t="shared" si="329"/>
        <v>12.8</v>
      </c>
      <c r="G700" s="123">
        <f t="shared" si="320"/>
        <v>2.6938754468594586</v>
      </c>
      <c r="H700" s="123">
        <f t="shared" si="329"/>
        <v>2.1917379583214611</v>
      </c>
      <c r="I700" s="54"/>
    </row>
    <row r="701" spans="2:9">
      <c r="B701" s="53"/>
      <c r="C701" s="74">
        <v>696</v>
      </c>
      <c r="D701" s="123">
        <f t="shared" ref="D701:H701" si="330">D336</f>
        <v>22.4</v>
      </c>
      <c r="E701" s="123">
        <f t="shared" si="330"/>
        <v>9</v>
      </c>
      <c r="F701" s="123">
        <f t="shared" si="330"/>
        <v>0.3</v>
      </c>
      <c r="G701" s="123">
        <f t="shared" si="320"/>
        <v>2.6780530897111077</v>
      </c>
      <c r="H701" s="123">
        <f t="shared" si="330"/>
        <v>0.88791161900654125</v>
      </c>
      <c r="I701" s="54"/>
    </row>
    <row r="702" spans="2:9">
      <c r="B702" s="53"/>
      <c r="C702" s="74">
        <v>697</v>
      </c>
      <c r="D702" s="123">
        <f t="shared" ref="D702:H702" si="331">D337</f>
        <v>22.5</v>
      </c>
      <c r="E702" s="123">
        <f t="shared" si="331"/>
        <v>9</v>
      </c>
      <c r="F702" s="123">
        <f t="shared" si="331"/>
        <v>0</v>
      </c>
      <c r="G702" s="123">
        <f t="shared" si="320"/>
        <v>2.6809554561312781</v>
      </c>
      <c r="H702" s="123">
        <f t="shared" si="331"/>
        <v>0.84946652063101991</v>
      </c>
      <c r="I702" s="54"/>
    </row>
    <row r="703" spans="2:9">
      <c r="B703" s="53"/>
      <c r="C703" s="74">
        <v>698</v>
      </c>
      <c r="D703" s="123">
        <f t="shared" ref="D703:H703" si="332">D338</f>
        <v>23.5</v>
      </c>
      <c r="E703" s="123">
        <f t="shared" si="332"/>
        <v>5.4</v>
      </c>
      <c r="F703" s="123">
        <f t="shared" si="332"/>
        <v>0</v>
      </c>
      <c r="G703" s="123">
        <f t="shared" si="320"/>
        <v>2.6114966676187414</v>
      </c>
      <c r="H703" s="123">
        <f t="shared" si="332"/>
        <v>0.81492673964776452</v>
      </c>
      <c r="I703" s="54"/>
    </row>
    <row r="704" spans="2:9">
      <c r="B704" s="53"/>
      <c r="C704" s="74">
        <v>699</v>
      </c>
      <c r="D704" s="123">
        <f t="shared" ref="D704:H704" si="333">D339</f>
        <v>21.5</v>
      </c>
      <c r="E704" s="123">
        <f t="shared" si="333"/>
        <v>5.2</v>
      </c>
      <c r="F704" s="123">
        <f t="shared" si="333"/>
        <v>0</v>
      </c>
      <c r="G704" s="123">
        <f t="shared" si="320"/>
        <v>2.5527396546922922</v>
      </c>
      <c r="H704" s="123">
        <f t="shared" si="333"/>
        <v>0.78329975620725634</v>
      </c>
      <c r="I704" s="54"/>
    </row>
    <row r="705" spans="2:9">
      <c r="B705" s="53"/>
      <c r="C705" s="74">
        <v>700</v>
      </c>
      <c r="D705" s="123">
        <f t="shared" ref="D705:H705" si="334">D340</f>
        <v>22.8</v>
      </c>
      <c r="E705" s="123">
        <f t="shared" si="334"/>
        <v>2</v>
      </c>
      <c r="F705" s="123">
        <f t="shared" si="334"/>
        <v>0</v>
      </c>
      <c r="G705" s="123">
        <f t="shared" si="320"/>
        <v>2.5019662105165175</v>
      </c>
      <c r="H705" s="123">
        <f t="shared" si="334"/>
        <v>0.75395007061106756</v>
      </c>
      <c r="I705" s="54"/>
    </row>
    <row r="706" spans="2:9">
      <c r="B706" s="53"/>
      <c r="C706" s="74">
        <v>701</v>
      </c>
      <c r="D706" s="123">
        <f t="shared" ref="D706:H706" si="335">D341</f>
        <v>21.6</v>
      </c>
      <c r="E706" s="123">
        <f t="shared" si="335"/>
        <v>3.5</v>
      </c>
      <c r="F706" s="123">
        <f t="shared" si="335"/>
        <v>0</v>
      </c>
      <c r="G706" s="123">
        <f t="shared" si="320"/>
        <v>2.5101078129545233</v>
      </c>
      <c r="H706" s="123">
        <f t="shared" si="335"/>
        <v>0.72601146138383177</v>
      </c>
      <c r="I706" s="54"/>
    </row>
    <row r="707" spans="2:9">
      <c r="B707" s="53"/>
      <c r="C707" s="74">
        <v>702</v>
      </c>
      <c r="D707" s="123">
        <f t="shared" ref="D707:H722" si="336">D342</f>
        <v>22</v>
      </c>
      <c r="E707" s="123">
        <f t="shared" si="336"/>
        <v>5.6</v>
      </c>
      <c r="F707" s="123">
        <f t="shared" si="336"/>
        <v>0</v>
      </c>
      <c r="G707" s="123">
        <f t="shared" si="336"/>
        <v>2.5771579158305542</v>
      </c>
      <c r="H707" s="123">
        <f t="shared" si="336"/>
        <v>0.69880395068500378</v>
      </c>
      <c r="I707" s="54"/>
    </row>
    <row r="708" spans="2:9">
      <c r="B708" s="53"/>
      <c r="C708" s="74">
        <v>703</v>
      </c>
      <c r="D708" s="123">
        <f t="shared" ref="D708:H708" si="337">D343</f>
        <v>23.5</v>
      </c>
      <c r="E708" s="123">
        <f t="shared" si="337"/>
        <v>4</v>
      </c>
      <c r="F708" s="123">
        <f t="shared" si="337"/>
        <v>0</v>
      </c>
      <c r="G708" s="123">
        <f t="shared" si="336"/>
        <v>2.5745443408557014</v>
      </c>
      <c r="H708" s="123">
        <f t="shared" si="337"/>
        <v>0.67274445976935626</v>
      </c>
      <c r="I708" s="54"/>
    </row>
    <row r="709" spans="2:9">
      <c r="B709" s="53"/>
      <c r="C709" s="74">
        <v>704</v>
      </c>
      <c r="D709" s="123">
        <f t="shared" ref="D709:H709" si="338">D344</f>
        <v>25</v>
      </c>
      <c r="E709" s="123">
        <f t="shared" si="338"/>
        <v>2.5</v>
      </c>
      <c r="F709" s="123">
        <f t="shared" si="338"/>
        <v>0</v>
      </c>
      <c r="G709" s="123">
        <f t="shared" si="336"/>
        <v>2.5745922803929235</v>
      </c>
      <c r="H709" s="123">
        <f t="shared" si="338"/>
        <v>0.64766763461089893</v>
      </c>
      <c r="I709" s="54"/>
    </row>
    <row r="710" spans="2:9">
      <c r="B710" s="53"/>
      <c r="C710" s="74">
        <v>705</v>
      </c>
      <c r="D710" s="123">
        <f t="shared" ref="D710:H710" si="339">D345</f>
        <v>22.2</v>
      </c>
      <c r="E710" s="123">
        <f t="shared" si="339"/>
        <v>6</v>
      </c>
      <c r="F710" s="123">
        <f t="shared" si="339"/>
        <v>0</v>
      </c>
      <c r="G710" s="123">
        <f t="shared" si="336"/>
        <v>2.5933733294253387</v>
      </c>
      <c r="H710" s="123">
        <f t="shared" si="339"/>
        <v>0.62332508614237392</v>
      </c>
      <c r="I710" s="54"/>
    </row>
    <row r="711" spans="2:9">
      <c r="B711" s="53"/>
      <c r="C711" s="74">
        <v>706</v>
      </c>
      <c r="D711" s="123">
        <f t="shared" ref="D711:H711" si="340">D346</f>
        <v>23.5</v>
      </c>
      <c r="E711" s="123">
        <f t="shared" si="340"/>
        <v>4</v>
      </c>
      <c r="F711" s="123">
        <f t="shared" si="340"/>
        <v>0.1</v>
      </c>
      <c r="G711" s="123">
        <f t="shared" si="336"/>
        <v>2.5746468195879411</v>
      </c>
      <c r="H711" s="123">
        <f t="shared" si="340"/>
        <v>0.60161802061030722</v>
      </c>
      <c r="I711" s="54"/>
    </row>
    <row r="712" spans="2:9">
      <c r="B712" s="53"/>
      <c r="C712" s="74">
        <v>707</v>
      </c>
      <c r="D712" s="123">
        <f t="shared" ref="D712:H712" si="341">D347</f>
        <v>21.2</v>
      </c>
      <c r="E712" s="123">
        <f t="shared" si="341"/>
        <v>6.2</v>
      </c>
      <c r="F712" s="123">
        <f t="shared" si="341"/>
        <v>0</v>
      </c>
      <c r="G712" s="123">
        <f t="shared" si="336"/>
        <v>2.5719790859326563</v>
      </c>
      <c r="H712" s="123">
        <f t="shared" si="341"/>
        <v>0.57885683406689337</v>
      </c>
      <c r="I712" s="54"/>
    </row>
    <row r="713" spans="2:9">
      <c r="B713" s="53"/>
      <c r="C713" s="74">
        <v>708</v>
      </c>
      <c r="D713" s="123">
        <f t="shared" ref="D713:H713" si="342">D348</f>
        <v>23.2</v>
      </c>
      <c r="E713" s="123">
        <f t="shared" si="342"/>
        <v>7</v>
      </c>
      <c r="F713" s="123">
        <f t="shared" si="342"/>
        <v>0</v>
      </c>
      <c r="G713" s="123">
        <f t="shared" si="336"/>
        <v>2.6469790132199038</v>
      </c>
      <c r="H713" s="123">
        <f t="shared" si="342"/>
        <v>0.55623003973899698</v>
      </c>
      <c r="I713" s="54"/>
    </row>
    <row r="714" spans="2:9">
      <c r="B714" s="53"/>
      <c r="C714" s="74">
        <v>709</v>
      </c>
      <c r="D714" s="123">
        <f t="shared" ref="D714:H714" si="343">D349</f>
        <v>24.5</v>
      </c>
      <c r="E714" s="123">
        <f t="shared" si="343"/>
        <v>-1</v>
      </c>
      <c r="F714" s="123">
        <f t="shared" si="343"/>
        <v>0</v>
      </c>
      <c r="G714" s="123">
        <f t="shared" si="336"/>
        <v>2.4674643373536127</v>
      </c>
      <c r="H714" s="123">
        <f t="shared" si="343"/>
        <v>0.53542354175950779</v>
      </c>
      <c r="I714" s="54"/>
    </row>
    <row r="715" spans="2:9">
      <c r="B715" s="53"/>
      <c r="C715" s="74">
        <v>710</v>
      </c>
      <c r="D715" s="123">
        <f t="shared" ref="D715:H715" si="344">D350</f>
        <v>24.2</v>
      </c>
      <c r="E715" s="123">
        <f t="shared" si="344"/>
        <v>4.5</v>
      </c>
      <c r="F715" s="123">
        <f t="shared" si="344"/>
        <v>0</v>
      </c>
      <c r="G715" s="123">
        <f t="shared" si="336"/>
        <v>2.606782808631162</v>
      </c>
      <c r="H715" s="123">
        <f t="shared" si="344"/>
        <v>0.52141942778989592</v>
      </c>
      <c r="I715" s="54"/>
    </row>
    <row r="716" spans="2:9">
      <c r="B716" s="53"/>
      <c r="C716" s="74">
        <v>711</v>
      </c>
      <c r="D716" s="123">
        <f t="shared" ref="D716:H716" si="345">D351</f>
        <v>24.4</v>
      </c>
      <c r="E716" s="123">
        <f t="shared" si="345"/>
        <v>2.5</v>
      </c>
      <c r="F716" s="123">
        <f t="shared" si="345"/>
        <v>0</v>
      </c>
      <c r="G716" s="123">
        <f t="shared" si="336"/>
        <v>2.5585592791796024</v>
      </c>
      <c r="H716" s="123">
        <f t="shared" si="345"/>
        <v>0.5159336313316637</v>
      </c>
      <c r="I716" s="54"/>
    </row>
    <row r="717" spans="2:9">
      <c r="B717" s="53"/>
      <c r="C717" s="74">
        <v>712</v>
      </c>
      <c r="D717" s="123">
        <f t="shared" ref="D717:H717" si="346">D352</f>
        <v>21.5</v>
      </c>
      <c r="E717" s="123">
        <f t="shared" si="346"/>
        <v>2.5</v>
      </c>
      <c r="F717" s="123">
        <f t="shared" si="346"/>
        <v>4.0999999999999996</v>
      </c>
      <c r="G717" s="123">
        <f t="shared" si="336"/>
        <v>2.4808327874934823</v>
      </c>
      <c r="H717" s="123">
        <f t="shared" si="346"/>
        <v>0.5794355487504107</v>
      </c>
      <c r="I717" s="54"/>
    </row>
    <row r="718" spans="2:9">
      <c r="B718" s="53"/>
      <c r="C718" s="74">
        <v>713</v>
      </c>
      <c r="D718" s="123">
        <f t="shared" ref="D718:H718" si="347">D353</f>
        <v>22.5</v>
      </c>
      <c r="E718" s="123">
        <f t="shared" si="347"/>
        <v>8</v>
      </c>
      <c r="F718" s="123">
        <f t="shared" si="347"/>
        <v>0.4</v>
      </c>
      <c r="G718" s="123">
        <f t="shared" si="336"/>
        <v>2.654950318672495</v>
      </c>
      <c r="H718" s="123">
        <f t="shared" si="347"/>
        <v>0.55029736666905782</v>
      </c>
      <c r="I718" s="54"/>
    </row>
    <row r="719" spans="2:9">
      <c r="B719" s="53"/>
      <c r="C719" s="74">
        <v>714</v>
      </c>
      <c r="D719" s="123">
        <f t="shared" ref="D719:H719" si="348">D354</f>
        <v>20.5</v>
      </c>
      <c r="E719" s="123">
        <f t="shared" si="348"/>
        <v>8</v>
      </c>
      <c r="F719" s="123">
        <f t="shared" si="348"/>
        <v>0</v>
      </c>
      <c r="G719" s="123">
        <f t="shared" si="336"/>
        <v>2.6013574321686779</v>
      </c>
      <c r="H719" s="123">
        <f t="shared" si="348"/>
        <v>0.52834890902466447</v>
      </c>
      <c r="I719" s="54"/>
    </row>
    <row r="720" spans="2:9">
      <c r="B720" s="53"/>
      <c r="C720" s="74">
        <v>715</v>
      </c>
      <c r="D720" s="123">
        <f t="shared" ref="D720:H720" si="349">D355</f>
        <v>21.2</v>
      </c>
      <c r="E720" s="123">
        <f t="shared" si="349"/>
        <v>8.6</v>
      </c>
      <c r="F720" s="123">
        <f t="shared" si="349"/>
        <v>8</v>
      </c>
      <c r="G720" s="123">
        <f t="shared" si="336"/>
        <v>2.6361591166810179</v>
      </c>
      <c r="H720" s="123">
        <f t="shared" si="349"/>
        <v>0.97906581543274529</v>
      </c>
      <c r="I720" s="54"/>
    </row>
    <row r="721" spans="2:9">
      <c r="B721" s="53"/>
      <c r="C721" s="74">
        <v>716</v>
      </c>
      <c r="D721" s="123">
        <f t="shared" ref="D721:H721" si="350">D356</f>
        <v>21</v>
      </c>
      <c r="E721" s="123">
        <f t="shared" si="350"/>
        <v>5.5</v>
      </c>
      <c r="F721" s="123">
        <f t="shared" si="350"/>
        <v>1.8</v>
      </c>
      <c r="G721" s="123">
        <f t="shared" si="336"/>
        <v>2.5477577197759569</v>
      </c>
      <c r="H721" s="123">
        <f t="shared" si="350"/>
        <v>0.64429910813544766</v>
      </c>
      <c r="I721" s="54"/>
    </row>
    <row r="722" spans="2:9">
      <c r="B722" s="53"/>
      <c r="C722" s="74">
        <v>717</v>
      </c>
      <c r="D722" s="123">
        <f t="shared" ref="D722:H722" si="351">D357</f>
        <v>16.8</v>
      </c>
      <c r="E722" s="123">
        <f t="shared" si="351"/>
        <v>9</v>
      </c>
      <c r="F722" s="123">
        <f t="shared" si="351"/>
        <v>0.6</v>
      </c>
      <c r="G722" s="123">
        <f t="shared" si="336"/>
        <v>2.5289918574645749</v>
      </c>
      <c r="H722" s="123">
        <f t="shared" si="351"/>
        <v>0.62941007120680859</v>
      </c>
      <c r="I722" s="54"/>
    </row>
    <row r="723" spans="2:9">
      <c r="B723" s="53"/>
      <c r="C723" s="74">
        <v>718</v>
      </c>
      <c r="D723" s="123">
        <f t="shared" ref="D723:H735" si="352">D358</f>
        <v>18.8</v>
      </c>
      <c r="E723" s="123">
        <f t="shared" si="352"/>
        <v>7</v>
      </c>
      <c r="F723" s="123">
        <f t="shared" si="352"/>
        <v>17.2</v>
      </c>
      <c r="G723" s="123">
        <f t="shared" si="352"/>
        <v>2.5289806684757989</v>
      </c>
      <c r="H723" s="123">
        <f t="shared" si="352"/>
        <v>3.3937216161472978</v>
      </c>
      <c r="I723" s="54"/>
    </row>
    <row r="724" spans="2:9">
      <c r="B724" s="53"/>
      <c r="C724" s="74">
        <v>719</v>
      </c>
      <c r="D724" s="123">
        <f t="shared" ref="D724:H724" si="353">D359</f>
        <v>20.100000000000001</v>
      </c>
      <c r="E724" s="123">
        <f t="shared" si="353"/>
        <v>7.5</v>
      </c>
      <c r="F724" s="123">
        <f t="shared" si="353"/>
        <v>0</v>
      </c>
      <c r="G724" s="123">
        <f t="shared" si="352"/>
        <v>2.5771858470023234</v>
      </c>
      <c r="H724" s="123">
        <f t="shared" si="353"/>
        <v>0.81414176153403861</v>
      </c>
      <c r="I724" s="54"/>
    </row>
    <row r="725" spans="2:9">
      <c r="B725" s="53"/>
      <c r="C725" s="74">
        <v>720</v>
      </c>
      <c r="D725" s="123">
        <f t="shared" ref="D725:H725" si="354">D360</f>
        <v>20.6</v>
      </c>
      <c r="E725" s="123">
        <f t="shared" si="354"/>
        <v>7</v>
      </c>
      <c r="F725" s="123">
        <f t="shared" si="354"/>
        <v>0</v>
      </c>
      <c r="G725" s="123">
        <f t="shared" si="352"/>
        <v>2.5771812197499866</v>
      </c>
      <c r="H725" s="123">
        <f t="shared" si="354"/>
        <v>0.7763443657686494</v>
      </c>
      <c r="I725" s="54"/>
    </row>
    <row r="726" spans="2:9">
      <c r="B726" s="53"/>
      <c r="C726" s="74">
        <v>721</v>
      </c>
      <c r="D726" s="123">
        <f t="shared" ref="D726:H726" si="355">D361</f>
        <v>21.5</v>
      </c>
      <c r="E726" s="123">
        <f t="shared" si="355"/>
        <v>6.5</v>
      </c>
      <c r="F726" s="123">
        <f t="shared" si="355"/>
        <v>14.4</v>
      </c>
      <c r="G726" s="123">
        <f t="shared" si="352"/>
        <v>2.5878927310011646</v>
      </c>
      <c r="H726" s="123">
        <f t="shared" si="355"/>
        <v>2.5723194865304464</v>
      </c>
      <c r="I726" s="54"/>
    </row>
    <row r="727" spans="2:9">
      <c r="B727" s="53"/>
      <c r="C727" s="74">
        <v>722</v>
      </c>
      <c r="D727" s="123">
        <f t="shared" ref="D727:H727" si="356">D362</f>
        <v>23.5</v>
      </c>
      <c r="E727" s="123">
        <f t="shared" si="356"/>
        <v>7.5</v>
      </c>
      <c r="F727" s="123">
        <f t="shared" si="356"/>
        <v>2.2000000000000002</v>
      </c>
      <c r="G727" s="123">
        <f t="shared" si="352"/>
        <v>2.6682571117581975</v>
      </c>
      <c r="H727" s="123">
        <f t="shared" si="356"/>
        <v>0.87756510007967625</v>
      </c>
      <c r="I727" s="54"/>
    </row>
    <row r="728" spans="2:9">
      <c r="B728" s="53"/>
      <c r="C728" s="74">
        <v>723</v>
      </c>
      <c r="D728" s="123">
        <f t="shared" ref="D728:H728" si="357">D363</f>
        <v>21.5</v>
      </c>
      <c r="E728" s="123">
        <f t="shared" si="357"/>
        <v>6.2</v>
      </c>
      <c r="F728" s="123">
        <f t="shared" si="357"/>
        <v>0</v>
      </c>
      <c r="G728" s="123">
        <f t="shared" si="352"/>
        <v>2.5798676340293669</v>
      </c>
      <c r="H728" s="123">
        <f t="shared" si="357"/>
        <v>0.83708811399408378</v>
      </c>
      <c r="I728" s="54"/>
    </row>
    <row r="729" spans="2:9">
      <c r="B729" s="53"/>
      <c r="C729" s="74">
        <v>724</v>
      </c>
      <c r="D729" s="123">
        <f t="shared" ref="D729:H729" si="358">D364</f>
        <v>20.8</v>
      </c>
      <c r="E729" s="123">
        <f t="shared" si="358"/>
        <v>7</v>
      </c>
      <c r="F729" s="123">
        <f t="shared" si="358"/>
        <v>23</v>
      </c>
      <c r="G729" s="123">
        <f t="shared" si="352"/>
        <v>2.5825555846947035</v>
      </c>
      <c r="H729" s="123">
        <f t="shared" si="358"/>
        <v>5.6888412006514235</v>
      </c>
      <c r="I729" s="54"/>
    </row>
    <row r="730" spans="2:9">
      <c r="B730" s="53"/>
      <c r="C730" s="74">
        <v>725</v>
      </c>
      <c r="D730" s="123">
        <f t="shared" ref="D730:H730" si="359">D365</f>
        <v>20</v>
      </c>
      <c r="E730" s="123">
        <f t="shared" si="359"/>
        <v>6.8</v>
      </c>
      <c r="F730" s="123">
        <f t="shared" si="359"/>
        <v>3.8</v>
      </c>
      <c r="G730" s="123">
        <f t="shared" si="352"/>
        <v>2.5557859290741329</v>
      </c>
      <c r="H730" s="123">
        <f t="shared" si="359"/>
        <v>0.9825109995259883</v>
      </c>
      <c r="I730" s="54"/>
    </row>
    <row r="731" spans="2:9">
      <c r="B731" s="53"/>
      <c r="C731" s="74">
        <v>726</v>
      </c>
      <c r="D731" s="123">
        <f t="shared" ref="D731:H731" si="360">D366</f>
        <v>21</v>
      </c>
      <c r="E731" s="123">
        <f t="shared" si="360"/>
        <v>9</v>
      </c>
      <c r="F731" s="123">
        <f t="shared" si="360"/>
        <v>2.8</v>
      </c>
      <c r="G731" s="123">
        <f t="shared" si="352"/>
        <v>2.6415082829994021</v>
      </c>
      <c r="H731" s="123">
        <f t="shared" si="360"/>
        <v>0.97594477904914911</v>
      </c>
      <c r="I731" s="54"/>
    </row>
    <row r="732" spans="2:9">
      <c r="B732" s="53"/>
      <c r="C732" s="74">
        <v>727</v>
      </c>
      <c r="D732" s="123">
        <f t="shared" ref="D732:H732" si="361">D367</f>
        <v>22.5</v>
      </c>
      <c r="E732" s="123">
        <f t="shared" si="361"/>
        <v>8.5</v>
      </c>
      <c r="F732" s="123">
        <f t="shared" si="361"/>
        <v>6.3</v>
      </c>
      <c r="G732" s="123">
        <f t="shared" si="352"/>
        <v>2.668320621766691</v>
      </c>
      <c r="H732" s="123">
        <f t="shared" si="361"/>
        <v>1.1452629057537735</v>
      </c>
      <c r="I732" s="54"/>
    </row>
    <row r="733" spans="2:9">
      <c r="B733" s="53"/>
      <c r="C733" s="74">
        <v>728</v>
      </c>
      <c r="D733" s="123">
        <f t="shared" ref="D733:H733" si="362">D368</f>
        <v>18.5</v>
      </c>
      <c r="E733" s="123">
        <f t="shared" si="362"/>
        <v>8.4</v>
      </c>
      <c r="F733" s="123">
        <f t="shared" si="362"/>
        <v>3.9</v>
      </c>
      <c r="G733" s="123">
        <f t="shared" si="352"/>
        <v>2.558514966102643</v>
      </c>
      <c r="H733" s="123">
        <f t="shared" si="362"/>
        <v>1.0153248736575768</v>
      </c>
      <c r="I733" s="54"/>
    </row>
    <row r="734" spans="2:9">
      <c r="B734" s="53"/>
      <c r="C734" s="74">
        <v>729</v>
      </c>
      <c r="D734" s="123">
        <f t="shared" ref="D734:H734" si="363">D369</f>
        <v>19.2</v>
      </c>
      <c r="E734" s="123">
        <f t="shared" si="363"/>
        <v>7.8</v>
      </c>
      <c r="F734" s="123">
        <f t="shared" si="363"/>
        <v>4.0999999999999996</v>
      </c>
      <c r="G734" s="123">
        <f t="shared" si="352"/>
        <v>2.5612118565639315</v>
      </c>
      <c r="H734" s="123">
        <f t="shared" si="363"/>
        <v>1.0291832817264996</v>
      </c>
      <c r="I734" s="54"/>
    </row>
    <row r="735" spans="2:9">
      <c r="B735" s="53"/>
      <c r="C735" s="74">
        <v>730</v>
      </c>
      <c r="D735" s="123">
        <f t="shared" ref="D735:H735" si="364">D370</f>
        <v>16.600000000000001</v>
      </c>
      <c r="E735" s="123">
        <f t="shared" si="364"/>
        <v>6.5</v>
      </c>
      <c r="F735" s="123">
        <f t="shared" si="364"/>
        <v>2.5</v>
      </c>
      <c r="G735" s="123">
        <f t="shared" si="352"/>
        <v>2.4567026110528953</v>
      </c>
      <c r="H735" s="123">
        <f t="shared" si="364"/>
        <v>1.0291832817264996</v>
      </c>
      <c r="I735" s="54"/>
    </row>
    <row r="736" spans="2:9" s="49" customFormat="1" ht="14.5" thickBot="1">
      <c r="B736" s="59"/>
      <c r="C736" s="60"/>
      <c r="D736" s="97"/>
      <c r="E736" s="97"/>
      <c r="F736" s="97"/>
      <c r="G736" s="97"/>
      <c r="H736" s="97"/>
      <c r="I736" s="61"/>
    </row>
    <row r="737" spans="4:8" s="49" customFormat="1">
      <c r="D737" s="94"/>
      <c r="E737" s="94"/>
      <c r="F737" s="94"/>
      <c r="G737" s="94"/>
      <c r="H737" s="94"/>
    </row>
    <row r="738" spans="4:8" s="49" customFormat="1">
      <c r="D738" s="94"/>
      <c r="E738" s="94"/>
      <c r="F738" s="94"/>
      <c r="G738" s="94"/>
      <c r="H738" s="94"/>
    </row>
    <row r="739" spans="4:8" s="49" customFormat="1">
      <c r="D739" s="94"/>
      <c r="E739" s="94"/>
      <c r="F739" s="94"/>
      <c r="G739" s="94"/>
      <c r="H739" s="94"/>
    </row>
    <row r="740" spans="4:8" s="49" customFormat="1">
      <c r="D740" s="94"/>
      <c r="E740" s="94"/>
      <c r="F740" s="94"/>
      <c r="G740" s="94"/>
      <c r="H740" s="94"/>
    </row>
    <row r="741" spans="4:8" s="49" customFormat="1">
      <c r="D741" s="94"/>
      <c r="E741" s="94"/>
      <c r="F741" s="94"/>
      <c r="G741" s="94"/>
      <c r="H741" s="94"/>
    </row>
    <row r="742" spans="4:8" s="49" customFormat="1">
      <c r="D742" s="94"/>
      <c r="E742" s="94"/>
      <c r="F742" s="94"/>
      <c r="G742" s="94"/>
      <c r="H742" s="94"/>
    </row>
    <row r="743" spans="4:8" s="49" customFormat="1">
      <c r="D743" s="94"/>
      <c r="E743" s="94"/>
      <c r="F743" s="94"/>
      <c r="G743" s="94"/>
      <c r="H743" s="94"/>
    </row>
    <row r="744" spans="4:8" s="49" customFormat="1">
      <c r="D744" s="94"/>
      <c r="E744" s="94"/>
      <c r="F744" s="94"/>
      <c r="G744" s="94"/>
      <c r="H744" s="94"/>
    </row>
    <row r="745" spans="4:8" s="49" customFormat="1">
      <c r="D745" s="94"/>
      <c r="E745" s="94"/>
      <c r="F745" s="94"/>
      <c r="G745" s="94"/>
      <c r="H745" s="94"/>
    </row>
    <row r="746" spans="4:8" s="49" customFormat="1">
      <c r="D746" s="94"/>
      <c r="E746" s="94"/>
      <c r="F746" s="94"/>
      <c r="G746" s="94"/>
      <c r="H746" s="94"/>
    </row>
    <row r="747" spans="4:8" s="49" customFormat="1">
      <c r="D747" s="94"/>
      <c r="E747" s="94"/>
      <c r="F747" s="94"/>
      <c r="G747" s="94"/>
      <c r="H747" s="94"/>
    </row>
    <row r="748" spans="4:8" s="49" customFormat="1">
      <c r="D748" s="94"/>
      <c r="E748" s="94"/>
      <c r="F748" s="94"/>
      <c r="G748" s="94"/>
      <c r="H748" s="94"/>
    </row>
    <row r="749" spans="4:8" s="49" customFormat="1">
      <c r="D749" s="94"/>
      <c r="E749" s="94"/>
      <c r="F749" s="94"/>
      <c r="G749" s="94"/>
      <c r="H749" s="94"/>
    </row>
    <row r="750" spans="4:8" s="49" customFormat="1">
      <c r="D750" s="94"/>
      <c r="E750" s="94"/>
      <c r="F750" s="94"/>
      <c r="G750" s="94"/>
      <c r="H750" s="94"/>
    </row>
    <row r="751" spans="4:8" s="49" customFormat="1">
      <c r="D751" s="94"/>
      <c r="E751" s="94"/>
      <c r="F751" s="94"/>
      <c r="G751" s="94"/>
      <c r="H751" s="94"/>
    </row>
    <row r="752" spans="4:8" s="49" customFormat="1">
      <c r="D752" s="94"/>
      <c r="E752" s="94"/>
      <c r="F752" s="94"/>
      <c r="G752" s="94"/>
      <c r="H752" s="94"/>
    </row>
    <row r="753" spans="4:8" s="49" customFormat="1">
      <c r="D753" s="94"/>
      <c r="E753" s="94"/>
      <c r="F753" s="94"/>
      <c r="G753" s="94"/>
      <c r="H753" s="94"/>
    </row>
    <row r="754" spans="4:8" s="49" customFormat="1">
      <c r="D754" s="94"/>
      <c r="E754" s="94"/>
      <c r="F754" s="94"/>
      <c r="G754" s="94"/>
      <c r="H754" s="94"/>
    </row>
    <row r="755" spans="4:8" s="49" customFormat="1">
      <c r="D755" s="94"/>
      <c r="E755" s="94"/>
      <c r="F755" s="94"/>
      <c r="G755" s="94"/>
      <c r="H755" s="94"/>
    </row>
    <row r="756" spans="4:8" s="49" customFormat="1">
      <c r="D756" s="94"/>
      <c r="E756" s="94"/>
      <c r="F756" s="94"/>
      <c r="G756" s="94"/>
      <c r="H756" s="94"/>
    </row>
    <row r="757" spans="4:8" s="49" customFormat="1">
      <c r="D757" s="94"/>
      <c r="E757" s="94"/>
      <c r="F757" s="94"/>
      <c r="G757" s="94"/>
      <c r="H757" s="94"/>
    </row>
    <row r="758" spans="4:8" s="49" customFormat="1">
      <c r="D758" s="94"/>
      <c r="E758" s="94"/>
      <c r="F758" s="94"/>
      <c r="G758" s="94"/>
      <c r="H758" s="94"/>
    </row>
    <row r="759" spans="4:8" s="49" customFormat="1">
      <c r="D759" s="94"/>
      <c r="E759" s="94"/>
      <c r="F759" s="94"/>
      <c r="G759" s="94"/>
      <c r="H759" s="94"/>
    </row>
    <row r="760" spans="4:8" s="49" customFormat="1">
      <c r="D760" s="94"/>
      <c r="E760" s="94"/>
      <c r="F760" s="94"/>
      <c r="G760" s="94"/>
      <c r="H760" s="94"/>
    </row>
    <row r="761" spans="4:8" s="49" customFormat="1">
      <c r="D761" s="94"/>
      <c r="E761" s="94"/>
      <c r="F761" s="94"/>
      <c r="G761" s="94"/>
      <c r="H761" s="94"/>
    </row>
    <row r="762" spans="4:8" s="49" customFormat="1">
      <c r="D762" s="94"/>
      <c r="E762" s="94"/>
      <c r="F762" s="94"/>
      <c r="G762" s="94"/>
      <c r="H762" s="94"/>
    </row>
    <row r="763" spans="4:8" s="49" customFormat="1">
      <c r="D763" s="94"/>
      <c r="E763" s="94"/>
      <c r="F763" s="94"/>
      <c r="G763" s="94"/>
      <c r="H763" s="94"/>
    </row>
    <row r="764" spans="4:8" s="49" customFormat="1">
      <c r="D764" s="94"/>
      <c r="E764" s="94"/>
      <c r="F764" s="94"/>
      <c r="G764" s="94"/>
      <c r="H764" s="94"/>
    </row>
    <row r="765" spans="4:8" s="49" customFormat="1">
      <c r="D765" s="94"/>
      <c r="E765" s="94"/>
      <c r="F765" s="94"/>
      <c r="G765" s="94"/>
      <c r="H765" s="94"/>
    </row>
    <row r="766" spans="4:8" s="49" customFormat="1">
      <c r="D766" s="94"/>
      <c r="E766" s="94"/>
      <c r="F766" s="94"/>
      <c r="G766" s="94"/>
      <c r="H766" s="94"/>
    </row>
    <row r="767" spans="4:8" s="49" customFormat="1">
      <c r="D767" s="94"/>
      <c r="E767" s="94"/>
      <c r="F767" s="94"/>
      <c r="G767" s="94"/>
      <c r="H767" s="94"/>
    </row>
    <row r="768" spans="4:8" s="49" customFormat="1">
      <c r="D768" s="94"/>
      <c r="E768" s="94"/>
      <c r="F768" s="94"/>
      <c r="G768" s="94"/>
      <c r="H768" s="94"/>
    </row>
    <row r="769" spans="4:8" s="49" customFormat="1">
      <c r="D769" s="94"/>
      <c r="E769" s="94"/>
      <c r="F769" s="94"/>
      <c r="G769" s="94"/>
      <c r="H769" s="94"/>
    </row>
    <row r="770" spans="4:8" s="49" customFormat="1">
      <c r="D770" s="94"/>
      <c r="E770" s="94"/>
      <c r="F770" s="94"/>
      <c r="G770" s="94"/>
      <c r="H770" s="94"/>
    </row>
    <row r="771" spans="4:8" s="49" customFormat="1">
      <c r="D771" s="94"/>
      <c r="E771" s="94"/>
      <c r="F771" s="94"/>
      <c r="G771" s="94"/>
      <c r="H771" s="94"/>
    </row>
    <row r="772" spans="4:8" s="49" customFormat="1">
      <c r="D772" s="94"/>
      <c r="E772" s="94"/>
      <c r="F772" s="94"/>
      <c r="G772" s="94"/>
      <c r="H772" s="94"/>
    </row>
    <row r="773" spans="4:8" s="49" customFormat="1">
      <c r="D773" s="94"/>
      <c r="E773" s="94"/>
      <c r="F773" s="94"/>
      <c r="G773" s="94"/>
      <c r="H773" s="94"/>
    </row>
    <row r="774" spans="4:8" s="49" customFormat="1">
      <c r="D774" s="94"/>
      <c r="E774" s="94"/>
      <c r="F774" s="94"/>
      <c r="G774" s="94"/>
      <c r="H774" s="94"/>
    </row>
    <row r="775" spans="4:8" s="49" customFormat="1">
      <c r="D775" s="94"/>
      <c r="E775" s="94"/>
      <c r="F775" s="94"/>
      <c r="G775" s="94"/>
      <c r="H775" s="94"/>
    </row>
    <row r="776" spans="4:8" s="49" customFormat="1">
      <c r="D776" s="94"/>
      <c r="E776" s="94"/>
      <c r="F776" s="94"/>
      <c r="G776" s="94"/>
      <c r="H776" s="94"/>
    </row>
    <row r="777" spans="4:8" s="49" customFormat="1">
      <c r="D777" s="94"/>
      <c r="E777" s="94"/>
      <c r="F777" s="94"/>
      <c r="G777" s="94"/>
      <c r="H777" s="94"/>
    </row>
    <row r="778" spans="4:8" s="49" customFormat="1">
      <c r="D778" s="94"/>
      <c r="E778" s="94"/>
      <c r="F778" s="94"/>
      <c r="G778" s="94"/>
      <c r="H778" s="94"/>
    </row>
    <row r="779" spans="4:8" s="49" customFormat="1">
      <c r="D779" s="94"/>
      <c r="E779" s="94"/>
      <c r="F779" s="94"/>
      <c r="G779" s="94"/>
      <c r="H779" s="94"/>
    </row>
    <row r="780" spans="4:8" s="49" customFormat="1">
      <c r="D780" s="94"/>
      <c r="E780" s="94"/>
      <c r="F780" s="94"/>
      <c r="G780" s="94"/>
      <c r="H780" s="94"/>
    </row>
    <row r="781" spans="4:8" s="49" customFormat="1">
      <c r="D781" s="94"/>
      <c r="E781" s="94"/>
      <c r="F781" s="94"/>
      <c r="G781" s="94"/>
      <c r="H781" s="94"/>
    </row>
    <row r="782" spans="4:8" s="49" customFormat="1">
      <c r="D782" s="94"/>
      <c r="E782" s="94"/>
      <c r="F782" s="94"/>
      <c r="G782" s="94"/>
      <c r="H782" s="94"/>
    </row>
    <row r="783" spans="4:8" s="49" customFormat="1">
      <c r="D783" s="94"/>
      <c r="E783" s="94"/>
      <c r="F783" s="94"/>
      <c r="G783" s="94"/>
      <c r="H783" s="94"/>
    </row>
    <row r="784" spans="4:8" s="49" customFormat="1">
      <c r="D784" s="94"/>
      <c r="E784" s="94"/>
      <c r="F784" s="94"/>
      <c r="G784" s="94"/>
      <c r="H784" s="94"/>
    </row>
    <row r="785" spans="4:8" s="49" customFormat="1">
      <c r="D785" s="94"/>
      <c r="E785" s="94"/>
      <c r="F785" s="94"/>
      <c r="G785" s="94"/>
      <c r="H785" s="94"/>
    </row>
    <row r="786" spans="4:8" s="49" customFormat="1">
      <c r="D786" s="94"/>
      <c r="E786" s="94"/>
      <c r="F786" s="94"/>
      <c r="G786" s="94"/>
      <c r="H786" s="94"/>
    </row>
    <row r="787" spans="4:8" s="49" customFormat="1">
      <c r="D787" s="94"/>
      <c r="E787" s="94"/>
      <c r="F787" s="94"/>
      <c r="G787" s="94"/>
      <c r="H787" s="94"/>
    </row>
    <row r="788" spans="4:8" s="49" customFormat="1">
      <c r="D788" s="94"/>
      <c r="E788" s="94"/>
      <c r="F788" s="94"/>
      <c r="G788" s="94"/>
      <c r="H788" s="94"/>
    </row>
    <row r="789" spans="4:8" s="49" customFormat="1">
      <c r="D789" s="94"/>
      <c r="E789" s="94"/>
      <c r="F789" s="94"/>
      <c r="G789" s="94"/>
      <c r="H789" s="94"/>
    </row>
    <row r="790" spans="4:8" s="49" customFormat="1">
      <c r="D790" s="94"/>
      <c r="E790" s="94"/>
      <c r="F790" s="94"/>
      <c r="G790" s="94"/>
      <c r="H790" s="94"/>
    </row>
    <row r="791" spans="4:8" s="49" customFormat="1">
      <c r="D791" s="94"/>
      <c r="E791" s="94"/>
      <c r="F791" s="94"/>
      <c r="G791" s="94"/>
      <c r="H791" s="94"/>
    </row>
    <row r="792" spans="4:8" s="49" customFormat="1">
      <c r="D792" s="94"/>
      <c r="E792" s="94"/>
      <c r="F792" s="94"/>
      <c r="G792" s="94"/>
      <c r="H792" s="94"/>
    </row>
    <row r="793" spans="4:8" s="49" customFormat="1">
      <c r="D793" s="94"/>
      <c r="E793" s="94"/>
      <c r="F793" s="94"/>
      <c r="G793" s="94"/>
      <c r="H793" s="94"/>
    </row>
    <row r="794" spans="4:8" s="49" customFormat="1">
      <c r="D794" s="94"/>
      <c r="E794" s="94"/>
      <c r="F794" s="94"/>
      <c r="G794" s="94"/>
      <c r="H794" s="94"/>
    </row>
    <row r="795" spans="4:8" s="49" customFormat="1">
      <c r="D795" s="94"/>
      <c r="E795" s="94"/>
      <c r="F795" s="94"/>
      <c r="G795" s="94"/>
      <c r="H795" s="94"/>
    </row>
    <row r="796" spans="4:8" s="49" customFormat="1">
      <c r="D796" s="94"/>
      <c r="E796" s="94"/>
      <c r="F796" s="94"/>
      <c r="G796" s="94"/>
      <c r="H796" s="94"/>
    </row>
    <row r="797" spans="4:8" s="49" customFormat="1">
      <c r="D797" s="94"/>
      <c r="E797" s="94"/>
      <c r="F797" s="94"/>
      <c r="G797" s="94"/>
      <c r="H797" s="94"/>
    </row>
    <row r="798" spans="4:8" s="49" customFormat="1">
      <c r="D798" s="94"/>
      <c r="E798" s="94"/>
      <c r="F798" s="94"/>
      <c r="G798" s="94"/>
      <c r="H798" s="94"/>
    </row>
    <row r="799" spans="4:8" s="49" customFormat="1">
      <c r="D799" s="94"/>
      <c r="E799" s="94"/>
      <c r="F799" s="94"/>
      <c r="G799" s="94"/>
      <c r="H799" s="94"/>
    </row>
    <row r="800" spans="4:8" s="49" customFormat="1">
      <c r="D800" s="94"/>
      <c r="E800" s="94"/>
      <c r="F800" s="94"/>
      <c r="G800" s="94"/>
      <c r="H800" s="94"/>
    </row>
    <row r="801" spans="4:8" s="49" customFormat="1">
      <c r="D801" s="94"/>
      <c r="E801" s="94"/>
      <c r="F801" s="94"/>
      <c r="G801" s="94"/>
      <c r="H801" s="94"/>
    </row>
    <row r="802" spans="4:8" s="49" customFormat="1">
      <c r="D802" s="94"/>
      <c r="E802" s="94"/>
      <c r="F802" s="94"/>
      <c r="G802" s="94"/>
      <c r="H802" s="94"/>
    </row>
    <row r="803" spans="4:8" s="49" customFormat="1">
      <c r="D803" s="94"/>
      <c r="E803" s="94"/>
      <c r="F803" s="94"/>
      <c r="G803" s="94"/>
      <c r="H803" s="94"/>
    </row>
    <row r="804" spans="4:8" s="49" customFormat="1">
      <c r="D804" s="94"/>
      <c r="E804" s="94"/>
      <c r="F804" s="94"/>
      <c r="G804" s="94"/>
      <c r="H804" s="94"/>
    </row>
    <row r="805" spans="4:8" s="49" customFormat="1">
      <c r="D805" s="94"/>
      <c r="E805" s="94"/>
      <c r="F805" s="94"/>
      <c r="G805" s="94"/>
      <c r="H805" s="94"/>
    </row>
    <row r="806" spans="4:8" s="49" customFormat="1">
      <c r="D806" s="94"/>
      <c r="E806" s="94"/>
      <c r="F806" s="94"/>
      <c r="G806" s="94"/>
      <c r="H806" s="94"/>
    </row>
    <row r="807" spans="4:8" s="49" customFormat="1">
      <c r="D807" s="94"/>
      <c r="E807" s="94"/>
      <c r="F807" s="94"/>
      <c r="G807" s="94"/>
      <c r="H807" s="94"/>
    </row>
    <row r="808" spans="4:8" s="49" customFormat="1">
      <c r="D808" s="94"/>
      <c r="E808" s="94"/>
      <c r="F808" s="94"/>
      <c r="G808" s="94"/>
      <c r="H808" s="94"/>
    </row>
    <row r="809" spans="4:8" s="49" customFormat="1">
      <c r="D809" s="94"/>
      <c r="E809" s="94"/>
      <c r="F809" s="94"/>
      <c r="G809" s="94"/>
      <c r="H809" s="94"/>
    </row>
    <row r="810" spans="4:8" s="49" customFormat="1">
      <c r="D810" s="94"/>
      <c r="E810" s="94"/>
      <c r="F810" s="94"/>
      <c r="G810" s="94"/>
      <c r="H810" s="94"/>
    </row>
    <row r="811" spans="4:8" s="49" customFormat="1">
      <c r="D811" s="94"/>
      <c r="E811" s="94"/>
      <c r="F811" s="94"/>
      <c r="G811" s="94"/>
      <c r="H811" s="94"/>
    </row>
    <row r="812" spans="4:8" s="49" customFormat="1">
      <c r="D812" s="94"/>
      <c r="E812" s="94"/>
      <c r="F812" s="94"/>
      <c r="G812" s="94"/>
      <c r="H812" s="94"/>
    </row>
    <row r="813" spans="4:8" s="49" customFormat="1">
      <c r="D813" s="94"/>
      <c r="E813" s="94"/>
      <c r="F813" s="94"/>
      <c r="G813" s="94"/>
      <c r="H813" s="94"/>
    </row>
    <row r="814" spans="4:8" s="49" customFormat="1">
      <c r="D814" s="94"/>
      <c r="E814" s="94"/>
      <c r="F814" s="94"/>
      <c r="G814" s="94"/>
      <c r="H814" s="94"/>
    </row>
    <row r="815" spans="4:8" s="49" customFormat="1">
      <c r="D815" s="94"/>
      <c r="E815" s="94"/>
      <c r="F815" s="94"/>
      <c r="G815" s="94"/>
      <c r="H815" s="94"/>
    </row>
    <row r="816" spans="4:8" s="49" customFormat="1">
      <c r="D816" s="94"/>
      <c r="E816" s="94"/>
      <c r="F816" s="94"/>
      <c r="G816" s="94"/>
      <c r="H816" s="94"/>
    </row>
    <row r="817" spans="4:8" s="49" customFormat="1">
      <c r="D817" s="94"/>
      <c r="E817" s="94"/>
      <c r="F817" s="94"/>
      <c r="G817" s="94"/>
      <c r="H817" s="94"/>
    </row>
    <row r="818" spans="4:8" s="49" customFormat="1">
      <c r="D818" s="94"/>
      <c r="E818" s="94"/>
      <c r="F818" s="94"/>
      <c r="G818" s="94"/>
      <c r="H818" s="94"/>
    </row>
    <row r="819" spans="4:8" s="49" customFormat="1">
      <c r="D819" s="94"/>
      <c r="E819" s="94"/>
      <c r="F819" s="94"/>
      <c r="G819" s="94"/>
      <c r="H819" s="94"/>
    </row>
    <row r="820" spans="4:8" s="49" customFormat="1">
      <c r="D820" s="94"/>
      <c r="E820" s="94"/>
      <c r="F820" s="94"/>
      <c r="G820" s="94"/>
      <c r="H820" s="94"/>
    </row>
    <row r="821" spans="4:8" s="49" customFormat="1">
      <c r="D821" s="94"/>
      <c r="E821" s="94"/>
      <c r="F821" s="94"/>
      <c r="G821" s="94"/>
      <c r="H821" s="94"/>
    </row>
    <row r="822" spans="4:8" s="49" customFormat="1">
      <c r="D822" s="94"/>
      <c r="E822" s="94"/>
      <c r="F822" s="94"/>
      <c r="G822" s="94"/>
      <c r="H822" s="94"/>
    </row>
    <row r="823" spans="4:8" s="49" customFormat="1">
      <c r="D823" s="94"/>
      <c r="E823" s="94"/>
      <c r="F823" s="94"/>
      <c r="G823" s="94"/>
      <c r="H823" s="94"/>
    </row>
    <row r="824" spans="4:8" s="49" customFormat="1">
      <c r="D824" s="94"/>
      <c r="E824" s="94"/>
      <c r="F824" s="94"/>
      <c r="G824" s="94"/>
      <c r="H824" s="94"/>
    </row>
    <row r="825" spans="4:8" s="49" customFormat="1">
      <c r="D825" s="94"/>
      <c r="E825" s="94"/>
      <c r="F825" s="94"/>
      <c r="G825" s="94"/>
      <c r="H825" s="94"/>
    </row>
    <row r="826" spans="4:8" s="49" customFormat="1">
      <c r="D826" s="94"/>
      <c r="E826" s="94"/>
      <c r="F826" s="94"/>
      <c r="G826" s="94"/>
      <c r="H826" s="94"/>
    </row>
    <row r="827" spans="4:8" s="49" customFormat="1">
      <c r="D827" s="94"/>
      <c r="E827" s="94"/>
      <c r="F827" s="94"/>
      <c r="G827" s="94"/>
      <c r="H827" s="94"/>
    </row>
    <row r="828" spans="4:8" s="49" customFormat="1">
      <c r="D828" s="94"/>
      <c r="E828" s="94"/>
      <c r="F828" s="94"/>
      <c r="G828" s="94"/>
      <c r="H828" s="94"/>
    </row>
    <row r="829" spans="4:8" s="49" customFormat="1">
      <c r="D829" s="94"/>
      <c r="E829" s="94"/>
      <c r="F829" s="94"/>
      <c r="G829" s="94"/>
      <c r="H829" s="94"/>
    </row>
    <row r="830" spans="4:8" s="49" customFormat="1">
      <c r="D830" s="94"/>
      <c r="E830" s="94"/>
      <c r="F830" s="94"/>
      <c r="G830" s="94"/>
      <c r="H830" s="94"/>
    </row>
    <row r="831" spans="4:8" s="49" customFormat="1">
      <c r="D831" s="94"/>
      <c r="E831" s="94"/>
      <c r="F831" s="94"/>
      <c r="G831" s="94"/>
      <c r="H831" s="94"/>
    </row>
    <row r="832" spans="4:8" s="49" customFormat="1">
      <c r="D832" s="94"/>
      <c r="E832" s="94"/>
      <c r="F832" s="94"/>
      <c r="G832" s="94"/>
      <c r="H832" s="94"/>
    </row>
    <row r="833" spans="4:8" s="49" customFormat="1">
      <c r="D833" s="94"/>
      <c r="E833" s="94"/>
      <c r="F833" s="94"/>
      <c r="G833" s="94"/>
      <c r="H833" s="94"/>
    </row>
    <row r="834" spans="4:8" s="49" customFormat="1">
      <c r="D834" s="94"/>
      <c r="E834" s="94"/>
      <c r="F834" s="94"/>
      <c r="G834" s="94"/>
      <c r="H834" s="94"/>
    </row>
    <row r="835" spans="4:8" s="49" customFormat="1">
      <c r="D835" s="94"/>
      <c r="E835" s="94"/>
      <c r="F835" s="94"/>
      <c r="G835" s="94"/>
      <c r="H835" s="94"/>
    </row>
    <row r="836" spans="4:8" s="49" customFormat="1">
      <c r="D836" s="94"/>
      <c r="E836" s="94"/>
      <c r="F836" s="94"/>
      <c r="G836" s="94"/>
      <c r="H836" s="94"/>
    </row>
    <row r="837" spans="4:8" s="49" customFormat="1">
      <c r="D837" s="94"/>
      <c r="E837" s="94"/>
      <c r="F837" s="94"/>
      <c r="G837" s="94"/>
      <c r="H837" s="94"/>
    </row>
    <row r="838" spans="4:8" s="49" customFormat="1">
      <c r="D838" s="94"/>
      <c r="E838" s="94"/>
      <c r="F838" s="94"/>
      <c r="G838" s="94"/>
      <c r="H838" s="94"/>
    </row>
    <row r="839" spans="4:8" s="49" customFormat="1">
      <c r="D839" s="94"/>
      <c r="E839" s="94"/>
      <c r="F839" s="94"/>
      <c r="G839" s="94"/>
      <c r="H839" s="94"/>
    </row>
    <row r="840" spans="4:8" s="49" customFormat="1">
      <c r="D840" s="94"/>
      <c r="E840" s="94"/>
      <c r="F840" s="94"/>
      <c r="G840" s="94"/>
      <c r="H840" s="94"/>
    </row>
    <row r="841" spans="4:8" s="49" customFormat="1">
      <c r="D841" s="94"/>
      <c r="E841" s="94"/>
      <c r="F841" s="94"/>
      <c r="G841" s="94"/>
      <c r="H841" s="94"/>
    </row>
    <row r="842" spans="4:8" s="49" customFormat="1">
      <c r="D842" s="94"/>
      <c r="E842" s="94"/>
      <c r="F842" s="94"/>
      <c r="G842" s="94"/>
      <c r="H842" s="94"/>
    </row>
    <row r="843" spans="4:8" s="49" customFormat="1">
      <c r="D843" s="94"/>
      <c r="E843" s="94"/>
      <c r="F843" s="94"/>
      <c r="G843" s="94"/>
      <c r="H843" s="94"/>
    </row>
    <row r="844" spans="4:8" s="49" customFormat="1">
      <c r="D844" s="94"/>
      <c r="E844" s="94"/>
      <c r="F844" s="94"/>
      <c r="G844" s="94"/>
      <c r="H844" s="94"/>
    </row>
    <row r="845" spans="4:8" s="49" customFormat="1">
      <c r="D845" s="94"/>
      <c r="E845" s="94"/>
      <c r="F845" s="94"/>
      <c r="G845" s="94"/>
      <c r="H845" s="94"/>
    </row>
    <row r="846" spans="4:8" s="49" customFormat="1">
      <c r="D846" s="94"/>
      <c r="E846" s="94"/>
      <c r="F846" s="94"/>
      <c r="G846" s="94"/>
      <c r="H846" s="94"/>
    </row>
    <row r="847" spans="4:8" s="49" customFormat="1">
      <c r="D847" s="94"/>
      <c r="E847" s="94"/>
      <c r="F847" s="94"/>
      <c r="G847" s="94"/>
      <c r="H847" s="94"/>
    </row>
    <row r="848" spans="4:8" s="49" customFormat="1">
      <c r="D848" s="94"/>
      <c r="E848" s="94"/>
      <c r="F848" s="94"/>
      <c r="G848" s="94"/>
      <c r="H848" s="94"/>
    </row>
    <row r="849" spans="4:8" s="49" customFormat="1">
      <c r="D849" s="94"/>
      <c r="E849" s="94"/>
      <c r="F849" s="94"/>
      <c r="G849" s="94"/>
      <c r="H849" s="94"/>
    </row>
    <row r="850" spans="4:8" s="49" customFormat="1">
      <c r="D850" s="94"/>
      <c r="E850" s="94"/>
      <c r="F850" s="94"/>
      <c r="G850" s="94"/>
      <c r="H850" s="94"/>
    </row>
    <row r="851" spans="4:8" s="49" customFormat="1">
      <c r="D851" s="94"/>
      <c r="E851" s="94"/>
      <c r="F851" s="94"/>
      <c r="G851" s="94"/>
      <c r="H851" s="94"/>
    </row>
    <row r="852" spans="4:8" s="49" customFormat="1">
      <c r="D852" s="94"/>
      <c r="E852" s="94"/>
      <c r="F852" s="94"/>
      <c r="G852" s="94"/>
      <c r="H852" s="94"/>
    </row>
    <row r="853" spans="4:8" s="49" customFormat="1">
      <c r="D853" s="94"/>
      <c r="E853" s="94"/>
      <c r="F853" s="94"/>
      <c r="G853" s="94"/>
      <c r="H853" s="94"/>
    </row>
    <row r="854" spans="4:8" s="49" customFormat="1">
      <c r="D854" s="94"/>
      <c r="E854" s="94"/>
      <c r="F854" s="94"/>
      <c r="G854" s="94"/>
      <c r="H854" s="94"/>
    </row>
    <row r="855" spans="4:8" s="49" customFormat="1">
      <c r="D855" s="94"/>
      <c r="E855" s="94"/>
      <c r="F855" s="94"/>
      <c r="G855" s="94"/>
      <c r="H855" s="94"/>
    </row>
    <row r="856" spans="4:8" s="49" customFormat="1">
      <c r="D856" s="94"/>
      <c r="E856" s="94"/>
      <c r="F856" s="94"/>
      <c r="G856" s="94"/>
      <c r="H856" s="94"/>
    </row>
    <row r="857" spans="4:8" s="49" customFormat="1">
      <c r="D857" s="94"/>
      <c r="E857" s="94"/>
      <c r="F857" s="94"/>
      <c r="G857" s="94"/>
      <c r="H857" s="94"/>
    </row>
    <row r="858" spans="4:8" s="49" customFormat="1">
      <c r="D858" s="94"/>
      <c r="E858" s="94"/>
      <c r="F858" s="94"/>
      <c r="G858" s="94"/>
      <c r="H858" s="94"/>
    </row>
    <row r="859" spans="4:8" s="49" customFormat="1">
      <c r="D859" s="94"/>
      <c r="E859" s="94"/>
      <c r="F859" s="94"/>
      <c r="G859" s="94"/>
      <c r="H859" s="94"/>
    </row>
    <row r="860" spans="4:8" s="49" customFormat="1">
      <c r="D860" s="94"/>
      <c r="E860" s="94"/>
      <c r="F860" s="94"/>
      <c r="G860" s="94"/>
      <c r="H860" s="94"/>
    </row>
    <row r="861" spans="4:8" s="49" customFormat="1">
      <c r="D861" s="94"/>
      <c r="E861" s="94"/>
      <c r="F861" s="94"/>
      <c r="G861" s="94"/>
      <c r="H861" s="94"/>
    </row>
    <row r="862" spans="4:8" s="49" customFormat="1">
      <c r="D862" s="94"/>
      <c r="E862" s="94"/>
      <c r="F862" s="94"/>
      <c r="G862" s="94"/>
      <c r="H862" s="94"/>
    </row>
    <row r="863" spans="4:8" s="49" customFormat="1">
      <c r="D863" s="94"/>
      <c r="E863" s="94"/>
      <c r="F863" s="94"/>
      <c r="G863" s="94"/>
      <c r="H863" s="94"/>
    </row>
    <row r="864" spans="4:8" s="49" customFormat="1">
      <c r="D864" s="94"/>
      <c r="E864" s="94"/>
      <c r="F864" s="94"/>
      <c r="G864" s="94"/>
      <c r="H864" s="94"/>
    </row>
    <row r="865" spans="4:8" s="49" customFormat="1">
      <c r="D865" s="94"/>
      <c r="E865" s="94"/>
      <c r="F865" s="94"/>
      <c r="G865" s="94"/>
      <c r="H865" s="94"/>
    </row>
    <row r="866" spans="4:8" s="49" customFormat="1">
      <c r="D866" s="94"/>
      <c r="E866" s="94"/>
      <c r="F866" s="94"/>
      <c r="G866" s="94"/>
      <c r="H866" s="94"/>
    </row>
    <row r="867" spans="4:8" s="49" customFormat="1">
      <c r="D867" s="94"/>
      <c r="E867" s="94"/>
      <c r="F867" s="94"/>
      <c r="G867" s="94"/>
      <c r="H867" s="94"/>
    </row>
    <row r="868" spans="4:8" s="49" customFormat="1">
      <c r="D868" s="94"/>
      <c r="E868" s="94"/>
      <c r="F868" s="94"/>
      <c r="G868" s="94"/>
      <c r="H868" s="94"/>
    </row>
    <row r="869" spans="4:8" s="49" customFormat="1">
      <c r="D869" s="94"/>
      <c r="E869" s="94"/>
      <c r="F869" s="94"/>
      <c r="G869" s="94"/>
      <c r="H869" s="94"/>
    </row>
    <row r="870" spans="4:8" s="49" customFormat="1">
      <c r="D870" s="94"/>
      <c r="E870" s="94"/>
      <c r="F870" s="94"/>
      <c r="G870" s="94"/>
      <c r="H870" s="94"/>
    </row>
    <row r="871" spans="4:8" s="49" customFormat="1">
      <c r="D871" s="94"/>
      <c r="E871" s="94"/>
      <c r="F871" s="94"/>
      <c r="G871" s="94"/>
      <c r="H871" s="94"/>
    </row>
    <row r="872" spans="4:8" s="49" customFormat="1">
      <c r="D872" s="94"/>
      <c r="E872" s="94"/>
      <c r="F872" s="94"/>
      <c r="G872" s="94"/>
      <c r="H872" s="94"/>
    </row>
    <row r="873" spans="4:8" s="49" customFormat="1">
      <c r="D873" s="94"/>
      <c r="E873" s="94"/>
      <c r="F873" s="94"/>
      <c r="G873" s="94"/>
      <c r="H873" s="94"/>
    </row>
    <row r="874" spans="4:8" s="49" customFormat="1">
      <c r="D874" s="94"/>
      <c r="E874" s="94"/>
      <c r="F874" s="94"/>
      <c r="G874" s="94"/>
      <c r="H874" s="94"/>
    </row>
    <row r="875" spans="4:8" s="49" customFormat="1">
      <c r="D875" s="94"/>
      <c r="E875" s="94"/>
      <c r="F875" s="94"/>
      <c r="G875" s="94"/>
      <c r="H875" s="94"/>
    </row>
    <row r="876" spans="4:8" s="49" customFormat="1">
      <c r="D876" s="94"/>
      <c r="E876" s="94"/>
      <c r="F876" s="94"/>
      <c r="G876" s="94"/>
      <c r="H876" s="94"/>
    </row>
    <row r="877" spans="4:8" s="49" customFormat="1">
      <c r="D877" s="94"/>
      <c r="E877" s="94"/>
      <c r="F877" s="94"/>
      <c r="G877" s="94"/>
      <c r="H877" s="94"/>
    </row>
    <row r="878" spans="4:8" s="49" customFormat="1">
      <c r="D878" s="94"/>
      <c r="E878" s="94"/>
      <c r="F878" s="94"/>
      <c r="G878" s="94"/>
      <c r="H878" s="94"/>
    </row>
    <row r="879" spans="4:8" s="49" customFormat="1">
      <c r="D879" s="94"/>
      <c r="E879" s="94"/>
      <c r="F879" s="94"/>
      <c r="G879" s="94"/>
      <c r="H879" s="94"/>
    </row>
    <row r="880" spans="4:8" s="49" customFormat="1">
      <c r="D880" s="94"/>
      <c r="E880" s="94"/>
      <c r="F880" s="94"/>
      <c r="G880" s="94"/>
      <c r="H880" s="94"/>
    </row>
    <row r="881" spans="4:8" s="49" customFormat="1">
      <c r="D881" s="94"/>
      <c r="E881" s="94"/>
      <c r="F881" s="94"/>
      <c r="G881" s="94"/>
      <c r="H881" s="94"/>
    </row>
    <row r="882" spans="4:8" s="49" customFormat="1">
      <c r="D882" s="94"/>
      <c r="E882" s="94"/>
      <c r="F882" s="94"/>
      <c r="G882" s="94"/>
      <c r="H882" s="94"/>
    </row>
    <row r="883" spans="4:8" s="49" customFormat="1">
      <c r="D883" s="94"/>
      <c r="E883" s="94"/>
      <c r="F883" s="94"/>
      <c r="G883" s="94"/>
      <c r="H883" s="94"/>
    </row>
    <row r="884" spans="4:8" s="49" customFormat="1">
      <c r="D884" s="94"/>
      <c r="E884" s="94"/>
      <c r="F884" s="94"/>
      <c r="G884" s="94"/>
      <c r="H884" s="94"/>
    </row>
    <row r="885" spans="4:8" s="49" customFormat="1">
      <c r="D885" s="94"/>
      <c r="E885" s="94"/>
      <c r="F885" s="94"/>
      <c r="G885" s="94"/>
      <c r="H885" s="94"/>
    </row>
  </sheetData>
  <sheetProtection sheet="1" objects="1" scenarios="1"/>
  <mergeCells count="1">
    <mergeCell ref="C3:H3"/>
  </mergeCells>
  <pageMargins left="0.7" right="0.7" top="0.75" bottom="0.75" header="0.3" footer="0.3"/>
  <ignoredErrors>
    <ignoredError sqref="G6:G2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B1:U234"/>
  <sheetViews>
    <sheetView zoomScaleNormal="100" workbookViewId="0">
      <selection activeCell="C3" sqref="C3:F3"/>
    </sheetView>
  </sheetViews>
  <sheetFormatPr baseColWidth="10" defaultColWidth="8.81640625" defaultRowHeight="14"/>
  <cols>
    <col min="1" max="1" width="8.81640625" style="2"/>
    <col min="2" max="2" width="2.453125" style="2" customWidth="1"/>
    <col min="3" max="3" width="48.36328125" style="3" bestFit="1" customWidth="1"/>
    <col min="4" max="6" width="13.81640625" style="3" customWidth="1"/>
    <col min="7" max="9" width="2.453125" style="2" customWidth="1"/>
    <col min="10" max="10" width="69.1796875" style="2" bestFit="1" customWidth="1"/>
    <col min="11" max="11" width="11" style="2" customWidth="1"/>
    <col min="12" max="12" width="11.6328125" style="2" customWidth="1"/>
    <col min="13" max="13" width="11.6328125" style="2" bestFit="1" customWidth="1"/>
    <col min="14" max="16" width="2.453125" style="2" customWidth="1"/>
    <col min="17" max="17" width="64.1796875" style="2" bestFit="1" customWidth="1"/>
    <col min="18" max="18" width="16.6328125" style="2" bestFit="1" customWidth="1"/>
    <col min="19" max="20" width="13.36328125" style="2" customWidth="1"/>
    <col min="21" max="22" width="2.453125" style="2" customWidth="1"/>
    <col min="23" max="16384" width="8.81640625" style="2"/>
  </cols>
  <sheetData>
    <row r="1" spans="2:21" ht="14.5" thickBot="1">
      <c r="D1" s="2"/>
      <c r="E1" s="2"/>
      <c r="F1" s="2"/>
    </row>
    <row r="2" spans="2:21" ht="14.5" thickBot="1">
      <c r="B2" s="4"/>
      <c r="C2" s="5"/>
      <c r="D2" s="6"/>
      <c r="E2" s="6"/>
      <c r="F2" s="6"/>
      <c r="G2" s="7"/>
      <c r="I2" s="4"/>
      <c r="J2" s="5"/>
      <c r="K2" s="153"/>
      <c r="L2" s="153"/>
      <c r="M2" s="153"/>
      <c r="N2" s="7"/>
      <c r="P2" s="4"/>
      <c r="Q2" s="5"/>
      <c r="R2" s="153"/>
      <c r="S2" s="6"/>
      <c r="T2" s="6"/>
      <c r="U2" s="7"/>
    </row>
    <row r="3" spans="2:21" ht="25.5" thickBot="1">
      <c r="B3" s="11"/>
      <c r="C3" s="194" t="s">
        <v>49</v>
      </c>
      <c r="D3" s="195"/>
      <c r="E3" s="195"/>
      <c r="F3" s="196"/>
      <c r="G3" s="12"/>
      <c r="I3" s="11"/>
      <c r="J3" s="194" t="s">
        <v>61</v>
      </c>
      <c r="K3" s="195"/>
      <c r="L3" s="195"/>
      <c r="M3" s="196"/>
      <c r="N3" s="12"/>
      <c r="P3" s="11"/>
      <c r="Q3" s="194" t="s">
        <v>62</v>
      </c>
      <c r="R3" s="195"/>
      <c r="S3" s="195"/>
      <c r="T3" s="196"/>
      <c r="U3" s="12"/>
    </row>
    <row r="4" spans="2:21">
      <c r="B4" s="11"/>
      <c r="C4" s="15"/>
      <c r="D4" s="16"/>
      <c r="E4" s="16"/>
      <c r="F4" s="16"/>
      <c r="G4" s="12"/>
      <c r="I4" s="11"/>
      <c r="J4" s="30"/>
      <c r="K4" s="30"/>
      <c r="L4" s="30"/>
      <c r="M4" s="30"/>
      <c r="N4" s="12"/>
      <c r="P4" s="11"/>
      <c r="Q4" s="30"/>
      <c r="R4" s="30"/>
      <c r="S4" s="30"/>
      <c r="T4" s="30"/>
      <c r="U4" s="12"/>
    </row>
    <row r="5" spans="2:21">
      <c r="B5" s="11"/>
      <c r="C5" s="111" t="s">
        <v>49</v>
      </c>
      <c r="D5" s="18" t="s">
        <v>27</v>
      </c>
      <c r="E5" s="18" t="s">
        <v>28</v>
      </c>
      <c r="F5" s="18" t="s">
        <v>29</v>
      </c>
      <c r="G5" s="12"/>
      <c r="I5" s="11"/>
      <c r="J5" s="111" t="s">
        <v>135</v>
      </c>
      <c r="K5" s="18" t="s">
        <v>27</v>
      </c>
      <c r="L5" s="18" t="s">
        <v>28</v>
      </c>
      <c r="M5" s="18" t="s">
        <v>29</v>
      </c>
      <c r="N5" s="12"/>
      <c r="P5" s="11"/>
      <c r="Q5" s="111" t="s">
        <v>138</v>
      </c>
      <c r="R5" s="18"/>
      <c r="S5" s="18" t="s">
        <v>28</v>
      </c>
      <c r="T5" s="18" t="s">
        <v>29</v>
      </c>
      <c r="U5" s="12"/>
    </row>
    <row r="6" spans="2:21" ht="16.5">
      <c r="B6" s="11"/>
      <c r="C6" s="30" t="str">
        <f>_xlfn.CONCAT("Área de ",Entradas!D$5," (ha)")</f>
        <v>Área de Cobertura 1 (ha)</v>
      </c>
      <c r="D6" s="112">
        <v>30</v>
      </c>
      <c r="E6" s="112">
        <v>30</v>
      </c>
      <c r="F6" s="112">
        <v>20</v>
      </c>
      <c r="G6" s="12"/>
      <c r="I6" s="11"/>
      <c r="J6" s="30" t="s">
        <v>52</v>
      </c>
      <c r="K6" s="26">
        <f>SUM(Observaciones!$F$371:$F$735)</f>
        <v>785.99999999999989</v>
      </c>
      <c r="L6" s="26">
        <f>SUM(Observaciones!$F$371:$F$735)</f>
        <v>785.99999999999989</v>
      </c>
      <c r="M6" s="26">
        <f>SUM(Observaciones!$F$371:$F$735)</f>
        <v>785.99999999999989</v>
      </c>
      <c r="N6" s="12"/>
      <c r="P6" s="11"/>
      <c r="Q6" s="15" t="s">
        <v>139</v>
      </c>
      <c r="R6" s="87"/>
      <c r="S6" s="20">
        <f>Constantes!E29</f>
        <v>514.70588235294122</v>
      </c>
      <c r="T6" s="20">
        <f>Constantes!F29</f>
        <v>128.6764705882353</v>
      </c>
      <c r="U6" s="12"/>
    </row>
    <row r="7" spans="2:21">
      <c r="B7" s="11"/>
      <c r="C7" s="30" t="str">
        <f>_xlfn.CONCAT("Área de ",Entradas!E$5," (ha)")</f>
        <v>Área de Cobertura 2 (ha)</v>
      </c>
      <c r="D7" s="112">
        <v>10</v>
      </c>
      <c r="E7" s="112">
        <v>10</v>
      </c>
      <c r="F7" s="112">
        <v>0</v>
      </c>
      <c r="G7" s="12"/>
      <c r="I7" s="11"/>
      <c r="J7" s="30" t="s">
        <v>57</v>
      </c>
      <c r="K7" s="27">
        <f>SUM(Cálculos!E$372:E$736)</f>
        <v>379.73248311322942</v>
      </c>
      <c r="L7" s="27">
        <f>SUM(Cálculos!Z$372:Z$736)</f>
        <v>384.47962457867067</v>
      </c>
      <c r="M7" s="27">
        <f>SUM(Cálculos!AT$372:AT$736)</f>
        <v>375.05364762050067</v>
      </c>
      <c r="N7" s="12"/>
      <c r="P7" s="11"/>
      <c r="Q7" s="15" t="s">
        <v>97</v>
      </c>
      <c r="R7" s="87"/>
      <c r="S7" s="114">
        <f>Constantes!E$28*Entradas!E$22</f>
        <v>4000</v>
      </c>
      <c r="T7" s="114">
        <f>Constantes!F$28*Entradas!F$22</f>
        <v>1000</v>
      </c>
      <c r="U7" s="12"/>
    </row>
    <row r="8" spans="2:21">
      <c r="B8" s="11"/>
      <c r="C8" s="30" t="str">
        <f>_xlfn.CONCAT("Área de ",Entradas!F$5," (ha)")</f>
        <v>Área de Cobertura 3 (ha)</v>
      </c>
      <c r="D8" s="112">
        <v>10</v>
      </c>
      <c r="E8" s="112">
        <v>10</v>
      </c>
      <c r="F8" s="112">
        <v>30</v>
      </c>
      <c r="G8" s="12"/>
      <c r="I8" s="11"/>
      <c r="J8" s="30" t="s">
        <v>55</v>
      </c>
      <c r="K8" s="26">
        <f>SUM(Cálculos!F$372:F$736)</f>
        <v>48.175785158492886</v>
      </c>
      <c r="L8" s="26">
        <f>SUM(Cálculos!Y$372:Y$736)</f>
        <v>25.19761400912375</v>
      </c>
      <c r="M8" s="26">
        <f>SUM(Cálculos!AS$372:AS$736)</f>
        <v>28.737275796460199</v>
      </c>
      <c r="N8" s="12"/>
      <c r="P8" s="11"/>
      <c r="Q8" s="15" t="s">
        <v>104</v>
      </c>
      <c r="R8" s="87"/>
      <c r="S8" s="29">
        <f>S$6*Entradas!E$23</f>
        <v>1544.1176470588236</v>
      </c>
      <c r="T8" s="29">
        <f>T$6*Entradas!F$23</f>
        <v>386.02941176470591</v>
      </c>
      <c r="U8" s="12"/>
    </row>
    <row r="9" spans="2:21">
      <c r="B9" s="11"/>
      <c r="C9" s="30" t="s">
        <v>95</v>
      </c>
      <c r="D9" s="100">
        <f>SUM(D6:D8)</f>
        <v>50</v>
      </c>
      <c r="E9" s="100">
        <f>SUM(E6:E8)</f>
        <v>50</v>
      </c>
      <c r="F9" s="100">
        <f>SUM(F6:F8)</f>
        <v>50</v>
      </c>
      <c r="G9" s="12"/>
      <c r="I9" s="11"/>
      <c r="J9" s="30" t="s">
        <v>56</v>
      </c>
      <c r="K9" s="27">
        <f>SUM(Cálculos!G$372:G$736)</f>
        <v>224.39937652735114</v>
      </c>
      <c r="L9" s="27">
        <f>SUM(Cálculos!AA$372:AA$736)</f>
        <v>240.90522760273319</v>
      </c>
      <c r="M9" s="27">
        <f>SUM(Cálculos!AU$372:AU$736)</f>
        <v>244.61927865961309</v>
      </c>
      <c r="N9" s="12"/>
      <c r="P9" s="11"/>
      <c r="Q9" s="30" t="s">
        <v>96</v>
      </c>
      <c r="R9" s="113"/>
      <c r="S9" s="114">
        <f>(MAX(0,E$6-$D$6)*Entradas!$D13+MAX(0,E$7-$D$7)*Entradas!$E13+MAX(0,E$8-$D$8)*Entradas!$F13)</f>
        <v>0</v>
      </c>
      <c r="T9" s="114">
        <f>(MAX(0,F$6-$D$6)*Entradas!$D13+MAX(0,F$7-$D$7)*Entradas!$E13+MAX(0,F$8-$D$8)*Entradas!$F13)</f>
        <v>4000</v>
      </c>
      <c r="U9" s="12"/>
    </row>
    <row r="10" spans="2:21">
      <c r="B10" s="11"/>
      <c r="C10" s="118" t="s">
        <v>105</v>
      </c>
      <c r="D10" s="30"/>
      <c r="E10" s="22" t="str">
        <f>IF(D9=E9,"SI","NO")</f>
        <v>SI</v>
      </c>
      <c r="F10" s="22" t="str">
        <f>IF(D9=F9,"SI","NO")</f>
        <v>SI</v>
      </c>
      <c r="G10" s="12"/>
      <c r="I10" s="11"/>
      <c r="J10" s="30" t="s">
        <v>53</v>
      </c>
      <c r="K10" s="26">
        <f>SUM(Cálculos!L$372:L$736)</f>
        <v>404.16733792553606</v>
      </c>
      <c r="L10" s="26">
        <f>SUM(Cálculos!AF$372:AF$736)</f>
        <v>399.024194803309</v>
      </c>
      <c r="M10" s="26">
        <f>SUM(Cálculos!AZ$372:AZ$736)</f>
        <v>408.30872657739258</v>
      </c>
      <c r="N10" s="12"/>
      <c r="P10" s="11"/>
      <c r="Q10" s="30" t="s">
        <v>219</v>
      </c>
      <c r="R10" s="30"/>
      <c r="S10" s="156">
        <v>0</v>
      </c>
      <c r="T10" s="156">
        <v>0</v>
      </c>
      <c r="U10" s="12"/>
    </row>
    <row r="11" spans="2:21" ht="16">
      <c r="B11" s="11"/>
      <c r="C11" s="15" t="s">
        <v>197</v>
      </c>
      <c r="D11" s="15"/>
      <c r="E11" s="112">
        <v>20</v>
      </c>
      <c r="F11" s="112">
        <v>5</v>
      </c>
      <c r="G11" s="12"/>
      <c r="I11" s="11"/>
      <c r="J11" s="30" t="s">
        <v>54</v>
      </c>
      <c r="K11" s="27">
        <f>SUM(Cálculos!K$372:K$736)</f>
        <v>222.2991975661169</v>
      </c>
      <c r="L11" s="27">
        <f>SUM(Cálculos!AE$372:AE$736)</f>
        <v>238.40904698471286</v>
      </c>
      <c r="M11" s="27">
        <f>SUM(Cálculos!AY$372:AY$736)</f>
        <v>241.98165285750591</v>
      </c>
      <c r="N11" s="12"/>
      <c r="P11" s="11"/>
      <c r="Q11" s="30" t="s">
        <v>101</v>
      </c>
      <c r="R11" s="30"/>
      <c r="S11" s="29">
        <f>SUM(S7:S10)</f>
        <v>5544.1176470588234</v>
      </c>
      <c r="T11" s="29">
        <f>SUM(T7:T10)</f>
        <v>5386.0294117647063</v>
      </c>
      <c r="U11" s="12"/>
    </row>
    <row r="12" spans="2:21">
      <c r="B12" s="11"/>
      <c r="C12" s="118" t="s">
        <v>106</v>
      </c>
      <c r="D12" s="30"/>
      <c r="E12" s="22" t="str">
        <f>IF(E11&lt;=E9,"SI","NO")</f>
        <v>SI</v>
      </c>
      <c r="F12" s="22" t="str">
        <f>IF(F11&lt;=F9,"SI","NO")</f>
        <v>SI</v>
      </c>
      <c r="G12" s="12"/>
      <c r="I12" s="11"/>
      <c r="J12" s="30" t="s">
        <v>136</v>
      </c>
      <c r="K12" s="26">
        <f>D9*SUM(Cálculos!N$372:N$736)</f>
        <v>24.403157155903322</v>
      </c>
      <c r="L12" s="26">
        <f>E9*SUM(Cálculos!AH$372:AH$736)</f>
        <v>15.465887963897295</v>
      </c>
      <c r="M12" s="26">
        <f>F9*SUM(Cálculos!BB$372:BB$736)</f>
        <v>5.4910857154718817</v>
      </c>
      <c r="N12" s="12"/>
      <c r="P12" s="11"/>
      <c r="Q12" s="30"/>
      <c r="R12" s="30"/>
      <c r="S12" s="30"/>
      <c r="T12" s="30"/>
      <c r="U12" s="12"/>
    </row>
    <row r="13" spans="2:21" ht="16.5">
      <c r="B13" s="11"/>
      <c r="C13" s="30"/>
      <c r="D13" s="16"/>
      <c r="E13" s="16"/>
      <c r="F13" s="16"/>
      <c r="G13" s="12"/>
      <c r="I13" s="11"/>
      <c r="J13" s="30" t="s">
        <v>108</v>
      </c>
      <c r="K13" s="27">
        <f>AVERAGE(Cálculos!O$372:O$736)</f>
        <v>33.512491846559428</v>
      </c>
      <c r="L13" s="27">
        <f>AVERAGE(Cálculos!AI$372:AI$736)</f>
        <v>20.289917173667984</v>
      </c>
      <c r="M13" s="27">
        <f>AVERAGE(Cálculos!BC$372:BC$736)</f>
        <v>8.1876851087500171</v>
      </c>
      <c r="N13" s="12"/>
      <c r="P13" s="11"/>
      <c r="Q13" s="30"/>
      <c r="R13" s="30"/>
      <c r="S13" s="30"/>
      <c r="T13" s="30"/>
      <c r="U13" s="12"/>
    </row>
    <row r="14" spans="2:21">
      <c r="B14" s="11"/>
      <c r="C14" s="111" t="s">
        <v>134</v>
      </c>
      <c r="D14" s="18" t="s">
        <v>27</v>
      </c>
      <c r="E14" s="18" t="s">
        <v>28</v>
      </c>
      <c r="F14" s="18" t="s">
        <v>29</v>
      </c>
      <c r="G14" s="12"/>
      <c r="I14" s="11"/>
      <c r="J14" s="30"/>
      <c r="K14" s="30"/>
      <c r="L14" s="30"/>
      <c r="M14" s="30"/>
      <c r="N14" s="12"/>
      <c r="P14" s="11"/>
      <c r="Q14" s="30"/>
      <c r="R14" s="30"/>
      <c r="S14" s="30"/>
      <c r="T14" s="30"/>
      <c r="U14" s="12"/>
    </row>
    <row r="15" spans="2:21">
      <c r="B15" s="11"/>
      <c r="C15" s="30" t="s">
        <v>109</v>
      </c>
      <c r="D15" s="99">
        <f>(D$6*Entradas!$D6+D$7*Entradas!$E6+D$8*Entradas!$F6)/D$9</f>
        <v>73.2</v>
      </c>
      <c r="E15" s="99">
        <f>(E$6*Entradas!$D6+E$7*Entradas!$E6+E$8*Entradas!$F6)/E$9</f>
        <v>73.2</v>
      </c>
      <c r="F15" s="99">
        <f>(F$6*Entradas!$D6+F$7*Entradas!$E6+F$8*Entradas!$F6)/F$9</f>
        <v>69.400000000000006</v>
      </c>
      <c r="G15" s="12"/>
      <c r="I15" s="11"/>
      <c r="J15" s="111" t="s">
        <v>220</v>
      </c>
      <c r="K15" s="18" t="s">
        <v>27</v>
      </c>
      <c r="L15" s="18" t="s">
        <v>28</v>
      </c>
      <c r="M15" s="18" t="s">
        <v>29</v>
      </c>
      <c r="N15" s="12"/>
      <c r="P15" s="11"/>
      <c r="Q15" s="30"/>
      <c r="R15" s="30"/>
      <c r="S15" s="30"/>
      <c r="T15" s="30"/>
      <c r="U15" s="12"/>
    </row>
    <row r="16" spans="2:21" ht="16.5">
      <c r="B16" s="11"/>
      <c r="C16" s="30" t="s">
        <v>202</v>
      </c>
      <c r="D16" s="100">
        <f>(D$6*Entradas!$D7+D$7*Entradas!$E7+D$8*Entradas!$F7)/D$9</f>
        <v>1.7</v>
      </c>
      <c r="E16" s="100">
        <f>(E$6*Entradas!$D7+E$7*Entradas!$E7+E$8*Entradas!$F7)/E$9</f>
        <v>1.7</v>
      </c>
      <c r="F16" s="100">
        <f>(F$6*Entradas!$D7+F$7*Entradas!$E7+F$8*Entradas!$F7)/F$9</f>
        <v>1.7</v>
      </c>
      <c r="G16" s="12"/>
      <c r="I16" s="11"/>
      <c r="J16" s="30" t="s">
        <v>221</v>
      </c>
      <c r="K16" s="154">
        <f>COUNTIF(Cálculos!L$372:L$736,"&gt;"&amp;Entradas!$D$43)</f>
        <v>8</v>
      </c>
      <c r="L16" s="154">
        <f>COUNTIF(Cálculos!AF$372:AF$736,"&gt;"&amp;Entradas!$D$43)</f>
        <v>3</v>
      </c>
      <c r="M16" s="154">
        <f>COUNTIF(Cálculos!AZ$372:AZ$736,"&gt;"&amp;Entradas!$D$43)</f>
        <v>4</v>
      </c>
      <c r="N16" s="12"/>
      <c r="P16" s="11"/>
      <c r="Q16" s="30"/>
      <c r="R16" s="30"/>
      <c r="S16" s="30"/>
      <c r="T16" s="30"/>
      <c r="U16" s="12"/>
    </row>
    <row r="17" spans="2:21">
      <c r="B17" s="11"/>
      <c r="C17" s="30" t="s">
        <v>110</v>
      </c>
      <c r="D17" s="99">
        <f>(D$6*Entradas!$D8+D$7*Entradas!$E8+D$8*Entradas!$F8)/D$9</f>
        <v>2.9399999999999999E-2</v>
      </c>
      <c r="E17" s="99">
        <f>(E$6*Entradas!$D8+E$7*Entradas!$E8+E$8*Entradas!$F8)/E$9</f>
        <v>2.9399999999999999E-2</v>
      </c>
      <c r="F17" s="99">
        <f>(F$6*Entradas!$D8+F$7*Entradas!$E8+F$8*Entradas!$F8)/F$9</f>
        <v>0.01</v>
      </c>
      <c r="G17" s="12"/>
      <c r="I17" s="11"/>
      <c r="J17" s="30" t="s">
        <v>222</v>
      </c>
      <c r="K17" s="155">
        <f>SUMIF(Cálculos!L$372:L$736,"&gt;"&amp;Entradas!$D$43)-K16*Entradas!$D$43</f>
        <v>11.868562490279682</v>
      </c>
      <c r="L17" s="155">
        <f>SUMIF(Cálculos!AF$372:AF$736,"&gt;"&amp;Entradas!$D$43)-L16*Entradas!$D$43</f>
        <v>7.4369242396876061</v>
      </c>
      <c r="M17" s="155">
        <f>SUMIF(Cálculos!AZ$372:AZ$736,"&gt;"&amp;Entradas!$D$43)-M16*Entradas!$D$43</f>
        <v>6.4389326914194545</v>
      </c>
      <c r="N17" s="12"/>
      <c r="P17" s="11"/>
      <c r="Q17" s="30"/>
      <c r="R17" s="30"/>
      <c r="S17" s="30"/>
      <c r="T17" s="30"/>
      <c r="U17" s="12"/>
    </row>
    <row r="18" spans="2:21">
      <c r="B18" s="11"/>
      <c r="C18" s="30" t="s">
        <v>111</v>
      </c>
      <c r="D18" s="100">
        <f>(D$6*Entradas!$D9+D$7*Entradas!$E9+D$8*Entradas!$F9)/D$9</f>
        <v>0.158</v>
      </c>
      <c r="E18" s="100">
        <f>(E$6*Entradas!$D9+E$7*Entradas!$E9+E$8*Entradas!$F9)/E$9</f>
        <v>0.158</v>
      </c>
      <c r="F18" s="100">
        <f>(F$6*Entradas!$D9+F$7*Entradas!$E9+F$8*Entradas!$F9)/F$9</f>
        <v>0.17199999999999999</v>
      </c>
      <c r="G18" s="12"/>
      <c r="I18" s="11"/>
      <c r="J18" s="30" t="s">
        <v>223</v>
      </c>
      <c r="K18" s="154">
        <f>MAX(Cálculos!L$372:L$736)</f>
        <v>8.9514952684173785</v>
      </c>
      <c r="L18" s="154">
        <f>MAX(Cálculos!AF$372:AF$736)</f>
        <v>8.2508591418452255</v>
      </c>
      <c r="M18" s="154">
        <f>MAX(Cálculos!AZ$372:AZ$736)</f>
        <v>7.5681832887249634</v>
      </c>
      <c r="N18" s="12"/>
      <c r="P18" s="11"/>
      <c r="Q18" s="30"/>
      <c r="R18" s="30"/>
      <c r="S18" s="30"/>
      <c r="T18" s="30"/>
      <c r="U18" s="12"/>
    </row>
    <row r="19" spans="2:21" ht="16">
      <c r="B19" s="11"/>
      <c r="C19" s="30" t="s">
        <v>218</v>
      </c>
      <c r="D19" s="99">
        <f>(D$6*Entradas!$D10+D$7*Entradas!$E10+D$8*Entradas!$F10)/D$9</f>
        <v>0.84</v>
      </c>
      <c r="E19" s="99">
        <f>(E$6*Entradas!$D10+E$7*Entradas!$E10+E$8*Entradas!$F10)/E$9</f>
        <v>0.84</v>
      </c>
      <c r="F19" s="99">
        <f>(F$6*Entradas!$D10+F$7*Entradas!$E10+F$8*Entradas!$F10)/F$9</f>
        <v>0.68</v>
      </c>
      <c r="G19" s="12"/>
      <c r="I19" s="11"/>
      <c r="J19" s="30" t="s">
        <v>224</v>
      </c>
      <c r="K19" s="155">
        <f>COUNTIF(Cálculos!L$372:L$736,"&lt;"&amp;Entradas!$D$44)</f>
        <v>69</v>
      </c>
      <c r="L19" s="155">
        <f>COUNTIF(Cálculos!AF$372:AF$736,"&lt;"&amp;Entradas!$D$44)</f>
        <v>57</v>
      </c>
      <c r="M19" s="155">
        <f>COUNTIF(Cálculos!AZ$372:AZ$736,"&lt;"&amp;Entradas!$D$44)</f>
        <v>56</v>
      </c>
      <c r="N19" s="12"/>
      <c r="P19" s="11"/>
      <c r="Q19" s="30"/>
      <c r="R19" s="30"/>
      <c r="S19" s="30"/>
      <c r="T19" s="30"/>
      <c r="U19" s="12"/>
    </row>
    <row r="20" spans="2:21" ht="14.5" thickBot="1">
      <c r="B20" s="31"/>
      <c r="C20" s="32"/>
      <c r="D20" s="32"/>
      <c r="E20" s="32"/>
      <c r="F20" s="32"/>
      <c r="G20" s="33"/>
      <c r="I20" s="11"/>
      <c r="J20" s="30" t="s">
        <v>225</v>
      </c>
      <c r="K20" s="154">
        <f>SUMIF(Cálculos!L$372:L$736,"&lt;"&amp;Entradas!$D$44)+COUNTIF(Cálculos!L$372:L$736,"&gt;="&amp;Entradas!$D$44)*Entradas!$D$44</f>
        <v>175.96724613909069</v>
      </c>
      <c r="L20" s="154">
        <f>SUMIF(Cálculos!AF$372:AF$736,"&lt;"&amp;Entradas!$D$44)+COUNTIF(Cálculos!AF$372:AF$736,"&gt;="&amp;Entradas!$D$44)*Entradas!$D$44</f>
        <v>177.5633625221264</v>
      </c>
      <c r="M20" s="154">
        <f>SUMIF(Cálculos!AZ$372:AZ$736,"&lt;"&amp;Entradas!$D$44)+COUNTIF(Cálculos!AZ$372:AZ$736,"&gt;="&amp;Entradas!$D$44)*Entradas!$D$44</f>
        <v>177.90362298998841</v>
      </c>
      <c r="N20" s="12"/>
      <c r="P20" s="11"/>
      <c r="Q20" s="30"/>
      <c r="R20" s="30"/>
      <c r="S20" s="30"/>
      <c r="T20" s="30"/>
      <c r="U20" s="12"/>
    </row>
    <row r="21" spans="2:21">
      <c r="C21" s="2"/>
      <c r="D21" s="2"/>
      <c r="E21" s="2"/>
      <c r="F21" s="2"/>
      <c r="I21" s="11"/>
      <c r="J21" s="30" t="s">
        <v>226</v>
      </c>
      <c r="K21" s="155">
        <f>MIN(Cálculos!L$372:L$736)</f>
        <v>0.3220147620153781</v>
      </c>
      <c r="L21" s="155">
        <f>MIN(Cálculos!AF$372:AF$736)</f>
        <v>0.34305051632477962</v>
      </c>
      <c r="M21" s="155">
        <f>MIN(Cálculos!AZ$372:AZ$736)</f>
        <v>0.34827887263484719</v>
      </c>
      <c r="N21" s="12"/>
      <c r="P21" s="11"/>
      <c r="Q21" s="30"/>
      <c r="R21" s="30"/>
      <c r="S21" s="30"/>
      <c r="T21" s="30"/>
      <c r="U21" s="12"/>
    </row>
    <row r="22" spans="2:21">
      <c r="C22" s="2"/>
      <c r="D22" s="2"/>
      <c r="E22" s="2"/>
      <c r="F22" s="2"/>
      <c r="I22" s="11"/>
      <c r="J22" s="30" t="s">
        <v>227</v>
      </c>
      <c r="K22" s="154">
        <f>COUNTIF(Cálculos!N$372:N$736,"&gt;"&amp;Entradas!$D$45)</f>
        <v>27</v>
      </c>
      <c r="L22" s="154">
        <f>COUNTIF(Cálculos!AH$372:AH$736,"&gt;"&amp;Entradas!$D$45)</f>
        <v>14</v>
      </c>
      <c r="M22" s="154">
        <f>COUNTIF(Cálculos!BB$372:BB$736,"&gt;"&amp;Entradas!$D$45)</f>
        <v>14</v>
      </c>
      <c r="N22" s="12"/>
      <c r="P22" s="11"/>
      <c r="Q22" s="30"/>
      <c r="R22" s="30"/>
      <c r="S22" s="30"/>
      <c r="T22" s="30"/>
      <c r="U22" s="12"/>
    </row>
    <row r="23" spans="2:21">
      <c r="C23" s="2"/>
      <c r="D23" s="2"/>
      <c r="E23" s="2"/>
      <c r="F23" s="2"/>
      <c r="I23" s="11"/>
      <c r="J23" s="30" t="s">
        <v>228</v>
      </c>
      <c r="K23" s="155">
        <f>D9*SUMIF(Cálculos!N$372:N$736,"&gt;"&amp;Entradas!$D$45)-K22*Entradas!$D$45</f>
        <v>24.07744657033777</v>
      </c>
      <c r="L23" s="155">
        <f>E9*SUMIF(Cálculos!AH$372:AH$736,"&gt;"&amp;Entradas!$D$45)-L22*Entradas!$D$45</f>
        <v>15.374328026616055</v>
      </c>
      <c r="M23" s="155">
        <f>F9*SUMIF(Cálculos!BB$372:BB$736,"&gt;"&amp;Entradas!$D$45)-M22*Entradas!$D$45</f>
        <v>5.1683166619678227</v>
      </c>
      <c r="N23" s="12"/>
      <c r="P23" s="11"/>
      <c r="Q23" s="30"/>
      <c r="R23" s="30"/>
      <c r="S23" s="30"/>
      <c r="T23" s="30"/>
      <c r="U23" s="12"/>
    </row>
    <row r="24" spans="2:21">
      <c r="C24" s="2"/>
      <c r="D24" s="2"/>
      <c r="E24" s="2"/>
      <c r="F24" s="2"/>
      <c r="I24" s="11"/>
      <c r="J24" s="30" t="s">
        <v>229</v>
      </c>
      <c r="K24" s="154">
        <f>D9*MAX(Cálculos!N$372:N$736)</f>
        <v>6.1781059775255027</v>
      </c>
      <c r="L24" s="154">
        <f>E9*MAX(Cálculos!AH$372:AH$736)</f>
        <v>5.4913382087508547</v>
      </c>
      <c r="M24" s="154">
        <f>F9*MAX(Cálculos!BB$372:BB$736)</f>
        <v>1.6556699982962126</v>
      </c>
      <c r="N24" s="12"/>
      <c r="P24" s="11"/>
      <c r="Q24" s="30"/>
      <c r="R24" s="30"/>
      <c r="S24" s="30"/>
      <c r="T24" s="30"/>
      <c r="U24" s="12"/>
    </row>
    <row r="25" spans="2:21">
      <c r="C25" s="2"/>
      <c r="D25" s="2"/>
      <c r="E25" s="2"/>
      <c r="F25" s="2"/>
      <c r="I25" s="11"/>
      <c r="J25" s="30" t="s">
        <v>230</v>
      </c>
      <c r="K25" s="155">
        <f>COUNTIF(Cálculos!N$372:N$736,"&lt;"&amp;Entradas!$D$46)</f>
        <v>330</v>
      </c>
      <c r="L25" s="155">
        <f>COUNTIF(Cálculos!AH$372:AH$736,"&lt;"&amp;Entradas!$D$46)</f>
        <v>350</v>
      </c>
      <c r="M25" s="155">
        <f>COUNTIF(Cálculos!BB$372:BB$736,"&lt;"&amp;Entradas!$D$46)</f>
        <v>343</v>
      </c>
      <c r="N25" s="12"/>
      <c r="P25" s="11"/>
      <c r="Q25" s="30"/>
      <c r="R25" s="30"/>
      <c r="S25" s="30"/>
      <c r="T25" s="30"/>
      <c r="U25" s="12"/>
    </row>
    <row r="26" spans="2:21">
      <c r="C26" s="2"/>
      <c r="D26" s="2"/>
      <c r="E26" s="2"/>
      <c r="F26" s="2"/>
      <c r="I26" s="11"/>
      <c r="J26" s="30" t="s">
        <v>231</v>
      </c>
      <c r="K26" s="154">
        <f>D9*(SUMIF(Cálculos!N$372:N$736,"&lt;"&amp;Entradas!$D$46)+COUNTIF(Cálculos!N$372:N$736,"&gt;="&amp;Entradas!$D$46)*Entradas!$D$46)</f>
        <v>0.5705627353735363</v>
      </c>
      <c r="L26" s="154">
        <f>E9*(SUMIF(Cálculos!AH$372:AH$736,"&lt;"&amp;Entradas!$D$46)+COUNTIF(Cálculos!AH$372:AH$736,"&gt;="&amp;Entradas!$D$46)*Entradas!$D$46)</f>
        <v>0.22499999999999998</v>
      </c>
      <c r="M26" s="154">
        <f>F9*(SUMIF(Cálculos!BB$372:BB$736,"&lt;"&amp;Entradas!$D$46)+COUNTIF(Cálculos!BB$372:BB$736,"&gt;="&amp;Entradas!$D$46)*Entradas!$D$46)</f>
        <v>0.3811673216584508</v>
      </c>
      <c r="N26" s="12"/>
      <c r="P26" s="11"/>
      <c r="Q26" s="30"/>
      <c r="R26" s="30"/>
      <c r="S26" s="30"/>
      <c r="T26" s="30"/>
      <c r="U26" s="12"/>
    </row>
    <row r="27" spans="2:21">
      <c r="C27" s="2"/>
      <c r="D27" s="2"/>
      <c r="E27" s="2"/>
      <c r="F27" s="2"/>
      <c r="I27" s="11"/>
      <c r="J27" s="30" t="s">
        <v>232</v>
      </c>
      <c r="K27" s="155">
        <f>D9*MIN(Cálculos!N$372:N$736)</f>
        <v>0</v>
      </c>
      <c r="L27" s="155">
        <f>E9*MIN(Cálculos!AH$372:AH$736)</f>
        <v>0</v>
      </c>
      <c r="M27" s="155">
        <f>F9*MIN(Cálculos!BB$372:BB$736)</f>
        <v>0</v>
      </c>
      <c r="N27" s="12"/>
      <c r="P27" s="11"/>
      <c r="Q27" s="30"/>
      <c r="R27" s="30"/>
      <c r="S27" s="30"/>
      <c r="T27" s="30"/>
      <c r="U27" s="12"/>
    </row>
    <row r="28" spans="2:21">
      <c r="C28" s="2"/>
      <c r="D28" s="2"/>
      <c r="E28" s="2"/>
      <c r="F28" s="2"/>
      <c r="I28" s="11"/>
      <c r="J28" s="30"/>
      <c r="K28" s="30"/>
      <c r="L28" s="30"/>
      <c r="M28" s="30"/>
      <c r="N28" s="12"/>
      <c r="P28" s="11"/>
      <c r="Q28" s="30"/>
      <c r="R28" s="30"/>
      <c r="S28" s="30"/>
      <c r="T28" s="30"/>
      <c r="U28" s="12"/>
    </row>
    <row r="29" spans="2:21">
      <c r="C29" s="2"/>
      <c r="D29" s="2"/>
      <c r="E29" s="2"/>
      <c r="F29" s="2"/>
      <c r="I29" s="11"/>
      <c r="J29" s="111" t="s">
        <v>293</v>
      </c>
      <c r="K29" s="18" t="s">
        <v>27</v>
      </c>
      <c r="L29" s="18" t="s">
        <v>28</v>
      </c>
      <c r="M29" s="18" t="s">
        <v>29</v>
      </c>
      <c r="N29" s="12"/>
      <c r="P29" s="11"/>
      <c r="Q29" s="30"/>
      <c r="R29" s="30"/>
      <c r="S29" s="30"/>
      <c r="T29" s="30"/>
      <c r="U29" s="12"/>
    </row>
    <row r="30" spans="2:21">
      <c r="C30" s="2"/>
      <c r="D30" s="2"/>
      <c r="E30" s="2"/>
      <c r="F30" s="2"/>
      <c r="I30" s="11"/>
      <c r="J30" s="30" t="s">
        <v>294</v>
      </c>
      <c r="K30" s="170">
        <f>Gráficos!AQ20</f>
        <v>0.45301873698820255</v>
      </c>
      <c r="L30" s="30"/>
      <c r="M30" s="30"/>
      <c r="N30" s="12"/>
      <c r="P30" s="11"/>
      <c r="Q30" s="30"/>
      <c r="R30" s="30"/>
      <c r="S30" s="30"/>
      <c r="T30" s="30"/>
      <c r="U30" s="12"/>
    </row>
    <row r="31" spans="2:21">
      <c r="C31" s="2"/>
      <c r="D31" s="2"/>
      <c r="E31" s="2"/>
      <c r="F31" s="2"/>
      <c r="I31" s="11"/>
      <c r="J31" s="30" t="s">
        <v>295</v>
      </c>
      <c r="K31" s="171">
        <f>COUNTIF(Observaciones!F$372:F$736,"=0")/COUNT(Observaciones!F$372:F$736)</f>
        <v>0.60439560439560436</v>
      </c>
      <c r="L31" s="172"/>
      <c r="M31" s="172"/>
      <c r="N31" s="12"/>
      <c r="P31" s="11"/>
      <c r="Q31" s="30"/>
      <c r="R31" s="30"/>
      <c r="S31" s="30"/>
      <c r="T31" s="30"/>
      <c r="U31" s="12"/>
    </row>
    <row r="32" spans="2:21">
      <c r="C32" s="2"/>
      <c r="D32" s="2"/>
      <c r="E32" s="2"/>
      <c r="F32" s="2"/>
      <c r="I32" s="11"/>
      <c r="J32" s="30" t="s">
        <v>296</v>
      </c>
      <c r="K32" s="170">
        <f>K10/K6</f>
        <v>0.51420780906556762</v>
      </c>
      <c r="L32" s="170">
        <f>L10/L6</f>
        <v>0.50766436997876474</v>
      </c>
      <c r="M32" s="170">
        <f>M10/M6</f>
        <v>0.51947675137072857</v>
      </c>
      <c r="N32" s="12"/>
      <c r="P32" s="11"/>
      <c r="Q32" s="30"/>
      <c r="R32" s="30"/>
      <c r="S32" s="30"/>
      <c r="T32" s="30"/>
      <c r="U32" s="12"/>
    </row>
    <row r="33" spans="3:21">
      <c r="C33" s="2"/>
      <c r="D33" s="2"/>
      <c r="E33" s="2"/>
      <c r="F33" s="2"/>
      <c r="I33" s="11"/>
      <c r="J33" s="30" t="s">
        <v>297</v>
      </c>
      <c r="K33" s="171">
        <f>K11/K10</f>
        <v>0.55001771965817137</v>
      </c>
      <c r="L33" s="171">
        <f>L11/L10</f>
        <v>0.5974801781186021</v>
      </c>
      <c r="M33" s="171">
        <f>M11/M10</f>
        <v>0.59264384302018991</v>
      </c>
      <c r="N33" s="12"/>
      <c r="P33" s="11"/>
      <c r="Q33" s="30"/>
      <c r="R33" s="30"/>
      <c r="S33" s="30"/>
      <c r="T33" s="30"/>
      <c r="U33" s="12"/>
    </row>
    <row r="34" spans="3:21">
      <c r="C34" s="2"/>
      <c r="D34" s="2"/>
      <c r="E34" s="2"/>
      <c r="F34" s="2"/>
      <c r="I34" s="11"/>
      <c r="J34" s="30" t="s">
        <v>298</v>
      </c>
      <c r="K34" s="170">
        <f>K11/K6</f>
        <v>0.28282340657266786</v>
      </c>
      <c r="L34" s="170">
        <f>L11/L6</f>
        <v>0.30331939819938025</v>
      </c>
      <c r="M34" s="170">
        <f>M11/M6</f>
        <v>0.30786469829199231</v>
      </c>
      <c r="N34" s="12"/>
      <c r="P34" s="11"/>
      <c r="Q34" s="30"/>
      <c r="R34" s="30"/>
      <c r="S34" s="30"/>
      <c r="T34" s="30"/>
      <c r="U34" s="12"/>
    </row>
    <row r="35" spans="3:21">
      <c r="C35" s="2"/>
      <c r="D35" s="2"/>
      <c r="E35" s="2"/>
      <c r="F35" s="2"/>
      <c r="I35" s="11"/>
      <c r="J35" s="30" t="s">
        <v>299</v>
      </c>
      <c r="K35" s="171">
        <f>K6/K7</f>
        <v>2.0698782299475518</v>
      </c>
      <c r="L35" s="171">
        <f>L6/L7</f>
        <v>2.0443215966550441</v>
      </c>
      <c r="M35" s="171">
        <f>M6/M7</f>
        <v>2.095700188457617</v>
      </c>
      <c r="N35" s="12"/>
      <c r="P35" s="11"/>
      <c r="Q35" s="30"/>
      <c r="R35" s="30"/>
      <c r="S35" s="30"/>
      <c r="T35" s="30"/>
      <c r="U35" s="12"/>
    </row>
    <row r="36" spans="3:21">
      <c r="C36" s="2"/>
      <c r="D36" s="2"/>
      <c r="E36" s="2"/>
      <c r="F36" s="2"/>
      <c r="I36" s="11"/>
      <c r="J36" s="30" t="s">
        <v>300</v>
      </c>
      <c r="K36" s="173">
        <f>ABS((LOG(_xlfn.PERCENTILE.INC(Cálculos!L$372:L$736,0.33))-LOG(_xlfn.PERCENTILE.INC(Cálculos!L$372:L$736,0.66)))/0.33)</f>
        <v>0.87272239900744109</v>
      </c>
      <c r="L36" s="173">
        <f>ABS((LOG(_xlfn.PERCENTILE.INC(Cálculos!AF$372:AF$736,0.33))-LOG(_xlfn.PERCENTILE.INC(Cálculos!AF$372:AF$736,0.66)))/0.33)</f>
        <v>0.82015387456865285</v>
      </c>
      <c r="M36" s="173">
        <f>ABS((LOG(_xlfn.PERCENTILE.INC(Cálculos!AZ$372:AZ$736,0.33))-LOG(_xlfn.PERCENTILE.INC(Cálculos!AZ$372:AZ$736,0.66)))/0.33)</f>
        <v>0.83544205919887471</v>
      </c>
      <c r="N36" s="12"/>
      <c r="P36" s="11"/>
      <c r="Q36" s="30"/>
      <c r="R36" s="30"/>
      <c r="S36" s="30"/>
      <c r="T36" s="30"/>
      <c r="U36" s="12"/>
    </row>
    <row r="37" spans="3:21">
      <c r="C37" s="2"/>
      <c r="D37" s="2"/>
      <c r="E37" s="2"/>
      <c r="F37" s="2"/>
      <c r="I37" s="11"/>
      <c r="J37" s="30" t="s">
        <v>301</v>
      </c>
      <c r="K37" s="174">
        <f>Gráficos!BC$736/Escenarios!K$10</f>
        <v>0.25318069028041185</v>
      </c>
      <c r="L37" s="174">
        <f>Gráficos!BD$736/Escenarios!L$10</f>
        <v>0.15167037561512675</v>
      </c>
      <c r="M37" s="174">
        <f>Gráficos!BE$736/Escenarios!M$10</f>
        <v>0.16384783086571372</v>
      </c>
      <c r="N37" s="12"/>
      <c r="P37" s="11"/>
      <c r="Q37" s="30"/>
      <c r="R37" s="30"/>
      <c r="S37" s="30"/>
      <c r="T37" s="30"/>
      <c r="U37" s="12"/>
    </row>
    <row r="38" spans="3:21">
      <c r="C38" s="2"/>
      <c r="D38" s="2"/>
      <c r="E38" s="2"/>
      <c r="F38" s="2"/>
      <c r="I38" s="11"/>
      <c r="J38" s="30" t="s">
        <v>302</v>
      </c>
      <c r="K38" s="170">
        <f>Gráficos!AS20</f>
        <v>0.25940494045367851</v>
      </c>
      <c r="L38" s="170">
        <f>Gráficos!AU20</f>
        <v>0.24789715508058735</v>
      </c>
      <c r="M38" s="170">
        <f>Gráficos!AW20</f>
        <v>0.24525844930878574</v>
      </c>
      <c r="N38" s="12"/>
      <c r="P38" s="11"/>
      <c r="Q38" s="30"/>
      <c r="R38" s="30"/>
      <c r="S38" s="30"/>
      <c r="T38" s="30"/>
      <c r="U38" s="12"/>
    </row>
    <row r="39" spans="3:21">
      <c r="C39" s="2"/>
      <c r="D39" s="2"/>
      <c r="E39" s="2"/>
      <c r="F39" s="2"/>
      <c r="I39" s="11"/>
      <c r="J39" s="30" t="s">
        <v>303</v>
      </c>
      <c r="K39" s="171">
        <f>COUNTIF(Cálculos!L$372:L$736,"=0")/COUNT(Cálculos!L$372:L$736)</f>
        <v>0</v>
      </c>
      <c r="L39" s="171">
        <f>COUNTIF(Cálculos!AF$372:AF$736,"=0")/COUNT(Cálculos!AF$372:AF$736)</f>
        <v>0</v>
      </c>
      <c r="M39" s="171">
        <f>COUNTIF(Cálculos!AZ$372:AZ$736,"=0")/COUNT(Cálculos!AZ$372:AZ$736)</f>
        <v>0</v>
      </c>
      <c r="N39" s="12"/>
      <c r="P39" s="11"/>
      <c r="Q39" s="30"/>
      <c r="R39" s="30"/>
      <c r="S39" s="30"/>
      <c r="T39" s="30"/>
      <c r="U39" s="12"/>
    </row>
    <row r="40" spans="3:21">
      <c r="C40" s="2"/>
      <c r="D40" s="2"/>
      <c r="E40" s="2"/>
      <c r="F40" s="2"/>
      <c r="I40" s="11"/>
      <c r="J40" s="30" t="s">
        <v>304</v>
      </c>
      <c r="K40" s="170">
        <f>K18/K21</f>
        <v>27.798400335416584</v>
      </c>
      <c r="L40" s="170">
        <f>L18/L21</f>
        <v>24.051440674800816</v>
      </c>
      <c r="M40" s="170">
        <f>M18/M21</f>
        <v>21.730239424140496</v>
      </c>
      <c r="N40" s="12"/>
      <c r="P40" s="11"/>
      <c r="Q40" s="30"/>
      <c r="R40" s="30"/>
      <c r="S40" s="30"/>
      <c r="T40" s="30"/>
      <c r="U40" s="12"/>
    </row>
    <row r="41" spans="3:21">
      <c r="C41" s="2"/>
      <c r="D41" s="2"/>
      <c r="E41" s="2"/>
      <c r="F41" s="2"/>
      <c r="I41" s="11"/>
      <c r="J41" s="30" t="s">
        <v>305</v>
      </c>
      <c r="K41" s="174">
        <f>STDEV(Cálculos!L$372:L$736)/AVERAGE(Cálculos!L$372:L$736)</f>
        <v>0.78762079824892328</v>
      </c>
      <c r="L41" s="174">
        <f>STDEV(Cálculos!AF$372:AF$736)/AVERAGE(Cálculos!AF$372:AF$736)</f>
        <v>0.69522878347111561</v>
      </c>
      <c r="M41" s="174">
        <f>STDEV(Cálculos!AZ$372:AZ$736)/AVERAGE(Cálculos!AZ$372:AZ$736)</f>
        <v>0.67223202316650899</v>
      </c>
      <c r="N41" s="12"/>
      <c r="P41" s="11"/>
      <c r="Q41" s="30"/>
      <c r="R41" s="30"/>
      <c r="S41" s="30"/>
      <c r="T41" s="30"/>
      <c r="U41" s="12"/>
    </row>
    <row r="42" spans="3:21" ht="14.5" thickBot="1">
      <c r="C42" s="2"/>
      <c r="D42" s="2"/>
      <c r="E42" s="2"/>
      <c r="F42" s="2"/>
      <c r="I42" s="11"/>
      <c r="J42" s="30"/>
      <c r="K42" s="30"/>
      <c r="L42" s="30"/>
      <c r="M42" s="30"/>
      <c r="N42" s="12"/>
      <c r="P42" s="11"/>
      <c r="Q42" s="30"/>
      <c r="R42" s="30"/>
      <c r="S42" s="30"/>
      <c r="T42" s="30"/>
      <c r="U42" s="12"/>
    </row>
    <row r="43" spans="3:21" ht="25.5" thickBot="1">
      <c r="C43" s="2"/>
      <c r="D43" s="2"/>
      <c r="E43" s="2"/>
      <c r="F43" s="2"/>
      <c r="I43" s="11"/>
      <c r="J43" s="194" t="s">
        <v>306</v>
      </c>
      <c r="K43" s="195"/>
      <c r="L43" s="195"/>
      <c r="M43" s="196"/>
      <c r="N43" s="12"/>
      <c r="P43" s="11"/>
      <c r="Q43" s="194" t="s">
        <v>307</v>
      </c>
      <c r="R43" s="195"/>
      <c r="S43" s="195"/>
      <c r="T43" s="196"/>
      <c r="U43" s="12"/>
    </row>
    <row r="44" spans="3:21">
      <c r="C44" s="2"/>
      <c r="D44" s="2"/>
      <c r="E44" s="2"/>
      <c r="F44" s="2"/>
      <c r="I44" s="11"/>
      <c r="J44" s="30"/>
      <c r="K44" s="30"/>
      <c r="L44" s="30"/>
      <c r="M44" s="30"/>
      <c r="N44" s="12"/>
      <c r="P44" s="11"/>
      <c r="Q44" s="30"/>
      <c r="R44" s="30"/>
      <c r="S44" s="30"/>
      <c r="T44" s="30"/>
      <c r="U44" s="12"/>
    </row>
    <row r="45" spans="3:21">
      <c r="C45" s="2"/>
      <c r="D45" s="2"/>
      <c r="E45" s="2"/>
      <c r="F45" s="2"/>
      <c r="I45" s="11"/>
      <c r="J45" s="111" t="s">
        <v>58</v>
      </c>
      <c r="K45" s="18" t="s">
        <v>233</v>
      </c>
      <c r="L45" s="18" t="s">
        <v>28</v>
      </c>
      <c r="M45" s="18" t="s">
        <v>29</v>
      </c>
      <c r="N45" s="12"/>
      <c r="P45" s="11"/>
      <c r="Q45" s="111" t="s">
        <v>137</v>
      </c>
      <c r="R45" s="18" t="s">
        <v>233</v>
      </c>
      <c r="S45" s="18" t="s">
        <v>28</v>
      </c>
      <c r="T45" s="18" t="s">
        <v>29</v>
      </c>
      <c r="U45" s="12"/>
    </row>
    <row r="46" spans="3:21" ht="16.5">
      <c r="C46" s="2"/>
      <c r="D46" s="2"/>
      <c r="E46" s="2"/>
      <c r="F46" s="2"/>
      <c r="I46" s="11"/>
      <c r="J46" s="30" t="s">
        <v>234</v>
      </c>
      <c r="K46" s="30" t="s">
        <v>235</v>
      </c>
      <c r="L46" s="127">
        <f>0.01*(L7-$K7)*E$9</f>
        <v>2.3735707327206228</v>
      </c>
      <c r="M46" s="127">
        <f t="shared" ref="L46:M50" si="0">0.01*(M7-$K7)*F$9</f>
        <v>-2.3394177463643757</v>
      </c>
      <c r="N46" s="12"/>
      <c r="P46" s="11"/>
      <c r="Q46" s="135"/>
      <c r="R46" s="158"/>
      <c r="S46" s="158"/>
      <c r="T46" s="158"/>
      <c r="U46" s="12"/>
    </row>
    <row r="47" spans="3:21" ht="16.5">
      <c r="C47" s="2"/>
      <c r="D47" s="2"/>
      <c r="E47" s="2"/>
      <c r="F47" s="2"/>
      <c r="I47" s="11"/>
      <c r="J47" s="30" t="s">
        <v>236</v>
      </c>
      <c r="K47" s="30" t="s">
        <v>235</v>
      </c>
      <c r="L47" s="128">
        <f t="shared" si="0"/>
        <v>-11.489085574684568</v>
      </c>
      <c r="M47" s="128">
        <f t="shared" si="0"/>
        <v>-9.7192546810163432</v>
      </c>
      <c r="N47" s="12"/>
      <c r="P47" s="11"/>
      <c r="Q47" s="30" t="s">
        <v>237</v>
      </c>
      <c r="R47" s="30" t="s">
        <v>238</v>
      </c>
      <c r="S47" s="125">
        <f t="shared" ref="S47:T52" si="1">IFERROR(S$11/L47,"-")</f>
        <v>-482.55517038491871</v>
      </c>
      <c r="T47" s="125">
        <f t="shared" si="1"/>
        <v>-554.16074467980593</v>
      </c>
      <c r="U47" s="12"/>
    </row>
    <row r="48" spans="3:21" ht="16.5">
      <c r="C48" s="2"/>
      <c r="D48" s="2"/>
      <c r="E48" s="2"/>
      <c r="F48" s="2"/>
      <c r="I48" s="11"/>
      <c r="J48" s="30" t="s">
        <v>239</v>
      </c>
      <c r="K48" s="30" t="s">
        <v>235</v>
      </c>
      <c r="L48" s="127">
        <f t="shared" si="0"/>
        <v>8.2529255376910271</v>
      </c>
      <c r="M48" s="127">
        <f t="shared" si="0"/>
        <v>10.109951066130975</v>
      </c>
      <c r="N48" s="12"/>
      <c r="P48" s="11"/>
      <c r="Q48" s="30" t="s">
        <v>240</v>
      </c>
      <c r="R48" s="30" t="s">
        <v>238</v>
      </c>
      <c r="S48" s="126">
        <f t="shared" si="1"/>
        <v>671.77604132484828</v>
      </c>
      <c r="T48" s="126">
        <f t="shared" si="1"/>
        <v>532.7453492636846</v>
      </c>
      <c r="U48" s="12"/>
    </row>
    <row r="49" spans="3:21" ht="16.5">
      <c r="C49" s="2"/>
      <c r="D49" s="2"/>
      <c r="E49" s="2"/>
      <c r="F49" s="2"/>
      <c r="I49" s="11"/>
      <c r="J49" s="30" t="s">
        <v>241</v>
      </c>
      <c r="K49" s="30" t="s">
        <v>235</v>
      </c>
      <c r="L49" s="128">
        <f t="shared" si="0"/>
        <v>-2.5715715611135295</v>
      </c>
      <c r="M49" s="128">
        <f t="shared" si="0"/>
        <v>2.0706943259282582</v>
      </c>
      <c r="N49" s="12"/>
      <c r="P49" s="11"/>
      <c r="Q49" s="30" t="s">
        <v>242</v>
      </c>
      <c r="R49" s="30" t="s">
        <v>238</v>
      </c>
      <c r="S49" s="126">
        <f t="shared" si="1"/>
        <v>-2155.9258668493503</v>
      </c>
      <c r="T49" s="126">
        <f t="shared" si="1"/>
        <v>2601.0741152488731</v>
      </c>
      <c r="U49" s="12"/>
    </row>
    <row r="50" spans="3:21" ht="16.5">
      <c r="C50" s="2"/>
      <c r="D50" s="2"/>
      <c r="E50" s="2"/>
      <c r="F50" s="2"/>
      <c r="I50" s="11"/>
      <c r="J50" s="30" t="s">
        <v>243</v>
      </c>
      <c r="K50" s="30" t="s">
        <v>235</v>
      </c>
      <c r="L50" s="127">
        <f t="shared" si="0"/>
        <v>8.0549247092979783</v>
      </c>
      <c r="M50" s="127">
        <f t="shared" si="0"/>
        <v>9.8412276456945023</v>
      </c>
      <c r="N50" s="12"/>
      <c r="P50" s="11"/>
      <c r="Q50" s="30" t="s">
        <v>244</v>
      </c>
      <c r="R50" s="30" t="s">
        <v>238</v>
      </c>
      <c r="S50" s="126">
        <f t="shared" si="1"/>
        <v>688.28919538616242</v>
      </c>
      <c r="T50" s="126">
        <f t="shared" si="1"/>
        <v>547.29243196818766</v>
      </c>
      <c r="U50" s="12"/>
    </row>
    <row r="51" spans="3:21">
      <c r="C51" s="2"/>
      <c r="D51" s="2"/>
      <c r="E51" s="2"/>
      <c r="F51" s="2"/>
      <c r="I51" s="11"/>
      <c r="J51" s="30" t="s">
        <v>245</v>
      </c>
      <c r="K51" s="30" t="s">
        <v>246</v>
      </c>
      <c r="L51" s="128">
        <f>(L12-$K12)</f>
        <v>-8.9372691920060277</v>
      </c>
      <c r="M51" s="128">
        <f>(M12-$K12)</f>
        <v>-18.91207144043144</v>
      </c>
      <c r="N51" s="12"/>
      <c r="P51" s="11"/>
      <c r="Q51" s="30" t="s">
        <v>247</v>
      </c>
      <c r="R51" s="30" t="s">
        <v>248</v>
      </c>
      <c r="S51" s="125">
        <f t="shared" si="1"/>
        <v>-620.33687561048055</v>
      </c>
      <c r="T51" s="125">
        <f t="shared" si="1"/>
        <v>-284.79320357526291</v>
      </c>
      <c r="U51" s="12"/>
    </row>
    <row r="52" spans="3:21" ht="16.5">
      <c r="C52" s="2"/>
      <c r="D52" s="2"/>
      <c r="E52" s="2"/>
      <c r="F52" s="2"/>
      <c r="I52" s="11"/>
      <c r="J52" s="30" t="s">
        <v>249</v>
      </c>
      <c r="K52" s="30" t="s">
        <v>250</v>
      </c>
      <c r="L52" s="127">
        <f>(L13-$K13)</f>
        <v>-13.222574672891444</v>
      </c>
      <c r="M52" s="127">
        <f>(M13-$K13)</f>
        <v>-25.324806737809411</v>
      </c>
      <c r="N52" s="12"/>
      <c r="P52" s="11"/>
      <c r="Q52" s="30" t="s">
        <v>251</v>
      </c>
      <c r="R52" s="30" t="s">
        <v>252</v>
      </c>
      <c r="S52" s="125">
        <f t="shared" si="1"/>
        <v>-419.29183870863062</v>
      </c>
      <c r="T52" s="125">
        <f t="shared" si="1"/>
        <v>-212.6780064909035</v>
      </c>
      <c r="U52" s="12"/>
    </row>
    <row r="53" spans="3:21">
      <c r="C53" s="2"/>
      <c r="D53" s="2"/>
      <c r="E53" s="2"/>
      <c r="F53" s="2"/>
      <c r="I53" s="11"/>
      <c r="J53" s="30"/>
      <c r="K53" s="30"/>
      <c r="L53" s="30"/>
      <c r="M53" s="30"/>
      <c r="N53" s="12"/>
      <c r="P53" s="11"/>
      <c r="Q53" s="30"/>
      <c r="R53" s="30"/>
      <c r="S53" s="30"/>
      <c r="T53" s="30"/>
      <c r="U53" s="12"/>
    </row>
    <row r="54" spans="3:21">
      <c r="C54" s="2"/>
      <c r="D54" s="2"/>
      <c r="E54" s="2"/>
      <c r="F54" s="2"/>
      <c r="I54" s="11"/>
      <c r="J54" s="111" t="s">
        <v>253</v>
      </c>
      <c r="K54" s="18" t="s">
        <v>233</v>
      </c>
      <c r="L54" s="18" t="s">
        <v>28</v>
      </c>
      <c r="M54" s="18" t="s">
        <v>29</v>
      </c>
      <c r="N54" s="12"/>
      <c r="P54" s="11"/>
      <c r="Q54" s="111" t="s">
        <v>254</v>
      </c>
      <c r="R54" s="18" t="s">
        <v>233</v>
      </c>
      <c r="S54" s="18" t="s">
        <v>28</v>
      </c>
      <c r="T54" s="18" t="s">
        <v>29</v>
      </c>
      <c r="U54" s="12"/>
    </row>
    <row r="55" spans="3:21">
      <c r="C55" s="2"/>
      <c r="D55" s="2"/>
      <c r="E55" s="2"/>
      <c r="F55" s="2"/>
      <c r="I55" s="11"/>
      <c r="J55" s="30" t="s">
        <v>255</v>
      </c>
      <c r="K55" s="30" t="s">
        <v>256</v>
      </c>
      <c r="L55" s="157">
        <f>L16-$K16</f>
        <v>-5</v>
      </c>
      <c r="M55" s="157">
        <f>M16-$K16</f>
        <v>-4</v>
      </c>
      <c r="N55" s="12"/>
      <c r="P55" s="11"/>
      <c r="Q55" s="30" t="s">
        <v>257</v>
      </c>
      <c r="R55" s="30" t="s">
        <v>258</v>
      </c>
      <c r="S55" s="125">
        <f t="shared" ref="S55:S66" si="2">IFERROR(S$11/L55,"-")</f>
        <v>-1108.8235294117646</v>
      </c>
      <c r="T55" s="125">
        <f t="shared" ref="T55:T66" si="3">IFERROR(T$11/M55,"-")</f>
        <v>-1346.5073529411766</v>
      </c>
      <c r="U55" s="12"/>
    </row>
    <row r="56" spans="3:21" ht="16.5">
      <c r="C56" s="2"/>
      <c r="D56" s="2"/>
      <c r="E56" s="2"/>
      <c r="F56" s="2"/>
      <c r="I56" s="11"/>
      <c r="J56" s="30" t="s">
        <v>259</v>
      </c>
      <c r="K56" s="30" t="s">
        <v>235</v>
      </c>
      <c r="L56" s="157">
        <f>0.01*(L17-$K17)*E$9</f>
        <v>-2.2158191252960382</v>
      </c>
      <c r="M56" s="157">
        <f t="shared" ref="M56:M57" si="4">0.01*(M17-$K17)*F$9</f>
        <v>-2.714814899430114</v>
      </c>
      <c r="N56" s="12"/>
      <c r="P56" s="11"/>
      <c r="Q56" s="30" t="s">
        <v>260</v>
      </c>
      <c r="R56" s="30" t="s">
        <v>238</v>
      </c>
      <c r="S56" s="125">
        <f t="shared" si="2"/>
        <v>-2502.0623677115873</v>
      </c>
      <c r="T56" s="125">
        <f t="shared" si="3"/>
        <v>-1983.9398306290884</v>
      </c>
      <c r="U56" s="12"/>
    </row>
    <row r="57" spans="3:21" ht="16.5">
      <c r="C57" s="2"/>
      <c r="D57" s="2"/>
      <c r="E57" s="2"/>
      <c r="F57" s="2"/>
      <c r="I57" s="11"/>
      <c r="J57" s="30" t="s">
        <v>261</v>
      </c>
      <c r="K57" s="30" t="s">
        <v>235</v>
      </c>
      <c r="L57" s="157">
        <f>0.01*(L18-$K18)*E$9</f>
        <v>-0.35031806328607651</v>
      </c>
      <c r="M57" s="157">
        <f t="shared" si="4"/>
        <v>-0.69165598984620758</v>
      </c>
      <c r="N57" s="12"/>
      <c r="P57" s="11"/>
      <c r="Q57" s="30" t="s">
        <v>262</v>
      </c>
      <c r="R57" s="30" t="s">
        <v>238</v>
      </c>
      <c r="S57" s="125">
        <f t="shared" si="2"/>
        <v>-15825.954262973273</v>
      </c>
      <c r="T57" s="125">
        <f t="shared" si="3"/>
        <v>-7787.150680155768</v>
      </c>
      <c r="U57" s="12"/>
    </row>
    <row r="58" spans="3:21">
      <c r="C58" s="2"/>
      <c r="D58" s="2"/>
      <c r="E58" s="2"/>
      <c r="F58" s="2"/>
      <c r="I58" s="11"/>
      <c r="J58" s="30" t="s">
        <v>263</v>
      </c>
      <c r="K58" s="30" t="s">
        <v>256</v>
      </c>
      <c r="L58" s="157">
        <f>L19-$K19</f>
        <v>-12</v>
      </c>
      <c r="M58" s="157">
        <f>M19-$K19</f>
        <v>-13</v>
      </c>
      <c r="N58" s="12"/>
      <c r="P58" s="11"/>
      <c r="Q58" s="30" t="s">
        <v>264</v>
      </c>
      <c r="R58" s="30" t="s">
        <v>258</v>
      </c>
      <c r="S58" s="125">
        <f t="shared" si="2"/>
        <v>-462.00980392156862</v>
      </c>
      <c r="T58" s="125">
        <f t="shared" si="3"/>
        <v>-414.30995475113127</v>
      </c>
      <c r="U58" s="12"/>
    </row>
    <row r="59" spans="3:21" ht="16.5">
      <c r="C59" s="2"/>
      <c r="D59" s="2"/>
      <c r="E59" s="2"/>
      <c r="F59" s="2"/>
      <c r="I59" s="11"/>
      <c r="J59" s="30" t="s">
        <v>265</v>
      </c>
      <c r="K59" s="30" t="s">
        <v>235</v>
      </c>
      <c r="L59" s="157">
        <f>0.01*(L20-$K20)*E$9</f>
        <v>0.79805819151785329</v>
      </c>
      <c r="M59" s="157">
        <f t="shared" ref="M59" si="5">0.01*(M20-$K20)*F$9</f>
        <v>0.96818842544885797</v>
      </c>
      <c r="N59" s="12"/>
      <c r="P59" s="11"/>
      <c r="Q59" s="30" t="s">
        <v>266</v>
      </c>
      <c r="R59" s="30" t="s">
        <v>238</v>
      </c>
      <c r="S59" s="126">
        <f t="shared" si="2"/>
        <v>6947.0092607085235</v>
      </c>
      <c r="T59" s="126">
        <f t="shared" si="3"/>
        <v>5562.9971090262834</v>
      </c>
      <c r="U59" s="12"/>
    </row>
    <row r="60" spans="3:21" ht="16.5">
      <c r="C60" s="2"/>
      <c r="D60" s="2"/>
      <c r="E60" s="2"/>
      <c r="F60" s="2"/>
      <c r="I60" s="11"/>
      <c r="J60" s="30" t="s">
        <v>267</v>
      </c>
      <c r="K60" s="30" t="s">
        <v>235</v>
      </c>
      <c r="L60" s="157">
        <f>0.01*(L21-$K21)*E$9</f>
        <v>1.0517877154700761E-2</v>
      </c>
      <c r="M60" s="157">
        <f>0.01*(M21-$K21)*F$9</f>
        <v>1.3132055309734547E-2</v>
      </c>
      <c r="N60" s="12"/>
      <c r="P60" s="11"/>
      <c r="Q60" s="30" t="s">
        <v>268</v>
      </c>
      <c r="R60" s="30" t="s">
        <v>238</v>
      </c>
      <c r="S60" s="126">
        <f t="shared" si="2"/>
        <v>527113.74790881516</v>
      </c>
      <c r="T60" s="126">
        <f t="shared" si="3"/>
        <v>410143.67398926074</v>
      </c>
      <c r="U60" s="12"/>
    </row>
    <row r="61" spans="3:21">
      <c r="C61" s="2"/>
      <c r="D61" s="2"/>
      <c r="E61" s="2"/>
      <c r="F61" s="2"/>
      <c r="I61" s="11"/>
      <c r="J61" s="30" t="s">
        <v>269</v>
      </c>
      <c r="K61" s="30" t="s">
        <v>256</v>
      </c>
      <c r="L61" s="157">
        <f>0.01*(L22-$K22)*E$9</f>
        <v>-6.5</v>
      </c>
      <c r="M61" s="157">
        <f>0.01*(M22-$K22)*F$9</f>
        <v>-6.5</v>
      </c>
      <c r="N61" s="12"/>
      <c r="P61" s="11"/>
      <c r="Q61" s="30" t="s">
        <v>270</v>
      </c>
      <c r="R61" s="30" t="s">
        <v>258</v>
      </c>
      <c r="S61" s="125">
        <f t="shared" si="2"/>
        <v>-852.94117647058818</v>
      </c>
      <c r="T61" s="125">
        <f t="shared" si="3"/>
        <v>-828.61990950226254</v>
      </c>
      <c r="U61" s="12"/>
    </row>
    <row r="62" spans="3:21">
      <c r="C62" s="2"/>
      <c r="D62" s="2"/>
      <c r="E62" s="2"/>
      <c r="F62" s="2"/>
      <c r="I62" s="11"/>
      <c r="J62" s="30" t="s">
        <v>271</v>
      </c>
      <c r="K62" s="30" t="s">
        <v>246</v>
      </c>
      <c r="L62" s="157">
        <f>(L23-$K23)</f>
        <v>-8.7031185437217147</v>
      </c>
      <c r="M62" s="157">
        <f>(M23-$K23)</f>
        <v>-18.909129908369948</v>
      </c>
      <c r="N62" s="12"/>
      <c r="P62" s="11"/>
      <c r="Q62" s="30" t="s">
        <v>272</v>
      </c>
      <c r="R62" s="30" t="s">
        <v>248</v>
      </c>
      <c r="S62" s="125">
        <f t="shared" si="2"/>
        <v>-637.02655768813554</v>
      </c>
      <c r="T62" s="125">
        <f t="shared" si="3"/>
        <v>-284.83750642490594</v>
      </c>
      <c r="U62" s="12"/>
    </row>
    <row r="63" spans="3:21">
      <c r="C63" s="2"/>
      <c r="D63" s="2"/>
      <c r="E63" s="2"/>
      <c r="F63" s="2"/>
      <c r="I63" s="11"/>
      <c r="J63" s="30" t="s">
        <v>273</v>
      </c>
      <c r="K63" s="30" t="s">
        <v>246</v>
      </c>
      <c r="L63" s="157">
        <f>(L24-$K24)</f>
        <v>-0.68676776877464807</v>
      </c>
      <c r="M63" s="157">
        <f>(M24-$K24)</f>
        <v>-4.5224359792292903</v>
      </c>
      <c r="N63" s="12"/>
      <c r="P63" s="11"/>
      <c r="Q63" s="30" t="s">
        <v>274</v>
      </c>
      <c r="R63" s="30" t="s">
        <v>248</v>
      </c>
      <c r="S63" s="125">
        <f t="shared" si="2"/>
        <v>-8072.7691355562692</v>
      </c>
      <c r="T63" s="125">
        <f t="shared" si="3"/>
        <v>-1190.9575804946141</v>
      </c>
      <c r="U63" s="12"/>
    </row>
    <row r="64" spans="3:21">
      <c r="C64" s="2"/>
      <c r="D64" s="2"/>
      <c r="E64" s="2"/>
      <c r="F64" s="2"/>
      <c r="I64" s="11"/>
      <c r="J64" s="30" t="s">
        <v>275</v>
      </c>
      <c r="K64" s="30" t="s">
        <v>256</v>
      </c>
      <c r="L64" s="157">
        <f>L25-$K25</f>
        <v>20</v>
      </c>
      <c r="M64" s="157">
        <f>M25-$K25</f>
        <v>13</v>
      </c>
      <c r="N64" s="12"/>
      <c r="P64" s="11"/>
      <c r="Q64" s="30" t="s">
        <v>276</v>
      </c>
      <c r="R64" s="30" t="s">
        <v>258</v>
      </c>
      <c r="S64" s="126">
        <f t="shared" si="2"/>
        <v>277.20588235294116</v>
      </c>
      <c r="T64" s="126">
        <f t="shared" si="3"/>
        <v>414.30995475113127</v>
      </c>
      <c r="U64" s="12"/>
    </row>
    <row r="65" spans="3:21">
      <c r="C65" s="2"/>
      <c r="D65" s="2"/>
      <c r="E65" s="2"/>
      <c r="F65" s="2"/>
      <c r="I65" s="11"/>
      <c r="J65" s="30" t="s">
        <v>277</v>
      </c>
      <c r="K65" s="30" t="s">
        <v>246</v>
      </c>
      <c r="L65" s="157">
        <f>(L26-$K26)</f>
        <v>-0.34556273537353632</v>
      </c>
      <c r="M65" s="157">
        <f>(M26-$K26)</f>
        <v>-0.1893954137150855</v>
      </c>
      <c r="N65" s="12"/>
      <c r="P65" s="11"/>
      <c r="Q65" s="30" t="s">
        <v>278</v>
      </c>
      <c r="R65" s="30" t="s">
        <v>248</v>
      </c>
      <c r="S65" s="125">
        <f t="shared" si="2"/>
        <v>-16043.737010780127</v>
      </c>
      <c r="T65" s="125">
        <f t="shared" si="3"/>
        <v>-28438.013920796988</v>
      </c>
      <c r="U65" s="12"/>
    </row>
    <row r="66" spans="3:21">
      <c r="C66" s="2"/>
      <c r="D66" s="2"/>
      <c r="E66" s="2"/>
      <c r="F66" s="2"/>
      <c r="I66" s="11"/>
      <c r="J66" s="30" t="s">
        <v>279</v>
      </c>
      <c r="K66" s="30" t="s">
        <v>246</v>
      </c>
      <c r="L66" s="157">
        <f>(L27-$K27)</f>
        <v>0</v>
      </c>
      <c r="M66" s="157">
        <f>(M27-$K27)</f>
        <v>0</v>
      </c>
      <c r="N66" s="12"/>
      <c r="P66" s="11"/>
      <c r="Q66" s="30" t="s">
        <v>280</v>
      </c>
      <c r="R66" s="30" t="s">
        <v>248</v>
      </c>
      <c r="S66" s="125" t="str">
        <f t="shared" si="2"/>
        <v>-</v>
      </c>
      <c r="T66" s="125" t="str">
        <f t="shared" si="3"/>
        <v>-</v>
      </c>
      <c r="U66" s="12"/>
    </row>
    <row r="67" spans="3:21">
      <c r="C67" s="2"/>
      <c r="D67" s="2"/>
      <c r="E67" s="2"/>
      <c r="F67" s="2"/>
      <c r="I67" s="11"/>
      <c r="J67" s="30"/>
      <c r="K67" s="30"/>
      <c r="L67" s="30"/>
      <c r="M67" s="30"/>
      <c r="N67" s="12"/>
      <c r="P67" s="11"/>
      <c r="Q67" s="30"/>
      <c r="R67" s="30"/>
      <c r="S67" s="30"/>
      <c r="T67" s="30"/>
      <c r="U67" s="12"/>
    </row>
    <row r="68" spans="3:21">
      <c r="C68" s="2"/>
      <c r="D68" s="2"/>
      <c r="E68" s="2"/>
      <c r="F68" s="2"/>
      <c r="I68" s="11"/>
      <c r="J68" s="111" t="s">
        <v>308</v>
      </c>
      <c r="K68" s="18" t="s">
        <v>233</v>
      </c>
      <c r="L68" s="18" t="s">
        <v>28</v>
      </c>
      <c r="M68" s="18" t="s">
        <v>29</v>
      </c>
      <c r="N68" s="12"/>
      <c r="P68" s="11"/>
      <c r="Q68" s="111" t="s">
        <v>309</v>
      </c>
      <c r="R68" s="18" t="s">
        <v>233</v>
      </c>
      <c r="S68" s="18" t="s">
        <v>28</v>
      </c>
      <c r="T68" s="18" t="s">
        <v>29</v>
      </c>
      <c r="U68" s="12"/>
    </row>
    <row r="69" spans="3:21">
      <c r="C69" s="2"/>
      <c r="D69" s="2"/>
      <c r="E69" s="2"/>
      <c r="F69" s="2"/>
      <c r="I69" s="11"/>
      <c r="J69" s="30" t="s">
        <v>310</v>
      </c>
      <c r="K69" s="30" t="s">
        <v>311</v>
      </c>
      <c r="L69" s="175">
        <f t="shared" ref="L69:M77" si="6">L32-$K32</f>
        <v>-6.5434390868028824E-3</v>
      </c>
      <c r="M69" s="175">
        <f t="shared" si="6"/>
        <v>5.2689423051609507E-3</v>
      </c>
      <c r="N69" s="12"/>
      <c r="P69" s="11"/>
      <c r="Q69" s="30" t="s">
        <v>312</v>
      </c>
      <c r="R69" s="30" t="s">
        <v>313</v>
      </c>
      <c r="S69" s="126">
        <f t="shared" ref="S69:S78" si="7">IFERROR(S$11/L69,"-")</f>
        <v>-847278.86567179358</v>
      </c>
      <c r="T69" s="126">
        <f t="shared" ref="T69:T78" si="8">IFERROR(T$11/M69,"-")</f>
        <v>1022222.1272928094</v>
      </c>
      <c r="U69" s="12"/>
    </row>
    <row r="70" spans="3:21">
      <c r="C70" s="2"/>
      <c r="D70" s="2"/>
      <c r="E70" s="2"/>
      <c r="F70" s="2"/>
      <c r="I70" s="11"/>
      <c r="J70" s="30" t="s">
        <v>314</v>
      </c>
      <c r="K70" s="30" t="s">
        <v>311</v>
      </c>
      <c r="L70" s="175">
        <f t="shared" si="6"/>
        <v>4.7462458460430734E-2</v>
      </c>
      <c r="M70" s="175">
        <f t="shared" si="6"/>
        <v>4.2626123362018542E-2</v>
      </c>
      <c r="N70" s="12"/>
      <c r="P70" s="11"/>
      <c r="Q70" s="30" t="s">
        <v>315</v>
      </c>
      <c r="R70" s="30" t="s">
        <v>313</v>
      </c>
      <c r="S70" s="126">
        <f t="shared" si="7"/>
        <v>116810.58729144704</v>
      </c>
      <c r="T70" s="126">
        <f t="shared" si="8"/>
        <v>126355.13124244974</v>
      </c>
      <c r="U70" s="12"/>
    </row>
    <row r="71" spans="3:21">
      <c r="C71" s="2"/>
      <c r="D71" s="2"/>
      <c r="E71" s="2"/>
      <c r="F71" s="2"/>
      <c r="I71" s="11"/>
      <c r="J71" s="30" t="s">
        <v>316</v>
      </c>
      <c r="K71" s="30" t="s">
        <v>311</v>
      </c>
      <c r="L71" s="175">
        <f t="shared" si="6"/>
        <v>2.0495991626712395E-2</v>
      </c>
      <c r="M71" s="175">
        <f t="shared" si="6"/>
        <v>2.5041291719324454E-2</v>
      </c>
      <c r="N71" s="12"/>
      <c r="P71" s="11"/>
      <c r="Q71" s="30" t="s">
        <v>317</v>
      </c>
      <c r="R71" s="30" t="s">
        <v>313</v>
      </c>
      <c r="S71" s="126">
        <f t="shared" si="7"/>
        <v>270497.65378676204</v>
      </c>
      <c r="T71" s="126">
        <f t="shared" si="8"/>
        <v>215085.92576349759</v>
      </c>
      <c r="U71" s="12"/>
    </row>
    <row r="72" spans="3:21">
      <c r="C72" s="2"/>
      <c r="D72" s="2"/>
      <c r="E72" s="2"/>
      <c r="F72" s="2"/>
      <c r="I72" s="11"/>
      <c r="J72" s="30" t="s">
        <v>318</v>
      </c>
      <c r="K72" s="30" t="s">
        <v>311</v>
      </c>
      <c r="L72" s="175">
        <f t="shared" si="6"/>
        <v>-2.555663329250768E-2</v>
      </c>
      <c r="M72" s="175">
        <f t="shared" si="6"/>
        <v>2.582195851006519E-2</v>
      </c>
      <c r="N72" s="12"/>
      <c r="P72" s="11"/>
      <c r="Q72" s="30" t="s">
        <v>319</v>
      </c>
      <c r="R72" s="30" t="s">
        <v>313</v>
      </c>
      <c r="S72" s="126">
        <f t="shared" si="7"/>
        <v>-216934.58538156381</v>
      </c>
      <c r="T72" s="126">
        <f t="shared" si="8"/>
        <v>208583.30361212825</v>
      </c>
      <c r="U72" s="12"/>
    </row>
    <row r="73" spans="3:21">
      <c r="C73" s="2"/>
      <c r="D73" s="2"/>
      <c r="E73" s="2"/>
      <c r="F73" s="2"/>
      <c r="I73" s="11"/>
      <c r="J73" s="30" t="s">
        <v>320</v>
      </c>
      <c r="K73" s="30" t="s">
        <v>321</v>
      </c>
      <c r="L73" s="176">
        <f t="shared" si="6"/>
        <v>-5.2568524438788233E-2</v>
      </c>
      <c r="M73" s="176">
        <f t="shared" si="6"/>
        <v>-3.7280339808566376E-2</v>
      </c>
      <c r="N73" s="12"/>
      <c r="P73" s="11"/>
      <c r="Q73" s="30" t="s">
        <v>322</v>
      </c>
      <c r="R73" s="30" t="s">
        <v>323</v>
      </c>
      <c r="S73" s="125">
        <f t="shared" si="7"/>
        <v>-105464.58562888706</v>
      </c>
      <c r="T73" s="125">
        <f t="shared" si="8"/>
        <v>-144473.72098596295</v>
      </c>
      <c r="U73" s="12"/>
    </row>
    <row r="74" spans="3:21">
      <c r="C74" s="2"/>
      <c r="D74" s="2"/>
      <c r="E74" s="2"/>
      <c r="F74" s="2"/>
      <c r="I74" s="11"/>
      <c r="J74" s="30" t="s">
        <v>324</v>
      </c>
      <c r="K74" s="30" t="s">
        <v>321</v>
      </c>
      <c r="L74" s="176">
        <f t="shared" si="6"/>
        <v>-0.1015103146652851</v>
      </c>
      <c r="M74" s="176">
        <f t="shared" si="6"/>
        <v>-8.9332859414698124E-2</v>
      </c>
      <c r="N74" s="12"/>
      <c r="P74" s="11"/>
      <c r="Q74" s="30" t="s">
        <v>325</v>
      </c>
      <c r="R74" s="30" t="s">
        <v>323</v>
      </c>
      <c r="S74" s="125">
        <f t="shared" si="7"/>
        <v>-54616.298504636819</v>
      </c>
      <c r="T74" s="125">
        <f t="shared" si="8"/>
        <v>-60291.693863305707</v>
      </c>
      <c r="U74" s="12"/>
    </row>
    <row r="75" spans="3:21">
      <c r="C75" s="2"/>
      <c r="D75" s="2"/>
      <c r="E75" s="2"/>
      <c r="F75" s="2"/>
      <c r="I75" s="11"/>
      <c r="J75" s="30" t="s">
        <v>326</v>
      </c>
      <c r="K75" s="30" t="s">
        <v>311</v>
      </c>
      <c r="L75" s="175">
        <f t="shared" si="6"/>
        <v>-1.1507785373091162E-2</v>
      </c>
      <c r="M75" s="175">
        <f t="shared" si="6"/>
        <v>-1.4146491144892775E-2</v>
      </c>
      <c r="N75" s="12"/>
      <c r="P75" s="11"/>
      <c r="Q75" s="30" t="s">
        <v>327</v>
      </c>
      <c r="R75" s="30" t="s">
        <v>313</v>
      </c>
      <c r="S75" s="125">
        <f t="shared" si="7"/>
        <v>-481771.03302801616</v>
      </c>
      <c r="T75" s="125">
        <f t="shared" si="8"/>
        <v>-380732.53336105135</v>
      </c>
      <c r="U75" s="12"/>
    </row>
    <row r="76" spans="3:21">
      <c r="C76" s="2"/>
      <c r="D76" s="2"/>
      <c r="E76" s="2"/>
      <c r="F76" s="2"/>
      <c r="I76" s="11"/>
      <c r="J76" s="30" t="s">
        <v>328</v>
      </c>
      <c r="K76" s="30" t="s">
        <v>311</v>
      </c>
      <c r="L76" s="175">
        <f t="shared" si="6"/>
        <v>0</v>
      </c>
      <c r="M76" s="175">
        <f t="shared" si="6"/>
        <v>0</v>
      </c>
      <c r="N76" s="12"/>
      <c r="P76" s="11"/>
      <c r="Q76" s="30" t="s">
        <v>329</v>
      </c>
      <c r="R76" s="30" t="s">
        <v>313</v>
      </c>
      <c r="S76" s="125" t="str">
        <f t="shared" si="7"/>
        <v>-</v>
      </c>
      <c r="T76" s="125" t="str">
        <f t="shared" si="8"/>
        <v>-</v>
      </c>
      <c r="U76" s="12"/>
    </row>
    <row r="77" spans="3:21">
      <c r="C77" s="2"/>
      <c r="D77" s="2"/>
      <c r="E77" s="2"/>
      <c r="F77" s="2"/>
      <c r="I77" s="11"/>
      <c r="J77" s="30" t="s">
        <v>330</v>
      </c>
      <c r="K77" s="30" t="s">
        <v>311</v>
      </c>
      <c r="L77" s="175">
        <f t="shared" si="6"/>
        <v>-3.7469596606157687</v>
      </c>
      <c r="M77" s="175">
        <f t="shared" si="6"/>
        <v>-6.0681609112760881</v>
      </c>
      <c r="N77" s="12"/>
      <c r="P77" s="11"/>
      <c r="Q77" s="30" t="s">
        <v>331</v>
      </c>
      <c r="R77" s="30" t="s">
        <v>313</v>
      </c>
      <c r="S77" s="125">
        <f t="shared" si="7"/>
        <v>-1479.6309939850576</v>
      </c>
      <c r="T77" s="125">
        <f t="shared" si="8"/>
        <v>-887.58842926465263</v>
      </c>
      <c r="U77" s="12"/>
    </row>
    <row r="78" spans="3:21">
      <c r="C78" s="2"/>
      <c r="D78" s="2"/>
      <c r="E78" s="2"/>
      <c r="F78" s="2"/>
      <c r="I78" s="11"/>
      <c r="J78" s="30" t="s">
        <v>332</v>
      </c>
      <c r="K78" s="30" t="s">
        <v>321</v>
      </c>
      <c r="L78" s="176">
        <f>L41-$K41</f>
        <v>-9.2392014777807674E-2</v>
      </c>
      <c r="M78" s="176">
        <f>M41-$K41</f>
        <v>-0.1153887750824143</v>
      </c>
      <c r="N78" s="12"/>
      <c r="P78" s="11"/>
      <c r="Q78" s="30" t="s">
        <v>333</v>
      </c>
      <c r="R78" s="30" t="s">
        <v>323</v>
      </c>
      <c r="S78" s="125">
        <f t="shared" si="7"/>
        <v>-60006.459003971264</v>
      </c>
      <c r="T78" s="125">
        <f t="shared" si="8"/>
        <v>-46677.23882082841</v>
      </c>
      <c r="U78" s="12"/>
    </row>
    <row r="79" spans="3:21" ht="14.5" thickBot="1">
      <c r="C79" s="2"/>
      <c r="D79" s="2"/>
      <c r="E79" s="2"/>
      <c r="F79" s="2"/>
      <c r="I79" s="31"/>
      <c r="J79" s="32"/>
      <c r="K79" s="32"/>
      <c r="L79" s="32"/>
      <c r="M79" s="32"/>
      <c r="N79" s="33"/>
      <c r="P79" s="31"/>
      <c r="Q79" s="32"/>
      <c r="R79" s="32"/>
      <c r="S79" s="32"/>
      <c r="T79" s="32"/>
      <c r="U79" s="33"/>
    </row>
    <row r="80" spans="3:21">
      <c r="C80" s="2"/>
      <c r="D80" s="2"/>
      <c r="E80" s="2"/>
      <c r="F80" s="2"/>
    </row>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sheetData>
  <sheetProtection sheet="1" objects="1" scenarios="1"/>
  <mergeCells count="5">
    <mergeCell ref="C3:F3"/>
    <mergeCell ref="J3:M3"/>
    <mergeCell ref="Q3:T3"/>
    <mergeCell ref="J43:M43"/>
    <mergeCell ref="Q43:T43"/>
  </mergeCells>
  <conditionalFormatting sqref="E10">
    <cfRule type="containsText" dxfId="61" priority="88" operator="containsText" text="SI">
      <formula>NOT(ISERROR(SEARCH("SI",E10)))</formula>
    </cfRule>
    <cfRule type="containsText" dxfId="60" priority="89" operator="containsText" text="NO">
      <formula>NOT(ISERROR(SEARCH("NO",E10)))</formula>
    </cfRule>
  </conditionalFormatting>
  <conditionalFormatting sqref="F10">
    <cfRule type="containsText" dxfId="59" priority="86" operator="containsText" text="SI">
      <formula>NOT(ISERROR(SEARCH("SI",F10)))</formula>
    </cfRule>
    <cfRule type="containsText" dxfId="58" priority="87" operator="containsText" text="NO">
      <formula>NOT(ISERROR(SEARCH("NO",F10)))</formula>
    </cfRule>
  </conditionalFormatting>
  <conditionalFormatting sqref="E12">
    <cfRule type="containsText" dxfId="57" priority="84" operator="containsText" text="SI">
      <formula>NOT(ISERROR(SEARCH("SI",E12)))</formula>
    </cfRule>
    <cfRule type="containsText" dxfId="56" priority="85" operator="containsText" text="NO">
      <formula>NOT(ISERROR(SEARCH("NO",E12)))</formula>
    </cfRule>
  </conditionalFormatting>
  <conditionalFormatting sqref="F12">
    <cfRule type="containsText" dxfId="55" priority="80" operator="containsText" text="SI">
      <formula>NOT(ISERROR(SEARCH("SI",F12)))</formula>
    </cfRule>
    <cfRule type="containsText" dxfId="54" priority="81" operator="containsText" text="NO">
      <formula>NOT(ISERROR(SEARCH("NO",F12)))</formula>
    </cfRule>
  </conditionalFormatting>
  <conditionalFormatting sqref="L46:M52">
    <cfRule type="cellIs" dxfId="53" priority="78" operator="greaterThan">
      <formula>0</formula>
    </cfRule>
    <cfRule type="cellIs" dxfId="52" priority="79" operator="lessThan">
      <formula>0</formula>
    </cfRule>
  </conditionalFormatting>
  <conditionalFormatting sqref="T2">
    <cfRule type="containsText" dxfId="51" priority="59" operator="containsText" text="SI">
      <formula>NOT(ISERROR(SEARCH("SI",T2)))</formula>
    </cfRule>
    <cfRule type="containsText" dxfId="50" priority="60" operator="containsText" text="NO">
      <formula>NOT(ISERROR(SEARCH("NO",T2)))</formula>
    </cfRule>
  </conditionalFormatting>
  <conditionalFormatting sqref="L55:M61">
    <cfRule type="cellIs" dxfId="49" priority="55" operator="greaterThan">
      <formula>0</formula>
    </cfRule>
    <cfRule type="cellIs" dxfId="48" priority="56" operator="lessThan">
      <formula>0</formula>
    </cfRule>
  </conditionalFormatting>
  <conditionalFormatting sqref="L64:M64">
    <cfRule type="cellIs" dxfId="47" priority="53" operator="greaterThan">
      <formula>0</formula>
    </cfRule>
    <cfRule type="cellIs" dxfId="46" priority="54" operator="lessThan">
      <formula>0</formula>
    </cfRule>
  </conditionalFormatting>
  <conditionalFormatting sqref="L62:M62">
    <cfRule type="cellIs" dxfId="45" priority="51" operator="greaterThan">
      <formula>0</formula>
    </cfRule>
    <cfRule type="cellIs" dxfId="44" priority="52" operator="lessThan">
      <formula>0</formula>
    </cfRule>
  </conditionalFormatting>
  <conditionalFormatting sqref="L63:M63">
    <cfRule type="cellIs" dxfId="43" priority="49" operator="greaterThan">
      <formula>0</formula>
    </cfRule>
    <cfRule type="cellIs" dxfId="42" priority="50" operator="lessThan">
      <formula>0</formula>
    </cfRule>
  </conditionalFormatting>
  <conditionalFormatting sqref="L65:M65">
    <cfRule type="cellIs" dxfId="41" priority="47" operator="greaterThan">
      <formula>0</formula>
    </cfRule>
    <cfRule type="cellIs" dxfId="40" priority="48" operator="lessThan">
      <formula>0</formula>
    </cfRule>
  </conditionalFormatting>
  <conditionalFormatting sqref="L66:M66">
    <cfRule type="cellIs" dxfId="39" priority="45" operator="greaterThan">
      <formula>0</formula>
    </cfRule>
    <cfRule type="cellIs" dxfId="38" priority="46" operator="lessThan">
      <formula>0</formula>
    </cfRule>
  </conditionalFormatting>
  <conditionalFormatting sqref="S66:T66">
    <cfRule type="cellIs" dxfId="37" priority="43" operator="lessThan">
      <formula>0</formula>
    </cfRule>
    <cfRule type="cellIs" dxfId="36" priority="44" operator="greaterThan">
      <formula>0</formula>
    </cfRule>
  </conditionalFormatting>
  <conditionalFormatting sqref="S55:T58">
    <cfRule type="cellIs" dxfId="35" priority="41" operator="lessThan">
      <formula>0</formula>
    </cfRule>
    <cfRule type="cellIs" dxfId="34" priority="42" operator="greaterThan">
      <formula>0</formula>
    </cfRule>
  </conditionalFormatting>
  <conditionalFormatting sqref="S61:T63 S65:T65">
    <cfRule type="cellIs" dxfId="33" priority="39" operator="lessThan">
      <formula>0</formula>
    </cfRule>
    <cfRule type="cellIs" dxfId="32" priority="40" operator="greaterThan">
      <formula>0</formula>
    </cfRule>
  </conditionalFormatting>
  <conditionalFormatting sqref="S59:T60">
    <cfRule type="cellIs" dxfId="31" priority="37" operator="greaterThan">
      <formula>0</formula>
    </cfRule>
    <cfRule type="cellIs" dxfId="30" priority="38" operator="lessThan">
      <formula>0</formula>
    </cfRule>
  </conditionalFormatting>
  <conditionalFormatting sqref="S64:T64">
    <cfRule type="cellIs" dxfId="29" priority="35" operator="greaterThan">
      <formula>0</formula>
    </cfRule>
    <cfRule type="cellIs" dxfId="28" priority="36" operator="lessThan">
      <formula>0</formula>
    </cfRule>
  </conditionalFormatting>
  <conditionalFormatting sqref="S47:T47">
    <cfRule type="cellIs" dxfId="27" priority="27" operator="lessThan">
      <formula>0</formula>
    </cfRule>
    <cfRule type="cellIs" dxfId="26" priority="28" operator="greaterThan">
      <formula>0</formula>
    </cfRule>
  </conditionalFormatting>
  <conditionalFormatting sqref="S51:T52">
    <cfRule type="cellIs" dxfId="25" priority="25" operator="lessThan">
      <formula>0</formula>
    </cfRule>
    <cfRule type="cellIs" dxfId="24" priority="26" operator="greaterThan">
      <formula>0</formula>
    </cfRule>
  </conditionalFormatting>
  <conditionalFormatting sqref="S48:T50">
    <cfRule type="cellIs" dxfId="23" priority="23" operator="greaterThan">
      <formula>0</formula>
    </cfRule>
    <cfRule type="cellIs" dxfId="22" priority="24" operator="lessThan">
      <formula>0</formula>
    </cfRule>
  </conditionalFormatting>
  <conditionalFormatting sqref="L69:M78">
    <cfRule type="cellIs" dxfId="21" priority="21" operator="greaterThan">
      <formula>0</formula>
    </cfRule>
    <cfRule type="cellIs" dxfId="20" priority="22" operator="lessThan">
      <formula>0</formula>
    </cfRule>
  </conditionalFormatting>
  <conditionalFormatting sqref="S69:T69">
    <cfRule type="cellIs" dxfId="19" priority="19" operator="greaterThan">
      <formula>0</formula>
    </cfRule>
    <cfRule type="cellIs" dxfId="18" priority="20" operator="lessThan">
      <formula>0</formula>
    </cfRule>
  </conditionalFormatting>
  <conditionalFormatting sqref="S70:T70">
    <cfRule type="cellIs" dxfId="17" priority="17" operator="greaterThan">
      <formula>0</formula>
    </cfRule>
    <cfRule type="cellIs" dxfId="16" priority="18" operator="lessThan">
      <formula>0</formula>
    </cfRule>
  </conditionalFormatting>
  <conditionalFormatting sqref="S71:T71">
    <cfRule type="cellIs" dxfId="15" priority="15" operator="greaterThan">
      <formula>0</formula>
    </cfRule>
    <cfRule type="cellIs" dxfId="14" priority="16" operator="lessThan">
      <formula>0</formula>
    </cfRule>
  </conditionalFormatting>
  <conditionalFormatting sqref="S75:T75">
    <cfRule type="cellIs" dxfId="13" priority="13" operator="lessThan">
      <formula>0</formula>
    </cfRule>
    <cfRule type="cellIs" dxfId="12" priority="14" operator="greaterThan">
      <formula>0</formula>
    </cfRule>
  </conditionalFormatting>
  <conditionalFormatting sqref="S76:T76">
    <cfRule type="cellIs" dxfId="11" priority="11" operator="lessThan">
      <formula>0</formula>
    </cfRule>
    <cfRule type="cellIs" dxfId="10" priority="12" operator="greaterThan">
      <formula>0</formula>
    </cfRule>
  </conditionalFormatting>
  <conditionalFormatting sqref="S77:T77">
    <cfRule type="cellIs" dxfId="9" priority="9" operator="lessThan">
      <formula>0</formula>
    </cfRule>
    <cfRule type="cellIs" dxfId="8" priority="10"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60"/>
  <sheetViews>
    <sheetView zoomScaleNormal="100" workbookViewId="0">
      <selection activeCell="C3" sqref="C3:F3"/>
    </sheetView>
  </sheetViews>
  <sheetFormatPr baseColWidth="10" defaultColWidth="8.81640625" defaultRowHeight="14"/>
  <cols>
    <col min="1" max="1" width="8.81640625" style="2"/>
    <col min="2" max="2" width="2.453125" style="2" customWidth="1"/>
    <col min="3" max="3" width="31.36328125" style="3" bestFit="1" customWidth="1"/>
    <col min="4" max="4" width="9.1796875" style="3" bestFit="1" customWidth="1"/>
    <col min="5" max="6" width="9.1796875" style="3" customWidth="1"/>
    <col min="7" max="7" width="2.453125" style="3" customWidth="1"/>
    <col min="8" max="40" width="8.81640625" style="2"/>
    <col min="41" max="16384" width="8.81640625" style="3"/>
  </cols>
  <sheetData>
    <row r="1" spans="2:7" ht="14.5" thickBot="1">
      <c r="D1" s="2"/>
      <c r="E1" s="2"/>
      <c r="F1" s="2"/>
      <c r="G1" s="2"/>
    </row>
    <row r="2" spans="2:7" ht="14.5" thickBot="1">
      <c r="B2" s="34"/>
      <c r="C2" s="35"/>
      <c r="D2" s="35"/>
      <c r="E2" s="35"/>
      <c r="F2" s="35"/>
      <c r="G2" s="36"/>
    </row>
    <row r="3" spans="2:7" ht="25.5" thickBot="1">
      <c r="B3" s="37"/>
      <c r="C3" s="208" t="s">
        <v>60</v>
      </c>
      <c r="D3" s="209"/>
      <c r="E3" s="209"/>
      <c r="F3" s="210"/>
      <c r="G3" s="38"/>
    </row>
    <row r="4" spans="2:7">
      <c r="B4" s="37"/>
      <c r="C4" s="15"/>
      <c r="D4" s="15"/>
      <c r="E4" s="15"/>
      <c r="F4" s="15"/>
      <c r="G4" s="38"/>
    </row>
    <row r="5" spans="2:7">
      <c r="B5" s="37"/>
      <c r="C5" s="111" t="s">
        <v>71</v>
      </c>
      <c r="D5" s="17"/>
      <c r="E5" s="15"/>
      <c r="F5" s="15"/>
      <c r="G5" s="38"/>
    </row>
    <row r="6" spans="2:7" ht="15.75" customHeight="1">
      <c r="B6" s="37"/>
      <c r="C6" s="46" t="s">
        <v>145</v>
      </c>
      <c r="D6" s="47">
        <f>101.3-0.01152*Entradas!D26+0.000000544*Entradas!D26^2</f>
        <v>68.420639999999992</v>
      </c>
      <c r="E6" s="15"/>
      <c r="F6" s="15"/>
      <c r="G6" s="38"/>
    </row>
    <row r="7" spans="2:7">
      <c r="B7" s="37"/>
      <c r="C7" s="48" t="s">
        <v>0</v>
      </c>
      <c r="D7" s="47">
        <f>0.00000076*Entradas!D27^4+0.00607*Entradas!D27^2-14.639</f>
        <v>-13.5074990525</v>
      </c>
      <c r="E7" s="15"/>
      <c r="F7" s="15"/>
      <c r="G7" s="38"/>
    </row>
    <row r="8" spans="2:7">
      <c r="B8" s="37"/>
      <c r="C8" s="48" t="s">
        <v>1</v>
      </c>
      <c r="D8" s="47">
        <f>-0.0000383*Entradas!D27^3+0.805*Entradas!D27</f>
        <v>-10.773267637500002</v>
      </c>
      <c r="E8" s="15"/>
      <c r="F8" s="15"/>
      <c r="G8" s="38"/>
    </row>
    <row r="9" spans="2:7">
      <c r="B9" s="37"/>
      <c r="C9" s="48" t="s">
        <v>4</v>
      </c>
      <c r="D9" s="47">
        <f>-0.0042*Entradas!D27^2+29.913</f>
        <v>29.147549999999999</v>
      </c>
      <c r="E9" s="15"/>
      <c r="F9" s="15"/>
      <c r="G9" s="38"/>
    </row>
    <row r="10" spans="2:7">
      <c r="B10" s="37"/>
      <c r="C10" s="15"/>
      <c r="D10" s="15"/>
      <c r="E10" s="15"/>
      <c r="F10" s="15"/>
      <c r="G10" s="38"/>
    </row>
    <row r="11" spans="2:7">
      <c r="B11" s="37"/>
      <c r="C11" s="111" t="s">
        <v>70</v>
      </c>
      <c r="D11" s="17"/>
      <c r="E11" s="15"/>
      <c r="F11" s="15"/>
      <c r="G11" s="38"/>
    </row>
    <row r="12" spans="2:7">
      <c r="B12" s="37"/>
      <c r="C12" s="48" t="s">
        <v>146</v>
      </c>
      <c r="D12" s="47">
        <f>Entradas!D39</f>
        <v>0.3</v>
      </c>
      <c r="E12" s="15"/>
      <c r="F12" s="15"/>
      <c r="G12" s="38"/>
    </row>
    <row r="13" spans="2:7">
      <c r="B13" s="37"/>
      <c r="C13" s="48" t="s">
        <v>147</v>
      </c>
      <c r="D13" s="47">
        <f>Entradas!D31*Entradas!D32</f>
        <v>75</v>
      </c>
      <c r="E13" s="15"/>
      <c r="F13" s="15"/>
      <c r="G13" s="38"/>
    </row>
    <row r="14" spans="2:7">
      <c r="B14" s="37"/>
      <c r="C14" s="48" t="s">
        <v>148</v>
      </c>
      <c r="D14" s="47">
        <f>Entradas!D31*Entradas!D33</f>
        <v>7.5</v>
      </c>
      <c r="E14" s="15"/>
      <c r="F14" s="15"/>
      <c r="G14" s="38"/>
    </row>
    <row r="15" spans="2:7">
      <c r="B15" s="37"/>
      <c r="C15" s="15"/>
      <c r="D15" s="15"/>
      <c r="E15" s="15"/>
      <c r="F15" s="15"/>
      <c r="G15" s="38"/>
    </row>
    <row r="16" spans="2:7">
      <c r="B16" s="37"/>
      <c r="C16" s="17" t="s">
        <v>35</v>
      </c>
      <c r="D16" s="17" t="s">
        <v>98</v>
      </c>
      <c r="E16" s="17" t="s">
        <v>99</v>
      </c>
      <c r="F16" s="17" t="s">
        <v>100</v>
      </c>
      <c r="G16" s="38"/>
    </row>
    <row r="17" spans="2:7">
      <c r="B17" s="37"/>
      <c r="C17" s="130" t="s">
        <v>149</v>
      </c>
      <c r="D17" s="47">
        <f>IF(Escenarios!D16&lt;3,0.35*EXP(0.35*Escenarios!D16),1)</f>
        <v>0.63456083073605474</v>
      </c>
      <c r="E17" s="47">
        <f>IF(Escenarios!E16&lt;3,0.35*EXP(0.35*Escenarios!E16),1)</f>
        <v>0.63456083073605474</v>
      </c>
      <c r="F17" s="47">
        <f>IF(Escenarios!F16&lt;3,0.35*EXP(0.35*Escenarios!F16),1)</f>
        <v>0.63456083073605474</v>
      </c>
      <c r="G17" s="38"/>
    </row>
    <row r="18" spans="2:7">
      <c r="B18" s="37"/>
      <c r="C18" s="48" t="s">
        <v>150</v>
      </c>
      <c r="D18" s="47">
        <f>25400/Escenarios!D15-254</f>
        <v>92.994535519125691</v>
      </c>
      <c r="E18" s="47">
        <f>25400/Escenarios!E15-254</f>
        <v>92.994535519125691</v>
      </c>
      <c r="F18" s="47">
        <f>25400/Escenarios!F15-254</f>
        <v>111.99423631123915</v>
      </c>
      <c r="G18" s="38"/>
    </row>
    <row r="19" spans="2:7">
      <c r="B19" s="37"/>
      <c r="C19" s="48" t="s">
        <v>151</v>
      </c>
      <c r="D19" s="47">
        <f>Escenarios!D18</f>
        <v>0.158</v>
      </c>
      <c r="E19" s="47">
        <f>Escenarios!E18</f>
        <v>0.158</v>
      </c>
      <c r="F19" s="47">
        <f>Escenarios!F18</f>
        <v>0.17199999999999999</v>
      </c>
      <c r="G19" s="38"/>
    </row>
    <row r="20" spans="2:7">
      <c r="B20" s="37"/>
      <c r="C20" s="15"/>
      <c r="D20" s="15"/>
      <c r="E20" s="15"/>
      <c r="F20" s="15"/>
      <c r="G20" s="38"/>
    </row>
    <row r="21" spans="2:7">
      <c r="B21" s="37"/>
      <c r="C21" s="17" t="s">
        <v>80</v>
      </c>
      <c r="D21" s="17"/>
      <c r="E21" s="15"/>
      <c r="F21" s="15"/>
      <c r="G21" s="38"/>
    </row>
    <row r="22" spans="2:7" ht="16">
      <c r="B22" s="37"/>
      <c r="C22" s="48" t="s">
        <v>152</v>
      </c>
      <c r="D22" s="47">
        <f>LN(2)/Entradas!D35</f>
        <v>1.3862943611198907E-2</v>
      </c>
      <c r="E22" s="15"/>
      <c r="F22" s="15"/>
      <c r="G22" s="38"/>
    </row>
    <row r="23" spans="2:7" ht="16">
      <c r="B23" s="37"/>
      <c r="C23" s="48" t="s">
        <v>153</v>
      </c>
      <c r="D23" s="47">
        <f>LN(2)/Entradas!D36</f>
        <v>6.9314718055994533E-3</v>
      </c>
      <c r="E23" s="15"/>
      <c r="F23" s="15"/>
      <c r="G23" s="38"/>
    </row>
    <row r="24" spans="2:7">
      <c r="B24" s="37"/>
      <c r="C24" s="15"/>
      <c r="D24" s="15"/>
      <c r="E24" s="15"/>
      <c r="F24" s="15"/>
      <c r="G24" s="38"/>
    </row>
    <row r="25" spans="2:7">
      <c r="B25" s="37"/>
      <c r="C25" s="17" t="s">
        <v>89</v>
      </c>
      <c r="D25" s="15"/>
      <c r="E25" s="17" t="s">
        <v>99</v>
      </c>
      <c r="F25" s="17" t="s">
        <v>100</v>
      </c>
      <c r="G25" s="38"/>
    </row>
    <row r="26" spans="2:7">
      <c r="B26" s="37"/>
      <c r="C26" s="48" t="s">
        <v>129</v>
      </c>
      <c r="D26" s="15"/>
      <c r="E26" s="47">
        <f>IF(E$29=0,0,Entradas!E$17)/100</f>
        <v>0.2</v>
      </c>
      <c r="F26" s="47">
        <f>IF(F$29=0,0,Entradas!F$17)/100</f>
        <v>0.2</v>
      </c>
      <c r="G26" s="38"/>
    </row>
    <row r="27" spans="2:7" ht="16">
      <c r="B27" s="37"/>
      <c r="C27" s="48" t="s">
        <v>154</v>
      </c>
      <c r="D27" s="15"/>
      <c r="E27" s="47">
        <f>Escenarios!E$11*10000/Entradas!E$16</f>
        <v>20000</v>
      </c>
      <c r="F27" s="47">
        <f>Escenarios!F$11*10000/Entradas!F$16</f>
        <v>5000</v>
      </c>
      <c r="G27" s="38"/>
    </row>
    <row r="28" spans="2:7" ht="17.5">
      <c r="B28" s="37"/>
      <c r="C28" s="48" t="s">
        <v>196</v>
      </c>
      <c r="D28" s="15"/>
      <c r="E28" s="47">
        <f>E26*E27</f>
        <v>4000</v>
      </c>
      <c r="F28" s="47">
        <f>F26*F27</f>
        <v>1000</v>
      </c>
      <c r="G28" s="38"/>
    </row>
    <row r="29" spans="2:7" ht="17.5">
      <c r="B29" s="37"/>
      <c r="C29" s="48" t="s">
        <v>198</v>
      </c>
      <c r="D29" s="15"/>
      <c r="E29" s="47">
        <f>IF(Entradas!E$17&gt;0,Escenarios!E$11*10000/(Entradas!E$16+Entradas!E$17/100)*Entradas!E$19/100*(Entradas!E$17/100+Entradas!E$18/100)/2,0)</f>
        <v>514.70588235294122</v>
      </c>
      <c r="F29" s="47">
        <f>IF(Entradas!F$17&gt;0,Escenarios!F$11*10000/(Entradas!F$16+Entradas!F$17/100)*Entradas!F$19/100*(Entradas!F$17/100+Entradas!F$18/100)/2,0)</f>
        <v>128.6764705882353</v>
      </c>
      <c r="G29" s="38"/>
    </row>
    <row r="30" spans="2:7">
      <c r="B30" s="37"/>
      <c r="C30" s="15"/>
      <c r="D30" s="15"/>
      <c r="E30" s="15"/>
      <c r="F30" s="15"/>
      <c r="G30" s="38"/>
    </row>
    <row r="31" spans="2:7">
      <c r="B31" s="37"/>
      <c r="C31" s="17" t="s">
        <v>34</v>
      </c>
      <c r="D31" s="17" t="s">
        <v>98</v>
      </c>
      <c r="E31" s="17" t="s">
        <v>99</v>
      </c>
      <c r="F31" s="17" t="s">
        <v>100</v>
      </c>
      <c r="G31" s="38"/>
    </row>
    <row r="32" spans="2:7">
      <c r="B32" s="37"/>
      <c r="C32" s="48" t="s">
        <v>155</v>
      </c>
      <c r="D32" s="47">
        <f>Entradas!D34*Entradas!D40*0.1317</f>
        <v>0.1339389</v>
      </c>
      <c r="E32" s="15"/>
      <c r="F32" s="15"/>
      <c r="G32" s="38"/>
    </row>
    <row r="33" spans="2:7">
      <c r="B33" s="37"/>
      <c r="C33" s="48" t="s">
        <v>156</v>
      </c>
      <c r="D33" s="47">
        <f>ATAN(Entradas!D28)</f>
        <v>9.9668652491162038E-2</v>
      </c>
      <c r="E33" s="15"/>
      <c r="F33" s="15"/>
      <c r="G33" s="38"/>
    </row>
    <row r="34" spans="2:7" s="2" customFormat="1">
      <c r="B34" s="37"/>
      <c r="C34" s="130" t="s">
        <v>157</v>
      </c>
      <c r="D34" s="47">
        <f>65.41*(SIN(D33))^2+4.56*SIN(D33)+0.065</f>
        <v>1.1663607211119928</v>
      </c>
      <c r="E34" s="15"/>
      <c r="F34" s="15"/>
      <c r="G34" s="38"/>
    </row>
    <row r="35" spans="2:7" s="2" customFormat="1">
      <c r="B35" s="37"/>
      <c r="C35" s="130" t="s">
        <v>158</v>
      </c>
      <c r="D35" s="115">
        <f>$D$32*$D$34*Escenarios!D17</f>
        <v>4.5928995164750451E-3</v>
      </c>
      <c r="E35" s="115">
        <f>$D$32*$D$34*Escenarios!E17</f>
        <v>4.5928995164750451E-3</v>
      </c>
      <c r="F35" s="115">
        <f>$D$32*$D$34*Escenarios!F17</f>
        <v>1.562210719889471E-3</v>
      </c>
      <c r="G35" s="38"/>
    </row>
    <row r="36" spans="2:7" s="2" customFormat="1" ht="14.5" thickBot="1">
      <c r="B36" s="39"/>
      <c r="C36" s="40"/>
      <c r="D36" s="40"/>
      <c r="E36" s="40"/>
      <c r="F36" s="40"/>
      <c r="G36" s="41"/>
    </row>
    <row r="37" spans="2:7" s="2" customFormat="1"/>
    <row r="38" spans="2:7" s="2" customFormat="1"/>
    <row r="39" spans="2:7" s="2" customFormat="1"/>
    <row r="40" spans="2:7" s="2" customFormat="1"/>
    <row r="41" spans="2:7" s="2" customFormat="1"/>
    <row r="42" spans="2:7" s="2" customFormat="1"/>
    <row r="43" spans="2:7" s="2" customFormat="1"/>
    <row r="44" spans="2:7" s="2" customFormat="1"/>
    <row r="45" spans="2:7" s="2" customFormat="1"/>
    <row r="46" spans="2:7" s="2" customFormat="1"/>
    <row r="47" spans="2:7" s="2" customFormat="1"/>
    <row r="48" spans="2:7" s="2" customFormat="1"/>
    <row r="49" spans="3:7" s="2" customFormat="1"/>
    <row r="50" spans="3:7" s="2" customFormat="1"/>
    <row r="51" spans="3:7" s="2" customFormat="1"/>
    <row r="52" spans="3:7" s="2" customFormat="1"/>
    <row r="53" spans="3:7" s="2" customFormat="1"/>
    <row r="54" spans="3:7" s="2" customFormat="1"/>
    <row r="55" spans="3:7" s="2" customFormat="1"/>
    <row r="56" spans="3:7" s="2" customFormat="1"/>
    <row r="57" spans="3:7" s="2" customFormat="1"/>
    <row r="58" spans="3:7" s="2" customFormat="1"/>
    <row r="59" spans="3:7">
      <c r="C59" s="2"/>
      <c r="D59" s="2"/>
      <c r="E59" s="2"/>
      <c r="F59" s="2"/>
      <c r="G59" s="2"/>
    </row>
    <row r="60" spans="3:7">
      <c r="C60" s="2"/>
      <c r="D60" s="2"/>
      <c r="E60" s="2"/>
      <c r="F60" s="2"/>
      <c r="G60" s="2"/>
    </row>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AZ865"/>
  <sheetViews>
    <sheetView zoomScaleNormal="100" workbookViewId="0">
      <selection activeCell="C3" sqref="C3:L3"/>
    </sheetView>
  </sheetViews>
  <sheetFormatPr baseColWidth="10" defaultColWidth="8.81640625" defaultRowHeight="14"/>
  <cols>
    <col min="1" max="1" width="8.81640625" style="2"/>
    <col min="2" max="2" width="2.6328125" style="2" customWidth="1"/>
    <col min="3" max="3" width="8.81640625" style="3"/>
    <col min="4" max="4" width="13.453125" style="3" bestFit="1" customWidth="1"/>
    <col min="5" max="5" width="12.1796875" style="3" customWidth="1"/>
    <col min="6" max="6" width="13.453125" style="3" customWidth="1"/>
    <col min="7" max="7" width="16" style="3" customWidth="1"/>
    <col min="8" max="8" width="13.453125" style="3" customWidth="1"/>
    <col min="9" max="9" width="14.1796875" style="3" customWidth="1"/>
    <col min="10" max="10" width="12.36328125" style="3" bestFit="1" customWidth="1"/>
    <col min="11" max="12" width="13.36328125" style="3" customWidth="1"/>
    <col min="13" max="13" width="2.453125" style="2" customWidth="1"/>
    <col min="14" max="52" width="8.81640625" style="2"/>
    <col min="53" max="16384" width="8.81640625" style="3"/>
  </cols>
  <sheetData>
    <row r="1" spans="2:13" s="2" customFormat="1" ht="14.5" thickBot="1"/>
    <row r="2" spans="2:13" s="2" customFormat="1" ht="14.5" thickBot="1">
      <c r="B2" s="4"/>
      <c r="C2" s="5"/>
      <c r="D2" s="5"/>
      <c r="E2" s="5"/>
      <c r="F2" s="5"/>
      <c r="G2" s="5"/>
      <c r="H2" s="5"/>
      <c r="I2" s="5"/>
      <c r="J2" s="5"/>
      <c r="K2" s="5"/>
      <c r="L2" s="5"/>
      <c r="M2" s="7"/>
    </row>
    <row r="3" spans="2:13" s="2" customFormat="1" ht="25.5" thickBot="1">
      <c r="B3" s="11"/>
      <c r="C3" s="194" t="s">
        <v>68</v>
      </c>
      <c r="D3" s="195"/>
      <c r="E3" s="195"/>
      <c r="F3" s="195"/>
      <c r="G3" s="195"/>
      <c r="H3" s="195"/>
      <c r="I3" s="195"/>
      <c r="J3" s="195"/>
      <c r="K3" s="195"/>
      <c r="L3" s="196"/>
      <c r="M3" s="12"/>
    </row>
    <row r="4" spans="2:13" s="2" customFormat="1">
      <c r="B4" s="11"/>
      <c r="C4" s="15"/>
      <c r="D4" s="15"/>
      <c r="E4" s="15"/>
      <c r="F4" s="15"/>
      <c r="G4" s="15"/>
      <c r="H4" s="15"/>
      <c r="I4" s="15"/>
      <c r="J4" s="15"/>
      <c r="K4" s="15"/>
      <c r="L4" s="15"/>
      <c r="M4" s="12"/>
    </row>
    <row r="5" spans="2:13" ht="98">
      <c r="B5" s="11"/>
      <c r="C5" s="62" t="s">
        <v>33</v>
      </c>
      <c r="D5" s="63" t="s">
        <v>159</v>
      </c>
      <c r="E5" s="63" t="s">
        <v>160</v>
      </c>
      <c r="F5" s="63" t="s">
        <v>161</v>
      </c>
      <c r="G5" s="63" t="s">
        <v>162</v>
      </c>
      <c r="H5" s="63" t="s">
        <v>163</v>
      </c>
      <c r="I5" s="63" t="s">
        <v>164</v>
      </c>
      <c r="J5" s="63" t="s">
        <v>165</v>
      </c>
      <c r="K5" s="63" t="s">
        <v>166</v>
      </c>
      <c r="L5" s="63" t="s">
        <v>167</v>
      </c>
      <c r="M5" s="12"/>
    </row>
    <row r="6" spans="2:13">
      <c r="B6" s="11"/>
      <c r="C6" s="64">
        <v>1</v>
      </c>
      <c r="D6" s="64">
        <f>(Observaciones!D6+Observaciones!E6)/2</f>
        <v>13.9</v>
      </c>
      <c r="E6" s="138">
        <f>EXP((16.78*D6-116.9)/(D6+237.3))</f>
        <v>1.589063588132779</v>
      </c>
      <c r="F6" s="138">
        <f>4098*E6/((D6+237.3)^2)</f>
        <v>0.10319863673742037</v>
      </c>
      <c r="G6" s="138">
        <f>2.501-0.002361*D6</f>
        <v>2.4681820999999999</v>
      </c>
      <c r="H6" s="138">
        <f>0.001013*Constantes!$D$6/(0.622*G6)</f>
        <v>4.5147010147716632E-2</v>
      </c>
      <c r="I6" s="138">
        <f>IF(D6&gt;0,1.26*F6/(G6*(F6+H6)),0)</f>
        <v>0.35513420222442993</v>
      </c>
      <c r="J6" s="138">
        <f>0.409*SIN(2*PI()*(C6-82)/365)</f>
        <v>-0.4026497910516057</v>
      </c>
      <c r="K6" s="138">
        <f>(Constantes!$D$12/0.8)*(Constantes!$D$7*J6^2+Constantes!$D$8*J6+Constantes!$D$9)</f>
        <v>11.735803362462436</v>
      </c>
      <c r="L6" s="138">
        <f>(Constantes!$D$12/0.8)*(0.00376*D6^2-0.0516*D6-6.967)</f>
        <v>-2.6091638999999995</v>
      </c>
      <c r="M6" s="12"/>
    </row>
    <row r="7" spans="2:13">
      <c r="B7" s="11"/>
      <c r="C7" s="65">
        <v>2</v>
      </c>
      <c r="D7" s="65">
        <f>(Observaciones!D7+Observaciones!E7)/2</f>
        <v>13.75</v>
      </c>
      <c r="E7" s="139">
        <f t="shared" ref="E7:E70" si="0">EXP((16.78*D7-116.9)/(D7+237.3))</f>
        <v>1.5736468149943981</v>
      </c>
      <c r="F7" s="139">
        <f>4098*E7/((D7+237.3)^2)</f>
        <v>0.10231958493462359</v>
      </c>
      <c r="G7" s="139">
        <f t="shared" ref="G7:G70" si="1">2.501-0.002361*D7</f>
        <v>2.4685362500000001</v>
      </c>
      <c r="H7" s="139">
        <f>0.001013*Constantes!$D$6/(0.622*G7)</f>
        <v>4.5140533105443567E-2</v>
      </c>
      <c r="I7" s="139">
        <f>IF(D7&gt;0,1.26*F7/(G7*(F7+H7)),0)</f>
        <v>0.35417281924860555</v>
      </c>
      <c r="J7" s="139">
        <f t="shared" ref="J7:J70" si="2">0.409*SIN(2*PI()*(C7-82)/365)</f>
        <v>-0.40135434634108819</v>
      </c>
      <c r="K7" s="139">
        <f>(Constantes!$D$12/0.8)*(Constantes!$D$7*J7^2+Constantes!$D$8*J7+Constantes!$D$9)</f>
        <v>11.735845537682579</v>
      </c>
      <c r="L7" s="139">
        <f>(Constantes!$D$12/0.8)*(0.00376*D7^2-0.0516*D7-6.967)</f>
        <v>-2.6121093749999993</v>
      </c>
      <c r="M7" s="12"/>
    </row>
    <row r="8" spans="2:13">
      <c r="B8" s="11"/>
      <c r="C8" s="65">
        <v>3</v>
      </c>
      <c r="D8" s="65">
        <f>(Observaciones!D8+Observaciones!E8)/2</f>
        <v>14.55</v>
      </c>
      <c r="E8" s="139">
        <f t="shared" si="0"/>
        <v>1.6574115820276645</v>
      </c>
      <c r="F8" s="139">
        <f t="shared" ref="F8:F70" si="3">4098*E8/((D8+237.3)^2)</f>
        <v>0.10708247809803828</v>
      </c>
      <c r="G8" s="139">
        <f t="shared" si="1"/>
        <v>2.46664745</v>
      </c>
      <c r="H8" s="139">
        <f>0.001013*Constantes!$D$6/(0.622*G8)</f>
        <v>4.5175098822943884E-2</v>
      </c>
      <c r="I8" s="139">
        <f t="shared" ref="I8:I70" si="4">IF(D8&gt;0,1.26*F8/(G8*(F8+H8)),0)</f>
        <v>0.35925511691610273</v>
      </c>
      <c r="J8" s="139">
        <f t="shared" si="2"/>
        <v>-0.39993997167581363</v>
      </c>
      <c r="K8" s="139">
        <f>(Constantes!$D$12/0.8)*(Constantes!$D$7*J8^2+Constantes!$D$8*J8+Constantes!$D$9)</f>
        <v>11.735872171031415</v>
      </c>
      <c r="L8" s="139">
        <f>(Constantes!$D$12/0.8)*(0.00376*D8^2-0.0516*D8-6.967)</f>
        <v>-2.5956669749999994</v>
      </c>
      <c r="M8" s="12"/>
    </row>
    <row r="9" spans="2:13">
      <c r="B9" s="11"/>
      <c r="C9" s="65">
        <v>4</v>
      </c>
      <c r="D9" s="65">
        <f>(Observaciones!D9+Observaciones!E9)/2</f>
        <v>14.2</v>
      </c>
      <c r="E9" s="139">
        <f t="shared" si="0"/>
        <v>1.6202951919544792</v>
      </c>
      <c r="F9" s="139">
        <f t="shared" si="3"/>
        <v>0.10497602372452294</v>
      </c>
      <c r="G9" s="139">
        <f t="shared" si="1"/>
        <v>2.4674738000000001</v>
      </c>
      <c r="H9" s="139">
        <f>0.001013*Constantes!$D$6/(0.622*G9)</f>
        <v>4.5159969810059396E-2</v>
      </c>
      <c r="I9" s="139">
        <f t="shared" si="4"/>
        <v>0.3570452760428372</v>
      </c>
      <c r="J9" s="139">
        <f t="shared" si="2"/>
        <v>-0.39840708616551995</v>
      </c>
      <c r="K9" s="139">
        <f>(Constantes!$D$12/0.8)*(Constantes!$D$7*J9^2+Constantes!$D$8*J9+Constantes!$D$9)</f>
        <v>11.735878151865821</v>
      </c>
      <c r="L9" s="139">
        <f>(Constantes!$D$12/0.8)*(0.00376*D9^2-0.0516*D9-6.967)</f>
        <v>-2.6030825999999996</v>
      </c>
      <c r="M9" s="12"/>
    </row>
    <row r="10" spans="2:13">
      <c r="B10" s="11"/>
      <c r="C10" s="65">
        <v>5</v>
      </c>
      <c r="D10" s="65">
        <f>(Observaciones!D10+Observaciones!E10)/2</f>
        <v>13.75</v>
      </c>
      <c r="E10" s="139">
        <f t="shared" si="0"/>
        <v>1.5736468149943981</v>
      </c>
      <c r="F10" s="139">
        <f t="shared" si="3"/>
        <v>0.10231958493462359</v>
      </c>
      <c r="G10" s="139">
        <f t="shared" si="1"/>
        <v>2.4685362500000001</v>
      </c>
      <c r="H10" s="139">
        <f>0.001013*Constantes!$D$6/(0.622*G10)</f>
        <v>4.5140533105443567E-2</v>
      </c>
      <c r="I10" s="139">
        <f t="shared" si="4"/>
        <v>0.35417281924860555</v>
      </c>
      <c r="J10" s="139">
        <f t="shared" si="2"/>
        <v>-0.39675614403726639</v>
      </c>
      <c r="K10" s="139">
        <f>(Constantes!$D$12/0.8)*(Constantes!$D$7*J10^2+Constantes!$D$8*J10+Constantes!$D$9)</f>
        <v>11.735857968442701</v>
      </c>
      <c r="L10" s="139">
        <f>(Constantes!$D$12/0.8)*(0.00376*D10^2-0.0516*D10-6.967)</f>
        <v>-2.6121093749999993</v>
      </c>
      <c r="M10" s="12"/>
    </row>
    <row r="11" spans="2:13">
      <c r="B11" s="11"/>
      <c r="C11" s="65">
        <v>6</v>
      </c>
      <c r="D11" s="65">
        <f>(Observaciones!D11+Observaciones!E11)/2</f>
        <v>13.45</v>
      </c>
      <c r="E11" s="139">
        <f t="shared" si="0"/>
        <v>1.5432065279848868</v>
      </c>
      <c r="F11" s="139">
        <f t="shared" si="3"/>
        <v>0.1005805769400801</v>
      </c>
      <c r="G11" s="139">
        <f t="shared" si="1"/>
        <v>2.46924455</v>
      </c>
      <c r="H11" s="139">
        <f>0.001013*Constantes!$D$6/(0.622*G11)</f>
        <v>4.5127584594694167E-2</v>
      </c>
      <c r="I11" s="139">
        <f t="shared" si="4"/>
        <v>0.35223838816895903</v>
      </c>
      <c r="J11" s="139">
        <f t="shared" si="2"/>
        <v>-0.39498763450083563</v>
      </c>
      <c r="K11" s="139">
        <f>(Constantes!$D$12/0.8)*(Constantes!$D$7*J11^2+Constantes!$D$8*J11+Constantes!$D$9)</f>
        <v>11.735805716082659</v>
      </c>
      <c r="L11" s="139">
        <f>(Constantes!$D$12/0.8)*(0.00376*D11^2-0.0516*D11-6.967)</f>
        <v>-2.6178099749999992</v>
      </c>
      <c r="M11" s="12"/>
    </row>
    <row r="12" spans="2:13">
      <c r="B12" s="11"/>
      <c r="C12" s="65">
        <v>7</v>
      </c>
      <c r="D12" s="65">
        <f>(Observaciones!D12+Observaciones!E12)/2</f>
        <v>13.8</v>
      </c>
      <c r="E12" s="139">
        <f t="shared" si="0"/>
        <v>1.5787710916071758</v>
      </c>
      <c r="F12" s="139">
        <f t="shared" si="3"/>
        <v>0.10261189172112961</v>
      </c>
      <c r="G12" s="139">
        <f t="shared" si="1"/>
        <v>2.4684181999999999</v>
      </c>
      <c r="H12" s="139">
        <f>0.001013*Constantes!$D$6/(0.622*G12)</f>
        <v>4.5142691913028568E-2</v>
      </c>
      <c r="I12" s="139">
        <f t="shared" si="4"/>
        <v>0.35449371277278185</v>
      </c>
      <c r="J12" s="139">
        <f t="shared" si="2"/>
        <v>-0.39310208160377097</v>
      </c>
      <c r="K12" s="139">
        <f>(Constantes!$D$12/0.8)*(Constantes!$D$7*J12^2+Constantes!$D$8*J12+Constantes!$D$9)</f>
        <v>11.735715105924974</v>
      </c>
      <c r="L12" s="139">
        <f>(Constantes!$D$12/0.8)*(0.00376*D12^2-0.0516*D12-6.967)</f>
        <v>-2.6111345999999998</v>
      </c>
      <c r="M12" s="12"/>
    </row>
    <row r="13" spans="2:13">
      <c r="B13" s="11"/>
      <c r="C13" s="65">
        <v>8</v>
      </c>
      <c r="D13" s="65">
        <f>(Observaciones!D13+Observaciones!E13)/2</f>
        <v>14.2</v>
      </c>
      <c r="E13" s="139">
        <f t="shared" si="0"/>
        <v>1.6202951919544792</v>
      </c>
      <c r="F13" s="139">
        <f t="shared" si="3"/>
        <v>0.10497602372452294</v>
      </c>
      <c r="G13" s="139">
        <f t="shared" si="1"/>
        <v>2.4674738000000001</v>
      </c>
      <c r="H13" s="139">
        <f>0.001013*Constantes!$D$6/(0.622*G13)</f>
        <v>4.5159969810059396E-2</v>
      </c>
      <c r="I13" s="139">
        <f t="shared" si="4"/>
        <v>0.3570452760428372</v>
      </c>
      <c r="J13" s="139">
        <f t="shared" si="2"/>
        <v>-0.39110004407608939</v>
      </c>
      <c r="K13" s="139">
        <f>(Constantes!$D$12/0.8)*(Constantes!$D$7*J13^2+Constantes!$D$8*J13+Constantes!$D$9)</f>
        <v>11.735579474263034</v>
      </c>
      <c r="L13" s="139">
        <f>(Constantes!$D$12/0.8)*(0.00376*D13^2-0.0516*D13-6.967)</f>
        <v>-2.6030825999999996</v>
      </c>
      <c r="M13" s="12"/>
    </row>
    <row r="14" spans="2:13">
      <c r="B14" s="11"/>
      <c r="C14" s="65">
        <v>9</v>
      </c>
      <c r="D14" s="65">
        <f>(Observaciones!D14+Observaciones!E14)/2</f>
        <v>14.1</v>
      </c>
      <c r="E14" s="139">
        <f t="shared" si="0"/>
        <v>1.6098253520131185</v>
      </c>
      <c r="F14" s="139">
        <f t="shared" si="3"/>
        <v>0.10438069155687195</v>
      </c>
      <c r="G14" s="139">
        <f t="shared" si="1"/>
        <v>2.4677099</v>
      </c>
      <c r="H14" s="139">
        <f>0.001013*Constantes!$D$6/(0.622*G14)</f>
        <v>4.5155649095994843E-2</v>
      </c>
      <c r="I14" s="139">
        <f t="shared" si="4"/>
        <v>0.35640998531823892</v>
      </c>
      <c r="J14" s="139">
        <f t="shared" si="2"/>
        <v>-0.38898211516471776</v>
      </c>
      <c r="K14" s="139">
        <f>(Constantes!$D$12/0.8)*(Constantes!$D$7*J14^2+Constantes!$D$8*J14+Constantes!$D$9)</f>
        <v>11.735391792448569</v>
      </c>
      <c r="L14" s="139">
        <f>(Constantes!$D$12/0.8)*(0.00376*D14^2-0.0516*D14-6.967)</f>
        <v>-2.6051378999999995</v>
      </c>
      <c r="M14" s="12"/>
    </row>
    <row r="15" spans="2:13">
      <c r="B15" s="11"/>
      <c r="C15" s="65">
        <v>10</v>
      </c>
      <c r="D15" s="65">
        <f>(Observaciones!D15+Observaciones!E15)/2</f>
        <v>14.15</v>
      </c>
      <c r="E15" s="139">
        <f t="shared" si="0"/>
        <v>1.6150528288927855</v>
      </c>
      <c r="F15" s="139">
        <f t="shared" si="3"/>
        <v>0.10467799774317721</v>
      </c>
      <c r="G15" s="139">
        <f t="shared" si="1"/>
        <v>2.4675918499999998</v>
      </c>
      <c r="H15" s="139">
        <f>0.001013*Constantes!$D$6/(0.622*G15)</f>
        <v>4.5157809349675282E-2</v>
      </c>
      <c r="I15" s="139">
        <f t="shared" si="4"/>
        <v>0.35672784756039339</v>
      </c>
      <c r="J15" s="139">
        <f t="shared" si="2"/>
        <v>-0.38674892245770132</v>
      </c>
      <c r="K15" s="139">
        <f>(Constantes!$D$12/0.8)*(Constantes!$D$7*J15^2+Constantes!$D$8*J15+Constantes!$D$9)</f>
        <v>11.735144677352373</v>
      </c>
      <c r="L15" s="139">
        <f>(Constantes!$D$12/0.8)*(0.00376*D15^2-0.0516*D15-6.967)</f>
        <v>-2.6041137749999996</v>
      </c>
      <c r="M15" s="12"/>
    </row>
    <row r="16" spans="2:13">
      <c r="B16" s="11"/>
      <c r="C16" s="65">
        <v>11</v>
      </c>
      <c r="D16" s="65">
        <f>(Observaciones!D16+Observaciones!E16)/2</f>
        <v>13.25</v>
      </c>
      <c r="E16" s="139">
        <f t="shared" si="0"/>
        <v>1.5232012546387372</v>
      </c>
      <c r="F16" s="139">
        <f t="shared" si="3"/>
        <v>9.943526343834895E-2</v>
      </c>
      <c r="G16" s="139">
        <f t="shared" si="1"/>
        <v>2.4697167499999999</v>
      </c>
      <c r="H16" s="139">
        <f>0.001013*Constantes!$D$6/(0.622*G16)</f>
        <v>4.5118956380367316E-2</v>
      </c>
      <c r="I16" s="139">
        <f t="shared" si="4"/>
        <v>0.35094014605756357</v>
      </c>
      <c r="J16" s="139">
        <f t="shared" si="2"/>
        <v>-0.3844011276982352</v>
      </c>
      <c r="K16" s="139">
        <f>(Constantes!$D$12/0.8)*(Constantes!$D$7*J16^2+Constantes!$D$8*J16+Constantes!$D$9)</f>
        <v>11.734830402368464</v>
      </c>
      <c r="L16" s="139">
        <f>(Constantes!$D$12/0.8)*(0.00376*D16^2-0.0516*D16-6.967)</f>
        <v>-2.6214693749999993</v>
      </c>
      <c r="M16" s="12"/>
    </row>
    <row r="17" spans="2:13">
      <c r="B17" s="11"/>
      <c r="C17" s="65">
        <v>12</v>
      </c>
      <c r="D17" s="65">
        <f>(Observaciones!D17+Observaciones!E17)/2</f>
        <v>12.35</v>
      </c>
      <c r="E17" s="139">
        <f t="shared" si="0"/>
        <v>1.4359671208266067</v>
      </c>
      <c r="F17" s="139">
        <f t="shared" si="3"/>
        <v>9.4417676614232629E-2</v>
      </c>
      <c r="G17" s="139">
        <f t="shared" si="1"/>
        <v>2.47184165</v>
      </c>
      <c r="H17" s="139">
        <f>0.001013*Constantes!$D$6/(0.622*G17)</f>
        <v>4.5080170210382423E-2</v>
      </c>
      <c r="I17" s="139">
        <f t="shared" si="4"/>
        <v>0.34501319460891361</v>
      </c>
      <c r="J17" s="139">
        <f t="shared" si="2"/>
        <v>-0.38193942658857638</v>
      </c>
      <c r="K17" s="139">
        <f>(Constantes!$D$12/0.8)*(Constantes!$D$7*J17^2+Constantes!$D$8*J17+Constantes!$D$9)</f>
        <v>11.734440908948004</v>
      </c>
      <c r="L17" s="139">
        <f>(Constantes!$D$12/0.8)*(0.00376*D17^2-0.0516*D17-6.967)</f>
        <v>-2.6365407749999994</v>
      </c>
      <c r="M17" s="12"/>
    </row>
    <row r="18" spans="2:13">
      <c r="B18" s="11"/>
      <c r="C18" s="65">
        <v>13</v>
      </c>
      <c r="D18" s="65">
        <f>(Observaciones!D18+Observaciones!E18)/2</f>
        <v>13.85</v>
      </c>
      <c r="E18" s="139">
        <f t="shared" si="0"/>
        <v>1.5839100041391287</v>
      </c>
      <c r="F18" s="139">
        <f t="shared" si="3"/>
        <v>0.10290490852509908</v>
      </c>
      <c r="G18" s="139">
        <f t="shared" si="1"/>
        <v>2.4683001499999997</v>
      </c>
      <c r="H18" s="139">
        <f>0.001013*Constantes!$D$6/(0.622*G18)</f>
        <v>4.5144850927109709E-2</v>
      </c>
      <c r="I18" s="139">
        <f t="shared" si="4"/>
        <v>0.35481417383138586</v>
      </c>
      <c r="J18" s="139">
        <f t="shared" si="2"/>
        <v>-0.3793645485838914</v>
      </c>
      <c r="K18" s="139">
        <f>(Constantes!$D$12/0.8)*(Constantes!$D$7*J18^2+Constantes!$D$8*J18+Constantes!$D$9)</f>
        <v>11.733967818648562</v>
      </c>
      <c r="L18" s="139">
        <f>(Constantes!$D$12/0.8)*(0.00376*D18^2-0.0516*D18-6.967)</f>
        <v>-2.6101527749999995</v>
      </c>
      <c r="M18" s="12"/>
    </row>
    <row r="19" spans="2:13">
      <c r="B19" s="11"/>
      <c r="C19" s="65">
        <v>14</v>
      </c>
      <c r="D19" s="65">
        <f>(Observaciones!D19+Observaciones!E19)/2</f>
        <v>13.75</v>
      </c>
      <c r="E19" s="139">
        <f t="shared" si="0"/>
        <v>1.5736468149943981</v>
      </c>
      <c r="F19" s="139">
        <f t="shared" si="3"/>
        <v>0.10231958493462359</v>
      </c>
      <c r="G19" s="139">
        <f t="shared" si="1"/>
        <v>2.4685362500000001</v>
      </c>
      <c r="H19" s="139">
        <f>0.001013*Constantes!$D$6/(0.622*G19)</f>
        <v>4.5140533105443567E-2</v>
      </c>
      <c r="I19" s="139">
        <f t="shared" si="4"/>
        <v>0.35417281924860555</v>
      </c>
      <c r="J19" s="139">
        <f t="shared" si="2"/>
        <v>-0.37667725667610352</v>
      </c>
      <c r="K19" s="139">
        <f>(Constantes!$D$12/0.8)*(Constantes!$D$7*J19^2+Constantes!$D$8*J19+Constantes!$D$9)</f>
        <v>11.733402445683748</v>
      </c>
      <c r="L19" s="139">
        <f>(Constantes!$D$12/0.8)*(0.00376*D19^2-0.0516*D19-6.967)</f>
        <v>-2.6121093749999993</v>
      </c>
      <c r="M19" s="12"/>
    </row>
    <row r="20" spans="2:13">
      <c r="B20" s="11"/>
      <c r="C20" s="65">
        <v>15</v>
      </c>
      <c r="D20" s="65">
        <f>(Observaciones!D20+Observaciones!E20)/2</f>
        <v>13.7</v>
      </c>
      <c r="E20" s="139">
        <f t="shared" si="0"/>
        <v>1.568537138827782</v>
      </c>
      <c r="F20" s="139">
        <f t="shared" si="3"/>
        <v>0.10202798677665831</v>
      </c>
      <c r="G20" s="139">
        <f t="shared" si="1"/>
        <v>2.4686542999999999</v>
      </c>
      <c r="H20" s="139">
        <f>0.001013*Constantes!$D$6/(0.622*G20)</f>
        <v>4.5138374504325104E-2</v>
      </c>
      <c r="I20" s="139">
        <f t="shared" si="4"/>
        <v>0.35385149346393019</v>
      </c>
      <c r="J20" s="139">
        <f t="shared" si="2"/>
        <v>-0.37387834716780144</v>
      </c>
      <c r="K20" s="139">
        <f>(Constantes!$D$12/0.8)*(Constantes!$D$7*J20^2+Constantes!$D$8*J20+Constantes!$D$9)</f>
        <v>11.732735809957516</v>
      </c>
      <c r="L20" s="139">
        <f>(Constantes!$D$12/0.8)*(0.00376*D20^2-0.0516*D20-6.967)</f>
        <v>-2.6130770999999995</v>
      </c>
      <c r="M20" s="12"/>
    </row>
    <row r="21" spans="2:13">
      <c r="B21" s="11"/>
      <c r="C21" s="65">
        <v>16</v>
      </c>
      <c r="D21" s="65">
        <f>(Observaciones!D21+Observaciones!E21)/2</f>
        <v>14</v>
      </c>
      <c r="E21" s="139">
        <f t="shared" si="0"/>
        <v>1.5994149130233961</v>
      </c>
      <c r="F21" s="139">
        <f t="shared" si="3"/>
        <v>0.10378823296050949</v>
      </c>
      <c r="G21" s="139">
        <f t="shared" si="1"/>
        <v>2.467946</v>
      </c>
      <c r="H21" s="139">
        <f>0.001013*Constantes!$D$6/(0.622*G21)</f>
        <v>4.5151329208626335E-2</v>
      </c>
      <c r="I21" s="139">
        <f t="shared" si="4"/>
        <v>0.35577296023920879</v>
      </c>
      <c r="J21" s="139">
        <f t="shared" si="2"/>
        <v>-0.37096864943627805</v>
      </c>
      <c r="K21" s="139">
        <f>(Constantes!$D$12/0.8)*(Constantes!$D$7*J21^2+Constantes!$D$8*J21+Constantes!$D$9)</f>
        <v>11.731958650566929</v>
      </c>
      <c r="L21" s="139">
        <f>(Constantes!$D$12/0.8)*(0.00376*D21^2-0.0516*D21-6.967)</f>
        <v>-2.6071649999999993</v>
      </c>
      <c r="M21" s="12"/>
    </row>
    <row r="22" spans="2:13">
      <c r="B22" s="11"/>
      <c r="C22" s="65">
        <v>17</v>
      </c>
      <c r="D22" s="65">
        <f>(Observaciones!D22+Observaciones!E22)/2</f>
        <v>13.6</v>
      </c>
      <c r="E22" s="139">
        <f t="shared" si="0"/>
        <v>1.5583614462879349</v>
      </c>
      <c r="F22" s="139">
        <f t="shared" si="3"/>
        <v>0.10144691080047988</v>
      </c>
      <c r="G22" s="139">
        <f t="shared" si="1"/>
        <v>2.4688903999999998</v>
      </c>
      <c r="H22" s="139">
        <f>0.001013*Constantes!$D$6/(0.622*G22)</f>
        <v>4.5134057921369271E-2</v>
      </c>
      <c r="I22" s="139">
        <f t="shared" si="4"/>
        <v>0.3532075459589159</v>
      </c>
      <c r="J22" s="139">
        <f t="shared" si="2"/>
        <v>-0.36794902568776749</v>
      </c>
      <c r="K22" s="139">
        <f>(Constantes!$D$12/0.8)*(Constantes!$D$7*J22^2+Constantes!$D$8*J22+Constantes!$D$9)</f>
        <v>11.731061439756486</v>
      </c>
      <c r="L22" s="139">
        <f>(Constantes!$D$12/0.8)*(0.00376*D22^2-0.0516*D22-6.967)</f>
        <v>-2.6149913999999996</v>
      </c>
      <c r="M22" s="12"/>
    </row>
    <row r="23" spans="2:13">
      <c r="B23" s="11"/>
      <c r="C23" s="65">
        <v>18</v>
      </c>
      <c r="D23" s="65">
        <f>(Observaciones!D23+Observaciones!E23)/2</f>
        <v>11.85</v>
      </c>
      <c r="E23" s="139">
        <f t="shared" si="0"/>
        <v>1.3894253255114986</v>
      </c>
      <c r="F23" s="139">
        <f t="shared" si="3"/>
        <v>9.172450604898108E-2</v>
      </c>
      <c r="G23" s="139">
        <f t="shared" si="1"/>
        <v>2.4730221499999998</v>
      </c>
      <c r="H23" s="139">
        <f>0.001013*Constantes!$D$6/(0.622*G23)</f>
        <v>4.5058651138693818E-2</v>
      </c>
      <c r="I23" s="139">
        <f t="shared" si="4"/>
        <v>0.34166091279937238</v>
      </c>
      <c r="J23" s="139">
        <f t="shared" si="2"/>
        <v>-0.36482037070195533</v>
      </c>
      <c r="K23" s="139">
        <f>(Constantes!$D$12/0.8)*(Constantes!$D$7*J23^2+Constantes!$D$8*J23+Constantes!$D$9)</f>
        <v>11.730034397306621</v>
      </c>
      <c r="L23" s="139">
        <f>(Constantes!$D$12/0.8)*(0.00376*D23^2-0.0516*D23-6.967)</f>
        <v>-2.6439267749999993</v>
      </c>
      <c r="M23" s="12"/>
    </row>
    <row r="24" spans="2:13">
      <c r="B24" s="11"/>
      <c r="C24" s="65">
        <v>19</v>
      </c>
      <c r="D24" s="65">
        <f>(Observaciones!D24+Observaciones!E24)/2</f>
        <v>12.85</v>
      </c>
      <c r="E24" s="139">
        <f t="shared" si="0"/>
        <v>1.4838724736816862</v>
      </c>
      <c r="F24" s="139">
        <f t="shared" si="3"/>
        <v>9.717790188805045E-2</v>
      </c>
      <c r="G24" s="139">
        <f t="shared" si="1"/>
        <v>2.4706611499999998</v>
      </c>
      <c r="H24" s="139">
        <f>0.001013*Constantes!$D$6/(0.622*G24)</f>
        <v>4.5101709846011272E-2</v>
      </c>
      <c r="I24" s="139">
        <f t="shared" si="4"/>
        <v>0.34832304299622313</v>
      </c>
      <c r="J24" s="139">
        <f t="shared" si="2"/>
        <v>-0.36158361156683566</v>
      </c>
      <c r="K24" s="139">
        <f>(Constantes!$D$12/0.8)*(Constantes!$D$7*J24^2+Constantes!$D$8*J24+Constantes!$D$9)</f>
        <v>11.728867505338407</v>
      </c>
      <c r="L24" s="139">
        <f>(Constantes!$D$12/0.8)*(0.00376*D24^2-0.0516*D24-6.967)</f>
        <v>-2.6284497749999995</v>
      </c>
      <c r="M24" s="12"/>
    </row>
    <row r="25" spans="2:13">
      <c r="B25" s="11"/>
      <c r="C25" s="65">
        <v>20</v>
      </c>
      <c r="D25" s="65">
        <f>(Observaciones!D25+Observaciones!E25)/2</f>
        <v>12.25</v>
      </c>
      <c r="E25" s="139">
        <f t="shared" si="0"/>
        <v>1.4265507491669478</v>
      </c>
      <c r="F25" s="139">
        <f t="shared" si="3"/>
        <v>9.387372076527814E-2</v>
      </c>
      <c r="G25" s="139">
        <f t="shared" si="1"/>
        <v>2.47207775</v>
      </c>
      <c r="H25" s="139">
        <f>0.001013*Constantes!$D$6/(0.622*G25)</f>
        <v>4.5075864751872197E-2</v>
      </c>
      <c r="I25" s="139">
        <f t="shared" si="4"/>
        <v>0.34434612138705856</v>
      </c>
      <c r="J25" s="139">
        <f t="shared" si="2"/>
        <v>-0.3582397074039953</v>
      </c>
      <c r="K25" s="139">
        <f>(Constantes!$D$12/0.8)*(Constantes!$D$7*J25^2+Constantes!$D$8*J25+Constantes!$D$9)</f>
        <v>11.727550523515925</v>
      </c>
      <c r="L25" s="139">
        <f>(Constantes!$D$12/0.8)*(0.00376*D25^2-0.0516*D25-6.967)</f>
        <v>-2.6380743749999995</v>
      </c>
      <c r="M25" s="12"/>
    </row>
    <row r="26" spans="2:13">
      <c r="B26" s="11"/>
      <c r="C26" s="65">
        <v>21</v>
      </c>
      <c r="D26" s="65">
        <f>(Observaciones!D26+Observaciones!E26)/2</f>
        <v>14.5</v>
      </c>
      <c r="E26" s="139">
        <f t="shared" si="0"/>
        <v>1.6520640028566567</v>
      </c>
      <c r="F26" s="139">
        <f t="shared" si="3"/>
        <v>0.10677937410937641</v>
      </c>
      <c r="G26" s="139">
        <f t="shared" si="1"/>
        <v>2.4667654999999997</v>
      </c>
      <c r="H26" s="139">
        <f>0.001013*Constantes!$D$6/(0.622*G26)</f>
        <v>4.5172936914803029E-2</v>
      </c>
      <c r="I26" s="139">
        <f t="shared" si="4"/>
        <v>0.35894072909367275</v>
      </c>
      <c r="J26" s="139">
        <f t="shared" si="2"/>
        <v>-0.35478964908440508</v>
      </c>
      <c r="K26" s="139">
        <f>(Constantes!$D$12/0.8)*(Constantes!$D$7*J26^2+Constantes!$D$8*J26+Constantes!$D$9)</f>
        <v>11.726073004627354</v>
      </c>
      <c r="L26" s="139">
        <f>(Constantes!$D$12/0.8)*(0.00376*D26^2-0.0516*D26-6.967)</f>
        <v>-2.5967474999999993</v>
      </c>
      <c r="M26" s="12"/>
    </row>
    <row r="27" spans="2:13">
      <c r="B27" s="11"/>
      <c r="C27" s="65">
        <v>22</v>
      </c>
      <c r="D27" s="65">
        <f>(Observaciones!D27+Observaciones!E27)/2</f>
        <v>13.35</v>
      </c>
      <c r="E27" s="139">
        <f t="shared" si="0"/>
        <v>1.5331752529723204</v>
      </c>
      <c r="F27" s="139">
        <f t="shared" si="3"/>
        <v>0.1000065250127139</v>
      </c>
      <c r="G27" s="139">
        <f t="shared" si="1"/>
        <v>2.4694806499999999</v>
      </c>
      <c r="H27" s="139">
        <f>0.001013*Constantes!$D$6/(0.622*G27)</f>
        <v>4.5123270075071269E-2</v>
      </c>
      <c r="I27" s="139">
        <f t="shared" si="4"/>
        <v>0.35159012797989159</v>
      </c>
      <c r="J27" s="139">
        <f t="shared" si="2"/>
        <v>-0.35123445893480337</v>
      </c>
      <c r="K27" s="139">
        <f>(Constantes!$D$12/0.8)*(Constantes!$D$7*J27^2+Constantes!$D$8*J27+Constantes!$D$9)</f>
        <v>11.724424310525244</v>
      </c>
      <c r="L27" s="139">
        <f>(Constantes!$D$12/0.8)*(0.00376*D27^2-0.0516*D27-6.967)</f>
        <v>-2.6196537749999993</v>
      </c>
      <c r="M27" s="12"/>
    </row>
    <row r="28" spans="2:13">
      <c r="B28" s="11"/>
      <c r="C28" s="65">
        <v>23</v>
      </c>
      <c r="D28" s="65">
        <f>(Observaciones!D28+Observaciones!E28)/2</f>
        <v>12.649999999999999</v>
      </c>
      <c r="E28" s="139">
        <f t="shared" si="0"/>
        <v>1.4645445530759134</v>
      </c>
      <c r="F28" s="139">
        <f t="shared" si="3"/>
        <v>9.606567968532842E-2</v>
      </c>
      <c r="G28" s="139">
        <f t="shared" si="1"/>
        <v>2.4711333499999997</v>
      </c>
      <c r="H28" s="139">
        <f>0.001013*Constantes!$D$6/(0.622*G28)</f>
        <v>4.5093091522200757E-2</v>
      </c>
      <c r="I28" s="139">
        <f t="shared" si="4"/>
        <v>0.34700421800471326</v>
      </c>
      <c r="J28" s="139">
        <f t="shared" si="2"/>
        <v>-0.34757519043475887</v>
      </c>
      <c r="K28" s="139">
        <f>(Constantes!$D$12/0.8)*(Constantes!$D$7*J28^2+Constantes!$D$8*J28+Constantes!$D$9)</f>
        <v>11.722593628406047</v>
      </c>
      <c r="L28" s="139">
        <f>(Constantes!$D$12/0.8)*(0.00376*D28^2-0.0516*D28-6.967)</f>
        <v>-2.6317707749999997</v>
      </c>
      <c r="M28" s="12"/>
    </row>
    <row r="29" spans="2:13">
      <c r="B29" s="11"/>
      <c r="C29" s="65">
        <v>24</v>
      </c>
      <c r="D29" s="65">
        <f>(Observaciones!D29+Observaciones!E29)/2</f>
        <v>11.549999999999999</v>
      </c>
      <c r="E29" s="139">
        <f t="shared" si="0"/>
        <v>1.3621409164490859</v>
      </c>
      <c r="F29" s="139">
        <f t="shared" si="3"/>
        <v>9.0140238435898606E-2</v>
      </c>
      <c r="G29" s="139">
        <f t="shared" si="1"/>
        <v>2.4737304499999997</v>
      </c>
      <c r="H29" s="139">
        <f>0.001013*Constantes!$D$6/(0.622*G29)</f>
        <v>4.5045749554124839E-2</v>
      </c>
      <c r="I29" s="139">
        <f t="shared" si="4"/>
        <v>0.33962933384576244</v>
      </c>
      <c r="J29" s="139">
        <f t="shared" si="2"/>
        <v>-0.34381292790450158</v>
      </c>
      <c r="K29" s="139">
        <f>(Constantes!$D$12/0.8)*(Constantes!$D$7*J29^2+Constantes!$D$8*J29+Constantes!$D$9)</f>
        <v>11.720569987408531</v>
      </c>
      <c r="L29" s="139">
        <f>(Constantes!$D$12/0.8)*(0.00376*D29^2-0.0516*D29-6.967)</f>
        <v>-2.6480199749999995</v>
      </c>
      <c r="M29" s="12"/>
    </row>
    <row r="30" spans="2:13">
      <c r="B30" s="11"/>
      <c r="C30" s="65">
        <v>25</v>
      </c>
      <c r="D30" s="65">
        <f>(Observaciones!D30+Observaciones!E30)/2</f>
        <v>13.55</v>
      </c>
      <c r="E30" s="139">
        <f t="shared" si="0"/>
        <v>1.5532953593153362</v>
      </c>
      <c r="F30" s="139">
        <f t="shared" si="3"/>
        <v>0.10115743021423786</v>
      </c>
      <c r="G30" s="139">
        <f t="shared" si="1"/>
        <v>2.46900845</v>
      </c>
      <c r="H30" s="139">
        <f>0.001013*Constantes!$D$6/(0.622*G30)</f>
        <v>4.5131899939472676E-2</v>
      </c>
      <c r="I30" s="139">
        <f t="shared" si="4"/>
        <v>0.35288492467431798</v>
      </c>
      <c r="J30" s="139">
        <f t="shared" si="2"/>
        <v>-0.3399487861836154</v>
      </c>
      <c r="K30" s="139">
        <f>(Constantes!$D$12/0.8)*(Constantes!$D$7*J30^2+Constantes!$D$8*J30+Constantes!$D$9)</f>
        <v>11.718342275510254</v>
      </c>
      <c r="L30" s="139">
        <f>(Constantes!$D$12/0.8)*(0.00376*D30^2-0.0516*D30-6.967)</f>
        <v>-2.6159379749999996</v>
      </c>
      <c r="M30" s="12"/>
    </row>
    <row r="31" spans="2:13">
      <c r="B31" s="11"/>
      <c r="C31" s="65">
        <v>26</v>
      </c>
      <c r="D31" s="65">
        <f>(Observaciones!D31+Observaciones!E31)/2</f>
        <v>13.600000000000001</v>
      </c>
      <c r="E31" s="139">
        <f t="shared" si="0"/>
        <v>1.5583614462879352</v>
      </c>
      <c r="F31" s="139">
        <f t="shared" si="3"/>
        <v>0.10144691080047989</v>
      </c>
      <c r="G31" s="139">
        <f t="shared" si="1"/>
        <v>2.4688903999999998</v>
      </c>
      <c r="H31" s="139">
        <f>0.001013*Constantes!$D$6/(0.622*G31)</f>
        <v>4.5134057921369271E-2</v>
      </c>
      <c r="I31" s="139">
        <f t="shared" si="4"/>
        <v>0.35320754595891579</v>
      </c>
      <c r="J31" s="139">
        <f t="shared" si="2"/>
        <v>-0.33598391030068736</v>
      </c>
      <c r="K31" s="139">
        <f>(Constantes!$D$12/0.8)*(Constantes!$D$7*J31^2+Constantes!$D$8*J31+Constantes!$D$9)</f>
        <v>11.715899256700972</v>
      </c>
      <c r="L31" s="139">
        <f>(Constantes!$D$12/0.8)*(0.00376*D31^2-0.0516*D31-6.967)</f>
        <v>-2.6149913999999996</v>
      </c>
      <c r="M31" s="12"/>
    </row>
    <row r="32" spans="2:13">
      <c r="B32" s="11"/>
      <c r="C32" s="65">
        <v>27</v>
      </c>
      <c r="D32" s="65">
        <f>(Observaciones!D32+Observaciones!E32)/2</f>
        <v>14.15</v>
      </c>
      <c r="E32" s="139">
        <f t="shared" si="0"/>
        <v>1.6150528288927855</v>
      </c>
      <c r="F32" s="139">
        <f t="shared" si="3"/>
        <v>0.10467799774317721</v>
      </c>
      <c r="G32" s="139">
        <f t="shared" si="1"/>
        <v>2.4675918499999998</v>
      </c>
      <c r="H32" s="139">
        <f>0.001013*Constantes!$D$6/(0.622*G32)</f>
        <v>4.5157809349675282E-2</v>
      </c>
      <c r="I32" s="139">
        <f t="shared" si="4"/>
        <v>0.35672784756039339</v>
      </c>
      <c r="J32" s="139">
        <f t="shared" si="2"/>
        <v>-0.33191947513401066</v>
      </c>
      <c r="K32" s="139">
        <f>(Constantes!$D$12/0.8)*(Constantes!$D$7*J32^2+Constantes!$D$8*J32+Constantes!$D$9)</f>
        <v>11.713229588411362</v>
      </c>
      <c r="L32" s="139">
        <f>(Constantes!$D$12/0.8)*(0.00376*D32^2-0.0516*D32-6.967)</f>
        <v>-2.6041137749999996</v>
      </c>
      <c r="M32" s="12"/>
    </row>
    <row r="33" spans="2:13">
      <c r="B33" s="11"/>
      <c r="C33" s="65">
        <v>28</v>
      </c>
      <c r="D33" s="65">
        <f>(Observaciones!D33+Observaciones!E33)/2</f>
        <v>13.75</v>
      </c>
      <c r="E33" s="139">
        <f t="shared" si="0"/>
        <v>1.5736468149943981</v>
      </c>
      <c r="F33" s="139">
        <f t="shared" si="3"/>
        <v>0.10231958493462359</v>
      </c>
      <c r="G33" s="139">
        <f t="shared" si="1"/>
        <v>2.4685362500000001</v>
      </c>
      <c r="H33" s="139">
        <f>0.001013*Constantes!$D$6/(0.622*G33)</f>
        <v>4.5140533105443567E-2</v>
      </c>
      <c r="I33" s="139">
        <f t="shared" si="4"/>
        <v>0.35417281924860555</v>
      </c>
      <c r="J33" s="139">
        <f t="shared" si="2"/>
        <v>-0.32775668506344269</v>
      </c>
      <c r="K33" s="139">
        <f>(Constantes!$D$12/0.8)*(Constantes!$D$7*J33^2+Constantes!$D$8*J33+Constantes!$D$9)</f>
        <v>11.710321839175277</v>
      </c>
      <c r="L33" s="139">
        <f>(Constantes!$D$12/0.8)*(0.00376*D33^2-0.0516*D33-6.967)</f>
        <v>-2.6121093749999993</v>
      </c>
      <c r="M33" s="12"/>
    </row>
    <row r="34" spans="2:13">
      <c r="B34" s="11"/>
      <c r="C34" s="65">
        <v>29</v>
      </c>
      <c r="D34" s="65">
        <f>(Observaciones!D34+Observaciones!E34)/2</f>
        <v>11.55</v>
      </c>
      <c r="E34" s="139">
        <f t="shared" si="0"/>
        <v>1.3621409164490859</v>
      </c>
      <c r="F34" s="139">
        <f t="shared" si="3"/>
        <v>9.0140238435898606E-2</v>
      </c>
      <c r="G34" s="139">
        <f t="shared" si="1"/>
        <v>2.4737304499999997</v>
      </c>
      <c r="H34" s="139">
        <f>0.001013*Constantes!$D$6/(0.622*G34)</f>
        <v>4.5045749554124839E-2</v>
      </c>
      <c r="I34" s="139">
        <f t="shared" si="4"/>
        <v>0.33962933384576244</v>
      </c>
      <c r="J34" s="139">
        <f t="shared" si="2"/>
        <v>-0.32349677361352186</v>
      </c>
      <c r="K34" s="139">
        <f>(Constantes!$D$12/0.8)*(Constantes!$D$7*J34^2+Constantes!$D$8*J34+Constantes!$D$9)</f>
        <v>11.707164506503263</v>
      </c>
      <c r="L34" s="139">
        <f>(Constantes!$D$12/0.8)*(0.00376*D34^2-0.0516*D34-6.967)</f>
        <v>-2.6480199749999995</v>
      </c>
      <c r="M34" s="12"/>
    </row>
    <row r="35" spans="2:13">
      <c r="B35" s="11"/>
      <c r="C35" s="65">
        <v>30</v>
      </c>
      <c r="D35" s="65">
        <f>(Observaciones!D35+Observaciones!E35)/2</f>
        <v>13.55</v>
      </c>
      <c r="E35" s="139">
        <f t="shared" si="0"/>
        <v>1.5532953593153362</v>
      </c>
      <c r="F35" s="139">
        <f t="shared" si="3"/>
        <v>0.10115743021423786</v>
      </c>
      <c r="G35" s="139">
        <f t="shared" si="1"/>
        <v>2.46900845</v>
      </c>
      <c r="H35" s="139">
        <f>0.001013*Constantes!$D$6/(0.622*G35)</f>
        <v>4.5131899939472676E-2</v>
      </c>
      <c r="I35" s="139">
        <f t="shared" si="4"/>
        <v>0.35288492467431798</v>
      </c>
      <c r="J35" s="139">
        <f t="shared" si="2"/>
        <v>-0.31914100308794713</v>
      </c>
      <c r="K35" s="139">
        <f>(Constantes!$D$12/0.8)*(Constantes!$D$7*J35^2+Constantes!$D$8*J35+Constantes!$D$9)</f>
        <v>11.703746034944936</v>
      </c>
      <c r="L35" s="139">
        <f>(Constantes!$D$12/0.8)*(0.00376*D35^2-0.0516*D35-6.967)</f>
        <v>-2.6159379749999996</v>
      </c>
      <c r="M35" s="12"/>
    </row>
    <row r="36" spans="2:13">
      <c r="B36" s="11"/>
      <c r="C36" s="65">
        <v>31</v>
      </c>
      <c r="D36" s="65">
        <f>(Observaciones!D36+Observaciones!E36)/2</f>
        <v>13.1</v>
      </c>
      <c r="E36" s="139">
        <f t="shared" si="0"/>
        <v>1.5083470419027751</v>
      </c>
      <c r="F36" s="139">
        <f t="shared" si="3"/>
        <v>9.8583579016665535E-2</v>
      </c>
      <c r="G36" s="139">
        <f t="shared" si="1"/>
        <v>2.4700709000000001</v>
      </c>
      <c r="H36" s="139">
        <f>0.001013*Constantes!$D$6/(0.622*G36)</f>
        <v>4.5112487384516987E-2</v>
      </c>
      <c r="I36" s="139">
        <f t="shared" si="4"/>
        <v>0.34996194939764519</v>
      </c>
      <c r="J36" s="139">
        <f t="shared" si="2"/>
        <v>-0.31469066419553055</v>
      </c>
      <c r="K36" s="139">
        <f>(Constantes!$D$12/0.8)*(Constantes!$D$7*J36^2+Constantes!$D$8*J36+Constantes!$D$9)</f>
        <v>11.700054834317474</v>
      </c>
      <c r="L36" s="139">
        <f>(Constantes!$D$12/0.8)*(0.00376*D36^2-0.0516*D36-6.967)</f>
        <v>-2.6241398999999999</v>
      </c>
      <c r="M36" s="12"/>
    </row>
    <row r="37" spans="2:13">
      <c r="B37" s="11"/>
      <c r="C37" s="65">
        <v>32</v>
      </c>
      <c r="D37" s="65">
        <f>(Observaciones!D37+Observaciones!E37)/2</f>
        <v>13.95</v>
      </c>
      <c r="E37" s="139">
        <f t="shared" si="0"/>
        <v>1.5942318792002568</v>
      </c>
      <c r="F37" s="139">
        <f t="shared" si="3"/>
        <v>0.10349307775094918</v>
      </c>
      <c r="G37" s="139">
        <f t="shared" si="1"/>
        <v>2.4680640499999997</v>
      </c>
      <c r="H37" s="139">
        <f>0.001013*Constantes!$D$6/(0.622*G37)</f>
        <v>4.514916957487896E-2</v>
      </c>
      <c r="I37" s="139">
        <f t="shared" si="4"/>
        <v>0.35545379775699454</v>
      </c>
      <c r="J37" s="139">
        <f t="shared" si="2"/>
        <v>-0.31014707566773203</v>
      </c>
      <c r="K37" s="139">
        <f>(Constantes!$D$12/0.8)*(Constantes!$D$7*J37^2+Constantes!$D$8*J37+Constantes!$D$9)</f>
        <v>11.696079298077262</v>
      </c>
      <c r="L37" s="139">
        <f>(Constantes!$D$12/0.8)*(0.00376*D37^2-0.0516*D37-6.967)</f>
        <v>-2.6081679749999997</v>
      </c>
      <c r="M37" s="12"/>
    </row>
    <row r="38" spans="2:13">
      <c r="B38" s="11"/>
      <c r="C38" s="65">
        <v>33</v>
      </c>
      <c r="D38" s="65">
        <f>(Observaciones!D38+Observaciones!E38)/2</f>
        <v>15.100000000000001</v>
      </c>
      <c r="E38" s="139">
        <f t="shared" si="0"/>
        <v>1.7172446826168704</v>
      </c>
      <c r="F38" s="139">
        <f t="shared" si="3"/>
        <v>0.11046518728234204</v>
      </c>
      <c r="G38" s="139">
        <f t="shared" si="1"/>
        <v>2.4653489</v>
      </c>
      <c r="H38" s="139">
        <f>0.001013*Constantes!$D$6/(0.622*G38)</f>
        <v>4.5198893477151461E-2</v>
      </c>
      <c r="I38" s="139">
        <f t="shared" si="4"/>
        <v>0.36268465146207884</v>
      </c>
      <c r="J38" s="139">
        <f t="shared" si="2"/>
        <v>-0.30551158386789107</v>
      </c>
      <c r="K38" s="139">
        <f>(Constantes!$D$12/0.8)*(Constantes!$D$7*J38^2+Constantes!$D$8*J38+Constantes!$D$9)</f>
        <v>11.691807821811578</v>
      </c>
      <c r="L38" s="139">
        <f>(Constantes!$D$12/0.8)*(0.00376*D38^2-0.0516*D38-6.967)</f>
        <v>-2.5833158999999997</v>
      </c>
      <c r="M38" s="12"/>
    </row>
    <row r="39" spans="2:13">
      <c r="B39" s="11"/>
      <c r="C39" s="65">
        <v>34</v>
      </c>
      <c r="D39" s="65">
        <f>(Observaciones!D39+Observaciones!E39)/2</f>
        <v>15.8</v>
      </c>
      <c r="E39" s="139">
        <f t="shared" si="0"/>
        <v>1.7961296162943761</v>
      </c>
      <c r="F39" s="139">
        <f t="shared" si="3"/>
        <v>0.11490140460696453</v>
      </c>
      <c r="G39" s="139">
        <f t="shared" si="1"/>
        <v>2.4636961999999998</v>
      </c>
      <c r="H39" s="139">
        <f>0.001013*Constantes!$D$6/(0.622*G39)</f>
        <v>4.5229213859692821E-2</v>
      </c>
      <c r="I39" s="139">
        <f t="shared" si="4"/>
        <v>0.36697319935543615</v>
      </c>
      <c r="J39" s="139">
        <f t="shared" si="2"/>
        <v>-0.30078556239227006</v>
      </c>
      <c r="K39" s="139">
        <f>(Constantes!$D$12/0.8)*(Constantes!$D$7*J39^2+Constantes!$D$8*J39+Constantes!$D$9)</f>
        <v>11.687228821826967</v>
      </c>
      <c r="L39" s="139">
        <f>(Constantes!$D$12/0.8)*(0.00376*D39^2-0.0516*D39-6.967)</f>
        <v>-2.5663625999999993</v>
      </c>
      <c r="M39" s="12"/>
    </row>
    <row r="40" spans="2:13">
      <c r="B40" s="11"/>
      <c r="C40" s="65">
        <v>35</v>
      </c>
      <c r="D40" s="65">
        <f>(Observaciones!D40+Observaciones!E40)/2</f>
        <v>14.25</v>
      </c>
      <c r="E40" s="139">
        <f t="shared" si="0"/>
        <v>1.6255524772300411</v>
      </c>
      <c r="F40" s="139">
        <f t="shared" si="3"/>
        <v>0.10527477090559632</v>
      </c>
      <c r="G40" s="139">
        <f t="shared" si="1"/>
        <v>2.4673557499999998</v>
      </c>
      <c r="H40" s="139">
        <f>0.001013*Constantes!$D$6/(0.622*G40)</f>
        <v>4.5162130477176848E-2</v>
      </c>
      <c r="I40" s="139">
        <f t="shared" si="4"/>
        <v>0.35736227060066839</v>
      </c>
      <c r="J40" s="139">
        <f t="shared" si="2"/>
        <v>-0.29597041166302818</v>
      </c>
      <c r="K40" s="139">
        <f>(Constantes!$D$12/0.8)*(Constantes!$D$7*J40^2+Constantes!$D$8*J40+Constantes!$D$9)</f>
        <v>11.682330753810863</v>
      </c>
      <c r="L40" s="139">
        <f>(Constantes!$D$12/0.8)*(0.00376*D40^2-0.0516*D40-6.967)</f>
        <v>-2.6020443749999993</v>
      </c>
      <c r="M40" s="12"/>
    </row>
    <row r="41" spans="2:13">
      <c r="B41" s="11"/>
      <c r="C41" s="65">
        <v>36</v>
      </c>
      <c r="D41" s="65">
        <f>(Observaciones!D41+Observaciones!E41)/2</f>
        <v>16.2</v>
      </c>
      <c r="E41" s="139">
        <f t="shared" si="0"/>
        <v>1.8426179820822144</v>
      </c>
      <c r="F41" s="139">
        <f t="shared" si="3"/>
        <v>0.11750364312754244</v>
      </c>
      <c r="G41" s="139">
        <f t="shared" si="1"/>
        <v>2.4627517999999999</v>
      </c>
      <c r="H41" s="139">
        <f>0.001013*Constantes!$D$6/(0.622*G41)</f>
        <v>4.5246558063671921E-2</v>
      </c>
      <c r="I41" s="139">
        <f t="shared" si="4"/>
        <v>0.36938537600029586</v>
      </c>
      <c r="J41" s="139">
        <f t="shared" si="2"/>
        <v>-0.29106755851324578</v>
      </c>
      <c r="K41" s="139">
        <f>(Constantes!$D$12/0.8)*(Constantes!$D$7*J41^2+Constantes!$D$8*J41+Constantes!$D$9)</f>
        <v>11.677102131542856</v>
      </c>
      <c r="L41" s="139">
        <f>(Constantes!$D$12/0.8)*(0.00376*D41^2-0.0516*D41-6.967)</f>
        <v>-2.5560545999999995</v>
      </c>
      <c r="M41" s="12"/>
    </row>
    <row r="42" spans="2:13">
      <c r="B42" s="11"/>
      <c r="C42" s="65">
        <v>37</v>
      </c>
      <c r="D42" s="65">
        <f>(Observaciones!D42+Observaciones!E42)/2</f>
        <v>16.95</v>
      </c>
      <c r="E42" s="139">
        <f t="shared" si="0"/>
        <v>1.9326323570211814</v>
      </c>
      <c r="F42" s="139">
        <f t="shared" si="3"/>
        <v>0.12251782469422456</v>
      </c>
      <c r="G42" s="139">
        <f t="shared" si="1"/>
        <v>2.46098105</v>
      </c>
      <c r="H42" s="139">
        <f>0.001013*Constantes!$D$6/(0.622*G42)</f>
        <v>4.5279114325204789E-2</v>
      </c>
      <c r="I42" s="139">
        <f t="shared" si="4"/>
        <v>0.37383289911709017</v>
      </c>
      <c r="J42" s="139">
        <f t="shared" si="2"/>
        <v>-0.28607845576412366</v>
      </c>
      <c r="K42" s="139">
        <f>(Constantes!$D$12/0.8)*(Constantes!$D$7*J42^2+Constantes!$D$8*J42+Constantes!$D$9)</f>
        <v>11.671531545631966</v>
      </c>
      <c r="L42" s="139">
        <f>(Constantes!$D$12/0.8)*(0.00376*D42^2-0.0516*D42-6.967)</f>
        <v>-2.5355109749999998</v>
      </c>
      <c r="M42" s="12"/>
    </row>
    <row r="43" spans="2:13">
      <c r="B43" s="11"/>
      <c r="C43" s="65">
        <v>38</v>
      </c>
      <c r="D43" s="65">
        <f>(Observaciones!D43+Observaciones!E43)/2</f>
        <v>15.85</v>
      </c>
      <c r="E43" s="139">
        <f t="shared" si="0"/>
        <v>1.8018838624902389</v>
      </c>
      <c r="F43" s="139">
        <f t="shared" si="3"/>
        <v>0.11522398374570866</v>
      </c>
      <c r="G43" s="139">
        <f t="shared" si="1"/>
        <v>2.46357815</v>
      </c>
      <c r="H43" s="139">
        <f>0.001013*Constantes!$D$6/(0.622*G43)</f>
        <v>4.5231381157976466E-2</v>
      </c>
      <c r="I43" s="139">
        <f t="shared" si="4"/>
        <v>0.36727624993356689</v>
      </c>
      <c r="J43" s="139">
        <f t="shared" si="2"/>
        <v>-0.28100458179447974</v>
      </c>
      <c r="K43" s="139">
        <f>(Constantes!$D$12/0.8)*(Constantes!$D$7*J43^2+Constantes!$D$8*J43+Constantes!$D$9)</f>
        <v>11.665607682256173</v>
      </c>
      <c r="L43" s="139">
        <f>(Constantes!$D$12/0.8)*(0.00376*D43^2-0.0516*D43-6.967)</f>
        <v>-2.5650987749999996</v>
      </c>
      <c r="M43" s="12"/>
    </row>
    <row r="44" spans="2:13">
      <c r="B44" s="11"/>
      <c r="C44" s="65">
        <v>39</v>
      </c>
      <c r="D44" s="65">
        <f>(Observaciones!D44+Observaciones!E44)/2</f>
        <v>16.350000000000001</v>
      </c>
      <c r="E44" s="139">
        <f t="shared" si="0"/>
        <v>1.8603210189575405</v>
      </c>
      <c r="F44" s="139">
        <f t="shared" si="3"/>
        <v>0.11849229571827896</v>
      </c>
      <c r="G44" s="139">
        <f t="shared" si="1"/>
        <v>2.4623976499999998</v>
      </c>
      <c r="H44" s="139">
        <f>0.001013*Constantes!$D$6/(0.622*G44)</f>
        <v>4.5253065570100968E-2</v>
      </c>
      <c r="I44" s="139">
        <f t="shared" si="4"/>
        <v>0.37028273686798835</v>
      </c>
      <c r="J44" s="139">
        <f t="shared" si="2"/>
        <v>-0.2758474401026747</v>
      </c>
      <c r="K44" s="139">
        <f>(Constantes!$D$12/0.8)*(Constantes!$D$7*J44^2+Constantes!$D$8*J44+Constantes!$D$9)</f>
        <v>11.659319341880469</v>
      </c>
      <c r="L44" s="139">
        <f>(Constantes!$D$12/0.8)*(0.00376*D44^2-0.0516*D44-6.967)</f>
        <v>-2.5520727749999996</v>
      </c>
      <c r="M44" s="12"/>
    </row>
    <row r="45" spans="2:13">
      <c r="B45" s="11"/>
      <c r="C45" s="65">
        <v>40</v>
      </c>
      <c r="D45" s="65">
        <f>(Observaciones!D45+Observaciones!E45)/2</f>
        <v>13.45</v>
      </c>
      <c r="E45" s="139">
        <f t="shared" si="0"/>
        <v>1.5432065279848868</v>
      </c>
      <c r="F45" s="139">
        <f t="shared" si="3"/>
        <v>0.1005805769400801</v>
      </c>
      <c r="G45" s="139">
        <f t="shared" si="1"/>
        <v>2.46924455</v>
      </c>
      <c r="H45" s="139">
        <f>0.001013*Constantes!$D$6/(0.622*G45)</f>
        <v>4.5127584594694167E-2</v>
      </c>
      <c r="I45" s="139">
        <f t="shared" si="4"/>
        <v>0.35223838816895903</v>
      </c>
      <c r="J45" s="139">
        <f t="shared" si="2"/>
        <v>-0.27060855886109181</v>
      </c>
      <c r="K45" s="139">
        <f>(Constantes!$D$12/0.8)*(Constantes!$D$7*J45^2+Constantes!$D$8*J45+Constantes!$D$9)</f>
        <v>11.65265545792964</v>
      </c>
      <c r="L45" s="139">
        <f>(Constantes!$D$12/0.8)*(0.00376*D45^2-0.0516*D45-6.967)</f>
        <v>-2.6178099749999992</v>
      </c>
      <c r="M45" s="12"/>
    </row>
    <row r="46" spans="2:13">
      <c r="B46" s="11"/>
      <c r="C46" s="65">
        <v>41</v>
      </c>
      <c r="D46" s="65">
        <f>(Observaciones!D46+Observaciones!E46)/2</f>
        <v>14.4</v>
      </c>
      <c r="E46" s="139">
        <f t="shared" si="0"/>
        <v>1.6414142277133972</v>
      </c>
      <c r="F46" s="139">
        <f t="shared" si="3"/>
        <v>0.10617535372371334</v>
      </c>
      <c r="G46" s="139">
        <f t="shared" si="1"/>
        <v>2.4670015999999997</v>
      </c>
      <c r="H46" s="139">
        <f>0.001013*Constantes!$D$6/(0.622*G46)</f>
        <v>4.5168613719226022E-2</v>
      </c>
      <c r="I46" s="139">
        <f t="shared" si="4"/>
        <v>0.3583106491514223</v>
      </c>
      <c r="J46" s="139">
        <f t="shared" si="2"/>
        <v>-0.26528949046330735</v>
      </c>
      <c r="K46" s="139">
        <f>(Constantes!$D$12/0.8)*(Constantes!$D$7*J46^2+Constantes!$D$8*J46+Constantes!$D$9)</f>
        <v>11.645605115392097</v>
      </c>
      <c r="L46" s="139">
        <f>(Constantes!$D$12/0.8)*(0.00376*D46^2-0.0516*D46-6.967)</f>
        <v>-2.5988873999999993</v>
      </c>
      <c r="M46" s="12"/>
    </row>
    <row r="47" spans="2:13">
      <c r="B47" s="11"/>
      <c r="C47" s="65">
        <v>42</v>
      </c>
      <c r="D47" s="65">
        <f>(Observaciones!D47+Observaciones!E47)/2</f>
        <v>12.85</v>
      </c>
      <c r="E47" s="139">
        <f t="shared" si="0"/>
        <v>1.4838724736816862</v>
      </c>
      <c r="F47" s="139">
        <f t="shared" si="3"/>
        <v>9.717790188805045E-2</v>
      </c>
      <c r="G47" s="139">
        <f t="shared" si="1"/>
        <v>2.4706611499999998</v>
      </c>
      <c r="H47" s="139">
        <f>0.001013*Constantes!$D$6/(0.622*G47)</f>
        <v>4.5101709846011272E-2</v>
      </c>
      <c r="I47" s="139">
        <f t="shared" si="4"/>
        <v>0.34832304299622313</v>
      </c>
      <c r="J47" s="139">
        <f t="shared" si="2"/>
        <v>-0.25989181106408255</v>
      </c>
      <c r="K47" s="139">
        <f>(Constantes!$D$12/0.8)*(Constantes!$D$7*J47^2+Constantes!$D$8*J47+Constantes!$D$9)</f>
        <v>11.638157569331037</v>
      </c>
      <c r="L47" s="139">
        <f>(Constantes!$D$12/0.8)*(0.00376*D47^2-0.0516*D47-6.967)</f>
        <v>-2.6284497749999995</v>
      </c>
      <c r="M47" s="12"/>
    </row>
    <row r="48" spans="2:13">
      <c r="B48" s="11"/>
      <c r="C48" s="65">
        <v>43</v>
      </c>
      <c r="D48" s="65">
        <f>(Observaciones!D48+Observaciones!E48)/2</f>
        <v>14.95</v>
      </c>
      <c r="E48" s="139">
        <f t="shared" si="0"/>
        <v>1.7007416492954901</v>
      </c>
      <c r="F48" s="139">
        <f t="shared" si="3"/>
        <v>0.10953374874986048</v>
      </c>
      <c r="G48" s="139">
        <f t="shared" si="1"/>
        <v>2.4657030500000001</v>
      </c>
      <c r="H48" s="139">
        <f>0.001013*Constantes!$D$6/(0.622*G48)</f>
        <v>4.5192401540450108E-2</v>
      </c>
      <c r="I48" s="139">
        <f t="shared" si="4"/>
        <v>0.36175455161738501</v>
      </c>
      <c r="J48" s="139">
        <f t="shared" si="2"/>
        <v>-0.25441712011231477</v>
      </c>
      <c r="K48" s="139">
        <f>(Constantes!$D$12/0.8)*(Constantes!$D$7*J48^2+Constantes!$D$8*J48+Constantes!$D$9)</f>
        <v>11.630302263279358</v>
      </c>
      <c r="L48" s="139">
        <f>(Constantes!$D$12/0.8)*(0.00376*D48^2-0.0516*D48-6.967)</f>
        <v>-2.5867689749999996</v>
      </c>
      <c r="M48" s="12"/>
    </row>
    <row r="49" spans="2:13">
      <c r="B49" s="11"/>
      <c r="C49" s="65">
        <v>44</v>
      </c>
      <c r="D49" s="65">
        <f>(Observaciones!D49+Observaciones!E49)/2</f>
        <v>15.8</v>
      </c>
      <c r="E49" s="139">
        <f t="shared" si="0"/>
        <v>1.7961296162943761</v>
      </c>
      <c r="F49" s="139">
        <f t="shared" si="3"/>
        <v>0.11490140460696453</v>
      </c>
      <c r="G49" s="139">
        <f t="shared" si="1"/>
        <v>2.4636961999999998</v>
      </c>
      <c r="H49" s="139">
        <f>0.001013*Constantes!$D$6/(0.622*G49)</f>
        <v>4.5229213859692821E-2</v>
      </c>
      <c r="I49" s="139">
        <f t="shared" si="4"/>
        <v>0.36697319935543615</v>
      </c>
      <c r="J49" s="139">
        <f t="shared" si="2"/>
        <v>-0.24886703987708655</v>
      </c>
      <c r="K49" s="139">
        <f>(Constantes!$D$12/0.8)*(Constantes!$D$7*J49^2+Constantes!$D$8*J49+Constantes!$D$9)</f>
        <v>11.622028847494859</v>
      </c>
      <c r="L49" s="139">
        <f>(Constantes!$D$12/0.8)*(0.00376*D49^2-0.0516*D49-6.967)</f>
        <v>-2.5663625999999993</v>
      </c>
      <c r="M49" s="12"/>
    </row>
    <row r="50" spans="2:13">
      <c r="B50" s="11"/>
      <c r="C50" s="65">
        <v>45</v>
      </c>
      <c r="D50" s="65">
        <f>(Observaciones!D50+Observaciones!E50)/2</f>
        <v>14.9</v>
      </c>
      <c r="E50" s="139">
        <f t="shared" si="0"/>
        <v>1.6952716301356707</v>
      </c>
      <c r="F50" s="139">
        <f t="shared" si="3"/>
        <v>0.10922475617100802</v>
      </c>
      <c r="G50" s="139">
        <f t="shared" si="1"/>
        <v>2.4658210999999999</v>
      </c>
      <c r="H50" s="139">
        <f>0.001013*Constantes!$D$6/(0.622*G50)</f>
        <v>4.5190237975947463E-2</v>
      </c>
      <c r="I50" s="139">
        <f t="shared" si="4"/>
        <v>0.36144364658766281</v>
      </c>
      <c r="J50" s="139">
        <f t="shared" si="2"/>
        <v>-0.2432432149669522</v>
      </c>
      <c r="K50" s="139">
        <f>(Constantes!$D$12/0.8)*(Constantes!$D$7*J50^2+Constantes!$D$8*J50+Constantes!$D$9)</f>
        <v>11.613327197052373</v>
      </c>
      <c r="L50" s="139">
        <f>(Constantes!$D$12/0.8)*(0.00376*D50^2-0.0516*D50-6.967)</f>
        <v>-2.5879058999999995</v>
      </c>
      <c r="M50" s="12"/>
    </row>
    <row r="51" spans="2:13">
      <c r="B51" s="11"/>
      <c r="C51" s="65">
        <v>46</v>
      </c>
      <c r="D51" s="65">
        <f>(Observaciones!D51+Observaciones!E51)/2</f>
        <v>15.25</v>
      </c>
      <c r="E51" s="139">
        <f t="shared" si="0"/>
        <v>1.7338879625062771</v>
      </c>
      <c r="F51" s="139">
        <f t="shared" si="3"/>
        <v>0.11140334723771557</v>
      </c>
      <c r="G51" s="139">
        <f t="shared" si="1"/>
        <v>2.4649947499999998</v>
      </c>
      <c r="H51" s="139">
        <f>0.001013*Constantes!$D$6/(0.622*G51)</f>
        <v>4.5205387279268053E-2</v>
      </c>
      <c r="I51" s="139">
        <f t="shared" si="4"/>
        <v>0.36361082673457973</v>
      </c>
      <c r="J51" s="139">
        <f t="shared" si="2"/>
        <v>-0.23754731184260455</v>
      </c>
      <c r="K51" s="139">
        <f>(Constantes!$D$12/0.8)*(Constantes!$D$7*J51^2+Constantes!$D$8*J51+Constantes!$D$9)</f>
        <v>11.604187429749674</v>
      </c>
      <c r="L51" s="139">
        <f>(Constantes!$D$12/0.8)*(0.00376*D51^2-0.0516*D51-6.967)</f>
        <v>-2.5797993749999995</v>
      </c>
      <c r="M51" s="12"/>
    </row>
    <row r="52" spans="2:13">
      <c r="B52" s="11"/>
      <c r="C52" s="65">
        <v>47</v>
      </c>
      <c r="D52" s="65">
        <f>(Observaciones!D52+Observaciones!E52)/2</f>
        <v>14.899999999999999</v>
      </c>
      <c r="E52" s="139">
        <f t="shared" si="0"/>
        <v>1.6952716301356705</v>
      </c>
      <c r="F52" s="139">
        <f t="shared" si="3"/>
        <v>0.10922475617100801</v>
      </c>
      <c r="G52" s="139">
        <f t="shared" si="1"/>
        <v>2.4658210999999999</v>
      </c>
      <c r="H52" s="139">
        <f>0.001013*Constantes!$D$6/(0.622*G52)</f>
        <v>4.5190237975947463E-2</v>
      </c>
      <c r="I52" s="139">
        <f t="shared" si="4"/>
        <v>0.36144364658766276</v>
      </c>
      <c r="J52" s="139">
        <f t="shared" si="2"/>
        <v>-0.23178101832306711</v>
      </c>
      <c r="K52" s="139">
        <f>(Constantes!$D$12/0.8)*(Constantes!$D$7*J52^2+Constantes!$D$8*J52+Constantes!$D$9)</f>
        <v>11.594599923804164</v>
      </c>
      <c r="L52" s="139">
        <f>(Constantes!$D$12/0.8)*(0.00376*D52^2-0.0516*D52-6.967)</f>
        <v>-2.5879058999999995</v>
      </c>
      <c r="M52" s="12"/>
    </row>
    <row r="53" spans="2:13">
      <c r="B53" s="11"/>
      <c r="C53" s="65">
        <v>48</v>
      </c>
      <c r="D53" s="65">
        <f>(Observaciones!D53+Observaciones!E53)/2</f>
        <v>14.95</v>
      </c>
      <c r="E53" s="139">
        <f t="shared" si="0"/>
        <v>1.7007416492954901</v>
      </c>
      <c r="F53" s="139">
        <f t="shared" si="3"/>
        <v>0.10953374874986048</v>
      </c>
      <c r="G53" s="139">
        <f t="shared" si="1"/>
        <v>2.4657030500000001</v>
      </c>
      <c r="H53" s="139">
        <f>0.001013*Constantes!$D$6/(0.622*G53)</f>
        <v>4.5192401540450108E-2</v>
      </c>
      <c r="I53" s="139">
        <f t="shared" si="4"/>
        <v>0.36175455161738501</v>
      </c>
      <c r="J53" s="139">
        <f t="shared" si="2"/>
        <v>-0.22594604308555641</v>
      </c>
      <c r="K53" s="139">
        <f>(Constantes!$D$12/0.8)*(Constantes!$D$7*J53^2+Constantes!$D$8*J53+Constantes!$D$9)</f>
        <v>11.58455533531764</v>
      </c>
      <c r="L53" s="139">
        <f>(Constantes!$D$12/0.8)*(0.00376*D53^2-0.0516*D53-6.967)</f>
        <v>-2.5867689749999996</v>
      </c>
      <c r="M53" s="12"/>
    </row>
    <row r="54" spans="2:13">
      <c r="B54" s="11"/>
      <c r="C54" s="65">
        <v>49</v>
      </c>
      <c r="D54" s="65">
        <f>(Observaciones!D54+Observaciones!E54)/2</f>
        <v>15.9</v>
      </c>
      <c r="E54" s="139">
        <f t="shared" si="0"/>
        <v>1.8076542599824501</v>
      </c>
      <c r="F54" s="139">
        <f t="shared" si="3"/>
        <v>0.11554733155589622</v>
      </c>
      <c r="G54" s="139">
        <f t="shared" si="1"/>
        <v>2.4634600999999998</v>
      </c>
      <c r="H54" s="139">
        <f>0.001013*Constantes!$D$6/(0.622*G54)</f>
        <v>4.5233548663975741E-2</v>
      </c>
      <c r="I54" s="139">
        <f t="shared" si="4"/>
        <v>0.36757886380267918</v>
      </c>
      <c r="J54" s="139">
        <f t="shared" si="2"/>
        <v>-0.22004411515916453</v>
      </c>
      <c r="K54" s="139">
        <f>(Constantes!$D$12/0.8)*(Constantes!$D$7*J54^2+Constantes!$D$8*J54+Constantes!$D$9)</f>
        <v>11.574044615486585</v>
      </c>
      <c r="L54" s="139">
        <f>(Constantes!$D$12/0.8)*(0.00376*D54^2-0.0516*D54-6.967)</f>
        <v>-2.5638278999999993</v>
      </c>
      <c r="M54" s="12"/>
    </row>
    <row r="55" spans="2:13">
      <c r="B55" s="11"/>
      <c r="C55" s="65">
        <v>50</v>
      </c>
      <c r="D55" s="65">
        <f>(Observaciones!D55+Observaciones!E55)/2</f>
        <v>14.6</v>
      </c>
      <c r="E55" s="139">
        <f t="shared" si="0"/>
        <v>1.6627743376092956</v>
      </c>
      <c r="F55" s="139">
        <f t="shared" si="3"/>
        <v>0.10738631317466246</v>
      </c>
      <c r="G55" s="139">
        <f t="shared" si="1"/>
        <v>2.4665293999999998</v>
      </c>
      <c r="H55" s="139">
        <f>0.001013*Constantes!$D$6/(0.622*G55)</f>
        <v>4.5177260938025939E-2</v>
      </c>
      <c r="I55" s="139">
        <f t="shared" si="4"/>
        <v>0.35956906979682196</v>
      </c>
      <c r="J55" s="139">
        <f t="shared" si="2"/>
        <v>-0.21407698341251005</v>
      </c>
      <c r="K55" s="139">
        <f>(Constantes!$D$12/0.8)*(Constantes!$D$7*J55^2+Constantes!$D$8*J55+Constantes!$D$9)</f>
        <v>11.563059027535816</v>
      </c>
      <c r="L55" s="139">
        <f>(Constantes!$D$12/0.8)*(0.00376*D55^2-0.0516*D55-6.967)</f>
        <v>-2.5945793999999993</v>
      </c>
      <c r="M55" s="12"/>
    </row>
    <row r="56" spans="2:13">
      <c r="B56" s="11"/>
      <c r="C56" s="65">
        <v>51</v>
      </c>
      <c r="D56" s="65">
        <f>(Observaciones!D56+Observaciones!E56)/2</f>
        <v>13</v>
      </c>
      <c r="E56" s="139">
        <f t="shared" si="0"/>
        <v>1.4985150190445926</v>
      </c>
      <c r="F56" s="139">
        <f t="shared" si="3"/>
        <v>9.8019245431965704E-2</v>
      </c>
      <c r="G56" s="139">
        <f t="shared" si="1"/>
        <v>2.470307</v>
      </c>
      <c r="H56" s="139">
        <f>0.001013*Constantes!$D$6/(0.622*G56)</f>
        <v>4.5108175751075688E-2</v>
      </c>
      <c r="I56" s="139">
        <f t="shared" si="4"/>
        <v>0.3493076722279615</v>
      </c>
      <c r="J56" s="139">
        <f t="shared" si="2"/>
        <v>-0.20804641603551069</v>
      </c>
      <c r="K56" s="139">
        <f>(Constantes!$D$12/0.8)*(Constantes!$D$7*J56^2+Constantes!$D$8*J56+Constantes!$D$9)</f>
        <v>11.551590163353559</v>
      </c>
      <c r="L56" s="139">
        <f>(Constantes!$D$12/0.8)*(0.00376*D56^2-0.0516*D56-6.967)</f>
        <v>-2.6258849999999994</v>
      </c>
      <c r="M56" s="12"/>
    </row>
    <row r="57" spans="2:13">
      <c r="B57" s="11"/>
      <c r="C57" s="65">
        <v>52</v>
      </c>
      <c r="D57" s="65">
        <f>(Observaciones!D57+Observaciones!E57)/2</f>
        <v>11.2</v>
      </c>
      <c r="E57" s="139">
        <f t="shared" si="0"/>
        <v>1.3309049906437358</v>
      </c>
      <c r="F57" s="139">
        <f t="shared" si="3"/>
        <v>8.8321456330061332E-2</v>
      </c>
      <c r="G57" s="139">
        <f t="shared" si="1"/>
        <v>2.4745567999999998</v>
      </c>
      <c r="H57" s="139">
        <f>0.001013*Constantes!$D$6/(0.622*G57)</f>
        <v>4.5030707040191013E-2</v>
      </c>
      <c r="I57" s="139">
        <f t="shared" si="4"/>
        <v>0.33724015024190968</v>
      </c>
      <c r="J57" s="139">
        <f t="shared" si="2"/>
        <v>-0.20195420001543066</v>
      </c>
      <c r="K57" s="139">
        <f>(Constantes!$D$12/0.8)*(Constantes!$D$7*J57^2+Constantes!$D$8*J57+Constantes!$D$9)</f>
        <v>11.539629959806364</v>
      </c>
      <c r="L57" s="139">
        <f>(Constantes!$D$12/0.8)*(0.00376*D57^2-0.0516*D57-6.967)</f>
        <v>-2.6524745999999997</v>
      </c>
      <c r="M57" s="12"/>
    </row>
    <row r="58" spans="2:13">
      <c r="B58" s="11"/>
      <c r="C58" s="65">
        <v>53</v>
      </c>
      <c r="D58" s="65">
        <f>(Observaciones!D58+Observaciones!E58)/2</f>
        <v>10.7</v>
      </c>
      <c r="E58" s="139">
        <f t="shared" si="0"/>
        <v>1.2873744557569893</v>
      </c>
      <c r="F58" s="139">
        <f t="shared" si="3"/>
        <v>8.5777518855556414E-2</v>
      </c>
      <c r="G58" s="139">
        <f t="shared" si="1"/>
        <v>2.4757373</v>
      </c>
      <c r="H58" s="139">
        <f>0.001013*Constantes!$D$6/(0.622*G58)</f>
        <v>4.5009235153952935E-2</v>
      </c>
      <c r="I58" s="139">
        <f t="shared" si="4"/>
        <v>0.33379183113820976</v>
      </c>
      <c r="J58" s="139">
        <f t="shared" si="2"/>
        <v>-0.19580214060735746</v>
      </c>
      <c r="K58" s="139">
        <f>(Constantes!$D$12/0.8)*(Constantes!$D$7*J58^2+Constantes!$D$8*J58+Constantes!$D$9)</f>
        <v>11.527170714712671</v>
      </c>
      <c r="L58" s="139">
        <f>(Constantes!$D$12/0.8)*(0.00376*D58^2-0.0516*D58-6.967)</f>
        <v>-2.6582390999999994</v>
      </c>
      <c r="M58" s="12"/>
    </row>
    <row r="59" spans="2:13">
      <c r="B59" s="11"/>
      <c r="C59" s="65">
        <v>54</v>
      </c>
      <c r="D59" s="65">
        <f>(Observaciones!D59+Observaciones!E59)/2</f>
        <v>14.25</v>
      </c>
      <c r="E59" s="139">
        <f t="shared" si="0"/>
        <v>1.6255524772300411</v>
      </c>
      <c r="F59" s="139">
        <f t="shared" si="3"/>
        <v>0.10527477090559632</v>
      </c>
      <c r="G59" s="139">
        <f t="shared" si="1"/>
        <v>2.4673557499999998</v>
      </c>
      <c r="H59" s="139">
        <f>0.001013*Constantes!$D$6/(0.622*G59)</f>
        <v>4.5162130477176848E-2</v>
      </c>
      <c r="I59" s="139">
        <f t="shared" si="4"/>
        <v>0.35736227060066839</v>
      </c>
      <c r="J59" s="139">
        <f t="shared" si="2"/>
        <v>-0.18959206079926599</v>
      </c>
      <c r="K59" s="139">
        <f>(Constantes!$D$12/0.8)*(Constantes!$D$7*J59^2+Constantes!$D$8*J59+Constantes!$D$9)</f>
        <v>11.514205102454168</v>
      </c>
      <c r="L59" s="139">
        <f>(Constantes!$D$12/0.8)*(0.00376*D59^2-0.0516*D59-6.967)</f>
        <v>-2.6020443749999993</v>
      </c>
      <c r="M59" s="12"/>
    </row>
    <row r="60" spans="2:13">
      <c r="B60" s="11"/>
      <c r="C60" s="65">
        <v>55</v>
      </c>
      <c r="D60" s="65">
        <f>(Observaciones!D60+Observaciones!E60)/2</f>
        <v>14.5</v>
      </c>
      <c r="E60" s="139">
        <f t="shared" si="0"/>
        <v>1.6520640028566567</v>
      </c>
      <c r="F60" s="139">
        <f t="shared" si="3"/>
        <v>0.10677937410937641</v>
      </c>
      <c r="G60" s="139">
        <f t="shared" si="1"/>
        <v>2.4667654999999997</v>
      </c>
      <c r="H60" s="139">
        <f>0.001013*Constantes!$D$6/(0.622*G60)</f>
        <v>4.5172936914803029E-2</v>
      </c>
      <c r="I60" s="139">
        <f t="shared" si="4"/>
        <v>0.35894072909367275</v>
      </c>
      <c r="J60" s="139">
        <f t="shared" si="2"/>
        <v>-0.18332580077182795</v>
      </c>
      <c r="K60" s="139">
        <f>(Constantes!$D$12/0.8)*(Constantes!$D$7*J60^2+Constantes!$D$8*J60+Constantes!$D$9)</f>
        <v>11.500726189204524</v>
      </c>
      <c r="L60" s="139">
        <f>(Constantes!$D$12/0.8)*(0.00376*D60^2-0.0516*D60-6.967)</f>
        <v>-2.5967474999999993</v>
      </c>
      <c r="M60" s="12"/>
    </row>
    <row r="61" spans="2:13">
      <c r="B61" s="11"/>
      <c r="C61" s="65">
        <v>56</v>
      </c>
      <c r="D61" s="65">
        <f>(Observaciones!D61+Observaciones!E61)/2</f>
        <v>14.15</v>
      </c>
      <c r="E61" s="139">
        <f t="shared" si="0"/>
        <v>1.6150528288927855</v>
      </c>
      <c r="F61" s="139">
        <f t="shared" si="3"/>
        <v>0.10467799774317721</v>
      </c>
      <c r="G61" s="139">
        <f t="shared" si="1"/>
        <v>2.4675918499999998</v>
      </c>
      <c r="H61" s="139">
        <f>0.001013*Constantes!$D$6/(0.622*G61)</f>
        <v>4.5157809349675282E-2</v>
      </c>
      <c r="I61" s="139">
        <f t="shared" si="4"/>
        <v>0.35672784756039339</v>
      </c>
      <c r="J61" s="139">
        <f t="shared" si="2"/>
        <v>-0.17700521735312635</v>
      </c>
      <c r="K61" s="139">
        <f>(Constantes!$D$12/0.8)*(Constantes!$D$7*J61^2+Constantes!$D$8*J61+Constantes!$D$9)</f>
        <v>11.486727447755518</v>
      </c>
      <c r="L61" s="139">
        <f>(Constantes!$D$12/0.8)*(0.00376*D61^2-0.0516*D61-6.967)</f>
        <v>-2.6041137749999996</v>
      </c>
      <c r="M61" s="12"/>
    </row>
    <row r="62" spans="2:13">
      <c r="B62" s="11"/>
      <c r="C62" s="65">
        <v>57</v>
      </c>
      <c r="D62" s="65">
        <f>(Observaciones!D62+Observaciones!E62)/2</f>
        <v>15.35</v>
      </c>
      <c r="E62" s="139">
        <f t="shared" si="0"/>
        <v>1.7450618963749391</v>
      </c>
      <c r="F62" s="139">
        <f t="shared" si="3"/>
        <v>0.112032540584853</v>
      </c>
      <c r="G62" s="139">
        <f t="shared" si="1"/>
        <v>2.4647586499999998</v>
      </c>
      <c r="H62" s="139">
        <f>0.001013*Constantes!$D$6/(0.622*G62)</f>
        <v>4.5209717517418001E-2</v>
      </c>
      <c r="I62" s="139">
        <f t="shared" si="4"/>
        <v>0.36422609565334357</v>
      </c>
      <c r="J62" s="139">
        <f t="shared" si="2"/>
        <v>-0.17063218346843756</v>
      </c>
      <c r="K62" s="139">
        <f>(Constantes!$D$12/0.8)*(Constantes!$D$7*J62^2+Constantes!$D$8*J62+Constantes!$D$9)</f>
        <v>11.472202771921015</v>
      </c>
      <c r="L62" s="139">
        <f>(Constantes!$D$12/0.8)*(0.00376*D62^2-0.0516*D62-6.967)</f>
        <v>-2.5774197749999992</v>
      </c>
      <c r="M62" s="12"/>
    </row>
    <row r="63" spans="2:13">
      <c r="B63" s="11"/>
      <c r="C63" s="65">
        <v>58</v>
      </c>
      <c r="D63" s="65">
        <f>(Observaciones!D63+Observaciones!E63)/2</f>
        <v>12.9</v>
      </c>
      <c r="E63" s="139">
        <f t="shared" si="0"/>
        <v>1.4887393027557323</v>
      </c>
      <c r="F63" s="139">
        <f t="shared" si="3"/>
        <v>9.7457663967834368E-2</v>
      </c>
      <c r="G63" s="139">
        <f t="shared" si="1"/>
        <v>2.4705431</v>
      </c>
      <c r="H63" s="139">
        <f>0.001013*Constantes!$D$6/(0.622*G63)</f>
        <v>4.5103864941725781E-2</v>
      </c>
      <c r="I63" s="139">
        <f t="shared" si="4"/>
        <v>0.34865168081674919</v>
      </c>
      <c r="J63" s="139">
        <f t="shared" si="2"/>
        <v>-0.16420858758524295</v>
      </c>
      <c r="K63" s="139">
        <f>(Constantes!$D$12/0.8)*(Constantes!$D$7*J63^2+Constantes!$D$8*J63+Constantes!$D$9)</f>
        <v>11.457146490499774</v>
      </c>
      <c r="L63" s="139">
        <f>(Constantes!$D$12/0.8)*(0.00376*D63^2-0.0516*D63-6.967)</f>
        <v>-2.6276018999999993</v>
      </c>
      <c r="M63" s="12"/>
    </row>
    <row r="64" spans="2:13">
      <c r="B64" s="11"/>
      <c r="C64" s="65">
        <v>59</v>
      </c>
      <c r="D64" s="65">
        <f>(Observaciones!D64+Observaciones!E64)/2</f>
        <v>14.45</v>
      </c>
      <c r="E64" s="139">
        <f t="shared" si="0"/>
        <v>1.6467315635702708</v>
      </c>
      <c r="F64" s="139">
        <f t="shared" si="3"/>
        <v>0.10647699979012407</v>
      </c>
      <c r="G64" s="139">
        <f t="shared" si="1"/>
        <v>2.4668835499999999</v>
      </c>
      <c r="H64" s="139">
        <f>0.001013*Constantes!$D$6/(0.622*G64)</f>
        <v>4.5170775213573627E-2</v>
      </c>
      <c r="I64" s="139">
        <f t="shared" si="4"/>
        <v>0.3586259064602611</v>
      </c>
      <c r="J64" s="139">
        <f t="shared" si="2"/>
        <v>-0.15773633315363528</v>
      </c>
      <c r="K64" s="139">
        <f>(Constantes!$D$12/0.8)*(Constantes!$D$7*J64^2+Constantes!$D$8*J64+Constantes!$D$9)</f>
        <v>11.441553380778496</v>
      </c>
      <c r="L64" s="139">
        <f>(Constantes!$D$12/0.8)*(0.00376*D64^2-0.0516*D64-6.967)</f>
        <v>-2.5978209749999994</v>
      </c>
      <c r="M64" s="12"/>
    </row>
    <row r="65" spans="2:13">
      <c r="B65" s="11"/>
      <c r="C65" s="65">
        <v>60</v>
      </c>
      <c r="D65" s="65">
        <f>(Observaciones!D65+Observaciones!E65)/2</f>
        <v>14.5</v>
      </c>
      <c r="E65" s="139">
        <f t="shared" si="0"/>
        <v>1.6520640028566567</v>
      </c>
      <c r="F65" s="139">
        <f t="shared" si="3"/>
        <v>0.10677937410937641</v>
      </c>
      <c r="G65" s="139">
        <f t="shared" si="1"/>
        <v>2.4667654999999997</v>
      </c>
      <c r="H65" s="139">
        <f>0.001013*Constantes!$D$6/(0.622*G65)</f>
        <v>4.5172936914803029E-2</v>
      </c>
      <c r="I65" s="139">
        <f t="shared" si="4"/>
        <v>0.35894072909367275</v>
      </c>
      <c r="J65" s="139">
        <f t="shared" si="2"/>
        <v>-0.15121733804228529</v>
      </c>
      <c r="K65" s="139">
        <f>(Constantes!$D$12/0.8)*(Constantes!$D$7*J65^2+Constantes!$D$8*J65+Constantes!$D$9)</f>
        <v>11.425418681557149</v>
      </c>
      <c r="L65" s="139">
        <f>(Constantes!$D$12/0.8)*(0.00376*D65^2-0.0516*D65-6.967)</f>
        <v>-2.5967474999999993</v>
      </c>
      <c r="M65" s="12"/>
    </row>
    <row r="66" spans="2:13">
      <c r="B66" s="11"/>
      <c r="C66" s="65">
        <v>61</v>
      </c>
      <c r="D66" s="65">
        <f>(Observaciones!D66+Observaciones!E66)/2</f>
        <v>14.1</v>
      </c>
      <c r="E66" s="139">
        <f t="shared" si="0"/>
        <v>1.6098253520131185</v>
      </c>
      <c r="F66" s="139">
        <f t="shared" si="3"/>
        <v>0.10438069155687195</v>
      </c>
      <c r="G66" s="139">
        <f t="shared" si="1"/>
        <v>2.4677099</v>
      </c>
      <c r="H66" s="139">
        <f>0.001013*Constantes!$D$6/(0.622*G66)</f>
        <v>4.5155649095994843E-2</v>
      </c>
      <c r="I66" s="139">
        <f t="shared" si="4"/>
        <v>0.35640998531823892</v>
      </c>
      <c r="J66" s="139">
        <f t="shared" si="2"/>
        <v>-0.14465353397013597</v>
      </c>
      <c r="K66" s="139">
        <f>(Constantes!$D$12/0.8)*(Constantes!$D$7*J66^2+Constantes!$D$8*J66+Constantes!$D$9)</f>
        <v>11.408738105679086</v>
      </c>
      <c r="L66" s="139">
        <f>(Constantes!$D$12/0.8)*(0.00376*D66^2-0.0516*D66-6.967)</f>
        <v>-2.6051378999999995</v>
      </c>
      <c r="M66" s="12"/>
    </row>
    <row r="67" spans="2:13">
      <c r="B67" s="11"/>
      <c r="C67" s="65">
        <v>62</v>
      </c>
      <c r="D67" s="65">
        <f>(Observaciones!D67+Observaciones!E67)/2</f>
        <v>14.1</v>
      </c>
      <c r="E67" s="139">
        <f t="shared" si="0"/>
        <v>1.6098253520131185</v>
      </c>
      <c r="F67" s="139">
        <f t="shared" si="3"/>
        <v>0.10438069155687195</v>
      </c>
      <c r="G67" s="139">
        <f t="shared" si="1"/>
        <v>2.4677099</v>
      </c>
      <c r="H67" s="139">
        <f>0.001013*Constantes!$D$6/(0.622*G67)</f>
        <v>4.5155649095994843E-2</v>
      </c>
      <c r="I67" s="139">
        <f t="shared" si="4"/>
        <v>0.35640998531823892</v>
      </c>
      <c r="J67" s="139">
        <f t="shared" si="2"/>
        <v>-0.13804686593399232</v>
      </c>
      <c r="K67" s="139">
        <f>(Constantes!$D$12/0.8)*(Constantes!$D$7*J67^2+Constantes!$D$8*J67+Constantes!$D$9)</f>
        <v>11.391507852049049</v>
      </c>
      <c r="L67" s="139">
        <f>(Constantes!$D$12/0.8)*(0.00376*D67^2-0.0516*D67-6.967)</f>
        <v>-2.6051378999999995</v>
      </c>
      <c r="M67" s="12"/>
    </row>
    <row r="68" spans="2:13">
      <c r="B68" s="11"/>
      <c r="C68" s="65">
        <v>63</v>
      </c>
      <c r="D68" s="65">
        <f>(Observaciones!D68+Observaciones!E68)/2</f>
        <v>14.9</v>
      </c>
      <c r="E68" s="139">
        <f t="shared" si="0"/>
        <v>1.6952716301356707</v>
      </c>
      <c r="F68" s="139">
        <f t="shared" si="3"/>
        <v>0.10922475617100802</v>
      </c>
      <c r="G68" s="139">
        <f t="shared" si="1"/>
        <v>2.4658210999999999</v>
      </c>
      <c r="H68" s="139">
        <f>0.001013*Constantes!$D$6/(0.622*G68)</f>
        <v>4.5190237975947463E-2</v>
      </c>
      <c r="I68" s="139">
        <f t="shared" si="4"/>
        <v>0.36144364658766281</v>
      </c>
      <c r="J68" s="139">
        <f t="shared" si="2"/>
        <v>-0.13139929163217703</v>
      </c>
      <c r="K68" s="139">
        <f>(Constantes!$D$12/0.8)*(Constantes!$D$7*J68^2+Constantes!$D$8*J68+Constantes!$D$9)</f>
        <v>11.373724617122793</v>
      </c>
      <c r="L68" s="139">
        <f>(Constantes!$D$12/0.8)*(0.00376*D68^2-0.0516*D68-6.967)</f>
        <v>-2.5879058999999995</v>
      </c>
      <c r="M68" s="12"/>
    </row>
    <row r="69" spans="2:13">
      <c r="B69" s="11"/>
      <c r="C69" s="65">
        <v>64</v>
      </c>
      <c r="D69" s="65">
        <f>(Observaciones!D69+Observaciones!E69)/2</f>
        <v>14</v>
      </c>
      <c r="E69" s="139">
        <f t="shared" si="0"/>
        <v>1.5994149130233961</v>
      </c>
      <c r="F69" s="139">
        <f t="shared" si="3"/>
        <v>0.10378823296050949</v>
      </c>
      <c r="G69" s="139">
        <f t="shared" si="1"/>
        <v>2.467946</v>
      </c>
      <c r="H69" s="139">
        <f>0.001013*Constantes!$D$6/(0.622*G69)</f>
        <v>4.5151329208626335E-2</v>
      </c>
      <c r="I69" s="139">
        <f t="shared" si="4"/>
        <v>0.35577296023920879</v>
      </c>
      <c r="J69" s="139">
        <f t="shared" si="2"/>
        <v>-0.12471278088442223</v>
      </c>
      <c r="K69" s="139">
        <f>(Constantes!$D$12/0.8)*(Constantes!$D$7*J69^2+Constantes!$D$8*J69+Constantes!$D$9)</f>
        <v>11.355385605852611</v>
      </c>
      <c r="L69" s="139">
        <f>(Constantes!$D$12/0.8)*(0.00376*D69^2-0.0516*D69-6.967)</f>
        <v>-2.6071649999999993</v>
      </c>
      <c r="M69" s="12"/>
    </row>
    <row r="70" spans="2:13">
      <c r="B70" s="11"/>
      <c r="C70" s="65">
        <v>65</v>
      </c>
      <c r="D70" s="65">
        <f>(Observaciones!D70+Observaciones!E70)/2</f>
        <v>13.1</v>
      </c>
      <c r="E70" s="139">
        <f t="shared" si="0"/>
        <v>1.5083470419027751</v>
      </c>
      <c r="F70" s="139">
        <f t="shared" si="3"/>
        <v>9.8583579016665535E-2</v>
      </c>
      <c r="G70" s="139">
        <f t="shared" si="1"/>
        <v>2.4700709000000001</v>
      </c>
      <c r="H70" s="139">
        <f>0.001013*Constantes!$D$6/(0.622*G70)</f>
        <v>4.5112487384516987E-2</v>
      </c>
      <c r="I70" s="139">
        <f t="shared" si="4"/>
        <v>0.34996194939764519</v>
      </c>
      <c r="J70" s="139">
        <f t="shared" si="2"/>
        <v>-0.11798931504816906</v>
      </c>
      <c r="K70" s="139">
        <f>(Constantes!$D$12/0.8)*(Constantes!$D$7*J70^2+Constantes!$D$8*J70+Constantes!$D$9)</f>
        <v>11.336488542073724</v>
      </c>
      <c r="L70" s="139">
        <f>(Constantes!$D$12/0.8)*(0.00376*D70^2-0.0516*D70-6.967)</f>
        <v>-2.6241398999999999</v>
      </c>
      <c r="M70" s="12"/>
    </row>
    <row r="71" spans="2:13">
      <c r="B71" s="11"/>
      <c r="C71" s="65">
        <v>66</v>
      </c>
      <c r="D71" s="65">
        <f>(Observaciones!D71+Observaciones!E71)/2</f>
        <v>12.6</v>
      </c>
      <c r="E71" s="139">
        <f t="shared" ref="E71:E134" si="5">EXP((16.78*D71-116.9)/(D71+237.3))</f>
        <v>1.4597472514986058</v>
      </c>
      <c r="F71" s="139">
        <f t="shared" ref="F71:F134" si="6">4098*E71/((D71+237.3)^2)</f>
        <v>9.5789323919104052E-2</v>
      </c>
      <c r="G71" s="139">
        <f t="shared" ref="G71:G134" si="7">2.501-0.002361*D71</f>
        <v>2.4712513999999999</v>
      </c>
      <c r="H71" s="139">
        <f>0.001013*Constantes!$D$6/(0.622*G71)</f>
        <v>4.5090937455862456E-2</v>
      </c>
      <c r="I71" s="139">
        <f t="shared" ref="I71:I134" si="8">IF(D71&gt;0,1.26*F71/(G71*(F71+H71)),0)</f>
        <v>0.34667344489607588</v>
      </c>
      <c r="J71" s="139">
        <f t="shared" ref="J71:J134" si="9">0.409*SIN(2*PI()*(C71-82)/365)</f>
        <v>-0.11123088643144916</v>
      </c>
      <c r="K71" s="139">
        <f>(Constantes!$D$12/0.8)*(Constantes!$D$7*J71^2+Constantes!$D$8*J71+Constantes!$D$9)</f>
        <v>11.317031678317127</v>
      </c>
      <c r="L71" s="139">
        <f>(Constantes!$D$12/0.8)*(0.00376*D71^2-0.0516*D71-6.967)</f>
        <v>-2.6325833999999997</v>
      </c>
      <c r="M71" s="12"/>
    </row>
    <row r="72" spans="2:13">
      <c r="B72" s="11"/>
      <c r="C72" s="65">
        <v>67</v>
      </c>
      <c r="D72" s="65">
        <f>(Observaciones!D72+Observaciones!E72)/2</f>
        <v>14.35</v>
      </c>
      <c r="E72" s="139">
        <f t="shared" si="5"/>
        <v>1.6361119589017179</v>
      </c>
      <c r="F72" s="139">
        <f t="shared" si="6"/>
        <v>0.10587443449555982</v>
      </c>
      <c r="G72" s="139">
        <f t="shared" si="7"/>
        <v>2.4671196499999999</v>
      </c>
      <c r="H72" s="139">
        <f>0.001013*Constantes!$D$6/(0.622*G72)</f>
        <v>4.5166452431730474E-2</v>
      </c>
      <c r="I72" s="139">
        <f t="shared" si="8"/>
        <v>0.35799495730755543</v>
      </c>
      <c r="J72" s="139">
        <f t="shared" si="9"/>
        <v>-0.10443949770252046</v>
      </c>
      <c r="K72" s="139">
        <f>(Constantes!$D$12/0.8)*(Constantes!$D$7*J72^2+Constantes!$D$8*J72+Constantes!$D$9)</f>
        <v>11.297013805035142</v>
      </c>
      <c r="L72" s="139">
        <f>(Constantes!$D$12/0.8)*(0.00376*D72^2-0.0516*D72-6.967)</f>
        <v>-2.5999467749999998</v>
      </c>
      <c r="M72" s="12"/>
    </row>
    <row r="73" spans="2:13">
      <c r="B73" s="11"/>
      <c r="C73" s="65">
        <v>68</v>
      </c>
      <c r="D73" s="65">
        <f>(Observaciones!D73+Observaciones!E73)/2</f>
        <v>13.1</v>
      </c>
      <c r="E73" s="139">
        <f t="shared" si="5"/>
        <v>1.5083470419027751</v>
      </c>
      <c r="F73" s="139">
        <f t="shared" si="6"/>
        <v>9.8583579016665535E-2</v>
      </c>
      <c r="G73" s="139">
        <f t="shared" si="7"/>
        <v>2.4700709000000001</v>
      </c>
      <c r="H73" s="139">
        <f>0.001013*Constantes!$D$6/(0.622*G73)</f>
        <v>4.5112487384516987E-2</v>
      </c>
      <c r="I73" s="139">
        <f t="shared" si="8"/>
        <v>0.34996194939764519</v>
      </c>
      <c r="J73" s="139">
        <f t="shared" si="9"/>
        <v>-9.7617161296433594E-2</v>
      </c>
      <c r="K73" s="139">
        <f>(Constantes!$D$12/0.8)*(Constantes!$D$7*J73^2+Constantes!$D$8*J73+Constantes!$D$9)</f>
        <v>11.276434259226644</v>
      </c>
      <c r="L73" s="139">
        <f>(Constantes!$D$12/0.8)*(0.00376*D73^2-0.0516*D73-6.967)</f>
        <v>-2.6241398999999999</v>
      </c>
      <c r="M73" s="12"/>
    </row>
    <row r="74" spans="2:13">
      <c r="B74" s="11"/>
      <c r="C74" s="65">
        <v>69</v>
      </c>
      <c r="D74" s="65">
        <f>(Observaciones!D74+Observaciones!E74)/2</f>
        <v>14.7</v>
      </c>
      <c r="E74" s="139">
        <f t="shared" si="5"/>
        <v>1.6735455244634905</v>
      </c>
      <c r="F74" s="139">
        <f t="shared" si="6"/>
        <v>0.10799618227594142</v>
      </c>
      <c r="G74" s="139">
        <f t="shared" si="7"/>
        <v>2.4662932999999998</v>
      </c>
      <c r="H74" s="139">
        <f>0.001013*Constantes!$D$6/(0.622*G74)</f>
        <v>4.5181585789132436E-2</v>
      </c>
      <c r="I74" s="139">
        <f t="shared" si="8"/>
        <v>0.36019567023422705</v>
      </c>
      <c r="J74" s="139">
        <f t="shared" si="9"/>
        <v>-9.0765898818703686E-2</v>
      </c>
      <c r="K74" s="139">
        <f>(Constantes!$D$12/0.8)*(Constantes!$D$7*J74^2+Constantes!$D$8*J74+Constantes!$D$9)</f>
        <v>11.255292932449574</v>
      </c>
      <c r="L74" s="139">
        <f>(Constantes!$D$12/0.8)*(0.00376*D74^2-0.0516*D74-6.967)</f>
        <v>-2.5923830999999993</v>
      </c>
      <c r="M74" s="12"/>
    </row>
    <row r="75" spans="2:13">
      <c r="B75" s="11"/>
      <c r="C75" s="65">
        <v>70</v>
      </c>
      <c r="D75" s="65">
        <f>(Observaciones!D75+Observaciones!E75)/2</f>
        <v>13.5</v>
      </c>
      <c r="E75" s="139">
        <f t="shared" si="5"/>
        <v>1.5482437315899678</v>
      </c>
      <c r="F75" s="139">
        <f t="shared" si="6"/>
        <v>0.10086865272047608</v>
      </c>
      <c r="G75" s="139">
        <f t="shared" si="7"/>
        <v>2.4691264999999998</v>
      </c>
      <c r="H75" s="139">
        <f>0.001013*Constantes!$D$6/(0.622*G75)</f>
        <v>4.512974216392418E-2</v>
      </c>
      <c r="I75" s="139">
        <f t="shared" si="8"/>
        <v>0.35256187200074002</v>
      </c>
      <c r="J75" s="139">
        <f t="shared" si="9"/>
        <v>-8.3887740446265249E-2</v>
      </c>
      <c r="K75" s="139">
        <f>(Constantes!$D$12/0.8)*(Constantes!$D$7*J75^2+Constantes!$D$8*J75+Constantes!$D$9)</f>
        <v>11.233590278209141</v>
      </c>
      <c r="L75" s="139">
        <f>(Constantes!$D$12/0.8)*(0.00376*D75^2-0.0516*D75-6.967)</f>
        <v>-2.6168774999999993</v>
      </c>
      <c r="M75" s="12"/>
    </row>
    <row r="76" spans="2:13">
      <c r="B76" s="11"/>
      <c r="C76" s="65">
        <v>71</v>
      </c>
      <c r="D76" s="65">
        <f>(Observaciones!D76+Observaciones!E76)/2</f>
        <v>14</v>
      </c>
      <c r="E76" s="139">
        <f t="shared" si="5"/>
        <v>1.5994149130233961</v>
      </c>
      <c r="F76" s="139">
        <f t="shared" si="6"/>
        <v>0.10378823296050949</v>
      </c>
      <c r="G76" s="139">
        <f t="shared" si="7"/>
        <v>2.467946</v>
      </c>
      <c r="H76" s="139">
        <f>0.001013*Constantes!$D$6/(0.622*G76)</f>
        <v>4.5151329208626335E-2</v>
      </c>
      <c r="I76" s="139">
        <f t="shared" si="8"/>
        <v>0.35577296023920879</v>
      </c>
      <c r="J76" s="139">
        <f t="shared" si="9"/>
        <v>-7.6984724325886864E-2</v>
      </c>
      <c r="K76" s="139">
        <f>(Constantes!$D$12/0.8)*(Constantes!$D$7*J76^2+Constantes!$D$8*J76+Constantes!$D$9)</f>
        <v>11.211327318710772</v>
      </c>
      <c r="L76" s="139">
        <f>(Constantes!$D$12/0.8)*(0.00376*D76^2-0.0516*D76-6.967)</f>
        <v>-2.6071649999999993</v>
      </c>
      <c r="M76" s="12"/>
    </row>
    <row r="77" spans="2:13">
      <c r="B77" s="11"/>
      <c r="C77" s="65">
        <v>72</v>
      </c>
      <c r="D77" s="65">
        <f>(Observaciones!D77+Observaciones!E77)/2</f>
        <v>14.05</v>
      </c>
      <c r="E77" s="139">
        <f t="shared" si="5"/>
        <v>1.604612725353836</v>
      </c>
      <c r="F77" s="139">
        <f t="shared" si="6"/>
        <v>0.10408410376289531</v>
      </c>
      <c r="G77" s="139">
        <f t="shared" si="7"/>
        <v>2.4678279499999998</v>
      </c>
      <c r="H77" s="139">
        <f>0.001013*Constantes!$D$6/(0.622*G77)</f>
        <v>4.5153489048988422E-2</v>
      </c>
      <c r="I77" s="139">
        <f t="shared" si="8"/>
        <v>0.35609168948623277</v>
      </c>
      <c r="J77" s="139">
        <f t="shared" si="9"/>
        <v>-7.0058895970224327E-2</v>
      </c>
      <c r="K77" s="139">
        <f>(Constantes!$D$12/0.8)*(Constantes!$D$7*J77^2+Constantes!$D$8*J77+Constantes!$D$9)</f>
        <v>11.18850565096767</v>
      </c>
      <c r="L77" s="139">
        <f>(Constantes!$D$12/0.8)*(0.00376*D77^2-0.0516*D77-6.967)</f>
        <v>-2.6061549749999995</v>
      </c>
      <c r="M77" s="12"/>
    </row>
    <row r="78" spans="2:13">
      <c r="B78" s="11"/>
      <c r="C78" s="65">
        <v>73</v>
      </c>
      <c r="D78" s="65">
        <f>(Observaciones!D78+Observaciones!E78)/2</f>
        <v>12.3</v>
      </c>
      <c r="E78" s="139">
        <f t="shared" si="5"/>
        <v>1.4312521342340263</v>
      </c>
      <c r="F78" s="139">
        <f t="shared" si="6"/>
        <v>9.4145364090413866E-2</v>
      </c>
      <c r="G78" s="139">
        <f t="shared" si="7"/>
        <v>2.4719596999999998</v>
      </c>
      <c r="H78" s="139">
        <f>0.001013*Constantes!$D$6/(0.622*G78)</f>
        <v>4.5078017378322364E-2</v>
      </c>
      <c r="I78" s="139">
        <f t="shared" si="8"/>
        <v>0.34467987000801242</v>
      </c>
      <c r="J78" s="139">
        <f t="shared" si="9"/>
        <v>-6.3112307651690999E-2</v>
      </c>
      <c r="K78" s="139">
        <f>(Constantes!$D$12/0.8)*(Constantes!$D$7*J78^2+Constantes!$D$8*J78+Constantes!$D$9)</f>
        <v>11.165127452253554</v>
      </c>
      <c r="L78" s="139">
        <f>(Constantes!$D$12/0.8)*(0.00376*D78^2-0.0516*D78-6.967)</f>
        <v>-2.6373110999999994</v>
      </c>
      <c r="M78" s="12"/>
    </row>
    <row r="79" spans="2:13">
      <c r="B79" s="11"/>
      <c r="C79" s="65">
        <v>74</v>
      </c>
      <c r="D79" s="65">
        <f>(Observaciones!D79+Observaciones!E79)/2</f>
        <v>12.7</v>
      </c>
      <c r="E79" s="139">
        <f t="shared" si="5"/>
        <v>1.4693556920806219</v>
      </c>
      <c r="F79" s="139">
        <f t="shared" si="6"/>
        <v>9.6342714018342213E-2</v>
      </c>
      <c r="G79" s="139">
        <f t="shared" si="7"/>
        <v>2.4710152999999999</v>
      </c>
      <c r="H79" s="139">
        <f>0.001013*Constantes!$D$6/(0.622*G79)</f>
        <v>4.5095245794355275E-2</v>
      </c>
      <c r="I79" s="139">
        <f t="shared" si="8"/>
        <v>0.34733456468782936</v>
      </c>
      <c r="J79" s="139">
        <f t="shared" si="9"/>
        <v>-5.6147017794325293E-2</v>
      </c>
      <c r="K79" s="139">
        <f>(Constantes!$D$12/0.8)*(Constantes!$D$7*J79^2+Constantes!$D$8*J79+Constantes!$D$9)</f>
        <v>11.141195484891943</v>
      </c>
      <c r="L79" s="139">
        <f>(Constantes!$D$12/0.8)*(0.00376*D79^2-0.0516*D79-6.967)</f>
        <v>-2.6309510999999994</v>
      </c>
      <c r="M79" s="12"/>
    </row>
    <row r="80" spans="2:13">
      <c r="B80" s="11"/>
      <c r="C80" s="65">
        <v>75</v>
      </c>
      <c r="D80" s="65">
        <f>(Observaciones!D80+Observaciones!E80)/2</f>
        <v>13.3</v>
      </c>
      <c r="E80" s="139">
        <f t="shared" si="5"/>
        <v>1.5281811116551587</v>
      </c>
      <c r="F80" s="139">
        <f t="shared" si="6"/>
        <v>9.9720546117296777E-2</v>
      </c>
      <c r="G80" s="139">
        <f t="shared" si="7"/>
        <v>2.4695986999999997</v>
      </c>
      <c r="H80" s="139">
        <f>0.001013*Constantes!$D$6/(0.622*G80)</f>
        <v>4.5121113124619215E-2</v>
      </c>
      <c r="I80" s="139">
        <f t="shared" si="8"/>
        <v>0.35126535211020804</v>
      </c>
      <c r="J80" s="139">
        <f t="shared" si="9"/>
        <v>-4.9165090363835255E-2</v>
      </c>
      <c r="K80" s="139">
        <f>(Constantes!$D$12/0.8)*(Constantes!$D$7*J80^2+Constantes!$D$8*J80+Constantes!$D$9)</f>
        <v>11.116713100374151</v>
      </c>
      <c r="L80" s="139">
        <f>(Constantes!$D$12/0.8)*(0.00376*D80^2-0.0516*D80-6.967)</f>
        <v>-2.6205650999999994</v>
      </c>
      <c r="M80" s="12"/>
    </row>
    <row r="81" spans="2:13">
      <c r="B81" s="11"/>
      <c r="C81" s="65">
        <v>76</v>
      </c>
      <c r="D81" s="65">
        <f>(Observaciones!D81+Observaciones!E81)/2</f>
        <v>13.450000000000001</v>
      </c>
      <c r="E81" s="139">
        <f t="shared" si="5"/>
        <v>1.543206527984887</v>
      </c>
      <c r="F81" s="139">
        <f t="shared" si="6"/>
        <v>0.10058057694008013</v>
      </c>
      <c r="G81" s="139">
        <f t="shared" si="7"/>
        <v>2.46924455</v>
      </c>
      <c r="H81" s="139">
        <f>0.001013*Constantes!$D$6/(0.622*G81)</f>
        <v>4.5127584594694167E-2</v>
      </c>
      <c r="I81" s="139">
        <f t="shared" si="8"/>
        <v>0.35223838816895908</v>
      </c>
      <c r="J81" s="139">
        <f t="shared" si="9"/>
        <v>-4.2168594256000849E-2</v>
      </c>
      <c r="K81" s="139">
        <f>(Constantes!$D$12/0.8)*(Constantes!$D$7*J81^2+Constantes!$D$8*J81+Constantes!$D$9)</f>
        <v>11.091684242798884</v>
      </c>
      <c r="L81" s="139">
        <f>(Constantes!$D$12/0.8)*(0.00376*D81^2-0.0516*D81-6.967)</f>
        <v>-2.6178099749999992</v>
      </c>
      <c r="M81" s="12"/>
    </row>
    <row r="82" spans="2:13">
      <c r="B82" s="11"/>
      <c r="C82" s="65">
        <v>77</v>
      </c>
      <c r="D82" s="65">
        <f>(Observaciones!D82+Observaciones!E82)/2</f>
        <v>14.95</v>
      </c>
      <c r="E82" s="139">
        <f t="shared" si="5"/>
        <v>1.7007416492954901</v>
      </c>
      <c r="F82" s="139">
        <f t="shared" si="6"/>
        <v>0.10953374874986048</v>
      </c>
      <c r="G82" s="139">
        <f t="shared" si="7"/>
        <v>2.4657030500000001</v>
      </c>
      <c r="H82" s="139">
        <f>0.001013*Constantes!$D$6/(0.622*G82)</f>
        <v>4.5192401540450108E-2</v>
      </c>
      <c r="I82" s="139">
        <f t="shared" si="8"/>
        <v>0.36175455161738501</v>
      </c>
      <c r="J82" s="139">
        <f t="shared" si="9"/>
        <v>-3.5159602683615607E-2</v>
      </c>
      <c r="K82" s="139">
        <f>(Constantes!$D$12/0.8)*(Constantes!$D$7*J82^2+Constantes!$D$8*J82+Constantes!$D$9)</f>
        <v>11.066113451627192</v>
      </c>
      <c r="L82" s="139">
        <f>(Constantes!$D$12/0.8)*(0.00376*D82^2-0.0516*D82-6.967)</f>
        <v>-2.5867689749999996</v>
      </c>
      <c r="M82" s="12"/>
    </row>
    <row r="83" spans="2:13">
      <c r="B83" s="11"/>
      <c r="C83" s="65">
        <v>78</v>
      </c>
      <c r="D83" s="65">
        <f>(Observaciones!D83+Observaciones!E83)/2</f>
        <v>15.55</v>
      </c>
      <c r="E83" s="139">
        <f t="shared" si="5"/>
        <v>1.7675993131821897</v>
      </c>
      <c r="F83" s="139">
        <f t="shared" si="6"/>
        <v>0.11329998758344098</v>
      </c>
      <c r="G83" s="139">
        <f t="shared" si="7"/>
        <v>2.4642864499999999</v>
      </c>
      <c r="H83" s="139">
        <f>0.001013*Constantes!$D$6/(0.622*G83)</f>
        <v>4.5218380482963956E-2</v>
      </c>
      <c r="I83" s="139">
        <f t="shared" si="8"/>
        <v>0.36545139639916813</v>
      </c>
      <c r="J83" s="139">
        <f t="shared" si="9"/>
        <v>-2.8140192562148822E-2</v>
      </c>
      <c r="K83" s="139">
        <f>(Constantes!$D$12/0.8)*(Constantes!$D$7*J83^2+Constantes!$D$8*J83+Constantes!$D$9)</f>
        <v>11.040005863747297</v>
      </c>
      <c r="L83" s="139">
        <f>(Constantes!$D$12/0.8)*(0.00376*D83^2-0.0516*D83-6.967)</f>
        <v>-2.5725759749999995</v>
      </c>
      <c r="M83" s="12"/>
    </row>
    <row r="84" spans="2:13">
      <c r="B84" s="11"/>
      <c r="C84" s="65">
        <v>79</v>
      </c>
      <c r="D84" s="65">
        <f>(Observaciones!D84+Observaciones!E84)/2</f>
        <v>14.700000000000001</v>
      </c>
      <c r="E84" s="139">
        <f t="shared" si="5"/>
        <v>1.6735455244634907</v>
      </c>
      <c r="F84" s="139">
        <f t="shared" si="6"/>
        <v>0.10799618227594143</v>
      </c>
      <c r="G84" s="139">
        <f t="shared" si="7"/>
        <v>2.4662932999999998</v>
      </c>
      <c r="H84" s="139">
        <f>0.001013*Constantes!$D$6/(0.622*G84)</f>
        <v>4.5181585789132436E-2</v>
      </c>
      <c r="I84" s="139">
        <f t="shared" si="8"/>
        <v>0.36019567023422699</v>
      </c>
      <c r="J84" s="139">
        <f t="shared" si="9"/>
        <v>-2.1112443894310787E-2</v>
      </c>
      <c r="K84" s="139">
        <f>(Constantes!$D$12/0.8)*(Constantes!$D$7*J84^2+Constantes!$D$8*J84+Constantes!$D$9)</f>
        <v>11.013367214844644</v>
      </c>
      <c r="L84" s="139">
        <f>(Constantes!$D$12/0.8)*(0.00376*D84^2-0.0516*D84-6.967)</f>
        <v>-2.5923830999999993</v>
      </c>
      <c r="M84" s="12"/>
    </row>
    <row r="85" spans="2:13">
      <c r="B85" s="11"/>
      <c r="C85" s="65">
        <v>80</v>
      </c>
      <c r="D85" s="65">
        <f>(Observaciones!D85+Observaciones!E85)/2</f>
        <v>13.1</v>
      </c>
      <c r="E85" s="139">
        <f t="shared" si="5"/>
        <v>1.5083470419027751</v>
      </c>
      <c r="F85" s="139">
        <f t="shared" si="6"/>
        <v>9.8583579016665535E-2</v>
      </c>
      <c r="G85" s="139">
        <f t="shared" si="7"/>
        <v>2.4700709000000001</v>
      </c>
      <c r="H85" s="139">
        <f>0.001013*Constantes!$D$6/(0.622*G85)</f>
        <v>4.5112487384516987E-2</v>
      </c>
      <c r="I85" s="139">
        <f t="shared" si="8"/>
        <v>0.34996194939764519</v>
      </c>
      <c r="J85" s="139">
        <f t="shared" si="9"/>
        <v>-1.4078439153703007E-2</v>
      </c>
      <c r="K85" s="139">
        <f>(Constantes!$D$12/0.8)*(Constantes!$D$7*J85^2+Constantes!$D$8*J85+Constantes!$D$9)</f>
        <v>10.986203840073362</v>
      </c>
      <c r="L85" s="139">
        <f>(Constantes!$D$12/0.8)*(0.00376*D85^2-0.0516*D85-6.967)</f>
        <v>-2.6241398999999999</v>
      </c>
      <c r="M85" s="12"/>
    </row>
    <row r="86" spans="2:13">
      <c r="B86" s="11"/>
      <c r="C86" s="65">
        <v>81</v>
      </c>
      <c r="D86" s="65">
        <f>(Observaciones!D86+Observaciones!E86)/2</f>
        <v>13.3</v>
      </c>
      <c r="E86" s="139">
        <f t="shared" si="5"/>
        <v>1.5281811116551587</v>
      </c>
      <c r="F86" s="139">
        <f t="shared" si="6"/>
        <v>9.9720546117296777E-2</v>
      </c>
      <c r="G86" s="139">
        <f t="shared" si="7"/>
        <v>2.4695986999999997</v>
      </c>
      <c r="H86" s="139">
        <f>0.001013*Constantes!$D$6/(0.622*G86)</f>
        <v>4.5121113124619215E-2</v>
      </c>
      <c r="I86" s="139">
        <f t="shared" si="8"/>
        <v>0.35126535211020804</v>
      </c>
      <c r="J86" s="139">
        <f t="shared" si="9"/>
        <v>-7.0402626677363855E-3</v>
      </c>
      <c r="K86" s="139">
        <f>(Constantes!$D$12/0.8)*(Constantes!$D$7*J86^2+Constantes!$D$8*J86+Constantes!$D$9)</f>
        <v>10.958522674026085</v>
      </c>
      <c r="L86" s="139">
        <f>(Constantes!$D$12/0.8)*(0.00376*D86^2-0.0516*D86-6.967)</f>
        <v>-2.6205650999999994</v>
      </c>
      <c r="M86" s="12"/>
    </row>
    <row r="87" spans="2:13">
      <c r="B87" s="11"/>
      <c r="C87" s="65">
        <v>82</v>
      </c>
      <c r="D87" s="65">
        <f>(Observaciones!D87+Observaciones!E87)/2</f>
        <v>11.75</v>
      </c>
      <c r="E87" s="139">
        <f t="shared" si="5"/>
        <v>1.3802776599471762</v>
      </c>
      <c r="F87" s="139">
        <f t="shared" si="6"/>
        <v>9.1193801661548224E-2</v>
      </c>
      <c r="G87" s="139">
        <f t="shared" si="7"/>
        <v>2.4732582499999998</v>
      </c>
      <c r="H87" s="139">
        <f>0.001013*Constantes!$D$6/(0.622*G87)</f>
        <v>4.5054349789437696E-2</v>
      </c>
      <c r="I87" s="139">
        <f t="shared" si="8"/>
        <v>0.34098539738615508</v>
      </c>
      <c r="J87" s="139">
        <f t="shared" si="9"/>
        <v>0</v>
      </c>
      <c r="K87" s="139">
        <f>(Constantes!$D$12/0.8)*(Constantes!$D$7*J87^2+Constantes!$D$8*J87+Constantes!$D$9)</f>
        <v>10.930331249999998</v>
      </c>
      <c r="L87" s="139">
        <f>(Constantes!$D$12/0.8)*(0.00376*D87^2-0.0516*D87-6.967)</f>
        <v>-2.6453193749999993</v>
      </c>
      <c r="M87" s="12"/>
    </row>
    <row r="88" spans="2:13">
      <c r="B88" s="11"/>
      <c r="C88" s="65">
        <v>83</v>
      </c>
      <c r="D88" s="65">
        <f>(Observaciones!D88+Observaciones!E88)/2</f>
        <v>13.1</v>
      </c>
      <c r="E88" s="139">
        <f t="shared" si="5"/>
        <v>1.5083470419027751</v>
      </c>
      <c r="F88" s="139">
        <f t="shared" si="6"/>
        <v>9.8583579016665535E-2</v>
      </c>
      <c r="G88" s="139">
        <f t="shared" si="7"/>
        <v>2.4700709000000001</v>
      </c>
      <c r="H88" s="139">
        <f>0.001013*Constantes!$D$6/(0.622*G88)</f>
        <v>4.5112487384516987E-2</v>
      </c>
      <c r="I88" s="139">
        <f t="shared" si="8"/>
        <v>0.34996194939764519</v>
      </c>
      <c r="J88" s="139">
        <f t="shared" si="9"/>
        <v>7.0402626677363855E-3</v>
      </c>
      <c r="K88" s="139">
        <f>(Constantes!$D$12/0.8)*(Constantes!$D$7*J88^2+Constantes!$D$8*J88+Constantes!$D$9)</f>
        <v>10.901637698557717</v>
      </c>
      <c r="L88" s="139">
        <f>(Constantes!$D$12/0.8)*(0.00376*D88^2-0.0516*D88-6.967)</f>
        <v>-2.6241398999999999</v>
      </c>
      <c r="M88" s="12"/>
    </row>
    <row r="89" spans="2:13">
      <c r="B89" s="11"/>
      <c r="C89" s="65">
        <v>84</v>
      </c>
      <c r="D89" s="65">
        <f>(Observaciones!D89+Observaciones!E89)/2</f>
        <v>15.15</v>
      </c>
      <c r="E89" s="139">
        <f t="shared" si="5"/>
        <v>1.7227768098060423</v>
      </c>
      <c r="F89" s="139">
        <f t="shared" si="6"/>
        <v>0.11077715852006502</v>
      </c>
      <c r="G89" s="139">
        <f t="shared" si="7"/>
        <v>2.4652308499999998</v>
      </c>
      <c r="H89" s="139">
        <f>0.001013*Constantes!$D$6/(0.622*G89)</f>
        <v>4.5201057870548941E-2</v>
      </c>
      <c r="I89" s="139">
        <f t="shared" si="8"/>
        <v>0.36299381271709158</v>
      </c>
      <c r="J89" s="139">
        <f t="shared" si="9"/>
        <v>1.4078439153703007E-2</v>
      </c>
      <c r="K89" s="139">
        <f>(Constantes!$D$12/0.8)*(Constantes!$D$7*J89^2+Constantes!$D$8*J89+Constantes!$D$9)</f>
        <v>10.872450745382537</v>
      </c>
      <c r="L89" s="139">
        <f>(Constantes!$D$12/0.8)*(0.00376*D89^2-0.0516*D89-6.967)</f>
        <v>-2.5821507749999997</v>
      </c>
      <c r="M89" s="12"/>
    </row>
    <row r="90" spans="2:13">
      <c r="B90" s="11"/>
      <c r="C90" s="65">
        <v>85</v>
      </c>
      <c r="D90" s="65">
        <f>(Observaciones!D90+Observaciones!E90)/2</f>
        <v>14.05</v>
      </c>
      <c r="E90" s="139">
        <f t="shared" si="5"/>
        <v>1.604612725353836</v>
      </c>
      <c r="F90" s="139">
        <f t="shared" si="6"/>
        <v>0.10408410376289531</v>
      </c>
      <c r="G90" s="139">
        <f t="shared" si="7"/>
        <v>2.4678279499999998</v>
      </c>
      <c r="H90" s="139">
        <f>0.001013*Constantes!$D$6/(0.622*G90)</f>
        <v>4.5153489048988422E-2</v>
      </c>
      <c r="I90" s="139">
        <f t="shared" si="8"/>
        <v>0.35609168948623277</v>
      </c>
      <c r="J90" s="139">
        <f t="shared" si="9"/>
        <v>2.1112443894310787E-2</v>
      </c>
      <c r="K90" s="139">
        <f>(Constantes!$D$12/0.8)*(Constantes!$D$7*J90^2+Constantes!$D$8*J90+Constantes!$D$9)</f>
        <v>10.84277970842831</v>
      </c>
      <c r="L90" s="139">
        <f>(Constantes!$D$12/0.8)*(0.00376*D90^2-0.0516*D90-6.967)</f>
        <v>-2.6061549749999995</v>
      </c>
      <c r="M90" s="12"/>
    </row>
    <row r="91" spans="2:13">
      <c r="B91" s="11"/>
      <c r="C91" s="65">
        <v>86</v>
      </c>
      <c r="D91" s="65">
        <f>(Observaciones!D91+Observaciones!E91)/2</f>
        <v>14.649999999999999</v>
      </c>
      <c r="E91" s="139">
        <f t="shared" si="5"/>
        <v>1.6681523061985433</v>
      </c>
      <c r="F91" s="139">
        <f t="shared" si="6"/>
        <v>0.10769088075978796</v>
      </c>
      <c r="G91" s="139">
        <f t="shared" si="7"/>
        <v>2.46641135</v>
      </c>
      <c r="H91" s="139">
        <f>0.001013*Constantes!$D$6/(0.622*G91)</f>
        <v>4.5179423260078871E-2</v>
      </c>
      <c r="I91" s="139">
        <f t="shared" si="8"/>
        <v>0.35988258760990804</v>
      </c>
      <c r="J91" s="139">
        <f t="shared" si="9"/>
        <v>2.8140192562148822E-2</v>
      </c>
      <c r="K91" s="139">
        <f>(Constantes!$D$12/0.8)*(Constantes!$D$7*J91^2+Constantes!$D$8*J91+Constantes!$D$9)</f>
        <v>10.812634494365184</v>
      </c>
      <c r="L91" s="139">
        <f>(Constantes!$D$12/0.8)*(0.00376*D91^2-0.0516*D91-6.967)</f>
        <v>-2.5934847749999999</v>
      </c>
      <c r="M91" s="12"/>
    </row>
    <row r="92" spans="2:13">
      <c r="B92" s="11"/>
      <c r="C92" s="65">
        <v>87</v>
      </c>
      <c r="D92" s="65">
        <f>(Observaciones!D92+Observaciones!E92)/2</f>
        <v>13.299999999999999</v>
      </c>
      <c r="E92" s="139">
        <f t="shared" si="5"/>
        <v>1.5281811116551585</v>
      </c>
      <c r="F92" s="139">
        <f t="shared" si="6"/>
        <v>9.9720546117296763E-2</v>
      </c>
      <c r="G92" s="139">
        <f t="shared" si="7"/>
        <v>2.4695986999999997</v>
      </c>
      <c r="H92" s="139">
        <f>0.001013*Constantes!$D$6/(0.622*G92)</f>
        <v>4.5121113124619215E-2</v>
      </c>
      <c r="I92" s="139">
        <f t="shared" si="8"/>
        <v>0.3512653521102081</v>
      </c>
      <c r="J92" s="139">
        <f t="shared" si="9"/>
        <v>3.5159602683615607E-2</v>
      </c>
      <c r="K92" s="139">
        <f>(Constantes!$D$12/0.8)*(Constantes!$D$7*J92^2+Constantes!$D$8*J92+Constantes!$D$9)</f>
        <v>10.782025594323128</v>
      </c>
      <c r="L92" s="139">
        <f>(Constantes!$D$12/0.8)*(0.00376*D92^2-0.0516*D92-6.967)</f>
        <v>-2.6205650999999994</v>
      </c>
      <c r="M92" s="12"/>
    </row>
    <row r="93" spans="2:13">
      <c r="B93" s="11"/>
      <c r="C93" s="65">
        <v>88</v>
      </c>
      <c r="D93" s="65">
        <f>(Observaciones!D93+Observaciones!E93)/2</f>
        <v>14.1</v>
      </c>
      <c r="E93" s="139">
        <f t="shared" si="5"/>
        <v>1.6098253520131185</v>
      </c>
      <c r="F93" s="139">
        <f t="shared" si="6"/>
        <v>0.10438069155687195</v>
      </c>
      <c r="G93" s="139">
        <f t="shared" si="7"/>
        <v>2.4677099</v>
      </c>
      <c r="H93" s="139">
        <f>0.001013*Constantes!$D$6/(0.622*G93)</f>
        <v>4.5155649095994843E-2</v>
      </c>
      <c r="I93" s="139">
        <f t="shared" si="8"/>
        <v>0.35640998531823892</v>
      </c>
      <c r="J93" s="139">
        <f t="shared" si="9"/>
        <v>4.2168594256000849E-2</v>
      </c>
      <c r="K93" s="139">
        <f>(Constantes!$D$12/0.8)*(Constantes!$D$7*J93^2+Constantes!$D$8*J93+Constantes!$D$9)</f>
        <v>10.750964078936104</v>
      </c>
      <c r="L93" s="139">
        <f>(Constantes!$D$12/0.8)*(0.00376*D93^2-0.0516*D93-6.967)</f>
        <v>-2.6051378999999995</v>
      </c>
      <c r="M93" s="12"/>
    </row>
    <row r="94" spans="2:13">
      <c r="B94" s="11"/>
      <c r="C94" s="65">
        <v>89</v>
      </c>
      <c r="D94" s="65">
        <f>(Observaciones!D94+Observaciones!E94)/2</f>
        <v>12.9</v>
      </c>
      <c r="E94" s="139">
        <f t="shared" si="5"/>
        <v>1.4887393027557323</v>
      </c>
      <c r="F94" s="139">
        <f t="shared" si="6"/>
        <v>9.7457663967834368E-2</v>
      </c>
      <c r="G94" s="139">
        <f t="shared" si="7"/>
        <v>2.4705431</v>
      </c>
      <c r="H94" s="139">
        <f>0.001013*Constantes!$D$6/(0.622*G94)</f>
        <v>4.5103864941725781E-2</v>
      </c>
      <c r="I94" s="139">
        <f t="shared" si="8"/>
        <v>0.34865168081674919</v>
      </c>
      <c r="J94" s="139">
        <f t="shared" si="9"/>
        <v>4.9165090363835255E-2</v>
      </c>
      <c r="K94" s="139">
        <f>(Constantes!$D$12/0.8)*(Constantes!$D$7*J94^2+Constantes!$D$8*J94+Constantes!$D$9)</f>
        <v>10.719461592690548</v>
      </c>
      <c r="L94" s="139">
        <f>(Constantes!$D$12/0.8)*(0.00376*D94^2-0.0516*D94-6.967)</f>
        <v>-2.6276018999999993</v>
      </c>
      <c r="M94" s="12"/>
    </row>
    <row r="95" spans="2:13">
      <c r="B95" s="11"/>
      <c r="C95" s="65">
        <v>90</v>
      </c>
      <c r="D95" s="65">
        <f>(Observaciones!D95+Observaciones!E95)/2</f>
        <v>14.5</v>
      </c>
      <c r="E95" s="139">
        <f t="shared" si="5"/>
        <v>1.6520640028566567</v>
      </c>
      <c r="F95" s="139">
        <f t="shared" si="6"/>
        <v>0.10677937410937641</v>
      </c>
      <c r="G95" s="139">
        <f t="shared" si="7"/>
        <v>2.4667654999999997</v>
      </c>
      <c r="H95" s="139">
        <f>0.001013*Constantes!$D$6/(0.622*G95)</f>
        <v>4.5172936914803029E-2</v>
      </c>
      <c r="I95" s="139">
        <f t="shared" si="8"/>
        <v>0.35894072909367275</v>
      </c>
      <c r="J95" s="139">
        <f t="shared" si="9"/>
        <v>5.6147017794325293E-2</v>
      </c>
      <c r="K95" s="139">
        <f>(Constantes!$D$12/0.8)*(Constantes!$D$7*J95^2+Constantes!$D$8*J95+Constantes!$D$9)</f>
        <v>10.687530347582637</v>
      </c>
      <c r="L95" s="139">
        <f>(Constantes!$D$12/0.8)*(0.00376*D95^2-0.0516*D95-6.967)</f>
        <v>-2.5967474999999993</v>
      </c>
      <c r="M95" s="12"/>
    </row>
    <row r="96" spans="2:13">
      <c r="B96" s="11"/>
      <c r="C96" s="65">
        <v>91</v>
      </c>
      <c r="D96" s="65">
        <f>(Observaciones!D96+Observaciones!E96)/2</f>
        <v>14.5</v>
      </c>
      <c r="E96" s="139">
        <f t="shared" si="5"/>
        <v>1.6520640028566567</v>
      </c>
      <c r="F96" s="139">
        <f t="shared" si="6"/>
        <v>0.10677937410937641</v>
      </c>
      <c r="G96" s="139">
        <f t="shared" si="7"/>
        <v>2.4667654999999997</v>
      </c>
      <c r="H96" s="139">
        <f>0.001013*Constantes!$D$6/(0.622*G96)</f>
        <v>4.5172936914803029E-2</v>
      </c>
      <c r="I96" s="139">
        <f t="shared" si="8"/>
        <v>0.35894072909367275</v>
      </c>
      <c r="J96" s="139">
        <f t="shared" si="9"/>
        <v>6.3112307651690999E-2</v>
      </c>
      <c r="K96" s="139">
        <f>(Constantes!$D$12/0.8)*(Constantes!$D$7*J96^2+Constantes!$D$8*J96+Constantes!$D$9)</f>
        <v>10.655183116089624</v>
      </c>
      <c r="L96" s="139">
        <f>(Constantes!$D$12/0.8)*(0.00376*D96^2-0.0516*D96-6.967)</f>
        <v>-2.5967474999999993</v>
      </c>
      <c r="M96" s="12"/>
    </row>
    <row r="97" spans="2:13">
      <c r="B97" s="11"/>
      <c r="C97" s="65">
        <v>92</v>
      </c>
      <c r="D97" s="65">
        <f>(Observaciones!D97+Observaciones!E97)/2</f>
        <v>15.1</v>
      </c>
      <c r="E97" s="139">
        <f t="shared" si="5"/>
        <v>1.7172446826168701</v>
      </c>
      <c r="F97" s="139">
        <f t="shared" si="6"/>
        <v>0.11046518728234203</v>
      </c>
      <c r="G97" s="139">
        <f t="shared" si="7"/>
        <v>2.4653489</v>
      </c>
      <c r="H97" s="139">
        <f>0.001013*Constantes!$D$6/(0.622*G97)</f>
        <v>4.5198893477151461E-2</v>
      </c>
      <c r="I97" s="139">
        <f t="shared" si="8"/>
        <v>0.36268465146207884</v>
      </c>
      <c r="J97" s="139">
        <f t="shared" si="9"/>
        <v>7.0058895970224327E-2</v>
      </c>
      <c r="K97" s="139">
        <f>(Constantes!$D$12/0.8)*(Constantes!$D$7*J97^2+Constantes!$D$8*J97+Constantes!$D$9)</f>
        <v>10.622433223461423</v>
      </c>
      <c r="L97" s="139">
        <f>(Constantes!$D$12/0.8)*(0.00376*D97^2-0.0516*D97-6.967)</f>
        <v>-2.5833158999999997</v>
      </c>
      <c r="M97" s="12"/>
    </row>
    <row r="98" spans="2:13">
      <c r="B98" s="11"/>
      <c r="C98" s="65">
        <v>93</v>
      </c>
      <c r="D98" s="65">
        <f>(Observaciones!D98+Observaciones!E98)/2</f>
        <v>14.4</v>
      </c>
      <c r="E98" s="139">
        <f t="shared" si="5"/>
        <v>1.6414142277133972</v>
      </c>
      <c r="F98" s="139">
        <f t="shared" si="6"/>
        <v>0.10617535372371334</v>
      </c>
      <c r="G98" s="139">
        <f t="shared" si="7"/>
        <v>2.4670015999999997</v>
      </c>
      <c r="H98" s="139">
        <f>0.001013*Constantes!$D$6/(0.622*G98)</f>
        <v>4.5168613719226022E-2</v>
      </c>
      <c r="I98" s="139">
        <f t="shared" si="8"/>
        <v>0.3583106491514223</v>
      </c>
      <c r="J98" s="139">
        <f t="shared" si="9"/>
        <v>7.6984724325886864E-2</v>
      </c>
      <c r="K98" s="139">
        <f>(Constantes!$D$12/0.8)*(Constantes!$D$7*J98^2+Constantes!$D$8*J98+Constantes!$D$9)</f>
        <v>10.589294539339319</v>
      </c>
      <c r="L98" s="139">
        <f>(Constantes!$D$12/0.8)*(0.00376*D98^2-0.0516*D98-6.967)</f>
        <v>-2.5988873999999993</v>
      </c>
      <c r="M98" s="12"/>
    </row>
    <row r="99" spans="2:13">
      <c r="B99" s="11"/>
      <c r="C99" s="65">
        <v>94</v>
      </c>
      <c r="D99" s="65">
        <f>(Observaciones!D99+Observaciones!E99)/2</f>
        <v>13.75</v>
      </c>
      <c r="E99" s="139">
        <f t="shared" si="5"/>
        <v>1.5736468149943981</v>
      </c>
      <c r="F99" s="139">
        <f t="shared" si="6"/>
        <v>0.10231958493462359</v>
      </c>
      <c r="G99" s="139">
        <f t="shared" si="7"/>
        <v>2.4685362500000001</v>
      </c>
      <c r="H99" s="139">
        <f>0.001013*Constantes!$D$6/(0.622*G99)</f>
        <v>4.5140533105443567E-2</v>
      </c>
      <c r="I99" s="139">
        <f t="shared" si="8"/>
        <v>0.35417281924860555</v>
      </c>
      <c r="J99" s="139">
        <f t="shared" si="9"/>
        <v>8.3887740446265249E-2</v>
      </c>
      <c r="K99" s="139">
        <f>(Constantes!$D$12/0.8)*(Constantes!$D$7*J99^2+Constantes!$D$8*J99+Constantes!$D$9)</f>
        <v>10.555781468709577</v>
      </c>
      <c r="L99" s="139">
        <f>(Constantes!$D$12/0.8)*(0.00376*D99^2-0.0516*D99-6.967)</f>
        <v>-2.6121093749999993</v>
      </c>
      <c r="M99" s="12"/>
    </row>
    <row r="100" spans="2:13">
      <c r="B100" s="11"/>
      <c r="C100" s="65">
        <v>95</v>
      </c>
      <c r="D100" s="65">
        <f>(Observaciones!D100+Observaciones!E100)/2</f>
        <v>13.8</v>
      </c>
      <c r="E100" s="139">
        <f t="shared" si="5"/>
        <v>1.5787710916071758</v>
      </c>
      <c r="F100" s="139">
        <f t="shared" si="6"/>
        <v>0.10261189172112961</v>
      </c>
      <c r="G100" s="139">
        <f t="shared" si="7"/>
        <v>2.4684181999999999</v>
      </c>
      <c r="H100" s="139">
        <f>0.001013*Constantes!$D$6/(0.622*G100)</f>
        <v>4.5142691913028568E-2</v>
      </c>
      <c r="I100" s="139">
        <f t="shared" si="8"/>
        <v>0.35449371277278185</v>
      </c>
      <c r="J100" s="139">
        <f t="shared" si="9"/>
        <v>9.0765898818703686E-2</v>
      </c>
      <c r="K100" s="139">
        <f>(Constantes!$D$12/0.8)*(Constantes!$D$7*J100^2+Constantes!$D$8*J100+Constantes!$D$9)</f>
        <v>10.521908942200469</v>
      </c>
      <c r="L100" s="139">
        <f>(Constantes!$D$12/0.8)*(0.00376*D100^2-0.0516*D100-6.967)</f>
        <v>-2.6111345999999998</v>
      </c>
      <c r="M100" s="12"/>
    </row>
    <row r="101" spans="2:13">
      <c r="B101" s="11"/>
      <c r="C101" s="65">
        <v>96</v>
      </c>
      <c r="D101" s="65">
        <f>(Observaciones!D101+Observaciones!E101)/2</f>
        <v>11.65</v>
      </c>
      <c r="E101" s="139">
        <f t="shared" si="5"/>
        <v>1.3711829440577765</v>
      </c>
      <c r="F101" s="139">
        <f t="shared" si="6"/>
        <v>9.0665715946703279E-2</v>
      </c>
      <c r="G101" s="139">
        <f t="shared" si="7"/>
        <v>2.4734943499999997</v>
      </c>
      <c r="H101" s="139">
        <f>0.001013*Constantes!$D$6/(0.622*G101)</f>
        <v>4.5050049261326407E-2</v>
      </c>
      <c r="I101" s="139">
        <f t="shared" si="8"/>
        <v>0.34030820325039612</v>
      </c>
      <c r="J101" s="139">
        <f t="shared" si="9"/>
        <v>9.7617161296433594E-2</v>
      </c>
      <c r="K101" s="139">
        <f>(Constantes!$D$12/0.8)*(Constantes!$D$7*J101^2+Constantes!$D$8*J101+Constantes!$D$9)</f>
        <v>10.48769240573203</v>
      </c>
      <c r="L101" s="139">
        <f>(Constantes!$D$12/0.8)*(0.00376*D101^2-0.0516*D101-6.967)</f>
        <v>-2.6466837749999992</v>
      </c>
      <c r="M101" s="12"/>
    </row>
    <row r="102" spans="2:13">
      <c r="B102" s="11"/>
      <c r="C102" s="65">
        <v>97</v>
      </c>
      <c r="D102" s="65">
        <f>(Observaciones!D102+Observaciones!E102)/2</f>
        <v>12.15</v>
      </c>
      <c r="E102" s="139">
        <f t="shared" si="5"/>
        <v>1.4171886499432413</v>
      </c>
      <c r="F102" s="139">
        <f t="shared" si="6"/>
        <v>9.3332436390604984E-2</v>
      </c>
      <c r="G102" s="139">
        <f t="shared" si="7"/>
        <v>2.4723138499999999</v>
      </c>
      <c r="H102" s="139">
        <f>0.001013*Constantes!$D$6/(0.622*G102)</f>
        <v>4.5071560115683744E-2</v>
      </c>
      <c r="I102" s="139">
        <f t="shared" si="8"/>
        <v>0.34367735355446433</v>
      </c>
      <c r="J102" s="139">
        <f t="shared" si="9"/>
        <v>0.10443949770252046</v>
      </c>
      <c r="K102" s="139">
        <f>(Constantes!$D$12/0.8)*(Constantes!$D$7*J102^2+Constantes!$D$8*J102+Constantes!$D$9)</f>
        <v>10.453147809528653</v>
      </c>
      <c r="L102" s="139">
        <f>(Constantes!$D$12/0.8)*(0.00376*D102^2-0.0516*D102-6.967)</f>
        <v>-2.6395797749999996</v>
      </c>
      <c r="M102" s="12"/>
    </row>
    <row r="103" spans="2:13">
      <c r="B103" s="11"/>
      <c r="C103" s="65">
        <v>98</v>
      </c>
      <c r="D103" s="65">
        <f>(Observaciones!D103+Observaciones!E103)/2</f>
        <v>12.350000000000001</v>
      </c>
      <c r="E103" s="139">
        <f t="shared" si="5"/>
        <v>1.4359671208266069</v>
      </c>
      <c r="F103" s="139">
        <f t="shared" si="6"/>
        <v>9.4417676614232643E-2</v>
      </c>
      <c r="G103" s="139">
        <f t="shared" si="7"/>
        <v>2.47184165</v>
      </c>
      <c r="H103" s="139">
        <f>0.001013*Constantes!$D$6/(0.622*G103)</f>
        <v>4.5080170210382423E-2</v>
      </c>
      <c r="I103" s="139">
        <f t="shared" si="8"/>
        <v>0.34501319460891361</v>
      </c>
      <c r="J103" s="139">
        <f t="shared" si="9"/>
        <v>0.11123088643144916</v>
      </c>
      <c r="K103" s="139">
        <f>(Constantes!$D$12/0.8)*(Constantes!$D$7*J103^2+Constantes!$D$8*J103+Constantes!$D$9)</f>
        <v>10.41829159650535</v>
      </c>
      <c r="L103" s="139">
        <f>(Constantes!$D$12/0.8)*(0.00376*D103^2-0.0516*D103-6.967)</f>
        <v>-2.6365407749999994</v>
      </c>
      <c r="M103" s="12"/>
    </row>
    <row r="104" spans="2:13">
      <c r="B104" s="11"/>
      <c r="C104" s="65">
        <v>99</v>
      </c>
      <c r="D104" s="65">
        <f>(Observaciones!D104+Observaciones!E104)/2</f>
        <v>11.5</v>
      </c>
      <c r="E104" s="139">
        <f t="shared" si="5"/>
        <v>1.3576395793502862</v>
      </c>
      <c r="F104" s="139">
        <f t="shared" si="6"/>
        <v>8.9878474493928939E-2</v>
      </c>
      <c r="G104" s="139">
        <f t="shared" si="7"/>
        <v>2.4738484999999999</v>
      </c>
      <c r="H104" s="139">
        <f>0.001013*Constantes!$D$6/(0.622*G104)</f>
        <v>4.5043600008291752E-2</v>
      </c>
      <c r="I104" s="139">
        <f t="shared" si="8"/>
        <v>0.33928927202235942</v>
      </c>
      <c r="J104" s="139">
        <f t="shared" si="9"/>
        <v>0.11798931504816906</v>
      </c>
      <c r="K104" s="139">
        <f>(Constantes!$D$12/0.8)*(Constantes!$D$7*J104^2+Constantes!$D$8*J104+Constantes!$D$9)</f>
        <v>10.383140690039301</v>
      </c>
      <c r="L104" s="139">
        <f>(Constantes!$D$12/0.8)*(0.00376*D104^2-0.0516*D104-6.967)</f>
        <v>-2.6486774999999994</v>
      </c>
      <c r="M104" s="12"/>
    </row>
    <row r="105" spans="2:13">
      <c r="B105" s="11"/>
      <c r="C105" s="65">
        <v>100</v>
      </c>
      <c r="D105" s="65">
        <f>(Observaciones!D105+Observaciones!E105)/2</f>
        <v>13.05</v>
      </c>
      <c r="E105" s="139">
        <f t="shared" si="5"/>
        <v>1.5034239749399432</v>
      </c>
      <c r="F105" s="139">
        <f t="shared" si="6"/>
        <v>9.8301067529686689E-2</v>
      </c>
      <c r="G105" s="139">
        <f t="shared" si="7"/>
        <v>2.4701889499999998</v>
      </c>
      <c r="H105" s="139">
        <f>0.001013*Constantes!$D$6/(0.622*G105)</f>
        <v>4.5110331464770149E-2</v>
      </c>
      <c r="I105" s="139">
        <f t="shared" si="8"/>
        <v>0.34963502523543477</v>
      </c>
      <c r="J105" s="139">
        <f t="shared" si="9"/>
        <v>0.12471278088442223</v>
      </c>
      <c r="K105" s="139">
        <f>(Constantes!$D$12/0.8)*(Constantes!$D$7*J105^2+Constantes!$D$8*J105+Constantes!$D$9)</f>
        <v>10.34771248113903</v>
      </c>
      <c r="L105" s="139">
        <f>(Constantes!$D$12/0.8)*(0.00376*D105^2-0.0516*D105-6.967)</f>
        <v>-2.6250159749999993</v>
      </c>
      <c r="M105" s="12"/>
    </row>
    <row r="106" spans="2:13">
      <c r="B106" s="11"/>
      <c r="C106" s="65">
        <v>101</v>
      </c>
      <c r="D106" s="65">
        <f>(Observaciones!D106+Observaciones!E106)/2</f>
        <v>13.55</v>
      </c>
      <c r="E106" s="139">
        <f t="shared" si="5"/>
        <v>1.5532953593153362</v>
      </c>
      <c r="F106" s="139">
        <f t="shared" si="6"/>
        <v>0.10115743021423786</v>
      </c>
      <c r="G106" s="139">
        <f t="shared" si="7"/>
        <v>2.46900845</v>
      </c>
      <c r="H106" s="139">
        <f>0.001013*Constantes!$D$6/(0.622*G106)</f>
        <v>4.5131899939472676E-2</v>
      </c>
      <c r="I106" s="139">
        <f t="shared" si="8"/>
        <v>0.35288492467431798</v>
      </c>
      <c r="J106" s="139">
        <f t="shared" si="9"/>
        <v>0.13139929163217703</v>
      </c>
      <c r="K106" s="139">
        <f>(Constantes!$D$12/0.8)*(Constantes!$D$7*J106^2+Constantes!$D$8*J106+Constantes!$D$9)</f>
        <v>10.312024815024277</v>
      </c>
      <c r="L106" s="139">
        <f>(Constantes!$D$12/0.8)*(0.00376*D106^2-0.0516*D106-6.967)</f>
        <v>-2.6159379749999996</v>
      </c>
      <c r="M106" s="12"/>
    </row>
    <row r="107" spans="2:13">
      <c r="B107" s="11"/>
      <c r="C107" s="65">
        <v>102</v>
      </c>
      <c r="D107" s="65">
        <f>(Observaciones!D107+Observaciones!E107)/2</f>
        <v>13.5</v>
      </c>
      <c r="E107" s="139">
        <f t="shared" si="5"/>
        <v>1.5482437315899678</v>
      </c>
      <c r="F107" s="139">
        <f t="shared" si="6"/>
        <v>0.10086865272047608</v>
      </c>
      <c r="G107" s="139">
        <f t="shared" si="7"/>
        <v>2.4691264999999998</v>
      </c>
      <c r="H107" s="139">
        <f>0.001013*Constantes!$D$6/(0.622*G107)</f>
        <v>4.512974216392418E-2</v>
      </c>
      <c r="I107" s="139">
        <f t="shared" si="8"/>
        <v>0.35256187200074002</v>
      </c>
      <c r="J107" s="139">
        <f t="shared" si="9"/>
        <v>0.13804686593399232</v>
      </c>
      <c r="K107" s="139">
        <f>(Constantes!$D$12/0.8)*(Constantes!$D$7*J107^2+Constantes!$D$8*J107+Constantes!$D$9)</f>
        <v>10.276095977130314</v>
      </c>
      <c r="L107" s="139">
        <f>(Constantes!$D$12/0.8)*(0.00376*D107^2-0.0516*D107-6.967)</f>
        <v>-2.6168774999999993</v>
      </c>
      <c r="M107" s="12"/>
    </row>
    <row r="108" spans="2:13">
      <c r="B108" s="11"/>
      <c r="C108" s="65">
        <v>103</v>
      </c>
      <c r="D108" s="65">
        <f>(Observaciones!D108+Observaciones!E108)/2</f>
        <v>10.65</v>
      </c>
      <c r="E108" s="139">
        <f t="shared" si="5"/>
        <v>1.2830910256867623</v>
      </c>
      <c r="F108" s="139">
        <f t="shared" si="6"/>
        <v>8.5526597767177456E-2</v>
      </c>
      <c r="G108" s="139">
        <f t="shared" si="7"/>
        <v>2.4758553499999998</v>
      </c>
      <c r="H108" s="139">
        <f>0.001013*Constantes!$D$6/(0.622*G108)</f>
        <v>4.5007089091498233E-2</v>
      </c>
      <c r="I108" s="139">
        <f t="shared" si="8"/>
        <v>0.33344473848536765</v>
      </c>
      <c r="J108" s="139">
        <f t="shared" si="9"/>
        <v>0.14465353397013597</v>
      </c>
      <c r="K108" s="139">
        <f>(Constantes!$D$12/0.8)*(Constantes!$D$7*J108^2+Constantes!$D$8*J108+Constantes!$D$9)</f>
        <v>10.239944678551231</v>
      </c>
      <c r="L108" s="139">
        <f>(Constantes!$D$12/0.8)*(0.00376*D108^2-0.0516*D108-6.967)</f>
        <v>-2.6587767749999993</v>
      </c>
      <c r="M108" s="12"/>
    </row>
    <row r="109" spans="2:13">
      <c r="B109" s="11"/>
      <c r="C109" s="65">
        <v>104</v>
      </c>
      <c r="D109" s="65">
        <f>(Observaciones!D109+Observaciones!E109)/2</f>
        <v>13.4</v>
      </c>
      <c r="E109" s="139">
        <f t="shared" si="5"/>
        <v>1.5381837134420713</v>
      </c>
      <c r="F109" s="139">
        <f t="shared" si="6"/>
        <v>0.10029320149589299</v>
      </c>
      <c r="G109" s="139">
        <f t="shared" si="7"/>
        <v>2.4693625999999997</v>
      </c>
      <c r="H109" s="139">
        <f>0.001013*Constantes!$D$6/(0.622*G109)</f>
        <v>4.5125427231753057E-2</v>
      </c>
      <c r="I109" s="139">
        <f t="shared" si="8"/>
        <v>0.35191447341494769</v>
      </c>
      <c r="J109" s="139">
        <f t="shared" si="9"/>
        <v>0.15121733804228529</v>
      </c>
      <c r="K109" s="139">
        <f>(Constantes!$D$12/0.8)*(Constantes!$D$7*J109^2+Constantes!$D$8*J109+Constantes!$D$9)</f>
        <v>10.203590040937261</v>
      </c>
      <c r="L109" s="139">
        <f>(Constantes!$D$12/0.8)*(0.00376*D109^2-0.0516*D109-6.967)</f>
        <v>-2.6187353999999998</v>
      </c>
      <c r="M109" s="12"/>
    </row>
    <row r="110" spans="2:13">
      <c r="B110" s="11"/>
      <c r="C110" s="65">
        <v>105</v>
      </c>
      <c r="D110" s="65">
        <f>(Observaciones!D110+Observaciones!E110)/2</f>
        <v>11.3</v>
      </c>
      <c r="E110" s="139">
        <f t="shared" si="5"/>
        <v>1.3397646526819857</v>
      </c>
      <c r="F110" s="139">
        <f t="shared" si="6"/>
        <v>8.8837887126731518E-2</v>
      </c>
      <c r="G110" s="139">
        <f t="shared" si="7"/>
        <v>2.4743206999999998</v>
      </c>
      <c r="H110" s="139">
        <f>0.001013*Constantes!$D$6/(0.622*G110)</f>
        <v>4.5035003876058806E-2</v>
      </c>
      <c r="I110" s="139">
        <f t="shared" si="8"/>
        <v>0.33792485453988758</v>
      </c>
      <c r="J110" s="139">
        <f t="shared" si="9"/>
        <v>0.15773633315363528</v>
      </c>
      <c r="K110" s="139">
        <f>(Constantes!$D$12/0.8)*(Constantes!$D$7*J110^2+Constantes!$D$8*J110+Constantes!$D$9)</f>
        <v>10.167051580862013</v>
      </c>
      <c r="L110" s="139">
        <f>(Constantes!$D$12/0.8)*(0.00376*D110^2-0.0516*D110-6.967)</f>
        <v>-2.6512370999999995</v>
      </c>
      <c r="M110" s="12"/>
    </row>
    <row r="111" spans="2:13">
      <c r="B111" s="11"/>
      <c r="C111" s="65">
        <v>106</v>
      </c>
      <c r="D111" s="65">
        <f>(Observaciones!D111+Observaciones!E111)/2</f>
        <v>12.45</v>
      </c>
      <c r="E111" s="139">
        <f t="shared" si="5"/>
        <v>1.4454380326538754</v>
      </c>
      <c r="F111" s="139">
        <f t="shared" si="6"/>
        <v>9.4964314589914542E-2</v>
      </c>
      <c r="G111" s="139">
        <f t="shared" si="7"/>
        <v>2.47160555</v>
      </c>
      <c r="H111" s="139">
        <f>0.001013*Constantes!$D$6/(0.622*G111)</f>
        <v>4.5084476491450073E-2</v>
      </c>
      <c r="I111" s="139">
        <f t="shared" si="8"/>
        <v>0.34567857031477189</v>
      </c>
      <c r="J111" s="139">
        <f t="shared" si="9"/>
        <v>0.16420858758524295</v>
      </c>
      <c r="K111" s="139">
        <f>(Constantes!$D$12/0.8)*(Constantes!$D$7*J111^2+Constantes!$D$8*J111+Constantes!$D$9)</f>
        <v>10.130349193676013</v>
      </c>
      <c r="L111" s="139">
        <f>(Constantes!$D$12/0.8)*(0.00376*D111^2-0.0516*D111-6.967)</f>
        <v>-2.6349789749999997</v>
      </c>
      <c r="M111" s="12"/>
    </row>
    <row r="112" spans="2:13">
      <c r="B112" s="11"/>
      <c r="C112" s="65">
        <v>107</v>
      </c>
      <c r="D112" s="65">
        <f>(Observaciones!D112+Observaciones!E112)/2</f>
        <v>12.049999999999999</v>
      </c>
      <c r="E112" s="139">
        <f t="shared" si="5"/>
        <v>1.4078805564877415</v>
      </c>
      <c r="F112" s="139">
        <f t="shared" si="6"/>
        <v>9.2793812868529585E-2</v>
      </c>
      <c r="G112" s="139">
        <f t="shared" si="7"/>
        <v>2.4725499499999999</v>
      </c>
      <c r="H112" s="139">
        <f>0.001013*Constantes!$D$6/(0.622*G112)</f>
        <v>4.506725630158151E-2</v>
      </c>
      <c r="I112" s="139">
        <f t="shared" si="8"/>
        <v>0.34300689410647989</v>
      </c>
      <c r="J112" s="139">
        <f t="shared" si="9"/>
        <v>0.17063218346843756</v>
      </c>
      <c r="K112" s="139">
        <f>(Constantes!$D$12/0.8)*(Constantes!$D$7*J112^2+Constantes!$D$8*J112+Constantes!$D$9)</f>
        <v>10.093503136863655</v>
      </c>
      <c r="L112" s="139">
        <f>(Constantes!$D$12/0.8)*(0.00376*D112^2-0.0516*D112-6.967)</f>
        <v>-2.6410569749999993</v>
      </c>
      <c r="M112" s="12"/>
    </row>
    <row r="113" spans="2:13">
      <c r="B113" s="11"/>
      <c r="C113" s="65">
        <v>108</v>
      </c>
      <c r="D113" s="65">
        <f>(Observaciones!D113+Observaciones!E113)/2</f>
        <v>13</v>
      </c>
      <c r="E113" s="139">
        <f t="shared" si="5"/>
        <v>1.4985150190445926</v>
      </c>
      <c r="F113" s="139">
        <f t="shared" si="6"/>
        <v>9.8019245431965704E-2</v>
      </c>
      <c r="G113" s="139">
        <f t="shared" si="7"/>
        <v>2.470307</v>
      </c>
      <c r="H113" s="139">
        <f>0.001013*Constantes!$D$6/(0.622*G113)</f>
        <v>4.5108175751075688E-2</v>
      </c>
      <c r="I113" s="139">
        <f t="shared" si="8"/>
        <v>0.3493076722279615</v>
      </c>
      <c r="J113" s="139">
        <f t="shared" si="9"/>
        <v>0.17700521735312635</v>
      </c>
      <c r="K113" s="139">
        <f>(Constantes!$D$12/0.8)*(Constantes!$D$7*J113^2+Constantes!$D$8*J113+Constantes!$D$9)</f>
        <v>10.056534012921201</v>
      </c>
      <c r="L113" s="139">
        <f>(Constantes!$D$12/0.8)*(0.00376*D113^2-0.0516*D113-6.967)</f>
        <v>-2.6258849999999994</v>
      </c>
      <c r="M113" s="12"/>
    </row>
    <row r="114" spans="2:13">
      <c r="B114" s="11"/>
      <c r="C114" s="65">
        <v>109</v>
      </c>
      <c r="D114" s="65">
        <f>(Observaciones!D114+Observaciones!E114)/2</f>
        <v>13.6</v>
      </c>
      <c r="E114" s="139">
        <f t="shared" si="5"/>
        <v>1.5583614462879349</v>
      </c>
      <c r="F114" s="139">
        <f t="shared" si="6"/>
        <v>0.10144691080047988</v>
      </c>
      <c r="G114" s="139">
        <f t="shared" si="7"/>
        <v>2.4688903999999998</v>
      </c>
      <c r="H114" s="139">
        <f>0.001013*Constantes!$D$6/(0.622*G114)</f>
        <v>4.5134057921369271E-2</v>
      </c>
      <c r="I114" s="139">
        <f t="shared" si="8"/>
        <v>0.3532075459589159</v>
      </c>
      <c r="J114" s="139">
        <f t="shared" si="9"/>
        <v>0.18332580077182795</v>
      </c>
      <c r="K114" s="139">
        <f>(Constantes!$D$12/0.8)*(Constantes!$D$7*J114^2+Constantes!$D$8*J114+Constantes!$D$9)</f>
        <v>10.019462751774094</v>
      </c>
      <c r="L114" s="139">
        <f>(Constantes!$D$12/0.8)*(0.00376*D114^2-0.0516*D114-6.967)</f>
        <v>-2.6149913999999996</v>
      </c>
      <c r="M114" s="12"/>
    </row>
    <row r="115" spans="2:13">
      <c r="B115" s="11"/>
      <c r="C115" s="65">
        <v>110</v>
      </c>
      <c r="D115" s="65">
        <f>(Observaciones!D115+Observaciones!E115)/2</f>
        <v>14.5</v>
      </c>
      <c r="E115" s="139">
        <f t="shared" si="5"/>
        <v>1.6520640028566567</v>
      </c>
      <c r="F115" s="139">
        <f t="shared" si="6"/>
        <v>0.10677937410937641</v>
      </c>
      <c r="G115" s="139">
        <f t="shared" si="7"/>
        <v>2.4667654999999997</v>
      </c>
      <c r="H115" s="139">
        <f>0.001013*Constantes!$D$6/(0.622*G115)</f>
        <v>4.5172936914803029E-2</v>
      </c>
      <c r="I115" s="139">
        <f t="shared" si="8"/>
        <v>0.35894072909367275</v>
      </c>
      <c r="J115" s="139">
        <f t="shared" si="9"/>
        <v>0.18959206079926599</v>
      </c>
      <c r="K115" s="139">
        <f>(Constantes!$D$12/0.8)*(Constantes!$D$7*J115^2+Constantes!$D$8*J115+Constantes!$D$9)</f>
        <v>9.9823105927524214</v>
      </c>
      <c r="L115" s="139">
        <f>(Constantes!$D$12/0.8)*(0.00376*D115^2-0.0516*D115-6.967)</f>
        <v>-2.5967474999999993</v>
      </c>
      <c r="M115" s="12"/>
    </row>
    <row r="116" spans="2:13">
      <c r="B116" s="11"/>
      <c r="C116" s="65">
        <v>111</v>
      </c>
      <c r="D116" s="65">
        <f>(Observaciones!D116+Observaciones!E116)/2</f>
        <v>12.45</v>
      </c>
      <c r="E116" s="139">
        <f t="shared" si="5"/>
        <v>1.4454380326538754</v>
      </c>
      <c r="F116" s="139">
        <f t="shared" si="6"/>
        <v>9.4964314589914542E-2</v>
      </c>
      <c r="G116" s="139">
        <f t="shared" si="7"/>
        <v>2.47160555</v>
      </c>
      <c r="H116" s="139">
        <f>0.001013*Constantes!$D$6/(0.622*G116)</f>
        <v>4.5084476491450073E-2</v>
      </c>
      <c r="I116" s="139">
        <f t="shared" si="8"/>
        <v>0.34567857031477189</v>
      </c>
      <c r="J116" s="139">
        <f t="shared" si="9"/>
        <v>0.19580214060735746</v>
      </c>
      <c r="K116" s="139">
        <f>(Constantes!$D$12/0.8)*(Constantes!$D$7*J116^2+Constantes!$D$8*J116+Constantes!$D$9)</f>
        <v>9.9450990661438201</v>
      </c>
      <c r="L116" s="139">
        <f>(Constantes!$D$12/0.8)*(0.00376*D116^2-0.0516*D116-6.967)</f>
        <v>-2.6349789749999997</v>
      </c>
      <c r="M116" s="12"/>
    </row>
    <row r="117" spans="2:13">
      <c r="B117" s="11"/>
      <c r="C117" s="65">
        <v>112</v>
      </c>
      <c r="D117" s="65">
        <f>(Observaciones!D117+Observaciones!E117)/2</f>
        <v>11.8</v>
      </c>
      <c r="E117" s="139">
        <f t="shared" si="5"/>
        <v>1.384844857641909</v>
      </c>
      <c r="F117" s="139">
        <f t="shared" si="6"/>
        <v>9.1458825865714591E-2</v>
      </c>
      <c r="G117" s="139">
        <f t="shared" si="7"/>
        <v>2.4731402</v>
      </c>
      <c r="H117" s="139">
        <f>0.001013*Constantes!$D$6/(0.622*G117)</f>
        <v>4.5056500361407952E-2</v>
      </c>
      <c r="I117" s="139">
        <f t="shared" si="8"/>
        <v>0.3413233651453087</v>
      </c>
      <c r="J117" s="139">
        <f t="shared" si="9"/>
        <v>0.20195420001543066</v>
      </c>
      <c r="K117" s="139">
        <f>(Constantes!$D$12/0.8)*(Constantes!$D$7*J117^2+Constantes!$D$8*J117+Constantes!$D$9)</f>
        <v>9.9078499743437831</v>
      </c>
      <c r="L117" s="139">
        <f>(Constantes!$D$12/0.8)*(0.00376*D117^2-0.0516*D117-6.967)</f>
        <v>-2.6446265999999996</v>
      </c>
      <c r="M117" s="12"/>
    </row>
    <row r="118" spans="2:13">
      <c r="B118" s="11"/>
      <c r="C118" s="65">
        <v>113</v>
      </c>
      <c r="D118" s="65">
        <f>(Observaciones!D118+Observaciones!E118)/2</f>
        <v>10.85</v>
      </c>
      <c r="E118" s="139">
        <f t="shared" si="5"/>
        <v>1.3003002567289974</v>
      </c>
      <c r="F118" s="139">
        <f t="shared" si="6"/>
        <v>8.6534052607070783E-2</v>
      </c>
      <c r="G118" s="139">
        <f t="shared" si="7"/>
        <v>2.4753831499999999</v>
      </c>
      <c r="H118" s="139">
        <f>0.001013*Constantes!$D$6/(0.622*G118)</f>
        <v>4.5015674569455051E-2</v>
      </c>
      <c r="I118" s="139">
        <f t="shared" si="8"/>
        <v>0.33483065028999898</v>
      </c>
      <c r="J118" s="139">
        <f t="shared" si="9"/>
        <v>0.20804641603551069</v>
      </c>
      <c r="K118" s="139">
        <f>(Constantes!$D$12/0.8)*(Constantes!$D$7*J118^2+Constantes!$D$8*J118+Constantes!$D$9)</f>
        <v>9.870585372623637</v>
      </c>
      <c r="L118" s="139">
        <f>(Constantes!$D$12/0.8)*(0.00376*D118^2-0.0516*D118-6.967)</f>
        <v>-2.6565837749999996</v>
      </c>
      <c r="M118" s="12"/>
    </row>
    <row r="119" spans="2:13">
      <c r="B119" s="11"/>
      <c r="C119" s="65">
        <v>114</v>
      </c>
      <c r="D119" s="65">
        <f>(Observaciones!D119+Observaciones!E119)/2</f>
        <v>11.9</v>
      </c>
      <c r="E119" s="139">
        <f t="shared" si="5"/>
        <v>1.3940190963940859</v>
      </c>
      <c r="F119" s="139">
        <f t="shared" si="6"/>
        <v>9.1990843524687727E-2</v>
      </c>
      <c r="G119" s="139">
        <f t="shared" si="7"/>
        <v>2.4729041</v>
      </c>
      <c r="H119" s="139">
        <f>0.001013*Constantes!$D$6/(0.622*G119)</f>
        <v>4.506080212132469E-2</v>
      </c>
      <c r="I119" s="139">
        <f t="shared" si="8"/>
        <v>0.34199803993111727</v>
      </c>
      <c r="J119" s="139">
        <f t="shared" si="9"/>
        <v>0.21407698341251005</v>
      </c>
      <c r="K119" s="139">
        <f>(Constantes!$D$12/0.8)*(Constantes!$D$7*J119^2+Constantes!$D$8*J119+Constantes!$D$9)</f>
        <v>9.8333275495371026</v>
      </c>
      <c r="L119" s="139">
        <f>(Constantes!$D$12/0.8)*(0.00376*D119^2-0.0516*D119-6.967)</f>
        <v>-2.6432198999999996</v>
      </c>
      <c r="M119" s="12"/>
    </row>
    <row r="120" spans="2:13">
      <c r="B120" s="11"/>
      <c r="C120" s="65">
        <v>115</v>
      </c>
      <c r="D120" s="65">
        <f>(Observaciones!D120+Observaciones!E120)/2</f>
        <v>11.600000000000001</v>
      </c>
      <c r="E120" s="139">
        <f t="shared" si="5"/>
        <v>1.3666553605146041</v>
      </c>
      <c r="F120" s="139">
        <f t="shared" si="6"/>
        <v>9.0402651818888555E-2</v>
      </c>
      <c r="G120" s="139">
        <f t="shared" si="7"/>
        <v>2.4736123999999999</v>
      </c>
      <c r="H120" s="139">
        <f>0.001013*Constantes!$D$6/(0.622*G120)</f>
        <v>4.5047899305126593E-2</v>
      </c>
      <c r="I120" s="139">
        <f t="shared" si="8"/>
        <v>0.33996897773719958</v>
      </c>
      <c r="J120" s="139">
        <f t="shared" si="9"/>
        <v>0.22004411515916453</v>
      </c>
      <c r="K120" s="139">
        <f>(Constantes!$D$12/0.8)*(Constantes!$D$7*J120^2+Constantes!$D$8*J120+Constantes!$D$9)</f>
        <v>9.7960990069866725</v>
      </c>
      <c r="L120" s="139">
        <f>(Constantes!$D$12/0.8)*(0.00376*D120^2-0.0516*D120-6.967)</f>
        <v>-2.6473553999999995</v>
      </c>
      <c r="M120" s="12"/>
    </row>
    <row r="121" spans="2:13">
      <c r="B121" s="11"/>
      <c r="C121" s="65">
        <v>116</v>
      </c>
      <c r="D121" s="65">
        <f>(Observaciones!D121+Observaciones!E121)/2</f>
        <v>11.9</v>
      </c>
      <c r="E121" s="139">
        <f t="shared" si="5"/>
        <v>1.3940190963940859</v>
      </c>
      <c r="F121" s="139">
        <f t="shared" si="6"/>
        <v>9.1990843524687727E-2</v>
      </c>
      <c r="G121" s="139">
        <f t="shared" si="7"/>
        <v>2.4729041</v>
      </c>
      <c r="H121" s="139">
        <f>0.001013*Constantes!$D$6/(0.622*G121)</f>
        <v>4.506080212132469E-2</v>
      </c>
      <c r="I121" s="139">
        <f t="shared" si="8"/>
        <v>0.34199803993111727</v>
      </c>
      <c r="J121" s="139">
        <f t="shared" si="9"/>
        <v>0.22594604308555641</v>
      </c>
      <c r="K121" s="139">
        <f>(Constantes!$D$12/0.8)*(Constantes!$D$7*J121^2+Constantes!$D$8*J121+Constantes!$D$9)</f>
        <v>9.7589224399715349</v>
      </c>
      <c r="L121" s="139">
        <f>(Constantes!$D$12/0.8)*(0.00376*D121^2-0.0516*D121-6.967)</f>
        <v>-2.6432198999999996</v>
      </c>
      <c r="M121" s="12"/>
    </row>
    <row r="122" spans="2:13">
      <c r="B122" s="11"/>
      <c r="C122" s="65">
        <v>117</v>
      </c>
      <c r="D122" s="65">
        <f>(Observaciones!D122+Observaciones!E122)/2</f>
        <v>14.1</v>
      </c>
      <c r="E122" s="139">
        <f t="shared" si="5"/>
        <v>1.6098253520131185</v>
      </c>
      <c r="F122" s="139">
        <f t="shared" si="6"/>
        <v>0.10438069155687195</v>
      </c>
      <c r="G122" s="139">
        <f t="shared" si="7"/>
        <v>2.4677099</v>
      </c>
      <c r="H122" s="139">
        <f>0.001013*Constantes!$D$6/(0.622*G122)</f>
        <v>4.5155649095994843E-2</v>
      </c>
      <c r="I122" s="139">
        <f t="shared" si="8"/>
        <v>0.35640998531823892</v>
      </c>
      <c r="J122" s="139">
        <f t="shared" si="9"/>
        <v>0.23178101832306711</v>
      </c>
      <c r="K122" s="139">
        <f>(Constantes!$D$12/0.8)*(Constantes!$D$7*J122^2+Constantes!$D$8*J122+Constantes!$D$9)</f>
        <v>9.7218207160391437</v>
      </c>
      <c r="L122" s="139">
        <f>(Constantes!$D$12/0.8)*(0.00376*D122^2-0.0516*D122-6.967)</f>
        <v>-2.6051378999999995</v>
      </c>
      <c r="M122" s="12"/>
    </row>
    <row r="123" spans="2:13">
      <c r="B123" s="11"/>
      <c r="C123" s="65">
        <v>118</v>
      </c>
      <c r="D123" s="65">
        <f>(Observaciones!D123+Observaciones!E123)/2</f>
        <v>12.200000000000001</v>
      </c>
      <c r="E123" s="139">
        <f t="shared" si="5"/>
        <v>1.4218629321922343</v>
      </c>
      <c r="F123" s="139">
        <f t="shared" si="6"/>
        <v>9.3602745308232108E-2</v>
      </c>
      <c r="G123" s="139">
        <f t="shared" si="7"/>
        <v>2.4721957999999997</v>
      </c>
      <c r="H123" s="139">
        <f>0.001013*Constantes!$D$6/(0.622*G123)</f>
        <v>4.5073712331002484E-2</v>
      </c>
      <c r="I123" s="139">
        <f t="shared" si="8"/>
        <v>0.34401194911201238</v>
      </c>
      <c r="J123" s="139">
        <f t="shared" si="9"/>
        <v>0.23754731184260455</v>
      </c>
      <c r="K123" s="139">
        <f>(Constantes!$D$12/0.8)*(Constantes!$D$7*J123^2+Constantes!$D$8*J123+Constantes!$D$9)</f>
        <v>9.6848168544628823</v>
      </c>
      <c r="L123" s="139">
        <f>(Constantes!$D$12/0.8)*(0.00376*D123^2-0.0516*D123-6.967)</f>
        <v>-2.6388305999999995</v>
      </c>
      <c r="M123" s="12"/>
    </row>
    <row r="124" spans="2:13">
      <c r="B124" s="11"/>
      <c r="C124" s="65">
        <v>119</v>
      </c>
      <c r="D124" s="65">
        <f>(Observaciones!D124+Observaciones!E124)/2</f>
        <v>13.85</v>
      </c>
      <c r="E124" s="139">
        <f t="shared" si="5"/>
        <v>1.5839100041391287</v>
      </c>
      <c r="F124" s="139">
        <f t="shared" si="6"/>
        <v>0.10290490852509908</v>
      </c>
      <c r="G124" s="139">
        <f t="shared" si="7"/>
        <v>2.4683001499999997</v>
      </c>
      <c r="H124" s="139">
        <f>0.001013*Constantes!$D$6/(0.622*G124)</f>
        <v>4.5144850927109709E-2</v>
      </c>
      <c r="I124" s="139">
        <f t="shared" si="8"/>
        <v>0.35481417383138586</v>
      </c>
      <c r="J124" s="139">
        <f t="shared" si="9"/>
        <v>0.2432432149669522</v>
      </c>
      <c r="K124" s="139">
        <f>(Constantes!$D$12/0.8)*(Constantes!$D$7*J124^2+Constantes!$D$8*J124+Constantes!$D$9)</f>
        <v>9.6479340051686826</v>
      </c>
      <c r="L124" s="139">
        <f>(Constantes!$D$12/0.8)*(0.00376*D124^2-0.0516*D124-6.967)</f>
        <v>-2.6101527749999995</v>
      </c>
      <c r="M124" s="12"/>
    </row>
    <row r="125" spans="2:13">
      <c r="B125" s="11"/>
      <c r="C125" s="65">
        <v>120</v>
      </c>
      <c r="D125" s="65">
        <f>(Observaciones!D125+Observaciones!E125)/2</f>
        <v>12.6</v>
      </c>
      <c r="E125" s="139">
        <f t="shared" si="5"/>
        <v>1.4597472514986058</v>
      </c>
      <c r="F125" s="139">
        <f t="shared" si="6"/>
        <v>9.5789323919104052E-2</v>
      </c>
      <c r="G125" s="139">
        <f t="shared" si="7"/>
        <v>2.4712513999999999</v>
      </c>
      <c r="H125" s="139">
        <f>0.001013*Constantes!$D$6/(0.622*G125)</f>
        <v>4.5090937455862456E-2</v>
      </c>
      <c r="I125" s="139">
        <f t="shared" si="8"/>
        <v>0.34667344489607588</v>
      </c>
      <c r="J125" s="139">
        <f t="shared" si="9"/>
        <v>0.24886703987708655</v>
      </c>
      <c r="K125" s="139">
        <f>(Constantes!$D$12/0.8)*(Constantes!$D$7*J125^2+Constantes!$D$8*J125+Constantes!$D$9)</f>
        <v>9.6111954274336782</v>
      </c>
      <c r="L125" s="139">
        <f>(Constantes!$D$12/0.8)*(0.00376*D125^2-0.0516*D125-6.967)</f>
        <v>-2.6325833999999997</v>
      </c>
      <c r="M125" s="12"/>
    </row>
    <row r="126" spans="2:13">
      <c r="B126" s="11"/>
      <c r="C126" s="65">
        <v>121</v>
      </c>
      <c r="D126" s="65">
        <f>(Observaciones!D126+Observaciones!E126)/2</f>
        <v>12.55</v>
      </c>
      <c r="E126" s="139">
        <f t="shared" si="5"/>
        <v>1.4549637534474031</v>
      </c>
      <c r="F126" s="139">
        <f t="shared" si="6"/>
        <v>9.551364537557766E-2</v>
      </c>
      <c r="G126" s="139">
        <f t="shared" si="7"/>
        <v>2.4713694500000001</v>
      </c>
      <c r="H126" s="139">
        <f>0.001013*Constantes!$D$6/(0.622*G126)</f>
        <v>4.5088783595310905E-2</v>
      </c>
      <c r="I126" s="139">
        <f t="shared" si="8"/>
        <v>0.34634224568893279</v>
      </c>
      <c r="J126" s="139">
        <f t="shared" si="9"/>
        <v>0.25441712011231477</v>
      </c>
      <c r="K126" s="139">
        <f>(Constantes!$D$12/0.8)*(Constantes!$D$7*J126^2+Constantes!$D$8*J126+Constantes!$D$9)</f>
        <v>9.574624468380394</v>
      </c>
      <c r="L126" s="139">
        <f>(Constantes!$D$12/0.8)*(0.00376*D126^2-0.0516*D126-6.967)</f>
        <v>-2.6333889749999995</v>
      </c>
      <c r="M126" s="12"/>
    </row>
    <row r="127" spans="2:13">
      <c r="B127" s="11"/>
      <c r="C127" s="65">
        <v>122</v>
      </c>
      <c r="D127" s="65">
        <f>(Observaciones!D127+Observaciones!E127)/2</f>
        <v>13.15</v>
      </c>
      <c r="E127" s="139">
        <f t="shared" si="5"/>
        <v>1.5132842544432668</v>
      </c>
      <c r="F127" s="139">
        <f t="shared" si="6"/>
        <v>9.8866781254448824E-2</v>
      </c>
      <c r="G127" s="139">
        <f t="shared" si="7"/>
        <v>2.4699528499999999</v>
      </c>
      <c r="H127" s="139">
        <f>0.001013*Constantes!$D$6/(0.622*G127)</f>
        <v>4.5114643510345769E-2</v>
      </c>
      <c r="I127" s="139">
        <f t="shared" si="8"/>
        <v>0.35028844443641177</v>
      </c>
      <c r="J127" s="139">
        <f t="shared" si="9"/>
        <v>0.25989181106408255</v>
      </c>
      <c r="K127" s="139">
        <f>(Constantes!$D$12/0.8)*(Constantes!$D$7*J127^2+Constantes!$D$8*J127+Constantes!$D$9)</f>
        <v>9.5382445412900783</v>
      </c>
      <c r="L127" s="139">
        <f>(Constantes!$D$12/0.8)*(0.00376*D127^2-0.0516*D127-6.967)</f>
        <v>-2.6232567749999993</v>
      </c>
      <c r="M127" s="12"/>
    </row>
    <row r="128" spans="2:13">
      <c r="B128" s="11"/>
      <c r="C128" s="65">
        <v>123</v>
      </c>
      <c r="D128" s="65">
        <f>(Observaciones!D128+Observaciones!E128)/2</f>
        <v>13.25</v>
      </c>
      <c r="E128" s="139">
        <f t="shared" si="5"/>
        <v>1.5232012546387372</v>
      </c>
      <c r="F128" s="139">
        <f t="shared" si="6"/>
        <v>9.943526343834895E-2</v>
      </c>
      <c r="G128" s="139">
        <f t="shared" si="7"/>
        <v>2.4697167499999999</v>
      </c>
      <c r="H128" s="139">
        <f>0.001013*Constantes!$D$6/(0.622*G128)</f>
        <v>4.5118956380367316E-2</v>
      </c>
      <c r="I128" s="139">
        <f t="shared" si="8"/>
        <v>0.35094014605756357</v>
      </c>
      <c r="J128" s="139">
        <f t="shared" si="9"/>
        <v>0.26528949046330735</v>
      </c>
      <c r="K128" s="139">
        <f>(Constantes!$D$12/0.8)*(Constantes!$D$7*J128^2+Constantes!$D$8*J128+Constantes!$D$9)</f>
        <v>9.5020791037591881</v>
      </c>
      <c r="L128" s="139">
        <f>(Constantes!$D$12/0.8)*(0.00376*D128^2-0.0516*D128-6.967)</f>
        <v>-2.6214693749999993</v>
      </c>
      <c r="M128" s="12"/>
    </row>
    <row r="129" spans="2:13">
      <c r="B129" s="11"/>
      <c r="C129" s="65">
        <v>124</v>
      </c>
      <c r="D129" s="65">
        <f>(Observaciones!D129+Observaciones!E129)/2</f>
        <v>11.899999999999999</v>
      </c>
      <c r="E129" s="139">
        <f t="shared" si="5"/>
        <v>1.3940190963940857</v>
      </c>
      <c r="F129" s="139">
        <f t="shared" si="6"/>
        <v>9.1990843524687713E-2</v>
      </c>
      <c r="G129" s="139">
        <f t="shared" si="7"/>
        <v>2.4729041</v>
      </c>
      <c r="H129" s="139">
        <f>0.001013*Constantes!$D$6/(0.622*G129)</f>
        <v>4.506080212132469E-2</v>
      </c>
      <c r="I129" s="139">
        <f t="shared" si="8"/>
        <v>0.34199803993111721</v>
      </c>
      <c r="J129" s="139">
        <f t="shared" si="9"/>
        <v>0.27060855886109181</v>
      </c>
      <c r="K129" s="139">
        <f>(Constantes!$D$12/0.8)*(Constantes!$D$7*J129^2+Constantes!$D$8*J129+Constantes!$D$9)</f>
        <v>9.4661516357231044</v>
      </c>
      <c r="L129" s="139">
        <f>(Constantes!$D$12/0.8)*(0.00376*D129^2-0.0516*D129-6.967)</f>
        <v>-2.6432198999999996</v>
      </c>
      <c r="M129" s="12"/>
    </row>
    <row r="130" spans="2:13">
      <c r="B130" s="11"/>
      <c r="C130" s="65">
        <v>125</v>
      </c>
      <c r="D130" s="65">
        <f>(Observaciones!D130+Observaciones!E130)/2</f>
        <v>12.450000000000001</v>
      </c>
      <c r="E130" s="139">
        <f t="shared" si="5"/>
        <v>1.4454380326538756</v>
      </c>
      <c r="F130" s="139">
        <f t="shared" si="6"/>
        <v>9.4964314589914556E-2</v>
      </c>
      <c r="G130" s="139">
        <f t="shared" si="7"/>
        <v>2.47160555</v>
      </c>
      <c r="H130" s="139">
        <f>0.001013*Constantes!$D$6/(0.622*G130)</f>
        <v>4.5084476491450073E-2</v>
      </c>
      <c r="I130" s="139">
        <f t="shared" si="8"/>
        <v>0.34567857031477189</v>
      </c>
      <c r="J130" s="139">
        <f t="shared" si="9"/>
        <v>0.2758474401026747</v>
      </c>
      <c r="K130" s="139">
        <f>(Constantes!$D$12/0.8)*(Constantes!$D$7*J130^2+Constantes!$D$8*J130+Constantes!$D$9)</f>
        <v>9.4304856173714455</v>
      </c>
      <c r="L130" s="139">
        <f>(Constantes!$D$12/0.8)*(0.00376*D130^2-0.0516*D130-6.967)</f>
        <v>-2.6349789749999997</v>
      </c>
      <c r="M130" s="12"/>
    </row>
    <row r="131" spans="2:13">
      <c r="B131" s="11"/>
      <c r="C131" s="65">
        <v>126</v>
      </c>
      <c r="D131" s="65">
        <f>(Observaciones!D131+Observaciones!E131)/2</f>
        <v>11.15</v>
      </c>
      <c r="E131" s="139">
        <f t="shared" si="5"/>
        <v>1.3264944974668198</v>
      </c>
      <c r="F131" s="139">
        <f t="shared" si="6"/>
        <v>8.8064202128366353E-2</v>
      </c>
      <c r="G131" s="139">
        <f t="shared" si="7"/>
        <v>2.47467485</v>
      </c>
      <c r="H131" s="139">
        <f>0.001013*Constantes!$D$6/(0.622*G131)</f>
        <v>4.5028558929716578E-2</v>
      </c>
      <c r="I131" s="139">
        <f t="shared" si="8"/>
        <v>0.33689717588432466</v>
      </c>
      <c r="J131" s="139">
        <f t="shared" si="9"/>
        <v>0.28100458179447974</v>
      </c>
      <c r="K131" s="139">
        <f>(Constantes!$D$12/0.8)*(Constantes!$D$7*J131^2+Constantes!$D$8*J131+Constantes!$D$9)</f>
        <v>9.3951045069794059</v>
      </c>
      <c r="L131" s="139">
        <f>(Constantes!$D$12/0.8)*(0.00376*D131^2-0.0516*D131-6.967)</f>
        <v>-2.6530827749999997</v>
      </c>
      <c r="M131" s="12"/>
    </row>
    <row r="132" spans="2:13">
      <c r="B132" s="11"/>
      <c r="C132" s="65">
        <v>127</v>
      </c>
      <c r="D132" s="65">
        <f>(Observaciones!D132+Observaciones!E132)/2</f>
        <v>12.4</v>
      </c>
      <c r="E132" s="139">
        <f t="shared" si="5"/>
        <v>1.440695742444418</v>
      </c>
      <c r="F132" s="139">
        <f t="shared" si="6"/>
        <v>9.4690659669251859E-2</v>
      </c>
      <c r="G132" s="139">
        <f t="shared" si="7"/>
        <v>2.4717235999999998</v>
      </c>
      <c r="H132" s="139">
        <f>0.001013*Constantes!$D$6/(0.622*G132)</f>
        <v>4.508232324808184E-2</v>
      </c>
      <c r="I132" s="139">
        <f t="shared" si="8"/>
        <v>0.34534609482941636</v>
      </c>
      <c r="J132" s="139">
        <f t="shared" si="9"/>
        <v>0.28607845576412366</v>
      </c>
      <c r="K132" s="139">
        <f>(Constantes!$D$12/0.8)*(Constantes!$D$7*J132^2+Constantes!$D$8*J132+Constantes!$D$9)</f>
        <v>9.3600317186797586</v>
      </c>
      <c r="L132" s="139">
        <f>(Constantes!$D$12/0.8)*(0.00376*D132^2-0.0516*D132-6.967)</f>
        <v>-2.6357633999999992</v>
      </c>
      <c r="M132" s="12"/>
    </row>
    <row r="133" spans="2:13">
      <c r="B133" s="11"/>
      <c r="C133" s="65">
        <v>128</v>
      </c>
      <c r="D133" s="65">
        <f>(Observaciones!D133+Observaciones!E133)/2</f>
        <v>11.15</v>
      </c>
      <c r="E133" s="139">
        <f t="shared" si="5"/>
        <v>1.3264944974668198</v>
      </c>
      <c r="F133" s="139">
        <f t="shared" si="6"/>
        <v>8.8064202128366353E-2</v>
      </c>
      <c r="G133" s="139">
        <f t="shared" si="7"/>
        <v>2.47467485</v>
      </c>
      <c r="H133" s="139">
        <f>0.001013*Constantes!$D$6/(0.622*G133)</f>
        <v>4.5028558929716578E-2</v>
      </c>
      <c r="I133" s="139">
        <f t="shared" si="8"/>
        <v>0.33689717588432466</v>
      </c>
      <c r="J133" s="139">
        <f t="shared" si="9"/>
        <v>0.29106755851324578</v>
      </c>
      <c r="K133" s="139">
        <f>(Constantes!$D$12/0.8)*(Constantes!$D$7*J133^2+Constantes!$D$8*J133+Constantes!$D$9)</f>
        <v>9.325290600200189</v>
      </c>
      <c r="L133" s="139">
        <f>(Constantes!$D$12/0.8)*(0.00376*D133^2-0.0516*D133-6.967)</f>
        <v>-2.6530827749999997</v>
      </c>
      <c r="M133" s="12"/>
    </row>
    <row r="134" spans="2:13">
      <c r="B134" s="11"/>
      <c r="C134" s="65">
        <v>129</v>
      </c>
      <c r="D134" s="65">
        <f>(Observaciones!D134+Observaciones!E134)/2</f>
        <v>11.75</v>
      </c>
      <c r="E134" s="139">
        <f t="shared" si="5"/>
        <v>1.3802776599471762</v>
      </c>
      <c r="F134" s="139">
        <f t="shared" si="6"/>
        <v>9.1193801661548224E-2</v>
      </c>
      <c r="G134" s="139">
        <f t="shared" si="7"/>
        <v>2.4732582499999998</v>
      </c>
      <c r="H134" s="139">
        <f>0.001013*Constantes!$D$6/(0.622*G134)</f>
        <v>4.5054349789437696E-2</v>
      </c>
      <c r="I134" s="139">
        <f t="shared" si="8"/>
        <v>0.34098539738615508</v>
      </c>
      <c r="J134" s="139">
        <f t="shared" si="9"/>
        <v>0.29597041166302818</v>
      </c>
      <c r="K134" s="139">
        <f>(Constantes!$D$12/0.8)*(Constantes!$D$7*J134^2+Constantes!$D$8*J134+Constantes!$D$9)</f>
        <v>9.2909044105907217</v>
      </c>
      <c r="L134" s="139">
        <f>(Constantes!$D$12/0.8)*(0.00376*D134^2-0.0516*D134-6.967)</f>
        <v>-2.6453193749999993</v>
      </c>
      <c r="M134" s="12"/>
    </row>
    <row r="135" spans="2:13">
      <c r="B135" s="11"/>
      <c r="C135" s="65">
        <v>130</v>
      </c>
      <c r="D135" s="65">
        <f>(Observaciones!D135+Observaciones!E135)/2</f>
        <v>12.25</v>
      </c>
      <c r="E135" s="139">
        <f t="shared" ref="E135:E198" si="10">EXP((16.78*D135-116.9)/(D135+237.3))</f>
        <v>1.4265507491669478</v>
      </c>
      <c r="F135" s="139">
        <f t="shared" ref="F135:F198" si="11">4098*E135/((D135+237.3)^2)</f>
        <v>9.387372076527814E-2</v>
      </c>
      <c r="G135" s="139">
        <f t="shared" ref="G135:G198" si="12">2.501-0.002361*D135</f>
        <v>2.47207775</v>
      </c>
      <c r="H135" s="139">
        <f>0.001013*Constantes!$D$6/(0.622*G135)</f>
        <v>4.5075864751872197E-2</v>
      </c>
      <c r="I135" s="139">
        <f t="shared" ref="I135:I198" si="13">IF(D135&gt;0,1.26*F135/(G135*(F135+H135)),0)</f>
        <v>0.34434612138705856</v>
      </c>
      <c r="J135" s="139">
        <f t="shared" ref="J135:J198" si="14">0.409*SIN(2*PI()*(C135-82)/365)</f>
        <v>0.30078556239227006</v>
      </c>
      <c r="K135" s="139">
        <f>(Constantes!$D$12/0.8)*(Constantes!$D$7*J135^2+Constantes!$D$8*J135+Constantes!$D$9)</f>
        <v>9.2568962979660565</v>
      </c>
      <c r="L135" s="139">
        <f>(Constantes!$D$12/0.8)*(0.00376*D135^2-0.0516*D135-6.967)</f>
        <v>-2.6380743749999995</v>
      </c>
      <c r="M135" s="12"/>
    </row>
    <row r="136" spans="2:13">
      <c r="B136" s="11"/>
      <c r="C136" s="65">
        <v>131</v>
      </c>
      <c r="D136" s="65">
        <f>(Observaciones!D136+Observaciones!E136)/2</f>
        <v>12.15</v>
      </c>
      <c r="E136" s="139">
        <f t="shared" si="10"/>
        <v>1.4171886499432413</v>
      </c>
      <c r="F136" s="139">
        <f t="shared" si="11"/>
        <v>9.3332436390604984E-2</v>
      </c>
      <c r="G136" s="139">
        <f t="shared" si="12"/>
        <v>2.4723138499999999</v>
      </c>
      <c r="H136" s="139">
        <f>0.001013*Constantes!$D$6/(0.622*G136)</f>
        <v>4.5071560115683744E-2</v>
      </c>
      <c r="I136" s="139">
        <f t="shared" si="13"/>
        <v>0.34367735355446433</v>
      </c>
      <c r="J136" s="139">
        <f t="shared" si="14"/>
        <v>0.30551158386789107</v>
      </c>
      <c r="K136" s="139">
        <f>(Constantes!$D$12/0.8)*(Constantes!$D$7*J136^2+Constantes!$D$8*J136+Constantes!$D$9)</f>
        <v>9.2232892772875879</v>
      </c>
      <c r="L136" s="139">
        <f>(Constantes!$D$12/0.8)*(0.00376*D136^2-0.0516*D136-6.967)</f>
        <v>-2.6395797749999996</v>
      </c>
      <c r="M136" s="12"/>
    </row>
    <row r="137" spans="2:13">
      <c r="B137" s="11"/>
      <c r="C137" s="65">
        <v>132</v>
      </c>
      <c r="D137" s="65">
        <f>(Observaciones!D137+Observaciones!E137)/2</f>
        <v>11.15</v>
      </c>
      <c r="E137" s="139">
        <f t="shared" si="10"/>
        <v>1.3264944974668198</v>
      </c>
      <c r="F137" s="139">
        <f t="shared" si="11"/>
        <v>8.8064202128366353E-2</v>
      </c>
      <c r="G137" s="139">
        <f t="shared" si="12"/>
        <v>2.47467485</v>
      </c>
      <c r="H137" s="139">
        <f>0.001013*Constantes!$D$6/(0.622*G137)</f>
        <v>4.5028558929716578E-2</v>
      </c>
      <c r="I137" s="139">
        <f t="shared" si="13"/>
        <v>0.33689717588432466</v>
      </c>
      <c r="J137" s="139">
        <f t="shared" si="14"/>
        <v>0.31014707566773203</v>
      </c>
      <c r="K137" s="139">
        <f>(Constantes!$D$12/0.8)*(Constantes!$D$7*J137^2+Constantes!$D$8*J137+Constantes!$D$9)</f>
        <v>9.1901062082099294</v>
      </c>
      <c r="L137" s="139">
        <f>(Constantes!$D$12/0.8)*(0.00376*D137^2-0.0516*D137-6.967)</f>
        <v>-2.6530827749999997</v>
      </c>
      <c r="M137" s="12"/>
    </row>
    <row r="138" spans="2:13">
      <c r="B138" s="11"/>
      <c r="C138" s="65">
        <v>133</v>
      </c>
      <c r="D138" s="65">
        <f>(Observaciones!D138+Observaciones!E138)/2</f>
        <v>10.5</v>
      </c>
      <c r="E138" s="139">
        <f t="shared" si="10"/>
        <v>1.270315807299828</v>
      </c>
      <c r="F138" s="139">
        <f t="shared" si="11"/>
        <v>8.4777587211605721E-2</v>
      </c>
      <c r="G138" s="139">
        <f t="shared" si="12"/>
        <v>2.4762095</v>
      </c>
      <c r="H138" s="139">
        <f>0.001013*Constantes!$D$6/(0.622*G138)</f>
        <v>4.5000652131862245E-2</v>
      </c>
      <c r="I138" s="139">
        <f t="shared" si="13"/>
        <v>0.33240100947604179</v>
      </c>
      <c r="J138" s="139">
        <f t="shared" si="14"/>
        <v>0.31469066419553055</v>
      </c>
      <c r="K138" s="139">
        <f>(Constantes!$D$12/0.8)*(Constantes!$D$7*J138^2+Constantes!$D$8*J138+Constantes!$D$9)</f>
        <v>9.1573697730166561</v>
      </c>
      <c r="L138" s="139">
        <f>(Constantes!$D$12/0.8)*(0.00376*D138^2-0.0516*D138-6.967)</f>
        <v>-2.6603474999999994</v>
      </c>
      <c r="M138" s="12"/>
    </row>
    <row r="139" spans="2:13">
      <c r="B139" s="11"/>
      <c r="C139" s="65">
        <v>134</v>
      </c>
      <c r="D139" s="65">
        <f>(Observaciones!D139+Observaciones!E139)/2</f>
        <v>10.5</v>
      </c>
      <c r="E139" s="139">
        <f t="shared" si="10"/>
        <v>1.270315807299828</v>
      </c>
      <c r="F139" s="139">
        <f t="shared" si="11"/>
        <v>8.4777587211605721E-2</v>
      </c>
      <c r="G139" s="139">
        <f t="shared" si="12"/>
        <v>2.4762095</v>
      </c>
      <c r="H139" s="139">
        <f>0.001013*Constantes!$D$6/(0.622*G139)</f>
        <v>4.5000652131862245E-2</v>
      </c>
      <c r="I139" s="139">
        <f t="shared" si="13"/>
        <v>0.33240100947604179</v>
      </c>
      <c r="J139" s="139">
        <f t="shared" si="14"/>
        <v>0.31914100308794713</v>
      </c>
      <c r="K139" s="139">
        <f>(Constantes!$D$12/0.8)*(Constantes!$D$7*J139^2+Constantes!$D$8*J139+Constantes!$D$9)</f>
        <v>9.1251024546699355</v>
      </c>
      <c r="L139" s="139">
        <f>(Constantes!$D$12/0.8)*(0.00376*D139^2-0.0516*D139-6.967)</f>
        <v>-2.6603474999999994</v>
      </c>
      <c r="M139" s="12"/>
    </row>
    <row r="140" spans="2:13">
      <c r="B140" s="11"/>
      <c r="C140" s="65">
        <v>135</v>
      </c>
      <c r="D140" s="65">
        <f>(Observaciones!D140+Observaciones!E140)/2</f>
        <v>11.25</v>
      </c>
      <c r="E140" s="139">
        <f t="shared" si="10"/>
        <v>1.3353283650298429</v>
      </c>
      <c r="F140" s="139">
        <f t="shared" si="11"/>
        <v>8.8579350899344877E-2</v>
      </c>
      <c r="G140" s="139">
        <f t="shared" si="12"/>
        <v>2.47443875</v>
      </c>
      <c r="H140" s="139">
        <f>0.001013*Constantes!$D$6/(0.622*G140)</f>
        <v>4.5032855355628641E-2</v>
      </c>
      <c r="I140" s="139">
        <f t="shared" si="13"/>
        <v>0.33758270995629469</v>
      </c>
      <c r="J140" s="139">
        <f t="shared" si="14"/>
        <v>0.32349677361352186</v>
      </c>
      <c r="K140" s="139">
        <f>(Constantes!$D$12/0.8)*(Constantes!$D$7*J140^2+Constantes!$D$8*J140+Constantes!$D$9)</f>
        <v>9.0933265149985996</v>
      </c>
      <c r="L140" s="139">
        <f>(Constantes!$D$12/0.8)*(0.00376*D140^2-0.0516*D140-6.967)</f>
        <v>-2.6518593749999995</v>
      </c>
      <c r="M140" s="12"/>
    </row>
    <row r="141" spans="2:13">
      <c r="B141" s="11"/>
      <c r="C141" s="65">
        <v>136</v>
      </c>
      <c r="D141" s="65">
        <f>(Observaciones!D141+Observaciones!E141)/2</f>
        <v>10.25</v>
      </c>
      <c r="E141" s="139">
        <f t="shared" si="10"/>
        <v>1.2492721463078402</v>
      </c>
      <c r="F141" s="139">
        <f t="shared" si="11"/>
        <v>8.3541669468764471E-2</v>
      </c>
      <c r="G141" s="139">
        <f t="shared" si="12"/>
        <v>2.4767997500000001</v>
      </c>
      <c r="H141" s="139">
        <f>0.001013*Constantes!$D$6/(0.622*G141)</f>
        <v>4.4989927956473885E-2</v>
      </c>
      <c r="I141" s="139">
        <f t="shared" si="13"/>
        <v>0.33065332530236252</v>
      </c>
      <c r="J141" s="139">
        <f t="shared" si="14"/>
        <v>0.32775668506344269</v>
      </c>
      <c r="K141" s="139">
        <f>(Constantes!$D$12/0.8)*(Constantes!$D$7*J141^2+Constantes!$D$8*J141+Constantes!$D$9)</f>
        <v>9.062063973049078</v>
      </c>
      <c r="L141" s="139">
        <f>(Constantes!$D$12/0.8)*(0.00376*D141^2-0.0516*D141-6.967)</f>
        <v>-2.6628243749999996</v>
      </c>
      <c r="M141" s="12"/>
    </row>
    <row r="142" spans="2:13">
      <c r="B142" s="11"/>
      <c r="C142" s="65">
        <v>137</v>
      </c>
      <c r="D142" s="65">
        <f>(Observaciones!D142+Observaciones!E142)/2</f>
        <v>10.9</v>
      </c>
      <c r="E142" s="139">
        <f t="shared" si="10"/>
        <v>1.3046341322396258</v>
      </c>
      <c r="F142" s="139">
        <f t="shared" si="11"/>
        <v>8.6787491598136493E-2</v>
      </c>
      <c r="G142" s="139">
        <f t="shared" si="12"/>
        <v>2.4752651000000001</v>
      </c>
      <c r="H142" s="139">
        <f>0.001013*Constantes!$D$6/(0.622*G142)</f>
        <v>4.5017821450766028E-2</v>
      </c>
      <c r="I142" s="139">
        <f t="shared" si="13"/>
        <v>0.33517610193237696</v>
      </c>
      <c r="J142" s="139">
        <f t="shared" si="14"/>
        <v>0.33191947513401066</v>
      </c>
      <c r="K142" s="139">
        <f>(Constantes!$D$12/0.8)*(Constantes!$D$7*J142^2+Constantes!$D$8*J142+Constantes!$D$9)</f>
        <v>9.031336583623446</v>
      </c>
      <c r="L142" s="139">
        <f>(Constantes!$D$12/0.8)*(0.00376*D142^2-0.0516*D142-6.967)</f>
        <v>-2.6560178999999993</v>
      </c>
      <c r="M142" s="12"/>
    </row>
    <row r="143" spans="2:13">
      <c r="B143" s="11"/>
      <c r="C143" s="65">
        <v>138</v>
      </c>
      <c r="D143" s="65">
        <f>(Observaciones!D143+Observaciones!E143)/2</f>
        <v>11.25</v>
      </c>
      <c r="E143" s="139">
        <f t="shared" si="10"/>
        <v>1.3353283650298429</v>
      </c>
      <c r="F143" s="139">
        <f t="shared" si="11"/>
        <v>8.8579350899344877E-2</v>
      </c>
      <c r="G143" s="139">
        <f t="shared" si="12"/>
        <v>2.47443875</v>
      </c>
      <c r="H143" s="139">
        <f>0.001013*Constantes!$D$6/(0.622*G143)</f>
        <v>4.5032855355628641E-2</v>
      </c>
      <c r="I143" s="139">
        <f t="shared" si="13"/>
        <v>0.33758270995629469</v>
      </c>
      <c r="J143" s="139">
        <f t="shared" si="14"/>
        <v>0.33598391030068736</v>
      </c>
      <c r="K143" s="139">
        <f>(Constantes!$D$12/0.8)*(Constantes!$D$7*J143^2+Constantes!$D$8*J143+Constantes!$D$9)</f>
        <v>9.0011658160286476</v>
      </c>
      <c r="L143" s="139">
        <f>(Constantes!$D$12/0.8)*(0.00376*D143^2-0.0516*D143-6.967)</f>
        <v>-2.6518593749999995</v>
      </c>
      <c r="M143" s="12"/>
    </row>
    <row r="144" spans="2:13">
      <c r="B144" s="11"/>
      <c r="C144" s="65">
        <v>139</v>
      </c>
      <c r="D144" s="65">
        <f>(Observaciones!D144+Observaciones!E144)/2</f>
        <v>10.25</v>
      </c>
      <c r="E144" s="139">
        <f t="shared" si="10"/>
        <v>1.2492721463078402</v>
      </c>
      <c r="F144" s="139">
        <f t="shared" si="11"/>
        <v>8.3541669468764471E-2</v>
      </c>
      <c r="G144" s="139">
        <f t="shared" si="12"/>
        <v>2.4767997500000001</v>
      </c>
      <c r="H144" s="139">
        <f>0.001013*Constantes!$D$6/(0.622*G144)</f>
        <v>4.4989927956473885E-2</v>
      </c>
      <c r="I144" s="139">
        <f t="shared" si="13"/>
        <v>0.33065332530236252</v>
      </c>
      <c r="J144" s="139">
        <f t="shared" si="14"/>
        <v>0.3399487861836154</v>
      </c>
      <c r="K144" s="139">
        <f>(Constantes!$D$12/0.8)*(Constantes!$D$7*J144^2+Constantes!$D$8*J144+Constantes!$D$9)</f>
        <v>8.9715728330607405</v>
      </c>
      <c r="L144" s="139">
        <f>(Constantes!$D$12/0.8)*(0.00376*D144^2-0.0516*D144-6.967)</f>
        <v>-2.6628243749999996</v>
      </c>
      <c r="M144" s="12"/>
    </row>
    <row r="145" spans="2:13">
      <c r="B145" s="11"/>
      <c r="C145" s="65">
        <v>140</v>
      </c>
      <c r="D145" s="65">
        <f>(Observaciones!D145+Observaciones!E145)/2</f>
        <v>11.65</v>
      </c>
      <c r="E145" s="139">
        <f t="shared" si="10"/>
        <v>1.3711829440577765</v>
      </c>
      <c r="F145" s="139">
        <f t="shared" si="11"/>
        <v>9.0665715946703279E-2</v>
      </c>
      <c r="G145" s="139">
        <f t="shared" si="12"/>
        <v>2.4734943499999997</v>
      </c>
      <c r="H145" s="139">
        <f>0.001013*Constantes!$D$6/(0.622*G145)</f>
        <v>4.5050049261326407E-2</v>
      </c>
      <c r="I145" s="139">
        <f t="shared" si="13"/>
        <v>0.34030820325039612</v>
      </c>
      <c r="J145" s="139">
        <f t="shared" si="14"/>
        <v>0.34381292790450158</v>
      </c>
      <c r="K145" s="139">
        <f>(Constantes!$D$12/0.8)*(Constantes!$D$7*J145^2+Constantes!$D$8*J145+Constantes!$D$9)</f>
        <v>8.9425784702477635</v>
      </c>
      <c r="L145" s="139">
        <f>(Constantes!$D$12/0.8)*(0.00376*D145^2-0.0516*D145-6.967)</f>
        <v>-2.6466837749999992</v>
      </c>
      <c r="M145" s="12"/>
    </row>
    <row r="146" spans="2:13">
      <c r="B146" s="11"/>
      <c r="C146" s="65">
        <v>141</v>
      </c>
      <c r="D146" s="65">
        <f>(Observaciones!D146+Observaciones!E146)/2</f>
        <v>12</v>
      </c>
      <c r="E146" s="139">
        <f t="shared" si="10"/>
        <v>1.4032466788795555</v>
      </c>
      <c r="F146" s="139">
        <f t="shared" si="11"/>
        <v>9.2525495616340561E-2</v>
      </c>
      <c r="G146" s="139">
        <f t="shared" si="12"/>
        <v>2.4726680000000001</v>
      </c>
      <c r="H146" s="139">
        <f>0.001013*Constantes!$D$6/(0.622*G146)</f>
        <v>4.5065104702739119E-2</v>
      </c>
      <c r="I146" s="139">
        <f t="shared" si="13"/>
        <v>0.34267103098752799</v>
      </c>
      <c r="J146" s="139">
        <f t="shared" si="14"/>
        <v>0.34757519043475887</v>
      </c>
      <c r="K146" s="139">
        <f>(Constantes!$D$12/0.8)*(Constantes!$D$7*J146^2+Constantes!$D$8*J146+Constantes!$D$9)</f>
        <v>8.914203215374533</v>
      </c>
      <c r="L146" s="139">
        <f>(Constantes!$D$12/0.8)*(0.00376*D146^2-0.0516*D146-6.967)</f>
        <v>-2.6417849999999992</v>
      </c>
      <c r="M146" s="12"/>
    </row>
    <row r="147" spans="2:13">
      <c r="B147" s="11"/>
      <c r="C147" s="65">
        <v>142</v>
      </c>
      <c r="D147" s="65">
        <f>(Observaciones!D147+Observaciones!E147)/2</f>
        <v>11.1</v>
      </c>
      <c r="E147" s="139">
        <f t="shared" si="10"/>
        <v>1.3220968535067421</v>
      </c>
      <c r="F147" s="139">
        <f t="shared" si="11"/>
        <v>8.7807587005638468E-2</v>
      </c>
      <c r="G147" s="139">
        <f t="shared" si="12"/>
        <v>2.4747928999999997</v>
      </c>
      <c r="H147" s="139">
        <f>0.001013*Constantes!$D$6/(0.622*G147)</f>
        <v>4.5026411024176018E-2</v>
      </c>
      <c r="I147" s="139">
        <f t="shared" si="13"/>
        <v>0.33655378737709518</v>
      </c>
      <c r="J147" s="139">
        <f t="shared" si="14"/>
        <v>0.35123445893480337</v>
      </c>
      <c r="K147" s="139">
        <f>(Constantes!$D$12/0.8)*(Constantes!$D$7*J147^2+Constantes!$D$8*J147+Constantes!$D$9)</f>
        <v>8.8864671883123894</v>
      </c>
      <c r="L147" s="139">
        <f>(Constantes!$D$12/0.8)*(0.00376*D147^2-0.0516*D147-6.967)</f>
        <v>-2.6536838999999994</v>
      </c>
      <c r="M147" s="12"/>
    </row>
    <row r="148" spans="2:13">
      <c r="B148" s="11"/>
      <c r="C148" s="65">
        <v>143</v>
      </c>
      <c r="D148" s="65">
        <f>(Observaciones!D148+Observaciones!E148)/2</f>
        <v>10.25</v>
      </c>
      <c r="E148" s="139">
        <f t="shared" si="10"/>
        <v>1.2492721463078402</v>
      </c>
      <c r="F148" s="139">
        <f t="shared" si="11"/>
        <v>8.3541669468764471E-2</v>
      </c>
      <c r="G148" s="139">
        <f t="shared" si="12"/>
        <v>2.4767997500000001</v>
      </c>
      <c r="H148" s="139">
        <f>0.001013*Constantes!$D$6/(0.622*G148)</f>
        <v>4.4989927956473885E-2</v>
      </c>
      <c r="I148" s="139">
        <f t="shared" si="13"/>
        <v>0.33065332530236252</v>
      </c>
      <c r="J148" s="139">
        <f t="shared" si="14"/>
        <v>0.35478964908440508</v>
      </c>
      <c r="K148" s="139">
        <f>(Constantes!$D$12/0.8)*(Constantes!$D$7*J148^2+Constantes!$D$8*J148+Constantes!$D$9)</f>
        <v>8.8593901211766024</v>
      </c>
      <c r="L148" s="139">
        <f>(Constantes!$D$12/0.8)*(0.00376*D148^2-0.0516*D148-6.967)</f>
        <v>-2.6628243749999996</v>
      </c>
      <c r="M148" s="12"/>
    </row>
    <row r="149" spans="2:13">
      <c r="B149" s="11"/>
      <c r="C149" s="65">
        <v>144</v>
      </c>
      <c r="D149" s="65">
        <f>(Observaciones!D149+Observaciones!E149)/2</f>
        <v>10</v>
      </c>
      <c r="E149" s="139">
        <f t="shared" si="10"/>
        <v>1.2285355953233976</v>
      </c>
      <c r="F149" s="139">
        <f t="shared" si="11"/>
        <v>8.2321156964857062E-2</v>
      </c>
      <c r="G149" s="139">
        <f t="shared" si="12"/>
        <v>2.4773899999999998</v>
      </c>
      <c r="H149" s="139">
        <f>0.001013*Constantes!$D$6/(0.622*G149)</f>
        <v>4.4979208891257547E-2</v>
      </c>
      <c r="I149" s="139">
        <f t="shared" si="13"/>
        <v>0.32889553570326324</v>
      </c>
      <c r="J149" s="139">
        <f t="shared" si="14"/>
        <v>0.3582397074039953</v>
      </c>
      <c r="K149" s="139">
        <f>(Constantes!$D$12/0.8)*(Constantes!$D$7*J149^2+Constantes!$D$8*J149+Constantes!$D$9)</f>
        <v>8.8329913388337253</v>
      </c>
      <c r="L149" s="139">
        <f>(Constantes!$D$12/0.8)*(0.00376*D149^2-0.0516*D149-6.967)</f>
        <v>-2.6651249999999993</v>
      </c>
      <c r="M149" s="12"/>
    </row>
    <row r="150" spans="2:13">
      <c r="B150" s="11"/>
      <c r="C150" s="65">
        <v>145</v>
      </c>
      <c r="D150" s="65">
        <f>(Observaciones!D150+Observaciones!E150)/2</f>
        <v>9.5</v>
      </c>
      <c r="E150" s="139">
        <f t="shared" si="10"/>
        <v>1.187968532240967</v>
      </c>
      <c r="F150" s="139">
        <f t="shared" si="11"/>
        <v>7.9925724231647788E-2</v>
      </c>
      <c r="G150" s="139">
        <f t="shared" si="12"/>
        <v>2.4785705</v>
      </c>
      <c r="H150" s="139">
        <f>0.001013*Constantes!$D$6/(0.622*G150)</f>
        <v>4.4957786076737595E-2</v>
      </c>
      <c r="I150" s="139">
        <f t="shared" si="13"/>
        <v>0.32534995521168669</v>
      </c>
      <c r="J150" s="139">
        <f t="shared" si="14"/>
        <v>0.36158361156683566</v>
      </c>
      <c r="K150" s="139">
        <f>(Constantes!$D$12/0.8)*(Constantes!$D$7*J150^2+Constantes!$D$8*J150+Constantes!$D$9)</f>
        <v>8.8072897397808845</v>
      </c>
      <c r="L150" s="139">
        <f>(Constantes!$D$12/0.8)*(0.00376*D150^2-0.0516*D150-6.967)</f>
        <v>-2.6691974999999992</v>
      </c>
      <c r="M150" s="12"/>
    </row>
    <row r="151" spans="2:13">
      <c r="B151" s="11"/>
      <c r="C151" s="65">
        <v>146</v>
      </c>
      <c r="D151" s="65">
        <f>(Observaciones!D151+Observaciones!E151)/2</f>
        <v>10.5</v>
      </c>
      <c r="E151" s="139">
        <f t="shared" si="10"/>
        <v>1.270315807299828</v>
      </c>
      <c r="F151" s="139">
        <f t="shared" si="11"/>
        <v>8.4777587211605721E-2</v>
      </c>
      <c r="G151" s="139">
        <f t="shared" si="12"/>
        <v>2.4762095</v>
      </c>
      <c r="H151" s="139">
        <f>0.001013*Constantes!$D$6/(0.622*G151)</f>
        <v>4.5000652131862245E-2</v>
      </c>
      <c r="I151" s="139">
        <f t="shared" si="13"/>
        <v>0.33240100947604179</v>
      </c>
      <c r="J151" s="139">
        <f t="shared" si="14"/>
        <v>0.36482037070195533</v>
      </c>
      <c r="K151" s="139">
        <f>(Constantes!$D$12/0.8)*(Constantes!$D$7*J151^2+Constantes!$D$8*J151+Constantes!$D$9)</f>
        <v>8.7823037774185249</v>
      </c>
      <c r="L151" s="139">
        <f>(Constantes!$D$12/0.8)*(0.00376*D151^2-0.0516*D151-6.967)</f>
        <v>-2.6603474999999994</v>
      </c>
      <c r="M151" s="12"/>
    </row>
    <row r="152" spans="2:13">
      <c r="B152" s="11"/>
      <c r="C152" s="65">
        <v>147</v>
      </c>
      <c r="D152" s="65">
        <f>(Observaciones!D152+Observaciones!E152)/2</f>
        <v>10.85</v>
      </c>
      <c r="E152" s="139">
        <f t="shared" si="10"/>
        <v>1.3003002567289974</v>
      </c>
      <c r="F152" s="139">
        <f t="shared" si="11"/>
        <v>8.6534052607070783E-2</v>
      </c>
      <c r="G152" s="139">
        <f t="shared" si="12"/>
        <v>2.4753831499999999</v>
      </c>
      <c r="H152" s="139">
        <f>0.001013*Constantes!$D$6/(0.622*G152)</f>
        <v>4.5015674569455051E-2</v>
      </c>
      <c r="I152" s="139">
        <f t="shared" si="13"/>
        <v>0.33483065028999898</v>
      </c>
      <c r="J152" s="139">
        <f t="shared" si="14"/>
        <v>0.36794902568776749</v>
      </c>
      <c r="K152" s="139">
        <f>(Constantes!$D$12/0.8)*(Constantes!$D$7*J152^2+Constantes!$D$8*J152+Constantes!$D$9)</f>
        <v>8.7580514417377238</v>
      </c>
      <c r="L152" s="139">
        <f>(Constantes!$D$12/0.8)*(0.00376*D152^2-0.0516*D152-6.967)</f>
        <v>-2.6565837749999996</v>
      </c>
      <c r="M152" s="12"/>
    </row>
    <row r="153" spans="2:13">
      <c r="B153" s="11"/>
      <c r="C153" s="65">
        <v>148</v>
      </c>
      <c r="D153" s="65">
        <f>(Observaciones!D153+Observaciones!E153)/2</f>
        <v>10.1</v>
      </c>
      <c r="E153" s="139">
        <f t="shared" si="10"/>
        <v>1.2367936086713311</v>
      </c>
      <c r="F153" s="139">
        <f t="shared" si="11"/>
        <v>8.280752335747088E-2</v>
      </c>
      <c r="G153" s="139">
        <f t="shared" si="12"/>
        <v>2.4771538999999998</v>
      </c>
      <c r="H153" s="139">
        <f>0.001013*Constantes!$D$6/(0.622*G153)</f>
        <v>4.4983495904357233E-2</v>
      </c>
      <c r="I153" s="139">
        <f t="shared" si="13"/>
        <v>0.32959985930480346</v>
      </c>
      <c r="J153" s="139">
        <f t="shared" si="14"/>
        <v>0.37096864943627805</v>
      </c>
      <c r="K153" s="139">
        <f>(Constantes!$D$12/0.8)*(Constantes!$D$7*J153^2+Constantes!$D$8*J153+Constantes!$D$9)</f>
        <v>8.7345502414427258</v>
      </c>
      <c r="L153" s="139">
        <f>(Constantes!$D$12/0.8)*(0.00376*D153^2-0.0516*D153-6.967)</f>
        <v>-2.6642258999999995</v>
      </c>
      <c r="M153" s="12"/>
    </row>
    <row r="154" spans="2:13">
      <c r="B154" s="11"/>
      <c r="C154" s="65">
        <v>149</v>
      </c>
      <c r="D154" s="65">
        <f>(Observaciones!D154+Observaciones!E154)/2</f>
        <v>10.050000000000001</v>
      </c>
      <c r="E154" s="139">
        <f t="shared" si="10"/>
        <v>1.2326585212421168</v>
      </c>
      <c r="F154" s="139">
        <f t="shared" si="11"/>
        <v>8.2564034558520752E-2</v>
      </c>
      <c r="G154" s="139">
        <f t="shared" si="12"/>
        <v>2.47727195</v>
      </c>
      <c r="H154" s="139">
        <f>0.001013*Constantes!$D$6/(0.622*G154)</f>
        <v>4.4981352295662379E-2</v>
      </c>
      <c r="I154" s="139">
        <f t="shared" si="13"/>
        <v>0.32924789838088458</v>
      </c>
      <c r="J154" s="139">
        <f t="shared" si="14"/>
        <v>0.37387834716780144</v>
      </c>
      <c r="K154" s="139">
        <f>(Constantes!$D$12/0.8)*(Constantes!$D$7*J154^2+Constantes!$D$8*J154+Constantes!$D$9)</f>
        <v>8.7118171865288669</v>
      </c>
      <c r="L154" s="139">
        <f>(Constantes!$D$12/0.8)*(0.00376*D154^2-0.0516*D154-6.967)</f>
        <v>-2.6646789749999997</v>
      </c>
      <c r="M154" s="12"/>
    </row>
    <row r="155" spans="2:13">
      <c r="B155" s="11"/>
      <c r="C155" s="65">
        <v>150</v>
      </c>
      <c r="D155" s="65">
        <f>(Observaciones!D155+Observaciones!E155)/2</f>
        <v>9.35</v>
      </c>
      <c r="E155" s="139">
        <f t="shared" si="10"/>
        <v>1.1760304470729337</v>
      </c>
      <c r="F155" s="139">
        <f t="shared" si="11"/>
        <v>7.921880376620824E-2</v>
      </c>
      <c r="G155" s="139">
        <f t="shared" si="12"/>
        <v>2.4789246499999997</v>
      </c>
      <c r="H155" s="139">
        <f>0.001013*Constantes!$D$6/(0.622*G155)</f>
        <v>4.4951363211105488E-2</v>
      </c>
      <c r="I155" s="139">
        <f t="shared" si="13"/>
        <v>0.32427855867946659</v>
      </c>
      <c r="J155" s="139">
        <f t="shared" si="14"/>
        <v>0.37667725667610352</v>
      </c>
      <c r="K155" s="139">
        <f>(Constantes!$D$12/0.8)*(Constantes!$D$7*J155^2+Constantes!$D$8*J155+Constantes!$D$9)</f>
        <v>8.6898687713355383</v>
      </c>
      <c r="L155" s="139">
        <f>(Constantes!$D$12/0.8)*(0.00376*D155^2-0.0516*D155-6.967)</f>
        <v>-2.6702817749999994</v>
      </c>
      <c r="M155" s="12"/>
    </row>
    <row r="156" spans="2:13">
      <c r="B156" s="11"/>
      <c r="C156" s="65">
        <v>151</v>
      </c>
      <c r="D156" s="65">
        <f>(Observaciones!D156+Observaciones!E156)/2</f>
        <v>9.75</v>
      </c>
      <c r="E156" s="139">
        <f t="shared" si="10"/>
        <v>1.208102321837458</v>
      </c>
      <c r="F156" s="139">
        <f t="shared" si="11"/>
        <v>8.1115893548976525E-2</v>
      </c>
      <c r="G156" s="139">
        <f t="shared" si="12"/>
        <v>2.4779802499999999</v>
      </c>
      <c r="H156" s="139">
        <f>0.001013*Constantes!$D$6/(0.622*G156)</f>
        <v>4.4968494932561519E-2</v>
      </c>
      <c r="I156" s="139">
        <f t="shared" si="13"/>
        <v>0.3271277184414379</v>
      </c>
      <c r="J156" s="139">
        <f t="shared" si="14"/>
        <v>0.3793645485838914</v>
      </c>
      <c r="K156" s="139">
        <f>(Constantes!$D$12/0.8)*(Constantes!$D$7*J156^2+Constantes!$D$8*J156+Constantes!$D$9)</f>
        <v>8.6687209580933384</v>
      </c>
      <c r="L156" s="139">
        <f>(Constantes!$D$12/0.8)*(0.00376*D156^2-0.0516*D156-6.967)</f>
        <v>-2.6672493749999995</v>
      </c>
      <c r="M156" s="12"/>
    </row>
    <row r="157" spans="2:13">
      <c r="B157" s="11"/>
      <c r="C157" s="65">
        <v>152</v>
      </c>
      <c r="D157" s="65">
        <f>(Observaciones!D157+Observaciones!E157)/2</f>
        <v>9.9</v>
      </c>
      <c r="E157" s="139">
        <f t="shared" si="10"/>
        <v>1.2203261059395465</v>
      </c>
      <c r="F157" s="139">
        <f t="shared" si="11"/>
        <v>8.1837230413319473E-2</v>
      </c>
      <c r="G157" s="139">
        <f t="shared" si="12"/>
        <v>2.4776260999999997</v>
      </c>
      <c r="H157" s="139">
        <f>0.001013*Constantes!$D$6/(0.622*G157)</f>
        <v>4.4974922695201085E-2</v>
      </c>
      <c r="I157" s="139">
        <f t="shared" si="13"/>
        <v>0.3281896076316444</v>
      </c>
      <c r="J157" s="139">
        <f t="shared" si="14"/>
        <v>0.38193942658857638</v>
      </c>
      <c r="K157" s="139">
        <f>(Constantes!$D$12/0.8)*(Constantes!$D$7*J157^2+Constantes!$D$8*J157+Constantes!$D$9)</f>
        <v>8.6483891609839922</v>
      </c>
      <c r="L157" s="139">
        <f>(Constantes!$D$12/0.8)*(0.00376*D157^2-0.0516*D157-6.967)</f>
        <v>-2.6659958999999995</v>
      </c>
      <c r="M157" s="12"/>
    </row>
    <row r="158" spans="2:13">
      <c r="B158" s="11"/>
      <c r="C158" s="65">
        <v>153</v>
      </c>
      <c r="D158" s="65">
        <f>(Observaciones!D158+Observaciones!E158)/2</f>
        <v>9.5</v>
      </c>
      <c r="E158" s="139">
        <f t="shared" si="10"/>
        <v>1.187968532240967</v>
      </c>
      <c r="F158" s="139">
        <f t="shared" si="11"/>
        <v>7.9925724231647788E-2</v>
      </c>
      <c r="G158" s="139">
        <f t="shared" si="12"/>
        <v>2.4785705</v>
      </c>
      <c r="H158" s="139">
        <f>0.001013*Constantes!$D$6/(0.622*G158)</f>
        <v>4.4957786076737595E-2</v>
      </c>
      <c r="I158" s="139">
        <f t="shared" si="13"/>
        <v>0.32534995521168669</v>
      </c>
      <c r="J158" s="139">
        <f t="shared" si="14"/>
        <v>0.3844011276982352</v>
      </c>
      <c r="K158" s="139">
        <f>(Constantes!$D$12/0.8)*(Constantes!$D$7*J158^2+Constantes!$D$8*J158+Constantes!$D$9)</f>
        <v>8.6288882307310377</v>
      </c>
      <c r="L158" s="139">
        <f>(Constantes!$D$12/0.8)*(0.00376*D158^2-0.0516*D158-6.967)</f>
        <v>-2.6691974999999992</v>
      </c>
      <c r="M158" s="12"/>
    </row>
    <row r="159" spans="2:13">
      <c r="B159" s="11"/>
      <c r="C159" s="65">
        <v>154</v>
      </c>
      <c r="D159" s="65">
        <f>(Observaciones!D159+Observaciones!E159)/2</f>
        <v>7.55</v>
      </c>
      <c r="E159" s="139">
        <f t="shared" si="10"/>
        <v>1.0407895203605066</v>
      </c>
      <c r="F159" s="139">
        <f t="shared" si="11"/>
        <v>7.1143405147673366E-2</v>
      </c>
      <c r="G159" s="139">
        <f t="shared" si="12"/>
        <v>2.4831744499999999</v>
      </c>
      <c r="H159" s="139">
        <f>0.001013*Constantes!$D$6/(0.622*G159)</f>
        <v>4.4874431723921991E-2</v>
      </c>
      <c r="I159" s="139">
        <f t="shared" si="13"/>
        <v>0.31115243087450783</v>
      </c>
      <c r="J159" s="139">
        <f t="shared" si="14"/>
        <v>0.38674892245770132</v>
      </c>
      <c r="K159" s="139">
        <f>(Constantes!$D$12/0.8)*(Constantes!$D$7*J159^2+Constantes!$D$8*J159+Constantes!$D$9)</f>
        <v>8.6102324397387111</v>
      </c>
      <c r="L159" s="139">
        <f>(Constantes!$D$12/0.8)*(0.00376*D159^2-0.0516*D159-6.967)</f>
        <v>-2.6783439749999993</v>
      </c>
      <c r="M159" s="12"/>
    </row>
    <row r="160" spans="2:13">
      <c r="B160" s="11"/>
      <c r="C160" s="65">
        <v>155</v>
      </c>
      <c r="D160" s="65">
        <f>(Observaciones!D160+Observaciones!E160)/2</f>
        <v>12.65</v>
      </c>
      <c r="E160" s="139">
        <f t="shared" si="10"/>
        <v>1.4645445530759136</v>
      </c>
      <c r="F160" s="139">
        <f t="shared" si="11"/>
        <v>9.6065679685328434E-2</v>
      </c>
      <c r="G160" s="139">
        <f t="shared" si="12"/>
        <v>2.4711333499999997</v>
      </c>
      <c r="H160" s="139">
        <f>0.001013*Constantes!$D$6/(0.622*G160)</f>
        <v>4.5093091522200757E-2</v>
      </c>
      <c r="I160" s="139">
        <f t="shared" si="13"/>
        <v>0.34700421800471326</v>
      </c>
      <c r="J160" s="139">
        <f t="shared" si="14"/>
        <v>0.38898211516471776</v>
      </c>
      <c r="K160" s="139">
        <f>(Constantes!$D$12/0.8)*(Constantes!$D$7*J160^2+Constantes!$D$8*J160+Constantes!$D$9)</f>
        <v>8.5924354677958057</v>
      </c>
      <c r="L160" s="139">
        <f>(Constantes!$D$12/0.8)*(0.00376*D160^2-0.0516*D160-6.967)</f>
        <v>-2.6317707749999997</v>
      </c>
      <c r="M160" s="12"/>
    </row>
    <row r="161" spans="2:13">
      <c r="B161" s="11"/>
      <c r="C161" s="65">
        <v>156</v>
      </c>
      <c r="D161" s="65">
        <f>(Observaciones!D161+Observaciones!E161)/2</f>
        <v>9.75</v>
      </c>
      <c r="E161" s="139">
        <f t="shared" si="10"/>
        <v>1.208102321837458</v>
      </c>
      <c r="F161" s="139">
        <f t="shared" si="11"/>
        <v>8.1115893548976525E-2</v>
      </c>
      <c r="G161" s="139">
        <f t="shared" si="12"/>
        <v>2.4779802499999999</v>
      </c>
      <c r="H161" s="139">
        <f>0.001013*Constantes!$D$6/(0.622*G161)</f>
        <v>4.4968494932561519E-2</v>
      </c>
      <c r="I161" s="139">
        <f t="shared" si="13"/>
        <v>0.3271277184414379</v>
      </c>
      <c r="J161" s="139">
        <f t="shared" si="14"/>
        <v>0.39110004407608939</v>
      </c>
      <c r="K161" s="139">
        <f>(Constantes!$D$12/0.8)*(Constantes!$D$7*J161^2+Constantes!$D$8*J161+Constantes!$D$9)</f>
        <v>8.5755103883607156</v>
      </c>
      <c r="L161" s="139">
        <f>(Constantes!$D$12/0.8)*(0.00376*D161^2-0.0516*D161-6.967)</f>
        <v>-2.6672493749999995</v>
      </c>
      <c r="M161" s="12"/>
    </row>
    <row r="162" spans="2:13">
      <c r="B162" s="11"/>
      <c r="C162" s="65">
        <v>157</v>
      </c>
      <c r="D162" s="65">
        <f>(Observaciones!D162+Observaciones!E162)/2</f>
        <v>11.05</v>
      </c>
      <c r="E162" s="139">
        <f t="shared" si="10"/>
        <v>1.3177120268355451</v>
      </c>
      <c r="F162" s="139">
        <f t="shared" si="11"/>
        <v>8.755160967514751E-2</v>
      </c>
      <c r="G162" s="139">
        <f t="shared" si="12"/>
        <v>2.4749109499999999</v>
      </c>
      <c r="H162" s="139">
        <f>0.001013*Constantes!$D$6/(0.622*G162)</f>
        <v>4.5024263323540002E-2</v>
      </c>
      <c r="I162" s="139">
        <f t="shared" si="13"/>
        <v>0.33620998521975448</v>
      </c>
      <c r="J162" s="139">
        <f t="shared" si="14"/>
        <v>0.39310208160377097</v>
      </c>
      <c r="K162" s="139">
        <f>(Constantes!$D$12/0.8)*(Constantes!$D$7*J162^2+Constantes!$D$8*J162+Constantes!$D$9)</f>
        <v>8.5594696554431309</v>
      </c>
      <c r="L162" s="139">
        <f>(Constantes!$D$12/0.8)*(0.00376*D162^2-0.0516*D162-6.967)</f>
        <v>-2.6542779749999994</v>
      </c>
      <c r="M162" s="12"/>
    </row>
    <row r="163" spans="2:13">
      <c r="B163" s="11"/>
      <c r="C163" s="65">
        <v>158</v>
      </c>
      <c r="D163" s="65">
        <f>(Observaciones!D163+Observaciones!E163)/2</f>
        <v>10</v>
      </c>
      <c r="E163" s="139">
        <f t="shared" si="10"/>
        <v>1.2285355953233976</v>
      </c>
      <c r="F163" s="139">
        <f t="shared" si="11"/>
        <v>8.2321156964857062E-2</v>
      </c>
      <c r="G163" s="139">
        <f t="shared" si="12"/>
        <v>2.4773899999999998</v>
      </c>
      <c r="H163" s="139">
        <f>0.001013*Constantes!$D$6/(0.622*G163)</f>
        <v>4.4979208891257547E-2</v>
      </c>
      <c r="I163" s="139">
        <f t="shared" si="13"/>
        <v>0.32889553570326324</v>
      </c>
      <c r="J163" s="139">
        <f t="shared" si="14"/>
        <v>0.39498763450083563</v>
      </c>
      <c r="K163" s="139">
        <f>(Constantes!$D$12/0.8)*(Constantes!$D$7*J163^2+Constantes!$D$8*J163+Constantes!$D$9)</f>
        <v>8.5443250910972601</v>
      </c>
      <c r="L163" s="139">
        <f>(Constantes!$D$12/0.8)*(0.00376*D163^2-0.0516*D163-6.967)</f>
        <v>-2.6651249999999993</v>
      </c>
      <c r="M163" s="12"/>
    </row>
    <row r="164" spans="2:13">
      <c r="B164" s="11"/>
      <c r="C164" s="65">
        <v>159</v>
      </c>
      <c r="D164" s="65">
        <f>(Observaciones!D164+Observaciones!E164)/2</f>
        <v>10.5</v>
      </c>
      <c r="E164" s="139">
        <f t="shared" si="10"/>
        <v>1.270315807299828</v>
      </c>
      <c r="F164" s="139">
        <f t="shared" si="11"/>
        <v>8.4777587211605721E-2</v>
      </c>
      <c r="G164" s="139">
        <f t="shared" si="12"/>
        <v>2.4762095</v>
      </c>
      <c r="H164" s="139">
        <f>0.001013*Constantes!$D$6/(0.622*G164)</f>
        <v>4.5000652131862245E-2</v>
      </c>
      <c r="I164" s="139">
        <f t="shared" si="13"/>
        <v>0.33240100947604179</v>
      </c>
      <c r="J164" s="139">
        <f t="shared" si="14"/>
        <v>0.39675614403726639</v>
      </c>
      <c r="K164" s="139">
        <f>(Constantes!$D$12/0.8)*(Constantes!$D$7*J164^2+Constantes!$D$8*J164+Constantes!$D$9)</f>
        <v>8.5300878735407242</v>
      </c>
      <c r="L164" s="139">
        <f>(Constantes!$D$12/0.8)*(0.00376*D164^2-0.0516*D164-6.967)</f>
        <v>-2.6603474999999994</v>
      </c>
      <c r="M164" s="12"/>
    </row>
    <row r="165" spans="2:13">
      <c r="B165" s="11"/>
      <c r="C165" s="65">
        <v>160</v>
      </c>
      <c r="D165" s="65">
        <f>(Observaciones!D165+Observaciones!E165)/2</f>
        <v>8.3000000000000007</v>
      </c>
      <c r="E165" s="139">
        <f t="shared" si="10"/>
        <v>1.0953778240340981</v>
      </c>
      <c r="F165" s="139">
        <f t="shared" si="11"/>
        <v>7.4418202097829511E-2</v>
      </c>
      <c r="G165" s="139">
        <f t="shared" si="12"/>
        <v>2.4814037</v>
      </c>
      <c r="H165" s="139">
        <f>0.001013*Constantes!$D$6/(0.622*G165)</f>
        <v>4.4906454485867227E-2</v>
      </c>
      <c r="I165" s="139">
        <f t="shared" si="13"/>
        <v>0.31668106733869283</v>
      </c>
      <c r="J165" s="139">
        <f t="shared" si="14"/>
        <v>0.39840708616551995</v>
      </c>
      <c r="K165" s="139">
        <f>(Constantes!$D$12/0.8)*(Constantes!$D$7*J165^2+Constantes!$D$8*J165+Constantes!$D$9)</f>
        <v>8.5167685259125676</v>
      </c>
      <c r="L165" s="139">
        <f>(Constantes!$D$12/0.8)*(0.00376*D165^2-0.0516*D165-6.967)</f>
        <v>-2.6760950999999995</v>
      </c>
      <c r="M165" s="12"/>
    </row>
    <row r="166" spans="2:13">
      <c r="B166" s="11"/>
      <c r="C166" s="65">
        <v>161</v>
      </c>
      <c r="D166" s="65">
        <f>(Observaciones!D166+Observaciones!E166)/2</f>
        <v>7.5</v>
      </c>
      <c r="E166" s="139">
        <f t="shared" si="10"/>
        <v>1.0372370108957141</v>
      </c>
      <c r="F166" s="139">
        <f t="shared" si="11"/>
        <v>7.0929538162582961E-2</v>
      </c>
      <c r="G166" s="139">
        <f t="shared" si="12"/>
        <v>2.4832924999999997</v>
      </c>
      <c r="H166" s="139">
        <f>0.001013*Constantes!$D$6/(0.622*G166)</f>
        <v>4.4872298496899804E-2</v>
      </c>
      <c r="I166" s="139">
        <f t="shared" si="13"/>
        <v>0.31078092343514818</v>
      </c>
      <c r="J166" s="139">
        <f t="shared" si="14"/>
        <v>0.39993997167581363</v>
      </c>
      <c r="K166" s="139">
        <f>(Constantes!$D$12/0.8)*(Constantes!$D$7*J166^2+Constantes!$D$8*J166+Constantes!$D$9)</f>
        <v>8.5043769056831326</v>
      </c>
      <c r="L166" s="139">
        <f>(Constantes!$D$12/0.8)*(0.00376*D166^2-0.0516*D166-6.967)</f>
        <v>-2.6784374999999998</v>
      </c>
      <c r="M166" s="12"/>
    </row>
    <row r="167" spans="2:13">
      <c r="B167" s="11"/>
      <c r="C167" s="65">
        <v>162</v>
      </c>
      <c r="D167" s="65">
        <f>(Observaciones!D167+Observaciones!E167)/2</f>
        <v>9.1</v>
      </c>
      <c r="E167" s="139">
        <f t="shared" si="10"/>
        <v>1.1563680372555176</v>
      </c>
      <c r="F167" s="139">
        <f t="shared" si="11"/>
        <v>7.8052465514333522E-2</v>
      </c>
      <c r="G167" s="139">
        <f t="shared" si="12"/>
        <v>2.4795148999999999</v>
      </c>
      <c r="H167" s="139">
        <f>0.001013*Constantes!$D$6/(0.622*G167)</f>
        <v>4.494066251229728E-2</v>
      </c>
      <c r="I167" s="139">
        <f t="shared" si="13"/>
        <v>0.32248506174818503</v>
      </c>
      <c r="J167" s="139">
        <f t="shared" si="14"/>
        <v>0.40135434634108819</v>
      </c>
      <c r="K167" s="139">
        <f>(Constantes!$D$12/0.8)*(Constantes!$D$7*J167^2+Constantes!$D$8*J167+Constantes!$D$9)</f>
        <v>8.49292219472777</v>
      </c>
      <c r="L167" s="139">
        <f>(Constantes!$D$12/0.8)*(0.00376*D167^2-0.0516*D167-6.967)</f>
        <v>-2.6719478999999997</v>
      </c>
      <c r="M167" s="12"/>
    </row>
    <row r="168" spans="2:13">
      <c r="B168" s="11"/>
      <c r="C168" s="65">
        <v>163</v>
      </c>
      <c r="D168" s="65">
        <f>(Observaciones!D168+Observaciones!E168)/2</f>
        <v>10.85</v>
      </c>
      <c r="E168" s="139">
        <f t="shared" si="10"/>
        <v>1.3003002567289974</v>
      </c>
      <c r="F168" s="139">
        <f t="shared" si="11"/>
        <v>8.6534052607070783E-2</v>
      </c>
      <c r="G168" s="139">
        <f t="shared" si="12"/>
        <v>2.4753831499999999</v>
      </c>
      <c r="H168" s="139">
        <f>0.001013*Constantes!$D$6/(0.622*G168)</f>
        <v>4.5015674569455051E-2</v>
      </c>
      <c r="I168" s="139">
        <f t="shared" si="13"/>
        <v>0.33483065028999898</v>
      </c>
      <c r="J168" s="139">
        <f t="shared" si="14"/>
        <v>0.4026497910516057</v>
      </c>
      <c r="K168" s="139">
        <f>(Constantes!$D$12/0.8)*(Constantes!$D$7*J168^2+Constantes!$D$8*J168+Constantes!$D$9)</f>
        <v>8.4824128900756364</v>
      </c>
      <c r="L168" s="139">
        <f>(Constantes!$D$12/0.8)*(0.00376*D168^2-0.0516*D168-6.967)</f>
        <v>-2.6565837749999996</v>
      </c>
      <c r="M168" s="12"/>
    </row>
    <row r="169" spans="2:13">
      <c r="B169" s="11"/>
      <c r="C169" s="65">
        <v>164</v>
      </c>
      <c r="D169" s="65">
        <f>(Observaciones!D169+Observaciones!E169)/2</f>
        <v>8.5500000000000007</v>
      </c>
      <c r="E169" s="139">
        <f t="shared" si="10"/>
        <v>1.1141256884066946</v>
      </c>
      <c r="F169" s="139">
        <f t="shared" si="11"/>
        <v>7.553804083049119E-2</v>
      </c>
      <c r="G169" s="139">
        <f t="shared" si="12"/>
        <v>2.4808134499999999</v>
      </c>
      <c r="H169" s="139">
        <f>0.001013*Constantes!$D$6/(0.622*G169)</f>
        <v>4.4917138898578825E-2</v>
      </c>
      <c r="I169" s="139">
        <f t="shared" si="13"/>
        <v>0.31850530773396696</v>
      </c>
      <c r="J169" s="139">
        <f t="shared" si="14"/>
        <v>0.40382592193914041</v>
      </c>
      <c r="K169" s="139">
        <f>(Constantes!$D$12/0.8)*(Constantes!$D$7*J169^2+Constantes!$D$8*J169+Constantes!$D$9)</f>
        <v>8.4728567953440717</v>
      </c>
      <c r="L169" s="139">
        <f>(Constantes!$D$12/0.8)*(0.00376*D169^2-0.0516*D169-6.967)</f>
        <v>-2.6749929749999994</v>
      </c>
      <c r="M169" s="12"/>
    </row>
    <row r="170" spans="2:13">
      <c r="B170" s="11"/>
      <c r="C170" s="65">
        <v>165</v>
      </c>
      <c r="D170" s="65">
        <f>(Observaciones!D170+Observaciones!E170)/2</f>
        <v>9.75</v>
      </c>
      <c r="E170" s="139">
        <f t="shared" si="10"/>
        <v>1.208102321837458</v>
      </c>
      <c r="F170" s="139">
        <f t="shared" si="11"/>
        <v>8.1115893548976525E-2</v>
      </c>
      <c r="G170" s="139">
        <f t="shared" si="12"/>
        <v>2.4779802499999999</v>
      </c>
      <c r="H170" s="139">
        <f>0.001013*Constantes!$D$6/(0.622*G170)</f>
        <v>4.4968494932561519E-2</v>
      </c>
      <c r="I170" s="139">
        <f t="shared" si="13"/>
        <v>0.3271277184414379</v>
      </c>
      <c r="J170" s="139">
        <f t="shared" si="14"/>
        <v>0.40488239049072738</v>
      </c>
      <c r="K170" s="139">
        <f>(Constantes!$D$12/0.8)*(Constantes!$D$7*J170^2+Constantes!$D$8*J170+Constantes!$D$9)</f>
        <v>8.4642610128682545</v>
      </c>
      <c r="L170" s="139">
        <f>(Constantes!$D$12/0.8)*(0.00376*D170^2-0.0516*D170-6.967)</f>
        <v>-2.6672493749999995</v>
      </c>
      <c r="M170" s="12"/>
    </row>
    <row r="171" spans="2:13">
      <c r="B171" s="11"/>
      <c r="C171" s="65">
        <v>166</v>
      </c>
      <c r="D171" s="65">
        <f>(Observaciones!D171+Observaciones!E171)/2</f>
        <v>8.15</v>
      </c>
      <c r="E171" s="139">
        <f t="shared" si="10"/>
        <v>1.0842628845563618</v>
      </c>
      <c r="F171" s="139">
        <f t="shared" si="11"/>
        <v>7.3753132863077983E-2</v>
      </c>
      <c r="G171" s="139">
        <f t="shared" si="12"/>
        <v>2.4817578499999997</v>
      </c>
      <c r="H171" s="139">
        <f>0.001013*Constantes!$D$6/(0.622*G171)</f>
        <v>4.4900046277727111E-2</v>
      </c>
      <c r="I171" s="139">
        <f t="shared" si="13"/>
        <v>0.3155820076579775</v>
      </c>
      <c r="J171" s="139">
        <f t="shared" si="14"/>
        <v>0.40581888365193425</v>
      </c>
      <c r="K171" s="139">
        <f>(Constantes!$D$12/0.8)*(Constantes!$D$7*J171^2+Constantes!$D$8*J171+Constantes!$D$9)</f>
        <v>8.4566319365350449</v>
      </c>
      <c r="L171" s="139">
        <f>(Constantes!$D$12/0.8)*(0.00376*D171^2-0.0516*D171-6.967)</f>
        <v>-2.6766717749999995</v>
      </c>
      <c r="M171" s="12"/>
    </row>
    <row r="172" spans="2:13">
      <c r="B172" s="11"/>
      <c r="C172" s="65">
        <v>167</v>
      </c>
      <c r="D172" s="65">
        <f>(Observaciones!D172+Observaciones!E172)/2</f>
        <v>9.85</v>
      </c>
      <c r="E172" s="139">
        <f t="shared" si="10"/>
        <v>1.2162394815909714</v>
      </c>
      <c r="F172" s="139">
        <f t="shared" si="11"/>
        <v>8.1596178970055111E-2</v>
      </c>
      <c r="G172" s="139">
        <f t="shared" si="12"/>
        <v>2.4777441499999999</v>
      </c>
      <c r="H172" s="139">
        <f>0.001013*Constantes!$D$6/(0.622*G172)</f>
        <v>4.4972779903491057E-2</v>
      </c>
      <c r="I172" s="139">
        <f t="shared" si="13"/>
        <v>0.32783604352575479</v>
      </c>
      <c r="J172" s="139">
        <f t="shared" si="14"/>
        <v>0.40663512391962631</v>
      </c>
      <c r="K172" s="139">
        <f>(Constantes!$D$12/0.8)*(Constantes!$D$7*J172^2+Constantes!$D$8*J172+Constantes!$D$9)</f>
        <v>8.4499752453291492</v>
      </c>
      <c r="L172" s="139">
        <f>(Constantes!$D$12/0.8)*(0.00376*D172^2-0.0516*D172-6.967)</f>
        <v>-2.6664207749999993</v>
      </c>
      <c r="M172" s="12"/>
    </row>
    <row r="173" spans="2:13">
      <c r="B173" s="11"/>
      <c r="C173" s="65">
        <v>168</v>
      </c>
      <c r="D173" s="65">
        <f>(Observaciones!D173+Observaciones!E173)/2</f>
        <v>8.8000000000000007</v>
      </c>
      <c r="E173" s="139">
        <f t="shared" si="10"/>
        <v>1.1331553597220867</v>
      </c>
      <c r="F173" s="139">
        <f t="shared" si="11"/>
        <v>7.6672245735482633E-2</v>
      </c>
      <c r="G173" s="139">
        <f t="shared" si="12"/>
        <v>2.4802231999999997</v>
      </c>
      <c r="H173" s="139">
        <f>0.001013*Constantes!$D$6/(0.622*G173)</f>
        <v>4.4927828396699357E-2</v>
      </c>
      <c r="I173" s="139">
        <f t="shared" si="13"/>
        <v>0.32032005015899595</v>
      </c>
      <c r="J173" s="139">
        <f t="shared" si="14"/>
        <v>0.40733086942419622</v>
      </c>
      <c r="K173" s="139">
        <f>(Constantes!$D$12/0.8)*(Constantes!$D$7*J173^2+Constantes!$D$8*J173+Constantes!$D$9)</f>
        <v>8.44429589759892</v>
      </c>
      <c r="L173" s="139">
        <f>(Constantes!$D$12/0.8)*(0.00376*D173^2-0.0516*D173-6.967)</f>
        <v>-2.6737145999999994</v>
      </c>
      <c r="M173" s="12"/>
    </row>
    <row r="174" spans="2:13">
      <c r="B174" s="11"/>
      <c r="C174" s="65">
        <v>169</v>
      </c>
      <c r="D174" s="65">
        <f>(Observaciones!D174+Observaciones!E174)/2</f>
        <v>8.5500000000000007</v>
      </c>
      <c r="E174" s="139">
        <f t="shared" si="10"/>
        <v>1.1141256884066946</v>
      </c>
      <c r="F174" s="139">
        <f t="shared" si="11"/>
        <v>7.553804083049119E-2</v>
      </c>
      <c r="G174" s="139">
        <f t="shared" si="12"/>
        <v>2.4808134499999999</v>
      </c>
      <c r="H174" s="139">
        <f>0.001013*Constantes!$D$6/(0.622*G174)</f>
        <v>4.4917138898578825E-2</v>
      </c>
      <c r="I174" s="139">
        <f t="shared" si="13"/>
        <v>0.31850530773396696</v>
      </c>
      <c r="J174" s="139">
        <f t="shared" si="14"/>
        <v>0.40790591400123555</v>
      </c>
      <c r="K174" s="139">
        <f>(Constantes!$D$12/0.8)*(Constantes!$D$7*J174^2+Constantes!$D$8*J174+Constantes!$D$9)</f>
        <v>8.4395981260483044</v>
      </c>
      <c r="L174" s="139">
        <f>(Constantes!$D$12/0.8)*(0.00376*D174^2-0.0516*D174-6.967)</f>
        <v>-2.6749929749999994</v>
      </c>
      <c r="M174" s="12"/>
    </row>
    <row r="175" spans="2:13">
      <c r="B175" s="11"/>
      <c r="C175" s="65">
        <v>170</v>
      </c>
      <c r="D175" s="65">
        <f>(Observaciones!D175+Observaciones!E175)/2</f>
        <v>8.65</v>
      </c>
      <c r="E175" s="139">
        <f t="shared" si="10"/>
        <v>1.1217035387262231</v>
      </c>
      <c r="F175" s="139">
        <f t="shared" si="11"/>
        <v>7.5989990506503152E-2</v>
      </c>
      <c r="G175" s="139">
        <f t="shared" si="12"/>
        <v>2.4805773499999999</v>
      </c>
      <c r="H175" s="139">
        <f>0.001013*Constantes!$D$6/(0.622*G175)</f>
        <v>4.4921414087374677E-2</v>
      </c>
      <c r="I175" s="139">
        <f t="shared" si="13"/>
        <v>0.3192323502116553</v>
      </c>
      <c r="J175" s="139">
        <f t="shared" si="14"/>
        <v>0.40836008725262574</v>
      </c>
      <c r="K175" s="139">
        <f>(Constantes!$D$12/0.8)*(Constantes!$D$7*J175^2+Constantes!$D$8*J175+Constantes!$D$9)</f>
        <v>8.4358854334605731</v>
      </c>
      <c r="L175" s="139">
        <f>(Constantes!$D$12/0.8)*(0.00376*D175^2-0.0516*D175-6.967)</f>
        <v>-2.6745027749999997</v>
      </c>
      <c r="M175" s="12"/>
    </row>
    <row r="176" spans="2:13">
      <c r="B176" s="11"/>
      <c r="C176" s="65">
        <v>171</v>
      </c>
      <c r="D176" s="65">
        <f>(Observaciones!D176+Observaciones!E176)/2</f>
        <v>9.15</v>
      </c>
      <c r="E176" s="139">
        <f t="shared" si="10"/>
        <v>1.1602772175252039</v>
      </c>
      <c r="F176" s="139">
        <f t="shared" si="11"/>
        <v>7.8284552595211263E-2</v>
      </c>
      <c r="G176" s="139">
        <f t="shared" si="12"/>
        <v>2.4793968500000001</v>
      </c>
      <c r="H176" s="139">
        <f>0.001013*Constantes!$D$6/(0.622*G176)</f>
        <v>4.4942802244470274E-2</v>
      </c>
      <c r="I176" s="139">
        <f t="shared" si="13"/>
        <v>0.3228445413311169</v>
      </c>
      <c r="J176" s="139">
        <f t="shared" si="14"/>
        <v>0.40869325459703054</v>
      </c>
      <c r="K176" s="139">
        <f>(Constantes!$D$12/0.8)*(Constantes!$D$7*J176^2+Constantes!$D$8*J176+Constantes!$D$9)</f>
        <v>8.4331605891587529</v>
      </c>
      <c r="L176" s="139">
        <f>(Constantes!$D$12/0.8)*(0.00376*D176^2-0.0516*D176-6.967)</f>
        <v>-2.6716287749999994</v>
      </c>
      <c r="M176" s="12"/>
    </row>
    <row r="177" spans="2:13">
      <c r="B177" s="11"/>
      <c r="C177" s="65">
        <v>172</v>
      </c>
      <c r="D177" s="65">
        <f>(Observaciones!D177+Observaciones!E177)/2</f>
        <v>8.85</v>
      </c>
      <c r="E177" s="139">
        <f t="shared" si="10"/>
        <v>1.1369954279192902</v>
      </c>
      <c r="F177" s="139">
        <f t="shared" si="11"/>
        <v>7.6900823791210993E-2</v>
      </c>
      <c r="G177" s="139">
        <f t="shared" si="12"/>
        <v>2.48010515</v>
      </c>
      <c r="H177" s="139">
        <f>0.001013*Constantes!$D$6/(0.622*G177)</f>
        <v>4.4929966906892042E-2</v>
      </c>
      <c r="I177" s="139">
        <f t="shared" si="13"/>
        <v>0.32068184992229182</v>
      </c>
      <c r="J177" s="139">
        <f t="shared" si="14"/>
        <v>0.40890531730977536</v>
      </c>
      <c r="K177" s="139">
        <f>(Constantes!$D$12/0.8)*(Constantes!$D$7*J177^2+Constantes!$D$8*J177+Constantes!$D$9)</f>
        <v>8.4314256262067069</v>
      </c>
      <c r="L177" s="139">
        <f>(Constantes!$D$12/0.8)*(0.00376*D177^2-0.0516*D177-6.967)</f>
        <v>-2.6734377749999996</v>
      </c>
      <c r="M177" s="12"/>
    </row>
    <row r="178" spans="2:13">
      <c r="B178" s="11"/>
      <c r="C178" s="65">
        <v>173</v>
      </c>
      <c r="D178" s="65">
        <f>(Observaciones!D178+Observaciones!E178)/2</f>
        <v>8.9</v>
      </c>
      <c r="E178" s="139">
        <f t="shared" si="10"/>
        <v>1.1408469417770644</v>
      </c>
      <c r="F178" s="139">
        <f t="shared" si="11"/>
        <v>7.7129983670597452E-2</v>
      </c>
      <c r="G178" s="139">
        <f t="shared" si="12"/>
        <v>2.4799870999999998</v>
      </c>
      <c r="H178" s="139">
        <f>0.001013*Constantes!$D$6/(0.622*G178)</f>
        <v>4.4932105620675421E-2</v>
      </c>
      <c r="I178" s="139">
        <f t="shared" si="13"/>
        <v>0.3210432649226323</v>
      </c>
      <c r="J178" s="139">
        <f t="shared" si="14"/>
        <v>0.40899621255210172</v>
      </c>
      <c r="K178" s="139">
        <f>(Constantes!$D$12/0.8)*(Constantes!$D$7*J178^2+Constantes!$D$8*J178+Constantes!$D$9)</f>
        <v>8.4306818393540812</v>
      </c>
      <c r="L178" s="139">
        <f>(Constantes!$D$12/0.8)*(0.00376*D178^2-0.0516*D178-6.967)</f>
        <v>-2.6731538999999995</v>
      </c>
      <c r="M178" s="12"/>
    </row>
    <row r="179" spans="2:13">
      <c r="B179" s="11"/>
      <c r="C179" s="65">
        <v>174</v>
      </c>
      <c r="D179" s="65">
        <f>(Observaciones!D179+Observaciones!E179)/2</f>
        <v>10</v>
      </c>
      <c r="E179" s="139">
        <f t="shared" si="10"/>
        <v>1.2285355953233976</v>
      </c>
      <c r="F179" s="139">
        <f t="shared" si="11"/>
        <v>8.2321156964857062E-2</v>
      </c>
      <c r="G179" s="139">
        <f t="shared" si="12"/>
        <v>2.4773899999999998</v>
      </c>
      <c r="H179" s="139">
        <f>0.001013*Constantes!$D$6/(0.622*G179)</f>
        <v>4.4979208891257547E-2</v>
      </c>
      <c r="I179" s="139">
        <f t="shared" si="13"/>
        <v>0.32889553570326324</v>
      </c>
      <c r="J179" s="139">
        <f t="shared" si="14"/>
        <v>0.40896591338978777</v>
      </c>
      <c r="K179" s="139">
        <f>(Constantes!$D$12/0.8)*(Constantes!$D$7*J179^2+Constantes!$D$8*J179+Constantes!$D$9)</f>
        <v>8.4309297837274126</v>
      </c>
      <c r="L179" s="139">
        <f>(Constantes!$D$12/0.8)*(0.00376*D179^2-0.0516*D179-6.967)</f>
        <v>-2.6651249999999993</v>
      </c>
      <c r="M179" s="12"/>
    </row>
    <row r="180" spans="2:13">
      <c r="B180" s="11"/>
      <c r="C180" s="65">
        <v>175</v>
      </c>
      <c r="D180" s="65">
        <f>(Observaciones!D180+Observaciones!E180)/2</f>
        <v>9</v>
      </c>
      <c r="E180" s="139">
        <f t="shared" si="10"/>
        <v>1.1485844230421196</v>
      </c>
      <c r="F180" s="139">
        <f t="shared" si="11"/>
        <v>7.759005371461257E-2</v>
      </c>
      <c r="G180" s="139">
        <f t="shared" si="12"/>
        <v>2.4797509999999998</v>
      </c>
      <c r="H180" s="139">
        <f>0.001013*Constantes!$D$6/(0.622*G180)</f>
        <v>4.493638365913051E-2</v>
      </c>
      <c r="I180" s="139">
        <f t="shared" si="13"/>
        <v>0.32176493751214225</v>
      </c>
      <c r="J180" s="139">
        <f t="shared" si="14"/>
        <v>0.40881442880112911</v>
      </c>
      <c r="K180" s="139">
        <f>(Constantes!$D$12/0.8)*(Constantes!$D$7*J180^2+Constantes!$D$8*J180+Constantes!$D$9)</f>
        <v>8.4321692742689294</v>
      </c>
      <c r="L180" s="139">
        <f>(Constantes!$D$12/0.8)*(0.00376*D180^2-0.0516*D180-6.967)</f>
        <v>-2.6725649999999996</v>
      </c>
      <c r="M180" s="12"/>
    </row>
    <row r="181" spans="2:13">
      <c r="B181" s="11"/>
      <c r="C181" s="65">
        <v>176</v>
      </c>
      <c r="D181" s="65">
        <f>(Observaciones!D181+Observaciones!E181)/2</f>
        <v>9</v>
      </c>
      <c r="E181" s="139">
        <f t="shared" si="10"/>
        <v>1.1485844230421196</v>
      </c>
      <c r="F181" s="139">
        <f t="shared" si="11"/>
        <v>7.759005371461257E-2</v>
      </c>
      <c r="G181" s="139">
        <f t="shared" si="12"/>
        <v>2.4797509999999998</v>
      </c>
      <c r="H181" s="139">
        <f>0.001013*Constantes!$D$6/(0.622*G181)</f>
        <v>4.493638365913051E-2</v>
      </c>
      <c r="I181" s="139">
        <f t="shared" si="13"/>
        <v>0.32176493751214225</v>
      </c>
      <c r="J181" s="139">
        <f t="shared" si="14"/>
        <v>0.40854180367427873</v>
      </c>
      <c r="K181" s="139">
        <f>(Constantes!$D$12/0.8)*(Constantes!$D$7*J181^2+Constantes!$D$8*J181+Constantes!$D$9)</f>
        <v>8.434399385923637</v>
      </c>
      <c r="L181" s="139">
        <f>(Constantes!$D$12/0.8)*(0.00376*D181^2-0.0516*D181-6.967)</f>
        <v>-2.6725649999999996</v>
      </c>
      <c r="M181" s="12"/>
    </row>
    <row r="182" spans="2:13">
      <c r="B182" s="11"/>
      <c r="C182" s="65">
        <v>177</v>
      </c>
      <c r="D182" s="65">
        <f>(Observaciones!D182+Observaciones!E182)/2</f>
        <v>10.7</v>
      </c>
      <c r="E182" s="139">
        <f t="shared" si="10"/>
        <v>1.2873744557569893</v>
      </c>
      <c r="F182" s="139">
        <f t="shared" si="11"/>
        <v>8.5777518855556414E-2</v>
      </c>
      <c r="G182" s="139">
        <f t="shared" si="12"/>
        <v>2.4757373</v>
      </c>
      <c r="H182" s="139">
        <f>0.001013*Constantes!$D$6/(0.622*G182)</f>
        <v>4.5009235153952935E-2</v>
      </c>
      <c r="I182" s="139">
        <f t="shared" si="13"/>
        <v>0.33379183113820976</v>
      </c>
      <c r="J182" s="139">
        <f t="shared" si="14"/>
        <v>0.40814811879394536</v>
      </c>
      <c r="K182" s="139">
        <f>(Constantes!$D$12/0.8)*(Constantes!$D$7*J182^2+Constantes!$D$8*J182+Constantes!$D$9)</f>
        <v>8.4376184545744888</v>
      </c>
      <c r="L182" s="139">
        <f>(Constantes!$D$12/0.8)*(0.00376*D182^2-0.0516*D182-6.967)</f>
        <v>-2.6582390999999994</v>
      </c>
      <c r="M182" s="12"/>
    </row>
    <row r="183" spans="2:13">
      <c r="B183" s="11"/>
      <c r="C183" s="65">
        <v>178</v>
      </c>
      <c r="D183" s="65">
        <f>(Observaciones!D183+Observaciones!E183)/2</f>
        <v>9.0500000000000007</v>
      </c>
      <c r="E183" s="139">
        <f t="shared" si="10"/>
        <v>1.152470448883921</v>
      </c>
      <c r="F183" s="139">
        <f t="shared" si="11"/>
        <v>7.7820966290941845E-2</v>
      </c>
      <c r="G183" s="139">
        <f t="shared" si="12"/>
        <v>2.4796329500000001</v>
      </c>
      <c r="H183" s="139">
        <f>0.001013*Constantes!$D$6/(0.622*G183)</f>
        <v>4.4938522983860384E-2</v>
      </c>
      <c r="I183" s="139">
        <f t="shared" si="13"/>
        <v>0.32212519355648117</v>
      </c>
      <c r="J183" s="139">
        <f t="shared" si="14"/>
        <v>0.40763349081745559</v>
      </c>
      <c r="K183" s="139">
        <f>(Constantes!$D$12/0.8)*(Constantes!$D$7*J183^2+Constantes!$D$8*J183+Constantes!$D$9)</f>
        <v>8.4418240787246024</v>
      </c>
      <c r="L183" s="139">
        <f>(Constantes!$D$12/0.8)*(0.00376*D183^2-0.0516*D183-6.967)</f>
        <v>-2.6722599749999993</v>
      </c>
      <c r="M183" s="12"/>
    </row>
    <row r="184" spans="2:13">
      <c r="B184" s="11"/>
      <c r="C184" s="65">
        <v>179</v>
      </c>
      <c r="D184" s="65">
        <f>(Observaciones!D184+Observaciones!E184)/2</f>
        <v>10.95</v>
      </c>
      <c r="E184" s="139">
        <f t="shared" si="10"/>
        <v>1.3089806979693788</v>
      </c>
      <c r="F184" s="139">
        <f t="shared" si="11"/>
        <v>8.7041563253404466E-2</v>
      </c>
      <c r="G184" s="139">
        <f t="shared" si="12"/>
        <v>2.4751470499999999</v>
      </c>
      <c r="H184" s="139">
        <f>0.001013*Constantes!$D$6/(0.622*G184)</f>
        <v>4.5019968536864317E-2</v>
      </c>
      <c r="I184" s="139">
        <f t="shared" si="13"/>
        <v>0.33552114198285082</v>
      </c>
      <c r="J184" s="139">
        <f t="shared" si="14"/>
        <v>0.40699807224018525</v>
      </c>
      <c r="K184" s="139">
        <f>(Constantes!$D$12/0.8)*(Constantes!$D$7*J184^2+Constantes!$D$8*J184+Constantes!$D$9)</f>
        <v>8.4470131219245914</v>
      </c>
      <c r="L184" s="139">
        <f>(Constantes!$D$12/0.8)*(0.00376*D184^2-0.0516*D184-6.967)</f>
        <v>-2.6554449749999995</v>
      </c>
      <c r="M184" s="12"/>
    </row>
    <row r="185" spans="2:13">
      <c r="B185" s="11"/>
      <c r="C185" s="65">
        <v>180</v>
      </c>
      <c r="D185" s="65">
        <f>(Observaciones!D185+Observaciones!E185)/2</f>
        <v>11.35</v>
      </c>
      <c r="E185" s="139">
        <f t="shared" si="10"/>
        <v>1.3442138857215939</v>
      </c>
      <c r="F185" s="139">
        <f t="shared" si="11"/>
        <v>8.9097066304630032E-2</v>
      </c>
      <c r="G185" s="139">
        <f t="shared" si="12"/>
        <v>2.4742026500000001</v>
      </c>
      <c r="H185" s="139">
        <f>0.001013*Constantes!$D$6/(0.622*G185)</f>
        <v>4.5037152601510852E-2</v>
      </c>
      <c r="I185" s="139">
        <f t="shared" si="13"/>
        <v>0.33826658351104416</v>
      </c>
      <c r="J185" s="139">
        <f t="shared" si="14"/>
        <v>0.40624205135037245</v>
      </c>
      <c r="K185" s="139">
        <f>(Constantes!$D$12/0.8)*(Constantes!$D$7*J185^2+Constantes!$D$8*J185+Constantes!$D$9)</f>
        <v>8.4531817159422467</v>
      </c>
      <c r="L185" s="139">
        <f>(Constantes!$D$12/0.8)*(0.00376*D185^2-0.0516*D185-6.967)</f>
        <v>-2.6506077749999997</v>
      </c>
      <c r="M185" s="12"/>
    </row>
    <row r="186" spans="2:13">
      <c r="B186" s="11"/>
      <c r="C186" s="65">
        <v>181</v>
      </c>
      <c r="D186" s="65">
        <f>(Observaciones!D186+Observaciones!E186)/2</f>
        <v>9.75</v>
      </c>
      <c r="E186" s="139">
        <f t="shared" si="10"/>
        <v>1.208102321837458</v>
      </c>
      <c r="F186" s="139">
        <f t="shared" si="11"/>
        <v>8.1115893548976525E-2</v>
      </c>
      <c r="G186" s="139">
        <f t="shared" si="12"/>
        <v>2.4779802499999999</v>
      </c>
      <c r="H186" s="139">
        <f>0.001013*Constantes!$D$6/(0.622*G186)</f>
        <v>4.4968494932561519E-2</v>
      </c>
      <c r="I186" s="139">
        <f t="shared" si="13"/>
        <v>0.3271277184414379</v>
      </c>
      <c r="J186" s="139">
        <f t="shared" si="14"/>
        <v>0.40536565217332293</v>
      </c>
      <c r="K186" s="139">
        <f>(Constantes!$D$12/0.8)*(Constantes!$D$7*J186^2+Constantes!$D$8*J186+Constantes!$D$9)</f>
        <v>8.460325264671031</v>
      </c>
      <c r="L186" s="139">
        <f>(Constantes!$D$12/0.8)*(0.00376*D186^2-0.0516*D186-6.967)</f>
        <v>-2.6672493749999995</v>
      </c>
      <c r="M186" s="12"/>
    </row>
    <row r="187" spans="2:13">
      <c r="B187" s="11"/>
      <c r="C187" s="65">
        <v>182</v>
      </c>
      <c r="D187" s="65">
        <f>(Observaciones!D187+Observaciones!E187)/2</f>
        <v>10.75</v>
      </c>
      <c r="E187" s="139">
        <f t="shared" si="10"/>
        <v>1.2916704499993741</v>
      </c>
      <c r="F187" s="139">
        <f t="shared" si="11"/>
        <v>8.602906751025155E-2</v>
      </c>
      <c r="G187" s="139">
        <f t="shared" si="12"/>
        <v>2.4756192499999998</v>
      </c>
      <c r="H187" s="139">
        <f>0.001013*Constantes!$D$6/(0.622*G187)</f>
        <v>4.5011381421077787E-2</v>
      </c>
      <c r="I187" s="139">
        <f t="shared" si="13"/>
        <v>0.33413851435416753</v>
      </c>
      <c r="J187" s="139">
        <f t="shared" si="14"/>
        <v>0.40436913440502725</v>
      </c>
      <c r="K187" s="139">
        <f>(Constantes!$D$12/0.8)*(Constantes!$D$7*J187^2+Constantes!$D$8*J187+Constantes!$D$9)</f>
        <v>8.468438448772881</v>
      </c>
      <c r="L187" s="139">
        <f>(Constantes!$D$12/0.8)*(0.00376*D187^2-0.0516*D187-6.967)</f>
        <v>-2.6576943749999997</v>
      </c>
      <c r="M187" s="12"/>
    </row>
    <row r="188" spans="2:13">
      <c r="B188" s="11"/>
      <c r="C188" s="65">
        <v>183</v>
      </c>
      <c r="D188" s="65">
        <f>(Observaciones!D188+Observaciones!E188)/2</f>
        <v>10.9</v>
      </c>
      <c r="E188" s="139">
        <f t="shared" si="10"/>
        <v>1.3046341322396258</v>
      </c>
      <c r="F188" s="139">
        <f t="shared" si="11"/>
        <v>8.6787491598136493E-2</v>
      </c>
      <c r="G188" s="139">
        <f t="shared" si="12"/>
        <v>2.4752651000000001</v>
      </c>
      <c r="H188" s="139">
        <f>0.001013*Constantes!$D$6/(0.622*G188)</f>
        <v>4.5017821450766028E-2</v>
      </c>
      <c r="I188" s="139">
        <f t="shared" si="13"/>
        <v>0.33517610193237696</v>
      </c>
      <c r="J188" s="139">
        <f t="shared" si="14"/>
        <v>0.40325279333520658</v>
      </c>
      <c r="K188" s="139">
        <f>(Constantes!$D$12/0.8)*(Constantes!$D$7*J188^2+Constantes!$D$8*J188+Constantes!$D$9)</f>
        <v>8.477515231050095</v>
      </c>
      <c r="L188" s="139">
        <f>(Constantes!$D$12/0.8)*(0.00376*D188^2-0.0516*D188-6.967)</f>
        <v>-2.6560178999999993</v>
      </c>
      <c r="M188" s="12"/>
    </row>
    <row r="189" spans="2:13">
      <c r="B189" s="11"/>
      <c r="C189" s="65">
        <v>184</v>
      </c>
      <c r="D189" s="65">
        <f>(Observaciones!D189+Observaciones!E189)/2</f>
        <v>10</v>
      </c>
      <c r="E189" s="139">
        <f t="shared" si="10"/>
        <v>1.2285355953233976</v>
      </c>
      <c r="F189" s="139">
        <f t="shared" si="11"/>
        <v>8.2321156964857062E-2</v>
      </c>
      <c r="G189" s="139">
        <f t="shared" si="12"/>
        <v>2.4773899999999998</v>
      </c>
      <c r="H189" s="139">
        <f>0.001013*Constantes!$D$6/(0.622*G189)</f>
        <v>4.4979208891257547E-2</v>
      </c>
      <c r="I189" s="139">
        <f t="shared" si="13"/>
        <v>0.32889553570326324</v>
      </c>
      <c r="J189" s="139">
        <f t="shared" si="14"/>
        <v>0.40201695975981272</v>
      </c>
      <c r="K189" s="139">
        <f>(Constantes!$D$12/0.8)*(Constantes!$D$7*J189^2+Constantes!$D$8*J189+Constantes!$D$9)</f>
        <v>8.487548862540228</v>
      </c>
      <c r="L189" s="139">
        <f>(Constantes!$D$12/0.8)*(0.00376*D189^2-0.0516*D189-6.967)</f>
        <v>-2.6651249999999993</v>
      </c>
      <c r="M189" s="12"/>
    </row>
    <row r="190" spans="2:13">
      <c r="B190" s="11"/>
      <c r="C190" s="65">
        <v>185</v>
      </c>
      <c r="D190" s="65">
        <f>(Observaciones!D190+Observaciones!E190)/2</f>
        <v>11.65</v>
      </c>
      <c r="E190" s="139">
        <f t="shared" si="10"/>
        <v>1.3711829440577765</v>
      </c>
      <c r="F190" s="139">
        <f t="shared" si="11"/>
        <v>9.0665715946703279E-2</v>
      </c>
      <c r="G190" s="139">
        <f t="shared" si="12"/>
        <v>2.4734943499999997</v>
      </c>
      <c r="H190" s="139">
        <f>0.001013*Constantes!$D$6/(0.622*G190)</f>
        <v>4.5050049261326407E-2</v>
      </c>
      <c r="I190" s="139">
        <f t="shared" si="13"/>
        <v>0.34030820325039612</v>
      </c>
      <c r="J190" s="139">
        <f t="shared" si="14"/>
        <v>0.40066199988300538</v>
      </c>
      <c r="K190" s="139">
        <f>(Constantes!$D$12/0.8)*(Constantes!$D$7*J190^2+Constantes!$D$8*J190+Constantes!$D$9)</f>
        <v>8.4985318893270385</v>
      </c>
      <c r="L190" s="139">
        <f>(Constantes!$D$12/0.8)*(0.00376*D190^2-0.0516*D190-6.967)</f>
        <v>-2.6466837749999992</v>
      </c>
      <c r="M190" s="12"/>
    </row>
    <row r="191" spans="2:13">
      <c r="B191" s="11"/>
      <c r="C191" s="65">
        <v>186</v>
      </c>
      <c r="D191" s="65">
        <f>(Observaciones!D191+Observaciones!E191)/2</f>
        <v>11.45</v>
      </c>
      <c r="E191" s="139">
        <f t="shared" si="10"/>
        <v>1.3531513167724236</v>
      </c>
      <c r="F191" s="139">
        <f t="shared" si="11"/>
        <v>8.9617358691077773E-2</v>
      </c>
      <c r="G191" s="139">
        <f t="shared" si="12"/>
        <v>2.4739665500000001</v>
      </c>
      <c r="H191" s="139">
        <f>0.001013*Constantes!$D$6/(0.622*G191)</f>
        <v>4.504145066759796E-2</v>
      </c>
      <c r="I191" s="139">
        <f t="shared" si="13"/>
        <v>0.33894879271912193</v>
      </c>
      <c r="J191" s="139">
        <f t="shared" si="14"/>
        <v>0.39918831520863862</v>
      </c>
      <c r="K191" s="139">
        <f>(Constantes!$D$12/0.8)*(Constantes!$D$7*J191^2+Constantes!$D$8*J191+Constantes!$D$9)</f>
        <v>8.5104561600598085</v>
      </c>
      <c r="L191" s="139">
        <f>(Constantes!$D$12/0.8)*(0.00376*D191^2-0.0516*D191-6.967)</f>
        <v>-2.6493279749999994</v>
      </c>
      <c r="M191" s="12"/>
    </row>
    <row r="192" spans="2:13">
      <c r="B192" s="11"/>
      <c r="C192" s="65">
        <v>187</v>
      </c>
      <c r="D192" s="65">
        <f>(Observaciones!D192+Observaciones!E192)/2</f>
        <v>11.7</v>
      </c>
      <c r="E192" s="139">
        <f t="shared" si="10"/>
        <v>1.3757236996547897</v>
      </c>
      <c r="F192" s="139">
        <f t="shared" si="11"/>
        <v>9.0929432125051668E-2</v>
      </c>
      <c r="G192" s="139">
        <f t="shared" si="12"/>
        <v>2.4733763</v>
      </c>
      <c r="H192" s="139">
        <f>0.001013*Constantes!$D$6/(0.622*G192)</f>
        <v>4.5052199422753639E-2</v>
      </c>
      <c r="I192" s="139">
        <f t="shared" si="13"/>
        <v>0.3406470099449177</v>
      </c>
      <c r="J192" s="139">
        <f t="shared" si="14"/>
        <v>0.39759634242128605</v>
      </c>
      <c r="K192" s="139">
        <f>(Constantes!$D$12/0.8)*(Constantes!$D$7*J192^2+Constantes!$D$8*J192+Constantes!$D$9)</f>
        <v>8.5233128341724989</v>
      </c>
      <c r="L192" s="139">
        <f>(Constantes!$D$12/0.8)*(0.00376*D192^2-0.0516*D192-6.967)</f>
        <v>-2.6460050999999996</v>
      </c>
      <c r="M192" s="12"/>
    </row>
    <row r="193" spans="2:13">
      <c r="B193" s="11"/>
      <c r="C193" s="65">
        <v>188</v>
      </c>
      <c r="D193" s="65">
        <f>(Observaciones!D193+Observaciones!E193)/2</f>
        <v>9.75</v>
      </c>
      <c r="E193" s="139">
        <f t="shared" si="10"/>
        <v>1.208102321837458</v>
      </c>
      <c r="F193" s="139">
        <f t="shared" si="11"/>
        <v>8.1115893548976525E-2</v>
      </c>
      <c r="G193" s="139">
        <f t="shared" si="12"/>
        <v>2.4779802499999999</v>
      </c>
      <c r="H193" s="139">
        <f>0.001013*Constantes!$D$6/(0.622*G193)</f>
        <v>4.4968494932561519E-2</v>
      </c>
      <c r="I193" s="139">
        <f t="shared" si="13"/>
        <v>0.3271277184414379</v>
      </c>
      <c r="J193" s="139">
        <f t="shared" si="14"/>
        <v>0.39588655325684224</v>
      </c>
      <c r="K193" s="139">
        <f>(Constantes!$D$12/0.8)*(Constantes!$D$7*J193^2+Constantes!$D$8*J193+Constantes!$D$9)</f>
        <v>8.5370923907934149</v>
      </c>
      <c r="L193" s="139">
        <f>(Constantes!$D$12/0.8)*(0.00376*D193^2-0.0516*D193-6.967)</f>
        <v>-2.6672493749999995</v>
      </c>
      <c r="M193" s="12"/>
    </row>
    <row r="194" spans="2:13">
      <c r="B194" s="11"/>
      <c r="C194" s="65">
        <v>189</v>
      </c>
      <c r="D194" s="65">
        <f>(Observaciones!D194+Observaciones!E194)/2</f>
        <v>8.3000000000000007</v>
      </c>
      <c r="E194" s="139">
        <f t="shared" si="10"/>
        <v>1.0953778240340981</v>
      </c>
      <c r="F194" s="139">
        <f t="shared" si="11"/>
        <v>7.4418202097829511E-2</v>
      </c>
      <c r="G194" s="139">
        <f t="shared" si="12"/>
        <v>2.4814037</v>
      </c>
      <c r="H194" s="139">
        <f>0.001013*Constantes!$D$6/(0.622*G194)</f>
        <v>4.4906454485867227E-2</v>
      </c>
      <c r="I194" s="139">
        <f t="shared" si="13"/>
        <v>0.31668106733869283</v>
      </c>
      <c r="J194" s="139">
        <f t="shared" si="14"/>
        <v>0.39405945436273682</v>
      </c>
      <c r="K194" s="139">
        <f>(Constantes!$D$12/0.8)*(Constantes!$D$7*J194^2+Constantes!$D$8*J194+Constantes!$D$9)</f>
        <v>8.5517846383353167</v>
      </c>
      <c r="L194" s="139">
        <f>(Constantes!$D$12/0.8)*(0.00376*D194^2-0.0516*D194-6.967)</f>
        <v>-2.6760950999999995</v>
      </c>
      <c r="M194" s="12"/>
    </row>
    <row r="195" spans="2:13">
      <c r="B195" s="11"/>
      <c r="C195" s="65">
        <v>190</v>
      </c>
      <c r="D195" s="65">
        <f>(Observaciones!D195+Observaciones!E195)/2</f>
        <v>7.2</v>
      </c>
      <c r="E195" s="139">
        <f t="shared" si="10"/>
        <v>1.0161453093242518</v>
      </c>
      <c r="F195" s="139">
        <f t="shared" si="11"/>
        <v>6.9657846489614608E-2</v>
      </c>
      <c r="G195" s="139">
        <f t="shared" si="12"/>
        <v>2.4840008</v>
      </c>
      <c r="H195" s="139">
        <f>0.001013*Constantes!$D$6/(0.622*G195)</f>
        <v>4.4859503392717312E-2</v>
      </c>
      <c r="I195" s="139">
        <f t="shared" si="13"/>
        <v>0.30854432891657324</v>
      </c>
      <c r="J195" s="139">
        <f t="shared" si="14"/>
        <v>0.3921155871478042</v>
      </c>
      <c r="K195" s="139">
        <f>(Constantes!$D$12/0.8)*(Constantes!$D$7*J195^2+Constantes!$D$8*J195+Constantes!$D$9)</f>
        <v>8.5673787247550699</v>
      </c>
      <c r="L195" s="139">
        <f>(Constantes!$D$12/0.8)*(0.00376*D195^2-0.0516*D195-6.967)</f>
        <v>-2.6788505999999992</v>
      </c>
      <c r="M195" s="12"/>
    </row>
    <row r="196" spans="2:13">
      <c r="B196" s="11"/>
      <c r="C196" s="65">
        <v>191</v>
      </c>
      <c r="D196" s="65">
        <f>(Observaciones!D196+Observaciones!E196)/2</f>
        <v>9.5500000000000007</v>
      </c>
      <c r="E196" s="139">
        <f t="shared" si="10"/>
        <v>1.1919715122427115</v>
      </c>
      <c r="F196" s="139">
        <f t="shared" si="11"/>
        <v>8.0162557967816087E-2</v>
      </c>
      <c r="G196" s="139">
        <f t="shared" si="12"/>
        <v>2.4784524499999998</v>
      </c>
      <c r="H196" s="139">
        <f>0.001013*Constantes!$D$6/(0.622*G196)</f>
        <v>4.4959927439847613E-2</v>
      </c>
      <c r="I196" s="139">
        <f t="shared" si="13"/>
        <v>0.32570629948063018</v>
      </c>
      <c r="J196" s="139">
        <f t="shared" si="14"/>
        <v>0.39005552762185225</v>
      </c>
      <c r="K196" s="139">
        <f>(Constantes!$D$12/0.8)*(Constantes!$D$7*J196^2+Constantes!$D$8*J196+Constantes!$D$9)</f>
        <v>8.5838631484712629</v>
      </c>
      <c r="L196" s="139">
        <f>(Constantes!$D$12/0.8)*(0.00376*D196^2-0.0516*D196-6.967)</f>
        <v>-2.6688219749999993</v>
      </c>
      <c r="M196" s="12"/>
    </row>
    <row r="197" spans="2:13">
      <c r="B197" s="11"/>
      <c r="C197" s="65">
        <v>192</v>
      </c>
      <c r="D197" s="65">
        <f>(Observaciones!D197+Observaciones!E197)/2</f>
        <v>10.950000000000001</v>
      </c>
      <c r="E197" s="139">
        <f t="shared" si="10"/>
        <v>1.3089806979693788</v>
      </c>
      <c r="F197" s="139">
        <f t="shared" si="11"/>
        <v>8.7041563253404466E-2</v>
      </c>
      <c r="G197" s="139">
        <f t="shared" si="12"/>
        <v>2.4751470499999999</v>
      </c>
      <c r="H197" s="139">
        <f>0.001013*Constantes!$D$6/(0.622*G197)</f>
        <v>4.5019968536864317E-2</v>
      </c>
      <c r="I197" s="139">
        <f t="shared" si="13"/>
        <v>0.33552114198285082</v>
      </c>
      <c r="J197" s="139">
        <f t="shared" si="14"/>
        <v>0.38787988622497815</v>
      </c>
      <c r="K197" s="139">
        <f>(Constantes!$D$12/0.8)*(Constantes!$D$7*J197^2+Constantes!$D$8*J197+Constantes!$D$9)</f>
        <v>8.6012257699273817</v>
      </c>
      <c r="L197" s="139">
        <f>(Constantes!$D$12/0.8)*(0.00376*D197^2-0.0516*D197-6.967)</f>
        <v>-2.6554449749999995</v>
      </c>
      <c r="M197" s="12"/>
    </row>
    <row r="198" spans="2:13">
      <c r="B198" s="11"/>
      <c r="C198" s="65">
        <v>193</v>
      </c>
      <c r="D198" s="65">
        <f>(Observaciones!D198+Observaciones!E198)/2</f>
        <v>10.8</v>
      </c>
      <c r="E198" s="139">
        <f t="shared" si="10"/>
        <v>1.2959790398301012</v>
      </c>
      <c r="F198" s="139">
        <f t="shared" si="11"/>
        <v>8.6281245002912968E-2</v>
      </c>
      <c r="G198" s="139">
        <f t="shared" si="12"/>
        <v>2.4755012000000001</v>
      </c>
      <c r="H198" s="139">
        <f>0.001013*Constantes!$D$6/(0.622*G198)</f>
        <v>4.5013527892902062E-2</v>
      </c>
      <c r="I198" s="139">
        <f t="shared" si="13"/>
        <v>0.33448478758535966</v>
      </c>
      <c r="J198" s="139">
        <f t="shared" si="14"/>
        <v>0.38558930764668203</v>
      </c>
      <c r="K198" s="139">
        <f>(Constantes!$D$12/0.8)*(Constantes!$D$7*J198^2+Constantes!$D$8*J198+Constantes!$D$9)</f>
        <v>8.6194538237874738</v>
      </c>
      <c r="L198" s="139">
        <f>(Constantes!$D$12/0.8)*(0.00376*D198^2-0.0516*D198-6.967)</f>
        <v>-2.6571425999999998</v>
      </c>
      <c r="M198" s="12"/>
    </row>
    <row r="199" spans="2:13">
      <c r="B199" s="11"/>
      <c r="C199" s="65">
        <v>194</v>
      </c>
      <c r="D199" s="65">
        <f>(Observaciones!D199+Observaciones!E199)/2</f>
        <v>9</v>
      </c>
      <c r="E199" s="139">
        <f t="shared" ref="E199:E262" si="15">EXP((16.78*D199-116.9)/(D199+237.3))</f>
        <v>1.1485844230421196</v>
      </c>
      <c r="F199" s="139">
        <f t="shared" ref="F199:F262" si="16">4098*E199/((D199+237.3)^2)</f>
        <v>7.759005371461257E-2</v>
      </c>
      <c r="G199" s="139">
        <f t="shared" ref="G199:G262" si="17">2.501-0.002361*D199</f>
        <v>2.4797509999999998</v>
      </c>
      <c r="H199" s="139">
        <f>0.001013*Constantes!$D$6/(0.622*G199)</f>
        <v>4.493638365913051E-2</v>
      </c>
      <c r="I199" s="139">
        <f t="shared" ref="I199:I262" si="18">IF(D199&gt;0,1.26*F199/(G199*(F199+H199)),0)</f>
        <v>0.32176493751214225</v>
      </c>
      <c r="J199" s="139">
        <f t="shared" ref="J199:J262" si="19">0.409*SIN(2*PI()*(C199-82)/365)</f>
        <v>0.38318447063483146</v>
      </c>
      <c r="K199" s="139">
        <f>(Constantes!$D$12/0.8)*(Constantes!$D$7*J199^2+Constantes!$D$8*J199+Constantes!$D$9)</f>
        <v>8.6385339317505103</v>
      </c>
      <c r="L199" s="139">
        <f>(Constantes!$D$12/0.8)*(0.00376*D199^2-0.0516*D199-6.967)</f>
        <v>-2.6725649999999996</v>
      </c>
      <c r="M199" s="12"/>
    </row>
    <row r="200" spans="2:13">
      <c r="B200" s="11"/>
      <c r="C200" s="65">
        <v>195</v>
      </c>
      <c r="D200" s="65">
        <f>(Observaciones!D200+Observaciones!E200)/2</f>
        <v>8.15</v>
      </c>
      <c r="E200" s="139">
        <f t="shared" si="15"/>
        <v>1.0842628845563618</v>
      </c>
      <c r="F200" s="139">
        <f t="shared" si="16"/>
        <v>7.3753132863077983E-2</v>
      </c>
      <c r="G200" s="139">
        <f t="shared" si="17"/>
        <v>2.4817578499999997</v>
      </c>
      <c r="H200" s="139">
        <f>0.001013*Constantes!$D$6/(0.622*G200)</f>
        <v>4.4900046277727111E-2</v>
      </c>
      <c r="I200" s="139">
        <f t="shared" si="18"/>
        <v>0.3155820076579775</v>
      </c>
      <c r="J200" s="139">
        <f t="shared" si="19"/>
        <v>0.38066608779453359</v>
      </c>
      <c r="K200" s="139">
        <f>(Constantes!$D$12/0.8)*(Constantes!$D$7*J200^2+Constantes!$D$8*J200+Constantes!$D$9)</f>
        <v>8.6584521159689132</v>
      </c>
      <c r="L200" s="139">
        <f>(Constantes!$D$12/0.8)*(0.00376*D200^2-0.0516*D200-6.967)</f>
        <v>-2.6766717749999995</v>
      </c>
      <c r="M200" s="12"/>
    </row>
    <row r="201" spans="2:13">
      <c r="B201" s="11"/>
      <c r="C201" s="65">
        <v>196</v>
      </c>
      <c r="D201" s="65">
        <f>(Observaciones!D201+Observaciones!E201)/2</f>
        <v>9.6999999999999993</v>
      </c>
      <c r="E201" s="139">
        <f t="shared" si="15"/>
        <v>1.2040517259211223</v>
      </c>
      <c r="F201" s="139">
        <f t="shared" si="16"/>
        <v>8.0876657096899784E-2</v>
      </c>
      <c r="G201" s="139">
        <f t="shared" si="17"/>
        <v>2.4780983000000001</v>
      </c>
      <c r="H201" s="139">
        <f>0.001013*Constantes!$D$6/(0.622*G201)</f>
        <v>4.4966352753283652E-2</v>
      </c>
      <c r="I201" s="139">
        <f t="shared" si="18"/>
        <v>0.32677295878905227</v>
      </c>
      <c r="J201" s="139">
        <f t="shared" si="19"/>
        <v>0.37803490537697515</v>
      </c>
      <c r="K201" s="139">
        <f>(Constantes!$D$12/0.8)*(Constantes!$D$7*J201^2+Constantes!$D$8*J201+Constantes!$D$9)</f>
        <v>8.6791938130560791</v>
      </c>
      <c r="L201" s="139">
        <f>(Constantes!$D$12/0.8)*(0.00376*D201^2-0.0516*D201-6.967)</f>
        <v>-2.6676530999999994</v>
      </c>
      <c r="M201" s="12"/>
    </row>
    <row r="202" spans="2:13">
      <c r="B202" s="11"/>
      <c r="C202" s="65">
        <v>197</v>
      </c>
      <c r="D202" s="65">
        <f>(Observaciones!D202+Observaciones!E202)/2</f>
        <v>9</v>
      </c>
      <c r="E202" s="139">
        <f t="shared" si="15"/>
        <v>1.1485844230421196</v>
      </c>
      <c r="F202" s="139">
        <f t="shared" si="16"/>
        <v>7.759005371461257E-2</v>
      </c>
      <c r="G202" s="139">
        <f t="shared" si="17"/>
        <v>2.4797509999999998</v>
      </c>
      <c r="H202" s="139">
        <f>0.001013*Constantes!$D$6/(0.622*G202)</f>
        <v>4.493638365913051E-2</v>
      </c>
      <c r="I202" s="139">
        <f t="shared" si="18"/>
        <v>0.32176493751214225</v>
      </c>
      <c r="J202" s="139">
        <f t="shared" si="19"/>
        <v>0.37529170305829201</v>
      </c>
      <c r="K202" s="139">
        <f>(Constantes!$D$12/0.8)*(Constantes!$D$7*J202^2+Constantes!$D$8*J202+Constantes!$D$9)</f>
        <v>8.7007438886670769</v>
      </c>
      <c r="L202" s="139">
        <f>(Constantes!$D$12/0.8)*(0.00376*D202^2-0.0516*D202-6.967)</f>
        <v>-2.6725649999999996</v>
      </c>
      <c r="M202" s="12"/>
    </row>
    <row r="203" spans="2:13">
      <c r="B203" s="11"/>
      <c r="C203" s="65">
        <v>198</v>
      </c>
      <c r="D203" s="65">
        <f>(Observaciones!D203+Observaciones!E203)/2</f>
        <v>8.5500000000000007</v>
      </c>
      <c r="E203" s="139">
        <f t="shared" si="15"/>
        <v>1.1141256884066946</v>
      </c>
      <c r="F203" s="139">
        <f t="shared" si="16"/>
        <v>7.553804083049119E-2</v>
      </c>
      <c r="G203" s="139">
        <f t="shared" si="17"/>
        <v>2.4808134499999999</v>
      </c>
      <c r="H203" s="139">
        <f>0.001013*Constantes!$D$6/(0.622*G203)</f>
        <v>4.4917138898578825E-2</v>
      </c>
      <c r="I203" s="139">
        <f t="shared" si="18"/>
        <v>0.31850530773396696</v>
      </c>
      <c r="J203" s="139">
        <f t="shared" si="19"/>
        <v>0.37243729370853446</v>
      </c>
      <c r="K203" s="139">
        <f>(Constantes!$D$12/0.8)*(Constantes!$D$7*J203^2+Constantes!$D$8*J203+Constantes!$D$9)</f>
        <v>8.72308665263599</v>
      </c>
      <c r="L203" s="139">
        <f>(Constantes!$D$12/0.8)*(0.00376*D203^2-0.0516*D203-6.967)</f>
        <v>-2.6749929749999994</v>
      </c>
      <c r="M203" s="12"/>
    </row>
    <row r="204" spans="2:13">
      <c r="B204" s="11"/>
      <c r="C204" s="65">
        <v>199</v>
      </c>
      <c r="D204" s="65">
        <f>(Observaciones!D204+Observaciones!E204)/2</f>
        <v>9.25</v>
      </c>
      <c r="E204" s="139">
        <f t="shared" si="15"/>
        <v>1.1681304715350127</v>
      </c>
      <c r="F204" s="139">
        <f t="shared" si="16"/>
        <v>7.8750495180281335E-2</v>
      </c>
      <c r="G204" s="139">
        <f t="shared" si="17"/>
        <v>2.4791607499999997</v>
      </c>
      <c r="H204" s="139">
        <f>0.001013*Constantes!$D$6/(0.622*G204)</f>
        <v>4.4947082320141017E-2</v>
      </c>
      <c r="I204" s="139">
        <f t="shared" si="18"/>
        <v>0.32356233167857845</v>
      </c>
      <c r="J204" s="139">
        <f t="shared" si="19"/>
        <v>0.36947252315079593</v>
      </c>
      <c r="K204" s="139">
        <f>(Constantes!$D$12/0.8)*(Constantes!$D$7*J204^2+Constantes!$D$8*J204+Constantes!$D$9)</f>
        <v>8.7462058746528353</v>
      </c>
      <c r="L204" s="139">
        <f>(Constantes!$D$12/0.8)*(0.00376*D204^2-0.0516*D204-6.967)</f>
        <v>-2.6709693749999994</v>
      </c>
      <c r="M204" s="12"/>
    </row>
    <row r="205" spans="2:13">
      <c r="B205" s="11"/>
      <c r="C205" s="65">
        <v>200</v>
      </c>
      <c r="D205" s="65">
        <f>(Observaciones!D205+Observaciones!E205)/2</f>
        <v>9.15</v>
      </c>
      <c r="E205" s="139">
        <f t="shared" si="15"/>
        <v>1.1602772175252039</v>
      </c>
      <c r="F205" s="139">
        <f t="shared" si="16"/>
        <v>7.8284552595211263E-2</v>
      </c>
      <c r="G205" s="139">
        <f t="shared" si="17"/>
        <v>2.4793968500000001</v>
      </c>
      <c r="H205" s="139">
        <f>0.001013*Constantes!$D$6/(0.622*G205)</f>
        <v>4.4942802244470274E-2</v>
      </c>
      <c r="I205" s="139">
        <f t="shared" si="18"/>
        <v>0.3228445413311169</v>
      </c>
      <c r="J205" s="139">
        <f t="shared" si="19"/>
        <v>0.36639826991057772</v>
      </c>
      <c r="K205" s="139">
        <f>(Constantes!$D$12/0.8)*(Constantes!$D$7*J205^2+Constantes!$D$8*J205+Constantes!$D$9)</f>
        <v>8.7700848004623158</v>
      </c>
      <c r="L205" s="139">
        <f>(Constantes!$D$12/0.8)*(0.00376*D205^2-0.0516*D205-6.967)</f>
        <v>-2.6716287749999994</v>
      </c>
      <c r="M205" s="12"/>
    </row>
    <row r="206" spans="2:13">
      <c r="B206" s="11"/>
      <c r="C206" s="65">
        <v>201</v>
      </c>
      <c r="D206" s="65">
        <f>(Observaciones!D206+Observaciones!E206)/2</f>
        <v>8.1</v>
      </c>
      <c r="E206" s="139">
        <f t="shared" si="15"/>
        <v>1.0805800307855125</v>
      </c>
      <c r="F206" s="139">
        <f t="shared" si="16"/>
        <v>7.3532575031085901E-2</v>
      </c>
      <c r="G206" s="139">
        <f t="shared" si="17"/>
        <v>2.4818758999999999</v>
      </c>
      <c r="H206" s="139">
        <f>0.001013*Constantes!$D$6/(0.622*G206)</f>
        <v>4.4897910614754163E-2</v>
      </c>
      <c r="I206" s="139">
        <f t="shared" si="18"/>
        <v>0.31521490702492766</v>
      </c>
      <c r="J206" s="139">
        <f t="shared" si="19"/>
        <v>0.36321544495546271</v>
      </c>
      <c r="K206" s="139">
        <f>(Constantes!$D$12/0.8)*(Constantes!$D$7*J206^2+Constantes!$D$8*J206+Constantes!$D$9)</f>
        <v>8.794706168566119</v>
      </c>
      <c r="L206" s="139">
        <f>(Constantes!$D$12/0.8)*(0.00376*D206^2-0.0516*D206-6.967)</f>
        <v>-2.6768498999999997</v>
      </c>
      <c r="M206" s="12"/>
    </row>
    <row r="207" spans="2:13">
      <c r="B207" s="11"/>
      <c r="C207" s="65">
        <v>202</v>
      </c>
      <c r="D207" s="65">
        <f>(Observaciones!D207+Observaciones!E207)/2</f>
        <v>6.95</v>
      </c>
      <c r="E207" s="139">
        <f t="shared" si="15"/>
        <v>0.99885837988260118</v>
      </c>
      <c r="F207" s="139">
        <f t="shared" si="16"/>
        <v>6.8613050260539377E-2</v>
      </c>
      <c r="G207" s="139">
        <f t="shared" si="17"/>
        <v>2.4845910499999997</v>
      </c>
      <c r="H207" s="139">
        <f>0.001013*Constantes!$D$6/(0.622*G207)</f>
        <v>4.4848846378607275E-2</v>
      </c>
      <c r="I207" s="139">
        <f t="shared" si="18"/>
        <v>0.30667072251816546</v>
      </c>
      <c r="J207" s="139">
        <f t="shared" si="19"/>
        <v>0.35992499142517609</v>
      </c>
      <c r="K207" s="139">
        <f>(Constantes!$D$12/0.8)*(Constantes!$D$7*J207^2+Constantes!$D$8*J207+Constantes!$D$9)</f>
        <v>8.8200522274098923</v>
      </c>
      <c r="L207" s="139">
        <f>(Constantes!$D$12/0.8)*(0.00376*D207^2-0.0516*D207-6.967)</f>
        <v>-2.6790009749999992</v>
      </c>
      <c r="M207" s="12"/>
    </row>
    <row r="208" spans="2:13">
      <c r="B208" s="11"/>
      <c r="C208" s="65">
        <v>203</v>
      </c>
      <c r="D208" s="65">
        <f>(Observaciones!D208+Observaciones!E208)/2</f>
        <v>9.6</v>
      </c>
      <c r="E208" s="139">
        <f t="shared" si="15"/>
        <v>1.1959863511942588</v>
      </c>
      <c r="F208" s="139">
        <f t="shared" si="16"/>
        <v>8.0399990537899965E-2</v>
      </c>
      <c r="G208" s="139">
        <f t="shared" si="17"/>
        <v>2.4783344</v>
      </c>
      <c r="H208" s="139">
        <f>0.001013*Constantes!$D$6/(0.622*G208)</f>
        <v>4.4962069006955853E-2</v>
      </c>
      <c r="I208" s="139">
        <f t="shared" si="18"/>
        <v>0.32606224862655375</v>
      </c>
      <c r="J208" s="139">
        <f t="shared" si="19"/>
        <v>0.35652788435211263</v>
      </c>
      <c r="K208" s="139">
        <f>(Constantes!$D$12/0.8)*(Constantes!$D$7*J208^2+Constantes!$D$8*J208+Constantes!$D$9)</f>
        <v>8.8461047530355117</v>
      </c>
      <c r="L208" s="139">
        <f>(Constantes!$D$12/0.8)*(0.00376*D208^2-0.0516*D208-6.967)</f>
        <v>-2.6684393999999996</v>
      </c>
      <c r="M208" s="12"/>
    </row>
    <row r="209" spans="2:13">
      <c r="B209" s="11"/>
      <c r="C209" s="65">
        <v>204</v>
      </c>
      <c r="D209" s="65">
        <f>(Observaciones!D209+Observaciones!E209)/2</f>
        <v>9</v>
      </c>
      <c r="E209" s="139">
        <f t="shared" si="15"/>
        <v>1.1485844230421196</v>
      </c>
      <c r="F209" s="139">
        <f t="shared" si="16"/>
        <v>7.759005371461257E-2</v>
      </c>
      <c r="G209" s="139">
        <f t="shared" si="17"/>
        <v>2.4797509999999998</v>
      </c>
      <c r="H209" s="139">
        <f>0.001013*Constantes!$D$6/(0.622*G209)</f>
        <v>4.493638365913051E-2</v>
      </c>
      <c r="I209" s="139">
        <f t="shared" si="18"/>
        <v>0.32176493751214225</v>
      </c>
      <c r="J209" s="139">
        <f t="shared" si="19"/>
        <v>0.35302513037241373</v>
      </c>
      <c r="K209" s="139">
        <f>(Constantes!$D$12/0.8)*(Constantes!$D$7*J209^2+Constantes!$D$8*J209+Constantes!$D$9)</f>
        <v>8.8728450671787105</v>
      </c>
      <c r="L209" s="139">
        <f>(Constantes!$D$12/0.8)*(0.00376*D209^2-0.0516*D209-6.967)</f>
        <v>-2.6725649999999996</v>
      </c>
      <c r="M209" s="12"/>
    </row>
    <row r="210" spans="2:13">
      <c r="B210" s="11"/>
      <c r="C210" s="65">
        <v>205</v>
      </c>
      <c r="D210" s="65">
        <f>(Observaciones!D210+Observaciones!E210)/2</f>
        <v>9.8500000000000014</v>
      </c>
      <c r="E210" s="139">
        <f t="shared" si="15"/>
        <v>1.2162394815909716</v>
      </c>
      <c r="F210" s="139">
        <f t="shared" si="16"/>
        <v>8.1596178970055125E-2</v>
      </c>
      <c r="G210" s="139">
        <f t="shared" si="17"/>
        <v>2.4777441499999999</v>
      </c>
      <c r="H210" s="139">
        <f>0.001013*Constantes!$D$6/(0.622*G210)</f>
        <v>4.4972779903491057E-2</v>
      </c>
      <c r="I210" s="139">
        <f t="shared" si="18"/>
        <v>0.32783604352575479</v>
      </c>
      <c r="J210" s="139">
        <f t="shared" si="19"/>
        <v>0.34941776742767922</v>
      </c>
      <c r="K210" s="139">
        <f>(Constantes!$D$12/0.8)*(Constantes!$D$7*J210^2+Constantes!$D$8*J210+Constantes!$D$9)</f>
        <v>8.9002540557916454</v>
      </c>
      <c r="L210" s="139">
        <f>(Constantes!$D$12/0.8)*(0.00376*D210^2-0.0516*D210-6.967)</f>
        <v>-2.6664207749999993</v>
      </c>
      <c r="M210" s="12"/>
    </row>
    <row r="211" spans="2:13">
      <c r="B211" s="11"/>
      <c r="C211" s="65">
        <v>206</v>
      </c>
      <c r="D211" s="65">
        <f>(Observaciones!D211+Observaciones!E211)/2</f>
        <v>9.85</v>
      </c>
      <c r="E211" s="139">
        <f t="shared" si="15"/>
        <v>1.2162394815909714</v>
      </c>
      <c r="F211" s="139">
        <f t="shared" si="16"/>
        <v>8.1596178970055111E-2</v>
      </c>
      <c r="G211" s="139">
        <f t="shared" si="17"/>
        <v>2.4777441499999999</v>
      </c>
      <c r="H211" s="139">
        <f>0.001013*Constantes!$D$6/(0.622*G211)</f>
        <v>4.4972779903491057E-2</v>
      </c>
      <c r="I211" s="139">
        <f t="shared" si="18"/>
        <v>0.32783604352575479</v>
      </c>
      <c r="J211" s="139">
        <f t="shared" si="19"/>
        <v>0.3457068644574029</v>
      </c>
      <c r="K211" s="139">
        <f>(Constantes!$D$12/0.8)*(Constantes!$D$7*J211^2+Constantes!$D$8*J211+Constantes!$D$9)</f>
        <v>8.9283121879695617</v>
      </c>
      <c r="L211" s="139">
        <f>(Constantes!$D$12/0.8)*(0.00376*D211^2-0.0516*D211-6.967)</f>
        <v>-2.6664207749999993</v>
      </c>
      <c r="M211" s="12"/>
    </row>
    <row r="212" spans="2:13">
      <c r="B212" s="11"/>
      <c r="C212" s="65">
        <v>207</v>
      </c>
      <c r="D212" s="65">
        <f>(Observaciones!D212+Observaciones!E212)/2</f>
        <v>8.65</v>
      </c>
      <c r="E212" s="139">
        <f t="shared" si="15"/>
        <v>1.1217035387262231</v>
      </c>
      <c r="F212" s="139">
        <f t="shared" si="16"/>
        <v>7.5989990506503152E-2</v>
      </c>
      <c r="G212" s="139">
        <f t="shared" si="17"/>
        <v>2.4805773499999999</v>
      </c>
      <c r="H212" s="139">
        <f>0.001013*Constantes!$D$6/(0.622*G212)</f>
        <v>4.4921414087374677E-2</v>
      </c>
      <c r="I212" s="139">
        <f t="shared" si="18"/>
        <v>0.3192323502116553</v>
      </c>
      <c r="J212" s="139">
        <f t="shared" si="19"/>
        <v>0.3418935210822226</v>
      </c>
      <c r="K212" s="139">
        <f>(Constantes!$D$12/0.8)*(Constantes!$D$7*J212^2+Constantes!$D$8*J212+Constantes!$D$9)</f>
        <v>8.9569995352601879</v>
      </c>
      <c r="L212" s="139">
        <f>(Constantes!$D$12/0.8)*(0.00376*D212^2-0.0516*D212-6.967)</f>
        <v>-2.6745027749999997</v>
      </c>
      <c r="M212" s="12"/>
    </row>
    <row r="213" spans="2:13">
      <c r="B213" s="11"/>
      <c r="C213" s="65">
        <v>208</v>
      </c>
      <c r="D213" s="65">
        <f>(Observaciones!D213+Observaciones!E213)/2</f>
        <v>8.5500000000000007</v>
      </c>
      <c r="E213" s="139">
        <f t="shared" si="15"/>
        <v>1.1141256884066946</v>
      </c>
      <c r="F213" s="139">
        <f t="shared" si="16"/>
        <v>7.553804083049119E-2</v>
      </c>
      <c r="G213" s="139">
        <f t="shared" si="17"/>
        <v>2.4808134499999999</v>
      </c>
      <c r="H213" s="139">
        <f>0.001013*Constantes!$D$6/(0.622*G213)</f>
        <v>4.4917138898578825E-2</v>
      </c>
      <c r="I213" s="139">
        <f t="shared" si="18"/>
        <v>0.31850530773396696</v>
      </c>
      <c r="J213" s="139">
        <f t="shared" si="19"/>
        <v>0.33797886727807902</v>
      </c>
      <c r="K213" s="139">
        <f>(Constantes!$D$12/0.8)*(Constantes!$D$7*J213^2+Constantes!$D$8*J213+Constantes!$D$9)</f>
        <v>8.9862957913341095</v>
      </c>
      <c r="L213" s="139">
        <f>(Constantes!$D$12/0.8)*(0.00376*D213^2-0.0516*D213-6.967)</f>
        <v>-2.6749929749999994</v>
      </c>
      <c r="M213" s="12"/>
    </row>
    <row r="214" spans="2:13">
      <c r="B214" s="11"/>
      <c r="C214" s="65">
        <v>209</v>
      </c>
      <c r="D214" s="65">
        <f>(Observaciones!D214+Observaciones!E214)/2</f>
        <v>9.1</v>
      </c>
      <c r="E214" s="139">
        <f t="shared" si="15"/>
        <v>1.1563680372555176</v>
      </c>
      <c r="F214" s="139">
        <f t="shared" si="16"/>
        <v>7.8052465514333522E-2</v>
      </c>
      <c r="G214" s="139">
        <f t="shared" si="17"/>
        <v>2.4795148999999999</v>
      </c>
      <c r="H214" s="139">
        <f>0.001013*Constantes!$D$6/(0.622*G214)</f>
        <v>4.494066251229728E-2</v>
      </c>
      <c r="I214" s="139">
        <f t="shared" si="18"/>
        <v>0.32248506174818503</v>
      </c>
      <c r="J214" s="139">
        <f t="shared" si="19"/>
        <v>0.33396406304137966</v>
      </c>
      <c r="K214" s="139">
        <f>(Constantes!$D$12/0.8)*(Constantes!$D$7*J214^2+Constantes!$D$8*J214+Constantes!$D$9)</f>
        <v>9.0161802919940222</v>
      </c>
      <c r="L214" s="139">
        <f>(Constantes!$D$12/0.8)*(0.00376*D214^2-0.0516*D214-6.967)</f>
        <v>-2.6719478999999997</v>
      </c>
      <c r="M214" s="12"/>
    </row>
    <row r="215" spans="2:13">
      <c r="B215" s="11"/>
      <c r="C215" s="65">
        <v>210</v>
      </c>
      <c r="D215" s="65">
        <f>(Observaciones!D215+Observaciones!E215)/2</f>
        <v>9.35</v>
      </c>
      <c r="E215" s="139">
        <f t="shared" si="15"/>
        <v>1.1760304470729337</v>
      </c>
      <c r="F215" s="139">
        <f t="shared" si="16"/>
        <v>7.921880376620824E-2</v>
      </c>
      <c r="G215" s="139">
        <f t="shared" si="17"/>
        <v>2.4789246499999997</v>
      </c>
      <c r="H215" s="139">
        <f>0.001013*Constantes!$D$6/(0.622*G215)</f>
        <v>4.4951363211105488E-2</v>
      </c>
      <c r="I215" s="139">
        <f t="shared" si="18"/>
        <v>0.32427855867946659</v>
      </c>
      <c r="J215" s="139">
        <f t="shared" si="19"/>
        <v>0.32985029804526639</v>
      </c>
      <c r="K215" s="139">
        <f>(Constantes!$D$12/0.8)*(Constantes!$D$7*J215^2+Constantes!$D$8*J215+Constantes!$D$9)</f>
        <v>9.0466320355003145</v>
      </c>
      <c r="L215" s="139">
        <f>(Constantes!$D$12/0.8)*(0.00376*D215^2-0.0516*D215-6.967)</f>
        <v>-2.6702817749999994</v>
      </c>
      <c r="M215" s="12"/>
    </row>
    <row r="216" spans="2:13">
      <c r="B216" s="11"/>
      <c r="C216" s="65">
        <v>211</v>
      </c>
      <c r="D216" s="65">
        <f>(Observaciones!D216+Observaciones!E216)/2</f>
        <v>11.75</v>
      </c>
      <c r="E216" s="139">
        <f t="shared" si="15"/>
        <v>1.3802776599471762</v>
      </c>
      <c r="F216" s="139">
        <f t="shared" si="16"/>
        <v>9.1193801661548224E-2</v>
      </c>
      <c r="G216" s="139">
        <f t="shared" si="17"/>
        <v>2.4732582499999998</v>
      </c>
      <c r="H216" s="139">
        <f>0.001013*Constantes!$D$6/(0.622*G216)</f>
        <v>4.5054349789437696E-2</v>
      </c>
      <c r="I216" s="139">
        <f t="shared" si="18"/>
        <v>0.34098539738615508</v>
      </c>
      <c r="J216" s="139">
        <f t="shared" si="19"/>
        <v>0.32563879128708983</v>
      </c>
      <c r="K216" s="139">
        <f>(Constantes!$D$12/0.8)*(Constantes!$D$7*J216^2+Constantes!$D$8*J216+Constantes!$D$9)</f>
        <v>9.0776297031901318</v>
      </c>
      <c r="L216" s="139">
        <f>(Constantes!$D$12/0.8)*(0.00376*D216^2-0.0516*D216-6.967)</f>
        <v>-2.6453193749999993</v>
      </c>
      <c r="M216" s="12"/>
    </row>
    <row r="217" spans="2:13">
      <c r="B217" s="11"/>
      <c r="C217" s="65">
        <v>212</v>
      </c>
      <c r="D217" s="65">
        <f>(Observaciones!D217+Observaciones!E217)/2</f>
        <v>9.9</v>
      </c>
      <c r="E217" s="139">
        <f t="shared" si="15"/>
        <v>1.2203261059395465</v>
      </c>
      <c r="F217" s="139">
        <f t="shared" si="16"/>
        <v>8.1837230413319473E-2</v>
      </c>
      <c r="G217" s="139">
        <f t="shared" si="17"/>
        <v>2.4776260999999997</v>
      </c>
      <c r="H217" s="139">
        <f>0.001013*Constantes!$D$6/(0.622*G217)</f>
        <v>4.4974922695201085E-2</v>
      </c>
      <c r="I217" s="139">
        <f t="shared" si="18"/>
        <v>0.3281896076316444</v>
      </c>
      <c r="J217" s="139">
        <f t="shared" si="19"/>
        <v>0.32133079072719428</v>
      </c>
      <c r="K217" s="139">
        <f>(Constantes!$D$12/0.8)*(Constantes!$D$7*J217^2+Constantes!$D$8*J217+Constantes!$D$9)</f>
        <v>9.1091516803667485</v>
      </c>
      <c r="L217" s="139">
        <f>(Constantes!$D$12/0.8)*(0.00376*D217^2-0.0516*D217-6.967)</f>
        <v>-2.6659958999999995</v>
      </c>
      <c r="M217" s="12"/>
    </row>
    <row r="218" spans="2:13">
      <c r="B218" s="11"/>
      <c r="C218" s="65">
        <v>213</v>
      </c>
      <c r="D218" s="65">
        <f>(Observaciones!D218+Observaciones!E218)/2</f>
        <v>11.95</v>
      </c>
      <c r="E218" s="139">
        <f t="shared" si="15"/>
        <v>1.3986262031935408</v>
      </c>
      <c r="F218" s="139">
        <f t="shared" si="16"/>
        <v>9.2257839608086131E-2</v>
      </c>
      <c r="G218" s="139">
        <f t="shared" si="17"/>
        <v>2.4727860499999998</v>
      </c>
      <c r="H218" s="139">
        <f>0.001013*Constantes!$D$6/(0.622*G218)</f>
        <v>4.5062953309329995E-2</v>
      </c>
      <c r="I218" s="139">
        <f t="shared" si="18"/>
        <v>0.34233474612907638</v>
      </c>
      <c r="J218" s="139">
        <f t="shared" si="19"/>
        <v>0.3169275729191196</v>
      </c>
      <c r="K218" s="139">
        <f>(Constantes!$D$12/0.8)*(Constantes!$D$7*J218^2+Constantes!$D$8*J218+Constantes!$D$9)</f>
        <v>9.1411760774358086</v>
      </c>
      <c r="L218" s="139">
        <f>(Constantes!$D$12/0.8)*(0.00376*D218^2-0.0516*D218-6.967)</f>
        <v>-2.6425059749999993</v>
      </c>
      <c r="M218" s="12"/>
    </row>
    <row r="219" spans="2:13">
      <c r="B219" s="11"/>
      <c r="C219" s="65">
        <v>214</v>
      </c>
      <c r="D219" s="65">
        <f>(Observaciones!D219+Observaciones!E219)/2</f>
        <v>11.4</v>
      </c>
      <c r="E219" s="139">
        <f t="shared" si="15"/>
        <v>1.3486760963347784</v>
      </c>
      <c r="F219" s="139">
        <f t="shared" si="16"/>
        <v>8.9356889727344888E-2</v>
      </c>
      <c r="G219" s="139">
        <f t="shared" si="17"/>
        <v>2.4740845999999999</v>
      </c>
      <c r="H219" s="139">
        <f>0.001013*Constantes!$D$6/(0.622*G219)</f>
        <v>4.5039301532014117E-2</v>
      </c>
      <c r="I219" s="139">
        <f t="shared" si="18"/>
        <v>0.33860789639405336</v>
      </c>
      <c r="J219" s="139">
        <f t="shared" si="19"/>
        <v>0.31243044263133196</v>
      </c>
      <c r="K219" s="139">
        <f>(Constantes!$D$12/0.8)*(Constantes!$D$7*J219^2+Constantes!$D$8*J219+Constantes!$D$9)</f>
        <v>9.173680751264671</v>
      </c>
      <c r="L219" s="139">
        <f>(Constantes!$D$12/0.8)*(0.00376*D219^2-0.0516*D219-6.967)</f>
        <v>-2.6499713999999996</v>
      </c>
      <c r="M219" s="12"/>
    </row>
    <row r="220" spans="2:13">
      <c r="B220" s="11"/>
      <c r="C220" s="65">
        <v>215</v>
      </c>
      <c r="D220" s="65">
        <f>(Observaciones!D220+Observaciones!E220)/2</f>
        <v>11.4</v>
      </c>
      <c r="E220" s="139">
        <f t="shared" si="15"/>
        <v>1.3486760963347784</v>
      </c>
      <c r="F220" s="139">
        <f t="shared" si="16"/>
        <v>8.9356889727344888E-2</v>
      </c>
      <c r="G220" s="139">
        <f t="shared" si="17"/>
        <v>2.4740845999999999</v>
      </c>
      <c r="H220" s="139">
        <f>0.001013*Constantes!$D$6/(0.622*G220)</f>
        <v>4.5039301532014117E-2</v>
      </c>
      <c r="I220" s="139">
        <f t="shared" si="18"/>
        <v>0.33860789639405336</v>
      </c>
      <c r="J220" s="139">
        <f t="shared" si="19"/>
        <v>0.3078407324605914</v>
      </c>
      <c r="K220" s="139">
        <f>(Constantes!$D$12/0.8)*(Constantes!$D$7*J220^2+Constantes!$D$8*J220+Constantes!$D$9)</f>
        <v>9.206643326740954</v>
      </c>
      <c r="L220" s="139">
        <f>(Constantes!$D$12/0.8)*(0.00376*D220^2-0.0516*D220-6.967)</f>
        <v>-2.6499713999999996</v>
      </c>
      <c r="M220" s="12"/>
    </row>
    <row r="221" spans="2:13">
      <c r="B221" s="11"/>
      <c r="C221" s="65">
        <v>216</v>
      </c>
      <c r="D221" s="65">
        <f>(Observaciones!D221+Observaciones!E221)/2</f>
        <v>11.4</v>
      </c>
      <c r="E221" s="139">
        <f t="shared" si="15"/>
        <v>1.3486760963347784</v>
      </c>
      <c r="F221" s="139">
        <f t="shared" si="16"/>
        <v>8.9356889727344888E-2</v>
      </c>
      <c r="G221" s="139">
        <f t="shared" si="17"/>
        <v>2.4740845999999999</v>
      </c>
      <c r="H221" s="139">
        <f>0.001013*Constantes!$D$6/(0.622*G221)</f>
        <v>4.5039301532014117E-2</v>
      </c>
      <c r="I221" s="139">
        <f t="shared" si="18"/>
        <v>0.33860789639405336</v>
      </c>
      <c r="J221" s="139">
        <f t="shared" si="19"/>
        <v>0.30315980243707574</v>
      </c>
      <c r="K221" s="139">
        <f>(Constantes!$D$12/0.8)*(Constantes!$D$7*J221^2+Constantes!$D$8*J221+Constantes!$D$9)</f>
        <v>9.2400412185060699</v>
      </c>
      <c r="L221" s="139">
        <f>(Constantes!$D$12/0.8)*(0.00376*D221^2-0.0516*D221-6.967)</f>
        <v>-2.6499713999999996</v>
      </c>
      <c r="M221" s="12"/>
    </row>
    <row r="222" spans="2:13">
      <c r="B222" s="11"/>
      <c r="C222" s="65">
        <v>217</v>
      </c>
      <c r="D222" s="65">
        <f>(Observaciones!D222+Observaciones!E222)/2</f>
        <v>12.8</v>
      </c>
      <c r="E222" s="139">
        <f t="shared" si="15"/>
        <v>1.4790196183138538</v>
      </c>
      <c r="F222" s="139">
        <f t="shared" si="16"/>
        <v>9.6898823770774328E-2</v>
      </c>
      <c r="G222" s="139">
        <f t="shared" si="17"/>
        <v>2.4707792</v>
      </c>
      <c r="H222" s="139">
        <f>0.001013*Constantes!$D$6/(0.622*G222)</f>
        <v>4.5099554956231032E-2</v>
      </c>
      <c r="I222" s="139">
        <f t="shared" si="18"/>
        <v>0.34799397749689576</v>
      </c>
      <c r="J222" s="139">
        <f t="shared" si="19"/>
        <v>0.29838903962137336</v>
      </c>
      <c r="K222" s="139">
        <f>(Constantes!$D$12/0.8)*(Constantes!$D$7*J222^2+Constantes!$D$8*J222+Constantes!$D$9)</f>
        <v>9.2738516528394346</v>
      </c>
      <c r="L222" s="139">
        <f>(Constantes!$D$12/0.8)*(0.00376*D222^2-0.0516*D222-6.967)</f>
        <v>-2.6292905999999996</v>
      </c>
      <c r="M222" s="12"/>
    </row>
    <row r="223" spans="2:13">
      <c r="B223" s="11"/>
      <c r="C223" s="65">
        <v>218</v>
      </c>
      <c r="D223" s="65">
        <f>(Observaciones!D223+Observaciones!E223)/2</f>
        <v>6.3999999999999995</v>
      </c>
      <c r="E223" s="139">
        <f t="shared" si="15"/>
        <v>0.96173610737939708</v>
      </c>
      <c r="F223" s="139">
        <f t="shared" si="16"/>
        <v>6.6361595220328126E-2</v>
      </c>
      <c r="G223" s="139">
        <f t="shared" si="17"/>
        <v>2.4858895999999997</v>
      </c>
      <c r="H223" s="139">
        <f>0.001013*Constantes!$D$6/(0.622*G223)</f>
        <v>4.4825418761602502E-2</v>
      </c>
      <c r="I223" s="139">
        <f t="shared" si="18"/>
        <v>0.30251816528286729</v>
      </c>
      <c r="J223" s="139">
        <f t="shared" si="19"/>
        <v>0.29352985769346845</v>
      </c>
      <c r="K223" s="139">
        <f>(Constantes!$D$12/0.8)*(Constantes!$D$7*J223^2+Constantes!$D$8*J223+Constantes!$D$9)</f>
        <v>9.3080516896688561</v>
      </c>
      <c r="L223" s="139">
        <f>(Constantes!$D$12/0.8)*(0.00376*D223^2-0.0516*D223-6.967)</f>
        <v>-2.6787113999999992</v>
      </c>
      <c r="M223" s="12"/>
    </row>
    <row r="224" spans="2:13">
      <c r="B224" s="11"/>
      <c r="C224" s="65">
        <v>219</v>
      </c>
      <c r="D224" s="65">
        <f>(Observaciones!D224+Observaciones!E224)/2</f>
        <v>11.35</v>
      </c>
      <c r="E224" s="139">
        <f t="shared" si="15"/>
        <v>1.3442138857215939</v>
      </c>
      <c r="F224" s="139">
        <f t="shared" si="16"/>
        <v>8.9097066304630032E-2</v>
      </c>
      <c r="G224" s="139">
        <f t="shared" si="17"/>
        <v>2.4742026500000001</v>
      </c>
      <c r="H224" s="139">
        <f>0.001013*Constantes!$D$6/(0.622*G224)</f>
        <v>4.5037152601510852E-2</v>
      </c>
      <c r="I224" s="139">
        <f t="shared" si="18"/>
        <v>0.33826658351104416</v>
      </c>
      <c r="J224" s="139">
        <f t="shared" si="19"/>
        <v>0.28858369653383575</v>
      </c>
      <c r="K224" s="139">
        <f>(Constantes!$D$12/0.8)*(Constantes!$D$7*J224^2+Constantes!$D$8*J224+Constantes!$D$9)</f>
        <v>9.3426182446824892</v>
      </c>
      <c r="L224" s="139">
        <f>(Constantes!$D$12/0.8)*(0.00376*D224^2-0.0516*D224-6.967)</f>
        <v>-2.6506077749999997</v>
      </c>
      <c r="M224" s="12"/>
    </row>
    <row r="225" spans="2:13">
      <c r="B225" s="11"/>
      <c r="C225" s="65">
        <v>220</v>
      </c>
      <c r="D225" s="65">
        <f>(Observaciones!D225+Observaciones!E225)/2</f>
        <v>10.15</v>
      </c>
      <c r="E225" s="139">
        <f t="shared" si="15"/>
        <v>1.2409408882084079</v>
      </c>
      <c r="F225" s="139">
        <f t="shared" si="16"/>
        <v>8.3051624609049163E-2</v>
      </c>
      <c r="G225" s="139">
        <f t="shared" si="17"/>
        <v>2.47703585</v>
      </c>
      <c r="H225" s="139">
        <f>0.001013*Constantes!$D$6/(0.622*G225)</f>
        <v>4.4985639717371281E-2</v>
      </c>
      <c r="I225" s="139">
        <f t="shared" si="18"/>
        <v>0.32995141784668947</v>
      </c>
      <c r="J225" s="139">
        <f t="shared" si="19"/>
        <v>0.28355202179677386</v>
      </c>
      <c r="K225" s="139">
        <f>(Constantes!$D$12/0.8)*(Constantes!$D$7*J225^2+Constantes!$D$8*J225+Constantes!$D$9)</f>
        <v>9.3775281115176643</v>
      </c>
      <c r="L225" s="139">
        <f>(Constantes!$D$12/0.8)*(0.00376*D225^2-0.0516*D225-6.967)</f>
        <v>-2.6637657749999994</v>
      </c>
      <c r="M225" s="12"/>
    </row>
    <row r="226" spans="2:13">
      <c r="B226" s="11"/>
      <c r="C226" s="65">
        <v>221</v>
      </c>
      <c r="D226" s="65">
        <f>(Observaciones!D226+Observaciones!E226)/2</f>
        <v>12.2</v>
      </c>
      <c r="E226" s="139">
        <f t="shared" si="15"/>
        <v>1.421862932192234</v>
      </c>
      <c r="F226" s="139">
        <f t="shared" si="16"/>
        <v>9.3602745308232094E-2</v>
      </c>
      <c r="G226" s="139">
        <f t="shared" si="17"/>
        <v>2.4721957999999997</v>
      </c>
      <c r="H226" s="139">
        <f>0.001013*Constantes!$D$6/(0.622*G226)</f>
        <v>4.5073712331002484E-2</v>
      </c>
      <c r="I226" s="139">
        <f t="shared" si="18"/>
        <v>0.34401194911201238</v>
      </c>
      <c r="J226" s="139">
        <f t="shared" si="19"/>
        <v>0.27843632447609956</v>
      </c>
      <c r="K226" s="139">
        <f>(Constantes!$D$12/0.8)*(Constantes!$D$7*J226^2+Constantes!$D$8*J226+Constantes!$D$9)</f>
        <v>9.4127579840018054</v>
      </c>
      <c r="L226" s="139">
        <f>(Constantes!$D$12/0.8)*(0.00376*D226^2-0.0516*D226-6.967)</f>
        <v>-2.6388305999999995</v>
      </c>
      <c r="M226" s="12"/>
    </row>
    <row r="227" spans="2:13">
      <c r="B227" s="11"/>
      <c r="C227" s="65">
        <v>222</v>
      </c>
      <c r="D227" s="65">
        <f>(Observaciones!D227+Observaciones!E227)/2</f>
        <v>12.5</v>
      </c>
      <c r="E227" s="139">
        <f t="shared" si="15"/>
        <v>1.4501940250881777</v>
      </c>
      <c r="F227" s="139">
        <f t="shared" si="16"/>
        <v>9.5238642712590429E-2</v>
      </c>
      <c r="G227" s="139">
        <f t="shared" si="17"/>
        <v>2.4714874999999998</v>
      </c>
      <c r="H227" s="139">
        <f>0.001013*Constantes!$D$6/(0.622*G227)</f>
        <v>4.5086629940516605E-2</v>
      </c>
      <c r="I227" s="139">
        <f t="shared" si="18"/>
        <v>0.34601062071581223</v>
      </c>
      <c r="J227" s="139">
        <f t="shared" si="19"/>
        <v>0.27323812046333518</v>
      </c>
      <c r="K227" s="139">
        <f>(Constantes!$D$12/0.8)*(Constantes!$D$7*J227^2+Constantes!$D$8*J227+Constantes!$D$9)</f>
        <v>9.4482844784206481</v>
      </c>
      <c r="L227" s="139">
        <f>(Constantes!$D$12/0.8)*(0.00376*D227^2-0.0516*D227-6.967)</f>
        <v>-2.6341874999999995</v>
      </c>
      <c r="M227" s="12"/>
    </row>
    <row r="228" spans="2:13">
      <c r="B228" s="11"/>
      <c r="C228" s="65">
        <v>223</v>
      </c>
      <c r="D228" s="65">
        <f>(Observaciones!D228+Observaciones!E228)/2</f>
        <v>10.85</v>
      </c>
      <c r="E228" s="139">
        <f t="shared" si="15"/>
        <v>1.3003002567289974</v>
      </c>
      <c r="F228" s="139">
        <f t="shared" si="16"/>
        <v>8.6534052607070783E-2</v>
      </c>
      <c r="G228" s="139">
        <f t="shared" si="17"/>
        <v>2.4753831499999999</v>
      </c>
      <c r="H228" s="139">
        <f>0.001013*Constantes!$D$6/(0.622*G228)</f>
        <v>4.5015674569455051E-2</v>
      </c>
      <c r="I228" s="139">
        <f t="shared" si="18"/>
        <v>0.33483065028999898</v>
      </c>
      <c r="J228" s="139">
        <f t="shared" si="19"/>
        <v>0.26795895009851584</v>
      </c>
      <c r="K228" s="139">
        <f>(Constantes!$D$12/0.8)*(Constantes!$D$7*J228^2+Constantes!$D$8*J228+Constantes!$D$9)</f>
        <v>9.4840841557889632</v>
      </c>
      <c r="L228" s="139">
        <f>(Constantes!$D$12/0.8)*(0.00376*D228^2-0.0516*D228-6.967)</f>
        <v>-2.6565837749999996</v>
      </c>
      <c r="M228" s="12"/>
    </row>
    <row r="229" spans="2:13">
      <c r="B229" s="11"/>
      <c r="C229" s="65">
        <v>224</v>
      </c>
      <c r="D229" s="65">
        <f>(Observaciones!D229+Observaciones!E229)/2</f>
        <v>10.450000000000001</v>
      </c>
      <c r="E229" s="139">
        <f t="shared" si="15"/>
        <v>1.2660823210259287</v>
      </c>
      <c r="F229" s="139">
        <f t="shared" si="16"/>
        <v>8.4529163709539321E-2</v>
      </c>
      <c r="G229" s="139">
        <f t="shared" si="17"/>
        <v>2.4763275499999997</v>
      </c>
      <c r="H229" s="139">
        <f>0.001013*Constantes!$D$6/(0.622*G229)</f>
        <v>4.4998506887795414E-2</v>
      </c>
      <c r="I229" s="139">
        <f t="shared" si="18"/>
        <v>0.33205228467683068</v>
      </c>
      <c r="J229" s="139">
        <f t="shared" si="19"/>
        <v>0.26260037771375455</v>
      </c>
      <c r="K229" s="139">
        <f>(Constantes!$D$12/0.8)*(Constantes!$D$7*J229^2+Constantes!$D$8*J229+Constantes!$D$9)</f>
        <v>9.5201335440989769</v>
      </c>
      <c r="L229" s="139">
        <f>(Constantes!$D$12/0.8)*(0.00376*D229^2-0.0516*D229-6.967)</f>
        <v>-2.6608569749999997</v>
      </c>
      <c r="M229" s="12"/>
    </row>
    <row r="230" spans="2:13">
      <c r="B230" s="11"/>
      <c r="C230" s="65">
        <v>225</v>
      </c>
      <c r="D230" s="65">
        <f>(Observaciones!D230+Observaciones!E230)/2</f>
        <v>10.15</v>
      </c>
      <c r="E230" s="139">
        <f t="shared" si="15"/>
        <v>1.2409408882084079</v>
      </c>
      <c r="F230" s="139">
        <f t="shared" si="16"/>
        <v>8.3051624609049163E-2</v>
      </c>
      <c r="G230" s="139">
        <f t="shared" si="17"/>
        <v>2.47703585</v>
      </c>
      <c r="H230" s="139">
        <f>0.001013*Constantes!$D$6/(0.622*G230)</f>
        <v>4.4985639717371281E-2</v>
      </c>
      <c r="I230" s="139">
        <f t="shared" si="18"/>
        <v>0.32995141784668947</v>
      </c>
      <c r="J230" s="139">
        <f t="shared" si="19"/>
        <v>0.25716399116969624</v>
      </c>
      <c r="K230" s="139">
        <f>(Constantes!$D$12/0.8)*(Constantes!$D$7*J230^2+Constantes!$D$8*J230+Constantes!$D$9)</f>
        <v>9.5564091605217776</v>
      </c>
      <c r="L230" s="139">
        <f>(Constantes!$D$12/0.8)*(0.00376*D230^2-0.0516*D230-6.967)</f>
        <v>-2.6637657749999994</v>
      </c>
      <c r="M230" s="12"/>
    </row>
    <row r="231" spans="2:13">
      <c r="B231" s="11"/>
      <c r="C231" s="65">
        <v>226</v>
      </c>
      <c r="D231" s="65">
        <f>(Observaciones!D231+Observaciones!E231)/2</f>
        <v>10</v>
      </c>
      <c r="E231" s="139">
        <f t="shared" si="15"/>
        <v>1.2285355953233976</v>
      </c>
      <c r="F231" s="139">
        <f t="shared" si="16"/>
        <v>8.2321156964857062E-2</v>
      </c>
      <c r="G231" s="139">
        <f t="shared" si="17"/>
        <v>2.4773899999999998</v>
      </c>
      <c r="H231" s="139">
        <f>0.001013*Constantes!$D$6/(0.622*G231)</f>
        <v>4.4979208891257547E-2</v>
      </c>
      <c r="I231" s="139">
        <f t="shared" si="18"/>
        <v>0.32889553570326324</v>
      </c>
      <c r="J231" s="139">
        <f t="shared" si="19"/>
        <v>0.25165140138500097</v>
      </c>
      <c r="K231" s="139">
        <f>(Constantes!$D$12/0.8)*(Constantes!$D$7*J231^2+Constantes!$D$8*J231+Constantes!$D$9)</f>
        <v>9.5928875335370662</v>
      </c>
      <c r="L231" s="139">
        <f>(Constantes!$D$12/0.8)*(0.00376*D231^2-0.0516*D231-6.967)</f>
        <v>-2.6651249999999993</v>
      </c>
      <c r="M231" s="12"/>
    </row>
    <row r="232" spans="2:13">
      <c r="B232" s="11"/>
      <c r="C232" s="65">
        <v>227</v>
      </c>
      <c r="D232" s="65">
        <f>(Observaciones!D232+Observaciones!E232)/2</f>
        <v>10.4</v>
      </c>
      <c r="E232" s="139">
        <f t="shared" si="15"/>
        <v>1.2618612427946017</v>
      </c>
      <c r="F232" s="139">
        <f t="shared" si="16"/>
        <v>8.4281361443687683E-2</v>
      </c>
      <c r="G232" s="139">
        <f t="shared" si="17"/>
        <v>2.4764455999999999</v>
      </c>
      <c r="H232" s="139">
        <f>0.001013*Constantes!$D$6/(0.622*G232)</f>
        <v>4.4996361848252404E-2</v>
      </c>
      <c r="I232" s="139">
        <f t="shared" si="18"/>
        <v>0.33170315327202898</v>
      </c>
      <c r="J232" s="139">
        <f t="shared" si="19"/>
        <v>0.24606424185899331</v>
      </c>
      <c r="K232" s="139">
        <f>(Constantes!$D$12/0.8)*(Constantes!$D$7*J232^2+Constantes!$D$8*J232+Constantes!$D$9)</f>
        <v>9.6295452249666837</v>
      </c>
      <c r="L232" s="139">
        <f>(Constantes!$D$12/0.8)*(0.00376*D232^2-0.0516*D232-6.967)</f>
        <v>-2.6613593999999994</v>
      </c>
      <c r="M232" s="12"/>
    </row>
    <row r="233" spans="2:13">
      <c r="B233" s="11"/>
      <c r="C233" s="65">
        <v>228</v>
      </c>
      <c r="D233" s="65">
        <f>(Observaciones!D233+Observaciones!E233)/2</f>
        <v>10.4</v>
      </c>
      <c r="E233" s="139">
        <f t="shared" si="15"/>
        <v>1.2618612427946017</v>
      </c>
      <c r="F233" s="139">
        <f t="shared" si="16"/>
        <v>8.4281361443687683E-2</v>
      </c>
      <c r="G233" s="139">
        <f t="shared" si="17"/>
        <v>2.4764455999999999</v>
      </c>
      <c r="H233" s="139">
        <f>0.001013*Constantes!$D$6/(0.622*G233)</f>
        <v>4.4996361848252404E-2</v>
      </c>
      <c r="I233" s="139">
        <f t="shared" si="18"/>
        <v>0.33170315327202898</v>
      </c>
      <c r="J233" s="139">
        <f t="shared" si="19"/>
        <v>0.24040416818762153</v>
      </c>
      <c r="K233" s="139">
        <f>(Constantes!$D$12/0.8)*(Constantes!$D$7*J233^2+Constantes!$D$8*J233+Constantes!$D$9)</f>
        <v>9.6663588518875425</v>
      </c>
      <c r="L233" s="139">
        <f>(Constantes!$D$12/0.8)*(0.00376*D233^2-0.0516*D233-6.967)</f>
        <v>-2.6613593999999994</v>
      </c>
      <c r="M233" s="12"/>
    </row>
    <row r="234" spans="2:13">
      <c r="B234" s="11"/>
      <c r="C234" s="65">
        <v>229</v>
      </c>
      <c r="D234" s="65">
        <f>(Observaciones!D234+Observaciones!E234)/2</f>
        <v>11.25</v>
      </c>
      <c r="E234" s="139">
        <f t="shared" si="15"/>
        <v>1.3353283650298429</v>
      </c>
      <c r="F234" s="139">
        <f t="shared" si="16"/>
        <v>8.8579350899344877E-2</v>
      </c>
      <c r="G234" s="139">
        <f t="shared" si="17"/>
        <v>2.47443875</v>
      </c>
      <c r="H234" s="139">
        <f>0.001013*Constantes!$D$6/(0.622*G234)</f>
        <v>4.5032855355628641E-2</v>
      </c>
      <c r="I234" s="139">
        <f t="shared" si="18"/>
        <v>0.33758270995629469</v>
      </c>
      <c r="J234" s="139">
        <f t="shared" si="19"/>
        <v>0.23467285757286874</v>
      </c>
      <c r="K234" s="139">
        <f>(Constantes!$D$12/0.8)*(Constantes!$D$7*J234^2+Constantes!$D$8*J234+Constantes!$D$9)</f>
        <v>9.7033051083997268</v>
      </c>
      <c r="L234" s="139">
        <f>(Constantes!$D$12/0.8)*(0.00376*D234^2-0.0516*D234-6.967)</f>
        <v>-2.6518593749999995</v>
      </c>
      <c r="M234" s="12"/>
    </row>
    <row r="235" spans="2:13">
      <c r="B235" s="11"/>
      <c r="C235" s="65">
        <v>230</v>
      </c>
      <c r="D235" s="65">
        <f>(Observaciones!D235+Observaciones!E235)/2</f>
        <v>11.2</v>
      </c>
      <c r="E235" s="139">
        <f t="shared" si="15"/>
        <v>1.3309049906437358</v>
      </c>
      <c r="F235" s="139">
        <f t="shared" si="16"/>
        <v>8.8321456330061332E-2</v>
      </c>
      <c r="G235" s="139">
        <f t="shared" si="17"/>
        <v>2.4745567999999998</v>
      </c>
      <c r="H235" s="139">
        <f>0.001013*Constantes!$D$6/(0.622*G235)</f>
        <v>4.5030707040191013E-2</v>
      </c>
      <c r="I235" s="139">
        <f t="shared" si="18"/>
        <v>0.33724015024190968</v>
      </c>
      <c r="J235" s="139">
        <f t="shared" si="19"/>
        <v>0.22887200832576216</v>
      </c>
      <c r="K235" s="139">
        <f>(Constantes!$D$12/0.8)*(Constantes!$D$7*J235^2+Constantes!$D$8*J235+Constantes!$D$9)</f>
        <v>9.7403607872257023</v>
      </c>
      <c r="L235" s="139">
        <f>(Constantes!$D$12/0.8)*(0.00376*D235^2-0.0516*D235-6.967)</f>
        <v>-2.6524745999999997</v>
      </c>
      <c r="M235" s="12"/>
    </row>
    <row r="236" spans="2:13">
      <c r="B236" s="11"/>
      <c r="C236" s="65">
        <v>231</v>
      </c>
      <c r="D236" s="65">
        <f>(Observaciones!D236+Observaciones!E236)/2</f>
        <v>11.299999999999999</v>
      </c>
      <c r="E236" s="139">
        <f t="shared" si="15"/>
        <v>1.3397646526819855</v>
      </c>
      <c r="F236" s="139">
        <f t="shared" si="16"/>
        <v>8.8837887126731505E-2</v>
      </c>
      <c r="G236" s="139">
        <f t="shared" si="17"/>
        <v>2.4743206999999998</v>
      </c>
      <c r="H236" s="139">
        <f>0.001013*Constantes!$D$6/(0.622*G236)</f>
        <v>4.5035003876058806E-2</v>
      </c>
      <c r="I236" s="139">
        <f t="shared" si="18"/>
        <v>0.33792485453988752</v>
      </c>
      <c r="J236" s="139">
        <f t="shared" si="19"/>
        <v>0.22300333936312622</v>
      </c>
      <c r="K236" s="139">
        <f>(Constantes!$D$12/0.8)*(Constantes!$D$7*J236^2+Constantes!$D$8*J236+Constantes!$D$9)</f>
        <v>9.7775028011168459</v>
      </c>
      <c r="L236" s="139">
        <f>(Constantes!$D$12/0.8)*(0.00376*D236^2-0.0516*D236-6.967)</f>
        <v>-2.6512370999999995</v>
      </c>
      <c r="M236" s="12"/>
    </row>
    <row r="237" spans="2:13">
      <c r="B237" s="11"/>
      <c r="C237" s="65">
        <v>232</v>
      </c>
      <c r="D237" s="65">
        <f>(Observaciones!D237+Observaciones!E237)/2</f>
        <v>12.799999999999999</v>
      </c>
      <c r="E237" s="139">
        <f t="shared" si="15"/>
        <v>1.4790196183138535</v>
      </c>
      <c r="F237" s="139">
        <f t="shared" si="16"/>
        <v>9.6898823770774314E-2</v>
      </c>
      <c r="G237" s="139">
        <f t="shared" si="17"/>
        <v>2.4707792</v>
      </c>
      <c r="H237" s="139">
        <f>0.001013*Constantes!$D$6/(0.622*G237)</f>
        <v>4.5099554956231032E-2</v>
      </c>
      <c r="I237" s="139">
        <f t="shared" si="18"/>
        <v>0.3479939774968957</v>
      </c>
      <c r="J237" s="139">
        <f t="shared" si="19"/>
        <v>0.21706858969823073</v>
      </c>
      <c r="K237" s="139">
        <f>(Constantes!$D$12/0.8)*(Constantes!$D$7*J237^2+Constantes!$D$8*J237+Constantes!$D$9)</f>
        <v>9.8147082040437184</v>
      </c>
      <c r="L237" s="139">
        <f>(Constantes!$D$12/0.8)*(0.00376*D237^2-0.0516*D237-6.967)</f>
        <v>-2.6292905999999996</v>
      </c>
      <c r="M237" s="12"/>
    </row>
    <row r="238" spans="2:13">
      <c r="B238" s="11"/>
      <c r="C238" s="65">
        <v>233</v>
      </c>
      <c r="D238" s="65">
        <f>(Observaciones!D238+Observaciones!E238)/2</f>
        <v>11.700000000000001</v>
      </c>
      <c r="E238" s="139">
        <f t="shared" si="15"/>
        <v>1.3757236996547897</v>
      </c>
      <c r="F238" s="139">
        <f t="shared" si="16"/>
        <v>9.0929432125051668E-2</v>
      </c>
      <c r="G238" s="139">
        <f t="shared" si="17"/>
        <v>2.4733763</v>
      </c>
      <c r="H238" s="139">
        <f>0.001013*Constantes!$D$6/(0.622*G238)</f>
        <v>4.5052199422753639E-2</v>
      </c>
      <c r="I238" s="139">
        <f t="shared" si="18"/>
        <v>0.3406470099449177</v>
      </c>
      <c r="J238" s="139">
        <f t="shared" si="19"/>
        <v>0.21106951792548378</v>
      </c>
      <c r="K238" s="139">
        <f>(Constantes!$D$12/0.8)*(Constantes!$D$7*J238^2+Constantes!$D$8*J238+Constantes!$D$9)</f>
        <v>9.8519542121467971</v>
      </c>
      <c r="L238" s="139">
        <f>(Constantes!$D$12/0.8)*(0.00376*D238^2-0.0516*D238-6.967)</f>
        <v>-2.6460050999999996</v>
      </c>
      <c r="M238" s="12"/>
    </row>
    <row r="239" spans="2:13">
      <c r="B239" s="11"/>
      <c r="C239" s="65">
        <v>234</v>
      </c>
      <c r="D239" s="65">
        <f>(Observaciones!D239+Observaciones!E239)/2</f>
        <v>14.15</v>
      </c>
      <c r="E239" s="139">
        <f t="shared" si="15"/>
        <v>1.6150528288927855</v>
      </c>
      <c r="F239" s="139">
        <f t="shared" si="16"/>
        <v>0.10467799774317721</v>
      </c>
      <c r="G239" s="139">
        <f t="shared" si="17"/>
        <v>2.4675918499999998</v>
      </c>
      <c r="H239" s="139">
        <f>0.001013*Constantes!$D$6/(0.622*G239)</f>
        <v>4.5157809349675282E-2</v>
      </c>
      <c r="I239" s="139">
        <f t="shared" si="18"/>
        <v>0.35672784756039339</v>
      </c>
      <c r="J239" s="139">
        <f t="shared" si="19"/>
        <v>0.20500790169932229</v>
      </c>
      <c r="K239" s="139">
        <f>(Constantes!$D$12/0.8)*(Constantes!$D$7*J239^2+Constantes!$D$8*J239+Constantes!$D$9)</f>
        <v>9.8892182244246829</v>
      </c>
      <c r="L239" s="139">
        <f>(Constantes!$D$12/0.8)*(0.00376*D239^2-0.0516*D239-6.967)</f>
        <v>-2.6041137749999996</v>
      </c>
      <c r="M239" s="12"/>
    </row>
    <row r="240" spans="2:13">
      <c r="B240" s="11"/>
      <c r="C240" s="65">
        <v>235</v>
      </c>
      <c r="D240" s="65">
        <f>(Observaciones!D240+Observaciones!E240)/2</f>
        <v>12.1</v>
      </c>
      <c r="E240" s="139">
        <f t="shared" si="15"/>
        <v>1.4125278691197247</v>
      </c>
      <c r="F240" s="139">
        <f t="shared" si="16"/>
        <v>9.306279268564735E-2</v>
      </c>
      <c r="G240" s="139">
        <f t="shared" si="17"/>
        <v>2.4724318999999997</v>
      </c>
      <c r="H240" s="139">
        <f>0.001013*Constantes!$D$6/(0.622*G240)</f>
        <v>4.5069408105886576E-2</v>
      </c>
      <c r="I240" s="139">
        <f t="shared" si="18"/>
        <v>0.34334233509165285</v>
      </c>
      <c r="J240" s="139">
        <f t="shared" si="19"/>
        <v>0.19888553720745422</v>
      </c>
      <c r="K240" s="139">
        <f>(Constantes!$D$12/0.8)*(Constantes!$D$7*J240^2+Constantes!$D$8*J240+Constantes!$D$9)</f>
        <v>9.9264778431371532</v>
      </c>
      <c r="L240" s="139">
        <f>(Constantes!$D$12/0.8)*(0.00376*D240^2-0.0516*D240-6.967)</f>
        <v>-2.6403218999999996</v>
      </c>
      <c r="M240" s="12"/>
    </row>
    <row r="241" spans="2:13">
      <c r="B241" s="11"/>
      <c r="C241" s="65">
        <v>236</v>
      </c>
      <c r="D241" s="65">
        <f>(Observaciones!D241+Observaciones!E241)/2</f>
        <v>12.4</v>
      </c>
      <c r="E241" s="139">
        <f t="shared" si="15"/>
        <v>1.440695742444418</v>
      </c>
      <c r="F241" s="139">
        <f t="shared" si="16"/>
        <v>9.4690659669251859E-2</v>
      </c>
      <c r="G241" s="139">
        <f t="shared" si="17"/>
        <v>2.4717235999999998</v>
      </c>
      <c r="H241" s="139">
        <f>0.001013*Constantes!$D$6/(0.622*G241)</f>
        <v>4.508232324808184E-2</v>
      </c>
      <c r="I241" s="139">
        <f t="shared" si="18"/>
        <v>0.34534609482941636</v>
      </c>
      <c r="J241" s="139">
        <f t="shared" si="19"/>
        <v>0.19270423863861028</v>
      </c>
      <c r="K241" s="139">
        <f>(Constantes!$D$12/0.8)*(Constantes!$D$7*J241^2+Constantes!$D$8*J241+Constantes!$D$9)</f>
        <v>9.9637108939007373</v>
      </c>
      <c r="L241" s="139">
        <f>(Constantes!$D$12/0.8)*(0.00376*D241^2-0.0516*D241-6.967)</f>
        <v>-2.6357633999999992</v>
      </c>
      <c r="M241" s="12"/>
    </row>
    <row r="242" spans="2:13">
      <c r="B242" s="11"/>
      <c r="C242" s="65">
        <v>237</v>
      </c>
      <c r="D242" s="65">
        <f>(Observaciones!D242+Observaciones!E242)/2</f>
        <v>9.5</v>
      </c>
      <c r="E242" s="139">
        <f t="shared" si="15"/>
        <v>1.187968532240967</v>
      </c>
      <c r="F242" s="139">
        <f t="shared" si="16"/>
        <v>7.9925724231647788E-2</v>
      </c>
      <c r="G242" s="139">
        <f t="shared" si="17"/>
        <v>2.4785705</v>
      </c>
      <c r="H242" s="139">
        <f>0.001013*Constantes!$D$6/(0.622*G242)</f>
        <v>4.4957786076737595E-2</v>
      </c>
      <c r="I242" s="139">
        <f t="shared" si="18"/>
        <v>0.32534995521168669</v>
      </c>
      <c r="J242" s="139">
        <f t="shared" si="19"/>
        <v>0.18646583764495964</v>
      </c>
      <c r="K242" s="139">
        <f>(Constantes!$D$12/0.8)*(Constantes!$D$7*J242^2+Constantes!$D$8*J242+Constantes!$D$9)</f>
        <v>10.00089544545494</v>
      </c>
      <c r="L242" s="139">
        <f>(Constantes!$D$12/0.8)*(0.00376*D242^2-0.0516*D242-6.967)</f>
        <v>-2.6691974999999992</v>
      </c>
      <c r="M242" s="12"/>
    </row>
    <row r="243" spans="2:13">
      <c r="B243" s="11"/>
      <c r="C243" s="65">
        <v>238</v>
      </c>
      <c r="D243" s="65">
        <f>(Observaciones!D243+Observaciones!E243)/2</f>
        <v>11.5</v>
      </c>
      <c r="E243" s="139">
        <f t="shared" si="15"/>
        <v>1.3576395793502862</v>
      </c>
      <c r="F243" s="139">
        <f t="shared" si="16"/>
        <v>8.9878474493928939E-2</v>
      </c>
      <c r="G243" s="139">
        <f t="shared" si="17"/>
        <v>2.4738484999999999</v>
      </c>
      <c r="H243" s="139">
        <f>0.001013*Constantes!$D$6/(0.622*G243)</f>
        <v>4.5043600008291752E-2</v>
      </c>
      <c r="I243" s="139">
        <f t="shared" si="18"/>
        <v>0.33928927202235942</v>
      </c>
      <c r="J243" s="139">
        <f t="shared" si="19"/>
        <v>0.18017218279935246</v>
      </c>
      <c r="K243" s="139">
        <f>(Constantes!$D$12/0.8)*(Constantes!$D$7*J243^2+Constantes!$D$8*J243+Constantes!$D$9)</f>
        <v>10.038009829077607</v>
      </c>
      <c r="L243" s="139">
        <f>(Constantes!$D$12/0.8)*(0.00376*D243^2-0.0516*D243-6.967)</f>
        <v>-2.6486774999999994</v>
      </c>
      <c r="M243" s="12"/>
    </row>
    <row r="244" spans="2:13">
      <c r="B244" s="11"/>
      <c r="C244" s="65">
        <v>239</v>
      </c>
      <c r="D244" s="65">
        <f>(Observaciones!D244+Observaciones!E244)/2</f>
        <v>12.25</v>
      </c>
      <c r="E244" s="139">
        <f t="shared" si="15"/>
        <v>1.4265507491669478</v>
      </c>
      <c r="F244" s="139">
        <f t="shared" si="16"/>
        <v>9.387372076527814E-2</v>
      </c>
      <c r="G244" s="139">
        <f t="shared" si="17"/>
        <v>2.47207775</v>
      </c>
      <c r="H244" s="139">
        <f>0.001013*Constantes!$D$6/(0.622*G244)</f>
        <v>4.5075864751872197E-2</v>
      </c>
      <c r="I244" s="139">
        <f t="shared" si="18"/>
        <v>0.34434612138705856</v>
      </c>
      <c r="J244" s="139">
        <f t="shared" si="19"/>
        <v>0.17382513904754765</v>
      </c>
      <c r="K244" s="139">
        <f>(Constantes!$D$12/0.8)*(Constantes!$D$7*J244^2+Constantes!$D$8*J244+Constantes!$D$9)</f>
        <v>10.075032657628356</v>
      </c>
      <c r="L244" s="139">
        <f>(Constantes!$D$12/0.8)*(0.00376*D244^2-0.0516*D244-6.967)</f>
        <v>-2.6380743749999995</v>
      </c>
      <c r="M244" s="12"/>
    </row>
    <row r="245" spans="2:13">
      <c r="B245" s="11"/>
      <c r="C245" s="65">
        <v>240</v>
      </c>
      <c r="D245" s="65">
        <f>(Observaciones!D245+Observaciones!E245)/2</f>
        <v>10</v>
      </c>
      <c r="E245" s="139">
        <f t="shared" si="15"/>
        <v>1.2285355953233976</v>
      </c>
      <c r="F245" s="139">
        <f t="shared" si="16"/>
        <v>8.2321156964857062E-2</v>
      </c>
      <c r="G245" s="139">
        <f t="shared" si="17"/>
        <v>2.4773899999999998</v>
      </c>
      <c r="H245" s="139">
        <f>0.001013*Constantes!$D$6/(0.622*G245)</f>
        <v>4.4979208891257547E-2</v>
      </c>
      <c r="I245" s="139">
        <f t="shared" si="18"/>
        <v>0.32889553570326324</v>
      </c>
      <c r="J245" s="139">
        <f t="shared" si="19"/>
        <v>0.16742658715558911</v>
      </c>
      <c r="K245" s="139">
        <f>(Constantes!$D$12/0.8)*(Constantes!$D$7*J245^2+Constantes!$D$8*J245+Constantes!$D$9)</f>
        <v>10.111942844199485</v>
      </c>
      <c r="L245" s="139">
        <f>(Constantes!$D$12/0.8)*(0.00376*D245^2-0.0516*D245-6.967)</f>
        <v>-2.6651249999999993</v>
      </c>
      <c r="M245" s="12"/>
    </row>
    <row r="246" spans="2:13">
      <c r="B246" s="11"/>
      <c r="C246" s="65">
        <v>241</v>
      </c>
      <c r="D246" s="65">
        <f>(Observaciones!D246+Observaciones!E246)/2</f>
        <v>9.5</v>
      </c>
      <c r="E246" s="139">
        <f t="shared" si="15"/>
        <v>1.187968532240967</v>
      </c>
      <c r="F246" s="139">
        <f t="shared" si="16"/>
        <v>7.9925724231647788E-2</v>
      </c>
      <c r="G246" s="139">
        <f t="shared" si="17"/>
        <v>2.4785705</v>
      </c>
      <c r="H246" s="139">
        <f>0.001013*Constantes!$D$6/(0.622*G246)</f>
        <v>4.4957786076737595E-2</v>
      </c>
      <c r="I246" s="139">
        <f t="shared" si="18"/>
        <v>0.32534995521168669</v>
      </c>
      <c r="J246" s="139">
        <f t="shared" si="19"/>
        <v>0.16097842315249489</v>
      </c>
      <c r="K246" s="139">
        <f>(Constantes!$D$12/0.8)*(Constantes!$D$7*J246^2+Constantes!$D$8*J246+Constantes!$D$9)</f>
        <v>10.148719620354241</v>
      </c>
      <c r="L246" s="139">
        <f>(Constantes!$D$12/0.8)*(0.00376*D246^2-0.0516*D246-6.967)</f>
        <v>-2.6691974999999992</v>
      </c>
      <c r="M246" s="12"/>
    </row>
    <row r="247" spans="2:13">
      <c r="B247" s="11"/>
      <c r="C247" s="65">
        <v>242</v>
      </c>
      <c r="D247" s="65">
        <f>(Observaciones!D247+Observaciones!E247)/2</f>
        <v>11.5</v>
      </c>
      <c r="E247" s="139">
        <f t="shared" si="15"/>
        <v>1.3576395793502862</v>
      </c>
      <c r="F247" s="139">
        <f t="shared" si="16"/>
        <v>8.9878474493928939E-2</v>
      </c>
      <c r="G247" s="139">
        <f t="shared" si="17"/>
        <v>2.4738484999999999</v>
      </c>
      <c r="H247" s="139">
        <f>0.001013*Constantes!$D$6/(0.622*G247)</f>
        <v>4.5043600008291752E-2</v>
      </c>
      <c r="I247" s="139">
        <f t="shared" si="18"/>
        <v>0.33928927202235942</v>
      </c>
      <c r="J247" s="139">
        <f t="shared" si="19"/>
        <v>0.15448255776842162</v>
      </c>
      <c r="K247" s="139">
        <f>(Constantes!$D$12/0.8)*(Constantes!$D$7*J247^2+Constantes!$D$8*J247+Constantes!$D$9)</f>
        <v>10.18534255393282</v>
      </c>
      <c r="L247" s="139">
        <f>(Constantes!$D$12/0.8)*(0.00376*D247^2-0.0516*D247-6.967)</f>
        <v>-2.6486774999999994</v>
      </c>
      <c r="M247" s="12"/>
    </row>
    <row r="248" spans="2:13">
      <c r="B248" s="11"/>
      <c r="C248" s="65">
        <v>243</v>
      </c>
      <c r="D248" s="65">
        <f>(Observaciones!D248+Observaciones!E248)/2</f>
        <v>11</v>
      </c>
      <c r="E248" s="139">
        <f t="shared" si="15"/>
        <v>1.3133399855895733</v>
      </c>
      <c r="F248" s="139">
        <f t="shared" si="16"/>
        <v>8.7296268852053341E-2</v>
      </c>
      <c r="G248" s="139">
        <f t="shared" si="17"/>
        <v>2.4750289999999997</v>
      </c>
      <c r="H248" s="139">
        <f>0.001013*Constantes!$D$6/(0.622*G248)</f>
        <v>4.5022115827779208E-2</v>
      </c>
      <c r="I248" s="139">
        <f t="shared" si="18"/>
        <v>0.33586576991782852</v>
      </c>
      <c r="J248" s="139">
        <f t="shared" si="19"/>
        <v>0.14794091586847496</v>
      </c>
      <c r="K248" s="139">
        <f>(Constantes!$D$12/0.8)*(Constantes!$D$7*J248^2+Constantes!$D$8*J248+Constantes!$D$9)</f>
        <v>10.221791566407024</v>
      </c>
      <c r="L248" s="139">
        <f>(Constantes!$D$12/0.8)*(0.00376*D248^2-0.0516*D248-6.967)</f>
        <v>-2.6548649999999996</v>
      </c>
      <c r="M248" s="12"/>
    </row>
    <row r="249" spans="2:13">
      <c r="B249" s="11"/>
      <c r="C249" s="65">
        <v>244</v>
      </c>
      <c r="D249" s="65">
        <f>(Observaciones!D249+Observaciones!E249)/2</f>
        <v>11.9</v>
      </c>
      <c r="E249" s="139">
        <f t="shared" si="15"/>
        <v>1.3940190963940859</v>
      </c>
      <c r="F249" s="139">
        <f t="shared" si="16"/>
        <v>9.1990843524687727E-2</v>
      </c>
      <c r="G249" s="139">
        <f t="shared" si="17"/>
        <v>2.4729041</v>
      </c>
      <c r="H249" s="139">
        <f>0.001013*Constantes!$D$6/(0.622*G249)</f>
        <v>4.506080212132469E-2</v>
      </c>
      <c r="I249" s="139">
        <f t="shared" si="18"/>
        <v>0.34199803993111727</v>
      </c>
      <c r="J249" s="139">
        <f t="shared" si="19"/>
        <v>0.14135543588232999</v>
      </c>
      <c r="K249" s="139">
        <f>(Constantes!$D$12/0.8)*(Constantes!$D$7*J249^2+Constantes!$D$8*J249+Constantes!$D$9)</f>
        <v>10.258046949765035</v>
      </c>
      <c r="L249" s="139">
        <f>(Constantes!$D$12/0.8)*(0.00376*D249^2-0.0516*D249-6.967)</f>
        <v>-2.6432198999999996</v>
      </c>
      <c r="M249" s="12"/>
    </row>
    <row r="250" spans="2:13">
      <c r="B250" s="11"/>
      <c r="C250" s="65">
        <v>245</v>
      </c>
      <c r="D250" s="65">
        <f>(Observaciones!D250+Observaciones!E250)/2</f>
        <v>11.6</v>
      </c>
      <c r="E250" s="139">
        <f t="shared" si="15"/>
        <v>1.3666553605146039</v>
      </c>
      <c r="F250" s="139">
        <f t="shared" si="16"/>
        <v>9.0402651818888541E-2</v>
      </c>
      <c r="G250" s="139">
        <f t="shared" si="17"/>
        <v>2.4736123999999999</v>
      </c>
      <c r="H250" s="139">
        <f>0.001013*Constantes!$D$6/(0.622*G250)</f>
        <v>4.5047899305126593E-2</v>
      </c>
      <c r="I250" s="139">
        <f t="shared" si="18"/>
        <v>0.33996897773719964</v>
      </c>
      <c r="J250" s="139">
        <f t="shared" si="19"/>
        <v>0.13472806922983294</v>
      </c>
      <c r="K250" s="139">
        <f>(Constantes!$D$12/0.8)*(Constantes!$D$7*J250^2+Constantes!$D$8*J250+Constantes!$D$9)</f>
        <v>10.294089382908336</v>
      </c>
      <c r="L250" s="139">
        <f>(Constantes!$D$12/0.8)*(0.00376*D250^2-0.0516*D250-6.967)</f>
        <v>-2.6473553999999995</v>
      </c>
      <c r="M250" s="12"/>
    </row>
    <row r="251" spans="2:13">
      <c r="B251" s="11"/>
      <c r="C251" s="65">
        <v>246</v>
      </c>
      <c r="D251" s="65">
        <f>(Observaciones!D251+Observaciones!E251)/2</f>
        <v>11.799999999999999</v>
      </c>
      <c r="E251" s="139">
        <f t="shared" si="15"/>
        <v>1.384844857641909</v>
      </c>
      <c r="F251" s="139">
        <f t="shared" si="16"/>
        <v>9.1458825865714591E-2</v>
      </c>
      <c r="G251" s="139">
        <f t="shared" si="17"/>
        <v>2.4731402</v>
      </c>
      <c r="H251" s="139">
        <f>0.001013*Constantes!$D$6/(0.622*G251)</f>
        <v>4.5056500361407952E-2</v>
      </c>
      <c r="I251" s="139">
        <f t="shared" si="18"/>
        <v>0.3413233651453087</v>
      </c>
      <c r="J251" s="139">
        <f t="shared" si="19"/>
        <v>0.12806077974275321</v>
      </c>
      <c r="K251" s="139">
        <f>(Constantes!$D$12/0.8)*(Constantes!$D$7*J251^2+Constantes!$D$8*J251+Constantes!$D$9)</f>
        <v>10.329899947543426</v>
      </c>
      <c r="L251" s="139">
        <f>(Constantes!$D$12/0.8)*(0.00376*D251^2-0.0516*D251-6.967)</f>
        <v>-2.6446265999999996</v>
      </c>
      <c r="M251" s="12"/>
    </row>
    <row r="252" spans="2:13">
      <c r="B252" s="11"/>
      <c r="C252" s="65">
        <v>247</v>
      </c>
      <c r="D252" s="65">
        <f>(Observaciones!D252+Observaciones!E252)/2</f>
        <v>10.4</v>
      </c>
      <c r="E252" s="139">
        <f t="shared" si="15"/>
        <v>1.2618612427946017</v>
      </c>
      <c r="F252" s="139">
        <f t="shared" si="16"/>
        <v>8.4281361443687683E-2</v>
      </c>
      <c r="G252" s="139">
        <f t="shared" si="17"/>
        <v>2.4764455999999999</v>
      </c>
      <c r="H252" s="139">
        <f>0.001013*Constantes!$D$6/(0.622*G252)</f>
        <v>4.4996361848252404E-2</v>
      </c>
      <c r="I252" s="139">
        <f t="shared" si="18"/>
        <v>0.33170315327202898</v>
      </c>
      <c r="J252" s="139">
        <f t="shared" si="19"/>
        <v>0.1213555430828577</v>
      </c>
      <c r="K252" s="139">
        <f>(Constantes!$D$12/0.8)*(Constantes!$D$7*J252^2+Constantes!$D$8*J252+Constantes!$D$9)</f>
        <v>10.365460143551548</v>
      </c>
      <c r="L252" s="139">
        <f>(Constantes!$D$12/0.8)*(0.00376*D252^2-0.0516*D252-6.967)</f>
        <v>-2.6613593999999994</v>
      </c>
      <c r="M252" s="12"/>
    </row>
    <row r="253" spans="2:13">
      <c r="B253" s="11"/>
      <c r="C253" s="65">
        <v>248</v>
      </c>
      <c r="D253" s="65">
        <f>(Observaciones!D253+Observaciones!E253)/2</f>
        <v>11.25</v>
      </c>
      <c r="E253" s="139">
        <f t="shared" si="15"/>
        <v>1.3353283650298429</v>
      </c>
      <c r="F253" s="139">
        <f t="shared" si="16"/>
        <v>8.8579350899344877E-2</v>
      </c>
      <c r="G253" s="139">
        <f t="shared" si="17"/>
        <v>2.47443875</v>
      </c>
      <c r="H253" s="139">
        <f>0.001013*Constantes!$D$6/(0.622*G253)</f>
        <v>4.5032855355628641E-2</v>
      </c>
      <c r="I253" s="139">
        <f t="shared" si="18"/>
        <v>0.33758270995629469</v>
      </c>
      <c r="J253" s="139">
        <f t="shared" si="19"/>
        <v>0.11461434615647929</v>
      </c>
      <c r="K253" s="139">
        <f>(Constantes!$D$12/0.8)*(Constantes!$D$7*J253^2+Constantes!$D$8*J253+Constantes!$D$9)</f>
        <v>10.400751903820323</v>
      </c>
      <c r="L253" s="139">
        <f>(Constantes!$D$12/0.8)*(0.00376*D253^2-0.0516*D253-6.967)</f>
        <v>-2.6518593749999995</v>
      </c>
      <c r="M253" s="12"/>
    </row>
    <row r="254" spans="2:13">
      <c r="B254" s="11"/>
      <c r="C254" s="65">
        <v>249</v>
      </c>
      <c r="D254" s="65">
        <f>(Observaciones!D254+Observaciones!E254)/2</f>
        <v>9.6999999999999993</v>
      </c>
      <c r="E254" s="139">
        <f t="shared" si="15"/>
        <v>1.2040517259211223</v>
      </c>
      <c r="F254" s="139">
        <f t="shared" si="16"/>
        <v>8.0876657096899784E-2</v>
      </c>
      <c r="G254" s="139">
        <f t="shared" si="17"/>
        <v>2.4780983000000001</v>
      </c>
      <c r="H254" s="139">
        <f>0.001013*Constantes!$D$6/(0.622*G254)</f>
        <v>4.4966352753283652E-2</v>
      </c>
      <c r="I254" s="139">
        <f t="shared" si="18"/>
        <v>0.32677295878905227</v>
      </c>
      <c r="J254" s="139">
        <f t="shared" si="19"/>
        <v>0.10783918652575487</v>
      </c>
      <c r="K254" s="139">
        <f>(Constantes!$D$12/0.8)*(Constantes!$D$7*J254^2+Constantes!$D$8*J254+Constantes!$D$9)</f>
        <v>10.435757608521801</v>
      </c>
      <c r="L254" s="139">
        <f>(Constantes!$D$12/0.8)*(0.00376*D254^2-0.0516*D254-6.967)</f>
        <v>-2.6676530999999994</v>
      </c>
      <c r="M254" s="12"/>
    </row>
    <row r="255" spans="2:13">
      <c r="B255" s="11"/>
      <c r="C255" s="65">
        <v>250</v>
      </c>
      <c r="D255" s="65">
        <f>(Observaciones!D255+Observaciones!E255)/2</f>
        <v>12.7</v>
      </c>
      <c r="E255" s="139">
        <f t="shared" si="15"/>
        <v>1.4693556920806219</v>
      </c>
      <c r="F255" s="139">
        <f t="shared" si="16"/>
        <v>9.6342714018342213E-2</v>
      </c>
      <c r="G255" s="139">
        <f t="shared" si="17"/>
        <v>2.4710152999999999</v>
      </c>
      <c r="H255" s="139">
        <f>0.001013*Constantes!$D$6/(0.622*G255)</f>
        <v>4.5095245794355275E-2</v>
      </c>
      <c r="I255" s="139">
        <f t="shared" si="18"/>
        <v>0.34733456468782936</v>
      </c>
      <c r="J255" s="139">
        <f t="shared" si="19"/>
        <v>0.10103207181670262</v>
      </c>
      <c r="K255" s="139">
        <f>(Constantes!$D$12/0.8)*(Constantes!$D$7*J255^2+Constantes!$D$8*J255+Constantes!$D$9)</f>
        <v>10.470460098822127</v>
      </c>
      <c r="L255" s="139">
        <f>(Constantes!$D$12/0.8)*(0.00376*D255^2-0.0516*D255-6.967)</f>
        <v>-2.6309510999999994</v>
      </c>
      <c r="M255" s="12"/>
    </row>
    <row r="256" spans="2:13">
      <c r="B256" s="11"/>
      <c r="C256" s="65">
        <v>251</v>
      </c>
      <c r="D256" s="65">
        <f>(Observaciones!D256+Observaciones!E256)/2</f>
        <v>12.85</v>
      </c>
      <c r="E256" s="139">
        <f t="shared" si="15"/>
        <v>1.4838724736816862</v>
      </c>
      <c r="F256" s="139">
        <f t="shared" si="16"/>
        <v>9.717790188805045E-2</v>
      </c>
      <c r="G256" s="139">
        <f t="shared" si="17"/>
        <v>2.4706611499999998</v>
      </c>
      <c r="H256" s="139">
        <f>0.001013*Constantes!$D$6/(0.622*G256)</f>
        <v>4.5101709846011272E-2</v>
      </c>
      <c r="I256" s="139">
        <f t="shared" si="18"/>
        <v>0.34832304299622313</v>
      </c>
      <c r="J256" s="139">
        <f t="shared" si="19"/>
        <v>9.4195019124320392E-2</v>
      </c>
      <c r="K256" s="139">
        <f>(Constantes!$D$12/0.8)*(Constantes!$D$7*J256^2+Constantes!$D$8*J256+Constantes!$D$9)</f>
        <v>10.504842690008706</v>
      </c>
      <c r="L256" s="139">
        <f>(Constantes!$D$12/0.8)*(0.00376*D256^2-0.0516*D256-6.967)</f>
        <v>-2.6284497749999995</v>
      </c>
      <c r="M256" s="12"/>
    </row>
    <row r="257" spans="2:13">
      <c r="B257" s="11"/>
      <c r="C257" s="65">
        <v>252</v>
      </c>
      <c r="D257" s="65">
        <f>(Observaciones!D257+Observaciones!E257)/2</f>
        <v>13.15</v>
      </c>
      <c r="E257" s="139">
        <f t="shared" si="15"/>
        <v>1.5132842544432668</v>
      </c>
      <c r="F257" s="139">
        <f t="shared" si="16"/>
        <v>9.8866781254448824E-2</v>
      </c>
      <c r="G257" s="139">
        <f t="shared" si="17"/>
        <v>2.4699528499999999</v>
      </c>
      <c r="H257" s="139">
        <f>0.001013*Constantes!$D$6/(0.622*G257)</f>
        <v>4.5114643510345769E-2</v>
      </c>
      <c r="I257" s="139">
        <f t="shared" si="18"/>
        <v>0.35028844443641177</v>
      </c>
      <c r="J257" s="139">
        <f t="shared" si="19"/>
        <v>8.7330054414876609E-2</v>
      </c>
      <c r="K257" s="139">
        <f>(Constantes!$D$12/0.8)*(Constantes!$D$7*J257^2+Constantes!$D$8*J257+Constantes!$D$9)</f>
        <v>10.538889184021418</v>
      </c>
      <c r="L257" s="139">
        <f>(Constantes!$D$12/0.8)*(0.00376*D257^2-0.0516*D257-6.967)</f>
        <v>-2.6232567749999993</v>
      </c>
      <c r="M257" s="12"/>
    </row>
    <row r="258" spans="2:13">
      <c r="B258" s="11"/>
      <c r="C258" s="65">
        <v>253</v>
      </c>
      <c r="D258" s="65">
        <f>(Observaciones!D258+Observaciones!E258)/2</f>
        <v>12.9</v>
      </c>
      <c r="E258" s="139">
        <f t="shared" si="15"/>
        <v>1.4887393027557323</v>
      </c>
      <c r="F258" s="139">
        <f t="shared" si="16"/>
        <v>9.7457663967834368E-2</v>
      </c>
      <c r="G258" s="139">
        <f t="shared" si="17"/>
        <v>2.4705431</v>
      </c>
      <c r="H258" s="139">
        <f>0.001013*Constantes!$D$6/(0.622*G258)</f>
        <v>4.5103864941725781E-2</v>
      </c>
      <c r="I258" s="139">
        <f t="shared" si="18"/>
        <v>0.34865168081674919</v>
      </c>
      <c r="J258" s="139">
        <f t="shared" si="19"/>
        <v>8.0439211925572768E-2</v>
      </c>
      <c r="K258" s="139">
        <f>(Constantes!$D$12/0.8)*(Constantes!$D$7*J258^2+Constantes!$D$8*J258+Constantes!$D$9)</f>
        <v>10.572583881375216</v>
      </c>
      <c r="L258" s="139">
        <f>(Constantes!$D$12/0.8)*(0.00376*D258^2-0.0516*D258-6.967)</f>
        <v>-2.6276018999999993</v>
      </c>
      <c r="M258" s="12"/>
    </row>
    <row r="259" spans="2:13">
      <c r="B259" s="11"/>
      <c r="C259" s="65">
        <v>254</v>
      </c>
      <c r="D259" s="65">
        <f>(Observaciones!D259+Observaciones!E259)/2</f>
        <v>12.35</v>
      </c>
      <c r="E259" s="139">
        <f t="shared" si="15"/>
        <v>1.4359671208266067</v>
      </c>
      <c r="F259" s="139">
        <f t="shared" si="16"/>
        <v>9.4417676614232629E-2</v>
      </c>
      <c r="G259" s="139">
        <f t="shared" si="17"/>
        <v>2.47184165</v>
      </c>
      <c r="H259" s="139">
        <f>0.001013*Constantes!$D$6/(0.622*G259)</f>
        <v>4.5080170210382423E-2</v>
      </c>
      <c r="I259" s="139">
        <f t="shared" si="18"/>
        <v>0.34501319460891361</v>
      </c>
      <c r="J259" s="139">
        <f t="shared" si="19"/>
        <v>7.3524533561755021E-2</v>
      </c>
      <c r="K259" s="139">
        <f>(Constantes!$D$12/0.8)*(Constantes!$D$7*J259^2+Constantes!$D$8*J259+Constantes!$D$9)</f>
        <v>10.605911592462093</v>
      </c>
      <c r="L259" s="139">
        <f>(Constantes!$D$12/0.8)*(0.00376*D259^2-0.0516*D259-6.967)</f>
        <v>-2.6365407749999994</v>
      </c>
      <c r="M259" s="12"/>
    </row>
    <row r="260" spans="2:13">
      <c r="B260" s="11"/>
      <c r="C260" s="65">
        <v>255</v>
      </c>
      <c r="D260" s="65">
        <f>(Observaciones!D260+Observaciones!E260)/2</f>
        <v>13.15</v>
      </c>
      <c r="E260" s="139">
        <f t="shared" si="15"/>
        <v>1.5132842544432668</v>
      </c>
      <c r="F260" s="139">
        <f t="shared" si="16"/>
        <v>9.8866781254448824E-2</v>
      </c>
      <c r="G260" s="139">
        <f t="shared" si="17"/>
        <v>2.4699528499999999</v>
      </c>
      <c r="H260" s="139">
        <f>0.001013*Constantes!$D$6/(0.622*G260)</f>
        <v>4.5114643510345769E-2</v>
      </c>
      <c r="I260" s="139">
        <f t="shared" si="18"/>
        <v>0.35028844443641177</v>
      </c>
      <c r="J260" s="139">
        <f t="shared" si="19"/>
        <v>6.6588068291853514E-2</v>
      </c>
      <c r="K260" s="139">
        <f>(Constantes!$D$12/0.8)*(Constantes!$D$7*J260^2+Constantes!$D$8*J260+Constantes!$D$9)</f>
        <v>10.638857648221229</v>
      </c>
      <c r="L260" s="139">
        <f>(Constantes!$D$12/0.8)*(0.00376*D260^2-0.0516*D260-6.967)</f>
        <v>-2.6232567749999993</v>
      </c>
      <c r="M260" s="12"/>
    </row>
    <row r="261" spans="2:13">
      <c r="B261" s="11"/>
      <c r="C261" s="65">
        <v>256</v>
      </c>
      <c r="D261" s="65">
        <f>(Observaciones!D261+Observaciones!E261)/2</f>
        <v>12.25</v>
      </c>
      <c r="E261" s="139">
        <f t="shared" si="15"/>
        <v>1.4265507491669478</v>
      </c>
      <c r="F261" s="139">
        <f t="shared" si="16"/>
        <v>9.387372076527814E-2</v>
      </c>
      <c r="G261" s="139">
        <f t="shared" si="17"/>
        <v>2.47207775</v>
      </c>
      <c r="H261" s="139">
        <f>0.001013*Constantes!$D$6/(0.622*G261)</f>
        <v>4.5075864751872197E-2</v>
      </c>
      <c r="I261" s="139">
        <f t="shared" si="18"/>
        <v>0.34434612138705856</v>
      </c>
      <c r="J261" s="139">
        <f t="shared" si="19"/>
        <v>5.963187154022892E-2</v>
      </c>
      <c r="K261" s="139">
        <f>(Constantes!$D$12/0.8)*(Constantes!$D$7*J261^2+Constantes!$D$8*J261+Constantes!$D$9)</f>
        <v>10.671407910166806</v>
      </c>
      <c r="L261" s="139">
        <f>(Constantes!$D$12/0.8)*(0.00376*D261^2-0.0516*D261-6.967)</f>
        <v>-2.6380743749999995</v>
      </c>
      <c r="M261" s="12"/>
    </row>
    <row r="262" spans="2:13">
      <c r="B262" s="11"/>
      <c r="C262" s="65">
        <v>257</v>
      </c>
      <c r="D262" s="65">
        <f>(Observaciones!D262+Observaciones!E262)/2</f>
        <v>11.9</v>
      </c>
      <c r="E262" s="139">
        <f t="shared" si="15"/>
        <v>1.3940190963940859</v>
      </c>
      <c r="F262" s="139">
        <f t="shared" si="16"/>
        <v>9.1990843524687727E-2</v>
      </c>
      <c r="G262" s="139">
        <f t="shared" si="17"/>
        <v>2.4729041</v>
      </c>
      <c r="H262" s="139">
        <f>0.001013*Constantes!$D$6/(0.622*G262)</f>
        <v>4.506080212132469E-2</v>
      </c>
      <c r="I262" s="139">
        <f t="shared" si="18"/>
        <v>0.34199803993111727</v>
      </c>
      <c r="J262" s="139">
        <f t="shared" si="19"/>
        <v>5.2658004578105759E-2</v>
      </c>
      <c r="K262" s="139">
        <f>(Constantes!$D$12/0.8)*(Constantes!$D$7*J262^2+Constantes!$D$8*J262+Constantes!$D$9)</f>
        <v>10.703548779763803</v>
      </c>
      <c r="L262" s="139">
        <f>(Constantes!$D$12/0.8)*(0.00376*D262^2-0.0516*D262-6.967)</f>
        <v>-2.6432198999999996</v>
      </c>
      <c r="M262" s="12"/>
    </row>
    <row r="263" spans="2:13">
      <c r="B263" s="11"/>
      <c r="C263" s="65">
        <v>258</v>
      </c>
      <c r="D263" s="65">
        <f>(Observaciones!D263+Observaciones!E263)/2</f>
        <v>11.75</v>
      </c>
      <c r="E263" s="139">
        <f t="shared" ref="E263:E326" si="20">EXP((16.78*D263-116.9)/(D263+237.3))</f>
        <v>1.3802776599471762</v>
      </c>
      <c r="F263" s="139">
        <f t="shared" ref="F263:F326" si="21">4098*E263/((D263+237.3)^2)</f>
        <v>9.1193801661548224E-2</v>
      </c>
      <c r="G263" s="139">
        <f t="shared" ref="G263:G326" si="22">2.501-0.002361*D263</f>
        <v>2.4732582499999998</v>
      </c>
      <c r="H263" s="139">
        <f>0.001013*Constantes!$D$6/(0.622*G263)</f>
        <v>4.5054349789437696E-2</v>
      </c>
      <c r="I263" s="139">
        <f t="shared" ref="I263:I326" si="23">IF(D263&gt;0,1.26*F263/(G263*(F263+H263)),0)</f>
        <v>0.34098539738615508</v>
      </c>
      <c r="J263" s="139">
        <f t="shared" ref="J263:J326" si="24">0.409*SIN(2*PI()*(C263-82)/365)</f>
        <v>4.5668533912773299E-2</v>
      </c>
      <c r="K263" s="139">
        <f>(Constantes!$D$12/0.8)*(Constantes!$D$7*J263^2+Constantes!$D$8*J263+Constantes!$D$9)</f>
        <v>10.735267207142858</v>
      </c>
      <c r="L263" s="139">
        <f>(Constantes!$D$12/0.8)*(0.00376*D263^2-0.0516*D263-6.967)</f>
        <v>-2.6453193749999993</v>
      </c>
      <c r="M263" s="12"/>
    </row>
    <row r="264" spans="2:13">
      <c r="B264" s="11"/>
      <c r="C264" s="65">
        <v>259</v>
      </c>
      <c r="D264" s="65">
        <f>(Observaciones!D264+Observaciones!E264)/2</f>
        <v>13.85</v>
      </c>
      <c r="E264" s="139">
        <f t="shared" si="20"/>
        <v>1.5839100041391287</v>
      </c>
      <c r="F264" s="139">
        <f t="shared" si="21"/>
        <v>0.10290490852509908</v>
      </c>
      <c r="G264" s="139">
        <f t="shared" si="22"/>
        <v>2.4683001499999997</v>
      </c>
      <c r="H264" s="139">
        <f>0.001013*Constantes!$D$6/(0.622*G264)</f>
        <v>4.5144850927109709E-2</v>
      </c>
      <c r="I264" s="139">
        <f t="shared" si="23"/>
        <v>0.35481417383138586</v>
      </c>
      <c r="J264" s="139">
        <f t="shared" si="24"/>
        <v>3.8665530675234434E-2</v>
      </c>
      <c r="K264" s="139">
        <f>(Constantes!$D$12/0.8)*(Constantes!$D$7*J264^2+Constantes!$D$8*J264+Constantes!$D$9)</f>
        <v>10.766550699146036</v>
      </c>
      <c r="L264" s="139">
        <f>(Constantes!$D$12/0.8)*(0.00376*D264^2-0.0516*D264-6.967)</f>
        <v>-2.6101527749999995</v>
      </c>
      <c r="M264" s="12"/>
    </row>
    <row r="265" spans="2:13">
      <c r="B265" s="11"/>
      <c r="C265" s="65">
        <v>260</v>
      </c>
      <c r="D265" s="65">
        <f>(Observaciones!D265+Observaciones!E265)/2</f>
        <v>13.9</v>
      </c>
      <c r="E265" s="139">
        <f t="shared" si="20"/>
        <v>1.589063588132779</v>
      </c>
      <c r="F265" s="139">
        <f t="shared" si="21"/>
        <v>0.10319863673742037</v>
      </c>
      <c r="G265" s="139">
        <f t="shared" si="22"/>
        <v>2.4681820999999999</v>
      </c>
      <c r="H265" s="139">
        <f>0.001013*Constantes!$D$6/(0.622*G265)</f>
        <v>4.5147010147716632E-2</v>
      </c>
      <c r="I265" s="139">
        <f t="shared" si="23"/>
        <v>0.35513420222442993</v>
      </c>
      <c r="J265" s="139">
        <f t="shared" si="24"/>
        <v>3.165107000648637E-2</v>
      </c>
      <c r="K265" s="139">
        <f>(Constantes!$D$12/0.8)*(Constantes!$D$7*J265^2+Constantes!$D$8*J265+Constantes!$D$9)</f>
        <v>10.797387326696184</v>
      </c>
      <c r="L265" s="139">
        <f>(Constantes!$D$12/0.8)*(0.00376*D265^2-0.0516*D265-6.967)</f>
        <v>-2.6091638999999995</v>
      </c>
      <c r="M265" s="12"/>
    </row>
    <row r="266" spans="2:13">
      <c r="B266" s="11"/>
      <c r="C266" s="65">
        <v>261</v>
      </c>
      <c r="D266" s="65">
        <f>(Observaciones!D266+Observaciones!E266)/2</f>
        <v>13.25</v>
      </c>
      <c r="E266" s="139">
        <f t="shared" si="20"/>
        <v>1.5232012546387372</v>
      </c>
      <c r="F266" s="139">
        <f t="shared" si="21"/>
        <v>9.943526343834895E-2</v>
      </c>
      <c r="G266" s="139">
        <f t="shared" si="22"/>
        <v>2.4697167499999999</v>
      </c>
      <c r="H266" s="139">
        <f>0.001013*Constantes!$D$6/(0.622*G266)</f>
        <v>4.5118956380367316E-2</v>
      </c>
      <c r="I266" s="139">
        <f t="shared" si="23"/>
        <v>0.35094014605756357</v>
      </c>
      <c r="J266" s="139">
        <f t="shared" si="24"/>
        <v>2.4627230442609345E-2</v>
      </c>
      <c r="K266" s="139">
        <f>(Constantes!$D$12/0.8)*(Constantes!$D$7*J266^2+Constantes!$D$8*J266+Constantes!$D$9)</f>
        <v>10.827765731483344</v>
      </c>
      <c r="L266" s="139">
        <f>(Constantes!$D$12/0.8)*(0.00376*D266^2-0.0516*D266-6.967)</f>
        <v>-2.6214693749999993</v>
      </c>
      <c r="M266" s="12"/>
    </row>
    <row r="267" spans="2:13">
      <c r="B267" s="11"/>
      <c r="C267" s="65">
        <v>262</v>
      </c>
      <c r="D267" s="65">
        <f>(Observaciones!D267+Observaciones!E267)/2</f>
        <v>14.45</v>
      </c>
      <c r="E267" s="139">
        <f t="shared" si="20"/>
        <v>1.6467315635702708</v>
      </c>
      <c r="F267" s="139">
        <f t="shared" si="21"/>
        <v>0.10647699979012407</v>
      </c>
      <c r="G267" s="139">
        <f t="shared" si="22"/>
        <v>2.4668835499999999</v>
      </c>
      <c r="H267" s="139">
        <f>0.001013*Constantes!$D$6/(0.622*G267)</f>
        <v>4.5170775213573627E-2</v>
      </c>
      <c r="I267" s="139">
        <f t="shared" si="23"/>
        <v>0.3586259064602611</v>
      </c>
      <c r="J267" s="139">
        <f t="shared" si="24"/>
        <v>1.7596093298853012E-2</v>
      </c>
      <c r="K267" s="139">
        <f>(Constantes!$D$12/0.8)*(Constantes!$D$7*J267^2+Constantes!$D$8*J267+Constantes!$D$9)</f>
        <v>10.857675131962498</v>
      </c>
      <c r="L267" s="139">
        <f>(Constantes!$D$12/0.8)*(0.00376*D267^2-0.0516*D267-6.967)</f>
        <v>-2.5978209749999994</v>
      </c>
      <c r="M267" s="12"/>
    </row>
    <row r="268" spans="2:13">
      <c r="B268" s="11"/>
      <c r="C268" s="65">
        <v>263</v>
      </c>
      <c r="D268" s="65">
        <f>(Observaciones!D268+Observaciones!E268)/2</f>
        <v>15.399999999999999</v>
      </c>
      <c r="E268" s="139">
        <f t="shared" si="20"/>
        <v>1.7506725002961008</v>
      </c>
      <c r="F268" s="139">
        <f t="shared" si="21"/>
        <v>0.11234826761695367</v>
      </c>
      <c r="G268" s="139">
        <f t="shared" si="22"/>
        <v>2.4646406000000001</v>
      </c>
      <c r="H268" s="139">
        <f>0.001013*Constantes!$D$6/(0.622*G268)</f>
        <v>4.5211882947604011E-2</v>
      </c>
      <c r="I268" s="139">
        <f t="shared" si="23"/>
        <v>0.36453307555197856</v>
      </c>
      <c r="J268" s="139">
        <f t="shared" si="24"/>
        <v>1.055974205289743E-2</v>
      </c>
      <c r="K268" s="139">
        <f>(Constantes!$D$12/0.8)*(Constantes!$D$7*J268^2+Constantes!$D$8*J268+Constantes!$D$9)</f>
        <v>10.887105328657748</v>
      </c>
      <c r="L268" s="139">
        <f>(Constantes!$D$12/0.8)*(0.00376*D268^2-0.0516*D268-6.967)</f>
        <v>-2.5762193999999994</v>
      </c>
      <c r="M268" s="12"/>
    </row>
    <row r="269" spans="2:13">
      <c r="B269" s="11"/>
      <c r="C269" s="65">
        <v>264</v>
      </c>
      <c r="D269" s="65">
        <f>(Observaciones!D269+Observaciones!E269)/2</f>
        <v>14.299999999999999</v>
      </c>
      <c r="E269" s="139">
        <f t="shared" si="20"/>
        <v>1.6308247208216091</v>
      </c>
      <c r="F269" s="139">
        <f t="shared" si="21"/>
        <v>0.10557424069306127</v>
      </c>
      <c r="G269" s="139">
        <f t="shared" si="22"/>
        <v>2.4672377000000001</v>
      </c>
      <c r="H269" s="139">
        <f>0.001013*Constantes!$D$6/(0.622*G269)</f>
        <v>4.5164291351057304E-2</v>
      </c>
      <c r="I269" s="139">
        <f t="shared" si="23"/>
        <v>0.35767883107392273</v>
      </c>
      <c r="J269" s="139">
        <f t="shared" si="24"/>
        <v>3.520261727473677E-3</v>
      </c>
      <c r="K269" s="139">
        <f>(Constantes!$D$12/0.8)*(Constantes!$D$7*J269^2+Constantes!$D$8*J269+Constantes!$D$9)</f>
        <v>10.916046708768858</v>
      </c>
      <c r="L269" s="139">
        <f>(Constantes!$D$12/0.8)*(0.00376*D269^2-0.0516*D269-6.967)</f>
        <v>-2.6009990999999992</v>
      </c>
      <c r="M269" s="12"/>
    </row>
    <row r="270" spans="2:13">
      <c r="B270" s="11"/>
      <c r="C270" s="65">
        <v>265</v>
      </c>
      <c r="D270" s="65">
        <f>(Observaciones!D270+Observaciones!E270)/2</f>
        <v>13.35</v>
      </c>
      <c r="E270" s="139">
        <f t="shared" si="20"/>
        <v>1.5331752529723204</v>
      </c>
      <c r="F270" s="139">
        <f t="shared" si="21"/>
        <v>0.1000065250127139</v>
      </c>
      <c r="G270" s="139">
        <f t="shared" si="22"/>
        <v>2.4694806499999999</v>
      </c>
      <c r="H270" s="139">
        <f>0.001013*Constantes!$D$6/(0.622*G270)</f>
        <v>4.5123270075071269E-2</v>
      </c>
      <c r="I270" s="139">
        <f t="shared" si="23"/>
        <v>0.35159012797989159</v>
      </c>
      <c r="J270" s="139">
        <f t="shared" si="24"/>
        <v>-3.5202617274733955E-3</v>
      </c>
      <c r="K270" s="139">
        <f>(Constantes!$D$12/0.8)*(Constantes!$D$7*J270^2+Constantes!$D$8*J270+Constantes!$D$9)</f>
        <v>10.944490250076949</v>
      </c>
      <c r="L270" s="139">
        <f>(Constantes!$D$12/0.8)*(0.00376*D270^2-0.0516*D270-6.967)</f>
        <v>-2.6196537749999993</v>
      </c>
      <c r="M270" s="12"/>
    </row>
    <row r="271" spans="2:13">
      <c r="B271" s="11"/>
      <c r="C271" s="65">
        <v>266</v>
      </c>
      <c r="D271" s="65">
        <f>(Observaciones!D271+Observaciones!E271)/2</f>
        <v>12</v>
      </c>
      <c r="E271" s="139">
        <f t="shared" si="20"/>
        <v>1.4032466788795555</v>
      </c>
      <c r="F271" s="139">
        <f t="shared" si="21"/>
        <v>9.2525495616340561E-2</v>
      </c>
      <c r="G271" s="139">
        <f t="shared" si="22"/>
        <v>2.4726680000000001</v>
      </c>
      <c r="H271" s="139">
        <f>0.001013*Constantes!$D$6/(0.622*G271)</f>
        <v>4.5065104702739119E-2</v>
      </c>
      <c r="I271" s="139">
        <f t="shared" si="23"/>
        <v>0.34267103098752799</v>
      </c>
      <c r="J271" s="139">
        <f t="shared" si="24"/>
        <v>-1.0559742052897147E-2</v>
      </c>
      <c r="K271" s="139">
        <f>(Constantes!$D$12/0.8)*(Constantes!$D$7*J271^2+Constantes!$D$8*J271+Constantes!$D$9)</f>
        <v>10.972427524146866</v>
      </c>
      <c r="L271" s="139">
        <f>(Constantes!$D$12/0.8)*(0.00376*D271^2-0.0516*D271-6.967)</f>
        <v>-2.6417849999999992</v>
      </c>
      <c r="M271" s="12"/>
    </row>
    <row r="272" spans="2:13">
      <c r="B272" s="11"/>
      <c r="C272" s="65">
        <v>267</v>
      </c>
      <c r="D272" s="65">
        <f>(Observaciones!D272+Observaciones!E272)/2</f>
        <v>12.65</v>
      </c>
      <c r="E272" s="139">
        <f t="shared" si="20"/>
        <v>1.4645445530759136</v>
      </c>
      <c r="F272" s="139">
        <f t="shared" si="21"/>
        <v>9.6065679685328434E-2</v>
      </c>
      <c r="G272" s="139">
        <f t="shared" si="22"/>
        <v>2.4711333499999997</v>
      </c>
      <c r="H272" s="139">
        <f>0.001013*Constantes!$D$6/(0.622*G272)</f>
        <v>4.5093091522200757E-2</v>
      </c>
      <c r="I272" s="139">
        <f t="shared" si="23"/>
        <v>0.34700421800471326</v>
      </c>
      <c r="J272" s="139">
        <f t="shared" si="24"/>
        <v>-1.7596093298852908E-2</v>
      </c>
      <c r="K272" s="139">
        <f>(Constantes!$D$12/0.8)*(Constantes!$D$7*J272^2+Constantes!$D$8*J272+Constantes!$D$9)</f>
        <v>10.999850698824721</v>
      </c>
      <c r="L272" s="139">
        <f>(Constantes!$D$12/0.8)*(0.00376*D272^2-0.0516*D272-6.967)</f>
        <v>-2.6317707749999997</v>
      </c>
      <c r="M272" s="12"/>
    </row>
    <row r="273" spans="2:13">
      <c r="B273" s="11"/>
      <c r="C273" s="65">
        <v>268</v>
      </c>
      <c r="D273" s="65">
        <f>(Observaciones!D273+Observaciones!E273)/2</f>
        <v>12.6</v>
      </c>
      <c r="E273" s="139">
        <f t="shared" si="20"/>
        <v>1.4597472514986058</v>
      </c>
      <c r="F273" s="139">
        <f t="shared" si="21"/>
        <v>9.5789323919104052E-2</v>
      </c>
      <c r="G273" s="139">
        <f t="shared" si="22"/>
        <v>2.4712513999999999</v>
      </c>
      <c r="H273" s="139">
        <f>0.001013*Constantes!$D$6/(0.622*G273)</f>
        <v>4.5090937455862456E-2</v>
      </c>
      <c r="I273" s="139">
        <f t="shared" si="23"/>
        <v>0.34667344489607588</v>
      </c>
      <c r="J273" s="139">
        <f t="shared" si="24"/>
        <v>-2.4627230442609244E-2</v>
      </c>
      <c r="K273" s="139">
        <f>(Constantes!$D$12/0.8)*(Constantes!$D$7*J273^2+Constantes!$D$8*J273+Constantes!$D$9)</f>
        <v>11.026752540029808</v>
      </c>
      <c r="L273" s="139">
        <f>(Constantes!$D$12/0.8)*(0.00376*D273^2-0.0516*D273-6.967)</f>
        <v>-2.6325833999999997</v>
      </c>
      <c r="M273" s="12"/>
    </row>
    <row r="274" spans="2:13">
      <c r="B274" s="11"/>
      <c r="C274" s="65">
        <v>269</v>
      </c>
      <c r="D274" s="65">
        <f>(Observaciones!D274+Observaciones!E274)/2</f>
        <v>12.2</v>
      </c>
      <c r="E274" s="139">
        <f t="shared" si="20"/>
        <v>1.421862932192234</v>
      </c>
      <c r="F274" s="139">
        <f t="shared" si="21"/>
        <v>9.3602745308232094E-2</v>
      </c>
      <c r="G274" s="139">
        <f t="shared" si="22"/>
        <v>2.4721957999999997</v>
      </c>
      <c r="H274" s="139">
        <f>0.001013*Constantes!$D$6/(0.622*G274)</f>
        <v>4.5073712331002484E-2</v>
      </c>
      <c r="I274" s="139">
        <f t="shared" si="23"/>
        <v>0.34401194911201238</v>
      </c>
      <c r="J274" s="139">
        <f t="shared" si="24"/>
        <v>-3.1651070006486454E-2</v>
      </c>
      <c r="K274" s="139">
        <f>(Constantes!$D$12/0.8)*(Constantes!$D$7*J274^2+Constantes!$D$8*J274+Constantes!$D$9)</f>
        <v>11.053126412841028</v>
      </c>
      <c r="L274" s="139">
        <f>(Constantes!$D$12/0.8)*(0.00376*D274^2-0.0516*D274-6.967)</f>
        <v>-2.6388305999999995</v>
      </c>
      <c r="M274" s="12"/>
    </row>
    <row r="275" spans="2:13">
      <c r="B275" s="11"/>
      <c r="C275" s="65">
        <v>270</v>
      </c>
      <c r="D275" s="65">
        <f>(Observaciones!D275+Observaciones!E275)/2</f>
        <v>11.5</v>
      </c>
      <c r="E275" s="139">
        <f t="shared" si="20"/>
        <v>1.3576395793502862</v>
      </c>
      <c r="F275" s="139">
        <f t="shared" si="21"/>
        <v>8.9878474493928939E-2</v>
      </c>
      <c r="G275" s="139">
        <f t="shared" si="22"/>
        <v>2.4738484999999999</v>
      </c>
      <c r="H275" s="139">
        <f>0.001013*Constantes!$D$6/(0.622*G275)</f>
        <v>4.5043600008291752E-2</v>
      </c>
      <c r="I275" s="139">
        <f t="shared" si="23"/>
        <v>0.33928927202235942</v>
      </c>
      <c r="J275" s="139">
        <f t="shared" si="24"/>
        <v>-3.8665530675234525E-2</v>
      </c>
      <c r="K275" s="139">
        <f>(Constantes!$D$12/0.8)*(Constantes!$D$7*J275^2+Constantes!$D$8*J275+Constantes!$D$9)</f>
        <v>11.078966281878735</v>
      </c>
      <c r="L275" s="139">
        <f>(Constantes!$D$12/0.8)*(0.00376*D275^2-0.0516*D275-6.967)</f>
        <v>-2.6486774999999994</v>
      </c>
      <c r="M275" s="12"/>
    </row>
    <row r="276" spans="2:13">
      <c r="B276" s="11"/>
      <c r="C276" s="65">
        <v>271</v>
      </c>
      <c r="D276" s="65">
        <f>(Observaciones!D276+Observaciones!E276)/2</f>
        <v>12.35</v>
      </c>
      <c r="E276" s="139">
        <f t="shared" si="20"/>
        <v>1.4359671208266067</v>
      </c>
      <c r="F276" s="139">
        <f t="shared" si="21"/>
        <v>9.4417676614232629E-2</v>
      </c>
      <c r="G276" s="139">
        <f t="shared" si="22"/>
        <v>2.47184165</v>
      </c>
      <c r="H276" s="139">
        <f>0.001013*Constantes!$D$6/(0.622*G276)</f>
        <v>4.5080170210382423E-2</v>
      </c>
      <c r="I276" s="139">
        <f t="shared" si="23"/>
        <v>0.34501319460891361</v>
      </c>
      <c r="J276" s="139">
        <f t="shared" si="24"/>
        <v>-4.5668533912773021E-2</v>
      </c>
      <c r="K276" s="139">
        <f>(Constantes!$D$12/0.8)*(Constantes!$D$7*J276^2+Constantes!$D$8*J276+Constantes!$D$9)</f>
        <v>11.104266710983772</v>
      </c>
      <c r="L276" s="139">
        <f>(Constantes!$D$12/0.8)*(0.00376*D276^2-0.0516*D276-6.967)</f>
        <v>-2.6365407749999994</v>
      </c>
      <c r="M276" s="12"/>
    </row>
    <row r="277" spans="2:13">
      <c r="B277" s="11"/>
      <c r="C277" s="65">
        <v>272</v>
      </c>
      <c r="D277" s="65">
        <f>(Observaciones!D277+Observaciones!E277)/2</f>
        <v>13.35</v>
      </c>
      <c r="E277" s="139">
        <f t="shared" si="20"/>
        <v>1.5331752529723204</v>
      </c>
      <c r="F277" s="139">
        <f t="shared" si="21"/>
        <v>0.1000065250127139</v>
      </c>
      <c r="G277" s="139">
        <f t="shared" si="22"/>
        <v>2.4694806499999999</v>
      </c>
      <c r="H277" s="139">
        <f>0.001013*Constantes!$D$6/(0.622*G277)</f>
        <v>4.5123270075071269E-2</v>
      </c>
      <c r="I277" s="139">
        <f t="shared" si="23"/>
        <v>0.35159012797989159</v>
      </c>
      <c r="J277" s="139">
        <f t="shared" si="24"/>
        <v>-5.2658004578105488E-2</v>
      </c>
      <c r="K277" s="139">
        <f>(Constantes!$D$12/0.8)*(Constantes!$D$7*J277^2+Constantes!$D$8*J277+Constantes!$D$9)</f>
        <v>11.129022862196278</v>
      </c>
      <c r="L277" s="139">
        <f>(Constantes!$D$12/0.8)*(0.00376*D277^2-0.0516*D277-6.967)</f>
        <v>-2.6196537749999993</v>
      </c>
      <c r="M277" s="12"/>
    </row>
    <row r="278" spans="2:13">
      <c r="B278" s="11"/>
      <c r="C278" s="65">
        <v>273</v>
      </c>
      <c r="D278" s="65">
        <f>(Observaciones!D278+Observaciones!E278)/2</f>
        <v>14.55</v>
      </c>
      <c r="E278" s="139">
        <f t="shared" si="20"/>
        <v>1.6574115820276645</v>
      </c>
      <c r="F278" s="139">
        <f t="shared" si="21"/>
        <v>0.10708247809803828</v>
      </c>
      <c r="G278" s="139">
        <f t="shared" si="22"/>
        <v>2.46664745</v>
      </c>
      <c r="H278" s="139">
        <f>0.001013*Constantes!$D$6/(0.622*G278)</f>
        <v>4.5175098822943884E-2</v>
      </c>
      <c r="I278" s="139">
        <f t="shared" si="23"/>
        <v>0.35925511691610273</v>
      </c>
      <c r="J278" s="139">
        <f t="shared" si="24"/>
        <v>-5.9631871540228636E-2</v>
      </c>
      <c r="K278" s="139">
        <f>(Constantes!$D$12/0.8)*(Constantes!$D$7*J278^2+Constantes!$D$8*J278+Constantes!$D$9)</f>
        <v>11.153230494037734</v>
      </c>
      <c r="L278" s="139">
        <f>(Constantes!$D$12/0.8)*(0.00376*D278^2-0.0516*D278-6.967)</f>
        <v>-2.5956669749999994</v>
      </c>
      <c r="M278" s="12"/>
    </row>
    <row r="279" spans="2:13">
      <c r="B279" s="11"/>
      <c r="C279" s="65">
        <v>274</v>
      </c>
      <c r="D279" s="65">
        <f>(Observaciones!D279+Observaciones!E279)/2</f>
        <v>13.35</v>
      </c>
      <c r="E279" s="139">
        <f t="shared" si="20"/>
        <v>1.5331752529723204</v>
      </c>
      <c r="F279" s="139">
        <f t="shared" si="21"/>
        <v>0.1000065250127139</v>
      </c>
      <c r="G279" s="139">
        <f t="shared" si="22"/>
        <v>2.4694806499999999</v>
      </c>
      <c r="H279" s="139">
        <f>0.001013*Constantes!$D$6/(0.622*G279)</f>
        <v>4.5123270075071269E-2</v>
      </c>
      <c r="I279" s="139">
        <f t="shared" si="23"/>
        <v>0.35159012797989159</v>
      </c>
      <c r="J279" s="139">
        <f t="shared" si="24"/>
        <v>-6.6588068291853222E-2</v>
      </c>
      <c r="K279" s="139">
        <f>(Constantes!$D$12/0.8)*(Constantes!$D$7*J279^2+Constantes!$D$8*J279+Constantes!$D$9)</f>
        <v>11.176885959100426</v>
      </c>
      <c r="L279" s="139">
        <f>(Constantes!$D$12/0.8)*(0.00376*D279^2-0.0516*D279-6.967)</f>
        <v>-2.6196537749999993</v>
      </c>
      <c r="M279" s="12"/>
    </row>
    <row r="280" spans="2:13">
      <c r="B280" s="11"/>
      <c r="C280" s="65">
        <v>275</v>
      </c>
      <c r="D280" s="65">
        <f>(Observaciones!D280+Observaciones!E280)/2</f>
        <v>14.5</v>
      </c>
      <c r="E280" s="139">
        <f t="shared" si="20"/>
        <v>1.6520640028566567</v>
      </c>
      <c r="F280" s="139">
        <f t="shared" si="21"/>
        <v>0.10677937410937641</v>
      </c>
      <c r="G280" s="139">
        <f t="shared" si="22"/>
        <v>2.4667654999999997</v>
      </c>
      <c r="H280" s="139">
        <f>0.001013*Constantes!$D$6/(0.622*G280)</f>
        <v>4.5172936914803029E-2</v>
      </c>
      <c r="I280" s="139">
        <f t="shared" si="23"/>
        <v>0.35894072909367275</v>
      </c>
      <c r="J280" s="139">
        <f t="shared" si="24"/>
        <v>-7.352453356175491E-2</v>
      </c>
      <c r="K280" s="139">
        <f>(Constantes!$D$12/0.8)*(Constantes!$D$7*J280^2+Constantes!$D$8*J280+Constantes!$D$9)</f>
        <v>11.199986200949446</v>
      </c>
      <c r="L280" s="139">
        <f>(Constantes!$D$12/0.8)*(0.00376*D280^2-0.0516*D280-6.967)</f>
        <v>-2.5967474999999993</v>
      </c>
      <c r="M280" s="12"/>
    </row>
    <row r="281" spans="2:13">
      <c r="B281" s="11"/>
      <c r="C281" s="65">
        <v>276</v>
      </c>
      <c r="D281" s="65">
        <f>(Observaciones!D281+Observaciones!E281)/2</f>
        <v>14.05</v>
      </c>
      <c r="E281" s="139">
        <f t="shared" si="20"/>
        <v>1.604612725353836</v>
      </c>
      <c r="F281" s="139">
        <f t="shared" si="21"/>
        <v>0.10408410376289531</v>
      </c>
      <c r="G281" s="139">
        <f t="shared" si="22"/>
        <v>2.4678279499999998</v>
      </c>
      <c r="H281" s="139">
        <f>0.001013*Constantes!$D$6/(0.622*G281)</f>
        <v>4.5153489048988422E-2</v>
      </c>
      <c r="I281" s="139">
        <f t="shared" si="23"/>
        <v>0.35609168948623277</v>
      </c>
      <c r="J281" s="139">
        <f t="shared" si="24"/>
        <v>-8.0439211925572671E-2</v>
      </c>
      <c r="K281" s="139">
        <f>(Constantes!$D$12/0.8)*(Constantes!$D$7*J281^2+Constantes!$D$8*J281+Constantes!$D$9)</f>
        <v>11.222528750343047</v>
      </c>
      <c r="L281" s="139">
        <f>(Constantes!$D$12/0.8)*(0.00376*D281^2-0.0516*D281-6.967)</f>
        <v>-2.6061549749999995</v>
      </c>
      <c r="M281" s="12"/>
    </row>
    <row r="282" spans="2:13">
      <c r="B282" s="11"/>
      <c r="C282" s="65">
        <v>277</v>
      </c>
      <c r="D282" s="65">
        <f>(Observaciones!D282+Observaciones!E282)/2</f>
        <v>9.15</v>
      </c>
      <c r="E282" s="139">
        <f t="shared" si="20"/>
        <v>1.1602772175252039</v>
      </c>
      <c r="F282" s="139">
        <f t="shared" si="21"/>
        <v>7.8284552595211263E-2</v>
      </c>
      <c r="G282" s="139">
        <f t="shared" si="22"/>
        <v>2.4793968500000001</v>
      </c>
      <c r="H282" s="139">
        <f>0.001013*Constantes!$D$6/(0.622*G282)</f>
        <v>4.4942802244470274E-2</v>
      </c>
      <c r="I282" s="139">
        <f t="shared" si="23"/>
        <v>0.3228445413311169</v>
      </c>
      <c r="J282" s="139">
        <f t="shared" si="24"/>
        <v>-8.7330054414876512E-2</v>
      </c>
      <c r="K282" s="139">
        <f>(Constantes!$D$12/0.8)*(Constantes!$D$7*J282^2+Constantes!$D$8*J282+Constantes!$D$9)</f>
        <v>11.244511720778098</v>
      </c>
      <c r="L282" s="139">
        <f>(Constantes!$D$12/0.8)*(0.00376*D282^2-0.0516*D282-6.967)</f>
        <v>-2.6716287749999994</v>
      </c>
      <c r="M282" s="12"/>
    </row>
    <row r="283" spans="2:13">
      <c r="B283" s="11"/>
      <c r="C283" s="65">
        <v>278</v>
      </c>
      <c r="D283" s="65">
        <f>(Observaciones!D283+Observaciones!E283)/2</f>
        <v>14.5</v>
      </c>
      <c r="E283" s="139">
        <f t="shared" si="20"/>
        <v>1.6520640028566567</v>
      </c>
      <c r="F283" s="139">
        <f t="shared" si="21"/>
        <v>0.10677937410937641</v>
      </c>
      <c r="G283" s="139">
        <f t="shared" si="22"/>
        <v>2.4667654999999997</v>
      </c>
      <c r="H283" s="139">
        <f>0.001013*Constantes!$D$6/(0.622*G283)</f>
        <v>4.5172936914803029E-2</v>
      </c>
      <c r="I283" s="139">
        <f t="shared" si="23"/>
        <v>0.35894072909367275</v>
      </c>
      <c r="J283" s="139">
        <f t="shared" si="24"/>
        <v>-9.4195019124320281E-2</v>
      </c>
      <c r="K283" s="139">
        <f>(Constantes!$D$12/0.8)*(Constantes!$D$7*J283^2+Constantes!$D$8*J283+Constantes!$D$9)</f>
        <v>11.265933803368007</v>
      </c>
      <c r="L283" s="139">
        <f>(Constantes!$D$12/0.8)*(0.00376*D283^2-0.0516*D283-6.967)</f>
        <v>-2.5967474999999993</v>
      </c>
      <c r="M283" s="12"/>
    </row>
    <row r="284" spans="2:13">
      <c r="B284" s="11"/>
      <c r="C284" s="65">
        <v>279</v>
      </c>
      <c r="D284" s="65">
        <f>(Observaciones!D284+Observaciones!E284)/2</f>
        <v>13.5</v>
      </c>
      <c r="E284" s="139">
        <f t="shared" si="20"/>
        <v>1.5482437315899678</v>
      </c>
      <c r="F284" s="139">
        <f t="shared" si="21"/>
        <v>0.10086865272047608</v>
      </c>
      <c r="G284" s="139">
        <f t="shared" si="22"/>
        <v>2.4691264999999998</v>
      </c>
      <c r="H284" s="139">
        <f>0.001013*Constantes!$D$6/(0.622*G284)</f>
        <v>4.512974216392418E-2</v>
      </c>
      <c r="I284" s="139">
        <f t="shared" si="23"/>
        <v>0.35256187200074002</v>
      </c>
      <c r="J284" s="139">
        <f t="shared" si="24"/>
        <v>-0.10103207181670253</v>
      </c>
      <c r="K284" s="139">
        <f>(Constantes!$D$12/0.8)*(Constantes!$D$7*J284^2+Constantes!$D$8*J284+Constantes!$D$9)</f>
        <v>11.286794261061472</v>
      </c>
      <c r="L284" s="139">
        <f>(Constantes!$D$12/0.8)*(0.00376*D284^2-0.0516*D284-6.967)</f>
        <v>-2.6168774999999993</v>
      </c>
      <c r="M284" s="12"/>
    </row>
    <row r="285" spans="2:13">
      <c r="B285" s="11"/>
      <c r="C285" s="65">
        <v>280</v>
      </c>
      <c r="D285" s="65">
        <f>(Observaciones!D285+Observaciones!E285)/2</f>
        <v>12.7</v>
      </c>
      <c r="E285" s="139">
        <f t="shared" si="20"/>
        <v>1.4693556920806219</v>
      </c>
      <c r="F285" s="139">
        <f t="shared" si="21"/>
        <v>9.6342714018342213E-2</v>
      </c>
      <c r="G285" s="139">
        <f t="shared" si="22"/>
        <v>2.4710152999999999</v>
      </c>
      <c r="H285" s="139">
        <f>0.001013*Constantes!$D$6/(0.622*G285)</f>
        <v>4.5095245794355275E-2</v>
      </c>
      <c r="I285" s="139">
        <f t="shared" si="23"/>
        <v>0.34733456468782936</v>
      </c>
      <c r="J285" s="139">
        <f t="shared" si="24"/>
        <v>-0.10783918652575494</v>
      </c>
      <c r="K285" s="139">
        <f>(Constantes!$D$12/0.8)*(Constantes!$D$7*J285^2+Constantes!$D$8*J285+Constantes!$D$9)</f>
        <v>11.30709292221098</v>
      </c>
      <c r="L285" s="139">
        <f>(Constantes!$D$12/0.8)*(0.00376*D285^2-0.0516*D285-6.967)</f>
        <v>-2.6309510999999994</v>
      </c>
      <c r="M285" s="12"/>
    </row>
    <row r="286" spans="2:13">
      <c r="B286" s="11"/>
      <c r="C286" s="65">
        <v>281</v>
      </c>
      <c r="D286" s="65">
        <f>(Observaciones!D286+Observaciones!E286)/2</f>
        <v>9.9</v>
      </c>
      <c r="E286" s="139">
        <f t="shared" si="20"/>
        <v>1.2203261059395465</v>
      </c>
      <c r="F286" s="139">
        <f t="shared" si="21"/>
        <v>8.1837230413319473E-2</v>
      </c>
      <c r="G286" s="139">
        <f t="shared" si="22"/>
        <v>2.4776260999999997</v>
      </c>
      <c r="H286" s="139">
        <f>0.001013*Constantes!$D$6/(0.622*G286)</f>
        <v>4.4974922695201085E-2</v>
      </c>
      <c r="I286" s="139">
        <f t="shared" si="23"/>
        <v>0.3281896076316444</v>
      </c>
      <c r="J286" s="139">
        <f t="shared" si="24"/>
        <v>-0.11461434615647936</v>
      </c>
      <c r="K286" s="139">
        <f>(Constantes!$D$12/0.8)*(Constantes!$D$7*J286^2+Constantes!$D$8*J286+Constantes!$D$9)</f>
        <v>11.326830173500939</v>
      </c>
      <c r="L286" s="139">
        <f>(Constantes!$D$12/0.8)*(0.00376*D286^2-0.0516*D286-6.967)</f>
        <v>-2.6659958999999995</v>
      </c>
      <c r="M286" s="12"/>
    </row>
    <row r="287" spans="2:13">
      <c r="B287" s="11"/>
      <c r="C287" s="65">
        <v>282</v>
      </c>
      <c r="D287" s="65">
        <f>(Observaciones!D287+Observaciones!E287)/2</f>
        <v>13.3</v>
      </c>
      <c r="E287" s="139">
        <f t="shared" si="20"/>
        <v>1.5281811116551587</v>
      </c>
      <c r="F287" s="139">
        <f t="shared" si="21"/>
        <v>9.9720546117296777E-2</v>
      </c>
      <c r="G287" s="139">
        <f t="shared" si="22"/>
        <v>2.4695986999999997</v>
      </c>
      <c r="H287" s="139">
        <f>0.001013*Constantes!$D$6/(0.622*G287)</f>
        <v>4.5121113124619215E-2</v>
      </c>
      <c r="I287" s="139">
        <f t="shared" si="23"/>
        <v>0.35126535211020804</v>
      </c>
      <c r="J287" s="139">
        <f t="shared" si="24"/>
        <v>-0.12135554308285744</v>
      </c>
      <c r="K287" s="139">
        <f>(Constantes!$D$12/0.8)*(Constantes!$D$7*J287^2+Constantes!$D$8*J287+Constantes!$D$9)</f>
        <v>11.346006952245888</v>
      </c>
      <c r="L287" s="139">
        <f>(Constantes!$D$12/0.8)*(0.00376*D287^2-0.0516*D287-6.967)</f>
        <v>-2.6205650999999994</v>
      </c>
      <c r="M287" s="12"/>
    </row>
    <row r="288" spans="2:13">
      <c r="B288" s="11"/>
      <c r="C288" s="65">
        <v>283</v>
      </c>
      <c r="D288" s="65">
        <f>(Observaciones!D288+Observaciones!E288)/2</f>
        <v>12.5</v>
      </c>
      <c r="E288" s="139">
        <f t="shared" si="20"/>
        <v>1.4501940250881777</v>
      </c>
      <c r="F288" s="139">
        <f t="shared" si="21"/>
        <v>9.5238642712590429E-2</v>
      </c>
      <c r="G288" s="139">
        <f t="shared" si="22"/>
        <v>2.4714874999999998</v>
      </c>
      <c r="H288" s="139">
        <f>0.001013*Constantes!$D$6/(0.622*G288)</f>
        <v>4.5086629940516605E-2</v>
      </c>
      <c r="I288" s="139">
        <f t="shared" si="23"/>
        <v>0.34601062071581223</v>
      </c>
      <c r="J288" s="139">
        <f t="shared" si="24"/>
        <v>-0.12806077974275312</v>
      </c>
      <c r="K288" s="139">
        <f>(Constantes!$D$12/0.8)*(Constantes!$D$7*J288^2+Constantes!$D$8*J288+Constantes!$D$9)</f>
        <v>11.364624738070141</v>
      </c>
      <c r="L288" s="139">
        <f>(Constantes!$D$12/0.8)*(0.00376*D288^2-0.0516*D288-6.967)</f>
        <v>-2.6341874999999995</v>
      </c>
      <c r="M288" s="12"/>
    </row>
    <row r="289" spans="2:13">
      <c r="B289" s="11"/>
      <c r="C289" s="65">
        <v>284</v>
      </c>
      <c r="D289" s="65">
        <f>(Observaciones!D289+Observaciones!E289)/2</f>
        <v>13.4</v>
      </c>
      <c r="E289" s="139">
        <f t="shared" si="20"/>
        <v>1.5381837134420713</v>
      </c>
      <c r="F289" s="139">
        <f t="shared" si="21"/>
        <v>0.10029320149589299</v>
      </c>
      <c r="G289" s="139">
        <f t="shared" si="22"/>
        <v>2.4693625999999997</v>
      </c>
      <c r="H289" s="139">
        <f>0.001013*Constantes!$D$6/(0.622*G289)</f>
        <v>4.5125427231753057E-2</v>
      </c>
      <c r="I289" s="139">
        <f t="shared" si="23"/>
        <v>0.35191447341494769</v>
      </c>
      <c r="J289" s="139">
        <f t="shared" si="24"/>
        <v>-0.13472806922983283</v>
      </c>
      <c r="K289" s="139">
        <f>(Constantes!$D$12/0.8)*(Constantes!$D$7*J289^2+Constantes!$D$8*J289+Constantes!$D$9)</f>
        <v>11.3826855439808</v>
      </c>
      <c r="L289" s="139">
        <f>(Constantes!$D$12/0.8)*(0.00376*D289^2-0.0516*D289-6.967)</f>
        <v>-2.6187353999999998</v>
      </c>
      <c r="M289" s="12"/>
    </row>
    <row r="290" spans="2:13">
      <c r="B290" s="11"/>
      <c r="C290" s="65">
        <v>285</v>
      </c>
      <c r="D290" s="65">
        <f>(Observaciones!D290+Observaciones!E290)/2</f>
        <v>13.75</v>
      </c>
      <c r="E290" s="139">
        <f t="shared" si="20"/>
        <v>1.5736468149943981</v>
      </c>
      <c r="F290" s="139">
        <f t="shared" si="21"/>
        <v>0.10231958493462359</v>
      </c>
      <c r="G290" s="139">
        <f t="shared" si="22"/>
        <v>2.4685362500000001</v>
      </c>
      <c r="H290" s="139">
        <f>0.001013*Constantes!$D$6/(0.622*G290)</f>
        <v>4.5140533105443567E-2</v>
      </c>
      <c r="I290" s="139">
        <f t="shared" si="23"/>
        <v>0.35417281924860555</v>
      </c>
      <c r="J290" s="139">
        <f t="shared" si="24"/>
        <v>-0.14135543588232991</v>
      </c>
      <c r="K290" s="139">
        <f>(Constantes!$D$12/0.8)*(Constantes!$D$7*J290^2+Constantes!$D$8*J290+Constantes!$D$9)</f>
        <v>11.400191906846892</v>
      </c>
      <c r="L290" s="139">
        <f>(Constantes!$D$12/0.8)*(0.00376*D290^2-0.0516*D290-6.967)</f>
        <v>-2.6121093749999993</v>
      </c>
      <c r="M290" s="12"/>
    </row>
    <row r="291" spans="2:13">
      <c r="B291" s="11"/>
      <c r="C291" s="65">
        <v>286</v>
      </c>
      <c r="D291" s="65">
        <f>(Observaciones!D291+Observaciones!E291)/2</f>
        <v>11.4</v>
      </c>
      <c r="E291" s="139">
        <f t="shared" si="20"/>
        <v>1.3486760963347784</v>
      </c>
      <c r="F291" s="139">
        <f t="shared" si="21"/>
        <v>8.9356889727344888E-2</v>
      </c>
      <c r="G291" s="139">
        <f t="shared" si="22"/>
        <v>2.4740845999999999</v>
      </c>
      <c r="H291" s="139">
        <f>0.001013*Constantes!$D$6/(0.622*G291)</f>
        <v>4.5039301532014117E-2</v>
      </c>
      <c r="I291" s="139">
        <f t="shared" si="23"/>
        <v>0.33860789639405336</v>
      </c>
      <c r="J291" s="139">
        <f t="shared" si="24"/>
        <v>-0.14794091586847485</v>
      </c>
      <c r="K291" s="139">
        <f>(Constantes!$D$12/0.8)*(Constantes!$D$7*J291^2+Constantes!$D$8*J291+Constantes!$D$9)</f>
        <v>11.417146877297986</v>
      </c>
      <c r="L291" s="139">
        <f>(Constantes!$D$12/0.8)*(0.00376*D291^2-0.0516*D291-6.967)</f>
        <v>-2.6499713999999996</v>
      </c>
      <c r="M291" s="12"/>
    </row>
    <row r="292" spans="2:13">
      <c r="B292" s="11"/>
      <c r="C292" s="65">
        <v>287</v>
      </c>
      <c r="D292" s="65">
        <f>(Observaciones!D292+Observaciones!E292)/2</f>
        <v>13.1</v>
      </c>
      <c r="E292" s="139">
        <f t="shared" si="20"/>
        <v>1.5083470419027751</v>
      </c>
      <c r="F292" s="139">
        <f t="shared" si="21"/>
        <v>9.8583579016665535E-2</v>
      </c>
      <c r="G292" s="139">
        <f t="shared" si="22"/>
        <v>2.4700709000000001</v>
      </c>
      <c r="H292" s="139">
        <f>0.001013*Constantes!$D$6/(0.622*G292)</f>
        <v>4.5112487384516987E-2</v>
      </c>
      <c r="I292" s="139">
        <f t="shared" si="23"/>
        <v>0.34996194939764519</v>
      </c>
      <c r="J292" s="139">
        <f t="shared" si="24"/>
        <v>-0.15448255776842154</v>
      </c>
      <c r="K292" s="139">
        <f>(Constantes!$D$12/0.8)*(Constantes!$D$7*J292^2+Constantes!$D$8*J292+Constantes!$D$9)</f>
        <v>11.43355400905639</v>
      </c>
      <c r="L292" s="139">
        <f>(Constantes!$D$12/0.8)*(0.00376*D292^2-0.0516*D292-6.967)</f>
        <v>-2.6241398999999999</v>
      </c>
      <c r="M292" s="12"/>
    </row>
    <row r="293" spans="2:13">
      <c r="B293" s="11"/>
      <c r="C293" s="65">
        <v>288</v>
      </c>
      <c r="D293" s="65">
        <f>(Observaciones!D293+Observaciones!E293)/2</f>
        <v>13.95</v>
      </c>
      <c r="E293" s="139">
        <f t="shared" si="20"/>
        <v>1.5942318792002568</v>
      </c>
      <c r="F293" s="139">
        <f t="shared" si="21"/>
        <v>0.10349307775094918</v>
      </c>
      <c r="G293" s="139">
        <f t="shared" si="22"/>
        <v>2.4680640499999997</v>
      </c>
      <c r="H293" s="139">
        <f>0.001013*Constantes!$D$6/(0.622*G293)</f>
        <v>4.514916957487896E-2</v>
      </c>
      <c r="I293" s="139">
        <f t="shared" si="23"/>
        <v>0.35545379775699454</v>
      </c>
      <c r="J293" s="139">
        <f t="shared" si="24"/>
        <v>-0.16097842315249478</v>
      </c>
      <c r="K293" s="139">
        <f>(Constantes!$D$12/0.8)*(Constantes!$D$7*J293^2+Constantes!$D$8*J293+Constantes!$D$9)</f>
        <v>11.449417347717656</v>
      </c>
      <c r="L293" s="139">
        <f>(Constantes!$D$12/0.8)*(0.00376*D293^2-0.0516*D293-6.967)</f>
        <v>-2.6081679749999997</v>
      </c>
      <c r="M293" s="12"/>
    </row>
    <row r="294" spans="2:13">
      <c r="B294" s="11"/>
      <c r="C294" s="65">
        <v>289</v>
      </c>
      <c r="D294" s="65">
        <f>(Observaciones!D294+Observaciones!E294)/2</f>
        <v>14.8</v>
      </c>
      <c r="E294" s="139">
        <f t="shared" si="20"/>
        <v>1.6843778570488643</v>
      </c>
      <c r="F294" s="139">
        <f t="shared" si="21"/>
        <v>0.10860899280138459</v>
      </c>
      <c r="G294" s="139">
        <f t="shared" si="22"/>
        <v>2.4660571999999998</v>
      </c>
      <c r="H294" s="139">
        <f>0.001013*Constantes!$D$6/(0.622*G294)</f>
        <v>4.5185911468360318E-2</v>
      </c>
      <c r="I294" s="139">
        <f t="shared" si="23"/>
        <v>0.36082052945585191</v>
      </c>
      <c r="J294" s="139">
        <f t="shared" si="24"/>
        <v>-0.16742658715558903</v>
      </c>
      <c r="K294" s="139">
        <f>(Constantes!$D$12/0.8)*(Constantes!$D$7*J294^2+Constantes!$D$8*J294+Constantes!$D$9)</f>
        <v>11.464741418994771</v>
      </c>
      <c r="L294" s="139">
        <f>(Constantes!$D$12/0.8)*(0.00376*D294^2-0.0516*D294-6.967)</f>
        <v>-2.5901585999999996</v>
      </c>
      <c r="M294" s="12"/>
    </row>
    <row r="295" spans="2:13">
      <c r="B295" s="11"/>
      <c r="C295" s="65">
        <v>290</v>
      </c>
      <c r="D295" s="65">
        <f>(Observaciones!D295+Observaciones!E295)/2</f>
        <v>14.8</v>
      </c>
      <c r="E295" s="139">
        <f t="shared" si="20"/>
        <v>1.6843778570488643</v>
      </c>
      <c r="F295" s="139">
        <f t="shared" si="21"/>
        <v>0.10860899280138459</v>
      </c>
      <c r="G295" s="139">
        <f t="shared" si="22"/>
        <v>2.4660571999999998</v>
      </c>
      <c r="H295" s="139">
        <f>0.001013*Constantes!$D$6/(0.622*G295)</f>
        <v>4.5185911468360318E-2</v>
      </c>
      <c r="I295" s="139">
        <f t="shared" si="23"/>
        <v>0.36082052945585191</v>
      </c>
      <c r="J295" s="139">
        <f t="shared" si="24"/>
        <v>-0.17382513904754754</v>
      </c>
      <c r="K295" s="139">
        <f>(Constantes!$D$12/0.8)*(Constantes!$D$7*J295^2+Constantes!$D$8*J295+Constantes!$D$9)</f>
        <v>11.479531216442018</v>
      </c>
      <c r="L295" s="139">
        <f>(Constantes!$D$12/0.8)*(0.00376*D295^2-0.0516*D295-6.967)</f>
        <v>-2.5901585999999996</v>
      </c>
      <c r="M295" s="12"/>
    </row>
    <row r="296" spans="2:13">
      <c r="B296" s="11"/>
      <c r="C296" s="65">
        <v>291</v>
      </c>
      <c r="D296" s="65">
        <f>(Observaciones!D296+Observaciones!E296)/2</f>
        <v>13.45</v>
      </c>
      <c r="E296" s="139">
        <f t="shared" si="20"/>
        <v>1.5432065279848868</v>
      </c>
      <c r="F296" s="139">
        <f t="shared" si="21"/>
        <v>0.1005805769400801</v>
      </c>
      <c r="G296" s="139">
        <f t="shared" si="22"/>
        <v>2.46924455</v>
      </c>
      <c r="H296" s="139">
        <f>0.001013*Constantes!$D$6/(0.622*G296)</f>
        <v>4.5127584594694167E-2</v>
      </c>
      <c r="I296" s="139">
        <f t="shared" si="23"/>
        <v>0.35223838816895903</v>
      </c>
      <c r="J296" s="139">
        <f t="shared" si="24"/>
        <v>-0.18017218279935251</v>
      </c>
      <c r="K296" s="139">
        <f>(Constantes!$D$12/0.8)*(Constantes!$D$7*J296^2+Constantes!$D$8*J296+Constantes!$D$9)</f>
        <v>11.493792188675107</v>
      </c>
      <c r="L296" s="139">
        <f>(Constantes!$D$12/0.8)*(0.00376*D296^2-0.0516*D296-6.967)</f>
        <v>-2.6178099749999992</v>
      </c>
      <c r="M296" s="12"/>
    </row>
    <row r="297" spans="2:13">
      <c r="B297" s="11"/>
      <c r="C297" s="65">
        <v>292</v>
      </c>
      <c r="D297" s="65">
        <f>(Observaciones!D297+Observaciones!E297)/2</f>
        <v>13.75</v>
      </c>
      <c r="E297" s="139">
        <f t="shared" si="20"/>
        <v>1.5736468149943981</v>
      </c>
      <c r="F297" s="139">
        <f t="shared" si="21"/>
        <v>0.10231958493462359</v>
      </c>
      <c r="G297" s="139">
        <f t="shared" si="22"/>
        <v>2.4685362500000001</v>
      </c>
      <c r="H297" s="139">
        <f>0.001013*Constantes!$D$6/(0.622*G297)</f>
        <v>4.5140533105443567E-2</v>
      </c>
      <c r="I297" s="139">
        <f t="shared" si="23"/>
        <v>0.35417281924860555</v>
      </c>
      <c r="J297" s="139">
        <f t="shared" si="24"/>
        <v>-0.18646583764495972</v>
      </c>
      <c r="K297" s="139">
        <f>(Constantes!$D$12/0.8)*(Constantes!$D$7*J297^2+Constantes!$D$8*J297+Constantes!$D$9)</f>
        <v>11.50753022610477</v>
      </c>
      <c r="L297" s="139">
        <f>(Constantes!$D$12/0.8)*(0.00376*D297^2-0.0516*D297-6.967)</f>
        <v>-2.6121093749999993</v>
      </c>
      <c r="M297" s="12"/>
    </row>
    <row r="298" spans="2:13">
      <c r="B298" s="11"/>
      <c r="C298" s="65">
        <v>293</v>
      </c>
      <c r="D298" s="65">
        <f>(Observaciones!D298+Observaciones!E298)/2</f>
        <v>12.7</v>
      </c>
      <c r="E298" s="139">
        <f t="shared" si="20"/>
        <v>1.4693556920806219</v>
      </c>
      <c r="F298" s="139">
        <f t="shared" si="21"/>
        <v>9.6342714018342213E-2</v>
      </c>
      <c r="G298" s="139">
        <f t="shared" si="22"/>
        <v>2.4710152999999999</v>
      </c>
      <c r="H298" s="139">
        <f>0.001013*Constantes!$D$6/(0.622*G298)</f>
        <v>4.5095245794355275E-2</v>
      </c>
      <c r="I298" s="139">
        <f t="shared" si="23"/>
        <v>0.34733456468782936</v>
      </c>
      <c r="J298" s="139">
        <f t="shared" si="24"/>
        <v>-0.19270423863861033</v>
      </c>
      <c r="K298" s="139">
        <f>(Constantes!$D$12/0.8)*(Constantes!$D$7*J298^2+Constantes!$D$8*J298+Constantes!$D$9)</f>
        <v>11.52075164720155</v>
      </c>
      <c r="L298" s="139">
        <f>(Constantes!$D$12/0.8)*(0.00376*D298^2-0.0516*D298-6.967)</f>
        <v>-2.6309510999999994</v>
      </c>
      <c r="M298" s="12"/>
    </row>
    <row r="299" spans="2:13">
      <c r="B299" s="11"/>
      <c r="C299" s="65">
        <v>294</v>
      </c>
      <c r="D299" s="65">
        <f>(Observaciones!D299+Observaciones!E299)/2</f>
        <v>13.65</v>
      </c>
      <c r="E299" s="139">
        <f t="shared" si="20"/>
        <v>1.5634420277037249</v>
      </c>
      <c r="F299" s="139">
        <f t="shared" si="21"/>
        <v>0.1017370958602755</v>
      </c>
      <c r="G299" s="139">
        <f t="shared" si="22"/>
        <v>2.4687723500000001</v>
      </c>
      <c r="H299" s="139">
        <f>0.001013*Constantes!$D$6/(0.622*G299)</f>
        <v>4.5136216109643537E-2</v>
      </c>
      <c r="I299" s="139">
        <f t="shared" si="23"/>
        <v>0.35352973562893358</v>
      </c>
      <c r="J299" s="139">
        <f t="shared" si="24"/>
        <v>-0.19888553720745428</v>
      </c>
      <c r="K299" s="139">
        <f>(Constantes!$D$12/0.8)*(Constantes!$D$7*J299^2+Constantes!$D$8*J299+Constantes!$D$9)</f>
        <v>11.533463184310055</v>
      </c>
      <c r="L299" s="139">
        <f>(Constantes!$D$12/0.8)*(0.00376*D299^2-0.0516*D299-6.967)</f>
        <v>-2.6140377749999995</v>
      </c>
      <c r="M299" s="12"/>
    </row>
    <row r="300" spans="2:13">
      <c r="B300" s="11"/>
      <c r="C300" s="65">
        <v>295</v>
      </c>
      <c r="D300" s="65">
        <f>(Observaciones!D300+Observaciones!E300)/2</f>
        <v>14.05</v>
      </c>
      <c r="E300" s="139">
        <f t="shared" si="20"/>
        <v>1.604612725353836</v>
      </c>
      <c r="F300" s="139">
        <f t="shared" si="21"/>
        <v>0.10408410376289531</v>
      </c>
      <c r="G300" s="139">
        <f t="shared" si="22"/>
        <v>2.4678279499999998</v>
      </c>
      <c r="H300" s="139">
        <f>0.001013*Constantes!$D$6/(0.622*G300)</f>
        <v>4.5153489048988422E-2</v>
      </c>
      <c r="I300" s="139">
        <f t="shared" si="23"/>
        <v>0.35609168948623277</v>
      </c>
      <c r="J300" s="139">
        <f t="shared" si="24"/>
        <v>-0.2050079016993222</v>
      </c>
      <c r="K300" s="139">
        <f>(Constantes!$D$12/0.8)*(Constantes!$D$7*J300^2+Constantes!$D$8*J300+Constantes!$D$9)</f>
        <v>11.545671969031501</v>
      </c>
      <c r="L300" s="139">
        <f>(Constantes!$D$12/0.8)*(0.00376*D300^2-0.0516*D300-6.967)</f>
        <v>-2.6061549749999995</v>
      </c>
      <c r="M300" s="12"/>
    </row>
    <row r="301" spans="2:13">
      <c r="B301" s="11"/>
      <c r="C301" s="65">
        <v>296</v>
      </c>
      <c r="D301" s="65">
        <f>(Observaciones!D301+Observaciones!E301)/2</f>
        <v>14.600000000000001</v>
      </c>
      <c r="E301" s="139">
        <f t="shared" si="20"/>
        <v>1.662774337609296</v>
      </c>
      <c r="F301" s="139">
        <f t="shared" si="21"/>
        <v>0.10738631317466249</v>
      </c>
      <c r="G301" s="139">
        <f t="shared" si="22"/>
        <v>2.4665293999999998</v>
      </c>
      <c r="H301" s="139">
        <f>0.001013*Constantes!$D$6/(0.622*G301)</f>
        <v>4.5177260938025939E-2</v>
      </c>
      <c r="I301" s="139">
        <f t="shared" si="23"/>
        <v>0.35956906979682202</v>
      </c>
      <c r="J301" s="139">
        <f t="shared" si="24"/>
        <v>-0.2110695179254837</v>
      </c>
      <c r="K301" s="139">
        <f>(Constantes!$D$12/0.8)*(Constantes!$D$7*J301^2+Constantes!$D$8*J301+Constantes!$D$9)</f>
        <v>11.557385517193802</v>
      </c>
      <c r="L301" s="139">
        <f>(Constantes!$D$12/0.8)*(0.00376*D301^2-0.0516*D301-6.967)</f>
        <v>-2.5945793999999993</v>
      </c>
      <c r="M301" s="12"/>
    </row>
    <row r="302" spans="2:13">
      <c r="B302" s="11"/>
      <c r="C302" s="65">
        <v>297</v>
      </c>
      <c r="D302" s="65">
        <f>(Observaciones!D302+Observaciones!E302)/2</f>
        <v>11.3</v>
      </c>
      <c r="E302" s="139">
        <f t="shared" si="20"/>
        <v>1.3397646526819857</v>
      </c>
      <c r="F302" s="139">
        <f t="shared" si="21"/>
        <v>8.8837887126731518E-2</v>
      </c>
      <c r="G302" s="139">
        <f t="shared" si="22"/>
        <v>2.4743206999999998</v>
      </c>
      <c r="H302" s="139">
        <f>0.001013*Constantes!$D$6/(0.622*G302)</f>
        <v>4.5035003876058806E-2</v>
      </c>
      <c r="I302" s="139">
        <f t="shared" si="23"/>
        <v>0.33792485453988758</v>
      </c>
      <c r="J302" s="139">
        <f t="shared" si="24"/>
        <v>-0.21706858969823065</v>
      </c>
      <c r="K302" s="139">
        <f>(Constantes!$D$12/0.8)*(Constantes!$D$7*J302^2+Constantes!$D$8*J302+Constantes!$D$9)</f>
        <v>11.568611713429005</v>
      </c>
      <c r="L302" s="139">
        <f>(Constantes!$D$12/0.8)*(0.00376*D302^2-0.0516*D302-6.967)</f>
        <v>-2.6512370999999995</v>
      </c>
      <c r="M302" s="12"/>
    </row>
    <row r="303" spans="2:13">
      <c r="B303" s="11"/>
      <c r="C303" s="65">
        <v>298</v>
      </c>
      <c r="D303" s="65">
        <f>(Observaciones!D303+Observaciones!E303)/2</f>
        <v>11.45</v>
      </c>
      <c r="E303" s="139">
        <f t="shared" si="20"/>
        <v>1.3531513167724236</v>
      </c>
      <c r="F303" s="139">
        <f t="shared" si="21"/>
        <v>8.9617358691077773E-2</v>
      </c>
      <c r="G303" s="139">
        <f t="shared" si="22"/>
        <v>2.4739665500000001</v>
      </c>
      <c r="H303" s="139">
        <f>0.001013*Constantes!$D$6/(0.622*G303)</f>
        <v>4.504145066759796E-2</v>
      </c>
      <c r="I303" s="139">
        <f t="shared" si="23"/>
        <v>0.33894879271912193</v>
      </c>
      <c r="J303" s="139">
        <f t="shared" si="24"/>
        <v>-0.22300333936312614</v>
      </c>
      <c r="K303" s="139">
        <f>(Constantes!$D$12/0.8)*(Constantes!$D$7*J303^2+Constantes!$D$8*J303+Constantes!$D$9)</f>
        <v>11.579358795378244</v>
      </c>
      <c r="L303" s="139">
        <f>(Constantes!$D$12/0.8)*(0.00376*D303^2-0.0516*D303-6.967)</f>
        <v>-2.6493279749999994</v>
      </c>
      <c r="M303" s="12"/>
    </row>
    <row r="304" spans="2:13">
      <c r="B304" s="11"/>
      <c r="C304" s="65">
        <v>299</v>
      </c>
      <c r="D304" s="65">
        <f>(Observaciones!D304+Observaciones!E304)/2</f>
        <v>12.9</v>
      </c>
      <c r="E304" s="139">
        <f t="shared" si="20"/>
        <v>1.4887393027557323</v>
      </c>
      <c r="F304" s="139">
        <f t="shared" si="21"/>
        <v>9.7457663967834368E-2</v>
      </c>
      <c r="G304" s="139">
        <f t="shared" si="22"/>
        <v>2.4705431</v>
      </c>
      <c r="H304" s="139">
        <f>0.001013*Constantes!$D$6/(0.622*G304)</f>
        <v>4.5103864941725781E-2</v>
      </c>
      <c r="I304" s="139">
        <f t="shared" si="23"/>
        <v>0.34865168081674919</v>
      </c>
      <c r="J304" s="139">
        <f t="shared" si="24"/>
        <v>-0.22887200832576207</v>
      </c>
      <c r="K304" s="139">
        <f>(Constantes!$D$12/0.8)*(Constantes!$D$7*J304^2+Constantes!$D$8*J304+Constantes!$D$9)</f>
        <v>11.589635337544875</v>
      </c>
      <c r="L304" s="139">
        <f>(Constantes!$D$12/0.8)*(0.00376*D304^2-0.0516*D304-6.967)</f>
        <v>-2.6276018999999993</v>
      </c>
      <c r="M304" s="12"/>
    </row>
    <row r="305" spans="2:13">
      <c r="B305" s="11"/>
      <c r="C305" s="65">
        <v>300</v>
      </c>
      <c r="D305" s="65">
        <f>(Observaciones!D305+Observaciones!E305)/2</f>
        <v>14.35</v>
      </c>
      <c r="E305" s="139">
        <f t="shared" si="20"/>
        <v>1.6361119589017179</v>
      </c>
      <c r="F305" s="139">
        <f t="shared" si="21"/>
        <v>0.10587443449555982</v>
      </c>
      <c r="G305" s="139">
        <f t="shared" si="22"/>
        <v>2.4671196499999999</v>
      </c>
      <c r="H305" s="139">
        <f>0.001013*Constantes!$D$6/(0.622*G305)</f>
        <v>4.5166452431730474E-2</v>
      </c>
      <c r="I305" s="139">
        <f t="shared" si="23"/>
        <v>0.35799495730755543</v>
      </c>
      <c r="J305" s="139">
        <f t="shared" si="24"/>
        <v>-0.23467285757286865</v>
      </c>
      <c r="K305" s="139">
        <f>(Constantes!$D$12/0.8)*(Constantes!$D$7*J305^2+Constantes!$D$8*J305+Constantes!$D$9)</f>
        <v>11.599450234816802</v>
      </c>
      <c r="L305" s="139">
        <f>(Constantes!$D$12/0.8)*(0.00376*D305^2-0.0516*D305-6.967)</f>
        <v>-2.5999467749999998</v>
      </c>
      <c r="M305" s="12"/>
    </row>
    <row r="306" spans="2:13">
      <c r="B306" s="11"/>
      <c r="C306" s="65">
        <v>301</v>
      </c>
      <c r="D306" s="65">
        <f>(Observaciones!D306+Observaciones!E306)/2</f>
        <v>15.75</v>
      </c>
      <c r="E306" s="139">
        <f t="shared" si="20"/>
        <v>1.7903914829906238</v>
      </c>
      <c r="F306" s="139">
        <f t="shared" si="21"/>
        <v>0.11457959266903198</v>
      </c>
      <c r="G306" s="139">
        <f t="shared" si="22"/>
        <v>2.46381425</v>
      </c>
      <c r="H306" s="139">
        <f>0.001013*Constantes!$D$6/(0.622*G306)</f>
        <v>4.5227046769094927E-2</v>
      </c>
      <c r="I306" s="139">
        <f t="shared" si="23"/>
        <v>0.36666971208022214</v>
      </c>
      <c r="J306" s="139">
        <f t="shared" si="24"/>
        <v>-0.24040416818762159</v>
      </c>
      <c r="K306" s="139">
        <f>(Constantes!$D$12/0.8)*(Constantes!$D$7*J306^2+Constantes!$D$8*J306+Constantes!$D$9)</f>
        <v>11.6088126856794</v>
      </c>
      <c r="L306" s="139">
        <f>(Constantes!$D$12/0.8)*(0.00376*D306^2-0.0516*D306-6.967)</f>
        <v>-2.5676193749999996</v>
      </c>
      <c r="M306" s="12"/>
    </row>
    <row r="307" spans="2:13">
      <c r="B307" s="11"/>
      <c r="C307" s="65">
        <v>302</v>
      </c>
      <c r="D307" s="65">
        <f>(Observaciones!D307+Observaciones!E307)/2</f>
        <v>15.6</v>
      </c>
      <c r="E307" s="139">
        <f t="shared" si="20"/>
        <v>1.7732733774914811</v>
      </c>
      <c r="F307" s="139">
        <f t="shared" si="21"/>
        <v>0.11361874538407207</v>
      </c>
      <c r="G307" s="139">
        <f t="shared" si="22"/>
        <v>2.4641683999999997</v>
      </c>
      <c r="H307" s="139">
        <f>0.001013*Constantes!$D$6/(0.622*G307)</f>
        <v>4.522054674311729E-2</v>
      </c>
      <c r="I307" s="139">
        <f t="shared" si="23"/>
        <v>0.36575663025648686</v>
      </c>
      <c r="J307" s="139">
        <f t="shared" si="24"/>
        <v>-0.24606424185899337</v>
      </c>
      <c r="K307" s="139">
        <f>(Constantes!$D$12/0.8)*(Constantes!$D$7*J307^2+Constantes!$D$8*J307+Constantes!$D$9)</f>
        <v>11.617732175140784</v>
      </c>
      <c r="L307" s="139">
        <f>(Constantes!$D$12/0.8)*(0.00376*D307^2-0.0516*D307-6.967)</f>
        <v>-2.5713473999999996</v>
      </c>
      <c r="M307" s="12"/>
    </row>
    <row r="308" spans="2:13">
      <c r="B308" s="11"/>
      <c r="C308" s="65">
        <v>303</v>
      </c>
      <c r="D308" s="65">
        <f>(Observaciones!D308+Observaciones!E308)/2</f>
        <v>14.15</v>
      </c>
      <c r="E308" s="139">
        <f t="shared" si="20"/>
        <v>1.6150528288927855</v>
      </c>
      <c r="F308" s="139">
        <f t="shared" si="21"/>
        <v>0.10467799774317721</v>
      </c>
      <c r="G308" s="139">
        <f t="shared" si="22"/>
        <v>2.4675918499999998</v>
      </c>
      <c r="H308" s="139">
        <f>0.001013*Constantes!$D$6/(0.622*G308)</f>
        <v>4.5157809349675282E-2</v>
      </c>
      <c r="I308" s="139">
        <f t="shared" si="23"/>
        <v>0.35672784756039339</v>
      </c>
      <c r="J308" s="139">
        <f t="shared" si="24"/>
        <v>-0.25165140138500103</v>
      </c>
      <c r="K308" s="139">
        <f>(Constantes!$D$12/0.8)*(Constantes!$D$7*J308^2+Constantes!$D$8*J308+Constantes!$D$9)</f>
        <v>11.626218457391483</v>
      </c>
      <c r="L308" s="139">
        <f>(Constantes!$D$12/0.8)*(0.00376*D308^2-0.0516*D308-6.967)</f>
        <v>-2.6041137749999996</v>
      </c>
      <c r="M308" s="12"/>
    </row>
    <row r="309" spans="2:13">
      <c r="B309" s="11"/>
      <c r="C309" s="65">
        <v>304</v>
      </c>
      <c r="D309" s="65">
        <f>(Observaciones!D309+Observaciones!E309)/2</f>
        <v>14.9</v>
      </c>
      <c r="E309" s="139">
        <f t="shared" si="20"/>
        <v>1.6952716301356707</v>
      </c>
      <c r="F309" s="139">
        <f t="shared" si="21"/>
        <v>0.10922475617100802</v>
      </c>
      <c r="G309" s="139">
        <f t="shared" si="22"/>
        <v>2.4658210999999999</v>
      </c>
      <c r="H309" s="139">
        <f>0.001013*Constantes!$D$6/(0.622*G309)</f>
        <v>4.5190237975947463E-2</v>
      </c>
      <c r="I309" s="139">
        <f t="shared" si="23"/>
        <v>0.36144364658766281</v>
      </c>
      <c r="J309" s="139">
        <f t="shared" si="24"/>
        <v>-0.25716399116969629</v>
      </c>
      <c r="K309" s="139">
        <f>(Constantes!$D$12/0.8)*(Constantes!$D$7*J309^2+Constantes!$D$8*J309+Constantes!$D$9)</f>
        <v>11.634281538220897</v>
      </c>
      <c r="L309" s="139">
        <f>(Constantes!$D$12/0.8)*(0.00376*D309^2-0.0516*D309-6.967)</f>
        <v>-2.5879058999999995</v>
      </c>
      <c r="M309" s="12"/>
    </row>
    <row r="310" spans="2:13">
      <c r="B310" s="11"/>
      <c r="C310" s="65">
        <v>305</v>
      </c>
      <c r="D310" s="65">
        <f>(Observaciones!D310+Observaciones!E310)/2</f>
        <v>14.5</v>
      </c>
      <c r="E310" s="139">
        <f t="shared" si="20"/>
        <v>1.6520640028566567</v>
      </c>
      <c r="F310" s="139">
        <f t="shared" si="21"/>
        <v>0.10677937410937641</v>
      </c>
      <c r="G310" s="139">
        <f t="shared" si="22"/>
        <v>2.4667654999999997</v>
      </c>
      <c r="H310" s="139">
        <f>0.001013*Constantes!$D$6/(0.622*G310)</f>
        <v>4.5172936914803029E-2</v>
      </c>
      <c r="I310" s="139">
        <f t="shared" si="23"/>
        <v>0.35894072909367275</v>
      </c>
      <c r="J310" s="139">
        <f t="shared" si="24"/>
        <v>-0.2626003777137545</v>
      </c>
      <c r="K310" s="139">
        <f>(Constantes!$D$12/0.8)*(Constantes!$D$7*J310^2+Constantes!$D$8*J310+Constantes!$D$9)</f>
        <v>11.641931657213126</v>
      </c>
      <c r="L310" s="139">
        <f>(Constantes!$D$12/0.8)*(0.00376*D310^2-0.0516*D310-6.967)</f>
        <v>-2.5967474999999993</v>
      </c>
      <c r="M310" s="12"/>
    </row>
    <row r="311" spans="2:13">
      <c r="B311" s="11"/>
      <c r="C311" s="65">
        <v>306</v>
      </c>
      <c r="D311" s="65">
        <f>(Observaciones!D311+Observaciones!E311)/2</f>
        <v>14.6</v>
      </c>
      <c r="E311" s="139">
        <f t="shared" si="20"/>
        <v>1.6627743376092956</v>
      </c>
      <c r="F311" s="139">
        <f t="shared" si="21"/>
        <v>0.10738631317466246</v>
      </c>
      <c r="G311" s="139">
        <f t="shared" si="22"/>
        <v>2.4665293999999998</v>
      </c>
      <c r="H311" s="139">
        <f>0.001013*Constantes!$D$6/(0.622*G311)</f>
        <v>4.5177260938025939E-2</v>
      </c>
      <c r="I311" s="139">
        <f t="shared" si="23"/>
        <v>0.35956906979682196</v>
      </c>
      <c r="J311" s="139">
        <f t="shared" si="24"/>
        <v>-0.26795895009851578</v>
      </c>
      <c r="K311" s="139">
        <f>(Constantes!$D$12/0.8)*(Constantes!$D$7*J311^2+Constantes!$D$8*J311+Constantes!$D$9)</f>
        <v>11.649179269745076</v>
      </c>
      <c r="L311" s="139">
        <f>(Constantes!$D$12/0.8)*(0.00376*D311^2-0.0516*D311-6.967)</f>
        <v>-2.5945793999999993</v>
      </c>
      <c r="M311" s="12"/>
    </row>
    <row r="312" spans="2:13">
      <c r="B312" s="11"/>
      <c r="C312" s="65">
        <v>307</v>
      </c>
      <c r="D312" s="65">
        <f>(Observaciones!D312+Observaciones!E312)/2</f>
        <v>15</v>
      </c>
      <c r="E312" s="139">
        <f t="shared" si="20"/>
        <v>1.7062271396379793</v>
      </c>
      <c r="F312" s="139">
        <f t="shared" si="21"/>
        <v>0.10984348383671551</v>
      </c>
      <c r="G312" s="139">
        <f t="shared" si="22"/>
        <v>2.4655849999999999</v>
      </c>
      <c r="H312" s="139">
        <f>0.001013*Constantes!$D$6/(0.622*G312)</f>
        <v>4.5194565312131819E-2</v>
      </c>
      <c r="I312" s="139">
        <f t="shared" si="23"/>
        <v>0.36206502083102154</v>
      </c>
      <c r="J312" s="139">
        <f t="shared" si="24"/>
        <v>-0.27323812046333507</v>
      </c>
      <c r="K312" s="139">
        <f>(Constantes!$D$12/0.8)*(Constantes!$D$7*J312^2+Constantes!$D$8*J312+Constantes!$D$9)</f>
        <v>11.65603502880988</v>
      </c>
      <c r="L312" s="139">
        <f>(Constantes!$D$12/0.8)*(0.00376*D312^2-0.0516*D312-6.967)</f>
        <v>-2.5856249999999994</v>
      </c>
      <c r="M312" s="12"/>
    </row>
    <row r="313" spans="2:13">
      <c r="B313" s="11"/>
      <c r="C313" s="65">
        <v>308</v>
      </c>
      <c r="D313" s="65">
        <f>(Observaciones!D313+Observaciones!E313)/2</f>
        <v>14.25</v>
      </c>
      <c r="E313" s="139">
        <f t="shared" si="20"/>
        <v>1.6255524772300411</v>
      </c>
      <c r="F313" s="139">
        <f t="shared" si="21"/>
        <v>0.10527477090559632</v>
      </c>
      <c r="G313" s="139">
        <f t="shared" si="22"/>
        <v>2.4673557499999998</v>
      </c>
      <c r="H313" s="139">
        <f>0.001013*Constantes!$D$6/(0.622*G313)</f>
        <v>4.5162130477176848E-2</v>
      </c>
      <c r="I313" s="139">
        <f t="shared" si="23"/>
        <v>0.35736227060066839</v>
      </c>
      <c r="J313" s="139">
        <f t="shared" si="24"/>
        <v>-0.27843632447609956</v>
      </c>
      <c r="K313" s="139">
        <f>(Constantes!$D$12/0.8)*(Constantes!$D$7*J313^2+Constantes!$D$8*J313+Constantes!$D$9)</f>
        <v>11.662509766688915</v>
      </c>
      <c r="L313" s="139">
        <f>(Constantes!$D$12/0.8)*(0.00376*D313^2-0.0516*D313-6.967)</f>
        <v>-2.6020443749999993</v>
      </c>
      <c r="M313" s="12"/>
    </row>
    <row r="314" spans="2:13">
      <c r="B314" s="11"/>
      <c r="C314" s="65">
        <v>309</v>
      </c>
      <c r="D314" s="65">
        <f>(Observaciones!D314+Observaciones!E314)/2</f>
        <v>15.6</v>
      </c>
      <c r="E314" s="139">
        <f t="shared" si="20"/>
        <v>1.7732733774914811</v>
      </c>
      <c r="F314" s="139">
        <f t="shared" si="21"/>
        <v>0.11361874538407207</v>
      </c>
      <c r="G314" s="139">
        <f t="shared" si="22"/>
        <v>2.4641683999999997</v>
      </c>
      <c r="H314" s="139">
        <f>0.001013*Constantes!$D$6/(0.622*G314)</f>
        <v>4.522054674311729E-2</v>
      </c>
      <c r="I314" s="139">
        <f t="shared" si="23"/>
        <v>0.36575663025648686</v>
      </c>
      <c r="J314" s="139">
        <f t="shared" si="24"/>
        <v>-0.28355202179677363</v>
      </c>
      <c r="K314" s="139">
        <f>(Constantes!$D$12/0.8)*(Constantes!$D$7*J314^2+Constantes!$D$8*J314+Constantes!$D$9)</f>
        <v>11.668614476495822</v>
      </c>
      <c r="L314" s="139">
        <f>(Constantes!$D$12/0.8)*(0.00376*D314^2-0.0516*D314-6.967)</f>
        <v>-2.5713473999999996</v>
      </c>
      <c r="M314" s="12"/>
    </row>
    <row r="315" spans="2:13">
      <c r="B315" s="11"/>
      <c r="C315" s="65">
        <v>310</v>
      </c>
      <c r="D315" s="65">
        <f>(Observaciones!D315+Observaciones!E315)/2</f>
        <v>15</v>
      </c>
      <c r="E315" s="139">
        <f t="shared" si="20"/>
        <v>1.7062271396379793</v>
      </c>
      <c r="F315" s="139">
        <f t="shared" si="21"/>
        <v>0.10984348383671551</v>
      </c>
      <c r="G315" s="139">
        <f t="shared" si="22"/>
        <v>2.4655849999999999</v>
      </c>
      <c r="H315" s="139">
        <f>0.001013*Constantes!$D$6/(0.622*G315)</f>
        <v>4.5194565312131819E-2</v>
      </c>
      <c r="I315" s="139">
        <f t="shared" si="23"/>
        <v>0.36206502083102154</v>
      </c>
      <c r="J315" s="139">
        <f t="shared" si="24"/>
        <v>-0.28858369653383553</v>
      </c>
      <c r="K315" s="139">
        <f>(Constantes!$D$12/0.8)*(Constantes!$D$7*J315^2+Constantes!$D$8*J315+Constantes!$D$9)</f>
        <v>11.67436029361606</v>
      </c>
      <c r="L315" s="139">
        <f>(Constantes!$D$12/0.8)*(0.00376*D315^2-0.0516*D315-6.967)</f>
        <v>-2.5856249999999994</v>
      </c>
      <c r="M315" s="12"/>
    </row>
    <row r="316" spans="2:13">
      <c r="B316" s="11"/>
      <c r="C316" s="65">
        <v>311</v>
      </c>
      <c r="D316" s="65">
        <f>(Observaciones!D316+Observaciones!E316)/2</f>
        <v>14.75</v>
      </c>
      <c r="E316" s="139">
        <f t="shared" si="20"/>
        <v>1.6789540291434102</v>
      </c>
      <c r="F316" s="139">
        <f t="shared" si="21"/>
        <v>0.10830221914763835</v>
      </c>
      <c r="G316" s="139">
        <f t="shared" si="22"/>
        <v>2.46617525</v>
      </c>
      <c r="H316" s="139">
        <f>0.001013*Constantes!$D$6/(0.622*G316)</f>
        <v>4.5183748525216338E-2</v>
      </c>
      <c r="I316" s="139">
        <f t="shared" si="23"/>
        <v>0.36050831755341328</v>
      </c>
      <c r="J316" s="139">
        <f t="shared" si="24"/>
        <v>-0.29352985769346823</v>
      </c>
      <c r="K316" s="139">
        <f>(Constantes!$D$12/0.8)*(Constantes!$D$7*J316^2+Constantes!$D$8*J316+Constantes!$D$9)</f>
        <v>11.679758477065624</v>
      </c>
      <c r="L316" s="139">
        <f>(Constantes!$D$12/0.8)*(0.00376*D316^2-0.0516*D316-6.967)</f>
        <v>-2.5912743749999994</v>
      </c>
      <c r="M316" s="12"/>
    </row>
    <row r="317" spans="2:13">
      <c r="B317" s="11"/>
      <c r="C317" s="65">
        <v>312</v>
      </c>
      <c r="D317" s="65">
        <f>(Observaciones!D317+Observaciones!E317)/2</f>
        <v>14.75</v>
      </c>
      <c r="E317" s="139">
        <f t="shared" si="20"/>
        <v>1.6789540291434102</v>
      </c>
      <c r="F317" s="139">
        <f t="shared" si="21"/>
        <v>0.10830221914763835</v>
      </c>
      <c r="G317" s="139">
        <f t="shared" si="22"/>
        <v>2.46617525</v>
      </c>
      <c r="H317" s="139">
        <f>0.001013*Constantes!$D$6/(0.622*G317)</f>
        <v>4.5183748525216338E-2</v>
      </c>
      <c r="I317" s="139">
        <f t="shared" si="23"/>
        <v>0.36050831755341328</v>
      </c>
      <c r="J317" s="139">
        <f t="shared" si="24"/>
        <v>-0.29838903962137342</v>
      </c>
      <c r="K317" s="139">
        <f>(Constantes!$D$12/0.8)*(Constantes!$D$7*J317^2+Constantes!$D$8*J317+Constantes!$D$9)</f>
        <v>11.684820390792671</v>
      </c>
      <c r="L317" s="139">
        <f>(Constantes!$D$12/0.8)*(0.00376*D317^2-0.0516*D317-6.967)</f>
        <v>-2.5912743749999994</v>
      </c>
      <c r="M317" s="12"/>
    </row>
    <row r="318" spans="2:13">
      <c r="B318" s="11"/>
      <c r="C318" s="65">
        <v>313</v>
      </c>
      <c r="D318" s="65">
        <f>(Observaciones!D318+Observaciones!E318)/2</f>
        <v>15.25</v>
      </c>
      <c r="E318" s="139">
        <f t="shared" si="20"/>
        <v>1.7338879625062771</v>
      </c>
      <c r="F318" s="139">
        <f t="shared" si="21"/>
        <v>0.11140334723771557</v>
      </c>
      <c r="G318" s="139">
        <f t="shared" si="22"/>
        <v>2.4649947499999998</v>
      </c>
      <c r="H318" s="139">
        <f>0.001013*Constantes!$D$6/(0.622*G318)</f>
        <v>4.5205387279268053E-2</v>
      </c>
      <c r="I318" s="139">
        <f t="shared" si="23"/>
        <v>0.36361082673457973</v>
      </c>
      <c r="J318" s="139">
        <f t="shared" si="24"/>
        <v>-0.30315980243707563</v>
      </c>
      <c r="K318" s="139">
        <f>(Constantes!$D$12/0.8)*(Constantes!$D$7*J318^2+Constantes!$D$8*J318+Constantes!$D$9)</f>
        <v>11.689557484945752</v>
      </c>
      <c r="L318" s="139">
        <f>(Constantes!$D$12/0.8)*(0.00376*D318^2-0.0516*D318-6.967)</f>
        <v>-2.5797993749999995</v>
      </c>
      <c r="M318" s="12"/>
    </row>
    <row r="319" spans="2:13">
      <c r="B319" s="11"/>
      <c r="C319" s="65">
        <v>314</v>
      </c>
      <c r="D319" s="65">
        <f>(Observaciones!D319+Observaciones!E319)/2</f>
        <v>14.55</v>
      </c>
      <c r="E319" s="139">
        <f t="shared" si="20"/>
        <v>1.6574115820276645</v>
      </c>
      <c r="F319" s="139">
        <f t="shared" si="21"/>
        <v>0.10708247809803828</v>
      </c>
      <c r="G319" s="139">
        <f t="shared" si="22"/>
        <v>2.46664745</v>
      </c>
      <c r="H319" s="139">
        <f>0.001013*Constantes!$D$6/(0.622*G319)</f>
        <v>4.5175098822943884E-2</v>
      </c>
      <c r="I319" s="139">
        <f t="shared" si="23"/>
        <v>0.35925511691610273</v>
      </c>
      <c r="J319" s="139">
        <f t="shared" si="24"/>
        <v>-0.3078407324605914</v>
      </c>
      <c r="K319" s="139">
        <f>(Constantes!$D$12/0.8)*(Constantes!$D$7*J319^2+Constantes!$D$8*J319+Constantes!$D$9)</f>
        <v>11.693981277132442</v>
      </c>
      <c r="L319" s="139">
        <f>(Constantes!$D$12/0.8)*(0.00376*D319^2-0.0516*D319-6.967)</f>
        <v>-2.5956669749999994</v>
      </c>
      <c r="M319" s="12"/>
    </row>
    <row r="320" spans="2:13">
      <c r="B320" s="11"/>
      <c r="C320" s="65">
        <v>315</v>
      </c>
      <c r="D320" s="65">
        <f>(Observaciones!D320+Observaciones!E320)/2</f>
        <v>13</v>
      </c>
      <c r="E320" s="139">
        <f t="shared" si="20"/>
        <v>1.4985150190445926</v>
      </c>
      <c r="F320" s="139">
        <f t="shared" si="21"/>
        <v>9.8019245431965704E-2</v>
      </c>
      <c r="G320" s="139">
        <f t="shared" si="22"/>
        <v>2.470307</v>
      </c>
      <c r="H320" s="139">
        <f>0.001013*Constantes!$D$6/(0.622*G320)</f>
        <v>4.5108175751075688E-2</v>
      </c>
      <c r="I320" s="139">
        <f t="shared" si="23"/>
        <v>0.3493076722279615</v>
      </c>
      <c r="J320" s="139">
        <f t="shared" si="24"/>
        <v>-0.31243044263133202</v>
      </c>
      <c r="K320" s="139">
        <f>(Constantes!$D$12/0.8)*(Constantes!$D$7*J320^2+Constantes!$D$8*J320+Constantes!$D$9)</f>
        <v>11.698103333692117</v>
      </c>
      <c r="L320" s="139">
        <f>(Constantes!$D$12/0.8)*(0.00376*D320^2-0.0516*D320-6.967)</f>
        <v>-2.6258849999999994</v>
      </c>
      <c r="M320" s="12"/>
    </row>
    <row r="321" spans="2:13">
      <c r="B321" s="11"/>
      <c r="C321" s="65">
        <v>316</v>
      </c>
      <c r="D321" s="65">
        <f>(Observaciones!D321+Observaciones!E321)/2</f>
        <v>14.35</v>
      </c>
      <c r="E321" s="139">
        <f t="shared" si="20"/>
        <v>1.6361119589017179</v>
      </c>
      <c r="F321" s="139">
        <f t="shared" si="21"/>
        <v>0.10587443449555982</v>
      </c>
      <c r="G321" s="139">
        <f t="shared" si="22"/>
        <v>2.4671196499999999</v>
      </c>
      <c r="H321" s="139">
        <f>0.001013*Constantes!$D$6/(0.622*G321)</f>
        <v>4.5166452431730474E-2</v>
      </c>
      <c r="I321" s="139">
        <f t="shared" si="23"/>
        <v>0.35799495730755543</v>
      </c>
      <c r="J321" s="139">
        <f t="shared" si="24"/>
        <v>-0.3169275729191196</v>
      </c>
      <c r="K321" s="139">
        <f>(Constantes!$D$12/0.8)*(Constantes!$D$7*J321^2+Constantes!$D$8*J321+Constantes!$D$9)</f>
        <v>11.701935251006537</v>
      </c>
      <c r="L321" s="139">
        <f>(Constantes!$D$12/0.8)*(0.00376*D321^2-0.0516*D321-6.967)</f>
        <v>-2.5999467749999998</v>
      </c>
      <c r="M321" s="12"/>
    </row>
    <row r="322" spans="2:13">
      <c r="B322" s="11"/>
      <c r="C322" s="65">
        <v>317</v>
      </c>
      <c r="D322" s="65">
        <f>(Observaciones!D322+Observaciones!E322)/2</f>
        <v>15.8</v>
      </c>
      <c r="E322" s="139">
        <f t="shared" si="20"/>
        <v>1.7961296162943761</v>
      </c>
      <c r="F322" s="139">
        <f t="shared" si="21"/>
        <v>0.11490140460696453</v>
      </c>
      <c r="G322" s="139">
        <f t="shared" si="22"/>
        <v>2.4636961999999998</v>
      </c>
      <c r="H322" s="139">
        <f>0.001013*Constantes!$D$6/(0.622*G322)</f>
        <v>4.5229213859692821E-2</v>
      </c>
      <c r="I322" s="139">
        <f t="shared" si="23"/>
        <v>0.36697319935543615</v>
      </c>
      <c r="J322" s="139">
        <f t="shared" si="24"/>
        <v>-0.32133079072719417</v>
      </c>
      <c r="K322" s="139">
        <f>(Constantes!$D$12/0.8)*(Constantes!$D$7*J322^2+Constantes!$D$8*J322+Constantes!$D$9)</f>
        <v>11.705488636871925</v>
      </c>
      <c r="L322" s="139">
        <f>(Constantes!$D$12/0.8)*(0.00376*D322^2-0.0516*D322-6.967)</f>
        <v>-2.5663625999999993</v>
      </c>
      <c r="M322" s="12"/>
    </row>
    <row r="323" spans="2:13">
      <c r="B323" s="11"/>
      <c r="C323" s="65">
        <v>318</v>
      </c>
      <c r="D323" s="65">
        <f>(Observaciones!D323+Observaciones!E323)/2</f>
        <v>15.65</v>
      </c>
      <c r="E323" s="139">
        <f t="shared" si="20"/>
        <v>1.7789634018098772</v>
      </c>
      <c r="F323" s="139">
        <f t="shared" si="21"/>
        <v>0.11393826452317098</v>
      </c>
      <c r="G323" s="139">
        <f t="shared" si="22"/>
        <v>2.4640503499999999</v>
      </c>
      <c r="H323" s="139">
        <f>0.001013*Constantes!$D$6/(0.622*G323)</f>
        <v>4.5222713210836998E-2</v>
      </c>
      <c r="I323" s="139">
        <f t="shared" si="23"/>
        <v>0.36606142750795007</v>
      </c>
      <c r="J323" s="139">
        <f t="shared" si="24"/>
        <v>-0.32563879128708967</v>
      </c>
      <c r="K323" s="139">
        <f>(Constantes!$D$12/0.8)*(Constantes!$D$7*J323^2+Constantes!$D$8*J323+Constantes!$D$9)</f>
        <v>11.708775091955999</v>
      </c>
      <c r="L323" s="139">
        <f>(Constantes!$D$12/0.8)*(0.00376*D323^2-0.0516*D323-6.967)</f>
        <v>-2.5701117749999995</v>
      </c>
      <c r="M323" s="12"/>
    </row>
    <row r="324" spans="2:13">
      <c r="B324" s="11"/>
      <c r="C324" s="65">
        <v>319</v>
      </c>
      <c r="D324" s="65">
        <f>(Observaciones!D324+Observaciones!E324)/2</f>
        <v>15.3</v>
      </c>
      <c r="E324" s="139">
        <f t="shared" si="20"/>
        <v>1.7394670630029376</v>
      </c>
      <c r="F324" s="139">
        <f t="shared" si="21"/>
        <v>0.11171756760860506</v>
      </c>
      <c r="G324" s="139">
        <f t="shared" si="22"/>
        <v>2.4648767</v>
      </c>
      <c r="H324" s="139">
        <f>0.001013*Constantes!$D$6/(0.622*G324)</f>
        <v>4.5207552294649268E-2</v>
      </c>
      <c r="I324" s="139">
        <f t="shared" si="23"/>
        <v>0.36391867936217853</v>
      </c>
      <c r="J324" s="139">
        <f t="shared" si="24"/>
        <v>-0.32985029804526633</v>
      </c>
      <c r="K324" s="139">
        <f>(Constantes!$D$12/0.8)*(Constantes!$D$7*J324^2+Constantes!$D$8*J324+Constantes!$D$9)</f>
        <v>11.711806191363413</v>
      </c>
      <c r="L324" s="139">
        <f>(Constantes!$D$12/0.8)*(0.00376*D324^2-0.0516*D324-6.967)</f>
        <v>-2.5786130999999997</v>
      </c>
      <c r="M324" s="12"/>
    </row>
    <row r="325" spans="2:13">
      <c r="B325" s="11"/>
      <c r="C325" s="65">
        <v>320</v>
      </c>
      <c r="D325" s="65">
        <f>(Observaciones!D325+Observaciones!E325)/2</f>
        <v>15</v>
      </c>
      <c r="E325" s="139">
        <f t="shared" si="20"/>
        <v>1.7062271396379793</v>
      </c>
      <c r="F325" s="139">
        <f t="shared" si="21"/>
        <v>0.10984348383671551</v>
      </c>
      <c r="G325" s="139">
        <f t="shared" si="22"/>
        <v>2.4655849999999999</v>
      </c>
      <c r="H325" s="139">
        <f>0.001013*Constantes!$D$6/(0.622*G325)</f>
        <v>4.5194565312131819E-2</v>
      </c>
      <c r="I325" s="139">
        <f t="shared" si="23"/>
        <v>0.36206502083102154</v>
      </c>
      <c r="J325" s="139">
        <f t="shared" si="24"/>
        <v>-0.33396406304137949</v>
      </c>
      <c r="K325" s="139">
        <f>(Constantes!$D$12/0.8)*(Constantes!$D$7*J325^2+Constantes!$D$8*J325+Constantes!$D$9)</f>
        <v>11.714593466332801</v>
      </c>
      <c r="L325" s="139">
        <f>(Constantes!$D$12/0.8)*(0.00376*D325^2-0.0516*D325-6.967)</f>
        <v>-2.5856249999999994</v>
      </c>
      <c r="M325" s="12"/>
    </row>
    <row r="326" spans="2:13">
      <c r="B326" s="11"/>
      <c r="C326" s="65">
        <v>321</v>
      </c>
      <c r="D326" s="65">
        <f>(Observaciones!D326+Observaciones!E326)/2</f>
        <v>15.7</v>
      </c>
      <c r="E326" s="139">
        <f t="shared" si="20"/>
        <v>1.7846694242482402</v>
      </c>
      <c r="F326" s="139">
        <f t="shared" si="21"/>
        <v>0.11425854646329872</v>
      </c>
      <c r="G326" s="139">
        <f t="shared" si="22"/>
        <v>2.4639322999999997</v>
      </c>
      <c r="H326" s="139">
        <f>0.001013*Constantes!$D$6/(0.622*G326)</f>
        <v>4.5224879886152931E-2</v>
      </c>
      <c r="I326" s="139">
        <f t="shared" si="23"/>
        <v>0.36636578812418896</v>
      </c>
      <c r="J326" s="139">
        <f t="shared" si="24"/>
        <v>-0.33797886727807891</v>
      </c>
      <c r="K326" s="139">
        <f>(Constantes!$D$12/0.8)*(Constantes!$D$7*J326^2+Constantes!$D$8*J326+Constantes!$D$9)</f>
        <v>11.717148386088486</v>
      </c>
      <c r="L326" s="139">
        <f>(Constantes!$D$12/0.8)*(0.00376*D326^2-0.0516*D326-6.967)</f>
        <v>-2.5688690999999992</v>
      </c>
      <c r="M326" s="12"/>
    </row>
    <row r="327" spans="2:13">
      <c r="B327" s="11"/>
      <c r="C327" s="65">
        <v>322</v>
      </c>
      <c r="D327" s="65">
        <f>(Observaciones!D327+Observaciones!E327)/2</f>
        <v>16.3</v>
      </c>
      <c r="E327" s="139">
        <f t="shared" ref="E327:E370" si="25">EXP((16.78*D327-116.9)/(D327+237.3))</f>
        <v>1.8544035194307129</v>
      </c>
      <c r="F327" s="139">
        <f t="shared" ref="F327:F370" si="26">4098*E327/((D327+237.3)^2)</f>
        <v>0.11816196335275285</v>
      </c>
      <c r="G327" s="139">
        <f t="shared" ref="G327:G370" si="27">2.501-0.002361*D327</f>
        <v>2.4625157</v>
      </c>
      <c r="H327" s="139">
        <f>0.001013*Constantes!$D$6/(0.622*G327)</f>
        <v>4.5250896193316674E-2</v>
      </c>
      <c r="I327" s="139">
        <f t="shared" ref="I327:I370" si="28">IF(D327&gt;0,1.26*F327/(G327*(F327+H327)),0)</f>
        <v>0.36998405321225664</v>
      </c>
      <c r="J327" s="139">
        <f t="shared" ref="J327:J370" si="29">0.409*SIN(2*PI()*(C327-82)/365)</f>
        <v>-0.34189352108222232</v>
      </c>
      <c r="K327" s="139">
        <f>(Constantes!$D$12/0.8)*(Constantes!$D$7*J327^2+Constantes!$D$8*J327+Constantes!$D$9)</f>
        <v>11.719482339869712</v>
      </c>
      <c r="L327" s="139">
        <f>(Constantes!$D$12/0.8)*(0.00376*D327^2-0.0516*D327-6.967)</f>
        <v>-2.5534070999999994</v>
      </c>
      <c r="M327" s="12"/>
    </row>
    <row r="328" spans="2:13">
      <c r="B328" s="11"/>
      <c r="C328" s="65">
        <v>323</v>
      </c>
      <c r="D328" s="65">
        <f>(Observaciones!D328+Observaciones!E328)/2</f>
        <v>13.75</v>
      </c>
      <c r="E328" s="139">
        <f t="shared" si="25"/>
        <v>1.5736468149943981</v>
      </c>
      <c r="F328" s="139">
        <f t="shared" si="26"/>
        <v>0.10231958493462359</v>
      </c>
      <c r="G328" s="139">
        <f t="shared" si="27"/>
        <v>2.4685362500000001</v>
      </c>
      <c r="H328" s="139">
        <f>0.001013*Constantes!$D$6/(0.622*G328)</f>
        <v>4.5140533105443567E-2</v>
      </c>
      <c r="I328" s="139">
        <f t="shared" si="28"/>
        <v>0.35417281924860555</v>
      </c>
      <c r="J328" s="139">
        <f t="shared" si="29"/>
        <v>-0.3457068644574029</v>
      </c>
      <c r="K328" s="139">
        <f>(Constantes!$D$12/0.8)*(Constantes!$D$7*J328^2+Constantes!$D$8*J328+Constantes!$D$9)</f>
        <v>11.721606619159967</v>
      </c>
      <c r="L328" s="139">
        <f>(Constantes!$D$12/0.8)*(0.00376*D328^2-0.0516*D328-6.967)</f>
        <v>-2.6121093749999993</v>
      </c>
      <c r="M328" s="12"/>
    </row>
    <row r="329" spans="2:13">
      <c r="B329" s="11"/>
      <c r="C329" s="65">
        <v>324</v>
      </c>
      <c r="D329" s="65">
        <f>(Observaciones!D329+Observaciones!E329)/2</f>
        <v>14.1</v>
      </c>
      <c r="E329" s="139">
        <f t="shared" si="25"/>
        <v>1.6098253520131185</v>
      </c>
      <c r="F329" s="139">
        <f t="shared" si="26"/>
        <v>0.10438069155687195</v>
      </c>
      <c r="G329" s="139">
        <f t="shared" si="27"/>
        <v>2.4677099</v>
      </c>
      <c r="H329" s="139">
        <f>0.001013*Constantes!$D$6/(0.622*G329)</f>
        <v>4.5155649095994843E-2</v>
      </c>
      <c r="I329" s="139">
        <f t="shared" si="28"/>
        <v>0.35640998531823892</v>
      </c>
      <c r="J329" s="139">
        <f t="shared" si="29"/>
        <v>-0.34941776742767916</v>
      </c>
      <c r="K329" s="139">
        <f>(Constantes!$D$12/0.8)*(Constantes!$D$7*J329^2+Constantes!$D$8*J329+Constantes!$D$9)</f>
        <v>11.723532400138733</v>
      </c>
      <c r="L329" s="139">
        <f>(Constantes!$D$12/0.8)*(0.00376*D329^2-0.0516*D329-6.967)</f>
        <v>-2.6051378999999995</v>
      </c>
      <c r="M329" s="12"/>
    </row>
    <row r="330" spans="2:13">
      <c r="B330" s="11"/>
      <c r="C330" s="65">
        <v>325</v>
      </c>
      <c r="D330" s="65">
        <f>(Observaciones!D330+Observaciones!E330)/2</f>
        <v>15.3</v>
      </c>
      <c r="E330" s="139">
        <f t="shared" si="25"/>
        <v>1.7394670630029376</v>
      </c>
      <c r="F330" s="139">
        <f t="shared" si="26"/>
        <v>0.11171756760860506</v>
      </c>
      <c r="G330" s="139">
        <f t="shared" si="27"/>
        <v>2.4648767</v>
      </c>
      <c r="H330" s="139">
        <f>0.001013*Constantes!$D$6/(0.622*G330)</f>
        <v>4.5207552294649268E-2</v>
      </c>
      <c r="I330" s="139">
        <f t="shared" si="28"/>
        <v>0.36391867936217853</v>
      </c>
      <c r="J330" s="139">
        <f t="shared" si="29"/>
        <v>-0.35302513037241379</v>
      </c>
      <c r="K330" s="139">
        <f>(Constantes!$D$12/0.8)*(Constantes!$D$7*J330^2+Constantes!$D$8*J330+Constantes!$D$9)</f>
        <v>11.725270726377717</v>
      </c>
      <c r="L330" s="139">
        <f>(Constantes!$D$12/0.8)*(0.00376*D330^2-0.0516*D330-6.967)</f>
        <v>-2.5786130999999997</v>
      </c>
      <c r="M330" s="12"/>
    </row>
    <row r="331" spans="2:13">
      <c r="B331" s="11"/>
      <c r="C331" s="65">
        <v>326</v>
      </c>
      <c r="D331" s="65">
        <f>(Observaciones!D331+Observaciones!E331)/2</f>
        <v>15.55</v>
      </c>
      <c r="E331" s="139">
        <f t="shared" si="25"/>
        <v>1.7675993131821897</v>
      </c>
      <c r="F331" s="139">
        <f t="shared" si="26"/>
        <v>0.11329998758344098</v>
      </c>
      <c r="G331" s="139">
        <f t="shared" si="27"/>
        <v>2.4642864499999999</v>
      </c>
      <c r="H331" s="139">
        <f>0.001013*Constantes!$D$6/(0.622*G331)</f>
        <v>4.5218380482963956E-2</v>
      </c>
      <c r="I331" s="139">
        <f t="shared" si="28"/>
        <v>0.36545139639916813</v>
      </c>
      <c r="J331" s="139">
        <f t="shared" si="29"/>
        <v>-0.35652788435211252</v>
      </c>
      <c r="K331" s="139">
        <f>(Constantes!$D$12/0.8)*(Constantes!$D$7*J331^2+Constantes!$D$8*J331+Constantes!$D$9)</f>
        <v>11.726832491803231</v>
      </c>
      <c r="L331" s="139">
        <f>(Constantes!$D$12/0.8)*(0.00376*D331^2-0.0516*D331-6.967)</f>
        <v>-2.5725759749999995</v>
      </c>
      <c r="M331" s="12"/>
    </row>
    <row r="332" spans="2:13">
      <c r="B332" s="11"/>
      <c r="C332" s="65">
        <v>327</v>
      </c>
      <c r="D332" s="65">
        <f>(Observaciones!D332+Observaciones!E332)/2</f>
        <v>15.95</v>
      </c>
      <c r="E332" s="139">
        <f t="shared" si="25"/>
        <v>1.8134408472488435</v>
      </c>
      <c r="F332" s="139">
        <f t="shared" si="26"/>
        <v>0.11587144951018026</v>
      </c>
      <c r="G332" s="139">
        <f t="shared" si="27"/>
        <v>2.4633420500000001</v>
      </c>
      <c r="H332" s="139">
        <f>0.001013*Constantes!$D$6/(0.622*G332)</f>
        <v>4.5235716377720475E-2</v>
      </c>
      <c r="I332" s="139">
        <f t="shared" si="28"/>
        <v>0.36788104095514867</v>
      </c>
      <c r="J332" s="139">
        <f t="shared" si="29"/>
        <v>-0.35992499142517603</v>
      </c>
      <c r="K332" s="139">
        <f>(Constantes!$D$12/0.8)*(Constantes!$D$7*J332^2+Constantes!$D$8*J332+Constantes!$D$9)</f>
        <v>11.728228423946128</v>
      </c>
      <c r="L332" s="139">
        <f>(Constantes!$D$12/0.8)*(0.00376*D332^2-0.0516*D332-6.967)</f>
        <v>-2.5625499749999996</v>
      </c>
      <c r="M332" s="12"/>
    </row>
    <row r="333" spans="2:13">
      <c r="B333" s="11"/>
      <c r="C333" s="65">
        <v>328</v>
      </c>
      <c r="D333" s="65">
        <f>(Observaciones!D333+Observaciones!E333)/2</f>
        <v>14.65</v>
      </c>
      <c r="E333" s="139">
        <f t="shared" si="25"/>
        <v>1.6681523061985435</v>
      </c>
      <c r="F333" s="139">
        <f t="shared" si="26"/>
        <v>0.10769088075978797</v>
      </c>
      <c r="G333" s="139">
        <f t="shared" si="27"/>
        <v>2.46641135</v>
      </c>
      <c r="H333" s="139">
        <f>0.001013*Constantes!$D$6/(0.622*G333)</f>
        <v>4.5179423260078871E-2</v>
      </c>
      <c r="I333" s="139">
        <f t="shared" si="28"/>
        <v>0.35988258760990816</v>
      </c>
      <c r="J333" s="139">
        <f t="shared" si="29"/>
        <v>-0.3632154449554626</v>
      </c>
      <c r="K333" s="139">
        <f>(Constantes!$D$12/0.8)*(Constantes!$D$7*J333^2+Constantes!$D$8*J333+Constantes!$D$9)</f>
        <v>11.729469067500256</v>
      </c>
      <c r="L333" s="139">
        <f>(Constantes!$D$12/0.8)*(0.00376*D333^2-0.0516*D333-6.967)</f>
        <v>-2.5934847749999999</v>
      </c>
      <c r="M333" s="12"/>
    </row>
    <row r="334" spans="2:13">
      <c r="B334" s="11"/>
      <c r="C334" s="65">
        <v>329</v>
      </c>
      <c r="D334" s="65">
        <f>(Observaciones!D334+Observaciones!E334)/2</f>
        <v>15.25</v>
      </c>
      <c r="E334" s="139">
        <f t="shared" si="25"/>
        <v>1.7338879625062771</v>
      </c>
      <c r="F334" s="139">
        <f t="shared" si="26"/>
        <v>0.11140334723771557</v>
      </c>
      <c r="G334" s="139">
        <f t="shared" si="27"/>
        <v>2.4649947499999998</v>
      </c>
      <c r="H334" s="139">
        <f>0.001013*Constantes!$D$6/(0.622*G334)</f>
        <v>4.5205387279268053E-2</v>
      </c>
      <c r="I334" s="139">
        <f t="shared" si="28"/>
        <v>0.36361082673457973</v>
      </c>
      <c r="J334" s="139">
        <f t="shared" si="29"/>
        <v>-0.36639826991057772</v>
      </c>
      <c r="K334" s="139">
        <f>(Constantes!$D$12/0.8)*(Constantes!$D$7*J334^2+Constantes!$D$8*J334+Constantes!$D$9)</f>
        <v>11.73056476821003</v>
      </c>
      <c r="L334" s="139">
        <f>(Constantes!$D$12/0.8)*(0.00376*D334^2-0.0516*D334-6.967)</f>
        <v>-2.5797993749999995</v>
      </c>
      <c r="M334" s="12"/>
    </row>
    <row r="335" spans="2:13">
      <c r="B335" s="11"/>
      <c r="C335" s="65">
        <v>330</v>
      </c>
      <c r="D335" s="65">
        <f>(Observaciones!D335+Observaciones!E335)/2</f>
        <v>16</v>
      </c>
      <c r="E335" s="139">
        <f t="shared" si="25"/>
        <v>1.8192436628409498</v>
      </c>
      <c r="F335" s="139">
        <f t="shared" si="26"/>
        <v>0.11619633908323609</v>
      </c>
      <c r="G335" s="139">
        <f t="shared" si="27"/>
        <v>2.4632239999999999</v>
      </c>
      <c r="H335" s="139">
        <f>0.001013*Constantes!$D$6/(0.622*G335)</f>
        <v>4.5237884299240562E-2</v>
      </c>
      <c r="I335" s="139">
        <f t="shared" si="28"/>
        <v>0.36818278138764216</v>
      </c>
      <c r="J335" s="139">
        <f t="shared" si="29"/>
        <v>-0.36947252315079582</v>
      </c>
      <c r="K335" s="139">
        <f>(Constantes!$D$12/0.8)*(Constantes!$D$7*J335^2+Constantes!$D$8*J335+Constantes!$D$9)</f>
        <v>11.731525657107291</v>
      </c>
      <c r="L335" s="139">
        <f>(Constantes!$D$12/0.8)*(0.00376*D335^2-0.0516*D335-6.967)</f>
        <v>-2.5612649999999992</v>
      </c>
      <c r="M335" s="12"/>
    </row>
    <row r="336" spans="2:13">
      <c r="B336" s="11"/>
      <c r="C336" s="65">
        <v>331</v>
      </c>
      <c r="D336" s="65">
        <f>(Observaciones!D336+Observaciones!E336)/2</f>
        <v>15.7</v>
      </c>
      <c r="E336" s="139">
        <f t="shared" si="25"/>
        <v>1.7846694242482402</v>
      </c>
      <c r="F336" s="139">
        <f t="shared" si="26"/>
        <v>0.11425854646329872</v>
      </c>
      <c r="G336" s="139">
        <f t="shared" si="27"/>
        <v>2.4639322999999997</v>
      </c>
      <c r="H336" s="139">
        <f>0.001013*Constantes!$D$6/(0.622*G336)</f>
        <v>4.5224879886152931E-2</v>
      </c>
      <c r="I336" s="139">
        <f t="shared" si="28"/>
        <v>0.36636578812418896</v>
      </c>
      <c r="J336" s="139">
        <f t="shared" si="29"/>
        <v>-0.3724372937085344</v>
      </c>
      <c r="K336" s="139">
        <f>(Constantes!$D$12/0.8)*(Constantes!$D$7*J336^2+Constantes!$D$8*J336+Constantes!$D$9)</f>
        <v>11.732361635117169</v>
      </c>
      <c r="L336" s="139">
        <f>(Constantes!$D$12/0.8)*(0.00376*D336^2-0.0516*D336-6.967)</f>
        <v>-2.5688690999999992</v>
      </c>
      <c r="M336" s="12"/>
    </row>
    <row r="337" spans="2:13">
      <c r="B337" s="11"/>
      <c r="C337" s="65">
        <v>332</v>
      </c>
      <c r="D337" s="65">
        <f>(Observaciones!D337+Observaciones!E337)/2</f>
        <v>15.75</v>
      </c>
      <c r="E337" s="139">
        <f t="shared" si="25"/>
        <v>1.7903914829906238</v>
      </c>
      <c r="F337" s="139">
        <f t="shared" si="26"/>
        <v>0.11457959266903198</v>
      </c>
      <c r="G337" s="139">
        <f t="shared" si="27"/>
        <v>2.46381425</v>
      </c>
      <c r="H337" s="139">
        <f>0.001013*Constantes!$D$6/(0.622*G337)</f>
        <v>4.5227046769094927E-2</v>
      </c>
      <c r="I337" s="139">
        <f t="shared" si="28"/>
        <v>0.36666971208022214</v>
      </c>
      <c r="J337" s="139">
        <f t="shared" si="29"/>
        <v>-0.37529170305829185</v>
      </c>
      <c r="K337" s="139">
        <f>(Constantes!$D$12/0.8)*(Constantes!$D$7*J337^2+Constantes!$D$8*J337+Constantes!$D$9)</f>
        <v>11.733082358052195</v>
      </c>
      <c r="L337" s="139">
        <f>(Constantes!$D$12/0.8)*(0.00376*D337^2-0.0516*D337-6.967)</f>
        <v>-2.5676193749999996</v>
      </c>
      <c r="M337" s="12"/>
    </row>
    <row r="338" spans="2:13">
      <c r="B338" s="11"/>
      <c r="C338" s="65">
        <v>333</v>
      </c>
      <c r="D338" s="65">
        <f>(Observaciones!D338+Observaciones!E338)/2</f>
        <v>14.45</v>
      </c>
      <c r="E338" s="139">
        <f t="shared" si="25"/>
        <v>1.6467315635702708</v>
      </c>
      <c r="F338" s="139">
        <f t="shared" si="26"/>
        <v>0.10647699979012407</v>
      </c>
      <c r="G338" s="139">
        <f t="shared" si="27"/>
        <v>2.4668835499999999</v>
      </c>
      <c r="H338" s="139">
        <f>0.001013*Constantes!$D$6/(0.622*G338)</f>
        <v>4.5170775213573627E-2</v>
      </c>
      <c r="I338" s="139">
        <f t="shared" si="28"/>
        <v>0.3586259064602611</v>
      </c>
      <c r="J338" s="139">
        <f t="shared" si="29"/>
        <v>-0.37803490537697515</v>
      </c>
      <c r="K338" s="139">
        <f>(Constantes!$D$12/0.8)*(Constantes!$D$7*J338^2+Constantes!$D$8*J338+Constantes!$D$9)</f>
        <v>11.733697222013436</v>
      </c>
      <c r="L338" s="139">
        <f>(Constantes!$D$12/0.8)*(0.00376*D338^2-0.0516*D338-6.967)</f>
        <v>-2.5978209749999994</v>
      </c>
      <c r="M338" s="12"/>
    </row>
    <row r="339" spans="2:13">
      <c r="B339" s="11"/>
      <c r="C339" s="65">
        <v>334</v>
      </c>
      <c r="D339" s="65">
        <f>(Observaciones!D339+Observaciones!E339)/2</f>
        <v>13.35</v>
      </c>
      <c r="E339" s="139">
        <f t="shared" si="25"/>
        <v>1.5331752529723204</v>
      </c>
      <c r="F339" s="139">
        <f t="shared" si="26"/>
        <v>0.1000065250127139</v>
      </c>
      <c r="G339" s="139">
        <f t="shared" si="27"/>
        <v>2.4694806499999999</v>
      </c>
      <c r="H339" s="139">
        <f>0.001013*Constantes!$D$6/(0.622*G339)</f>
        <v>4.5123270075071269E-2</v>
      </c>
      <c r="I339" s="139">
        <f t="shared" si="28"/>
        <v>0.35159012797989159</v>
      </c>
      <c r="J339" s="139">
        <f t="shared" si="29"/>
        <v>-0.38066608779453354</v>
      </c>
      <c r="K339" s="139">
        <f>(Constantes!$D$12/0.8)*(Constantes!$D$7*J339^2+Constantes!$D$8*J339+Constantes!$D$9)</f>
        <v>11.73421534921685</v>
      </c>
      <c r="L339" s="139">
        <f>(Constantes!$D$12/0.8)*(0.00376*D339^2-0.0516*D339-6.967)</f>
        <v>-2.6196537749999993</v>
      </c>
      <c r="M339" s="12"/>
    </row>
    <row r="340" spans="2:13">
      <c r="B340" s="11"/>
      <c r="C340" s="65">
        <v>335</v>
      </c>
      <c r="D340" s="65">
        <f>(Observaciones!D340+Observaciones!E340)/2</f>
        <v>12.4</v>
      </c>
      <c r="E340" s="139">
        <f t="shared" si="25"/>
        <v>1.440695742444418</v>
      </c>
      <c r="F340" s="139">
        <f t="shared" si="26"/>
        <v>9.4690659669251859E-2</v>
      </c>
      <c r="G340" s="139">
        <f t="shared" si="27"/>
        <v>2.4717235999999998</v>
      </c>
      <c r="H340" s="139">
        <f>0.001013*Constantes!$D$6/(0.622*G340)</f>
        <v>4.508232324808184E-2</v>
      </c>
      <c r="I340" s="139">
        <f t="shared" si="28"/>
        <v>0.34534609482941636</v>
      </c>
      <c r="J340" s="139">
        <f t="shared" si="29"/>
        <v>-0.38318447063483146</v>
      </c>
      <c r="K340" s="139">
        <f>(Constantes!$D$12/0.8)*(Constantes!$D$7*J340^2+Constantes!$D$8*J340+Constantes!$D$9)</f>
        <v>11.734645574262609</v>
      </c>
      <c r="L340" s="139">
        <f>(Constantes!$D$12/0.8)*(0.00376*D340^2-0.0516*D340-6.967)</f>
        <v>-2.6357633999999992</v>
      </c>
      <c r="M340" s="12"/>
    </row>
    <row r="341" spans="2:13">
      <c r="B341" s="11"/>
      <c r="C341" s="65">
        <v>336</v>
      </c>
      <c r="D341" s="65">
        <f>(Observaciones!D341+Observaciones!E341)/2</f>
        <v>12.55</v>
      </c>
      <c r="E341" s="139">
        <f t="shared" si="25"/>
        <v>1.4549637534474031</v>
      </c>
      <c r="F341" s="139">
        <f t="shared" si="26"/>
        <v>9.551364537557766E-2</v>
      </c>
      <c r="G341" s="139">
        <f t="shared" si="27"/>
        <v>2.4713694500000001</v>
      </c>
      <c r="H341" s="139">
        <f>0.001013*Constantes!$D$6/(0.622*G341)</f>
        <v>4.5088783595310905E-2</v>
      </c>
      <c r="I341" s="139">
        <f t="shared" si="28"/>
        <v>0.34634224568893279</v>
      </c>
      <c r="J341" s="139">
        <f t="shared" si="29"/>
        <v>-0.38558930764668198</v>
      </c>
      <c r="K341" s="139">
        <f>(Constantes!$D$12/0.8)*(Constantes!$D$7*J341^2+Constantes!$D$8*J341+Constantes!$D$9)</f>
        <v>11.734996430864497</v>
      </c>
      <c r="L341" s="139">
        <f>(Constantes!$D$12/0.8)*(0.00376*D341^2-0.0516*D341-6.967)</f>
        <v>-2.6333889749999995</v>
      </c>
      <c r="M341" s="12"/>
    </row>
    <row r="342" spans="2:13">
      <c r="B342" s="11"/>
      <c r="C342" s="65">
        <v>337</v>
      </c>
      <c r="D342" s="65">
        <f>(Observaciones!D342+Observaciones!E342)/2</f>
        <v>13.8</v>
      </c>
      <c r="E342" s="139">
        <f t="shared" si="25"/>
        <v>1.5787710916071758</v>
      </c>
      <c r="F342" s="139">
        <f t="shared" si="26"/>
        <v>0.10261189172112961</v>
      </c>
      <c r="G342" s="139">
        <f t="shared" si="27"/>
        <v>2.4684181999999999</v>
      </c>
      <c r="H342" s="139">
        <f>0.001013*Constantes!$D$6/(0.622*G342)</f>
        <v>4.5142691913028568E-2</v>
      </c>
      <c r="I342" s="139">
        <f t="shared" si="28"/>
        <v>0.35449371277278185</v>
      </c>
      <c r="J342" s="139">
        <f t="shared" si="29"/>
        <v>-0.38787988622497815</v>
      </c>
      <c r="K342" s="139">
        <f>(Constantes!$D$12/0.8)*(Constantes!$D$7*J342^2+Constantes!$D$8*J342+Constantes!$D$9)</f>
        <v>11.735276139055935</v>
      </c>
      <c r="L342" s="139">
        <f>(Constantes!$D$12/0.8)*(0.00376*D342^2-0.0516*D342-6.967)</f>
        <v>-2.6111345999999998</v>
      </c>
      <c r="M342" s="12"/>
    </row>
    <row r="343" spans="2:13">
      <c r="B343" s="11"/>
      <c r="C343" s="65">
        <v>338</v>
      </c>
      <c r="D343" s="65">
        <f>(Observaciones!D343+Observaciones!E343)/2</f>
        <v>13.75</v>
      </c>
      <c r="E343" s="139">
        <f t="shared" si="25"/>
        <v>1.5736468149943981</v>
      </c>
      <c r="F343" s="139">
        <f t="shared" si="26"/>
        <v>0.10231958493462359</v>
      </c>
      <c r="G343" s="139">
        <f t="shared" si="27"/>
        <v>2.4685362500000001</v>
      </c>
      <c r="H343" s="139">
        <f>0.001013*Constantes!$D$6/(0.622*G343)</f>
        <v>4.5140533105443567E-2</v>
      </c>
      <c r="I343" s="139">
        <f t="shared" si="28"/>
        <v>0.35417281924860555</v>
      </c>
      <c r="J343" s="139">
        <f t="shared" si="29"/>
        <v>-0.39005552762185219</v>
      </c>
      <c r="K343" s="139">
        <f>(Constantes!$D$12/0.8)*(Constantes!$D$7*J343^2+Constantes!$D$8*J343+Constantes!$D$9)</f>
        <v>11.735492592888631</v>
      </c>
      <c r="L343" s="139">
        <f>(Constantes!$D$12/0.8)*(0.00376*D343^2-0.0516*D343-6.967)</f>
        <v>-2.6121093749999993</v>
      </c>
      <c r="M343" s="12"/>
    </row>
    <row r="344" spans="2:13">
      <c r="B344" s="11"/>
      <c r="C344" s="65">
        <v>339</v>
      </c>
      <c r="D344" s="65">
        <f>(Observaciones!D344+Observaciones!E344)/2</f>
        <v>13.75</v>
      </c>
      <c r="E344" s="139">
        <f t="shared" si="25"/>
        <v>1.5736468149943981</v>
      </c>
      <c r="F344" s="139">
        <f t="shared" si="26"/>
        <v>0.10231958493462359</v>
      </c>
      <c r="G344" s="139">
        <f t="shared" si="27"/>
        <v>2.4685362500000001</v>
      </c>
      <c r="H344" s="139">
        <f>0.001013*Constantes!$D$6/(0.622*G344)</f>
        <v>4.5140533105443567E-2</v>
      </c>
      <c r="I344" s="139">
        <f t="shared" si="28"/>
        <v>0.35417281924860555</v>
      </c>
      <c r="J344" s="139">
        <f t="shared" si="29"/>
        <v>-0.3921155871478042</v>
      </c>
      <c r="K344" s="139">
        <f>(Constantes!$D$12/0.8)*(Constantes!$D$7*J344^2+Constantes!$D$8*J344+Constantes!$D$9)</f>
        <v>11.735653348639133</v>
      </c>
      <c r="L344" s="139">
        <f>(Constantes!$D$12/0.8)*(0.00376*D344^2-0.0516*D344-6.967)</f>
        <v>-2.6121093749999993</v>
      </c>
      <c r="M344" s="12"/>
    </row>
    <row r="345" spans="2:13">
      <c r="B345" s="11"/>
      <c r="C345" s="65">
        <v>340</v>
      </c>
      <c r="D345" s="65">
        <f>(Observaciones!D345+Observaciones!E345)/2</f>
        <v>14.1</v>
      </c>
      <c r="E345" s="139">
        <f t="shared" si="25"/>
        <v>1.6098253520131185</v>
      </c>
      <c r="F345" s="139">
        <f t="shared" si="26"/>
        <v>0.10438069155687195</v>
      </c>
      <c r="G345" s="139">
        <f t="shared" si="27"/>
        <v>2.4677099</v>
      </c>
      <c r="H345" s="139">
        <f>0.001013*Constantes!$D$6/(0.622*G345)</f>
        <v>4.5155649095994843E-2</v>
      </c>
      <c r="I345" s="139">
        <f t="shared" si="28"/>
        <v>0.35640998531823892</v>
      </c>
      <c r="J345" s="139">
        <f t="shared" si="29"/>
        <v>-0.39405945436273676</v>
      </c>
      <c r="K345" s="139">
        <f>(Constantes!$D$12/0.8)*(Constantes!$D$7*J345^2+Constantes!$D$8*J345+Constantes!$D$9)</f>
        <v>11.735765613538051</v>
      </c>
      <c r="L345" s="139">
        <f>(Constantes!$D$12/0.8)*(0.00376*D345^2-0.0516*D345-6.967)</f>
        <v>-2.6051378999999995</v>
      </c>
      <c r="M345" s="12"/>
    </row>
    <row r="346" spans="2:13">
      <c r="B346" s="11"/>
      <c r="C346" s="65">
        <v>341</v>
      </c>
      <c r="D346" s="65">
        <f>(Observaciones!D346+Observaciones!E346)/2</f>
        <v>13.75</v>
      </c>
      <c r="E346" s="139">
        <f t="shared" si="25"/>
        <v>1.5736468149943981</v>
      </c>
      <c r="F346" s="139">
        <f t="shared" si="26"/>
        <v>0.10231958493462359</v>
      </c>
      <c r="G346" s="139">
        <f t="shared" si="27"/>
        <v>2.4685362500000001</v>
      </c>
      <c r="H346" s="139">
        <f>0.001013*Constantes!$D$6/(0.622*G346)</f>
        <v>4.5140533105443567E-2</v>
      </c>
      <c r="I346" s="139">
        <f t="shared" si="28"/>
        <v>0.35417281924860555</v>
      </c>
      <c r="J346" s="139">
        <f t="shared" si="29"/>
        <v>-0.39588655325684219</v>
      </c>
      <c r="K346" s="139">
        <f>(Constantes!$D$12/0.8)*(Constantes!$D$7*J346^2+Constantes!$D$8*J346+Constantes!$D$9)</f>
        <v>11.735836235035935</v>
      </c>
      <c r="L346" s="139">
        <f>(Constantes!$D$12/0.8)*(0.00376*D346^2-0.0516*D346-6.967)</f>
        <v>-2.6121093749999993</v>
      </c>
      <c r="M346" s="12"/>
    </row>
    <row r="347" spans="2:13">
      <c r="B347" s="11"/>
      <c r="C347" s="65">
        <v>342</v>
      </c>
      <c r="D347" s="65">
        <f>(Observaciones!D347+Observaciones!E347)/2</f>
        <v>13.7</v>
      </c>
      <c r="E347" s="139">
        <f t="shared" si="25"/>
        <v>1.568537138827782</v>
      </c>
      <c r="F347" s="139">
        <f t="shared" si="26"/>
        <v>0.10202798677665831</v>
      </c>
      <c r="G347" s="139">
        <f t="shared" si="27"/>
        <v>2.4686542999999999</v>
      </c>
      <c r="H347" s="139">
        <f>0.001013*Constantes!$D$6/(0.622*G347)</f>
        <v>4.5138374504325104E-2</v>
      </c>
      <c r="I347" s="139">
        <f t="shared" si="28"/>
        <v>0.35385149346393019</v>
      </c>
      <c r="J347" s="139">
        <f t="shared" si="29"/>
        <v>-0.397596342421286</v>
      </c>
      <c r="K347" s="139">
        <f>(Constantes!$D$12/0.8)*(Constantes!$D$7*J347^2+Constantes!$D$8*J347+Constantes!$D$9)</f>
        <v>11.735871690619206</v>
      </c>
      <c r="L347" s="139">
        <f>(Constantes!$D$12/0.8)*(0.00376*D347^2-0.0516*D347-6.967)</f>
        <v>-2.6130770999999995</v>
      </c>
      <c r="M347" s="12"/>
    </row>
    <row r="348" spans="2:13">
      <c r="B348" s="11"/>
      <c r="C348" s="65">
        <v>343</v>
      </c>
      <c r="D348" s="65">
        <f>(Observaciones!D348+Observaciones!E348)/2</f>
        <v>15.1</v>
      </c>
      <c r="E348" s="139">
        <f t="shared" si="25"/>
        <v>1.7172446826168701</v>
      </c>
      <c r="F348" s="139">
        <f t="shared" si="26"/>
        <v>0.11046518728234203</v>
      </c>
      <c r="G348" s="139">
        <f t="shared" si="27"/>
        <v>2.4653489</v>
      </c>
      <c r="H348" s="139">
        <f>0.001013*Constantes!$D$6/(0.622*G348)</f>
        <v>4.5198893477151461E-2</v>
      </c>
      <c r="I348" s="139">
        <f t="shared" si="28"/>
        <v>0.36268465146207884</v>
      </c>
      <c r="J348" s="139">
        <f t="shared" si="29"/>
        <v>-0.39918831520863857</v>
      </c>
      <c r="K348" s="139">
        <f>(Constantes!$D$12/0.8)*(Constantes!$D$7*J348^2+Constantes!$D$8*J348+Constantes!$D$9)</f>
        <v>11.73587807818884</v>
      </c>
      <c r="L348" s="139">
        <f>(Constantes!$D$12/0.8)*(0.00376*D348^2-0.0516*D348-6.967)</f>
        <v>-2.5833158999999997</v>
      </c>
      <c r="M348" s="12"/>
    </row>
    <row r="349" spans="2:13">
      <c r="B349" s="11"/>
      <c r="C349" s="65">
        <v>344</v>
      </c>
      <c r="D349" s="65">
        <f>(Observaciones!D349+Observaciones!E349)/2</f>
        <v>11.75</v>
      </c>
      <c r="E349" s="139">
        <f t="shared" si="25"/>
        <v>1.3802776599471762</v>
      </c>
      <c r="F349" s="139">
        <f t="shared" si="26"/>
        <v>9.1193801661548224E-2</v>
      </c>
      <c r="G349" s="139">
        <f t="shared" si="27"/>
        <v>2.4732582499999998</v>
      </c>
      <c r="H349" s="139">
        <f>0.001013*Constantes!$D$6/(0.622*G349)</f>
        <v>4.5054349789437696E-2</v>
      </c>
      <c r="I349" s="139">
        <f t="shared" si="28"/>
        <v>0.34098539738615508</v>
      </c>
      <c r="J349" s="139">
        <f t="shared" si="29"/>
        <v>-0.40066199988300538</v>
      </c>
      <c r="K349" s="139">
        <f>(Constantes!$D$12/0.8)*(Constantes!$D$7*J349^2+Constantes!$D$8*J349+Constantes!$D$9)</f>
        <v>11.735861107013745</v>
      </c>
      <c r="L349" s="139">
        <f>(Constantes!$D$12/0.8)*(0.00376*D349^2-0.0516*D349-6.967)</f>
        <v>-2.6453193749999993</v>
      </c>
      <c r="M349" s="12"/>
    </row>
    <row r="350" spans="2:13">
      <c r="B350" s="11"/>
      <c r="C350" s="65">
        <v>345</v>
      </c>
      <c r="D350" s="65">
        <f>(Observaciones!D350+Observaciones!E350)/2</f>
        <v>14.35</v>
      </c>
      <c r="E350" s="139">
        <f t="shared" si="25"/>
        <v>1.6361119589017179</v>
      </c>
      <c r="F350" s="139">
        <f t="shared" si="26"/>
        <v>0.10587443449555982</v>
      </c>
      <c r="G350" s="139">
        <f t="shared" si="27"/>
        <v>2.4671196499999999</v>
      </c>
      <c r="H350" s="139">
        <f>0.001013*Constantes!$D$6/(0.622*G350)</f>
        <v>4.5166452431730474E-2</v>
      </c>
      <c r="I350" s="139">
        <f t="shared" si="28"/>
        <v>0.35799495730755543</v>
      </c>
      <c r="J350" s="139">
        <f t="shared" si="29"/>
        <v>-0.40201695975981272</v>
      </c>
      <c r="K350" s="139">
        <f>(Constantes!$D$12/0.8)*(Constantes!$D$7*J350^2+Constantes!$D$8*J350+Constantes!$D$9)</f>
        <v>11.735826089270125</v>
      </c>
      <c r="L350" s="139">
        <f>(Constantes!$D$12/0.8)*(0.00376*D350^2-0.0516*D350-6.967)</f>
        <v>-2.5999467749999998</v>
      </c>
      <c r="M350" s="12"/>
    </row>
    <row r="351" spans="2:13">
      <c r="B351" s="11"/>
      <c r="C351" s="65">
        <v>346</v>
      </c>
      <c r="D351" s="65">
        <f>(Observaciones!D351+Observaciones!E351)/2</f>
        <v>13.45</v>
      </c>
      <c r="E351" s="139">
        <f t="shared" si="25"/>
        <v>1.5432065279848868</v>
      </c>
      <c r="F351" s="139">
        <f t="shared" si="26"/>
        <v>0.1005805769400801</v>
      </c>
      <c r="G351" s="139">
        <f t="shared" si="27"/>
        <v>2.46924455</v>
      </c>
      <c r="H351" s="139">
        <f>0.001013*Constantes!$D$6/(0.622*G351)</f>
        <v>4.5127584594694167E-2</v>
      </c>
      <c r="I351" s="139">
        <f t="shared" si="28"/>
        <v>0.35223838816895903</v>
      </c>
      <c r="J351" s="139">
        <f t="shared" si="29"/>
        <v>-0.40325279333520658</v>
      </c>
      <c r="K351" s="139">
        <f>(Constantes!$D$12/0.8)*(Constantes!$D$7*J351^2+Constantes!$D$8*J351+Constantes!$D$9)</f>
        <v>11.735777932177339</v>
      </c>
      <c r="L351" s="139">
        <f>(Constantes!$D$12/0.8)*(0.00376*D351^2-0.0516*D351-6.967)</f>
        <v>-2.6178099749999992</v>
      </c>
      <c r="M351" s="12"/>
    </row>
    <row r="352" spans="2:13">
      <c r="B352" s="11"/>
      <c r="C352" s="65">
        <v>347</v>
      </c>
      <c r="D352" s="65">
        <f>(Observaciones!D352+Observaciones!E352)/2</f>
        <v>12</v>
      </c>
      <c r="E352" s="139">
        <f t="shared" si="25"/>
        <v>1.4032466788795555</v>
      </c>
      <c r="F352" s="139">
        <f t="shared" si="26"/>
        <v>9.2525495616340561E-2</v>
      </c>
      <c r="G352" s="139">
        <f t="shared" si="27"/>
        <v>2.4726680000000001</v>
      </c>
      <c r="H352" s="139">
        <f>0.001013*Constantes!$D$6/(0.622*G352)</f>
        <v>4.5065104702739119E-2</v>
      </c>
      <c r="I352" s="139">
        <f t="shared" si="28"/>
        <v>0.34267103098752799</v>
      </c>
      <c r="J352" s="139">
        <f t="shared" si="29"/>
        <v>-0.4043691344050272</v>
      </c>
      <c r="K352" s="139">
        <f>(Constantes!$D$12/0.8)*(Constantes!$D$7*J352^2+Constantes!$D$8*J352+Constantes!$D$9)</f>
        <v>11.735721130740057</v>
      </c>
      <c r="L352" s="139">
        <f>(Constantes!$D$12/0.8)*(0.00376*D352^2-0.0516*D352-6.967)</f>
        <v>-2.6417849999999992</v>
      </c>
      <c r="M352" s="12"/>
    </row>
    <row r="353" spans="2:13">
      <c r="B353" s="11"/>
      <c r="C353" s="65">
        <v>348</v>
      </c>
      <c r="D353" s="65">
        <f>(Observaciones!D353+Observaciones!E353)/2</f>
        <v>15.25</v>
      </c>
      <c r="E353" s="139">
        <f t="shared" si="25"/>
        <v>1.7338879625062771</v>
      </c>
      <c r="F353" s="139">
        <f t="shared" si="26"/>
        <v>0.11140334723771557</v>
      </c>
      <c r="G353" s="139">
        <f t="shared" si="27"/>
        <v>2.4649947499999998</v>
      </c>
      <c r="H353" s="139">
        <f>0.001013*Constantes!$D$6/(0.622*G353)</f>
        <v>4.5205387279268053E-2</v>
      </c>
      <c r="I353" s="139">
        <f t="shared" si="28"/>
        <v>0.36361082673457973</v>
      </c>
      <c r="J353" s="139">
        <f t="shared" si="29"/>
        <v>-0.40536565217332288</v>
      </c>
      <c r="K353" s="139">
        <f>(Constantes!$D$12/0.8)*(Constantes!$D$7*J353^2+Constantes!$D$8*J353+Constantes!$D$9)</f>
        <v>11.735659761105738</v>
      </c>
      <c r="L353" s="139">
        <f>(Constantes!$D$12/0.8)*(0.00376*D353^2-0.0516*D353-6.967)</f>
        <v>-2.5797993749999995</v>
      </c>
      <c r="M353" s="12"/>
    </row>
    <row r="354" spans="2:13">
      <c r="B354" s="11"/>
      <c r="C354" s="65">
        <v>349</v>
      </c>
      <c r="D354" s="65">
        <f>(Observaciones!D354+Observaciones!E354)/2</f>
        <v>14.25</v>
      </c>
      <c r="E354" s="139">
        <f t="shared" si="25"/>
        <v>1.6255524772300411</v>
      </c>
      <c r="F354" s="139">
        <f t="shared" si="26"/>
        <v>0.10527477090559632</v>
      </c>
      <c r="G354" s="139">
        <f t="shared" si="27"/>
        <v>2.4673557499999998</v>
      </c>
      <c r="H354" s="139">
        <f>0.001013*Constantes!$D$6/(0.622*G354)</f>
        <v>4.5162130477176848E-2</v>
      </c>
      <c r="I354" s="139">
        <f t="shared" si="28"/>
        <v>0.35736227060066839</v>
      </c>
      <c r="J354" s="139">
        <f t="shared" si="29"/>
        <v>-0.40624205135037245</v>
      </c>
      <c r="K354" s="139">
        <f>(Constantes!$D$12/0.8)*(Constantes!$D$7*J354^2+Constantes!$D$8*J354+Constantes!$D$9)</f>
        <v>11.735597474545683</v>
      </c>
      <c r="L354" s="139">
        <f>(Constantes!$D$12/0.8)*(0.00376*D354^2-0.0516*D354-6.967)</f>
        <v>-2.6020443749999993</v>
      </c>
      <c r="M354" s="12"/>
    </row>
    <row r="355" spans="2:13">
      <c r="B355" s="11"/>
      <c r="C355" s="65">
        <v>350</v>
      </c>
      <c r="D355" s="65">
        <f>(Observaciones!D355+Observaciones!E355)/2</f>
        <v>14.899999999999999</v>
      </c>
      <c r="E355" s="139">
        <f t="shared" si="25"/>
        <v>1.6952716301356705</v>
      </c>
      <c r="F355" s="139">
        <f t="shared" si="26"/>
        <v>0.10922475617100801</v>
      </c>
      <c r="G355" s="139">
        <f t="shared" si="27"/>
        <v>2.4658210999999999</v>
      </c>
      <c r="H355" s="139">
        <f>0.001013*Constantes!$D$6/(0.622*G355)</f>
        <v>4.5190237975947463E-2</v>
      </c>
      <c r="I355" s="139">
        <f t="shared" si="28"/>
        <v>0.36144364658766276</v>
      </c>
      <c r="J355" s="139">
        <f t="shared" si="29"/>
        <v>-0.40699807224018525</v>
      </c>
      <c r="K355" s="139">
        <f>(Constantes!$D$12/0.8)*(Constantes!$D$7*J355^2+Constantes!$D$8*J355+Constantes!$D$9)</f>
        <v>11.735537492067147</v>
      </c>
      <c r="L355" s="139">
        <f>(Constantes!$D$12/0.8)*(0.00376*D355^2-0.0516*D355-6.967)</f>
        <v>-2.5879058999999995</v>
      </c>
      <c r="M355" s="12"/>
    </row>
    <row r="356" spans="2:13">
      <c r="B356" s="11"/>
      <c r="C356" s="65">
        <v>351</v>
      </c>
      <c r="D356" s="65">
        <f>(Observaciones!D356+Observaciones!E356)/2</f>
        <v>13.25</v>
      </c>
      <c r="E356" s="139">
        <f t="shared" si="25"/>
        <v>1.5232012546387372</v>
      </c>
      <c r="F356" s="139">
        <f t="shared" si="26"/>
        <v>9.943526343834895E-2</v>
      </c>
      <c r="G356" s="139">
        <f t="shared" si="27"/>
        <v>2.4697167499999999</v>
      </c>
      <c r="H356" s="139">
        <f>0.001013*Constantes!$D$6/(0.622*G356)</f>
        <v>4.5118956380367316E-2</v>
      </c>
      <c r="I356" s="139">
        <f t="shared" si="28"/>
        <v>0.35094014605756357</v>
      </c>
      <c r="J356" s="139">
        <f t="shared" si="29"/>
        <v>-0.40763349081745553</v>
      </c>
      <c r="K356" s="139">
        <f>(Constantes!$D$12/0.8)*(Constantes!$D$7*J356^2+Constantes!$D$8*J356+Constantes!$D$9)</f>
        <v>11.735482599663239</v>
      </c>
      <c r="L356" s="139">
        <f>(Constantes!$D$12/0.8)*(0.00376*D356^2-0.0516*D356-6.967)</f>
        <v>-2.6214693749999993</v>
      </c>
      <c r="M356" s="12"/>
    </row>
    <row r="357" spans="2:13">
      <c r="B357" s="11"/>
      <c r="C357" s="65">
        <v>352</v>
      </c>
      <c r="D357" s="65">
        <f>(Observaciones!D357+Observaciones!E357)/2</f>
        <v>12.9</v>
      </c>
      <c r="E357" s="139">
        <f t="shared" si="25"/>
        <v>1.4887393027557323</v>
      </c>
      <c r="F357" s="139">
        <f t="shared" si="26"/>
        <v>9.7457663967834368E-2</v>
      </c>
      <c r="G357" s="139">
        <f t="shared" si="27"/>
        <v>2.4705431</v>
      </c>
      <c r="H357" s="139">
        <f>0.001013*Constantes!$D$6/(0.622*G357)</f>
        <v>4.5103864941725781E-2</v>
      </c>
      <c r="I357" s="139">
        <f t="shared" si="28"/>
        <v>0.34865168081674919</v>
      </c>
      <c r="J357" s="139">
        <f t="shared" si="29"/>
        <v>-0.40814811879394536</v>
      </c>
      <c r="K357" s="139">
        <f>(Constantes!$D$12/0.8)*(Constantes!$D$7*J357^2+Constantes!$D$8*J357+Constantes!$D$9)</f>
        <v>11.735435144206477</v>
      </c>
      <c r="L357" s="139">
        <f>(Constantes!$D$12/0.8)*(0.00376*D357^2-0.0516*D357-6.967)</f>
        <v>-2.6276018999999993</v>
      </c>
      <c r="M357" s="12"/>
    </row>
    <row r="358" spans="2:13">
      <c r="B358" s="11"/>
      <c r="C358" s="65">
        <v>353</v>
      </c>
      <c r="D358" s="65">
        <f>(Observaciones!D358+Observaciones!E358)/2</f>
        <v>12.9</v>
      </c>
      <c r="E358" s="139">
        <f t="shared" si="25"/>
        <v>1.4887393027557323</v>
      </c>
      <c r="F358" s="139">
        <f t="shared" si="26"/>
        <v>9.7457663967834368E-2</v>
      </c>
      <c r="G358" s="139">
        <f t="shared" si="27"/>
        <v>2.4705431</v>
      </c>
      <c r="H358" s="139">
        <f>0.001013*Constantes!$D$6/(0.622*G358)</f>
        <v>4.5103864941725781E-2</v>
      </c>
      <c r="I358" s="139">
        <f t="shared" si="28"/>
        <v>0.34865168081674919</v>
      </c>
      <c r="J358" s="139">
        <f t="shared" si="29"/>
        <v>-0.40854180367427867</v>
      </c>
      <c r="K358" s="139">
        <f>(Constantes!$D$12/0.8)*(Constantes!$D$7*J358^2+Constantes!$D$8*J358+Constantes!$D$9)</f>
        <v>11.735397029991127</v>
      </c>
      <c r="L358" s="139">
        <f>(Constantes!$D$12/0.8)*(0.00376*D358^2-0.0516*D358-6.967)</f>
        <v>-2.6276018999999993</v>
      </c>
      <c r="M358" s="12"/>
    </row>
    <row r="359" spans="2:13">
      <c r="B359" s="11"/>
      <c r="C359" s="65">
        <v>354</v>
      </c>
      <c r="D359" s="65">
        <f>(Observaciones!D359+Observaciones!E359)/2</f>
        <v>13.8</v>
      </c>
      <c r="E359" s="139">
        <f t="shared" si="25"/>
        <v>1.5787710916071758</v>
      </c>
      <c r="F359" s="139">
        <f t="shared" si="26"/>
        <v>0.10261189172112961</v>
      </c>
      <c r="G359" s="139">
        <f t="shared" si="27"/>
        <v>2.4684181999999999</v>
      </c>
      <c r="H359" s="139">
        <f>0.001013*Constantes!$D$6/(0.622*G359)</f>
        <v>4.5142691913028568E-2</v>
      </c>
      <c r="I359" s="139">
        <f t="shared" si="28"/>
        <v>0.35449371277278185</v>
      </c>
      <c r="J359" s="139">
        <f t="shared" si="29"/>
        <v>-0.40881442880112911</v>
      </c>
      <c r="K359" s="139">
        <f>(Constantes!$D$12/0.8)*(Constantes!$D$7*J359^2+Constantes!$D$8*J359+Constantes!$D$9)</f>
        <v>11.73536971592862</v>
      </c>
      <c r="L359" s="139">
        <f>(Constantes!$D$12/0.8)*(0.00376*D359^2-0.0516*D359-6.967)</f>
        <v>-2.6111345999999998</v>
      </c>
      <c r="M359" s="12"/>
    </row>
    <row r="360" spans="2:13">
      <c r="B360" s="11"/>
      <c r="C360" s="65">
        <v>355</v>
      </c>
      <c r="D360" s="65">
        <f>(Observaciones!D360+Observaciones!E360)/2</f>
        <v>13.8</v>
      </c>
      <c r="E360" s="139">
        <f t="shared" si="25"/>
        <v>1.5787710916071758</v>
      </c>
      <c r="F360" s="139">
        <f t="shared" si="26"/>
        <v>0.10261189172112961</v>
      </c>
      <c r="G360" s="139">
        <f t="shared" si="27"/>
        <v>2.4684181999999999</v>
      </c>
      <c r="H360" s="139">
        <f>0.001013*Constantes!$D$6/(0.622*G360)</f>
        <v>4.5142691913028568E-2</v>
      </c>
      <c r="I360" s="139">
        <f t="shared" si="28"/>
        <v>0.35449371277278185</v>
      </c>
      <c r="J360" s="139">
        <f t="shared" si="29"/>
        <v>-0.40896591338978777</v>
      </c>
      <c r="K360" s="139">
        <f>(Constantes!$D$12/0.8)*(Constantes!$D$7*J360^2+Constantes!$D$8*J360+Constantes!$D$9)</f>
        <v>11.735354213399534</v>
      </c>
      <c r="L360" s="139">
        <f>(Constantes!$D$12/0.8)*(0.00376*D360^2-0.0516*D360-6.967)</f>
        <v>-2.6111345999999998</v>
      </c>
      <c r="M360" s="12"/>
    </row>
    <row r="361" spans="2:13">
      <c r="B361" s="11"/>
      <c r="C361" s="65">
        <v>356</v>
      </c>
      <c r="D361" s="65">
        <f>(Observaciones!D361+Observaciones!E361)/2</f>
        <v>14</v>
      </c>
      <c r="E361" s="139">
        <f t="shared" si="25"/>
        <v>1.5994149130233961</v>
      </c>
      <c r="F361" s="139">
        <f t="shared" si="26"/>
        <v>0.10378823296050949</v>
      </c>
      <c r="G361" s="139">
        <f t="shared" si="27"/>
        <v>2.467946</v>
      </c>
      <c r="H361" s="139">
        <f>0.001013*Constantes!$D$6/(0.622*G361)</f>
        <v>4.5151329208626335E-2</v>
      </c>
      <c r="I361" s="139">
        <f t="shared" si="28"/>
        <v>0.35577296023920879</v>
      </c>
      <c r="J361" s="139">
        <f t="shared" si="29"/>
        <v>-0.40899621255210172</v>
      </c>
      <c r="K361" s="139">
        <f>(Constantes!$D$12/0.8)*(Constantes!$D$7*J361^2+Constantes!$D$8*J361+Constantes!$D$9)</f>
        <v>11.735351084764803</v>
      </c>
      <c r="L361" s="139">
        <f>(Constantes!$D$12/0.8)*(0.00376*D361^2-0.0516*D361-6.967)</f>
        <v>-2.6071649999999993</v>
      </c>
      <c r="M361" s="12"/>
    </row>
    <row r="362" spans="2:13">
      <c r="B362" s="11"/>
      <c r="C362" s="65">
        <v>357</v>
      </c>
      <c r="D362" s="65">
        <f>(Observaciones!D362+Observaciones!E362)/2</f>
        <v>15.5</v>
      </c>
      <c r="E362" s="139">
        <f t="shared" si="25"/>
        <v>1.7619411708442332</v>
      </c>
      <c r="F362" s="139">
        <f t="shared" si="26"/>
        <v>0.11298198966073125</v>
      </c>
      <c r="G362" s="139">
        <f t="shared" si="27"/>
        <v>2.4644045000000001</v>
      </c>
      <c r="H362" s="139">
        <f>0.001013*Constantes!$D$6/(0.622*G362)</f>
        <v>4.5216214430347179E-2</v>
      </c>
      <c r="I362" s="139">
        <f t="shared" si="28"/>
        <v>0.36514572596976891</v>
      </c>
      <c r="J362" s="139">
        <f t="shared" si="29"/>
        <v>-0.40890531730977536</v>
      </c>
      <c r="K362" s="139">
        <f>(Constantes!$D$12/0.8)*(Constantes!$D$7*J362^2+Constantes!$D$8*J362+Constantes!$D$9)</f>
        <v>11.735360442538012</v>
      </c>
      <c r="L362" s="139">
        <f>(Constantes!$D$12/0.8)*(0.00376*D362^2-0.0516*D362-6.967)</f>
        <v>-2.5737974999999995</v>
      </c>
      <c r="M362" s="12"/>
    </row>
    <row r="363" spans="2:13">
      <c r="B363" s="11"/>
      <c r="C363" s="65">
        <v>358</v>
      </c>
      <c r="D363" s="65">
        <f>(Observaciones!D363+Observaciones!E363)/2</f>
        <v>13.85</v>
      </c>
      <c r="E363" s="139">
        <f t="shared" si="25"/>
        <v>1.5839100041391287</v>
      </c>
      <c r="F363" s="139">
        <f t="shared" si="26"/>
        <v>0.10290490852509908</v>
      </c>
      <c r="G363" s="139">
        <f t="shared" si="27"/>
        <v>2.4683001499999997</v>
      </c>
      <c r="H363" s="139">
        <f>0.001013*Constantes!$D$6/(0.622*G363)</f>
        <v>4.5144850927109709E-2</v>
      </c>
      <c r="I363" s="139">
        <f t="shared" si="28"/>
        <v>0.35481417383138586</v>
      </c>
      <c r="J363" s="139">
        <f t="shared" si="29"/>
        <v>-0.40869325459703054</v>
      </c>
      <c r="K363" s="139">
        <f>(Constantes!$D$12/0.8)*(Constantes!$D$7*J363^2+Constantes!$D$8*J363+Constantes!$D$9)</f>
        <v>11.735381949219805</v>
      </c>
      <c r="L363" s="139">
        <f>(Constantes!$D$12/0.8)*(0.00376*D363^2-0.0516*D363-6.967)</f>
        <v>-2.6101527749999995</v>
      </c>
      <c r="M363" s="12"/>
    </row>
    <row r="364" spans="2:13">
      <c r="B364" s="11"/>
      <c r="C364" s="65">
        <v>359</v>
      </c>
      <c r="D364" s="65">
        <f>(Observaciones!D364+Observaciones!E364)/2</f>
        <v>13.9</v>
      </c>
      <c r="E364" s="139">
        <f t="shared" si="25"/>
        <v>1.589063588132779</v>
      </c>
      <c r="F364" s="139">
        <f t="shared" si="26"/>
        <v>0.10319863673742037</v>
      </c>
      <c r="G364" s="139">
        <f t="shared" si="27"/>
        <v>2.4681820999999999</v>
      </c>
      <c r="H364" s="139">
        <f>0.001013*Constantes!$D$6/(0.622*G364)</f>
        <v>4.5147010147716632E-2</v>
      </c>
      <c r="I364" s="139">
        <f t="shared" si="28"/>
        <v>0.35513420222442993</v>
      </c>
      <c r="J364" s="139">
        <f t="shared" si="29"/>
        <v>-0.40836008725262574</v>
      </c>
      <c r="K364" s="139">
        <f>(Constantes!$D$12/0.8)*(Constantes!$D$7*J364^2+Constantes!$D$8*J364+Constantes!$D$9)</f>
        <v>11.735414817794615</v>
      </c>
      <c r="L364" s="139">
        <f>(Constantes!$D$12/0.8)*(0.00376*D364^2-0.0516*D364-6.967)</f>
        <v>-2.6091638999999995</v>
      </c>
      <c r="M364" s="12"/>
    </row>
    <row r="365" spans="2:13">
      <c r="B365" s="11"/>
      <c r="C365" s="65">
        <v>360</v>
      </c>
      <c r="D365" s="65">
        <f>(Observaciones!D365+Observaciones!E365)/2</f>
        <v>13.4</v>
      </c>
      <c r="E365" s="139">
        <f t="shared" si="25"/>
        <v>1.5381837134420713</v>
      </c>
      <c r="F365" s="139">
        <f t="shared" si="26"/>
        <v>0.10029320149589299</v>
      </c>
      <c r="G365" s="139">
        <f t="shared" si="27"/>
        <v>2.4693625999999997</v>
      </c>
      <c r="H365" s="139">
        <f>0.001013*Constantes!$D$6/(0.622*G365)</f>
        <v>4.5125427231753057E-2</v>
      </c>
      <c r="I365" s="139">
        <f t="shared" si="28"/>
        <v>0.35191447341494769</v>
      </c>
      <c r="J365" s="139">
        <f t="shared" si="29"/>
        <v>-0.40790591400123555</v>
      </c>
      <c r="K365" s="139">
        <f>(Constantes!$D$12/0.8)*(Constantes!$D$7*J365^2+Constantes!$D$8*J365+Constantes!$D$9)</f>
        <v>11.735457812889081</v>
      </c>
      <c r="L365" s="139">
        <f>(Constantes!$D$12/0.8)*(0.00376*D365^2-0.0516*D365-6.967)</f>
        <v>-2.6187353999999998</v>
      </c>
      <c r="M365" s="12"/>
    </row>
    <row r="366" spans="2:13">
      <c r="B366" s="11"/>
      <c r="C366" s="65">
        <v>361</v>
      </c>
      <c r="D366" s="65">
        <f>(Observaciones!D366+Observaciones!E366)/2</f>
        <v>15</v>
      </c>
      <c r="E366" s="139">
        <f t="shared" si="25"/>
        <v>1.7062271396379793</v>
      </c>
      <c r="F366" s="139">
        <f t="shared" si="26"/>
        <v>0.10984348383671551</v>
      </c>
      <c r="G366" s="139">
        <f t="shared" si="27"/>
        <v>2.4655849999999999</v>
      </c>
      <c r="H366" s="139">
        <f>0.001013*Constantes!$D$6/(0.622*G366)</f>
        <v>4.5194565312131819E-2</v>
      </c>
      <c r="I366" s="139">
        <f t="shared" si="28"/>
        <v>0.36206502083102154</v>
      </c>
      <c r="J366" s="139">
        <f t="shared" si="29"/>
        <v>-0.40733086942419627</v>
      </c>
      <c r="K366" s="139">
        <f>(Constantes!$D$12/0.8)*(Constantes!$D$7*J366^2+Constantes!$D$8*J366+Constantes!$D$9)</f>
        <v>11.735509252590745</v>
      </c>
      <c r="L366" s="139">
        <f>(Constantes!$D$12/0.8)*(0.00376*D366^2-0.0516*D366-6.967)</f>
        <v>-2.5856249999999994</v>
      </c>
      <c r="M366" s="12"/>
    </row>
    <row r="367" spans="2:13">
      <c r="B367" s="11"/>
      <c r="C367" s="65">
        <v>362</v>
      </c>
      <c r="D367" s="65">
        <f>(Observaciones!D367+Observaciones!E367)/2</f>
        <v>15.5</v>
      </c>
      <c r="E367" s="139">
        <f t="shared" si="25"/>
        <v>1.7619411708442332</v>
      </c>
      <c r="F367" s="139">
        <f t="shared" si="26"/>
        <v>0.11298198966073125</v>
      </c>
      <c r="G367" s="139">
        <f t="shared" si="27"/>
        <v>2.4644045000000001</v>
      </c>
      <c r="H367" s="139">
        <f>0.001013*Constantes!$D$6/(0.622*G367)</f>
        <v>4.5216214430347179E-2</v>
      </c>
      <c r="I367" s="139">
        <f t="shared" si="28"/>
        <v>0.36514572596976891</v>
      </c>
      <c r="J367" s="139">
        <f t="shared" si="29"/>
        <v>-0.40663512391962631</v>
      </c>
      <c r="K367" s="139">
        <f>(Constantes!$D$12/0.8)*(Constantes!$D$7*J367^2+Constantes!$D$8*J367+Constantes!$D$9)</f>
        <v>11.735567010924733</v>
      </c>
      <c r="L367" s="139">
        <f>(Constantes!$D$12/0.8)*(0.00376*D367^2-0.0516*D367-6.967)</f>
        <v>-2.5737974999999995</v>
      </c>
      <c r="M367" s="12"/>
    </row>
    <row r="368" spans="2:13">
      <c r="B368" s="11"/>
      <c r="C368" s="65">
        <v>363</v>
      </c>
      <c r="D368" s="65">
        <f>(Observaciones!D368+Observaciones!E368)/2</f>
        <v>13.45</v>
      </c>
      <c r="E368" s="139">
        <f t="shared" si="25"/>
        <v>1.5432065279848868</v>
      </c>
      <c r="F368" s="139">
        <f t="shared" si="26"/>
        <v>0.1005805769400801</v>
      </c>
      <c r="G368" s="139">
        <f t="shared" si="27"/>
        <v>2.46924455</v>
      </c>
      <c r="H368" s="139">
        <f>0.001013*Constantes!$D$6/(0.622*G368)</f>
        <v>4.5127584594694167E-2</v>
      </c>
      <c r="I368" s="139">
        <f t="shared" si="28"/>
        <v>0.35223838816895903</v>
      </c>
      <c r="J368" s="139">
        <f t="shared" si="29"/>
        <v>-0.4058188836519343</v>
      </c>
      <c r="K368" s="139">
        <f>(Constantes!$D$12/0.8)*(Constantes!$D$7*J368^2+Constantes!$D$8*J368+Constantes!$D$9)</f>
        <v>11.735628520985367</v>
      </c>
      <c r="L368" s="139">
        <f>(Constantes!$D$12/0.8)*(0.00376*D368^2-0.0516*D368-6.967)</f>
        <v>-2.6178099749999992</v>
      </c>
      <c r="M368" s="12"/>
    </row>
    <row r="369" spans="2:13">
      <c r="B369" s="11"/>
      <c r="C369" s="65">
        <v>364</v>
      </c>
      <c r="D369" s="65">
        <f>(Observaciones!D369+Observaciones!E369)/2</f>
        <v>13.5</v>
      </c>
      <c r="E369" s="139">
        <f t="shared" si="25"/>
        <v>1.5482437315899678</v>
      </c>
      <c r="F369" s="139">
        <f t="shared" si="26"/>
        <v>0.10086865272047608</v>
      </c>
      <c r="G369" s="139">
        <f t="shared" si="27"/>
        <v>2.4691264999999998</v>
      </c>
      <c r="H369" s="139">
        <f>0.001013*Constantes!$D$6/(0.622*G369)</f>
        <v>4.512974216392418E-2</v>
      </c>
      <c r="I369" s="139">
        <f t="shared" si="28"/>
        <v>0.35256187200074002</v>
      </c>
      <c r="J369" s="139">
        <f t="shared" si="29"/>
        <v>-0.40488239049072738</v>
      </c>
      <c r="K369" s="139">
        <f>(Constantes!$D$12/0.8)*(Constantes!$D$7*J369^2+Constantes!$D$8*J369+Constantes!$D$9)</f>
        <v>11.735690778718798</v>
      </c>
      <c r="L369" s="139">
        <f>(Constantes!$D$12/0.8)*(0.00376*D369^2-0.0516*D369-6.967)</f>
        <v>-2.6168774999999993</v>
      </c>
      <c r="M369" s="12"/>
    </row>
    <row r="370" spans="2:13" ht="18.75" customHeight="1">
      <c r="B370" s="11"/>
      <c r="C370" s="65">
        <v>365</v>
      </c>
      <c r="D370" s="65">
        <f>(Observaciones!D370+Observaciones!E370)/2</f>
        <v>11.55</v>
      </c>
      <c r="E370" s="139">
        <f t="shared" si="25"/>
        <v>1.3621409164490859</v>
      </c>
      <c r="F370" s="139">
        <f t="shared" si="26"/>
        <v>9.0140238435898606E-2</v>
      </c>
      <c r="G370" s="139">
        <f t="shared" si="27"/>
        <v>2.4737304499999997</v>
      </c>
      <c r="H370" s="139">
        <f>0.001013*Constantes!$D$6/(0.622*G370)</f>
        <v>4.5045749554124839E-2</v>
      </c>
      <c r="I370" s="139">
        <f t="shared" si="28"/>
        <v>0.33962933384576244</v>
      </c>
      <c r="J370" s="139">
        <f t="shared" si="29"/>
        <v>-0.40382592193914041</v>
      </c>
      <c r="K370" s="139">
        <f>(Constantes!$D$12/0.8)*(Constantes!$D$7*J370^2+Constantes!$D$8*J370+Constantes!$D$9)</f>
        <v>11.735750347351978</v>
      </c>
      <c r="L370" s="139">
        <f>(Constantes!$D$12/0.8)*(0.00376*D370^2-0.0516*D370-6.967)</f>
        <v>-2.6480199749999995</v>
      </c>
      <c r="M370" s="12"/>
    </row>
    <row r="371" spans="2:13" ht="18.75" customHeight="1">
      <c r="B371" s="11"/>
      <c r="C371" s="74">
        <v>366</v>
      </c>
      <c r="D371" s="65">
        <f>(Observaciones!D371+Observaciones!E371)/2</f>
        <v>13.9</v>
      </c>
      <c r="E371" s="139">
        <f t="shared" ref="E371:E434" si="30">EXP((16.78*D371-116.9)/(D371+237.3))</f>
        <v>1.589063588132779</v>
      </c>
      <c r="F371" s="139">
        <f t="shared" ref="F371:F434" si="31">4098*E371/((D371+237.3)^2)</f>
        <v>0.10319863673742037</v>
      </c>
      <c r="G371" s="139">
        <f t="shared" ref="G371:G434" si="32">2.501-0.002361*D371</f>
        <v>2.4681820999999999</v>
      </c>
      <c r="H371" s="139">
        <f>0.001013*Constantes!$D$6/(0.622*G371)</f>
        <v>4.5147010147716632E-2</v>
      </c>
      <c r="I371" s="139">
        <f t="shared" ref="I371:I434" si="33">IF(D371&gt;0,1.26*F371/(G371*(F371+H371)),0)</f>
        <v>0.35513420222442993</v>
      </c>
      <c r="J371" s="139">
        <f t="shared" ref="J371:J434" si="34">0.409*SIN(2*PI()*(C371-82)/365)</f>
        <v>-0.40264979105160575</v>
      </c>
      <c r="K371" s="139">
        <f>(Constantes!$D$12/0.8)*(Constantes!$D$7*J371^2+Constantes!$D$8*J371+Constantes!$D$9)</f>
        <v>11.735803362462436</v>
      </c>
      <c r="L371" s="139">
        <f>(Constantes!$D$12/0.8)*(0.00376*D371^2-0.0516*D371-6.967)</f>
        <v>-2.6091638999999995</v>
      </c>
      <c r="M371" s="12"/>
    </row>
    <row r="372" spans="2:13" ht="18.75" customHeight="1">
      <c r="B372" s="11"/>
      <c r="C372" s="74">
        <v>367</v>
      </c>
      <c r="D372" s="65">
        <f>(Observaciones!D372+Observaciones!E372)/2</f>
        <v>13.75</v>
      </c>
      <c r="E372" s="139">
        <f t="shared" si="30"/>
        <v>1.5736468149943981</v>
      </c>
      <c r="F372" s="139">
        <f t="shared" si="31"/>
        <v>0.10231958493462359</v>
      </c>
      <c r="G372" s="139">
        <f t="shared" si="32"/>
        <v>2.4685362500000001</v>
      </c>
      <c r="H372" s="139">
        <f>0.001013*Constantes!$D$6/(0.622*G372)</f>
        <v>4.5140533105443567E-2</v>
      </c>
      <c r="I372" s="139">
        <f t="shared" si="33"/>
        <v>0.35417281924860555</v>
      </c>
      <c r="J372" s="139">
        <f t="shared" si="34"/>
        <v>-0.40135434634108819</v>
      </c>
      <c r="K372" s="139">
        <f>(Constantes!$D$12/0.8)*(Constantes!$D$7*J372^2+Constantes!$D$8*J372+Constantes!$D$9)</f>
        <v>11.735845537682579</v>
      </c>
      <c r="L372" s="139">
        <f>(Constantes!$D$12/0.8)*(0.00376*D372^2-0.0516*D372-6.967)</f>
        <v>-2.6121093749999993</v>
      </c>
      <c r="M372" s="12"/>
    </row>
    <row r="373" spans="2:13" ht="18.75" customHeight="1">
      <c r="B373" s="11"/>
      <c r="C373" s="74">
        <v>368</v>
      </c>
      <c r="D373" s="65">
        <f>(Observaciones!D373+Observaciones!E373)/2</f>
        <v>14.55</v>
      </c>
      <c r="E373" s="139">
        <f t="shared" si="30"/>
        <v>1.6574115820276645</v>
      </c>
      <c r="F373" s="139">
        <f t="shared" si="31"/>
        <v>0.10708247809803828</v>
      </c>
      <c r="G373" s="139">
        <f t="shared" si="32"/>
        <v>2.46664745</v>
      </c>
      <c r="H373" s="139">
        <f>0.001013*Constantes!$D$6/(0.622*G373)</f>
        <v>4.5175098822943884E-2</v>
      </c>
      <c r="I373" s="139">
        <f t="shared" si="33"/>
        <v>0.35925511691610273</v>
      </c>
      <c r="J373" s="139">
        <f t="shared" si="34"/>
        <v>-0.39993997167581363</v>
      </c>
      <c r="K373" s="139">
        <f>(Constantes!$D$12/0.8)*(Constantes!$D$7*J373^2+Constantes!$D$8*J373+Constantes!$D$9)</f>
        <v>11.735872171031415</v>
      </c>
      <c r="L373" s="139">
        <f>(Constantes!$D$12/0.8)*(0.00376*D373^2-0.0516*D373-6.967)</f>
        <v>-2.5956669749999994</v>
      </c>
      <c r="M373" s="12"/>
    </row>
    <row r="374" spans="2:13" ht="18.75" customHeight="1">
      <c r="B374" s="11"/>
      <c r="C374" s="74">
        <v>369</v>
      </c>
      <c r="D374" s="65">
        <f>(Observaciones!D374+Observaciones!E374)/2</f>
        <v>14.2</v>
      </c>
      <c r="E374" s="139">
        <f t="shared" si="30"/>
        <v>1.6202951919544792</v>
      </c>
      <c r="F374" s="139">
        <f t="shared" si="31"/>
        <v>0.10497602372452294</v>
      </c>
      <c r="G374" s="139">
        <f t="shared" si="32"/>
        <v>2.4674738000000001</v>
      </c>
      <c r="H374" s="139">
        <f>0.001013*Constantes!$D$6/(0.622*G374)</f>
        <v>4.5159969810059396E-2</v>
      </c>
      <c r="I374" s="139">
        <f t="shared" si="33"/>
        <v>0.3570452760428372</v>
      </c>
      <c r="J374" s="139">
        <f t="shared" si="34"/>
        <v>-0.39840708616552001</v>
      </c>
      <c r="K374" s="139">
        <f>(Constantes!$D$12/0.8)*(Constantes!$D$7*J374^2+Constantes!$D$8*J374+Constantes!$D$9)</f>
        <v>11.735878151865821</v>
      </c>
      <c r="L374" s="139">
        <f>(Constantes!$D$12/0.8)*(0.00376*D374^2-0.0516*D374-6.967)</f>
        <v>-2.6030825999999996</v>
      </c>
      <c r="M374" s="12"/>
    </row>
    <row r="375" spans="2:13" ht="18.75" customHeight="1">
      <c r="B375" s="11"/>
      <c r="C375" s="74">
        <v>370</v>
      </c>
      <c r="D375" s="65">
        <f>(Observaciones!D375+Observaciones!E375)/2</f>
        <v>13.75</v>
      </c>
      <c r="E375" s="139">
        <f t="shared" si="30"/>
        <v>1.5736468149943981</v>
      </c>
      <c r="F375" s="139">
        <f t="shared" si="31"/>
        <v>0.10231958493462359</v>
      </c>
      <c r="G375" s="139">
        <f t="shared" si="32"/>
        <v>2.4685362500000001</v>
      </c>
      <c r="H375" s="139">
        <f>0.001013*Constantes!$D$6/(0.622*G375)</f>
        <v>4.5140533105443567E-2</v>
      </c>
      <c r="I375" s="139">
        <f t="shared" si="33"/>
        <v>0.35417281924860555</v>
      </c>
      <c r="J375" s="139">
        <f t="shared" si="34"/>
        <v>-0.39675614403726633</v>
      </c>
      <c r="K375" s="139">
        <f>(Constantes!$D$12/0.8)*(Constantes!$D$7*J375^2+Constantes!$D$8*J375+Constantes!$D$9)</f>
        <v>11.735857968442701</v>
      </c>
      <c r="L375" s="139">
        <f>(Constantes!$D$12/0.8)*(0.00376*D375^2-0.0516*D375-6.967)</f>
        <v>-2.6121093749999993</v>
      </c>
      <c r="M375" s="12"/>
    </row>
    <row r="376" spans="2:13" ht="18.75" customHeight="1">
      <c r="B376" s="11"/>
      <c r="C376" s="74">
        <v>371</v>
      </c>
      <c r="D376" s="65">
        <f>(Observaciones!D376+Observaciones!E376)/2</f>
        <v>13.45</v>
      </c>
      <c r="E376" s="139">
        <f t="shared" si="30"/>
        <v>1.5432065279848868</v>
      </c>
      <c r="F376" s="139">
        <f t="shared" si="31"/>
        <v>0.1005805769400801</v>
      </c>
      <c r="G376" s="139">
        <f t="shared" si="32"/>
        <v>2.46924455</v>
      </c>
      <c r="H376" s="139">
        <f>0.001013*Constantes!$D$6/(0.622*G376)</f>
        <v>4.5127584594694167E-2</v>
      </c>
      <c r="I376" s="139">
        <f t="shared" si="33"/>
        <v>0.35223838816895903</v>
      </c>
      <c r="J376" s="139">
        <f t="shared" si="34"/>
        <v>-0.39498763450083568</v>
      </c>
      <c r="K376" s="139">
        <f>(Constantes!$D$12/0.8)*(Constantes!$D$7*J376^2+Constantes!$D$8*J376+Constantes!$D$9)</f>
        <v>11.735805716082659</v>
      </c>
      <c r="L376" s="139">
        <f>(Constantes!$D$12/0.8)*(0.00376*D376^2-0.0516*D376-6.967)</f>
        <v>-2.6178099749999992</v>
      </c>
      <c r="M376" s="12"/>
    </row>
    <row r="377" spans="2:13" ht="18.75" customHeight="1">
      <c r="B377" s="11"/>
      <c r="C377" s="74">
        <v>372</v>
      </c>
      <c r="D377" s="65">
        <f>(Observaciones!D377+Observaciones!E377)/2</f>
        <v>13.8</v>
      </c>
      <c r="E377" s="139">
        <f t="shared" si="30"/>
        <v>1.5787710916071758</v>
      </c>
      <c r="F377" s="139">
        <f t="shared" si="31"/>
        <v>0.10261189172112961</v>
      </c>
      <c r="G377" s="139">
        <f t="shared" si="32"/>
        <v>2.4684181999999999</v>
      </c>
      <c r="H377" s="139">
        <f>0.001013*Constantes!$D$6/(0.622*G377)</f>
        <v>4.5142691913028568E-2</v>
      </c>
      <c r="I377" s="139">
        <f t="shared" si="33"/>
        <v>0.35449371277278185</v>
      </c>
      <c r="J377" s="139">
        <f t="shared" si="34"/>
        <v>-0.39310208160377097</v>
      </c>
      <c r="K377" s="139">
        <f>(Constantes!$D$12/0.8)*(Constantes!$D$7*J377^2+Constantes!$D$8*J377+Constantes!$D$9)</f>
        <v>11.735715105924974</v>
      </c>
      <c r="L377" s="139">
        <f>(Constantes!$D$12/0.8)*(0.00376*D377^2-0.0516*D377-6.967)</f>
        <v>-2.6111345999999998</v>
      </c>
      <c r="M377" s="12"/>
    </row>
    <row r="378" spans="2:13" ht="18.75" customHeight="1">
      <c r="B378" s="11"/>
      <c r="C378" s="74">
        <v>373</v>
      </c>
      <c r="D378" s="65">
        <f>(Observaciones!D378+Observaciones!E378)/2</f>
        <v>14.2</v>
      </c>
      <c r="E378" s="139">
        <f t="shared" si="30"/>
        <v>1.6202951919544792</v>
      </c>
      <c r="F378" s="139">
        <f t="shared" si="31"/>
        <v>0.10497602372452294</v>
      </c>
      <c r="G378" s="139">
        <f t="shared" si="32"/>
        <v>2.4674738000000001</v>
      </c>
      <c r="H378" s="139">
        <f>0.001013*Constantes!$D$6/(0.622*G378)</f>
        <v>4.5159969810059396E-2</v>
      </c>
      <c r="I378" s="139">
        <f t="shared" si="33"/>
        <v>0.3570452760428372</v>
      </c>
      <c r="J378" s="139">
        <f t="shared" si="34"/>
        <v>-0.39110004407608945</v>
      </c>
      <c r="K378" s="139">
        <f>(Constantes!$D$12/0.8)*(Constantes!$D$7*J378^2+Constantes!$D$8*J378+Constantes!$D$9)</f>
        <v>11.735579474263034</v>
      </c>
      <c r="L378" s="139">
        <f>(Constantes!$D$12/0.8)*(0.00376*D378^2-0.0516*D378-6.967)</f>
        <v>-2.6030825999999996</v>
      </c>
      <c r="M378" s="12"/>
    </row>
    <row r="379" spans="2:13" ht="18.75" customHeight="1">
      <c r="B379" s="11"/>
      <c r="C379" s="74">
        <v>374</v>
      </c>
      <c r="D379" s="65">
        <f>(Observaciones!D379+Observaciones!E379)/2</f>
        <v>14.1</v>
      </c>
      <c r="E379" s="139">
        <f t="shared" si="30"/>
        <v>1.6098253520131185</v>
      </c>
      <c r="F379" s="139">
        <f t="shared" si="31"/>
        <v>0.10438069155687195</v>
      </c>
      <c r="G379" s="139">
        <f t="shared" si="32"/>
        <v>2.4677099</v>
      </c>
      <c r="H379" s="139">
        <f>0.001013*Constantes!$D$6/(0.622*G379)</f>
        <v>4.5155649095994843E-2</v>
      </c>
      <c r="I379" s="139">
        <f t="shared" si="33"/>
        <v>0.35640998531823892</v>
      </c>
      <c r="J379" s="139">
        <f t="shared" si="34"/>
        <v>-0.38898211516471781</v>
      </c>
      <c r="K379" s="139">
        <f>(Constantes!$D$12/0.8)*(Constantes!$D$7*J379^2+Constantes!$D$8*J379+Constantes!$D$9)</f>
        <v>11.735391792448571</v>
      </c>
      <c r="L379" s="139">
        <f>(Constantes!$D$12/0.8)*(0.00376*D379^2-0.0516*D379-6.967)</f>
        <v>-2.6051378999999995</v>
      </c>
      <c r="M379" s="12"/>
    </row>
    <row r="380" spans="2:13" ht="18.75" customHeight="1">
      <c r="B380" s="11"/>
      <c r="C380" s="74">
        <v>375</v>
      </c>
      <c r="D380" s="65">
        <f>(Observaciones!D380+Observaciones!E380)/2</f>
        <v>14.15</v>
      </c>
      <c r="E380" s="139">
        <f t="shared" si="30"/>
        <v>1.6150528288927855</v>
      </c>
      <c r="F380" s="139">
        <f t="shared" si="31"/>
        <v>0.10467799774317721</v>
      </c>
      <c r="G380" s="139">
        <f t="shared" si="32"/>
        <v>2.4675918499999998</v>
      </c>
      <c r="H380" s="139">
        <f>0.001013*Constantes!$D$6/(0.622*G380)</f>
        <v>4.5157809349675282E-2</v>
      </c>
      <c r="I380" s="139">
        <f t="shared" si="33"/>
        <v>0.35672784756039339</v>
      </c>
      <c r="J380" s="139">
        <f t="shared" si="34"/>
        <v>-0.38674892245770137</v>
      </c>
      <c r="K380" s="139">
        <f>(Constantes!$D$12/0.8)*(Constantes!$D$7*J380^2+Constantes!$D$8*J380+Constantes!$D$9)</f>
        <v>11.735144677352373</v>
      </c>
      <c r="L380" s="139">
        <f>(Constantes!$D$12/0.8)*(0.00376*D380^2-0.0516*D380-6.967)</f>
        <v>-2.6041137749999996</v>
      </c>
      <c r="M380" s="12"/>
    </row>
    <row r="381" spans="2:13" ht="18.75" customHeight="1">
      <c r="B381" s="11"/>
      <c r="C381" s="74">
        <v>376</v>
      </c>
      <c r="D381" s="65">
        <f>(Observaciones!D381+Observaciones!E381)/2</f>
        <v>13.25</v>
      </c>
      <c r="E381" s="139">
        <f t="shared" si="30"/>
        <v>1.5232012546387372</v>
      </c>
      <c r="F381" s="139">
        <f t="shared" si="31"/>
        <v>9.943526343834895E-2</v>
      </c>
      <c r="G381" s="139">
        <f t="shared" si="32"/>
        <v>2.4697167499999999</v>
      </c>
      <c r="H381" s="139">
        <f>0.001013*Constantes!$D$6/(0.622*G381)</f>
        <v>4.5118956380367316E-2</v>
      </c>
      <c r="I381" s="139">
        <f t="shared" si="33"/>
        <v>0.35094014605756357</v>
      </c>
      <c r="J381" s="139">
        <f t="shared" si="34"/>
        <v>-0.38440112769823515</v>
      </c>
      <c r="K381" s="139">
        <f>(Constantes!$D$12/0.8)*(Constantes!$D$7*J381^2+Constantes!$D$8*J381+Constantes!$D$9)</f>
        <v>11.734830402368464</v>
      </c>
      <c r="L381" s="139">
        <f>(Constantes!$D$12/0.8)*(0.00376*D381^2-0.0516*D381-6.967)</f>
        <v>-2.6214693749999993</v>
      </c>
      <c r="M381" s="12"/>
    </row>
    <row r="382" spans="2:13" ht="18.75" customHeight="1">
      <c r="B382" s="11"/>
      <c r="C382" s="74">
        <v>377</v>
      </c>
      <c r="D382" s="65">
        <f>(Observaciones!D382+Observaciones!E382)/2</f>
        <v>12.35</v>
      </c>
      <c r="E382" s="139">
        <f t="shared" si="30"/>
        <v>1.4359671208266067</v>
      </c>
      <c r="F382" s="139">
        <f t="shared" si="31"/>
        <v>9.4417676614232629E-2</v>
      </c>
      <c r="G382" s="139">
        <f t="shared" si="32"/>
        <v>2.47184165</v>
      </c>
      <c r="H382" s="139">
        <f>0.001013*Constantes!$D$6/(0.622*G382)</f>
        <v>4.5080170210382423E-2</v>
      </c>
      <c r="I382" s="139">
        <f t="shared" si="33"/>
        <v>0.34501319460891361</v>
      </c>
      <c r="J382" s="139">
        <f t="shared" si="34"/>
        <v>-0.38193942658857638</v>
      </c>
      <c r="K382" s="139">
        <f>(Constantes!$D$12/0.8)*(Constantes!$D$7*J382^2+Constantes!$D$8*J382+Constantes!$D$9)</f>
        <v>11.734440908948004</v>
      </c>
      <c r="L382" s="139">
        <f>(Constantes!$D$12/0.8)*(0.00376*D382^2-0.0516*D382-6.967)</f>
        <v>-2.6365407749999994</v>
      </c>
      <c r="M382" s="12"/>
    </row>
    <row r="383" spans="2:13" ht="18.75" customHeight="1">
      <c r="B383" s="11"/>
      <c r="C383" s="74">
        <v>378</v>
      </c>
      <c r="D383" s="65">
        <f>(Observaciones!D383+Observaciones!E383)/2</f>
        <v>13.85</v>
      </c>
      <c r="E383" s="139">
        <f t="shared" si="30"/>
        <v>1.5839100041391287</v>
      </c>
      <c r="F383" s="139">
        <f t="shared" si="31"/>
        <v>0.10290490852509908</v>
      </c>
      <c r="G383" s="139">
        <f t="shared" si="32"/>
        <v>2.4683001499999997</v>
      </c>
      <c r="H383" s="139">
        <f>0.001013*Constantes!$D$6/(0.622*G383)</f>
        <v>4.5144850927109709E-2</v>
      </c>
      <c r="I383" s="139">
        <f t="shared" si="33"/>
        <v>0.35481417383138586</v>
      </c>
      <c r="J383" s="139">
        <f t="shared" si="34"/>
        <v>-0.37936454858389135</v>
      </c>
      <c r="K383" s="139">
        <f>(Constantes!$D$12/0.8)*(Constantes!$D$7*J383^2+Constantes!$D$8*J383+Constantes!$D$9)</f>
        <v>11.733967818648562</v>
      </c>
      <c r="L383" s="139">
        <f>(Constantes!$D$12/0.8)*(0.00376*D383^2-0.0516*D383-6.967)</f>
        <v>-2.6101527749999995</v>
      </c>
      <c r="M383" s="12"/>
    </row>
    <row r="384" spans="2:13" ht="18.75" customHeight="1">
      <c r="B384" s="11"/>
      <c r="C384" s="74">
        <v>379</v>
      </c>
      <c r="D384" s="65">
        <f>(Observaciones!D384+Observaciones!E384)/2</f>
        <v>13.75</v>
      </c>
      <c r="E384" s="139">
        <f t="shared" si="30"/>
        <v>1.5736468149943981</v>
      </c>
      <c r="F384" s="139">
        <f t="shared" si="31"/>
        <v>0.10231958493462359</v>
      </c>
      <c r="G384" s="139">
        <f t="shared" si="32"/>
        <v>2.4685362500000001</v>
      </c>
      <c r="H384" s="139">
        <f>0.001013*Constantes!$D$6/(0.622*G384)</f>
        <v>4.5140533105443567E-2</v>
      </c>
      <c r="I384" s="139">
        <f t="shared" si="33"/>
        <v>0.35417281924860555</v>
      </c>
      <c r="J384" s="139">
        <f t="shared" si="34"/>
        <v>-0.37667725667610352</v>
      </c>
      <c r="K384" s="139">
        <f>(Constantes!$D$12/0.8)*(Constantes!$D$7*J384^2+Constantes!$D$8*J384+Constantes!$D$9)</f>
        <v>11.733402445683748</v>
      </c>
      <c r="L384" s="139">
        <f>(Constantes!$D$12/0.8)*(0.00376*D384^2-0.0516*D384-6.967)</f>
        <v>-2.6121093749999993</v>
      </c>
      <c r="M384" s="12"/>
    </row>
    <row r="385" spans="2:13" ht="18.75" customHeight="1">
      <c r="B385" s="11"/>
      <c r="C385" s="74">
        <v>380</v>
      </c>
      <c r="D385" s="65">
        <f>(Observaciones!D385+Observaciones!E385)/2</f>
        <v>13.7</v>
      </c>
      <c r="E385" s="139">
        <f t="shared" si="30"/>
        <v>1.568537138827782</v>
      </c>
      <c r="F385" s="139">
        <f t="shared" si="31"/>
        <v>0.10202798677665831</v>
      </c>
      <c r="G385" s="139">
        <f t="shared" si="32"/>
        <v>2.4686542999999999</v>
      </c>
      <c r="H385" s="139">
        <f>0.001013*Constantes!$D$6/(0.622*G385)</f>
        <v>4.5138374504325104E-2</v>
      </c>
      <c r="I385" s="139">
        <f t="shared" si="33"/>
        <v>0.35385149346393019</v>
      </c>
      <c r="J385" s="139">
        <f t="shared" si="34"/>
        <v>-0.37387834716780144</v>
      </c>
      <c r="K385" s="139">
        <f>(Constantes!$D$12/0.8)*(Constantes!$D$7*J385^2+Constantes!$D$8*J385+Constantes!$D$9)</f>
        <v>11.732735809957516</v>
      </c>
      <c r="L385" s="139">
        <f>(Constantes!$D$12/0.8)*(0.00376*D385^2-0.0516*D385-6.967)</f>
        <v>-2.6130770999999995</v>
      </c>
      <c r="M385" s="12"/>
    </row>
    <row r="386" spans="2:13" ht="18.75" customHeight="1">
      <c r="B386" s="11"/>
      <c r="C386" s="74">
        <v>381</v>
      </c>
      <c r="D386" s="65">
        <f>(Observaciones!D386+Observaciones!E386)/2</f>
        <v>14</v>
      </c>
      <c r="E386" s="139">
        <f t="shared" si="30"/>
        <v>1.5994149130233961</v>
      </c>
      <c r="F386" s="139">
        <f t="shared" si="31"/>
        <v>0.10378823296050949</v>
      </c>
      <c r="G386" s="139">
        <f t="shared" si="32"/>
        <v>2.467946</v>
      </c>
      <c r="H386" s="139">
        <f>0.001013*Constantes!$D$6/(0.622*G386)</f>
        <v>4.5151329208626335E-2</v>
      </c>
      <c r="I386" s="139">
        <f t="shared" si="33"/>
        <v>0.35577296023920879</v>
      </c>
      <c r="J386" s="139">
        <f t="shared" si="34"/>
        <v>-0.37096864943627816</v>
      </c>
      <c r="K386" s="139">
        <f>(Constantes!$D$12/0.8)*(Constantes!$D$7*J386^2+Constantes!$D$8*J386+Constantes!$D$9)</f>
        <v>11.731958650566929</v>
      </c>
      <c r="L386" s="139">
        <f>(Constantes!$D$12/0.8)*(0.00376*D386^2-0.0516*D386-6.967)</f>
        <v>-2.6071649999999993</v>
      </c>
      <c r="M386" s="12"/>
    </row>
    <row r="387" spans="2:13" ht="18.75" customHeight="1">
      <c r="B387" s="11"/>
      <c r="C387" s="74">
        <v>382</v>
      </c>
      <c r="D387" s="65">
        <f>(Observaciones!D387+Observaciones!E387)/2</f>
        <v>13.6</v>
      </c>
      <c r="E387" s="139">
        <f t="shared" si="30"/>
        <v>1.5583614462879349</v>
      </c>
      <c r="F387" s="139">
        <f t="shared" si="31"/>
        <v>0.10144691080047988</v>
      </c>
      <c r="G387" s="139">
        <f t="shared" si="32"/>
        <v>2.4688903999999998</v>
      </c>
      <c r="H387" s="139">
        <f>0.001013*Constantes!$D$6/(0.622*G387)</f>
        <v>4.5134057921369271E-2</v>
      </c>
      <c r="I387" s="139">
        <f t="shared" si="33"/>
        <v>0.3532075459589159</v>
      </c>
      <c r="J387" s="139">
        <f t="shared" si="34"/>
        <v>-0.36794902568776749</v>
      </c>
      <c r="K387" s="139">
        <f>(Constantes!$D$12/0.8)*(Constantes!$D$7*J387^2+Constantes!$D$8*J387+Constantes!$D$9)</f>
        <v>11.731061439756486</v>
      </c>
      <c r="L387" s="139">
        <f>(Constantes!$D$12/0.8)*(0.00376*D387^2-0.0516*D387-6.967)</f>
        <v>-2.6149913999999996</v>
      </c>
      <c r="M387" s="12"/>
    </row>
    <row r="388" spans="2:13" ht="18.75" customHeight="1">
      <c r="B388" s="11"/>
      <c r="C388" s="74">
        <v>383</v>
      </c>
      <c r="D388" s="65">
        <f>(Observaciones!D388+Observaciones!E388)/2</f>
        <v>11.85</v>
      </c>
      <c r="E388" s="139">
        <f t="shared" si="30"/>
        <v>1.3894253255114986</v>
      </c>
      <c r="F388" s="139">
        <f t="shared" si="31"/>
        <v>9.172450604898108E-2</v>
      </c>
      <c r="G388" s="139">
        <f t="shared" si="32"/>
        <v>2.4730221499999998</v>
      </c>
      <c r="H388" s="139">
        <f>0.001013*Constantes!$D$6/(0.622*G388)</f>
        <v>4.5058651138693818E-2</v>
      </c>
      <c r="I388" s="139">
        <f t="shared" si="33"/>
        <v>0.34166091279937238</v>
      </c>
      <c r="J388" s="139">
        <f t="shared" si="34"/>
        <v>-0.36482037070195539</v>
      </c>
      <c r="K388" s="139">
        <f>(Constantes!$D$12/0.8)*(Constantes!$D$7*J388^2+Constantes!$D$8*J388+Constantes!$D$9)</f>
        <v>11.730034397306621</v>
      </c>
      <c r="L388" s="139">
        <f>(Constantes!$D$12/0.8)*(0.00376*D388^2-0.0516*D388-6.967)</f>
        <v>-2.6439267749999993</v>
      </c>
      <c r="M388" s="12"/>
    </row>
    <row r="389" spans="2:13" ht="18.75" customHeight="1">
      <c r="B389" s="11"/>
      <c r="C389" s="74">
        <v>384</v>
      </c>
      <c r="D389" s="65">
        <f>(Observaciones!D389+Observaciones!E389)/2</f>
        <v>12.85</v>
      </c>
      <c r="E389" s="139">
        <f t="shared" si="30"/>
        <v>1.4838724736816862</v>
      </c>
      <c r="F389" s="139">
        <f t="shared" si="31"/>
        <v>9.717790188805045E-2</v>
      </c>
      <c r="G389" s="139">
        <f t="shared" si="32"/>
        <v>2.4706611499999998</v>
      </c>
      <c r="H389" s="139">
        <f>0.001013*Constantes!$D$6/(0.622*G389)</f>
        <v>4.5101709846011272E-2</v>
      </c>
      <c r="I389" s="139">
        <f t="shared" si="33"/>
        <v>0.34832304299622313</v>
      </c>
      <c r="J389" s="139">
        <f t="shared" si="34"/>
        <v>-0.36158361156683572</v>
      </c>
      <c r="K389" s="139">
        <f>(Constantes!$D$12/0.8)*(Constantes!$D$7*J389^2+Constantes!$D$8*J389+Constantes!$D$9)</f>
        <v>11.728867505338407</v>
      </c>
      <c r="L389" s="139">
        <f>(Constantes!$D$12/0.8)*(0.00376*D389^2-0.0516*D389-6.967)</f>
        <v>-2.6284497749999995</v>
      </c>
      <c r="M389" s="12"/>
    </row>
    <row r="390" spans="2:13" ht="18.75" customHeight="1">
      <c r="B390" s="11"/>
      <c r="C390" s="74">
        <v>385</v>
      </c>
      <c r="D390" s="65">
        <f>(Observaciones!D390+Observaciones!E390)/2</f>
        <v>12.25</v>
      </c>
      <c r="E390" s="139">
        <f t="shared" si="30"/>
        <v>1.4265507491669478</v>
      </c>
      <c r="F390" s="139">
        <f t="shared" si="31"/>
        <v>9.387372076527814E-2</v>
      </c>
      <c r="G390" s="139">
        <f t="shared" si="32"/>
        <v>2.47207775</v>
      </c>
      <c r="H390" s="139">
        <f>0.001013*Constantes!$D$6/(0.622*G390)</f>
        <v>4.5075864751872197E-2</v>
      </c>
      <c r="I390" s="139">
        <f t="shared" si="33"/>
        <v>0.34434612138705856</v>
      </c>
      <c r="J390" s="139">
        <f t="shared" si="34"/>
        <v>-0.35823970740399547</v>
      </c>
      <c r="K390" s="139">
        <f>(Constantes!$D$12/0.8)*(Constantes!$D$7*J390^2+Constantes!$D$8*J390+Constantes!$D$9)</f>
        <v>11.727550523515925</v>
      </c>
      <c r="L390" s="139">
        <f>(Constantes!$D$12/0.8)*(0.00376*D390^2-0.0516*D390-6.967)</f>
        <v>-2.6380743749999995</v>
      </c>
      <c r="M390" s="12"/>
    </row>
    <row r="391" spans="2:13" ht="18.75" customHeight="1">
      <c r="B391" s="11"/>
      <c r="C391" s="74">
        <v>386</v>
      </c>
      <c r="D391" s="65">
        <f>(Observaciones!D391+Observaciones!E391)/2</f>
        <v>14.5</v>
      </c>
      <c r="E391" s="139">
        <f t="shared" si="30"/>
        <v>1.6520640028566567</v>
      </c>
      <c r="F391" s="139">
        <f t="shared" si="31"/>
        <v>0.10677937410937641</v>
      </c>
      <c r="G391" s="139">
        <f t="shared" si="32"/>
        <v>2.4667654999999997</v>
      </c>
      <c r="H391" s="139">
        <f>0.001013*Constantes!$D$6/(0.622*G391)</f>
        <v>4.5172936914803029E-2</v>
      </c>
      <c r="I391" s="139">
        <f t="shared" si="33"/>
        <v>0.35894072909367275</v>
      </c>
      <c r="J391" s="139">
        <f t="shared" si="34"/>
        <v>-0.35478964908440519</v>
      </c>
      <c r="K391" s="139">
        <f>(Constantes!$D$12/0.8)*(Constantes!$D$7*J391^2+Constantes!$D$8*J391+Constantes!$D$9)</f>
        <v>11.726073004627354</v>
      </c>
      <c r="L391" s="139">
        <f>(Constantes!$D$12/0.8)*(0.00376*D391^2-0.0516*D391-6.967)</f>
        <v>-2.5967474999999993</v>
      </c>
      <c r="M391" s="12"/>
    </row>
    <row r="392" spans="2:13" ht="18.75" customHeight="1">
      <c r="B392" s="11"/>
      <c r="C392" s="74">
        <v>387</v>
      </c>
      <c r="D392" s="65">
        <f>(Observaciones!D392+Observaciones!E392)/2</f>
        <v>13.35</v>
      </c>
      <c r="E392" s="139">
        <f t="shared" si="30"/>
        <v>1.5331752529723204</v>
      </c>
      <c r="F392" s="139">
        <f t="shared" si="31"/>
        <v>0.1000065250127139</v>
      </c>
      <c r="G392" s="139">
        <f t="shared" si="32"/>
        <v>2.4694806499999999</v>
      </c>
      <c r="H392" s="139">
        <f>0.001013*Constantes!$D$6/(0.622*G392)</f>
        <v>4.5123270075071269E-2</v>
      </c>
      <c r="I392" s="139">
        <f t="shared" si="33"/>
        <v>0.35159012797989159</v>
      </c>
      <c r="J392" s="139">
        <f t="shared" si="34"/>
        <v>-0.35123445893480343</v>
      </c>
      <c r="K392" s="139">
        <f>(Constantes!$D$12/0.8)*(Constantes!$D$7*J392^2+Constantes!$D$8*J392+Constantes!$D$9)</f>
        <v>11.724424310525244</v>
      </c>
      <c r="L392" s="139">
        <f>(Constantes!$D$12/0.8)*(0.00376*D392^2-0.0516*D392-6.967)</f>
        <v>-2.6196537749999993</v>
      </c>
      <c r="M392" s="12"/>
    </row>
    <row r="393" spans="2:13" ht="18.75" customHeight="1">
      <c r="B393" s="11"/>
      <c r="C393" s="74">
        <v>388</v>
      </c>
      <c r="D393" s="65">
        <f>(Observaciones!D393+Observaciones!E393)/2</f>
        <v>12.649999999999999</v>
      </c>
      <c r="E393" s="139">
        <f t="shared" si="30"/>
        <v>1.4645445530759134</v>
      </c>
      <c r="F393" s="139">
        <f t="shared" si="31"/>
        <v>9.606567968532842E-2</v>
      </c>
      <c r="G393" s="139">
        <f t="shared" si="32"/>
        <v>2.4711333499999997</v>
      </c>
      <c r="H393" s="139">
        <f>0.001013*Constantes!$D$6/(0.622*G393)</f>
        <v>4.5093091522200757E-2</v>
      </c>
      <c r="I393" s="139">
        <f t="shared" si="33"/>
        <v>0.34700421800471326</v>
      </c>
      <c r="J393" s="139">
        <f t="shared" si="34"/>
        <v>-0.34757519043475882</v>
      </c>
      <c r="K393" s="139">
        <f>(Constantes!$D$12/0.8)*(Constantes!$D$7*J393^2+Constantes!$D$8*J393+Constantes!$D$9)</f>
        <v>11.722593628406047</v>
      </c>
      <c r="L393" s="139">
        <f>(Constantes!$D$12/0.8)*(0.00376*D393^2-0.0516*D393-6.967)</f>
        <v>-2.6317707749999997</v>
      </c>
      <c r="M393" s="12"/>
    </row>
    <row r="394" spans="2:13" ht="18.75" customHeight="1">
      <c r="B394" s="11"/>
      <c r="C394" s="74">
        <v>389</v>
      </c>
      <c r="D394" s="65">
        <f>(Observaciones!D394+Observaciones!E394)/2</f>
        <v>11.549999999999999</v>
      </c>
      <c r="E394" s="139">
        <f t="shared" si="30"/>
        <v>1.3621409164490859</v>
      </c>
      <c r="F394" s="139">
        <f t="shared" si="31"/>
        <v>9.0140238435898606E-2</v>
      </c>
      <c r="G394" s="139">
        <f t="shared" si="32"/>
        <v>2.4737304499999997</v>
      </c>
      <c r="H394" s="139">
        <f>0.001013*Constantes!$D$6/(0.622*G394)</f>
        <v>4.5045749554124839E-2</v>
      </c>
      <c r="I394" s="139">
        <f t="shared" si="33"/>
        <v>0.33962933384576244</v>
      </c>
      <c r="J394" s="139">
        <f t="shared" si="34"/>
        <v>-0.34381292790450163</v>
      </c>
      <c r="K394" s="139">
        <f>(Constantes!$D$12/0.8)*(Constantes!$D$7*J394^2+Constantes!$D$8*J394+Constantes!$D$9)</f>
        <v>11.720569987408531</v>
      </c>
      <c r="L394" s="139">
        <f>(Constantes!$D$12/0.8)*(0.00376*D394^2-0.0516*D394-6.967)</f>
        <v>-2.6480199749999995</v>
      </c>
      <c r="M394" s="12"/>
    </row>
    <row r="395" spans="2:13" ht="18.75" customHeight="1">
      <c r="B395" s="11"/>
      <c r="C395" s="74">
        <v>390</v>
      </c>
      <c r="D395" s="65">
        <f>(Observaciones!D395+Observaciones!E395)/2</f>
        <v>13.55</v>
      </c>
      <c r="E395" s="139">
        <f t="shared" si="30"/>
        <v>1.5532953593153362</v>
      </c>
      <c r="F395" s="139">
        <f t="shared" si="31"/>
        <v>0.10115743021423786</v>
      </c>
      <c r="G395" s="139">
        <f t="shared" si="32"/>
        <v>2.46900845</v>
      </c>
      <c r="H395" s="139">
        <f>0.001013*Constantes!$D$6/(0.622*G395)</f>
        <v>4.5131899939472676E-2</v>
      </c>
      <c r="I395" s="139">
        <f t="shared" si="33"/>
        <v>0.35288492467431798</v>
      </c>
      <c r="J395" s="139">
        <f t="shared" si="34"/>
        <v>-0.3399487861836154</v>
      </c>
      <c r="K395" s="139">
        <f>(Constantes!$D$12/0.8)*(Constantes!$D$7*J395^2+Constantes!$D$8*J395+Constantes!$D$9)</f>
        <v>11.718342275510254</v>
      </c>
      <c r="L395" s="139">
        <f>(Constantes!$D$12/0.8)*(0.00376*D395^2-0.0516*D395-6.967)</f>
        <v>-2.6159379749999996</v>
      </c>
      <c r="M395" s="12"/>
    </row>
    <row r="396" spans="2:13" ht="18.75" customHeight="1">
      <c r="B396" s="11"/>
      <c r="C396" s="74">
        <v>391</v>
      </c>
      <c r="D396" s="65">
        <f>(Observaciones!D396+Observaciones!E396)/2</f>
        <v>13.600000000000001</v>
      </c>
      <c r="E396" s="139">
        <f t="shared" si="30"/>
        <v>1.5583614462879352</v>
      </c>
      <c r="F396" s="139">
        <f t="shared" si="31"/>
        <v>0.10144691080047989</v>
      </c>
      <c r="G396" s="139">
        <f t="shared" si="32"/>
        <v>2.4688903999999998</v>
      </c>
      <c r="H396" s="139">
        <f>0.001013*Constantes!$D$6/(0.622*G396)</f>
        <v>4.5134057921369271E-2</v>
      </c>
      <c r="I396" s="139">
        <f t="shared" si="33"/>
        <v>0.35320754595891579</v>
      </c>
      <c r="J396" s="139">
        <f t="shared" si="34"/>
        <v>-0.33598391030068753</v>
      </c>
      <c r="K396" s="139">
        <f>(Constantes!$D$12/0.8)*(Constantes!$D$7*J396^2+Constantes!$D$8*J396+Constantes!$D$9)</f>
        <v>11.715899256700972</v>
      </c>
      <c r="L396" s="139">
        <f>(Constantes!$D$12/0.8)*(0.00376*D396^2-0.0516*D396-6.967)</f>
        <v>-2.6149913999999996</v>
      </c>
      <c r="M396" s="12"/>
    </row>
    <row r="397" spans="2:13" ht="18.75" customHeight="1">
      <c r="B397" s="11"/>
      <c r="C397" s="74">
        <v>392</v>
      </c>
      <c r="D397" s="65">
        <f>(Observaciones!D397+Observaciones!E397)/2</f>
        <v>14.15</v>
      </c>
      <c r="E397" s="139">
        <f t="shared" si="30"/>
        <v>1.6150528288927855</v>
      </c>
      <c r="F397" s="139">
        <f t="shared" si="31"/>
        <v>0.10467799774317721</v>
      </c>
      <c r="G397" s="139">
        <f t="shared" si="32"/>
        <v>2.4675918499999998</v>
      </c>
      <c r="H397" s="139">
        <f>0.001013*Constantes!$D$6/(0.622*G397)</f>
        <v>4.5157809349675282E-2</v>
      </c>
      <c r="I397" s="139">
        <f t="shared" si="33"/>
        <v>0.35672784756039339</v>
      </c>
      <c r="J397" s="139">
        <f t="shared" si="34"/>
        <v>-0.33191947513401066</v>
      </c>
      <c r="K397" s="139">
        <f>(Constantes!$D$12/0.8)*(Constantes!$D$7*J397^2+Constantes!$D$8*J397+Constantes!$D$9)</f>
        <v>11.713229588411362</v>
      </c>
      <c r="L397" s="139">
        <f>(Constantes!$D$12/0.8)*(0.00376*D397^2-0.0516*D397-6.967)</f>
        <v>-2.6041137749999996</v>
      </c>
      <c r="M397" s="12"/>
    </row>
    <row r="398" spans="2:13" ht="18.75" customHeight="1">
      <c r="B398" s="11"/>
      <c r="C398" s="74">
        <v>393</v>
      </c>
      <c r="D398" s="65">
        <f>(Observaciones!D398+Observaciones!E398)/2</f>
        <v>13.75</v>
      </c>
      <c r="E398" s="139">
        <f t="shared" si="30"/>
        <v>1.5736468149943981</v>
      </c>
      <c r="F398" s="139">
        <f t="shared" si="31"/>
        <v>0.10231958493462359</v>
      </c>
      <c r="G398" s="139">
        <f t="shared" si="32"/>
        <v>2.4685362500000001</v>
      </c>
      <c r="H398" s="139">
        <f>0.001013*Constantes!$D$6/(0.622*G398)</f>
        <v>4.5140533105443567E-2</v>
      </c>
      <c r="I398" s="139">
        <f t="shared" si="33"/>
        <v>0.35417281924860555</v>
      </c>
      <c r="J398" s="139">
        <f t="shared" si="34"/>
        <v>-0.32775668506344285</v>
      </c>
      <c r="K398" s="139">
        <f>(Constantes!$D$12/0.8)*(Constantes!$D$7*J398^2+Constantes!$D$8*J398+Constantes!$D$9)</f>
        <v>11.710321839175277</v>
      </c>
      <c r="L398" s="139">
        <f>(Constantes!$D$12/0.8)*(0.00376*D398^2-0.0516*D398-6.967)</f>
        <v>-2.6121093749999993</v>
      </c>
      <c r="M398" s="12"/>
    </row>
    <row r="399" spans="2:13" ht="18.75" customHeight="1">
      <c r="B399" s="11"/>
      <c r="C399" s="74">
        <v>394</v>
      </c>
      <c r="D399" s="65">
        <f>(Observaciones!D399+Observaciones!E399)/2</f>
        <v>11.55</v>
      </c>
      <c r="E399" s="139">
        <f t="shared" si="30"/>
        <v>1.3621409164490859</v>
      </c>
      <c r="F399" s="139">
        <f t="shared" si="31"/>
        <v>9.0140238435898606E-2</v>
      </c>
      <c r="G399" s="139">
        <f t="shared" si="32"/>
        <v>2.4737304499999997</v>
      </c>
      <c r="H399" s="139">
        <f>0.001013*Constantes!$D$6/(0.622*G399)</f>
        <v>4.5045749554124839E-2</v>
      </c>
      <c r="I399" s="139">
        <f t="shared" si="33"/>
        <v>0.33962933384576244</v>
      </c>
      <c r="J399" s="139">
        <f t="shared" si="34"/>
        <v>-0.32349677361352192</v>
      </c>
      <c r="K399" s="139">
        <f>(Constantes!$D$12/0.8)*(Constantes!$D$7*J399^2+Constantes!$D$8*J399+Constantes!$D$9)</f>
        <v>11.707164506503263</v>
      </c>
      <c r="L399" s="139">
        <f>(Constantes!$D$12/0.8)*(0.00376*D399^2-0.0516*D399-6.967)</f>
        <v>-2.6480199749999995</v>
      </c>
      <c r="M399" s="12"/>
    </row>
    <row r="400" spans="2:13" ht="18.75" customHeight="1">
      <c r="B400" s="11"/>
      <c r="C400" s="74">
        <v>395</v>
      </c>
      <c r="D400" s="65">
        <f>(Observaciones!D400+Observaciones!E400)/2</f>
        <v>13.55</v>
      </c>
      <c r="E400" s="139">
        <f t="shared" si="30"/>
        <v>1.5532953593153362</v>
      </c>
      <c r="F400" s="139">
        <f t="shared" si="31"/>
        <v>0.10115743021423786</v>
      </c>
      <c r="G400" s="139">
        <f t="shared" si="32"/>
        <v>2.46900845</v>
      </c>
      <c r="H400" s="139">
        <f>0.001013*Constantes!$D$6/(0.622*G400)</f>
        <v>4.5131899939472676E-2</v>
      </c>
      <c r="I400" s="139">
        <f t="shared" si="33"/>
        <v>0.35288492467431798</v>
      </c>
      <c r="J400" s="139">
        <f t="shared" si="34"/>
        <v>-0.31914100308794741</v>
      </c>
      <c r="K400" s="139">
        <f>(Constantes!$D$12/0.8)*(Constantes!$D$7*J400^2+Constantes!$D$8*J400+Constantes!$D$9)</f>
        <v>11.703746034944936</v>
      </c>
      <c r="L400" s="139">
        <f>(Constantes!$D$12/0.8)*(0.00376*D400^2-0.0516*D400-6.967)</f>
        <v>-2.6159379749999996</v>
      </c>
      <c r="M400" s="12"/>
    </row>
    <row r="401" spans="2:13" ht="18.75" customHeight="1">
      <c r="B401" s="11"/>
      <c r="C401" s="74">
        <v>396</v>
      </c>
      <c r="D401" s="65">
        <f>(Observaciones!D401+Observaciones!E401)/2</f>
        <v>13.1</v>
      </c>
      <c r="E401" s="139">
        <f t="shared" si="30"/>
        <v>1.5083470419027751</v>
      </c>
      <c r="F401" s="139">
        <f t="shared" si="31"/>
        <v>9.8583579016665535E-2</v>
      </c>
      <c r="G401" s="139">
        <f t="shared" si="32"/>
        <v>2.4700709000000001</v>
      </c>
      <c r="H401" s="139">
        <f>0.001013*Constantes!$D$6/(0.622*G401)</f>
        <v>4.5112487384516987E-2</v>
      </c>
      <c r="I401" s="139">
        <f t="shared" si="33"/>
        <v>0.34996194939764519</v>
      </c>
      <c r="J401" s="139">
        <f t="shared" si="34"/>
        <v>-0.31469066419553066</v>
      </c>
      <c r="K401" s="139">
        <f>(Constantes!$D$12/0.8)*(Constantes!$D$7*J401^2+Constantes!$D$8*J401+Constantes!$D$9)</f>
        <v>11.700054834317474</v>
      </c>
      <c r="L401" s="139">
        <f>(Constantes!$D$12/0.8)*(0.00376*D401^2-0.0516*D401-6.967)</f>
        <v>-2.6241398999999999</v>
      </c>
      <c r="M401" s="12"/>
    </row>
    <row r="402" spans="2:13" ht="18.75" customHeight="1">
      <c r="B402" s="11"/>
      <c r="C402" s="74">
        <v>397</v>
      </c>
      <c r="D402" s="65">
        <f>(Observaciones!D402+Observaciones!E402)/2</f>
        <v>13.95</v>
      </c>
      <c r="E402" s="139">
        <f t="shared" si="30"/>
        <v>1.5942318792002568</v>
      </c>
      <c r="F402" s="139">
        <f t="shared" si="31"/>
        <v>0.10349307775094918</v>
      </c>
      <c r="G402" s="139">
        <f t="shared" si="32"/>
        <v>2.4680640499999997</v>
      </c>
      <c r="H402" s="139">
        <f>0.001013*Constantes!$D$6/(0.622*G402)</f>
        <v>4.514916957487896E-2</v>
      </c>
      <c r="I402" s="139">
        <f t="shared" si="33"/>
        <v>0.35545379775699454</v>
      </c>
      <c r="J402" s="139">
        <f t="shared" si="34"/>
        <v>-0.31014707566773209</v>
      </c>
      <c r="K402" s="139">
        <f>(Constantes!$D$12/0.8)*(Constantes!$D$7*J402^2+Constantes!$D$8*J402+Constantes!$D$9)</f>
        <v>11.696079298077262</v>
      </c>
      <c r="L402" s="139">
        <f>(Constantes!$D$12/0.8)*(0.00376*D402^2-0.0516*D402-6.967)</f>
        <v>-2.6081679749999997</v>
      </c>
      <c r="M402" s="12"/>
    </row>
    <row r="403" spans="2:13" ht="18.75" customHeight="1">
      <c r="B403" s="11"/>
      <c r="C403" s="74">
        <v>398</v>
      </c>
      <c r="D403" s="65">
        <f>(Observaciones!D403+Observaciones!E403)/2</f>
        <v>15.100000000000001</v>
      </c>
      <c r="E403" s="139">
        <f t="shared" si="30"/>
        <v>1.7172446826168704</v>
      </c>
      <c r="F403" s="139">
        <f t="shared" si="31"/>
        <v>0.11046518728234204</v>
      </c>
      <c r="G403" s="139">
        <f t="shared" si="32"/>
        <v>2.4653489</v>
      </c>
      <c r="H403" s="139">
        <f>0.001013*Constantes!$D$6/(0.622*G403)</f>
        <v>4.5198893477151461E-2</v>
      </c>
      <c r="I403" s="139">
        <f t="shared" si="33"/>
        <v>0.36268465146207884</v>
      </c>
      <c r="J403" s="139">
        <f t="shared" si="34"/>
        <v>-0.30551158386789101</v>
      </c>
      <c r="K403" s="139">
        <f>(Constantes!$D$12/0.8)*(Constantes!$D$7*J403^2+Constantes!$D$8*J403+Constantes!$D$9)</f>
        <v>11.691807821811578</v>
      </c>
      <c r="L403" s="139">
        <f>(Constantes!$D$12/0.8)*(0.00376*D403^2-0.0516*D403-6.967)</f>
        <v>-2.5833158999999997</v>
      </c>
      <c r="M403" s="12"/>
    </row>
    <row r="404" spans="2:13" ht="18.75" customHeight="1">
      <c r="B404" s="11"/>
      <c r="C404" s="74">
        <v>399</v>
      </c>
      <c r="D404" s="65">
        <f>(Observaciones!D404+Observaciones!E404)/2</f>
        <v>15.8</v>
      </c>
      <c r="E404" s="139">
        <f t="shared" si="30"/>
        <v>1.7961296162943761</v>
      </c>
      <c r="F404" s="139">
        <f t="shared" si="31"/>
        <v>0.11490140460696453</v>
      </c>
      <c r="G404" s="139">
        <f t="shared" si="32"/>
        <v>2.4636961999999998</v>
      </c>
      <c r="H404" s="139">
        <f>0.001013*Constantes!$D$6/(0.622*G404)</f>
        <v>4.5229213859692821E-2</v>
      </c>
      <c r="I404" s="139">
        <f t="shared" si="33"/>
        <v>0.36697319935543615</v>
      </c>
      <c r="J404" s="139">
        <f t="shared" si="34"/>
        <v>-0.30078556239227017</v>
      </c>
      <c r="K404" s="139">
        <f>(Constantes!$D$12/0.8)*(Constantes!$D$7*J404^2+Constantes!$D$8*J404+Constantes!$D$9)</f>
        <v>11.687228821826967</v>
      </c>
      <c r="L404" s="139">
        <f>(Constantes!$D$12/0.8)*(0.00376*D404^2-0.0516*D404-6.967)</f>
        <v>-2.5663625999999993</v>
      </c>
      <c r="M404" s="12"/>
    </row>
    <row r="405" spans="2:13" ht="18.75" customHeight="1">
      <c r="B405" s="11"/>
      <c r="C405" s="74">
        <v>400</v>
      </c>
      <c r="D405" s="65">
        <f>(Observaciones!D405+Observaciones!E405)/2</f>
        <v>14.25</v>
      </c>
      <c r="E405" s="139">
        <f t="shared" si="30"/>
        <v>1.6255524772300411</v>
      </c>
      <c r="F405" s="139">
        <f t="shared" si="31"/>
        <v>0.10527477090559632</v>
      </c>
      <c r="G405" s="139">
        <f t="shared" si="32"/>
        <v>2.4673557499999998</v>
      </c>
      <c r="H405" s="139">
        <f>0.001013*Constantes!$D$6/(0.622*G405)</f>
        <v>4.5162130477176848E-2</v>
      </c>
      <c r="I405" s="139">
        <f t="shared" si="33"/>
        <v>0.35736227060066839</v>
      </c>
      <c r="J405" s="139">
        <f t="shared" si="34"/>
        <v>-0.29597041166302812</v>
      </c>
      <c r="K405" s="139">
        <f>(Constantes!$D$12/0.8)*(Constantes!$D$7*J405^2+Constantes!$D$8*J405+Constantes!$D$9)</f>
        <v>11.682330753810863</v>
      </c>
      <c r="L405" s="139">
        <f>(Constantes!$D$12/0.8)*(0.00376*D405^2-0.0516*D405-6.967)</f>
        <v>-2.6020443749999993</v>
      </c>
      <c r="M405" s="12"/>
    </row>
    <row r="406" spans="2:13" ht="18.75" customHeight="1">
      <c r="B406" s="11"/>
      <c r="C406" s="74">
        <v>401</v>
      </c>
      <c r="D406" s="65">
        <f>(Observaciones!D406+Observaciones!E406)/2</f>
        <v>16.2</v>
      </c>
      <c r="E406" s="139">
        <f t="shared" si="30"/>
        <v>1.8426179820822144</v>
      </c>
      <c r="F406" s="139">
        <f t="shared" si="31"/>
        <v>0.11750364312754244</v>
      </c>
      <c r="G406" s="139">
        <f t="shared" si="32"/>
        <v>2.4627517999999999</v>
      </c>
      <c r="H406" s="139">
        <f>0.001013*Constantes!$D$6/(0.622*G406)</f>
        <v>4.5246558063671921E-2</v>
      </c>
      <c r="I406" s="139">
        <f t="shared" si="33"/>
        <v>0.36938537600029586</v>
      </c>
      <c r="J406" s="139">
        <f t="shared" si="34"/>
        <v>-0.29106755851324601</v>
      </c>
      <c r="K406" s="139">
        <f>(Constantes!$D$12/0.8)*(Constantes!$D$7*J406^2+Constantes!$D$8*J406+Constantes!$D$9)</f>
        <v>11.677102131542856</v>
      </c>
      <c r="L406" s="139">
        <f>(Constantes!$D$12/0.8)*(0.00376*D406^2-0.0516*D406-6.967)</f>
        <v>-2.5560545999999995</v>
      </c>
      <c r="M406" s="12"/>
    </row>
    <row r="407" spans="2:13" ht="18.75" customHeight="1">
      <c r="B407" s="11"/>
      <c r="C407" s="74">
        <v>402</v>
      </c>
      <c r="D407" s="65">
        <f>(Observaciones!D407+Observaciones!E407)/2</f>
        <v>16.95</v>
      </c>
      <c r="E407" s="139">
        <f t="shared" si="30"/>
        <v>1.9326323570211814</v>
      </c>
      <c r="F407" s="139">
        <f t="shared" si="31"/>
        <v>0.12251782469422456</v>
      </c>
      <c r="G407" s="139">
        <f t="shared" si="32"/>
        <v>2.46098105</v>
      </c>
      <c r="H407" s="139">
        <f>0.001013*Constantes!$D$6/(0.622*G407)</f>
        <v>4.5279114325204789E-2</v>
      </c>
      <c r="I407" s="139">
        <f t="shared" si="33"/>
        <v>0.37383289911709017</v>
      </c>
      <c r="J407" s="139">
        <f t="shared" si="34"/>
        <v>-0.28607845576412366</v>
      </c>
      <c r="K407" s="139">
        <f>(Constantes!$D$12/0.8)*(Constantes!$D$7*J407^2+Constantes!$D$8*J407+Constantes!$D$9)</f>
        <v>11.671531545631966</v>
      </c>
      <c r="L407" s="139">
        <f>(Constantes!$D$12/0.8)*(0.00376*D407^2-0.0516*D407-6.967)</f>
        <v>-2.5355109749999998</v>
      </c>
      <c r="M407" s="12"/>
    </row>
    <row r="408" spans="2:13" ht="18.75" customHeight="1">
      <c r="B408" s="11"/>
      <c r="C408" s="74">
        <v>403</v>
      </c>
      <c r="D408" s="65">
        <f>(Observaciones!D408+Observaciones!E408)/2</f>
        <v>15.85</v>
      </c>
      <c r="E408" s="139">
        <f t="shared" si="30"/>
        <v>1.8018838624902389</v>
      </c>
      <c r="F408" s="139">
        <f t="shared" si="31"/>
        <v>0.11522398374570866</v>
      </c>
      <c r="G408" s="139">
        <f t="shared" si="32"/>
        <v>2.46357815</v>
      </c>
      <c r="H408" s="139">
        <f>0.001013*Constantes!$D$6/(0.622*G408)</f>
        <v>4.5231381157976466E-2</v>
      </c>
      <c r="I408" s="139">
        <f t="shared" si="33"/>
        <v>0.36727624993356689</v>
      </c>
      <c r="J408" s="139">
        <f t="shared" si="34"/>
        <v>-0.28100458179447996</v>
      </c>
      <c r="K408" s="139">
        <f>(Constantes!$D$12/0.8)*(Constantes!$D$7*J408^2+Constantes!$D$8*J408+Constantes!$D$9)</f>
        <v>11.665607682256175</v>
      </c>
      <c r="L408" s="139">
        <f>(Constantes!$D$12/0.8)*(0.00376*D408^2-0.0516*D408-6.967)</f>
        <v>-2.5650987749999996</v>
      </c>
      <c r="M408" s="12"/>
    </row>
    <row r="409" spans="2:13" ht="18.75" customHeight="1">
      <c r="B409" s="11"/>
      <c r="C409" s="74">
        <v>404</v>
      </c>
      <c r="D409" s="65">
        <f>(Observaciones!D409+Observaciones!E409)/2</f>
        <v>16.350000000000001</v>
      </c>
      <c r="E409" s="139">
        <f t="shared" si="30"/>
        <v>1.8603210189575405</v>
      </c>
      <c r="F409" s="139">
        <f t="shared" si="31"/>
        <v>0.11849229571827896</v>
      </c>
      <c r="G409" s="139">
        <f t="shared" si="32"/>
        <v>2.4623976499999998</v>
      </c>
      <c r="H409" s="139">
        <f>0.001013*Constantes!$D$6/(0.622*G409)</f>
        <v>4.5253065570100968E-2</v>
      </c>
      <c r="I409" s="139">
        <f t="shared" si="33"/>
        <v>0.37028273686798835</v>
      </c>
      <c r="J409" s="139">
        <f t="shared" si="34"/>
        <v>-0.27584744010267476</v>
      </c>
      <c r="K409" s="139">
        <f>(Constantes!$D$12/0.8)*(Constantes!$D$7*J409^2+Constantes!$D$8*J409+Constantes!$D$9)</f>
        <v>11.659319341880469</v>
      </c>
      <c r="L409" s="139">
        <f>(Constantes!$D$12/0.8)*(0.00376*D409^2-0.0516*D409-6.967)</f>
        <v>-2.5520727749999996</v>
      </c>
      <c r="M409" s="12"/>
    </row>
    <row r="410" spans="2:13" ht="18.75" customHeight="1">
      <c r="B410" s="11"/>
      <c r="C410" s="74">
        <v>405</v>
      </c>
      <c r="D410" s="65">
        <f>(Observaciones!D410+Observaciones!E410)/2</f>
        <v>13.45</v>
      </c>
      <c r="E410" s="139">
        <f t="shared" si="30"/>
        <v>1.5432065279848868</v>
      </c>
      <c r="F410" s="139">
        <f t="shared" si="31"/>
        <v>0.1005805769400801</v>
      </c>
      <c r="G410" s="139">
        <f t="shared" si="32"/>
        <v>2.46924455</v>
      </c>
      <c r="H410" s="139">
        <f>0.001013*Constantes!$D$6/(0.622*G410)</f>
        <v>4.5127584594694167E-2</v>
      </c>
      <c r="I410" s="139">
        <f t="shared" si="33"/>
        <v>0.35223838816895903</v>
      </c>
      <c r="J410" s="139">
        <f t="shared" si="34"/>
        <v>-0.27060855886109209</v>
      </c>
      <c r="K410" s="139">
        <f>(Constantes!$D$12/0.8)*(Constantes!$D$7*J410^2+Constantes!$D$8*J410+Constantes!$D$9)</f>
        <v>11.65265545792964</v>
      </c>
      <c r="L410" s="139">
        <f>(Constantes!$D$12/0.8)*(0.00376*D410^2-0.0516*D410-6.967)</f>
        <v>-2.6178099749999992</v>
      </c>
      <c r="M410" s="12"/>
    </row>
    <row r="411" spans="2:13" ht="18.75" customHeight="1">
      <c r="B411" s="11"/>
      <c r="C411" s="74">
        <v>406</v>
      </c>
      <c r="D411" s="65">
        <f>(Observaciones!D411+Observaciones!E411)/2</f>
        <v>14.4</v>
      </c>
      <c r="E411" s="139">
        <f t="shared" si="30"/>
        <v>1.6414142277133972</v>
      </c>
      <c r="F411" s="139">
        <f t="shared" si="31"/>
        <v>0.10617535372371334</v>
      </c>
      <c r="G411" s="139">
        <f t="shared" si="32"/>
        <v>2.4670015999999997</v>
      </c>
      <c r="H411" s="139">
        <f>0.001013*Constantes!$D$6/(0.622*G411)</f>
        <v>4.5168613719226022E-2</v>
      </c>
      <c r="I411" s="139">
        <f t="shared" si="33"/>
        <v>0.3583106491514223</v>
      </c>
      <c r="J411" s="139">
        <f t="shared" si="34"/>
        <v>-0.26528949046330752</v>
      </c>
      <c r="K411" s="139">
        <f>(Constantes!$D$12/0.8)*(Constantes!$D$7*J411^2+Constantes!$D$8*J411+Constantes!$D$9)</f>
        <v>11.645605115392097</v>
      </c>
      <c r="L411" s="139">
        <f>(Constantes!$D$12/0.8)*(0.00376*D411^2-0.0516*D411-6.967)</f>
        <v>-2.5988873999999993</v>
      </c>
      <c r="M411" s="12"/>
    </row>
    <row r="412" spans="2:13" ht="18.75" customHeight="1">
      <c r="B412" s="11"/>
      <c r="C412" s="74">
        <v>407</v>
      </c>
      <c r="D412" s="65">
        <f>(Observaciones!D412+Observaciones!E412)/2</f>
        <v>12.85</v>
      </c>
      <c r="E412" s="139">
        <f t="shared" si="30"/>
        <v>1.4838724736816862</v>
      </c>
      <c r="F412" s="139">
        <f t="shared" si="31"/>
        <v>9.717790188805045E-2</v>
      </c>
      <c r="G412" s="139">
        <f t="shared" si="32"/>
        <v>2.4706611499999998</v>
      </c>
      <c r="H412" s="139">
        <f>0.001013*Constantes!$D$6/(0.622*G412)</f>
        <v>4.5101709846011272E-2</v>
      </c>
      <c r="I412" s="139">
        <f t="shared" si="33"/>
        <v>0.34832304299622313</v>
      </c>
      <c r="J412" s="139">
        <f t="shared" si="34"/>
        <v>-0.2598918110640826</v>
      </c>
      <c r="K412" s="139">
        <f>(Constantes!$D$12/0.8)*(Constantes!$D$7*J412^2+Constantes!$D$8*J412+Constantes!$D$9)</f>
        <v>11.638157569331037</v>
      </c>
      <c r="L412" s="139">
        <f>(Constantes!$D$12/0.8)*(0.00376*D412^2-0.0516*D412-6.967)</f>
        <v>-2.6284497749999995</v>
      </c>
      <c r="M412" s="12"/>
    </row>
    <row r="413" spans="2:13" ht="18.75" customHeight="1">
      <c r="B413" s="11"/>
      <c r="C413" s="74">
        <v>408</v>
      </c>
      <c r="D413" s="65">
        <f>(Observaciones!D413+Observaciones!E413)/2</f>
        <v>14.95</v>
      </c>
      <c r="E413" s="139">
        <f t="shared" si="30"/>
        <v>1.7007416492954901</v>
      </c>
      <c r="F413" s="139">
        <f t="shared" si="31"/>
        <v>0.10953374874986048</v>
      </c>
      <c r="G413" s="139">
        <f t="shared" si="32"/>
        <v>2.4657030500000001</v>
      </c>
      <c r="H413" s="139">
        <f>0.001013*Constantes!$D$6/(0.622*G413)</f>
        <v>4.5192401540450108E-2</v>
      </c>
      <c r="I413" s="139">
        <f t="shared" si="33"/>
        <v>0.36175455161738501</v>
      </c>
      <c r="J413" s="139">
        <f t="shared" si="34"/>
        <v>-0.25441712011231504</v>
      </c>
      <c r="K413" s="139">
        <f>(Constantes!$D$12/0.8)*(Constantes!$D$7*J413^2+Constantes!$D$8*J413+Constantes!$D$9)</f>
        <v>11.630302263279358</v>
      </c>
      <c r="L413" s="139">
        <f>(Constantes!$D$12/0.8)*(0.00376*D413^2-0.0516*D413-6.967)</f>
        <v>-2.5867689749999996</v>
      </c>
      <c r="M413" s="12"/>
    </row>
    <row r="414" spans="2:13" ht="18.75" customHeight="1">
      <c r="B414" s="11"/>
      <c r="C414" s="74">
        <v>409</v>
      </c>
      <c r="D414" s="65">
        <f>(Observaciones!D414+Observaciones!E414)/2</f>
        <v>15.8</v>
      </c>
      <c r="E414" s="139">
        <f t="shared" si="30"/>
        <v>1.7961296162943761</v>
      </c>
      <c r="F414" s="139">
        <f t="shared" si="31"/>
        <v>0.11490140460696453</v>
      </c>
      <c r="G414" s="139">
        <f t="shared" si="32"/>
        <v>2.4636961999999998</v>
      </c>
      <c r="H414" s="139">
        <f>0.001013*Constantes!$D$6/(0.622*G414)</f>
        <v>4.5229213859692821E-2</v>
      </c>
      <c r="I414" s="139">
        <f t="shared" si="33"/>
        <v>0.36697319935543615</v>
      </c>
      <c r="J414" s="139">
        <f t="shared" si="34"/>
        <v>-0.24886703987708669</v>
      </c>
      <c r="K414" s="139">
        <f>(Constantes!$D$12/0.8)*(Constantes!$D$7*J414^2+Constantes!$D$8*J414+Constantes!$D$9)</f>
        <v>11.622028847494859</v>
      </c>
      <c r="L414" s="139">
        <f>(Constantes!$D$12/0.8)*(0.00376*D414^2-0.0516*D414-6.967)</f>
        <v>-2.5663625999999993</v>
      </c>
      <c r="M414" s="12"/>
    </row>
    <row r="415" spans="2:13" ht="18.75" customHeight="1">
      <c r="B415" s="11"/>
      <c r="C415" s="74">
        <v>410</v>
      </c>
      <c r="D415" s="65">
        <f>(Observaciones!D415+Observaciones!E415)/2</f>
        <v>14.9</v>
      </c>
      <c r="E415" s="139">
        <f t="shared" si="30"/>
        <v>1.6952716301356707</v>
      </c>
      <c r="F415" s="139">
        <f t="shared" si="31"/>
        <v>0.10922475617100802</v>
      </c>
      <c r="G415" s="139">
        <f t="shared" si="32"/>
        <v>2.4658210999999999</v>
      </c>
      <c r="H415" s="139">
        <f>0.001013*Constantes!$D$6/(0.622*G415)</f>
        <v>4.5190237975947463E-2</v>
      </c>
      <c r="I415" s="139">
        <f t="shared" si="33"/>
        <v>0.36144364658766281</v>
      </c>
      <c r="J415" s="139">
        <f t="shared" si="34"/>
        <v>-0.24324321496695248</v>
      </c>
      <c r="K415" s="139">
        <f>(Constantes!$D$12/0.8)*(Constantes!$D$7*J415^2+Constantes!$D$8*J415+Constantes!$D$9)</f>
        <v>11.613327197052374</v>
      </c>
      <c r="L415" s="139">
        <f>(Constantes!$D$12/0.8)*(0.00376*D415^2-0.0516*D415-6.967)</f>
        <v>-2.5879058999999995</v>
      </c>
      <c r="M415" s="12"/>
    </row>
    <row r="416" spans="2:13" ht="18.75" customHeight="1">
      <c r="B416" s="11"/>
      <c r="C416" s="74">
        <v>411</v>
      </c>
      <c r="D416" s="65">
        <f>(Observaciones!D416+Observaciones!E416)/2</f>
        <v>15.25</v>
      </c>
      <c r="E416" s="139">
        <f t="shared" si="30"/>
        <v>1.7338879625062771</v>
      </c>
      <c r="F416" s="139">
        <f t="shared" si="31"/>
        <v>0.11140334723771557</v>
      </c>
      <c r="G416" s="139">
        <f t="shared" si="32"/>
        <v>2.4649947499999998</v>
      </c>
      <c r="H416" s="139">
        <f>0.001013*Constantes!$D$6/(0.622*G416)</f>
        <v>4.5205387279268053E-2</v>
      </c>
      <c r="I416" s="139">
        <f t="shared" si="33"/>
        <v>0.36361082673457973</v>
      </c>
      <c r="J416" s="139">
        <f t="shared" si="34"/>
        <v>-0.23754731184260469</v>
      </c>
      <c r="K416" s="139">
        <f>(Constantes!$D$12/0.8)*(Constantes!$D$7*J416^2+Constantes!$D$8*J416+Constantes!$D$9)</f>
        <v>11.604187429749674</v>
      </c>
      <c r="L416" s="139">
        <f>(Constantes!$D$12/0.8)*(0.00376*D416^2-0.0516*D416-6.967)</f>
        <v>-2.5797993749999995</v>
      </c>
      <c r="M416" s="12"/>
    </row>
    <row r="417" spans="2:13" ht="18.75" customHeight="1">
      <c r="B417" s="11"/>
      <c r="C417" s="74">
        <v>412</v>
      </c>
      <c r="D417" s="65">
        <f>(Observaciones!D417+Observaciones!E417)/2</f>
        <v>14.899999999999999</v>
      </c>
      <c r="E417" s="139">
        <f t="shared" si="30"/>
        <v>1.6952716301356705</v>
      </c>
      <c r="F417" s="139">
        <f t="shared" si="31"/>
        <v>0.10922475617100801</v>
      </c>
      <c r="G417" s="139">
        <f t="shared" si="32"/>
        <v>2.4658210999999999</v>
      </c>
      <c r="H417" s="139">
        <f>0.001013*Constantes!$D$6/(0.622*G417)</f>
        <v>4.5190237975947463E-2</v>
      </c>
      <c r="I417" s="139">
        <f t="shared" si="33"/>
        <v>0.36144364658766276</v>
      </c>
      <c r="J417" s="139">
        <f t="shared" si="34"/>
        <v>-0.23178101832306741</v>
      </c>
      <c r="K417" s="139">
        <f>(Constantes!$D$12/0.8)*(Constantes!$D$7*J417^2+Constantes!$D$8*J417+Constantes!$D$9)</f>
        <v>11.594599923804164</v>
      </c>
      <c r="L417" s="139">
        <f>(Constantes!$D$12/0.8)*(0.00376*D417^2-0.0516*D417-6.967)</f>
        <v>-2.5879058999999995</v>
      </c>
      <c r="M417" s="12"/>
    </row>
    <row r="418" spans="2:13" ht="18.75" customHeight="1">
      <c r="B418" s="11"/>
      <c r="C418" s="74">
        <v>413</v>
      </c>
      <c r="D418" s="65">
        <f>(Observaciones!D418+Observaciones!E418)/2</f>
        <v>14.95</v>
      </c>
      <c r="E418" s="139">
        <f t="shared" si="30"/>
        <v>1.7007416492954901</v>
      </c>
      <c r="F418" s="139">
        <f t="shared" si="31"/>
        <v>0.10953374874986048</v>
      </c>
      <c r="G418" s="139">
        <f t="shared" si="32"/>
        <v>2.4657030500000001</v>
      </c>
      <c r="H418" s="139">
        <f>0.001013*Constantes!$D$6/(0.622*G418)</f>
        <v>4.5192401540450108E-2</v>
      </c>
      <c r="I418" s="139">
        <f t="shared" si="33"/>
        <v>0.36175455161738501</v>
      </c>
      <c r="J418" s="139">
        <f t="shared" si="34"/>
        <v>-0.22594604308555669</v>
      </c>
      <c r="K418" s="139">
        <f>(Constantes!$D$12/0.8)*(Constantes!$D$7*J418^2+Constantes!$D$8*J418+Constantes!$D$9)</f>
        <v>11.58455533531764</v>
      </c>
      <c r="L418" s="139">
        <f>(Constantes!$D$12/0.8)*(0.00376*D418^2-0.0516*D418-6.967)</f>
        <v>-2.5867689749999996</v>
      </c>
      <c r="M418" s="12"/>
    </row>
    <row r="419" spans="2:13" ht="18.75" customHeight="1">
      <c r="B419" s="11"/>
      <c r="C419" s="74">
        <v>414</v>
      </c>
      <c r="D419" s="65">
        <f>(Observaciones!D419+Observaciones!E419)/2</f>
        <v>15.9</v>
      </c>
      <c r="E419" s="139">
        <f t="shared" si="30"/>
        <v>1.8076542599824501</v>
      </c>
      <c r="F419" s="139">
        <f t="shared" si="31"/>
        <v>0.11554733155589622</v>
      </c>
      <c r="G419" s="139">
        <f t="shared" si="32"/>
        <v>2.4634600999999998</v>
      </c>
      <c r="H419" s="139">
        <f>0.001013*Constantes!$D$6/(0.622*G419)</f>
        <v>4.5233548663975741E-2</v>
      </c>
      <c r="I419" s="139">
        <f t="shared" si="33"/>
        <v>0.36757886380267918</v>
      </c>
      <c r="J419" s="139">
        <f t="shared" si="34"/>
        <v>-0.22004411515916436</v>
      </c>
      <c r="K419" s="139">
        <f>(Constantes!$D$12/0.8)*(Constantes!$D$7*J419^2+Constantes!$D$8*J419+Constantes!$D$9)</f>
        <v>11.574044615486583</v>
      </c>
      <c r="L419" s="139">
        <f>(Constantes!$D$12/0.8)*(0.00376*D419^2-0.0516*D419-6.967)</f>
        <v>-2.5638278999999993</v>
      </c>
      <c r="M419" s="12"/>
    </row>
    <row r="420" spans="2:13" ht="18.75" customHeight="1">
      <c r="B420" s="11"/>
      <c r="C420" s="74">
        <v>415</v>
      </c>
      <c r="D420" s="65">
        <f>(Observaciones!D420+Observaciones!E420)/2</f>
        <v>14.6</v>
      </c>
      <c r="E420" s="139">
        <f t="shared" si="30"/>
        <v>1.6627743376092956</v>
      </c>
      <c r="F420" s="139">
        <f t="shared" si="31"/>
        <v>0.10738631317466246</v>
      </c>
      <c r="G420" s="139">
        <f t="shared" si="32"/>
        <v>2.4665293999999998</v>
      </c>
      <c r="H420" s="139">
        <f>0.001013*Constantes!$D$6/(0.622*G420)</f>
        <v>4.5177260938025939E-2</v>
      </c>
      <c r="I420" s="139">
        <f t="shared" si="33"/>
        <v>0.35956906979682196</v>
      </c>
      <c r="J420" s="139">
        <f t="shared" si="34"/>
        <v>-0.21407698341251005</v>
      </c>
      <c r="K420" s="139">
        <f>(Constantes!$D$12/0.8)*(Constantes!$D$7*J420^2+Constantes!$D$8*J420+Constantes!$D$9)</f>
        <v>11.563059027535816</v>
      </c>
      <c r="L420" s="139">
        <f>(Constantes!$D$12/0.8)*(0.00376*D420^2-0.0516*D420-6.967)</f>
        <v>-2.5945793999999993</v>
      </c>
      <c r="M420" s="12"/>
    </row>
    <row r="421" spans="2:13" ht="18.75" customHeight="1">
      <c r="B421" s="11"/>
      <c r="C421" s="74">
        <v>416</v>
      </c>
      <c r="D421" s="65">
        <f>(Observaciones!D421+Observaciones!E421)/2</f>
        <v>13</v>
      </c>
      <c r="E421" s="139">
        <f t="shared" si="30"/>
        <v>1.4985150190445926</v>
      </c>
      <c r="F421" s="139">
        <f t="shared" si="31"/>
        <v>9.8019245431965704E-2</v>
      </c>
      <c r="G421" s="139">
        <f t="shared" si="32"/>
        <v>2.470307</v>
      </c>
      <c r="H421" s="139">
        <f>0.001013*Constantes!$D$6/(0.622*G421)</f>
        <v>4.5108175751075688E-2</v>
      </c>
      <c r="I421" s="139">
        <f t="shared" si="33"/>
        <v>0.3493076722279615</v>
      </c>
      <c r="J421" s="139">
        <f t="shared" si="34"/>
        <v>-0.20804641603551061</v>
      </c>
      <c r="K421" s="139">
        <f>(Constantes!$D$12/0.8)*(Constantes!$D$7*J421^2+Constantes!$D$8*J421+Constantes!$D$9)</f>
        <v>11.551590163353559</v>
      </c>
      <c r="L421" s="139">
        <f>(Constantes!$D$12/0.8)*(0.00376*D421^2-0.0516*D421-6.967)</f>
        <v>-2.6258849999999994</v>
      </c>
      <c r="M421" s="12"/>
    </row>
    <row r="422" spans="2:13" ht="18.75" customHeight="1">
      <c r="B422" s="11"/>
      <c r="C422" s="74">
        <v>417</v>
      </c>
      <c r="D422" s="65">
        <f>(Observaciones!D422+Observaciones!E422)/2</f>
        <v>11.2</v>
      </c>
      <c r="E422" s="139">
        <f t="shared" si="30"/>
        <v>1.3309049906437358</v>
      </c>
      <c r="F422" s="139">
        <f t="shared" si="31"/>
        <v>8.8321456330061332E-2</v>
      </c>
      <c r="G422" s="139">
        <f t="shared" si="32"/>
        <v>2.4745567999999998</v>
      </c>
      <c r="H422" s="139">
        <f>0.001013*Constantes!$D$6/(0.622*G422)</f>
        <v>4.5030707040191013E-2</v>
      </c>
      <c r="I422" s="139">
        <f t="shared" si="33"/>
        <v>0.33724015024190968</v>
      </c>
      <c r="J422" s="139">
        <f t="shared" si="34"/>
        <v>-0.20195420001543074</v>
      </c>
      <c r="K422" s="139">
        <f>(Constantes!$D$12/0.8)*(Constantes!$D$7*J422^2+Constantes!$D$8*J422+Constantes!$D$9)</f>
        <v>11.539629959806366</v>
      </c>
      <c r="L422" s="139">
        <f>(Constantes!$D$12/0.8)*(0.00376*D422^2-0.0516*D422-6.967)</f>
        <v>-2.6524745999999997</v>
      </c>
      <c r="M422" s="12"/>
    </row>
    <row r="423" spans="2:13" ht="18.75" customHeight="1">
      <c r="B423" s="11"/>
      <c r="C423" s="74">
        <v>418</v>
      </c>
      <c r="D423" s="65">
        <f>(Observaciones!D423+Observaciones!E423)/2</f>
        <v>10.7</v>
      </c>
      <c r="E423" s="139">
        <f t="shared" si="30"/>
        <v>1.2873744557569893</v>
      </c>
      <c r="F423" s="139">
        <f t="shared" si="31"/>
        <v>8.5777518855556414E-2</v>
      </c>
      <c r="G423" s="139">
        <f t="shared" si="32"/>
        <v>2.4757373</v>
      </c>
      <c r="H423" s="139">
        <f>0.001013*Constantes!$D$6/(0.622*G423)</f>
        <v>4.5009235153952935E-2</v>
      </c>
      <c r="I423" s="139">
        <f t="shared" si="33"/>
        <v>0.33379183113820976</v>
      </c>
      <c r="J423" s="139">
        <f t="shared" si="34"/>
        <v>-0.1958021406073574</v>
      </c>
      <c r="K423" s="139">
        <f>(Constantes!$D$12/0.8)*(Constantes!$D$7*J423^2+Constantes!$D$8*J423+Constantes!$D$9)</f>
        <v>11.527170714712671</v>
      </c>
      <c r="L423" s="139">
        <f>(Constantes!$D$12/0.8)*(0.00376*D423^2-0.0516*D423-6.967)</f>
        <v>-2.6582390999999994</v>
      </c>
      <c r="M423" s="12"/>
    </row>
    <row r="424" spans="2:13" ht="18.75" customHeight="1">
      <c r="B424" s="11"/>
      <c r="C424" s="74">
        <v>419</v>
      </c>
      <c r="D424" s="65">
        <f>(Observaciones!D424+Observaciones!E424)/2</f>
        <v>14.25</v>
      </c>
      <c r="E424" s="139">
        <f t="shared" si="30"/>
        <v>1.6255524772300411</v>
      </c>
      <c r="F424" s="139">
        <f t="shared" si="31"/>
        <v>0.10527477090559632</v>
      </c>
      <c r="G424" s="139">
        <f t="shared" si="32"/>
        <v>2.4673557499999998</v>
      </c>
      <c r="H424" s="139">
        <f>0.001013*Constantes!$D$6/(0.622*G424)</f>
        <v>4.5162130477176848E-2</v>
      </c>
      <c r="I424" s="139">
        <f t="shared" si="33"/>
        <v>0.35736227060066839</v>
      </c>
      <c r="J424" s="139">
        <f t="shared" si="34"/>
        <v>-0.18959206079926613</v>
      </c>
      <c r="K424" s="139">
        <f>(Constantes!$D$12/0.8)*(Constantes!$D$7*J424^2+Constantes!$D$8*J424+Constantes!$D$9)</f>
        <v>11.514205102454168</v>
      </c>
      <c r="L424" s="139">
        <f>(Constantes!$D$12/0.8)*(0.00376*D424^2-0.0516*D424-6.967)</f>
        <v>-2.6020443749999993</v>
      </c>
      <c r="M424" s="12"/>
    </row>
    <row r="425" spans="2:13" ht="18.75" customHeight="1">
      <c r="B425" s="11"/>
      <c r="C425" s="74">
        <v>420</v>
      </c>
      <c r="D425" s="65">
        <f>(Observaciones!D425+Observaciones!E425)/2</f>
        <v>14.5</v>
      </c>
      <c r="E425" s="139">
        <f t="shared" si="30"/>
        <v>1.6520640028566567</v>
      </c>
      <c r="F425" s="139">
        <f t="shared" si="31"/>
        <v>0.10677937410937641</v>
      </c>
      <c r="G425" s="139">
        <f t="shared" si="32"/>
        <v>2.4667654999999997</v>
      </c>
      <c r="H425" s="139">
        <f>0.001013*Constantes!$D$6/(0.622*G425)</f>
        <v>4.5172936914803029E-2</v>
      </c>
      <c r="I425" s="139">
        <f t="shared" si="33"/>
        <v>0.35894072909367275</v>
      </c>
      <c r="J425" s="139">
        <f t="shared" si="34"/>
        <v>-0.18332580077182795</v>
      </c>
      <c r="K425" s="139">
        <f>(Constantes!$D$12/0.8)*(Constantes!$D$7*J425^2+Constantes!$D$8*J425+Constantes!$D$9)</f>
        <v>11.500726189204524</v>
      </c>
      <c r="L425" s="139">
        <f>(Constantes!$D$12/0.8)*(0.00376*D425^2-0.0516*D425-6.967)</f>
        <v>-2.5967474999999993</v>
      </c>
      <c r="M425" s="12"/>
    </row>
    <row r="426" spans="2:13" ht="18.75" customHeight="1">
      <c r="B426" s="11"/>
      <c r="C426" s="74">
        <v>421</v>
      </c>
      <c r="D426" s="65">
        <f>(Observaciones!D426+Observaciones!E426)/2</f>
        <v>14.15</v>
      </c>
      <c r="E426" s="139">
        <f t="shared" si="30"/>
        <v>1.6150528288927855</v>
      </c>
      <c r="F426" s="139">
        <f t="shared" si="31"/>
        <v>0.10467799774317721</v>
      </c>
      <c r="G426" s="139">
        <f t="shared" si="32"/>
        <v>2.4675918499999998</v>
      </c>
      <c r="H426" s="139">
        <f>0.001013*Constantes!$D$6/(0.622*G426)</f>
        <v>4.5157809349675282E-2</v>
      </c>
      <c r="I426" s="139">
        <f t="shared" si="33"/>
        <v>0.35672784756039339</v>
      </c>
      <c r="J426" s="139">
        <f t="shared" si="34"/>
        <v>-0.17700521735312655</v>
      </c>
      <c r="K426" s="139">
        <f>(Constantes!$D$12/0.8)*(Constantes!$D$7*J426^2+Constantes!$D$8*J426+Constantes!$D$9)</f>
        <v>11.486727447755518</v>
      </c>
      <c r="L426" s="139">
        <f>(Constantes!$D$12/0.8)*(0.00376*D426^2-0.0516*D426-6.967)</f>
        <v>-2.6041137749999996</v>
      </c>
      <c r="M426" s="12"/>
    </row>
    <row r="427" spans="2:13" ht="18.75" customHeight="1">
      <c r="B427" s="11"/>
      <c r="C427" s="74">
        <v>422</v>
      </c>
      <c r="D427" s="65">
        <f>(Observaciones!D427+Observaciones!E427)/2</f>
        <v>15.35</v>
      </c>
      <c r="E427" s="139">
        <f t="shared" si="30"/>
        <v>1.7450618963749391</v>
      </c>
      <c r="F427" s="139">
        <f t="shared" si="31"/>
        <v>0.112032540584853</v>
      </c>
      <c r="G427" s="139">
        <f t="shared" si="32"/>
        <v>2.4647586499999998</v>
      </c>
      <c r="H427" s="139">
        <f>0.001013*Constantes!$D$6/(0.622*G427)</f>
        <v>4.5209717517418001E-2</v>
      </c>
      <c r="I427" s="139">
        <f t="shared" si="33"/>
        <v>0.36422609565334357</v>
      </c>
      <c r="J427" s="139">
        <f t="shared" si="34"/>
        <v>-0.17063218346843764</v>
      </c>
      <c r="K427" s="139">
        <f>(Constantes!$D$12/0.8)*(Constantes!$D$7*J427^2+Constantes!$D$8*J427+Constantes!$D$9)</f>
        <v>11.472202771921015</v>
      </c>
      <c r="L427" s="139">
        <f>(Constantes!$D$12/0.8)*(0.00376*D427^2-0.0516*D427-6.967)</f>
        <v>-2.5774197749999992</v>
      </c>
      <c r="M427" s="12"/>
    </row>
    <row r="428" spans="2:13" ht="18.75" customHeight="1">
      <c r="B428" s="11"/>
      <c r="C428" s="74">
        <v>423</v>
      </c>
      <c r="D428" s="65">
        <f>(Observaciones!D428+Observaciones!E428)/2</f>
        <v>12.9</v>
      </c>
      <c r="E428" s="139">
        <f t="shared" si="30"/>
        <v>1.4887393027557323</v>
      </c>
      <c r="F428" s="139">
        <f t="shared" si="31"/>
        <v>9.7457663967834368E-2</v>
      </c>
      <c r="G428" s="139">
        <f t="shared" si="32"/>
        <v>2.4705431</v>
      </c>
      <c r="H428" s="139">
        <f>0.001013*Constantes!$D$6/(0.622*G428)</f>
        <v>4.5103864941725781E-2</v>
      </c>
      <c r="I428" s="139">
        <f t="shared" si="33"/>
        <v>0.34865168081674919</v>
      </c>
      <c r="J428" s="139">
        <f t="shared" si="34"/>
        <v>-0.16420858758524323</v>
      </c>
      <c r="K428" s="139">
        <f>(Constantes!$D$12/0.8)*(Constantes!$D$7*J428^2+Constantes!$D$8*J428+Constantes!$D$9)</f>
        <v>11.457146490499776</v>
      </c>
      <c r="L428" s="139">
        <f>(Constantes!$D$12/0.8)*(0.00376*D428^2-0.0516*D428-6.967)</f>
        <v>-2.6276018999999993</v>
      </c>
      <c r="M428" s="12"/>
    </row>
    <row r="429" spans="2:13" ht="18.75" customHeight="1">
      <c r="B429" s="11"/>
      <c r="C429" s="74">
        <v>424</v>
      </c>
      <c r="D429" s="65">
        <f>(Observaciones!D429+Observaciones!E429)/2</f>
        <v>14.45</v>
      </c>
      <c r="E429" s="139">
        <f t="shared" si="30"/>
        <v>1.6467315635702708</v>
      </c>
      <c r="F429" s="139">
        <f t="shared" si="31"/>
        <v>0.10647699979012407</v>
      </c>
      <c r="G429" s="139">
        <f t="shared" si="32"/>
        <v>2.4668835499999999</v>
      </c>
      <c r="H429" s="139">
        <f>0.001013*Constantes!$D$6/(0.622*G429)</f>
        <v>4.5170775213573627E-2</v>
      </c>
      <c r="I429" s="139">
        <f t="shared" si="33"/>
        <v>0.3586259064602611</v>
      </c>
      <c r="J429" s="139">
        <f t="shared" si="34"/>
        <v>-0.15773633315363544</v>
      </c>
      <c r="K429" s="139">
        <f>(Constantes!$D$12/0.8)*(Constantes!$D$7*J429^2+Constantes!$D$8*J429+Constantes!$D$9)</f>
        <v>11.441553380778496</v>
      </c>
      <c r="L429" s="139">
        <f>(Constantes!$D$12/0.8)*(0.00376*D429^2-0.0516*D429-6.967)</f>
        <v>-2.5978209749999994</v>
      </c>
      <c r="M429" s="12"/>
    </row>
    <row r="430" spans="2:13" ht="18.75" customHeight="1">
      <c r="B430" s="11"/>
      <c r="C430" s="74">
        <v>425</v>
      </c>
      <c r="D430" s="65">
        <f>(Observaciones!D430+Observaciones!E430)/2</f>
        <v>14.5</v>
      </c>
      <c r="E430" s="139">
        <f t="shared" si="30"/>
        <v>1.6520640028566567</v>
      </c>
      <c r="F430" s="139">
        <f t="shared" si="31"/>
        <v>0.10677937410937641</v>
      </c>
      <c r="G430" s="139">
        <f t="shared" si="32"/>
        <v>2.4667654999999997</v>
      </c>
      <c r="H430" s="139">
        <f>0.001013*Constantes!$D$6/(0.622*G430)</f>
        <v>4.5172936914803029E-2</v>
      </c>
      <c r="I430" s="139">
        <f t="shared" si="33"/>
        <v>0.35894072909367275</v>
      </c>
      <c r="J430" s="139">
        <f t="shared" si="34"/>
        <v>-0.15121733804228532</v>
      </c>
      <c r="K430" s="139">
        <f>(Constantes!$D$12/0.8)*(Constantes!$D$7*J430^2+Constantes!$D$8*J430+Constantes!$D$9)</f>
        <v>11.425418681557149</v>
      </c>
      <c r="L430" s="139">
        <f>(Constantes!$D$12/0.8)*(0.00376*D430^2-0.0516*D430-6.967)</f>
        <v>-2.5967474999999993</v>
      </c>
      <c r="M430" s="12"/>
    </row>
    <row r="431" spans="2:13" ht="18.75" customHeight="1">
      <c r="B431" s="11"/>
      <c r="C431" s="74">
        <v>426</v>
      </c>
      <c r="D431" s="65">
        <f>(Observaciones!D431+Observaciones!E431)/2</f>
        <v>14.1</v>
      </c>
      <c r="E431" s="139">
        <f t="shared" si="30"/>
        <v>1.6098253520131185</v>
      </c>
      <c r="F431" s="139">
        <f t="shared" si="31"/>
        <v>0.10438069155687195</v>
      </c>
      <c r="G431" s="139">
        <f t="shared" si="32"/>
        <v>2.4677099</v>
      </c>
      <c r="H431" s="139">
        <f>0.001013*Constantes!$D$6/(0.622*G431)</f>
        <v>4.5155649095994843E-2</v>
      </c>
      <c r="I431" s="139">
        <f t="shared" si="33"/>
        <v>0.35640998531823892</v>
      </c>
      <c r="J431" s="139">
        <f t="shared" si="34"/>
        <v>-0.14465353397013617</v>
      </c>
      <c r="K431" s="139">
        <f>(Constantes!$D$12/0.8)*(Constantes!$D$7*J431^2+Constantes!$D$8*J431+Constantes!$D$9)</f>
        <v>11.408738105679086</v>
      </c>
      <c r="L431" s="139">
        <f>(Constantes!$D$12/0.8)*(0.00376*D431^2-0.0516*D431-6.967)</f>
        <v>-2.6051378999999995</v>
      </c>
      <c r="M431" s="12"/>
    </row>
    <row r="432" spans="2:13" ht="18.75" customHeight="1">
      <c r="B432" s="11"/>
      <c r="C432" s="74">
        <v>427</v>
      </c>
      <c r="D432" s="65">
        <f>(Observaciones!D432+Observaciones!E432)/2</f>
        <v>14.1</v>
      </c>
      <c r="E432" s="139">
        <f t="shared" si="30"/>
        <v>1.6098253520131185</v>
      </c>
      <c r="F432" s="139">
        <f t="shared" si="31"/>
        <v>0.10438069155687195</v>
      </c>
      <c r="G432" s="139">
        <f t="shared" si="32"/>
        <v>2.4677099</v>
      </c>
      <c r="H432" s="139">
        <f>0.001013*Constantes!$D$6/(0.622*G432)</f>
        <v>4.5155649095994843E-2</v>
      </c>
      <c r="I432" s="139">
        <f t="shared" si="33"/>
        <v>0.35640998531823892</v>
      </c>
      <c r="J432" s="139">
        <f t="shared" si="34"/>
        <v>-0.1380468659339924</v>
      </c>
      <c r="K432" s="139">
        <f>(Constantes!$D$12/0.8)*(Constantes!$D$7*J432^2+Constantes!$D$8*J432+Constantes!$D$9)</f>
        <v>11.391507852049049</v>
      </c>
      <c r="L432" s="139">
        <f>(Constantes!$D$12/0.8)*(0.00376*D432^2-0.0516*D432-6.967)</f>
        <v>-2.6051378999999995</v>
      </c>
      <c r="M432" s="12"/>
    </row>
    <row r="433" spans="2:13" ht="18.75" customHeight="1">
      <c r="B433" s="11"/>
      <c r="C433" s="74">
        <v>428</v>
      </c>
      <c r="D433" s="65">
        <f>(Observaciones!D433+Observaciones!E433)/2</f>
        <v>14.9</v>
      </c>
      <c r="E433" s="139">
        <f t="shared" si="30"/>
        <v>1.6952716301356707</v>
      </c>
      <c r="F433" s="139">
        <f t="shared" si="31"/>
        <v>0.10922475617100802</v>
      </c>
      <c r="G433" s="139">
        <f t="shared" si="32"/>
        <v>2.4658210999999999</v>
      </c>
      <c r="H433" s="139">
        <f>0.001013*Constantes!$D$6/(0.622*G433)</f>
        <v>4.5190237975947463E-2</v>
      </c>
      <c r="I433" s="139">
        <f t="shared" si="33"/>
        <v>0.36144364658766281</v>
      </c>
      <c r="J433" s="139">
        <f t="shared" si="34"/>
        <v>-0.13139929163217734</v>
      </c>
      <c r="K433" s="139">
        <f>(Constantes!$D$12/0.8)*(Constantes!$D$7*J433^2+Constantes!$D$8*J433+Constantes!$D$9)</f>
        <v>11.373724617122795</v>
      </c>
      <c r="L433" s="139">
        <f>(Constantes!$D$12/0.8)*(0.00376*D433^2-0.0516*D433-6.967)</f>
        <v>-2.5879058999999995</v>
      </c>
      <c r="M433" s="12"/>
    </row>
    <row r="434" spans="2:13" ht="18.75" customHeight="1">
      <c r="B434" s="11"/>
      <c r="C434" s="74">
        <v>429</v>
      </c>
      <c r="D434" s="65">
        <f>(Observaciones!D434+Observaciones!E434)/2</f>
        <v>14</v>
      </c>
      <c r="E434" s="139">
        <f t="shared" si="30"/>
        <v>1.5994149130233961</v>
      </c>
      <c r="F434" s="139">
        <f t="shared" si="31"/>
        <v>0.10378823296050949</v>
      </c>
      <c r="G434" s="139">
        <f t="shared" si="32"/>
        <v>2.467946</v>
      </c>
      <c r="H434" s="139">
        <f>0.001013*Constantes!$D$6/(0.622*G434)</f>
        <v>4.5151329208626335E-2</v>
      </c>
      <c r="I434" s="139">
        <f t="shared" si="33"/>
        <v>0.35577296023920879</v>
      </c>
      <c r="J434" s="139">
        <f t="shared" si="34"/>
        <v>-0.12471278088442236</v>
      </c>
      <c r="K434" s="139">
        <f>(Constantes!$D$12/0.8)*(Constantes!$D$7*J434^2+Constantes!$D$8*J434+Constantes!$D$9)</f>
        <v>11.355385605852611</v>
      </c>
      <c r="L434" s="139">
        <f>(Constantes!$D$12/0.8)*(0.00376*D434^2-0.0516*D434-6.967)</f>
        <v>-2.6071649999999993</v>
      </c>
      <c r="M434" s="12"/>
    </row>
    <row r="435" spans="2:13" ht="18.75" customHeight="1">
      <c r="B435" s="11"/>
      <c r="C435" s="74">
        <v>430</v>
      </c>
      <c r="D435" s="65">
        <f>(Observaciones!D435+Observaciones!E435)/2</f>
        <v>13.1</v>
      </c>
      <c r="E435" s="139">
        <f t="shared" ref="E435:E498" si="35">EXP((16.78*D435-116.9)/(D435+237.3))</f>
        <v>1.5083470419027751</v>
      </c>
      <c r="F435" s="139">
        <f t="shared" ref="F435:F498" si="36">4098*E435/((D435+237.3)^2)</f>
        <v>9.8583579016665535E-2</v>
      </c>
      <c r="G435" s="139">
        <f t="shared" ref="G435:G498" si="37">2.501-0.002361*D435</f>
        <v>2.4700709000000001</v>
      </c>
      <c r="H435" s="139">
        <f>0.001013*Constantes!$D$6/(0.622*G435)</f>
        <v>4.5112487384516987E-2</v>
      </c>
      <c r="I435" s="139">
        <f t="shared" ref="I435:I498" si="38">IF(D435&gt;0,1.26*F435/(G435*(F435+H435)),0)</f>
        <v>0.34996194939764519</v>
      </c>
      <c r="J435" s="139">
        <f t="shared" ref="J435:J498" si="39">0.409*SIN(2*PI()*(C435-82)/365)</f>
        <v>-0.11798931504816941</v>
      </c>
      <c r="K435" s="139">
        <f>(Constantes!$D$12/0.8)*(Constantes!$D$7*J435^2+Constantes!$D$8*J435+Constantes!$D$9)</f>
        <v>11.336488542073726</v>
      </c>
      <c r="L435" s="139">
        <f>(Constantes!$D$12/0.8)*(0.00376*D435^2-0.0516*D435-6.967)</f>
        <v>-2.6241398999999999</v>
      </c>
      <c r="M435" s="12"/>
    </row>
    <row r="436" spans="2:13" ht="18.75" customHeight="1">
      <c r="B436" s="11"/>
      <c r="C436" s="74">
        <v>431</v>
      </c>
      <c r="D436" s="65">
        <f>(Observaciones!D436+Observaciones!E436)/2</f>
        <v>12.6</v>
      </c>
      <c r="E436" s="139">
        <f t="shared" si="35"/>
        <v>1.4597472514986058</v>
      </c>
      <c r="F436" s="139">
        <f t="shared" si="36"/>
        <v>9.5789323919104052E-2</v>
      </c>
      <c r="G436" s="139">
        <f t="shared" si="37"/>
        <v>2.4712513999999999</v>
      </c>
      <c r="H436" s="139">
        <f>0.001013*Constantes!$D$6/(0.622*G436)</f>
        <v>4.5090937455862456E-2</v>
      </c>
      <c r="I436" s="139">
        <f t="shared" si="38"/>
        <v>0.34667344489607588</v>
      </c>
      <c r="J436" s="139">
        <f t="shared" si="39"/>
        <v>-0.11123088643144903</v>
      </c>
      <c r="K436" s="139">
        <f>(Constantes!$D$12/0.8)*(Constantes!$D$7*J436^2+Constantes!$D$8*J436+Constantes!$D$9)</f>
        <v>11.317031678317127</v>
      </c>
      <c r="L436" s="139">
        <f>(Constantes!$D$12/0.8)*(0.00376*D436^2-0.0516*D436-6.967)</f>
        <v>-2.6325833999999997</v>
      </c>
      <c r="M436" s="12"/>
    </row>
    <row r="437" spans="2:13" ht="18.75" customHeight="1">
      <c r="B437" s="11"/>
      <c r="C437" s="74">
        <v>432</v>
      </c>
      <c r="D437" s="65">
        <f>(Observaciones!D437+Observaciones!E437)/2</f>
        <v>14.35</v>
      </c>
      <c r="E437" s="139">
        <f t="shared" si="35"/>
        <v>1.6361119589017179</v>
      </c>
      <c r="F437" s="139">
        <f t="shared" si="36"/>
        <v>0.10587443449555982</v>
      </c>
      <c r="G437" s="139">
        <f t="shared" si="37"/>
        <v>2.4671196499999999</v>
      </c>
      <c r="H437" s="139">
        <f>0.001013*Constantes!$D$6/(0.622*G437)</f>
        <v>4.5166452431730474E-2</v>
      </c>
      <c r="I437" s="139">
        <f t="shared" si="38"/>
        <v>0.35799495730755543</v>
      </c>
      <c r="J437" s="139">
        <f t="shared" si="39"/>
        <v>-0.10443949770252092</v>
      </c>
      <c r="K437" s="139">
        <f>(Constantes!$D$12/0.8)*(Constantes!$D$7*J437^2+Constantes!$D$8*J437+Constantes!$D$9)</f>
        <v>11.297013805035144</v>
      </c>
      <c r="L437" s="139">
        <f>(Constantes!$D$12/0.8)*(0.00376*D437^2-0.0516*D437-6.967)</f>
        <v>-2.5999467749999998</v>
      </c>
      <c r="M437" s="12"/>
    </row>
    <row r="438" spans="2:13" ht="18.75" customHeight="1">
      <c r="B438" s="11"/>
      <c r="C438" s="74">
        <v>433</v>
      </c>
      <c r="D438" s="65">
        <f>(Observaciones!D438+Observaciones!E438)/2</f>
        <v>13.1</v>
      </c>
      <c r="E438" s="139">
        <f t="shared" si="35"/>
        <v>1.5083470419027751</v>
      </c>
      <c r="F438" s="139">
        <f t="shared" si="36"/>
        <v>9.8583579016665535E-2</v>
      </c>
      <c r="G438" s="139">
        <f t="shared" si="37"/>
        <v>2.4700709000000001</v>
      </c>
      <c r="H438" s="139">
        <f>0.001013*Constantes!$D$6/(0.622*G438)</f>
        <v>4.5112487384516987E-2</v>
      </c>
      <c r="I438" s="139">
        <f t="shared" si="38"/>
        <v>0.34996194939764519</v>
      </c>
      <c r="J438" s="139">
        <f t="shared" si="39"/>
        <v>-9.7617161296433538E-2</v>
      </c>
      <c r="K438" s="139">
        <f>(Constantes!$D$12/0.8)*(Constantes!$D$7*J438^2+Constantes!$D$8*J438+Constantes!$D$9)</f>
        <v>11.276434259226644</v>
      </c>
      <c r="L438" s="139">
        <f>(Constantes!$D$12/0.8)*(0.00376*D438^2-0.0516*D438-6.967)</f>
        <v>-2.6241398999999999</v>
      </c>
      <c r="M438" s="12"/>
    </row>
    <row r="439" spans="2:13" ht="18.75" customHeight="1">
      <c r="B439" s="11"/>
      <c r="C439" s="74">
        <v>434</v>
      </c>
      <c r="D439" s="65">
        <f>(Observaciones!D439+Observaciones!E439)/2</f>
        <v>14.7</v>
      </c>
      <c r="E439" s="139">
        <f t="shared" si="35"/>
        <v>1.6735455244634905</v>
      </c>
      <c r="F439" s="139">
        <f t="shared" si="36"/>
        <v>0.10799618227594142</v>
      </c>
      <c r="G439" s="139">
        <f t="shared" si="37"/>
        <v>2.4662932999999998</v>
      </c>
      <c r="H439" s="139">
        <f>0.001013*Constantes!$D$6/(0.622*G439)</f>
        <v>4.5181585789132436E-2</v>
      </c>
      <c r="I439" s="139">
        <f t="shared" si="38"/>
        <v>0.36019567023422705</v>
      </c>
      <c r="J439" s="139">
        <f t="shared" si="39"/>
        <v>-9.0765898818704185E-2</v>
      </c>
      <c r="K439" s="139">
        <f>(Constantes!$D$12/0.8)*(Constantes!$D$7*J439^2+Constantes!$D$8*J439+Constantes!$D$9)</f>
        <v>11.255292932449574</v>
      </c>
      <c r="L439" s="139">
        <f>(Constantes!$D$12/0.8)*(0.00376*D439^2-0.0516*D439-6.967)</f>
        <v>-2.5923830999999993</v>
      </c>
      <c r="M439" s="12"/>
    </row>
    <row r="440" spans="2:13" ht="18.75" customHeight="1">
      <c r="B440" s="11"/>
      <c r="C440" s="74">
        <v>435</v>
      </c>
      <c r="D440" s="65">
        <f>(Observaciones!D440+Observaciones!E440)/2</f>
        <v>13.5</v>
      </c>
      <c r="E440" s="139">
        <f t="shared" si="35"/>
        <v>1.5482437315899678</v>
      </c>
      <c r="F440" s="139">
        <f t="shared" si="36"/>
        <v>0.10086865272047608</v>
      </c>
      <c r="G440" s="139">
        <f t="shared" si="37"/>
        <v>2.4691264999999998</v>
      </c>
      <c r="H440" s="139">
        <f>0.001013*Constantes!$D$6/(0.622*G440)</f>
        <v>4.512974216392418E-2</v>
      </c>
      <c r="I440" s="139">
        <f t="shared" si="38"/>
        <v>0.35256187200074002</v>
      </c>
      <c r="J440" s="139">
        <f t="shared" si="39"/>
        <v>-8.3887740446265277E-2</v>
      </c>
      <c r="K440" s="139">
        <f>(Constantes!$D$12/0.8)*(Constantes!$D$7*J440^2+Constantes!$D$8*J440+Constantes!$D$9)</f>
        <v>11.233590278209141</v>
      </c>
      <c r="L440" s="139">
        <f>(Constantes!$D$12/0.8)*(0.00376*D440^2-0.0516*D440-6.967)</f>
        <v>-2.6168774999999993</v>
      </c>
      <c r="M440" s="12"/>
    </row>
    <row r="441" spans="2:13" ht="18.75" customHeight="1">
      <c r="B441" s="11"/>
      <c r="C441" s="74">
        <v>436</v>
      </c>
      <c r="D441" s="65">
        <f>(Observaciones!D441+Observaciones!E441)/2</f>
        <v>14</v>
      </c>
      <c r="E441" s="139">
        <f t="shared" si="35"/>
        <v>1.5994149130233961</v>
      </c>
      <c r="F441" s="139">
        <f t="shared" si="36"/>
        <v>0.10378823296050949</v>
      </c>
      <c r="G441" s="139">
        <f t="shared" si="37"/>
        <v>2.467946</v>
      </c>
      <c r="H441" s="139">
        <f>0.001013*Constantes!$D$6/(0.622*G441)</f>
        <v>4.5151329208626335E-2</v>
      </c>
      <c r="I441" s="139">
        <f t="shared" si="38"/>
        <v>0.35577296023920879</v>
      </c>
      <c r="J441" s="139">
        <f t="shared" si="39"/>
        <v>-7.6984724325886753E-2</v>
      </c>
      <c r="K441" s="139">
        <f>(Constantes!$D$12/0.8)*(Constantes!$D$7*J441^2+Constantes!$D$8*J441+Constantes!$D$9)</f>
        <v>11.211327318710772</v>
      </c>
      <c r="L441" s="139">
        <f>(Constantes!$D$12/0.8)*(0.00376*D441^2-0.0516*D441-6.967)</f>
        <v>-2.6071649999999993</v>
      </c>
      <c r="M441" s="12"/>
    </row>
    <row r="442" spans="2:13" ht="18.75" customHeight="1">
      <c r="B442" s="11"/>
      <c r="C442" s="74">
        <v>437</v>
      </c>
      <c r="D442" s="65">
        <f>(Observaciones!D442+Observaciones!E442)/2</f>
        <v>14.05</v>
      </c>
      <c r="E442" s="139">
        <f t="shared" si="35"/>
        <v>1.604612725353836</v>
      </c>
      <c r="F442" s="139">
        <f t="shared" si="36"/>
        <v>0.10408410376289531</v>
      </c>
      <c r="G442" s="139">
        <f t="shared" si="37"/>
        <v>2.4678279499999998</v>
      </c>
      <c r="H442" s="139">
        <f>0.001013*Constantes!$D$6/(0.622*G442)</f>
        <v>4.5153489048988422E-2</v>
      </c>
      <c r="I442" s="139">
        <f t="shared" si="38"/>
        <v>0.35609168948623277</v>
      </c>
      <c r="J442" s="139">
        <f t="shared" si="39"/>
        <v>-7.0058895970224425E-2</v>
      </c>
      <c r="K442" s="139">
        <f>(Constantes!$D$12/0.8)*(Constantes!$D$7*J442^2+Constantes!$D$8*J442+Constantes!$D$9)</f>
        <v>11.188505650967672</v>
      </c>
      <c r="L442" s="139">
        <f>(Constantes!$D$12/0.8)*(0.00376*D442^2-0.0516*D442-6.967)</f>
        <v>-2.6061549749999995</v>
      </c>
      <c r="M442" s="12"/>
    </row>
    <row r="443" spans="2:13" ht="18.75" customHeight="1">
      <c r="B443" s="11"/>
      <c r="C443" s="74">
        <v>438</v>
      </c>
      <c r="D443" s="65">
        <f>(Observaciones!D443+Observaciones!E443)/2</f>
        <v>12.3</v>
      </c>
      <c r="E443" s="139">
        <f t="shared" si="35"/>
        <v>1.4312521342340263</v>
      </c>
      <c r="F443" s="139">
        <f t="shared" si="36"/>
        <v>9.4145364090413866E-2</v>
      </c>
      <c r="G443" s="139">
        <f t="shared" si="37"/>
        <v>2.4719596999999998</v>
      </c>
      <c r="H443" s="139">
        <f>0.001013*Constantes!$D$6/(0.622*G443)</f>
        <v>4.5078017378322364E-2</v>
      </c>
      <c r="I443" s="139">
        <f t="shared" si="38"/>
        <v>0.34467987000801242</v>
      </c>
      <c r="J443" s="139">
        <f t="shared" si="39"/>
        <v>-6.311230765169093E-2</v>
      </c>
      <c r="K443" s="139">
        <f>(Constantes!$D$12/0.8)*(Constantes!$D$7*J443^2+Constantes!$D$8*J443+Constantes!$D$9)</f>
        <v>11.165127452253554</v>
      </c>
      <c r="L443" s="139">
        <f>(Constantes!$D$12/0.8)*(0.00376*D443^2-0.0516*D443-6.967)</f>
        <v>-2.6373110999999994</v>
      </c>
      <c r="M443" s="12"/>
    </row>
    <row r="444" spans="2:13" ht="18.75" customHeight="1">
      <c r="B444" s="11"/>
      <c r="C444" s="74">
        <v>439</v>
      </c>
      <c r="D444" s="65">
        <f>(Observaciones!D444+Observaciones!E444)/2</f>
        <v>12.7</v>
      </c>
      <c r="E444" s="139">
        <f t="shared" si="35"/>
        <v>1.4693556920806219</v>
      </c>
      <c r="F444" s="139">
        <f t="shared" si="36"/>
        <v>9.6342714018342213E-2</v>
      </c>
      <c r="G444" s="139">
        <f t="shared" si="37"/>
        <v>2.4710152999999999</v>
      </c>
      <c r="H444" s="139">
        <f>0.001013*Constantes!$D$6/(0.622*G444)</f>
        <v>4.5095245794355275E-2</v>
      </c>
      <c r="I444" s="139">
        <f t="shared" si="38"/>
        <v>0.34733456468782936</v>
      </c>
      <c r="J444" s="139">
        <f t="shared" si="39"/>
        <v>-5.6147017794325453E-2</v>
      </c>
      <c r="K444" s="139">
        <f>(Constantes!$D$12/0.8)*(Constantes!$D$7*J444^2+Constantes!$D$8*J444+Constantes!$D$9)</f>
        <v>11.141195484891943</v>
      </c>
      <c r="L444" s="139">
        <f>(Constantes!$D$12/0.8)*(0.00376*D444^2-0.0516*D444-6.967)</f>
        <v>-2.6309510999999994</v>
      </c>
      <c r="M444" s="12"/>
    </row>
    <row r="445" spans="2:13" ht="18.75" customHeight="1">
      <c r="B445" s="11"/>
      <c r="C445" s="74">
        <v>440</v>
      </c>
      <c r="D445" s="65">
        <f>(Observaciones!D445+Observaciones!E445)/2</f>
        <v>13.3</v>
      </c>
      <c r="E445" s="139">
        <f t="shared" si="35"/>
        <v>1.5281811116551587</v>
      </c>
      <c r="F445" s="139">
        <f t="shared" si="36"/>
        <v>9.9720546117296777E-2</v>
      </c>
      <c r="G445" s="139">
        <f t="shared" si="37"/>
        <v>2.4695986999999997</v>
      </c>
      <c r="H445" s="139">
        <f>0.001013*Constantes!$D$6/(0.622*G445)</f>
        <v>4.5121113124619215E-2</v>
      </c>
      <c r="I445" s="139">
        <f t="shared" si="38"/>
        <v>0.35126535211020804</v>
      </c>
      <c r="J445" s="139">
        <f t="shared" si="39"/>
        <v>-4.9165090363835269E-2</v>
      </c>
      <c r="K445" s="139">
        <f>(Constantes!$D$12/0.8)*(Constantes!$D$7*J445^2+Constantes!$D$8*J445+Constantes!$D$9)</f>
        <v>11.116713100374151</v>
      </c>
      <c r="L445" s="139">
        <f>(Constantes!$D$12/0.8)*(0.00376*D445^2-0.0516*D445-6.967)</f>
        <v>-2.6205650999999994</v>
      </c>
      <c r="M445" s="12"/>
    </row>
    <row r="446" spans="2:13" ht="18.75" customHeight="1">
      <c r="B446" s="11"/>
      <c r="C446" s="74">
        <v>441</v>
      </c>
      <c r="D446" s="65">
        <f>(Observaciones!D446+Observaciones!E446)/2</f>
        <v>13.450000000000001</v>
      </c>
      <c r="E446" s="139">
        <f t="shared" si="35"/>
        <v>1.543206527984887</v>
      </c>
      <c r="F446" s="139">
        <f t="shared" si="36"/>
        <v>0.10058057694008013</v>
      </c>
      <c r="G446" s="139">
        <f t="shared" si="37"/>
        <v>2.46924455</v>
      </c>
      <c r="H446" s="139">
        <f>0.001013*Constantes!$D$6/(0.622*G446)</f>
        <v>4.5127584594694167E-2</v>
      </c>
      <c r="I446" s="139">
        <f t="shared" si="38"/>
        <v>0.35223838816895908</v>
      </c>
      <c r="J446" s="139">
        <f t="shared" si="39"/>
        <v>-4.2168594256001092E-2</v>
      </c>
      <c r="K446" s="139">
        <f>(Constantes!$D$12/0.8)*(Constantes!$D$7*J446^2+Constantes!$D$8*J446+Constantes!$D$9)</f>
        <v>11.091684242798886</v>
      </c>
      <c r="L446" s="139">
        <f>(Constantes!$D$12/0.8)*(0.00376*D446^2-0.0516*D446-6.967)</f>
        <v>-2.6178099749999992</v>
      </c>
      <c r="M446" s="12"/>
    </row>
    <row r="447" spans="2:13" ht="18.75" customHeight="1">
      <c r="B447" s="11"/>
      <c r="C447" s="74">
        <v>442</v>
      </c>
      <c r="D447" s="65">
        <f>(Observaciones!D447+Observaciones!E447)/2</f>
        <v>14.95</v>
      </c>
      <c r="E447" s="139">
        <f t="shared" si="35"/>
        <v>1.7007416492954901</v>
      </c>
      <c r="F447" s="139">
        <f t="shared" si="36"/>
        <v>0.10953374874986048</v>
      </c>
      <c r="G447" s="139">
        <f t="shared" si="37"/>
        <v>2.4657030500000001</v>
      </c>
      <c r="H447" s="139">
        <f>0.001013*Constantes!$D$6/(0.622*G447)</f>
        <v>4.5192401540450108E-2</v>
      </c>
      <c r="I447" s="139">
        <f t="shared" si="38"/>
        <v>0.36175455161738501</v>
      </c>
      <c r="J447" s="139">
        <f t="shared" si="39"/>
        <v>-3.5159602683615697E-2</v>
      </c>
      <c r="K447" s="139">
        <f>(Constantes!$D$12/0.8)*(Constantes!$D$7*J447^2+Constantes!$D$8*J447+Constantes!$D$9)</f>
        <v>11.066113451627194</v>
      </c>
      <c r="L447" s="139">
        <f>(Constantes!$D$12/0.8)*(0.00376*D447^2-0.0516*D447-6.967)</f>
        <v>-2.5867689749999996</v>
      </c>
      <c r="M447" s="12"/>
    </row>
    <row r="448" spans="2:13" ht="18.75" customHeight="1">
      <c r="B448" s="11"/>
      <c r="C448" s="74">
        <v>443</v>
      </c>
      <c r="D448" s="65">
        <f>(Observaciones!D448+Observaciones!E448)/2</f>
        <v>15.55</v>
      </c>
      <c r="E448" s="139">
        <f t="shared" si="35"/>
        <v>1.7675993131821897</v>
      </c>
      <c r="F448" s="139">
        <f t="shared" si="36"/>
        <v>0.11329998758344098</v>
      </c>
      <c r="G448" s="139">
        <f t="shared" si="37"/>
        <v>2.4642864499999999</v>
      </c>
      <c r="H448" s="139">
        <f>0.001013*Constantes!$D$6/(0.622*G448)</f>
        <v>4.5218380482963956E-2</v>
      </c>
      <c r="I448" s="139">
        <f t="shared" si="38"/>
        <v>0.36545139639916813</v>
      </c>
      <c r="J448" s="139">
        <f t="shared" si="39"/>
        <v>-2.8140192562149141E-2</v>
      </c>
      <c r="K448" s="139">
        <f>(Constantes!$D$12/0.8)*(Constantes!$D$7*J448^2+Constantes!$D$8*J448+Constantes!$D$9)</f>
        <v>11.040005863747297</v>
      </c>
      <c r="L448" s="139">
        <f>(Constantes!$D$12/0.8)*(0.00376*D448^2-0.0516*D448-6.967)</f>
        <v>-2.5725759749999995</v>
      </c>
      <c r="M448" s="12"/>
    </row>
    <row r="449" spans="2:13" ht="18.75" customHeight="1">
      <c r="B449" s="11"/>
      <c r="C449" s="74">
        <v>444</v>
      </c>
      <c r="D449" s="65">
        <f>(Observaciones!D449+Observaciones!E449)/2</f>
        <v>14.700000000000001</v>
      </c>
      <c r="E449" s="139">
        <f t="shared" si="35"/>
        <v>1.6735455244634907</v>
      </c>
      <c r="F449" s="139">
        <f t="shared" si="36"/>
        <v>0.10799618227594143</v>
      </c>
      <c r="G449" s="139">
        <f t="shared" si="37"/>
        <v>2.4662932999999998</v>
      </c>
      <c r="H449" s="139">
        <f>0.001013*Constantes!$D$6/(0.622*G449)</f>
        <v>4.5181585789132436E-2</v>
      </c>
      <c r="I449" s="139">
        <f t="shared" si="38"/>
        <v>0.36019567023422699</v>
      </c>
      <c r="J449" s="139">
        <f t="shared" si="39"/>
        <v>-2.1112443894310957E-2</v>
      </c>
      <c r="K449" s="139">
        <f>(Constantes!$D$12/0.8)*(Constantes!$D$7*J449^2+Constantes!$D$8*J449+Constantes!$D$9)</f>
        <v>11.013367214844644</v>
      </c>
      <c r="L449" s="139">
        <f>(Constantes!$D$12/0.8)*(0.00376*D449^2-0.0516*D449-6.967)</f>
        <v>-2.5923830999999993</v>
      </c>
      <c r="M449" s="12"/>
    </row>
    <row r="450" spans="2:13" ht="18.75" customHeight="1">
      <c r="B450" s="11"/>
      <c r="C450" s="74">
        <v>445</v>
      </c>
      <c r="D450" s="65">
        <f>(Observaciones!D450+Observaciones!E450)/2</f>
        <v>13.1</v>
      </c>
      <c r="E450" s="139">
        <f t="shared" si="35"/>
        <v>1.5083470419027751</v>
      </c>
      <c r="F450" s="139">
        <f t="shared" si="36"/>
        <v>9.8583579016665535E-2</v>
      </c>
      <c r="G450" s="139">
        <f t="shared" si="37"/>
        <v>2.4700709000000001</v>
      </c>
      <c r="H450" s="139">
        <f>0.001013*Constantes!$D$6/(0.622*G450)</f>
        <v>4.5112487384516987E-2</v>
      </c>
      <c r="I450" s="139">
        <f t="shared" si="38"/>
        <v>0.34996194939764519</v>
      </c>
      <c r="J450" s="139">
        <f t="shared" si="39"/>
        <v>-1.4078439153703033E-2</v>
      </c>
      <c r="K450" s="139">
        <f>(Constantes!$D$12/0.8)*(Constantes!$D$7*J450^2+Constantes!$D$8*J450+Constantes!$D$9)</f>
        <v>10.986203840073362</v>
      </c>
      <c r="L450" s="139">
        <f>(Constantes!$D$12/0.8)*(0.00376*D450^2-0.0516*D450-6.967)</f>
        <v>-2.6241398999999999</v>
      </c>
      <c r="M450" s="12"/>
    </row>
    <row r="451" spans="2:13" ht="18.75" customHeight="1">
      <c r="B451" s="11"/>
      <c r="C451" s="74">
        <v>446</v>
      </c>
      <c r="D451" s="65">
        <f>(Observaciones!D451+Observaciones!E451)/2</f>
        <v>13.3</v>
      </c>
      <c r="E451" s="139">
        <f t="shared" si="35"/>
        <v>1.5281811116551587</v>
      </c>
      <c r="F451" s="139">
        <f t="shared" si="36"/>
        <v>9.9720546117296777E-2</v>
      </c>
      <c r="G451" s="139">
        <f t="shared" si="37"/>
        <v>2.4695986999999997</v>
      </c>
      <c r="H451" s="139">
        <f>0.001013*Constantes!$D$6/(0.622*G451)</f>
        <v>4.5121113124619215E-2</v>
      </c>
      <c r="I451" s="139">
        <f t="shared" si="38"/>
        <v>0.35126535211020804</v>
      </c>
      <c r="J451" s="139">
        <f t="shared" si="39"/>
        <v>-7.0402626677366293E-3</v>
      </c>
      <c r="K451" s="139">
        <f>(Constantes!$D$12/0.8)*(Constantes!$D$7*J451^2+Constantes!$D$8*J451+Constantes!$D$9)</f>
        <v>10.958522674026087</v>
      </c>
      <c r="L451" s="139">
        <f>(Constantes!$D$12/0.8)*(0.00376*D451^2-0.0516*D451-6.967)</f>
        <v>-2.6205650999999994</v>
      </c>
      <c r="M451" s="12"/>
    </row>
    <row r="452" spans="2:13" ht="18.75" customHeight="1">
      <c r="B452" s="11"/>
      <c r="C452" s="74">
        <v>447</v>
      </c>
      <c r="D452" s="65">
        <f>(Observaciones!D452+Observaciones!E452)/2</f>
        <v>11.75</v>
      </c>
      <c r="E452" s="139">
        <f t="shared" si="35"/>
        <v>1.3802776599471762</v>
      </c>
      <c r="F452" s="139">
        <f t="shared" si="36"/>
        <v>9.1193801661548224E-2</v>
      </c>
      <c r="G452" s="139">
        <f t="shared" si="37"/>
        <v>2.4732582499999998</v>
      </c>
      <c r="H452" s="139">
        <f>0.001013*Constantes!$D$6/(0.622*G452)</f>
        <v>4.5054349789437696E-2</v>
      </c>
      <c r="I452" s="139">
        <f t="shared" si="38"/>
        <v>0.34098539738615508</v>
      </c>
      <c r="J452" s="139">
        <f t="shared" si="39"/>
        <v>2.6304783004582606E-16</v>
      </c>
      <c r="K452" s="139">
        <f>(Constantes!$D$12/0.8)*(Constantes!$D$7*J452^2+Constantes!$D$8*J452+Constantes!$D$9)</f>
        <v>10.930331249999997</v>
      </c>
      <c r="L452" s="139">
        <f>(Constantes!$D$12/0.8)*(0.00376*D452^2-0.0516*D452-6.967)</f>
        <v>-2.6453193749999993</v>
      </c>
      <c r="M452" s="12"/>
    </row>
    <row r="453" spans="2:13" ht="18.75" customHeight="1">
      <c r="B453" s="11"/>
      <c r="C453" s="74">
        <v>448</v>
      </c>
      <c r="D453" s="65">
        <f>(Observaciones!D453+Observaciones!E453)/2</f>
        <v>13.1</v>
      </c>
      <c r="E453" s="139">
        <f t="shared" si="35"/>
        <v>1.5083470419027751</v>
      </c>
      <c r="F453" s="139">
        <f t="shared" si="36"/>
        <v>9.8583579016665535E-2</v>
      </c>
      <c r="G453" s="139">
        <f t="shared" si="37"/>
        <v>2.4700709000000001</v>
      </c>
      <c r="H453" s="139">
        <f>0.001013*Constantes!$D$6/(0.622*G453)</f>
        <v>4.5112487384516987E-2</v>
      </c>
      <c r="I453" s="139">
        <f t="shared" si="38"/>
        <v>0.34996194939764519</v>
      </c>
      <c r="J453" s="139">
        <f t="shared" si="39"/>
        <v>7.0402626677360663E-3</v>
      </c>
      <c r="K453" s="139">
        <f>(Constantes!$D$12/0.8)*(Constantes!$D$7*J453^2+Constantes!$D$8*J453+Constantes!$D$9)</f>
        <v>10.901637698557719</v>
      </c>
      <c r="L453" s="139">
        <f>(Constantes!$D$12/0.8)*(0.00376*D453^2-0.0516*D453-6.967)</f>
        <v>-2.6241398999999999</v>
      </c>
      <c r="M453" s="12"/>
    </row>
    <row r="454" spans="2:13" ht="18.75" customHeight="1">
      <c r="B454" s="11"/>
      <c r="C454" s="74">
        <v>449</v>
      </c>
      <c r="D454" s="65">
        <f>(Observaciones!D454+Observaciones!E454)/2</f>
        <v>15.15</v>
      </c>
      <c r="E454" s="139">
        <f t="shared" si="35"/>
        <v>1.7227768098060423</v>
      </c>
      <c r="F454" s="139">
        <f t="shared" si="36"/>
        <v>0.11077715852006502</v>
      </c>
      <c r="G454" s="139">
        <f t="shared" si="37"/>
        <v>2.4652308499999998</v>
      </c>
      <c r="H454" s="139">
        <f>0.001013*Constantes!$D$6/(0.622*G454)</f>
        <v>4.5201057870548941E-2</v>
      </c>
      <c r="I454" s="139">
        <f t="shared" si="38"/>
        <v>0.36299381271709158</v>
      </c>
      <c r="J454" s="139">
        <f t="shared" si="39"/>
        <v>1.4078439153703198E-2</v>
      </c>
      <c r="K454" s="139">
        <f>(Constantes!$D$12/0.8)*(Constantes!$D$7*J454^2+Constantes!$D$8*J454+Constantes!$D$9)</f>
        <v>10.872450745382535</v>
      </c>
      <c r="L454" s="139">
        <f>(Constantes!$D$12/0.8)*(0.00376*D454^2-0.0516*D454-6.967)</f>
        <v>-2.5821507749999997</v>
      </c>
      <c r="M454" s="12"/>
    </row>
    <row r="455" spans="2:13" ht="18.75" customHeight="1">
      <c r="B455" s="11"/>
      <c r="C455" s="74">
        <v>450</v>
      </c>
      <c r="D455" s="65">
        <f>(Observaciones!D455+Observaciones!E455)/2</f>
        <v>14.05</v>
      </c>
      <c r="E455" s="139">
        <f t="shared" si="35"/>
        <v>1.604612725353836</v>
      </c>
      <c r="F455" s="139">
        <f t="shared" si="36"/>
        <v>0.10408410376289531</v>
      </c>
      <c r="G455" s="139">
        <f t="shared" si="37"/>
        <v>2.4678279499999998</v>
      </c>
      <c r="H455" s="139">
        <f>0.001013*Constantes!$D$6/(0.622*G455)</f>
        <v>4.5153489048988422E-2</v>
      </c>
      <c r="I455" s="139">
        <f t="shared" si="38"/>
        <v>0.35609168948623277</v>
      </c>
      <c r="J455" s="139">
        <f t="shared" si="39"/>
        <v>2.1112443894310395E-2</v>
      </c>
      <c r="K455" s="139">
        <f>(Constantes!$D$12/0.8)*(Constantes!$D$7*J455^2+Constantes!$D$8*J455+Constantes!$D$9)</f>
        <v>10.842779708428312</v>
      </c>
      <c r="L455" s="139">
        <f>(Constantes!$D$12/0.8)*(0.00376*D455^2-0.0516*D455-6.967)</f>
        <v>-2.6061549749999995</v>
      </c>
      <c r="M455" s="12"/>
    </row>
    <row r="456" spans="2:13" ht="18.75" customHeight="1">
      <c r="B456" s="11"/>
      <c r="C456" s="74">
        <v>451</v>
      </c>
      <c r="D456" s="65">
        <f>(Observaciones!D456+Observaciones!E456)/2</f>
        <v>14.649999999999999</v>
      </c>
      <c r="E456" s="139">
        <f t="shared" si="35"/>
        <v>1.6681523061985433</v>
      </c>
      <c r="F456" s="139">
        <f t="shared" si="36"/>
        <v>0.10769088075978796</v>
      </c>
      <c r="G456" s="139">
        <f t="shared" si="37"/>
        <v>2.46641135</v>
      </c>
      <c r="H456" s="139">
        <f>0.001013*Constantes!$D$6/(0.622*G456)</f>
        <v>4.5179423260078871E-2</v>
      </c>
      <c r="I456" s="139">
        <f t="shared" si="38"/>
        <v>0.35988258760990804</v>
      </c>
      <c r="J456" s="139">
        <f t="shared" si="39"/>
        <v>2.814019256214894E-2</v>
      </c>
      <c r="K456" s="139">
        <f>(Constantes!$D$12/0.8)*(Constantes!$D$7*J456^2+Constantes!$D$8*J456+Constantes!$D$9)</f>
        <v>10.812634494365184</v>
      </c>
      <c r="L456" s="139">
        <f>(Constantes!$D$12/0.8)*(0.00376*D456^2-0.0516*D456-6.967)</f>
        <v>-2.5934847749999999</v>
      </c>
      <c r="M456" s="12"/>
    </row>
    <row r="457" spans="2:13" ht="18.75" customHeight="1">
      <c r="B457" s="11"/>
      <c r="C457" s="74">
        <v>452</v>
      </c>
      <c r="D457" s="65">
        <f>(Observaciones!D457+Observaciones!E457)/2</f>
        <v>13.299999999999999</v>
      </c>
      <c r="E457" s="139">
        <f t="shared" si="35"/>
        <v>1.5281811116551585</v>
      </c>
      <c r="F457" s="139">
        <f t="shared" si="36"/>
        <v>9.9720546117296763E-2</v>
      </c>
      <c r="G457" s="139">
        <f t="shared" si="37"/>
        <v>2.4695986999999997</v>
      </c>
      <c r="H457" s="139">
        <f>0.001013*Constantes!$D$6/(0.622*G457)</f>
        <v>4.5121113124619215E-2</v>
      </c>
      <c r="I457" s="139">
        <f t="shared" si="38"/>
        <v>0.3512653521102081</v>
      </c>
      <c r="J457" s="139">
        <f t="shared" si="39"/>
        <v>3.5159602683615496E-2</v>
      </c>
      <c r="K457" s="139">
        <f>(Constantes!$D$12/0.8)*(Constantes!$D$7*J457^2+Constantes!$D$8*J457+Constantes!$D$9)</f>
        <v>10.782025594323128</v>
      </c>
      <c r="L457" s="139">
        <f>(Constantes!$D$12/0.8)*(0.00376*D457^2-0.0516*D457-6.967)</f>
        <v>-2.6205650999999994</v>
      </c>
      <c r="M457" s="12"/>
    </row>
    <row r="458" spans="2:13" ht="18.75" customHeight="1">
      <c r="B458" s="11"/>
      <c r="C458" s="74">
        <v>453</v>
      </c>
      <c r="D458" s="65">
        <f>(Observaciones!D458+Observaciones!E458)/2</f>
        <v>14.1</v>
      </c>
      <c r="E458" s="139">
        <f t="shared" si="35"/>
        <v>1.6098253520131185</v>
      </c>
      <c r="F458" s="139">
        <f t="shared" si="36"/>
        <v>0.10438069155687195</v>
      </c>
      <c r="G458" s="139">
        <f t="shared" si="37"/>
        <v>2.4677099</v>
      </c>
      <c r="H458" s="139">
        <f>0.001013*Constantes!$D$6/(0.622*G458)</f>
        <v>4.5155649095994843E-2</v>
      </c>
      <c r="I458" s="139">
        <f t="shared" si="38"/>
        <v>0.35640998531823892</v>
      </c>
      <c r="J458" s="139">
        <f t="shared" si="39"/>
        <v>4.2168594256000898E-2</v>
      </c>
      <c r="K458" s="139">
        <f>(Constantes!$D$12/0.8)*(Constantes!$D$7*J458^2+Constantes!$D$8*J458+Constantes!$D$9)</f>
        <v>10.750964078936104</v>
      </c>
      <c r="L458" s="139">
        <f>(Constantes!$D$12/0.8)*(0.00376*D458^2-0.0516*D458-6.967)</f>
        <v>-2.6051378999999995</v>
      </c>
      <c r="M458" s="12"/>
    </row>
    <row r="459" spans="2:13" ht="18.75" customHeight="1">
      <c r="B459" s="11"/>
      <c r="C459" s="74">
        <v>454</v>
      </c>
      <c r="D459" s="65">
        <f>(Observaciones!D459+Observaciones!E459)/2</f>
        <v>12.9</v>
      </c>
      <c r="E459" s="139">
        <f t="shared" si="35"/>
        <v>1.4887393027557323</v>
      </c>
      <c r="F459" s="139">
        <f t="shared" si="36"/>
        <v>9.7457663967834368E-2</v>
      </c>
      <c r="G459" s="139">
        <f t="shared" si="37"/>
        <v>2.4705431</v>
      </c>
      <c r="H459" s="139">
        <f>0.001013*Constantes!$D$6/(0.622*G459)</f>
        <v>4.5103864941725781E-2</v>
      </c>
      <c r="I459" s="139">
        <f t="shared" si="38"/>
        <v>0.34865168081674919</v>
      </c>
      <c r="J459" s="139">
        <f t="shared" si="39"/>
        <v>4.9165090363835068E-2</v>
      </c>
      <c r="K459" s="139">
        <f>(Constantes!$D$12/0.8)*(Constantes!$D$7*J459^2+Constantes!$D$8*J459+Constantes!$D$9)</f>
        <v>10.71946159269055</v>
      </c>
      <c r="L459" s="139">
        <f>(Constantes!$D$12/0.8)*(0.00376*D459^2-0.0516*D459-6.967)</f>
        <v>-2.6276018999999993</v>
      </c>
      <c r="M459" s="12"/>
    </row>
    <row r="460" spans="2:13" ht="18.75" customHeight="1">
      <c r="B460" s="11"/>
      <c r="C460" s="74">
        <v>455</v>
      </c>
      <c r="D460" s="65">
        <f>(Observaciones!D460+Observaciones!E460)/2</f>
        <v>14.5</v>
      </c>
      <c r="E460" s="139">
        <f t="shared" si="35"/>
        <v>1.6520640028566567</v>
      </c>
      <c r="F460" s="139">
        <f t="shared" si="36"/>
        <v>0.10677937410937641</v>
      </c>
      <c r="G460" s="139">
        <f t="shared" si="37"/>
        <v>2.4667654999999997</v>
      </c>
      <c r="H460" s="139">
        <f>0.001013*Constantes!$D$6/(0.622*G460)</f>
        <v>4.5172936914803029E-2</v>
      </c>
      <c r="I460" s="139">
        <f t="shared" si="38"/>
        <v>0.35894072909367275</v>
      </c>
      <c r="J460" s="139">
        <f t="shared" si="39"/>
        <v>5.6147017794325259E-2</v>
      </c>
      <c r="K460" s="139">
        <f>(Constantes!$D$12/0.8)*(Constantes!$D$7*J460^2+Constantes!$D$8*J460+Constantes!$D$9)</f>
        <v>10.687530347582637</v>
      </c>
      <c r="L460" s="139">
        <f>(Constantes!$D$12/0.8)*(0.00376*D460^2-0.0516*D460-6.967)</f>
        <v>-2.5967474999999993</v>
      </c>
      <c r="M460" s="12"/>
    </row>
    <row r="461" spans="2:13" ht="18.75" customHeight="1">
      <c r="B461" s="11"/>
      <c r="C461" s="74">
        <v>456</v>
      </c>
      <c r="D461" s="65">
        <f>(Observaciones!D461+Observaciones!E461)/2</f>
        <v>14.5</v>
      </c>
      <c r="E461" s="139">
        <f t="shared" si="35"/>
        <v>1.6520640028566567</v>
      </c>
      <c r="F461" s="139">
        <f t="shared" si="36"/>
        <v>0.10677937410937641</v>
      </c>
      <c r="G461" s="139">
        <f t="shared" si="37"/>
        <v>2.4667654999999997</v>
      </c>
      <c r="H461" s="139">
        <f>0.001013*Constantes!$D$6/(0.622*G461)</f>
        <v>4.5172936914803029E-2</v>
      </c>
      <c r="I461" s="139">
        <f t="shared" si="38"/>
        <v>0.35894072909367275</v>
      </c>
      <c r="J461" s="139">
        <f t="shared" si="39"/>
        <v>6.3112307651691096E-2</v>
      </c>
      <c r="K461" s="139">
        <f>(Constantes!$D$12/0.8)*(Constantes!$D$7*J461^2+Constantes!$D$8*J461+Constantes!$D$9)</f>
        <v>10.655183116089624</v>
      </c>
      <c r="L461" s="139">
        <f>(Constantes!$D$12/0.8)*(0.00376*D461^2-0.0516*D461-6.967)</f>
        <v>-2.5967474999999993</v>
      </c>
      <c r="M461" s="12"/>
    </row>
    <row r="462" spans="2:13" ht="18.75" customHeight="1">
      <c r="B462" s="11"/>
      <c r="C462" s="74">
        <v>457</v>
      </c>
      <c r="D462" s="65">
        <f>(Observaciones!D462+Observaciones!E462)/2</f>
        <v>15.1</v>
      </c>
      <c r="E462" s="139">
        <f t="shared" si="35"/>
        <v>1.7172446826168701</v>
      </c>
      <c r="F462" s="139">
        <f t="shared" si="36"/>
        <v>0.11046518728234203</v>
      </c>
      <c r="G462" s="139">
        <f t="shared" si="37"/>
        <v>2.4653489</v>
      </c>
      <c r="H462" s="139">
        <f>0.001013*Constantes!$D$6/(0.622*G462)</f>
        <v>4.5198893477151461E-2</v>
      </c>
      <c r="I462" s="139">
        <f t="shared" si="38"/>
        <v>0.36268465146207884</v>
      </c>
      <c r="J462" s="139">
        <f t="shared" si="39"/>
        <v>7.0058895970224216E-2</v>
      </c>
      <c r="K462" s="139">
        <f>(Constantes!$D$12/0.8)*(Constantes!$D$7*J462^2+Constantes!$D$8*J462+Constantes!$D$9)</f>
        <v>10.622433223461424</v>
      </c>
      <c r="L462" s="139">
        <f>(Constantes!$D$12/0.8)*(0.00376*D462^2-0.0516*D462-6.967)</f>
        <v>-2.5833158999999997</v>
      </c>
      <c r="M462" s="12"/>
    </row>
    <row r="463" spans="2:13" ht="18.75" customHeight="1">
      <c r="B463" s="11"/>
      <c r="C463" s="74">
        <v>458</v>
      </c>
      <c r="D463" s="65">
        <f>(Observaciones!D463+Observaciones!E463)/2</f>
        <v>14.4</v>
      </c>
      <c r="E463" s="139">
        <f t="shared" si="35"/>
        <v>1.6414142277133972</v>
      </c>
      <c r="F463" s="139">
        <f t="shared" si="36"/>
        <v>0.10617535372371334</v>
      </c>
      <c r="G463" s="139">
        <f t="shared" si="37"/>
        <v>2.4670015999999997</v>
      </c>
      <c r="H463" s="139">
        <f>0.001013*Constantes!$D$6/(0.622*G463)</f>
        <v>4.5168613719226022E-2</v>
      </c>
      <c r="I463" s="139">
        <f t="shared" si="38"/>
        <v>0.3583106491514223</v>
      </c>
      <c r="J463" s="139">
        <f t="shared" si="39"/>
        <v>7.6984724325886919E-2</v>
      </c>
      <c r="K463" s="139">
        <f>(Constantes!$D$12/0.8)*(Constantes!$D$7*J463^2+Constantes!$D$8*J463+Constantes!$D$9)</f>
        <v>10.589294539339319</v>
      </c>
      <c r="L463" s="139">
        <f>(Constantes!$D$12/0.8)*(0.00376*D463^2-0.0516*D463-6.967)</f>
        <v>-2.5988873999999993</v>
      </c>
      <c r="M463" s="12"/>
    </row>
    <row r="464" spans="2:13" ht="18.75" customHeight="1">
      <c r="B464" s="11"/>
      <c r="C464" s="74">
        <v>459</v>
      </c>
      <c r="D464" s="65">
        <f>(Observaciones!D464+Observaciones!E464)/2</f>
        <v>13.75</v>
      </c>
      <c r="E464" s="139">
        <f t="shared" si="35"/>
        <v>1.5736468149943981</v>
      </c>
      <c r="F464" s="139">
        <f t="shared" si="36"/>
        <v>0.10231958493462359</v>
      </c>
      <c r="G464" s="139">
        <f t="shared" si="37"/>
        <v>2.4685362500000001</v>
      </c>
      <c r="H464" s="139">
        <f>0.001013*Constantes!$D$6/(0.622*G464)</f>
        <v>4.5140533105443567E-2</v>
      </c>
      <c r="I464" s="139">
        <f t="shared" si="38"/>
        <v>0.35417281924860555</v>
      </c>
      <c r="J464" s="139">
        <f t="shared" si="39"/>
        <v>8.3887740446265083E-2</v>
      </c>
      <c r="K464" s="139">
        <f>(Constantes!$D$12/0.8)*(Constantes!$D$7*J464^2+Constantes!$D$8*J464+Constantes!$D$9)</f>
        <v>10.555781468709577</v>
      </c>
      <c r="L464" s="139">
        <f>(Constantes!$D$12/0.8)*(0.00376*D464^2-0.0516*D464-6.967)</f>
        <v>-2.6121093749999993</v>
      </c>
      <c r="M464" s="12"/>
    </row>
    <row r="465" spans="2:13" ht="18.75" customHeight="1">
      <c r="B465" s="11"/>
      <c r="C465" s="74">
        <v>460</v>
      </c>
      <c r="D465" s="65">
        <f>(Observaciones!D465+Observaciones!E465)/2</f>
        <v>13.8</v>
      </c>
      <c r="E465" s="139">
        <f t="shared" si="35"/>
        <v>1.5787710916071758</v>
      </c>
      <c r="F465" s="139">
        <f t="shared" si="36"/>
        <v>0.10261189172112961</v>
      </c>
      <c r="G465" s="139">
        <f t="shared" si="37"/>
        <v>2.4684181999999999</v>
      </c>
      <c r="H465" s="139">
        <f>0.001013*Constantes!$D$6/(0.622*G465)</f>
        <v>4.5142691913028568E-2</v>
      </c>
      <c r="I465" s="139">
        <f t="shared" si="38"/>
        <v>0.35449371277278185</v>
      </c>
      <c r="J465" s="139">
        <f t="shared" si="39"/>
        <v>9.0765898818703644E-2</v>
      </c>
      <c r="K465" s="139">
        <f>(Constantes!$D$12/0.8)*(Constantes!$D$7*J465^2+Constantes!$D$8*J465+Constantes!$D$9)</f>
        <v>10.521908942200469</v>
      </c>
      <c r="L465" s="139">
        <f>(Constantes!$D$12/0.8)*(0.00376*D465^2-0.0516*D465-6.967)</f>
        <v>-2.6111345999999998</v>
      </c>
      <c r="M465" s="12"/>
    </row>
    <row r="466" spans="2:13" ht="18.75" customHeight="1">
      <c r="B466" s="11"/>
      <c r="C466" s="74">
        <v>461</v>
      </c>
      <c r="D466" s="65">
        <f>(Observaciones!D466+Observaciones!E466)/2</f>
        <v>11.65</v>
      </c>
      <c r="E466" s="139">
        <f t="shared" si="35"/>
        <v>1.3711829440577765</v>
      </c>
      <c r="F466" s="139">
        <f t="shared" si="36"/>
        <v>9.0665715946703279E-2</v>
      </c>
      <c r="G466" s="139">
        <f t="shared" si="37"/>
        <v>2.4734943499999997</v>
      </c>
      <c r="H466" s="139">
        <f>0.001013*Constantes!$D$6/(0.622*G466)</f>
        <v>4.5050049261326407E-2</v>
      </c>
      <c r="I466" s="139">
        <f t="shared" si="38"/>
        <v>0.34030820325039612</v>
      </c>
      <c r="J466" s="139">
        <f t="shared" si="39"/>
        <v>9.7617161296433344E-2</v>
      </c>
      <c r="K466" s="139">
        <f>(Constantes!$D$12/0.8)*(Constantes!$D$7*J466^2+Constantes!$D$8*J466+Constantes!$D$9)</f>
        <v>10.487692405732032</v>
      </c>
      <c r="L466" s="139">
        <f>(Constantes!$D$12/0.8)*(0.00376*D466^2-0.0516*D466-6.967)</f>
        <v>-2.6466837749999992</v>
      </c>
      <c r="M466" s="12"/>
    </row>
    <row r="467" spans="2:13" ht="18.75" customHeight="1">
      <c r="B467" s="11"/>
      <c r="C467" s="74">
        <v>462</v>
      </c>
      <c r="D467" s="65">
        <f>(Observaciones!D467+Observaciones!E467)/2</f>
        <v>12.15</v>
      </c>
      <c r="E467" s="139">
        <f t="shared" si="35"/>
        <v>1.4171886499432413</v>
      </c>
      <c r="F467" s="139">
        <f t="shared" si="36"/>
        <v>9.3332436390604984E-2</v>
      </c>
      <c r="G467" s="139">
        <f t="shared" si="37"/>
        <v>2.4723138499999999</v>
      </c>
      <c r="H467" s="139">
        <f>0.001013*Constantes!$D$6/(0.622*G467)</f>
        <v>4.5071560115683744E-2</v>
      </c>
      <c r="I467" s="139">
        <f t="shared" si="38"/>
        <v>0.34367735355446433</v>
      </c>
      <c r="J467" s="139">
        <f t="shared" si="39"/>
        <v>0.10443949770252038</v>
      </c>
      <c r="K467" s="139">
        <f>(Constantes!$D$12/0.8)*(Constantes!$D$7*J467^2+Constantes!$D$8*J467+Constantes!$D$9)</f>
        <v>10.453147809528653</v>
      </c>
      <c r="L467" s="139">
        <f>(Constantes!$D$12/0.8)*(0.00376*D467^2-0.0516*D467-6.967)</f>
        <v>-2.6395797749999996</v>
      </c>
      <c r="M467" s="12"/>
    </row>
    <row r="468" spans="2:13" ht="18.75" customHeight="1">
      <c r="B468" s="11"/>
      <c r="C468" s="74">
        <v>463</v>
      </c>
      <c r="D468" s="65">
        <f>(Observaciones!D468+Observaciones!E468)/2</f>
        <v>12.350000000000001</v>
      </c>
      <c r="E468" s="139">
        <f t="shared" si="35"/>
        <v>1.4359671208266069</v>
      </c>
      <c r="F468" s="139">
        <f t="shared" si="36"/>
        <v>9.4417676614232643E-2</v>
      </c>
      <c r="G468" s="139">
        <f t="shared" si="37"/>
        <v>2.47184165</v>
      </c>
      <c r="H468" s="139">
        <f>0.001013*Constantes!$D$6/(0.622*G468)</f>
        <v>4.5080170210382423E-2</v>
      </c>
      <c r="I468" s="139">
        <f t="shared" si="38"/>
        <v>0.34501319460891361</v>
      </c>
      <c r="J468" s="139">
        <f t="shared" si="39"/>
        <v>0.11123088643144884</v>
      </c>
      <c r="K468" s="139">
        <f>(Constantes!$D$12/0.8)*(Constantes!$D$7*J468^2+Constantes!$D$8*J468+Constantes!$D$9)</f>
        <v>10.418291596505352</v>
      </c>
      <c r="L468" s="139">
        <f>(Constantes!$D$12/0.8)*(0.00376*D468^2-0.0516*D468-6.967)</f>
        <v>-2.6365407749999994</v>
      </c>
      <c r="M468" s="12"/>
    </row>
    <row r="469" spans="2:13" ht="18.75" customHeight="1">
      <c r="B469" s="11"/>
      <c r="C469" s="74">
        <v>464</v>
      </c>
      <c r="D469" s="65">
        <f>(Observaciones!D469+Observaciones!E469)/2</f>
        <v>11.5</v>
      </c>
      <c r="E469" s="139">
        <f t="shared" si="35"/>
        <v>1.3576395793502862</v>
      </c>
      <c r="F469" s="139">
        <f t="shared" si="36"/>
        <v>8.9878474493928939E-2</v>
      </c>
      <c r="G469" s="139">
        <f t="shared" si="37"/>
        <v>2.4738484999999999</v>
      </c>
      <c r="H469" s="139">
        <f>0.001013*Constantes!$D$6/(0.622*G469)</f>
        <v>4.5043600008291752E-2</v>
      </c>
      <c r="I469" s="139">
        <f t="shared" si="38"/>
        <v>0.33928927202235942</v>
      </c>
      <c r="J469" s="139">
        <f t="shared" si="39"/>
        <v>0.11798931504816888</v>
      </c>
      <c r="K469" s="139">
        <f>(Constantes!$D$12/0.8)*(Constantes!$D$7*J469^2+Constantes!$D$8*J469+Constantes!$D$9)</f>
        <v>10.383140690039301</v>
      </c>
      <c r="L469" s="139">
        <f>(Constantes!$D$12/0.8)*(0.00376*D469^2-0.0516*D469-6.967)</f>
        <v>-2.6486774999999994</v>
      </c>
      <c r="M469" s="12"/>
    </row>
    <row r="470" spans="2:13" ht="18.75" customHeight="1">
      <c r="B470" s="11"/>
      <c r="C470" s="74">
        <v>465</v>
      </c>
      <c r="D470" s="65">
        <f>(Observaciones!D470+Observaciones!E470)/2</f>
        <v>13.05</v>
      </c>
      <c r="E470" s="139">
        <f t="shared" si="35"/>
        <v>1.5034239749399432</v>
      </c>
      <c r="F470" s="139">
        <f t="shared" si="36"/>
        <v>9.8301067529686689E-2</v>
      </c>
      <c r="G470" s="139">
        <f t="shared" si="37"/>
        <v>2.4701889499999998</v>
      </c>
      <c r="H470" s="139">
        <f>0.001013*Constantes!$D$6/(0.622*G470)</f>
        <v>4.5110331464770149E-2</v>
      </c>
      <c r="I470" s="139">
        <f t="shared" si="38"/>
        <v>0.34963502523543477</v>
      </c>
      <c r="J470" s="139">
        <f t="shared" si="39"/>
        <v>0.12471278088442181</v>
      </c>
      <c r="K470" s="139">
        <f>(Constantes!$D$12/0.8)*(Constantes!$D$7*J470^2+Constantes!$D$8*J470+Constantes!$D$9)</f>
        <v>10.347712481139032</v>
      </c>
      <c r="L470" s="139">
        <f>(Constantes!$D$12/0.8)*(0.00376*D470^2-0.0516*D470-6.967)</f>
        <v>-2.6250159749999993</v>
      </c>
      <c r="M470" s="12"/>
    </row>
    <row r="471" spans="2:13" ht="18.75" customHeight="1">
      <c r="B471" s="11"/>
      <c r="C471" s="74">
        <v>466</v>
      </c>
      <c r="D471" s="65">
        <f>(Observaciones!D471+Observaciones!E471)/2</f>
        <v>13.55</v>
      </c>
      <c r="E471" s="139">
        <f t="shared" si="35"/>
        <v>1.5532953593153362</v>
      </c>
      <c r="F471" s="139">
        <f t="shared" si="36"/>
        <v>0.10115743021423786</v>
      </c>
      <c r="G471" s="139">
        <f t="shared" si="37"/>
        <v>2.46900845</v>
      </c>
      <c r="H471" s="139">
        <f>0.001013*Constantes!$D$6/(0.622*G471)</f>
        <v>4.5131899939472676E-2</v>
      </c>
      <c r="I471" s="139">
        <f t="shared" si="38"/>
        <v>0.35288492467431798</v>
      </c>
      <c r="J471" s="139">
        <f t="shared" si="39"/>
        <v>0.13139929163217681</v>
      </c>
      <c r="K471" s="139">
        <f>(Constantes!$D$12/0.8)*(Constantes!$D$7*J471^2+Constantes!$D$8*J471+Constantes!$D$9)</f>
        <v>10.312024815024277</v>
      </c>
      <c r="L471" s="139">
        <f>(Constantes!$D$12/0.8)*(0.00376*D471^2-0.0516*D471-6.967)</f>
        <v>-2.6159379749999996</v>
      </c>
      <c r="M471" s="12"/>
    </row>
    <row r="472" spans="2:13" ht="18.75" customHeight="1">
      <c r="B472" s="11"/>
      <c r="C472" s="74">
        <v>467</v>
      </c>
      <c r="D472" s="65">
        <f>(Observaciones!D472+Observaciones!E472)/2</f>
        <v>13.5</v>
      </c>
      <c r="E472" s="139">
        <f t="shared" si="35"/>
        <v>1.5482437315899678</v>
      </c>
      <c r="F472" s="139">
        <f t="shared" si="36"/>
        <v>0.10086865272047608</v>
      </c>
      <c r="G472" s="139">
        <f t="shared" si="37"/>
        <v>2.4691264999999998</v>
      </c>
      <c r="H472" s="139">
        <f>0.001013*Constantes!$D$6/(0.622*G472)</f>
        <v>4.512974216392418E-2</v>
      </c>
      <c r="I472" s="139">
        <f t="shared" si="38"/>
        <v>0.35256187200074002</v>
      </c>
      <c r="J472" s="139">
        <f t="shared" si="39"/>
        <v>0.13804686593399257</v>
      </c>
      <c r="K472" s="139">
        <f>(Constantes!$D$12/0.8)*(Constantes!$D$7*J472^2+Constantes!$D$8*J472+Constantes!$D$9)</f>
        <v>10.276095977130312</v>
      </c>
      <c r="L472" s="139">
        <f>(Constantes!$D$12/0.8)*(0.00376*D472^2-0.0516*D472-6.967)</f>
        <v>-2.6168774999999993</v>
      </c>
      <c r="M472" s="12"/>
    </row>
    <row r="473" spans="2:13" ht="18.75" customHeight="1">
      <c r="B473" s="11"/>
      <c r="C473" s="74">
        <v>468</v>
      </c>
      <c r="D473" s="65">
        <f>(Observaciones!D473+Observaciones!E473)/2</f>
        <v>10.65</v>
      </c>
      <c r="E473" s="139">
        <f t="shared" si="35"/>
        <v>1.2830910256867623</v>
      </c>
      <c r="F473" s="139">
        <f t="shared" si="36"/>
        <v>8.5526597767177456E-2</v>
      </c>
      <c r="G473" s="139">
        <f t="shared" si="37"/>
        <v>2.4758553499999998</v>
      </c>
      <c r="H473" s="139">
        <f>0.001013*Constantes!$D$6/(0.622*G473)</f>
        <v>4.5007089091498233E-2</v>
      </c>
      <c r="I473" s="139">
        <f t="shared" si="38"/>
        <v>0.33344473848536765</v>
      </c>
      <c r="J473" s="139">
        <f t="shared" si="39"/>
        <v>0.14465353397013597</v>
      </c>
      <c r="K473" s="139">
        <f>(Constantes!$D$12/0.8)*(Constantes!$D$7*J473^2+Constantes!$D$8*J473+Constantes!$D$9)</f>
        <v>10.239944678551231</v>
      </c>
      <c r="L473" s="139">
        <f>(Constantes!$D$12/0.8)*(0.00376*D473^2-0.0516*D473-6.967)</f>
        <v>-2.6587767749999993</v>
      </c>
      <c r="M473" s="12"/>
    </row>
    <row r="474" spans="2:13" ht="18.75" customHeight="1">
      <c r="B474" s="11"/>
      <c r="C474" s="74">
        <v>469</v>
      </c>
      <c r="D474" s="65">
        <f>(Observaciones!D474+Observaciones!E474)/2</f>
        <v>13.4</v>
      </c>
      <c r="E474" s="139">
        <f t="shared" si="35"/>
        <v>1.5381837134420713</v>
      </c>
      <c r="F474" s="139">
        <f t="shared" si="36"/>
        <v>0.10029320149589299</v>
      </c>
      <c r="G474" s="139">
        <f t="shared" si="37"/>
        <v>2.4693625999999997</v>
      </c>
      <c r="H474" s="139">
        <f>0.001013*Constantes!$D$6/(0.622*G474)</f>
        <v>4.5125427231753057E-2</v>
      </c>
      <c r="I474" s="139">
        <f t="shared" si="38"/>
        <v>0.35191447341494769</v>
      </c>
      <c r="J474" s="139">
        <f t="shared" si="39"/>
        <v>0.15121733804228546</v>
      </c>
      <c r="K474" s="139">
        <f>(Constantes!$D$12/0.8)*(Constantes!$D$7*J474^2+Constantes!$D$8*J474+Constantes!$D$9)</f>
        <v>10.203590040937261</v>
      </c>
      <c r="L474" s="139">
        <f>(Constantes!$D$12/0.8)*(0.00376*D474^2-0.0516*D474-6.967)</f>
        <v>-2.6187353999999998</v>
      </c>
      <c r="M474" s="12"/>
    </row>
    <row r="475" spans="2:13" ht="18.75" customHeight="1">
      <c r="B475" s="11"/>
      <c r="C475" s="74">
        <v>470</v>
      </c>
      <c r="D475" s="65">
        <f>(Observaciones!D475+Observaciones!E475)/2</f>
        <v>11.3</v>
      </c>
      <c r="E475" s="139">
        <f t="shared" si="35"/>
        <v>1.3397646526819857</v>
      </c>
      <c r="F475" s="139">
        <f t="shared" si="36"/>
        <v>8.8837887126731518E-2</v>
      </c>
      <c r="G475" s="139">
        <f t="shared" si="37"/>
        <v>2.4743206999999998</v>
      </c>
      <c r="H475" s="139">
        <f>0.001013*Constantes!$D$6/(0.622*G475)</f>
        <v>4.5035003876058806E-2</v>
      </c>
      <c r="I475" s="139">
        <f t="shared" si="38"/>
        <v>0.33792485453988758</v>
      </c>
      <c r="J475" s="139">
        <f t="shared" si="39"/>
        <v>0.15773633315363522</v>
      </c>
      <c r="K475" s="139">
        <f>(Constantes!$D$12/0.8)*(Constantes!$D$7*J475^2+Constantes!$D$8*J475+Constantes!$D$9)</f>
        <v>10.167051580862013</v>
      </c>
      <c r="L475" s="139">
        <f>(Constantes!$D$12/0.8)*(0.00376*D475^2-0.0516*D475-6.967)</f>
        <v>-2.6512370999999995</v>
      </c>
      <c r="M475" s="12"/>
    </row>
    <row r="476" spans="2:13" ht="18.75" customHeight="1">
      <c r="B476" s="11"/>
      <c r="C476" s="74">
        <v>471</v>
      </c>
      <c r="D476" s="65">
        <f>(Observaciones!D476+Observaciones!E476)/2</f>
        <v>12.45</v>
      </c>
      <c r="E476" s="139">
        <f t="shared" si="35"/>
        <v>1.4454380326538754</v>
      </c>
      <c r="F476" s="139">
        <f t="shared" si="36"/>
        <v>9.4964314589914542E-2</v>
      </c>
      <c r="G476" s="139">
        <f t="shared" si="37"/>
        <v>2.47160555</v>
      </c>
      <c r="H476" s="139">
        <f>0.001013*Constantes!$D$6/(0.622*G476)</f>
        <v>4.5084476491450073E-2</v>
      </c>
      <c r="I476" s="139">
        <f t="shared" si="38"/>
        <v>0.34567857031477189</v>
      </c>
      <c r="J476" s="139">
        <f t="shared" si="39"/>
        <v>0.16420858758524307</v>
      </c>
      <c r="K476" s="139">
        <f>(Constantes!$D$12/0.8)*(Constantes!$D$7*J476^2+Constantes!$D$8*J476+Constantes!$D$9)</f>
        <v>10.130349193676013</v>
      </c>
      <c r="L476" s="139">
        <f>(Constantes!$D$12/0.8)*(0.00376*D476^2-0.0516*D476-6.967)</f>
        <v>-2.6349789749999997</v>
      </c>
      <c r="M476" s="12"/>
    </row>
    <row r="477" spans="2:13" ht="18.75" customHeight="1">
      <c r="B477" s="11"/>
      <c r="C477" s="74">
        <v>472</v>
      </c>
      <c r="D477" s="65">
        <f>(Observaciones!D477+Observaciones!E477)/2</f>
        <v>12.049999999999999</v>
      </c>
      <c r="E477" s="139">
        <f t="shared" si="35"/>
        <v>1.4078805564877415</v>
      </c>
      <c r="F477" s="139">
        <f t="shared" si="36"/>
        <v>9.2793812868529585E-2</v>
      </c>
      <c r="G477" s="139">
        <f t="shared" si="37"/>
        <v>2.4725499499999999</v>
      </c>
      <c r="H477" s="139">
        <f>0.001013*Constantes!$D$6/(0.622*G477)</f>
        <v>4.506725630158151E-2</v>
      </c>
      <c r="I477" s="139">
        <f t="shared" si="38"/>
        <v>0.34300689410647989</v>
      </c>
      <c r="J477" s="139">
        <f t="shared" si="39"/>
        <v>0.17063218346843745</v>
      </c>
      <c r="K477" s="139">
        <f>(Constantes!$D$12/0.8)*(Constantes!$D$7*J477^2+Constantes!$D$8*J477+Constantes!$D$9)</f>
        <v>10.093503136863657</v>
      </c>
      <c r="L477" s="139">
        <f>(Constantes!$D$12/0.8)*(0.00376*D477^2-0.0516*D477-6.967)</f>
        <v>-2.6410569749999993</v>
      </c>
      <c r="M477" s="12"/>
    </row>
    <row r="478" spans="2:13" ht="18.75" customHeight="1">
      <c r="B478" s="11"/>
      <c r="C478" s="74">
        <v>473</v>
      </c>
      <c r="D478" s="65">
        <f>(Observaciones!D478+Observaciones!E478)/2</f>
        <v>13</v>
      </c>
      <c r="E478" s="139">
        <f t="shared" si="35"/>
        <v>1.4985150190445926</v>
      </c>
      <c r="F478" s="139">
        <f t="shared" si="36"/>
        <v>9.8019245431965704E-2</v>
      </c>
      <c r="G478" s="139">
        <f t="shared" si="37"/>
        <v>2.470307</v>
      </c>
      <c r="H478" s="139">
        <f>0.001013*Constantes!$D$6/(0.622*G478)</f>
        <v>4.5108175751075688E-2</v>
      </c>
      <c r="I478" s="139">
        <f t="shared" si="38"/>
        <v>0.3493076722279615</v>
      </c>
      <c r="J478" s="139">
        <f t="shared" si="39"/>
        <v>0.17700521735312635</v>
      </c>
      <c r="K478" s="139">
        <f>(Constantes!$D$12/0.8)*(Constantes!$D$7*J478^2+Constantes!$D$8*J478+Constantes!$D$9)</f>
        <v>10.056534012921201</v>
      </c>
      <c r="L478" s="139">
        <f>(Constantes!$D$12/0.8)*(0.00376*D478^2-0.0516*D478-6.967)</f>
        <v>-2.6258849999999994</v>
      </c>
      <c r="M478" s="12"/>
    </row>
    <row r="479" spans="2:13" ht="18.75" customHeight="1">
      <c r="B479" s="11"/>
      <c r="C479" s="74">
        <v>474</v>
      </c>
      <c r="D479" s="65">
        <f>(Observaciones!D479+Observaciones!E479)/2</f>
        <v>13.6</v>
      </c>
      <c r="E479" s="139">
        <f t="shared" si="35"/>
        <v>1.5583614462879349</v>
      </c>
      <c r="F479" s="139">
        <f t="shared" si="36"/>
        <v>0.10144691080047988</v>
      </c>
      <c r="G479" s="139">
        <f t="shared" si="37"/>
        <v>2.4688903999999998</v>
      </c>
      <c r="H479" s="139">
        <f>0.001013*Constantes!$D$6/(0.622*G479)</f>
        <v>4.5134057921369271E-2</v>
      </c>
      <c r="I479" s="139">
        <f t="shared" si="38"/>
        <v>0.3532075459589159</v>
      </c>
      <c r="J479" s="139">
        <f t="shared" si="39"/>
        <v>0.18332580077182775</v>
      </c>
      <c r="K479" s="139">
        <f>(Constantes!$D$12/0.8)*(Constantes!$D$7*J479^2+Constantes!$D$8*J479+Constantes!$D$9)</f>
        <v>10.019462751774096</v>
      </c>
      <c r="L479" s="139">
        <f>(Constantes!$D$12/0.8)*(0.00376*D479^2-0.0516*D479-6.967)</f>
        <v>-2.6149913999999996</v>
      </c>
      <c r="M479" s="12"/>
    </row>
    <row r="480" spans="2:13" ht="18.75" customHeight="1">
      <c r="B480" s="11"/>
      <c r="C480" s="74">
        <v>475</v>
      </c>
      <c r="D480" s="65">
        <f>(Observaciones!D480+Observaciones!E480)/2</f>
        <v>14.5</v>
      </c>
      <c r="E480" s="139">
        <f t="shared" si="35"/>
        <v>1.6520640028566567</v>
      </c>
      <c r="F480" s="139">
        <f t="shared" si="36"/>
        <v>0.10677937410937641</v>
      </c>
      <c r="G480" s="139">
        <f t="shared" si="37"/>
        <v>2.4667654999999997</v>
      </c>
      <c r="H480" s="139">
        <f>0.001013*Constantes!$D$6/(0.622*G480)</f>
        <v>4.5172936914803029E-2</v>
      </c>
      <c r="I480" s="139">
        <f t="shared" si="38"/>
        <v>0.35894072909367275</v>
      </c>
      <c r="J480" s="139">
        <f t="shared" si="39"/>
        <v>0.18959206079926597</v>
      </c>
      <c r="K480" s="139">
        <f>(Constantes!$D$12/0.8)*(Constantes!$D$7*J480^2+Constantes!$D$8*J480+Constantes!$D$9)</f>
        <v>9.9823105927524214</v>
      </c>
      <c r="L480" s="139">
        <f>(Constantes!$D$12/0.8)*(0.00376*D480^2-0.0516*D480-6.967)</f>
        <v>-2.5967474999999993</v>
      </c>
      <c r="M480" s="12"/>
    </row>
    <row r="481" spans="2:13" ht="18.75" customHeight="1">
      <c r="B481" s="11"/>
      <c r="C481" s="74">
        <v>476</v>
      </c>
      <c r="D481" s="65">
        <f>(Observaciones!D481+Observaciones!E481)/2</f>
        <v>12.45</v>
      </c>
      <c r="E481" s="139">
        <f t="shared" si="35"/>
        <v>1.4454380326538754</v>
      </c>
      <c r="F481" s="139">
        <f t="shared" si="36"/>
        <v>9.4964314589914542E-2</v>
      </c>
      <c r="G481" s="139">
        <f t="shared" si="37"/>
        <v>2.47160555</v>
      </c>
      <c r="H481" s="139">
        <f>0.001013*Constantes!$D$6/(0.622*G481)</f>
        <v>4.5084476491450073E-2</v>
      </c>
      <c r="I481" s="139">
        <f t="shared" si="38"/>
        <v>0.34567857031477189</v>
      </c>
      <c r="J481" s="139">
        <f t="shared" si="39"/>
        <v>0.19580214060735721</v>
      </c>
      <c r="K481" s="139">
        <f>(Constantes!$D$12/0.8)*(Constantes!$D$7*J481^2+Constantes!$D$8*J481+Constantes!$D$9)</f>
        <v>9.9450990661438219</v>
      </c>
      <c r="L481" s="139">
        <f>(Constantes!$D$12/0.8)*(0.00376*D481^2-0.0516*D481-6.967)</f>
        <v>-2.6349789749999997</v>
      </c>
      <c r="M481" s="12"/>
    </row>
    <row r="482" spans="2:13" ht="18.75" customHeight="1">
      <c r="B482" s="11"/>
      <c r="C482" s="74">
        <v>477</v>
      </c>
      <c r="D482" s="65">
        <f>(Observaciones!D482+Observaciones!E482)/2</f>
        <v>11.8</v>
      </c>
      <c r="E482" s="139">
        <f t="shared" si="35"/>
        <v>1.384844857641909</v>
      </c>
      <c r="F482" s="139">
        <f t="shared" si="36"/>
        <v>9.1458825865714591E-2</v>
      </c>
      <c r="G482" s="139">
        <f t="shared" si="37"/>
        <v>2.4731402</v>
      </c>
      <c r="H482" s="139">
        <f>0.001013*Constantes!$D$6/(0.622*G482)</f>
        <v>4.5056500361407952E-2</v>
      </c>
      <c r="I482" s="139">
        <f t="shared" si="38"/>
        <v>0.3413233651453087</v>
      </c>
      <c r="J482" s="139">
        <f t="shared" si="39"/>
        <v>0.20195420001543057</v>
      </c>
      <c r="K482" s="139">
        <f>(Constantes!$D$12/0.8)*(Constantes!$D$7*J482^2+Constantes!$D$8*J482+Constantes!$D$9)</f>
        <v>9.9078499743437849</v>
      </c>
      <c r="L482" s="139">
        <f>(Constantes!$D$12/0.8)*(0.00376*D482^2-0.0516*D482-6.967)</f>
        <v>-2.6446265999999996</v>
      </c>
      <c r="M482" s="12"/>
    </row>
    <row r="483" spans="2:13" ht="18.75" customHeight="1">
      <c r="B483" s="11"/>
      <c r="C483" s="74">
        <v>478</v>
      </c>
      <c r="D483" s="65">
        <f>(Observaciones!D483+Observaciones!E483)/2</f>
        <v>10.85</v>
      </c>
      <c r="E483" s="139">
        <f t="shared" si="35"/>
        <v>1.3003002567289974</v>
      </c>
      <c r="F483" s="139">
        <f t="shared" si="36"/>
        <v>8.6534052607070783E-2</v>
      </c>
      <c r="G483" s="139">
        <f t="shared" si="37"/>
        <v>2.4753831499999999</v>
      </c>
      <c r="H483" s="139">
        <f>0.001013*Constantes!$D$6/(0.622*G483)</f>
        <v>4.5015674569455051E-2</v>
      </c>
      <c r="I483" s="139">
        <f t="shared" si="38"/>
        <v>0.33483065028999898</v>
      </c>
      <c r="J483" s="139">
        <f t="shared" si="39"/>
        <v>0.20804641603551075</v>
      </c>
      <c r="K483" s="139">
        <f>(Constantes!$D$12/0.8)*(Constantes!$D$7*J483^2+Constantes!$D$8*J483+Constantes!$D$9)</f>
        <v>9.870585372623637</v>
      </c>
      <c r="L483" s="139">
        <f>(Constantes!$D$12/0.8)*(0.00376*D483^2-0.0516*D483-6.967)</f>
        <v>-2.6565837749999996</v>
      </c>
      <c r="M483" s="12"/>
    </row>
    <row r="484" spans="2:13" ht="18.75" customHeight="1">
      <c r="B484" s="11"/>
      <c r="C484" s="74">
        <v>479</v>
      </c>
      <c r="D484" s="65">
        <f>(Observaciones!D484+Observaciones!E484)/2</f>
        <v>11.9</v>
      </c>
      <c r="E484" s="139">
        <f t="shared" si="35"/>
        <v>1.3940190963940859</v>
      </c>
      <c r="F484" s="139">
        <f t="shared" si="36"/>
        <v>9.1990843524687727E-2</v>
      </c>
      <c r="G484" s="139">
        <f t="shared" si="37"/>
        <v>2.4729041</v>
      </c>
      <c r="H484" s="139">
        <f>0.001013*Constantes!$D$6/(0.622*G484)</f>
        <v>4.506080212132469E-2</v>
      </c>
      <c r="I484" s="139">
        <f t="shared" si="38"/>
        <v>0.34199803993111727</v>
      </c>
      <c r="J484" s="139">
        <f t="shared" si="39"/>
        <v>0.21407698341250986</v>
      </c>
      <c r="K484" s="139">
        <f>(Constantes!$D$12/0.8)*(Constantes!$D$7*J484^2+Constantes!$D$8*J484+Constantes!$D$9)</f>
        <v>9.8333275495371026</v>
      </c>
      <c r="L484" s="139">
        <f>(Constantes!$D$12/0.8)*(0.00376*D484^2-0.0516*D484-6.967)</f>
        <v>-2.6432198999999996</v>
      </c>
      <c r="M484" s="12"/>
    </row>
    <row r="485" spans="2:13" ht="18.75" customHeight="1">
      <c r="B485" s="11"/>
      <c r="C485" s="74">
        <v>480</v>
      </c>
      <c r="D485" s="65">
        <f>(Observaciones!D485+Observaciones!E485)/2</f>
        <v>11.600000000000001</v>
      </c>
      <c r="E485" s="139">
        <f t="shared" si="35"/>
        <v>1.3666553605146041</v>
      </c>
      <c r="F485" s="139">
        <f t="shared" si="36"/>
        <v>9.0402651818888555E-2</v>
      </c>
      <c r="G485" s="139">
        <f t="shared" si="37"/>
        <v>2.4736123999999999</v>
      </c>
      <c r="H485" s="139">
        <f>0.001013*Constantes!$D$6/(0.622*G485)</f>
        <v>4.5047899305126593E-2</v>
      </c>
      <c r="I485" s="139">
        <f t="shared" si="38"/>
        <v>0.33996897773719958</v>
      </c>
      <c r="J485" s="139">
        <f t="shared" si="39"/>
        <v>0.2200441151591645</v>
      </c>
      <c r="K485" s="139">
        <f>(Constantes!$D$12/0.8)*(Constantes!$D$7*J485^2+Constantes!$D$8*J485+Constantes!$D$9)</f>
        <v>9.7960990069866725</v>
      </c>
      <c r="L485" s="139">
        <f>(Constantes!$D$12/0.8)*(0.00376*D485^2-0.0516*D485-6.967)</f>
        <v>-2.6473553999999995</v>
      </c>
      <c r="M485" s="12"/>
    </row>
    <row r="486" spans="2:13" ht="18.75" customHeight="1">
      <c r="B486" s="11"/>
      <c r="C486" s="74">
        <v>481</v>
      </c>
      <c r="D486" s="65">
        <f>(Observaciones!D486+Observaciones!E486)/2</f>
        <v>11.9</v>
      </c>
      <c r="E486" s="139">
        <f t="shared" si="35"/>
        <v>1.3940190963940859</v>
      </c>
      <c r="F486" s="139">
        <f t="shared" si="36"/>
        <v>9.1990843524687727E-2</v>
      </c>
      <c r="G486" s="139">
        <f t="shared" si="37"/>
        <v>2.4729041</v>
      </c>
      <c r="H486" s="139">
        <f>0.001013*Constantes!$D$6/(0.622*G486)</f>
        <v>4.506080212132469E-2</v>
      </c>
      <c r="I486" s="139">
        <f t="shared" si="38"/>
        <v>0.34199803993111727</v>
      </c>
      <c r="J486" s="139">
        <f t="shared" si="39"/>
        <v>0.22594604308555619</v>
      </c>
      <c r="K486" s="139">
        <f>(Constantes!$D$12/0.8)*(Constantes!$D$7*J486^2+Constantes!$D$8*J486+Constantes!$D$9)</f>
        <v>9.7589224399715366</v>
      </c>
      <c r="L486" s="139">
        <f>(Constantes!$D$12/0.8)*(0.00376*D486^2-0.0516*D486-6.967)</f>
        <v>-2.6432198999999996</v>
      </c>
      <c r="M486" s="12"/>
    </row>
    <row r="487" spans="2:13" ht="18.75" customHeight="1">
      <c r="B487" s="11"/>
      <c r="C487" s="74">
        <v>482</v>
      </c>
      <c r="D487" s="65">
        <f>(Observaciones!D487+Observaciones!E487)/2</f>
        <v>14.1</v>
      </c>
      <c r="E487" s="139">
        <f t="shared" si="35"/>
        <v>1.6098253520131185</v>
      </c>
      <c r="F487" s="139">
        <f t="shared" si="36"/>
        <v>0.10438069155687195</v>
      </c>
      <c r="G487" s="139">
        <f t="shared" si="37"/>
        <v>2.4677099</v>
      </c>
      <c r="H487" s="139">
        <f>0.001013*Constantes!$D$6/(0.622*G487)</f>
        <v>4.5155649095994843E-2</v>
      </c>
      <c r="I487" s="139">
        <f t="shared" si="38"/>
        <v>0.35640998531823892</v>
      </c>
      <c r="J487" s="139">
        <f t="shared" si="39"/>
        <v>0.23178101832306697</v>
      </c>
      <c r="K487" s="139">
        <f>(Constantes!$D$12/0.8)*(Constantes!$D$7*J487^2+Constantes!$D$8*J487+Constantes!$D$9)</f>
        <v>9.7218207160391437</v>
      </c>
      <c r="L487" s="139">
        <f>(Constantes!$D$12/0.8)*(0.00376*D487^2-0.0516*D487-6.967)</f>
        <v>-2.6051378999999995</v>
      </c>
      <c r="M487" s="12"/>
    </row>
    <row r="488" spans="2:13" ht="18.75" customHeight="1">
      <c r="B488" s="11"/>
      <c r="C488" s="74">
        <v>483</v>
      </c>
      <c r="D488" s="65">
        <f>(Observaciones!D488+Observaciones!E488)/2</f>
        <v>12.200000000000001</v>
      </c>
      <c r="E488" s="139">
        <f t="shared" si="35"/>
        <v>1.4218629321922343</v>
      </c>
      <c r="F488" s="139">
        <f t="shared" si="36"/>
        <v>9.3602745308232108E-2</v>
      </c>
      <c r="G488" s="139">
        <f t="shared" si="37"/>
        <v>2.4721957999999997</v>
      </c>
      <c r="H488" s="139">
        <f>0.001013*Constantes!$D$6/(0.622*G488)</f>
        <v>4.5073712331002484E-2</v>
      </c>
      <c r="I488" s="139">
        <f t="shared" si="38"/>
        <v>0.34401194911201238</v>
      </c>
      <c r="J488" s="139">
        <f t="shared" si="39"/>
        <v>0.23754731184260425</v>
      </c>
      <c r="K488" s="139">
        <f>(Constantes!$D$12/0.8)*(Constantes!$D$7*J488^2+Constantes!$D$8*J488+Constantes!$D$9)</f>
        <v>9.6848168544628859</v>
      </c>
      <c r="L488" s="139">
        <f>(Constantes!$D$12/0.8)*(0.00376*D488^2-0.0516*D488-6.967)</f>
        <v>-2.6388305999999995</v>
      </c>
      <c r="M488" s="12"/>
    </row>
    <row r="489" spans="2:13" ht="18.75" customHeight="1">
      <c r="B489" s="11"/>
      <c r="C489" s="74">
        <v>484</v>
      </c>
      <c r="D489" s="65">
        <f>(Observaciones!D489+Observaciones!E489)/2</f>
        <v>13.85</v>
      </c>
      <c r="E489" s="139">
        <f t="shared" si="35"/>
        <v>1.5839100041391287</v>
      </c>
      <c r="F489" s="139">
        <f t="shared" si="36"/>
        <v>0.10290490852509908</v>
      </c>
      <c r="G489" s="139">
        <f t="shared" si="37"/>
        <v>2.4683001499999997</v>
      </c>
      <c r="H489" s="139">
        <f>0.001013*Constantes!$D$6/(0.622*G489)</f>
        <v>4.5144850927109709E-2</v>
      </c>
      <c r="I489" s="139">
        <f t="shared" si="38"/>
        <v>0.35481417383138586</v>
      </c>
      <c r="J489" s="139">
        <f t="shared" si="39"/>
        <v>0.24324321496695228</v>
      </c>
      <c r="K489" s="139">
        <f>(Constantes!$D$12/0.8)*(Constantes!$D$7*J489^2+Constantes!$D$8*J489+Constantes!$D$9)</f>
        <v>9.6479340051686826</v>
      </c>
      <c r="L489" s="139">
        <f>(Constantes!$D$12/0.8)*(0.00376*D489^2-0.0516*D489-6.967)</f>
        <v>-2.6101527749999995</v>
      </c>
      <c r="M489" s="12"/>
    </row>
    <row r="490" spans="2:13" ht="18.75" customHeight="1">
      <c r="B490" s="11"/>
      <c r="C490" s="74">
        <v>485</v>
      </c>
      <c r="D490" s="65">
        <f>(Observaciones!D490+Observaciones!E490)/2</f>
        <v>12.6</v>
      </c>
      <c r="E490" s="139">
        <f t="shared" si="35"/>
        <v>1.4597472514986058</v>
      </c>
      <c r="F490" s="139">
        <f t="shared" si="36"/>
        <v>9.5789323919104052E-2</v>
      </c>
      <c r="G490" s="139">
        <f t="shared" si="37"/>
        <v>2.4712513999999999</v>
      </c>
      <c r="H490" s="139">
        <f>0.001013*Constantes!$D$6/(0.622*G490)</f>
        <v>4.5090937455862456E-2</v>
      </c>
      <c r="I490" s="139">
        <f t="shared" si="38"/>
        <v>0.34667344489607588</v>
      </c>
      <c r="J490" s="139">
        <f t="shared" si="39"/>
        <v>0.24886703987708622</v>
      </c>
      <c r="K490" s="139">
        <f>(Constantes!$D$12/0.8)*(Constantes!$D$7*J490^2+Constantes!$D$8*J490+Constantes!$D$9)</f>
        <v>9.6111954274336817</v>
      </c>
      <c r="L490" s="139">
        <f>(Constantes!$D$12/0.8)*(0.00376*D490^2-0.0516*D490-6.967)</f>
        <v>-2.6325833999999997</v>
      </c>
      <c r="M490" s="12"/>
    </row>
    <row r="491" spans="2:13" ht="18.75" customHeight="1">
      <c r="B491" s="11"/>
      <c r="C491" s="74">
        <v>486</v>
      </c>
      <c r="D491" s="65">
        <f>(Observaciones!D491+Observaciones!E491)/2</f>
        <v>12.55</v>
      </c>
      <c r="E491" s="139">
        <f t="shared" si="35"/>
        <v>1.4549637534474031</v>
      </c>
      <c r="F491" s="139">
        <f t="shared" si="36"/>
        <v>9.551364537557766E-2</v>
      </c>
      <c r="G491" s="139">
        <f t="shared" si="37"/>
        <v>2.4713694500000001</v>
      </c>
      <c r="H491" s="139">
        <f>0.001013*Constantes!$D$6/(0.622*G491)</f>
        <v>4.5088783595310905E-2</v>
      </c>
      <c r="I491" s="139">
        <f t="shared" si="38"/>
        <v>0.34634224568893279</v>
      </c>
      <c r="J491" s="139">
        <f t="shared" si="39"/>
        <v>0.25441712011231482</v>
      </c>
      <c r="K491" s="139">
        <f>(Constantes!$D$12/0.8)*(Constantes!$D$7*J491^2+Constantes!$D$8*J491+Constantes!$D$9)</f>
        <v>9.5746244683803923</v>
      </c>
      <c r="L491" s="139">
        <f>(Constantes!$D$12/0.8)*(0.00376*D491^2-0.0516*D491-6.967)</f>
        <v>-2.6333889749999995</v>
      </c>
      <c r="M491" s="12"/>
    </row>
    <row r="492" spans="2:13" ht="18.75" customHeight="1">
      <c r="B492" s="11"/>
      <c r="C492" s="74">
        <v>487</v>
      </c>
      <c r="D492" s="65">
        <f>(Observaciones!D492+Observaciones!E492)/2</f>
        <v>13.15</v>
      </c>
      <c r="E492" s="139">
        <f t="shared" si="35"/>
        <v>1.5132842544432668</v>
      </c>
      <c r="F492" s="139">
        <f t="shared" si="36"/>
        <v>9.8866781254448824E-2</v>
      </c>
      <c r="G492" s="139">
        <f t="shared" si="37"/>
        <v>2.4699528499999999</v>
      </c>
      <c r="H492" s="139">
        <f>0.001013*Constantes!$D$6/(0.622*G492)</f>
        <v>4.5114643510345769E-2</v>
      </c>
      <c r="I492" s="139">
        <f t="shared" si="38"/>
        <v>0.35028844443641177</v>
      </c>
      <c r="J492" s="139">
        <f t="shared" si="39"/>
        <v>0.25989181106408216</v>
      </c>
      <c r="K492" s="139">
        <f>(Constantes!$D$12/0.8)*(Constantes!$D$7*J492^2+Constantes!$D$8*J492+Constantes!$D$9)</f>
        <v>9.53824454129008</v>
      </c>
      <c r="L492" s="139">
        <f>(Constantes!$D$12/0.8)*(0.00376*D492^2-0.0516*D492-6.967)</f>
        <v>-2.6232567749999993</v>
      </c>
      <c r="M492" s="12"/>
    </row>
    <row r="493" spans="2:13" ht="18.75" customHeight="1">
      <c r="B493" s="11"/>
      <c r="C493" s="74">
        <v>488</v>
      </c>
      <c r="D493" s="65">
        <f>(Observaciones!D493+Observaciones!E493)/2</f>
        <v>13.25</v>
      </c>
      <c r="E493" s="139">
        <f t="shared" si="35"/>
        <v>1.5232012546387372</v>
      </c>
      <c r="F493" s="139">
        <f t="shared" si="36"/>
        <v>9.943526343834895E-2</v>
      </c>
      <c r="G493" s="139">
        <f t="shared" si="37"/>
        <v>2.4697167499999999</v>
      </c>
      <c r="H493" s="139">
        <f>0.001013*Constantes!$D$6/(0.622*G493)</f>
        <v>4.5118956380367316E-2</v>
      </c>
      <c r="I493" s="139">
        <f t="shared" si="38"/>
        <v>0.35094014605756357</v>
      </c>
      <c r="J493" s="139">
        <f t="shared" si="39"/>
        <v>0.26528949046330741</v>
      </c>
      <c r="K493" s="139">
        <f>(Constantes!$D$12/0.8)*(Constantes!$D$7*J493^2+Constantes!$D$8*J493+Constantes!$D$9)</f>
        <v>9.5020791037591863</v>
      </c>
      <c r="L493" s="139">
        <f>(Constantes!$D$12/0.8)*(0.00376*D493^2-0.0516*D493-6.967)</f>
        <v>-2.6214693749999993</v>
      </c>
      <c r="M493" s="12"/>
    </row>
    <row r="494" spans="2:13" ht="18.75" customHeight="1">
      <c r="B494" s="11"/>
      <c r="C494" s="74">
        <v>489</v>
      </c>
      <c r="D494" s="65">
        <f>(Observaciones!D494+Observaciones!E494)/2</f>
        <v>11.899999999999999</v>
      </c>
      <c r="E494" s="139">
        <f t="shared" si="35"/>
        <v>1.3940190963940857</v>
      </c>
      <c r="F494" s="139">
        <f t="shared" si="36"/>
        <v>9.1990843524687713E-2</v>
      </c>
      <c r="G494" s="139">
        <f t="shared" si="37"/>
        <v>2.4729041</v>
      </c>
      <c r="H494" s="139">
        <f>0.001013*Constantes!$D$6/(0.622*G494)</f>
        <v>4.506080212132469E-2</v>
      </c>
      <c r="I494" s="139">
        <f t="shared" si="38"/>
        <v>0.34199803993111721</v>
      </c>
      <c r="J494" s="139">
        <f t="shared" si="39"/>
        <v>0.27060855886109192</v>
      </c>
      <c r="K494" s="139">
        <f>(Constantes!$D$12/0.8)*(Constantes!$D$7*J494^2+Constantes!$D$8*J494+Constantes!$D$9)</f>
        <v>9.4661516357231044</v>
      </c>
      <c r="L494" s="139">
        <f>(Constantes!$D$12/0.8)*(0.00376*D494^2-0.0516*D494-6.967)</f>
        <v>-2.6432198999999996</v>
      </c>
      <c r="M494" s="12"/>
    </row>
    <row r="495" spans="2:13" ht="18.75" customHeight="1">
      <c r="B495" s="11"/>
      <c r="C495" s="74">
        <v>490</v>
      </c>
      <c r="D495" s="65">
        <f>(Observaciones!D495+Observaciones!E495)/2</f>
        <v>12.450000000000001</v>
      </c>
      <c r="E495" s="139">
        <f t="shared" si="35"/>
        <v>1.4454380326538756</v>
      </c>
      <c r="F495" s="139">
        <f t="shared" si="36"/>
        <v>9.4964314589914556E-2</v>
      </c>
      <c r="G495" s="139">
        <f t="shared" si="37"/>
        <v>2.47160555</v>
      </c>
      <c r="H495" s="139">
        <f>0.001013*Constantes!$D$6/(0.622*G495)</f>
        <v>4.5084476491450073E-2</v>
      </c>
      <c r="I495" s="139">
        <f t="shared" si="38"/>
        <v>0.34567857031477189</v>
      </c>
      <c r="J495" s="139">
        <f t="shared" si="39"/>
        <v>0.27584744010267465</v>
      </c>
      <c r="K495" s="139">
        <f>(Constantes!$D$12/0.8)*(Constantes!$D$7*J495^2+Constantes!$D$8*J495+Constantes!$D$9)</f>
        <v>9.4304856173714455</v>
      </c>
      <c r="L495" s="139">
        <f>(Constantes!$D$12/0.8)*(0.00376*D495^2-0.0516*D495-6.967)</f>
        <v>-2.6349789749999997</v>
      </c>
      <c r="M495" s="12"/>
    </row>
    <row r="496" spans="2:13" ht="18.75" customHeight="1">
      <c r="B496" s="11"/>
      <c r="C496" s="74">
        <v>491</v>
      </c>
      <c r="D496" s="65">
        <f>(Observaciones!D496+Observaciones!E496)/2</f>
        <v>11.15</v>
      </c>
      <c r="E496" s="139">
        <f t="shared" si="35"/>
        <v>1.3264944974668198</v>
      </c>
      <c r="F496" s="139">
        <f t="shared" si="36"/>
        <v>8.8064202128366353E-2</v>
      </c>
      <c r="G496" s="139">
        <f t="shared" si="37"/>
        <v>2.47467485</v>
      </c>
      <c r="H496" s="139">
        <f>0.001013*Constantes!$D$6/(0.622*G496)</f>
        <v>4.5028558929716578E-2</v>
      </c>
      <c r="I496" s="139">
        <f t="shared" si="38"/>
        <v>0.33689717588432466</v>
      </c>
      <c r="J496" s="139">
        <f t="shared" si="39"/>
        <v>0.28100458179447985</v>
      </c>
      <c r="K496" s="139">
        <f>(Constantes!$D$12/0.8)*(Constantes!$D$7*J496^2+Constantes!$D$8*J496+Constantes!$D$9)</f>
        <v>9.3951045069794059</v>
      </c>
      <c r="L496" s="139">
        <f>(Constantes!$D$12/0.8)*(0.00376*D496^2-0.0516*D496-6.967)</f>
        <v>-2.6530827749999997</v>
      </c>
      <c r="M496" s="12"/>
    </row>
    <row r="497" spans="2:13" ht="18.75" customHeight="1">
      <c r="B497" s="11"/>
      <c r="C497" s="74">
        <v>492</v>
      </c>
      <c r="D497" s="65">
        <f>(Observaciones!D497+Observaciones!E497)/2</f>
        <v>12.4</v>
      </c>
      <c r="E497" s="139">
        <f t="shared" si="35"/>
        <v>1.440695742444418</v>
      </c>
      <c r="F497" s="139">
        <f t="shared" si="36"/>
        <v>9.4690659669251859E-2</v>
      </c>
      <c r="G497" s="139">
        <f t="shared" si="37"/>
        <v>2.4717235999999998</v>
      </c>
      <c r="H497" s="139">
        <f>0.001013*Constantes!$D$6/(0.622*G497)</f>
        <v>4.508232324808184E-2</v>
      </c>
      <c r="I497" s="139">
        <f t="shared" si="38"/>
        <v>0.34534609482941636</v>
      </c>
      <c r="J497" s="139">
        <f t="shared" si="39"/>
        <v>0.2860784557641235</v>
      </c>
      <c r="K497" s="139">
        <f>(Constantes!$D$12/0.8)*(Constantes!$D$7*J497^2+Constantes!$D$8*J497+Constantes!$D$9)</f>
        <v>9.3600317186797586</v>
      </c>
      <c r="L497" s="139">
        <f>(Constantes!$D$12/0.8)*(0.00376*D497^2-0.0516*D497-6.967)</f>
        <v>-2.6357633999999992</v>
      </c>
      <c r="M497" s="12"/>
    </row>
    <row r="498" spans="2:13" ht="18.75" customHeight="1">
      <c r="B498" s="11"/>
      <c r="C498" s="74">
        <v>493</v>
      </c>
      <c r="D498" s="65">
        <f>(Observaciones!D498+Observaciones!E498)/2</f>
        <v>11.15</v>
      </c>
      <c r="E498" s="139">
        <f t="shared" si="35"/>
        <v>1.3264944974668198</v>
      </c>
      <c r="F498" s="139">
        <f t="shared" si="36"/>
        <v>8.8064202128366353E-2</v>
      </c>
      <c r="G498" s="139">
        <f t="shared" si="37"/>
        <v>2.47467485</v>
      </c>
      <c r="H498" s="139">
        <f>0.001013*Constantes!$D$6/(0.622*G498)</f>
        <v>4.5028558929716578E-2</v>
      </c>
      <c r="I498" s="139">
        <f t="shared" si="38"/>
        <v>0.33689717588432466</v>
      </c>
      <c r="J498" s="139">
        <f t="shared" si="39"/>
        <v>0.29106755851324578</v>
      </c>
      <c r="K498" s="139">
        <f>(Constantes!$D$12/0.8)*(Constantes!$D$7*J498^2+Constantes!$D$8*J498+Constantes!$D$9)</f>
        <v>9.325290600200189</v>
      </c>
      <c r="L498" s="139">
        <f>(Constantes!$D$12/0.8)*(0.00376*D498^2-0.0516*D498-6.967)</f>
        <v>-2.6530827749999997</v>
      </c>
      <c r="M498" s="12"/>
    </row>
    <row r="499" spans="2:13" ht="18.75" customHeight="1">
      <c r="B499" s="11"/>
      <c r="C499" s="74">
        <v>494</v>
      </c>
      <c r="D499" s="65">
        <f>(Observaciones!D499+Observaciones!E499)/2</f>
        <v>11.75</v>
      </c>
      <c r="E499" s="139">
        <f t="shared" ref="E499:E562" si="40">EXP((16.78*D499-116.9)/(D499+237.3))</f>
        <v>1.3802776599471762</v>
      </c>
      <c r="F499" s="139">
        <f t="shared" ref="F499:F562" si="41">4098*E499/((D499+237.3)^2)</f>
        <v>9.1193801661548224E-2</v>
      </c>
      <c r="G499" s="139">
        <f t="shared" ref="G499:G562" si="42">2.501-0.002361*D499</f>
        <v>2.4732582499999998</v>
      </c>
      <c r="H499" s="139">
        <f>0.001013*Constantes!$D$6/(0.622*G499)</f>
        <v>4.5054349789437696E-2</v>
      </c>
      <c r="I499" s="139">
        <f t="shared" ref="I499:I562" si="43">IF(D499&gt;0,1.26*F499/(G499*(F499+H499)),0)</f>
        <v>0.34098539738615508</v>
      </c>
      <c r="J499" s="139">
        <f t="shared" ref="J499:J562" si="44">0.409*SIN(2*PI()*(C499-82)/365)</f>
        <v>0.29597041166302795</v>
      </c>
      <c r="K499" s="139">
        <f>(Constantes!$D$12/0.8)*(Constantes!$D$7*J499^2+Constantes!$D$8*J499+Constantes!$D$9)</f>
        <v>9.2909044105907235</v>
      </c>
      <c r="L499" s="139">
        <f>(Constantes!$D$12/0.8)*(0.00376*D499^2-0.0516*D499-6.967)</f>
        <v>-2.6453193749999993</v>
      </c>
      <c r="M499" s="12"/>
    </row>
    <row r="500" spans="2:13" ht="18.75" customHeight="1">
      <c r="B500" s="11"/>
      <c r="C500" s="74">
        <v>495</v>
      </c>
      <c r="D500" s="65">
        <f>(Observaciones!D500+Observaciones!E500)/2</f>
        <v>12.25</v>
      </c>
      <c r="E500" s="139">
        <f t="shared" si="40"/>
        <v>1.4265507491669478</v>
      </c>
      <c r="F500" s="139">
        <f t="shared" si="41"/>
        <v>9.387372076527814E-2</v>
      </c>
      <c r="G500" s="139">
        <f t="shared" si="42"/>
        <v>2.47207775</v>
      </c>
      <c r="H500" s="139">
        <f>0.001013*Constantes!$D$6/(0.622*G500)</f>
        <v>4.5075864751872197E-2</v>
      </c>
      <c r="I500" s="139">
        <f t="shared" si="43"/>
        <v>0.34434612138705856</v>
      </c>
      <c r="J500" s="139">
        <f t="shared" si="44"/>
        <v>0.30078556239227006</v>
      </c>
      <c r="K500" s="139">
        <f>(Constantes!$D$12/0.8)*(Constantes!$D$7*J500^2+Constantes!$D$8*J500+Constantes!$D$9)</f>
        <v>9.2568962979660565</v>
      </c>
      <c r="L500" s="139">
        <f>(Constantes!$D$12/0.8)*(0.00376*D500^2-0.0516*D500-6.967)</f>
        <v>-2.6380743749999995</v>
      </c>
      <c r="M500" s="12"/>
    </row>
    <row r="501" spans="2:13" ht="18.75" customHeight="1">
      <c r="B501" s="11"/>
      <c r="C501" s="74">
        <v>496</v>
      </c>
      <c r="D501" s="65">
        <f>(Observaciones!D501+Observaciones!E501)/2</f>
        <v>12.15</v>
      </c>
      <c r="E501" s="139">
        <f t="shared" si="40"/>
        <v>1.4171886499432413</v>
      </c>
      <c r="F501" s="139">
        <f t="shared" si="41"/>
        <v>9.3332436390604984E-2</v>
      </c>
      <c r="G501" s="139">
        <f t="shared" si="42"/>
        <v>2.4723138499999999</v>
      </c>
      <c r="H501" s="139">
        <f>0.001013*Constantes!$D$6/(0.622*G501)</f>
        <v>4.5071560115683744E-2</v>
      </c>
      <c r="I501" s="139">
        <f t="shared" si="43"/>
        <v>0.34367735355446433</v>
      </c>
      <c r="J501" s="139">
        <f t="shared" si="44"/>
        <v>0.3055115838678909</v>
      </c>
      <c r="K501" s="139">
        <f>(Constantes!$D$12/0.8)*(Constantes!$D$7*J501^2+Constantes!$D$8*J501+Constantes!$D$9)</f>
        <v>9.2232892772875896</v>
      </c>
      <c r="L501" s="139">
        <f>(Constantes!$D$12/0.8)*(0.00376*D501^2-0.0516*D501-6.967)</f>
        <v>-2.6395797749999996</v>
      </c>
      <c r="M501" s="12"/>
    </row>
    <row r="502" spans="2:13" ht="18.75" customHeight="1">
      <c r="B502" s="11"/>
      <c r="C502" s="74">
        <v>497</v>
      </c>
      <c r="D502" s="65">
        <f>(Observaciones!D502+Observaciones!E502)/2</f>
        <v>11.15</v>
      </c>
      <c r="E502" s="139">
        <f t="shared" si="40"/>
        <v>1.3264944974668198</v>
      </c>
      <c r="F502" s="139">
        <f t="shared" si="41"/>
        <v>8.8064202128366353E-2</v>
      </c>
      <c r="G502" s="139">
        <f t="shared" si="42"/>
        <v>2.47467485</v>
      </c>
      <c r="H502" s="139">
        <f>0.001013*Constantes!$D$6/(0.622*G502)</f>
        <v>4.5028558929716578E-2</v>
      </c>
      <c r="I502" s="139">
        <f t="shared" si="43"/>
        <v>0.33689717588432466</v>
      </c>
      <c r="J502" s="139">
        <f t="shared" si="44"/>
        <v>0.31014707566773192</v>
      </c>
      <c r="K502" s="139">
        <f>(Constantes!$D$12/0.8)*(Constantes!$D$7*J502^2+Constantes!$D$8*J502+Constantes!$D$9)</f>
        <v>9.1901062082099312</v>
      </c>
      <c r="L502" s="139">
        <f>(Constantes!$D$12/0.8)*(0.00376*D502^2-0.0516*D502-6.967)</f>
        <v>-2.6530827749999997</v>
      </c>
      <c r="M502" s="12"/>
    </row>
    <row r="503" spans="2:13" ht="18.75" customHeight="1">
      <c r="B503" s="11"/>
      <c r="C503" s="74">
        <v>498</v>
      </c>
      <c r="D503" s="65">
        <f>(Observaciones!D503+Observaciones!E503)/2</f>
        <v>10.5</v>
      </c>
      <c r="E503" s="139">
        <f t="shared" si="40"/>
        <v>1.270315807299828</v>
      </c>
      <c r="F503" s="139">
        <f t="shared" si="41"/>
        <v>8.4777587211605721E-2</v>
      </c>
      <c r="G503" s="139">
        <f t="shared" si="42"/>
        <v>2.4762095</v>
      </c>
      <c r="H503" s="139">
        <f>0.001013*Constantes!$D$6/(0.622*G503)</f>
        <v>4.5000652131862245E-2</v>
      </c>
      <c r="I503" s="139">
        <f t="shared" si="43"/>
        <v>0.33240100947604179</v>
      </c>
      <c r="J503" s="139">
        <f t="shared" si="44"/>
        <v>0.31469066419553055</v>
      </c>
      <c r="K503" s="139">
        <f>(Constantes!$D$12/0.8)*(Constantes!$D$7*J503^2+Constantes!$D$8*J503+Constantes!$D$9)</f>
        <v>9.1573697730166561</v>
      </c>
      <c r="L503" s="139">
        <f>(Constantes!$D$12/0.8)*(0.00376*D503^2-0.0516*D503-6.967)</f>
        <v>-2.6603474999999994</v>
      </c>
      <c r="M503" s="12"/>
    </row>
    <row r="504" spans="2:13" ht="18.75" customHeight="1">
      <c r="B504" s="11"/>
      <c r="C504" s="74">
        <v>499</v>
      </c>
      <c r="D504" s="65">
        <f>(Observaciones!D504+Observaciones!E504)/2</f>
        <v>10.5</v>
      </c>
      <c r="E504" s="139">
        <f t="shared" si="40"/>
        <v>1.270315807299828</v>
      </c>
      <c r="F504" s="139">
        <f t="shared" si="41"/>
        <v>8.4777587211605721E-2</v>
      </c>
      <c r="G504" s="139">
        <f t="shared" si="42"/>
        <v>2.4762095</v>
      </c>
      <c r="H504" s="139">
        <f>0.001013*Constantes!$D$6/(0.622*G504)</f>
        <v>4.5000652131862245E-2</v>
      </c>
      <c r="I504" s="139">
        <f t="shared" si="43"/>
        <v>0.33240100947604179</v>
      </c>
      <c r="J504" s="139">
        <f t="shared" si="44"/>
        <v>0.31914100308794702</v>
      </c>
      <c r="K504" s="139">
        <f>(Constantes!$D$12/0.8)*(Constantes!$D$7*J504^2+Constantes!$D$8*J504+Constantes!$D$9)</f>
        <v>9.1251024546699373</v>
      </c>
      <c r="L504" s="139">
        <f>(Constantes!$D$12/0.8)*(0.00376*D504^2-0.0516*D504-6.967)</f>
        <v>-2.6603474999999994</v>
      </c>
      <c r="M504" s="12"/>
    </row>
    <row r="505" spans="2:13" ht="18.75" customHeight="1">
      <c r="B505" s="11"/>
      <c r="C505" s="74">
        <v>500</v>
      </c>
      <c r="D505" s="65">
        <f>(Observaciones!D505+Observaciones!E505)/2</f>
        <v>11.25</v>
      </c>
      <c r="E505" s="139">
        <f t="shared" si="40"/>
        <v>1.3353283650298429</v>
      </c>
      <c r="F505" s="139">
        <f t="shared" si="41"/>
        <v>8.8579350899344877E-2</v>
      </c>
      <c r="G505" s="139">
        <f t="shared" si="42"/>
        <v>2.47443875</v>
      </c>
      <c r="H505" s="139">
        <f>0.001013*Constantes!$D$6/(0.622*G505)</f>
        <v>4.5032855355628641E-2</v>
      </c>
      <c r="I505" s="139">
        <f t="shared" si="43"/>
        <v>0.33758270995629469</v>
      </c>
      <c r="J505" s="139">
        <f t="shared" si="44"/>
        <v>0.32349677361352203</v>
      </c>
      <c r="K505" s="139">
        <f>(Constantes!$D$12/0.8)*(Constantes!$D$7*J505^2+Constantes!$D$8*J505+Constantes!$D$9)</f>
        <v>9.0933265149985978</v>
      </c>
      <c r="L505" s="139">
        <f>(Constantes!$D$12/0.8)*(0.00376*D505^2-0.0516*D505-6.967)</f>
        <v>-2.6518593749999995</v>
      </c>
      <c r="M505" s="12"/>
    </row>
    <row r="506" spans="2:13" ht="18.75" customHeight="1">
      <c r="B506" s="11"/>
      <c r="C506" s="74">
        <v>501</v>
      </c>
      <c r="D506" s="65">
        <f>(Observaciones!D506+Observaciones!E506)/2</f>
        <v>10.25</v>
      </c>
      <c r="E506" s="139">
        <f t="shared" si="40"/>
        <v>1.2492721463078402</v>
      </c>
      <c r="F506" s="139">
        <f t="shared" si="41"/>
        <v>8.3541669468764471E-2</v>
      </c>
      <c r="G506" s="139">
        <f t="shared" si="42"/>
        <v>2.4767997500000001</v>
      </c>
      <c r="H506" s="139">
        <f>0.001013*Constantes!$D$6/(0.622*G506)</f>
        <v>4.4989927956473885E-2</v>
      </c>
      <c r="I506" s="139">
        <f t="shared" si="43"/>
        <v>0.33065332530236252</v>
      </c>
      <c r="J506" s="139">
        <f t="shared" si="44"/>
        <v>0.32775668506344252</v>
      </c>
      <c r="K506" s="139">
        <f>(Constantes!$D$12/0.8)*(Constantes!$D$7*J506^2+Constantes!$D$8*J506+Constantes!$D$9)</f>
        <v>9.0620639730490797</v>
      </c>
      <c r="L506" s="139">
        <f>(Constantes!$D$12/0.8)*(0.00376*D506^2-0.0516*D506-6.967)</f>
        <v>-2.6628243749999996</v>
      </c>
      <c r="M506" s="12"/>
    </row>
    <row r="507" spans="2:13" ht="18.75" customHeight="1">
      <c r="B507" s="11"/>
      <c r="C507" s="74">
        <v>502</v>
      </c>
      <c r="D507" s="65">
        <f>(Observaciones!D507+Observaciones!E507)/2</f>
        <v>10.9</v>
      </c>
      <c r="E507" s="139">
        <f t="shared" si="40"/>
        <v>1.3046341322396258</v>
      </c>
      <c r="F507" s="139">
        <f t="shared" si="41"/>
        <v>8.6787491598136493E-2</v>
      </c>
      <c r="G507" s="139">
        <f t="shared" si="42"/>
        <v>2.4752651000000001</v>
      </c>
      <c r="H507" s="139">
        <f>0.001013*Constantes!$D$6/(0.622*G507)</f>
        <v>4.5017821450766028E-2</v>
      </c>
      <c r="I507" s="139">
        <f t="shared" si="43"/>
        <v>0.33517610193237696</v>
      </c>
      <c r="J507" s="139">
        <f t="shared" si="44"/>
        <v>0.33191947513401077</v>
      </c>
      <c r="K507" s="139">
        <f>(Constantes!$D$12/0.8)*(Constantes!$D$7*J507^2+Constantes!$D$8*J507+Constantes!$D$9)</f>
        <v>9.0313365836234443</v>
      </c>
      <c r="L507" s="139">
        <f>(Constantes!$D$12/0.8)*(0.00376*D507^2-0.0516*D507-6.967)</f>
        <v>-2.6560178999999993</v>
      </c>
      <c r="M507" s="12"/>
    </row>
    <row r="508" spans="2:13" ht="18.75" customHeight="1">
      <c r="B508" s="11"/>
      <c r="C508" s="74">
        <v>503</v>
      </c>
      <c r="D508" s="65">
        <f>(Observaciones!D508+Observaciones!E508)/2</f>
        <v>11.25</v>
      </c>
      <c r="E508" s="139">
        <f t="shared" si="40"/>
        <v>1.3353283650298429</v>
      </c>
      <c r="F508" s="139">
        <f t="shared" si="41"/>
        <v>8.8579350899344877E-2</v>
      </c>
      <c r="G508" s="139">
        <f t="shared" si="42"/>
        <v>2.47443875</v>
      </c>
      <c r="H508" s="139">
        <f>0.001013*Constantes!$D$6/(0.622*G508)</f>
        <v>4.5032855355628641E-2</v>
      </c>
      <c r="I508" s="139">
        <f t="shared" si="43"/>
        <v>0.33758270995629469</v>
      </c>
      <c r="J508" s="139">
        <f t="shared" si="44"/>
        <v>0.33598391030068719</v>
      </c>
      <c r="K508" s="139">
        <f>(Constantes!$D$12/0.8)*(Constantes!$D$7*J508^2+Constantes!$D$8*J508+Constantes!$D$9)</f>
        <v>9.0011658160286494</v>
      </c>
      <c r="L508" s="139">
        <f>(Constantes!$D$12/0.8)*(0.00376*D508^2-0.0516*D508-6.967)</f>
        <v>-2.6518593749999995</v>
      </c>
      <c r="M508" s="12"/>
    </row>
    <row r="509" spans="2:13" ht="18.75" customHeight="1">
      <c r="B509" s="11"/>
      <c r="C509" s="74">
        <v>504</v>
      </c>
      <c r="D509" s="65">
        <f>(Observaciones!D509+Observaciones!E509)/2</f>
        <v>10.25</v>
      </c>
      <c r="E509" s="139">
        <f t="shared" si="40"/>
        <v>1.2492721463078402</v>
      </c>
      <c r="F509" s="139">
        <f t="shared" si="41"/>
        <v>8.3541669468764471E-2</v>
      </c>
      <c r="G509" s="139">
        <f t="shared" si="42"/>
        <v>2.4767997500000001</v>
      </c>
      <c r="H509" s="139">
        <f>0.001013*Constantes!$D$6/(0.622*G509)</f>
        <v>4.4989927956473885E-2</v>
      </c>
      <c r="I509" s="139">
        <f t="shared" si="43"/>
        <v>0.33065332530236252</v>
      </c>
      <c r="J509" s="139">
        <f t="shared" si="44"/>
        <v>0.33994878618361546</v>
      </c>
      <c r="K509" s="139">
        <f>(Constantes!$D$12/0.8)*(Constantes!$D$7*J509^2+Constantes!$D$8*J509+Constantes!$D$9)</f>
        <v>8.9715728330607405</v>
      </c>
      <c r="L509" s="139">
        <f>(Constantes!$D$12/0.8)*(0.00376*D509^2-0.0516*D509-6.967)</f>
        <v>-2.6628243749999996</v>
      </c>
      <c r="M509" s="12"/>
    </row>
    <row r="510" spans="2:13" ht="18.75" customHeight="1">
      <c r="B510" s="11"/>
      <c r="C510" s="74">
        <v>505</v>
      </c>
      <c r="D510" s="65">
        <f>(Observaciones!D510+Observaciones!E510)/2</f>
        <v>11.65</v>
      </c>
      <c r="E510" s="139">
        <f t="shared" si="40"/>
        <v>1.3711829440577765</v>
      </c>
      <c r="F510" s="139">
        <f t="shared" si="41"/>
        <v>9.0665715946703279E-2</v>
      </c>
      <c r="G510" s="139">
        <f t="shared" si="42"/>
        <v>2.4734943499999997</v>
      </c>
      <c r="H510" s="139">
        <f>0.001013*Constantes!$D$6/(0.622*G510)</f>
        <v>4.5050049261326407E-2</v>
      </c>
      <c r="I510" s="139">
        <f t="shared" si="43"/>
        <v>0.34030820325039612</v>
      </c>
      <c r="J510" s="139">
        <f t="shared" si="44"/>
        <v>0.3438129279045013</v>
      </c>
      <c r="K510" s="139">
        <f>(Constantes!$D$12/0.8)*(Constantes!$D$7*J510^2+Constantes!$D$8*J510+Constantes!$D$9)</f>
        <v>8.9425784702477671</v>
      </c>
      <c r="L510" s="139">
        <f>(Constantes!$D$12/0.8)*(0.00376*D510^2-0.0516*D510-6.967)</f>
        <v>-2.6466837749999992</v>
      </c>
      <c r="M510" s="12"/>
    </row>
    <row r="511" spans="2:13" ht="18.75" customHeight="1">
      <c r="B511" s="11"/>
      <c r="C511" s="74">
        <v>506</v>
      </c>
      <c r="D511" s="65">
        <f>(Observaciones!D511+Observaciones!E511)/2</f>
        <v>12</v>
      </c>
      <c r="E511" s="139">
        <f t="shared" si="40"/>
        <v>1.4032466788795555</v>
      </c>
      <c r="F511" s="139">
        <f t="shared" si="41"/>
        <v>9.2525495616340561E-2</v>
      </c>
      <c r="G511" s="139">
        <f t="shared" si="42"/>
        <v>2.4726680000000001</v>
      </c>
      <c r="H511" s="139">
        <f>0.001013*Constantes!$D$6/(0.622*G511)</f>
        <v>4.5065104702739119E-2</v>
      </c>
      <c r="I511" s="139">
        <f t="shared" si="43"/>
        <v>0.34267103098752799</v>
      </c>
      <c r="J511" s="139">
        <f t="shared" si="44"/>
        <v>0.34757519043475893</v>
      </c>
      <c r="K511" s="139">
        <f>(Constantes!$D$12/0.8)*(Constantes!$D$7*J511^2+Constantes!$D$8*J511+Constantes!$D$9)</f>
        <v>8.9142032153745312</v>
      </c>
      <c r="L511" s="139">
        <f>(Constantes!$D$12/0.8)*(0.00376*D511^2-0.0516*D511-6.967)</f>
        <v>-2.6417849999999992</v>
      </c>
      <c r="M511" s="12"/>
    </row>
    <row r="512" spans="2:13" ht="18.75" customHeight="1">
      <c r="B512" s="11"/>
      <c r="C512" s="74">
        <v>507</v>
      </c>
      <c r="D512" s="65">
        <f>(Observaciones!D512+Observaciones!E512)/2</f>
        <v>11.1</v>
      </c>
      <c r="E512" s="139">
        <f t="shared" si="40"/>
        <v>1.3220968535067421</v>
      </c>
      <c r="F512" s="139">
        <f t="shared" si="41"/>
        <v>8.7807587005638468E-2</v>
      </c>
      <c r="G512" s="139">
        <f t="shared" si="42"/>
        <v>2.4747928999999997</v>
      </c>
      <c r="H512" s="139">
        <f>0.001013*Constantes!$D$6/(0.622*G512)</f>
        <v>4.5026411024176018E-2</v>
      </c>
      <c r="I512" s="139">
        <f t="shared" si="43"/>
        <v>0.33655378737709518</v>
      </c>
      <c r="J512" s="139">
        <f t="shared" si="44"/>
        <v>0.35123445893480332</v>
      </c>
      <c r="K512" s="139">
        <f>(Constantes!$D$12/0.8)*(Constantes!$D$7*J512^2+Constantes!$D$8*J512+Constantes!$D$9)</f>
        <v>8.8864671883123894</v>
      </c>
      <c r="L512" s="139">
        <f>(Constantes!$D$12/0.8)*(0.00376*D512^2-0.0516*D512-6.967)</f>
        <v>-2.6536838999999994</v>
      </c>
      <c r="M512" s="12"/>
    </row>
    <row r="513" spans="2:13" ht="18.75" customHeight="1">
      <c r="B513" s="11"/>
      <c r="C513" s="74">
        <v>508</v>
      </c>
      <c r="D513" s="65">
        <f>(Observaciones!D513+Observaciones!E513)/2</f>
        <v>10.25</v>
      </c>
      <c r="E513" s="139">
        <f t="shared" si="40"/>
        <v>1.2492721463078402</v>
      </c>
      <c r="F513" s="139">
        <f t="shared" si="41"/>
        <v>8.3541669468764471E-2</v>
      </c>
      <c r="G513" s="139">
        <f t="shared" si="42"/>
        <v>2.4767997500000001</v>
      </c>
      <c r="H513" s="139">
        <f>0.001013*Constantes!$D$6/(0.622*G513)</f>
        <v>4.4989927956473885E-2</v>
      </c>
      <c r="I513" s="139">
        <f t="shared" si="43"/>
        <v>0.33065332530236252</v>
      </c>
      <c r="J513" s="139">
        <f t="shared" si="44"/>
        <v>0.35478964908440508</v>
      </c>
      <c r="K513" s="139">
        <f>(Constantes!$D$12/0.8)*(Constantes!$D$7*J513^2+Constantes!$D$8*J513+Constantes!$D$9)</f>
        <v>8.8593901211766024</v>
      </c>
      <c r="L513" s="139">
        <f>(Constantes!$D$12/0.8)*(0.00376*D513^2-0.0516*D513-6.967)</f>
        <v>-2.6628243749999996</v>
      </c>
      <c r="M513" s="12"/>
    </row>
    <row r="514" spans="2:13" ht="18.75" customHeight="1">
      <c r="B514" s="11"/>
      <c r="C514" s="74">
        <v>509</v>
      </c>
      <c r="D514" s="65">
        <f>(Observaciones!D514+Observaciones!E514)/2</f>
        <v>10</v>
      </c>
      <c r="E514" s="139">
        <f t="shared" si="40"/>
        <v>1.2285355953233976</v>
      </c>
      <c r="F514" s="139">
        <f t="shared" si="41"/>
        <v>8.2321156964857062E-2</v>
      </c>
      <c r="G514" s="139">
        <f t="shared" si="42"/>
        <v>2.4773899999999998</v>
      </c>
      <c r="H514" s="139">
        <f>0.001013*Constantes!$D$6/(0.622*G514)</f>
        <v>4.4979208891257547E-2</v>
      </c>
      <c r="I514" s="139">
        <f t="shared" si="43"/>
        <v>0.32889553570326324</v>
      </c>
      <c r="J514" s="139">
        <f t="shared" si="44"/>
        <v>0.35823970740399541</v>
      </c>
      <c r="K514" s="139">
        <f>(Constantes!$D$12/0.8)*(Constantes!$D$7*J514^2+Constantes!$D$8*J514+Constantes!$D$9)</f>
        <v>8.8329913388337253</v>
      </c>
      <c r="L514" s="139">
        <f>(Constantes!$D$12/0.8)*(0.00376*D514^2-0.0516*D514-6.967)</f>
        <v>-2.6651249999999993</v>
      </c>
      <c r="M514" s="12"/>
    </row>
    <row r="515" spans="2:13" ht="18.75" customHeight="1">
      <c r="B515" s="11"/>
      <c r="C515" s="74">
        <v>510</v>
      </c>
      <c r="D515" s="65">
        <f>(Observaciones!D515+Observaciones!E515)/2</f>
        <v>9.5</v>
      </c>
      <c r="E515" s="139">
        <f t="shared" si="40"/>
        <v>1.187968532240967</v>
      </c>
      <c r="F515" s="139">
        <f t="shared" si="41"/>
        <v>7.9925724231647788E-2</v>
      </c>
      <c r="G515" s="139">
        <f t="shared" si="42"/>
        <v>2.4785705</v>
      </c>
      <c r="H515" s="139">
        <f>0.001013*Constantes!$D$6/(0.622*G515)</f>
        <v>4.4957786076737595E-2</v>
      </c>
      <c r="I515" s="139">
        <f t="shared" si="43"/>
        <v>0.32534995521168669</v>
      </c>
      <c r="J515" s="139">
        <f t="shared" si="44"/>
        <v>0.36158361156683566</v>
      </c>
      <c r="K515" s="139">
        <f>(Constantes!$D$12/0.8)*(Constantes!$D$7*J515^2+Constantes!$D$8*J515+Constantes!$D$9)</f>
        <v>8.8072897397808845</v>
      </c>
      <c r="L515" s="139">
        <f>(Constantes!$D$12/0.8)*(0.00376*D515^2-0.0516*D515-6.967)</f>
        <v>-2.6691974999999992</v>
      </c>
      <c r="M515" s="12"/>
    </row>
    <row r="516" spans="2:13" ht="18.75" customHeight="1">
      <c r="B516" s="11"/>
      <c r="C516" s="74">
        <v>511</v>
      </c>
      <c r="D516" s="65">
        <f>(Observaciones!D516+Observaciones!E516)/2</f>
        <v>10.5</v>
      </c>
      <c r="E516" s="139">
        <f t="shared" si="40"/>
        <v>1.270315807299828</v>
      </c>
      <c r="F516" s="139">
        <f t="shared" si="41"/>
        <v>8.4777587211605721E-2</v>
      </c>
      <c r="G516" s="139">
        <f t="shared" si="42"/>
        <v>2.4762095</v>
      </c>
      <c r="H516" s="139">
        <f>0.001013*Constantes!$D$6/(0.622*G516)</f>
        <v>4.5000652131862245E-2</v>
      </c>
      <c r="I516" s="139">
        <f t="shared" si="43"/>
        <v>0.33240100947604179</v>
      </c>
      <c r="J516" s="139">
        <f t="shared" si="44"/>
        <v>0.36482037070195533</v>
      </c>
      <c r="K516" s="139">
        <f>(Constantes!$D$12/0.8)*(Constantes!$D$7*J516^2+Constantes!$D$8*J516+Constantes!$D$9)</f>
        <v>8.7823037774185249</v>
      </c>
      <c r="L516" s="139">
        <f>(Constantes!$D$12/0.8)*(0.00376*D516^2-0.0516*D516-6.967)</f>
        <v>-2.6603474999999994</v>
      </c>
      <c r="M516" s="12"/>
    </row>
    <row r="517" spans="2:13" ht="18.75" customHeight="1">
      <c r="B517" s="11"/>
      <c r="C517" s="74">
        <v>512</v>
      </c>
      <c r="D517" s="65">
        <f>(Observaciones!D517+Observaciones!E517)/2</f>
        <v>10.85</v>
      </c>
      <c r="E517" s="139">
        <f t="shared" si="40"/>
        <v>1.3003002567289974</v>
      </c>
      <c r="F517" s="139">
        <f t="shared" si="41"/>
        <v>8.6534052607070783E-2</v>
      </c>
      <c r="G517" s="139">
        <f t="shared" si="42"/>
        <v>2.4753831499999999</v>
      </c>
      <c r="H517" s="139">
        <f>0.001013*Constantes!$D$6/(0.622*G517)</f>
        <v>4.5015674569455051E-2</v>
      </c>
      <c r="I517" s="139">
        <f t="shared" si="43"/>
        <v>0.33483065028999898</v>
      </c>
      <c r="J517" s="139">
        <f t="shared" si="44"/>
        <v>0.36794902568776744</v>
      </c>
      <c r="K517" s="139">
        <f>(Constantes!$D$12/0.8)*(Constantes!$D$7*J517^2+Constantes!$D$8*J517+Constantes!$D$9)</f>
        <v>8.7580514417377238</v>
      </c>
      <c r="L517" s="139">
        <f>(Constantes!$D$12/0.8)*(0.00376*D517^2-0.0516*D517-6.967)</f>
        <v>-2.6565837749999996</v>
      </c>
      <c r="M517" s="12"/>
    </row>
    <row r="518" spans="2:13" ht="18.75" customHeight="1">
      <c r="B518" s="11"/>
      <c r="C518" s="74">
        <v>513</v>
      </c>
      <c r="D518" s="65">
        <f>(Observaciones!D518+Observaciones!E518)/2</f>
        <v>10.1</v>
      </c>
      <c r="E518" s="139">
        <f t="shared" si="40"/>
        <v>1.2367936086713311</v>
      </c>
      <c r="F518" s="139">
        <f t="shared" si="41"/>
        <v>8.280752335747088E-2</v>
      </c>
      <c r="G518" s="139">
        <f t="shared" si="42"/>
        <v>2.4771538999999998</v>
      </c>
      <c r="H518" s="139">
        <f>0.001013*Constantes!$D$6/(0.622*G518)</f>
        <v>4.4983495904357233E-2</v>
      </c>
      <c r="I518" s="139">
        <f t="shared" si="43"/>
        <v>0.32959985930480346</v>
      </c>
      <c r="J518" s="139">
        <f t="shared" si="44"/>
        <v>0.37096864943627805</v>
      </c>
      <c r="K518" s="139">
        <f>(Constantes!$D$12/0.8)*(Constantes!$D$7*J518^2+Constantes!$D$8*J518+Constantes!$D$9)</f>
        <v>8.7345502414427258</v>
      </c>
      <c r="L518" s="139">
        <f>(Constantes!$D$12/0.8)*(0.00376*D518^2-0.0516*D518-6.967)</f>
        <v>-2.6642258999999995</v>
      </c>
      <c r="M518" s="12"/>
    </row>
    <row r="519" spans="2:13" ht="18.75" customHeight="1">
      <c r="B519" s="11"/>
      <c r="C519" s="74">
        <v>514</v>
      </c>
      <c r="D519" s="65">
        <f>(Observaciones!D519+Observaciones!E519)/2</f>
        <v>10.050000000000001</v>
      </c>
      <c r="E519" s="139">
        <f t="shared" si="40"/>
        <v>1.2326585212421168</v>
      </c>
      <c r="F519" s="139">
        <f t="shared" si="41"/>
        <v>8.2564034558520752E-2</v>
      </c>
      <c r="G519" s="139">
        <f t="shared" si="42"/>
        <v>2.47727195</v>
      </c>
      <c r="H519" s="139">
        <f>0.001013*Constantes!$D$6/(0.622*G519)</f>
        <v>4.4981352295662379E-2</v>
      </c>
      <c r="I519" s="139">
        <f t="shared" si="43"/>
        <v>0.32924789838088458</v>
      </c>
      <c r="J519" s="139">
        <f t="shared" si="44"/>
        <v>0.37387834716780144</v>
      </c>
      <c r="K519" s="139">
        <f>(Constantes!$D$12/0.8)*(Constantes!$D$7*J519^2+Constantes!$D$8*J519+Constantes!$D$9)</f>
        <v>8.7118171865288669</v>
      </c>
      <c r="L519" s="139">
        <f>(Constantes!$D$12/0.8)*(0.00376*D519^2-0.0516*D519-6.967)</f>
        <v>-2.6646789749999997</v>
      </c>
      <c r="M519" s="12"/>
    </row>
    <row r="520" spans="2:13" ht="18.75" customHeight="1">
      <c r="B520" s="11"/>
      <c r="C520" s="74">
        <v>515</v>
      </c>
      <c r="D520" s="65">
        <f>(Observaciones!D520+Observaciones!E520)/2</f>
        <v>9.35</v>
      </c>
      <c r="E520" s="139">
        <f t="shared" si="40"/>
        <v>1.1760304470729337</v>
      </c>
      <c r="F520" s="139">
        <f t="shared" si="41"/>
        <v>7.921880376620824E-2</v>
      </c>
      <c r="G520" s="139">
        <f t="shared" si="42"/>
        <v>2.4789246499999997</v>
      </c>
      <c r="H520" s="139">
        <f>0.001013*Constantes!$D$6/(0.622*G520)</f>
        <v>4.4951363211105488E-2</v>
      </c>
      <c r="I520" s="139">
        <f t="shared" si="43"/>
        <v>0.32427855867946659</v>
      </c>
      <c r="J520" s="139">
        <f t="shared" si="44"/>
        <v>0.37667725667610347</v>
      </c>
      <c r="K520" s="139">
        <f>(Constantes!$D$12/0.8)*(Constantes!$D$7*J520^2+Constantes!$D$8*J520+Constantes!$D$9)</f>
        <v>8.6898687713355383</v>
      </c>
      <c r="L520" s="139">
        <f>(Constantes!$D$12/0.8)*(0.00376*D520^2-0.0516*D520-6.967)</f>
        <v>-2.6702817749999994</v>
      </c>
      <c r="M520" s="12"/>
    </row>
    <row r="521" spans="2:13" ht="18.75" customHeight="1">
      <c r="B521" s="11"/>
      <c r="C521" s="74">
        <v>516</v>
      </c>
      <c r="D521" s="65">
        <f>(Observaciones!D521+Observaciones!E521)/2</f>
        <v>9.75</v>
      </c>
      <c r="E521" s="139">
        <f t="shared" si="40"/>
        <v>1.208102321837458</v>
      </c>
      <c r="F521" s="139">
        <f t="shared" si="41"/>
        <v>8.1115893548976525E-2</v>
      </c>
      <c r="G521" s="139">
        <f t="shared" si="42"/>
        <v>2.4779802499999999</v>
      </c>
      <c r="H521" s="139">
        <f>0.001013*Constantes!$D$6/(0.622*G521)</f>
        <v>4.4968494932561519E-2</v>
      </c>
      <c r="I521" s="139">
        <f t="shared" si="43"/>
        <v>0.3271277184414379</v>
      </c>
      <c r="J521" s="139">
        <f t="shared" si="44"/>
        <v>0.37936454858389129</v>
      </c>
      <c r="K521" s="139">
        <f>(Constantes!$D$12/0.8)*(Constantes!$D$7*J521^2+Constantes!$D$8*J521+Constantes!$D$9)</f>
        <v>8.6687209580933384</v>
      </c>
      <c r="L521" s="139">
        <f>(Constantes!$D$12/0.8)*(0.00376*D521^2-0.0516*D521-6.967)</f>
        <v>-2.6672493749999995</v>
      </c>
      <c r="M521" s="12"/>
    </row>
    <row r="522" spans="2:13" ht="18.75" customHeight="1">
      <c r="B522" s="11"/>
      <c r="C522" s="74">
        <v>517</v>
      </c>
      <c r="D522" s="65">
        <f>(Observaciones!D522+Observaciones!E522)/2</f>
        <v>9.9</v>
      </c>
      <c r="E522" s="139">
        <f t="shared" si="40"/>
        <v>1.2203261059395465</v>
      </c>
      <c r="F522" s="139">
        <f t="shared" si="41"/>
        <v>8.1837230413319473E-2</v>
      </c>
      <c r="G522" s="139">
        <f t="shared" si="42"/>
        <v>2.4776260999999997</v>
      </c>
      <c r="H522" s="139">
        <f>0.001013*Constantes!$D$6/(0.622*G522)</f>
        <v>4.4974922695201085E-2</v>
      </c>
      <c r="I522" s="139">
        <f t="shared" si="43"/>
        <v>0.3281896076316444</v>
      </c>
      <c r="J522" s="139">
        <f t="shared" si="44"/>
        <v>0.38193942658857627</v>
      </c>
      <c r="K522" s="139">
        <f>(Constantes!$D$12/0.8)*(Constantes!$D$7*J522^2+Constantes!$D$8*J522+Constantes!$D$9)</f>
        <v>8.6483891609839922</v>
      </c>
      <c r="L522" s="139">
        <f>(Constantes!$D$12/0.8)*(0.00376*D522^2-0.0516*D522-6.967)</f>
        <v>-2.6659958999999995</v>
      </c>
      <c r="M522" s="12"/>
    </row>
    <row r="523" spans="2:13" ht="18.75" customHeight="1">
      <c r="B523" s="11"/>
      <c r="C523" s="74">
        <v>518</v>
      </c>
      <c r="D523" s="65">
        <f>(Observaciones!D523+Observaciones!E523)/2</f>
        <v>9.5</v>
      </c>
      <c r="E523" s="139">
        <f t="shared" si="40"/>
        <v>1.187968532240967</v>
      </c>
      <c r="F523" s="139">
        <f t="shared" si="41"/>
        <v>7.9925724231647788E-2</v>
      </c>
      <c r="G523" s="139">
        <f t="shared" si="42"/>
        <v>2.4785705</v>
      </c>
      <c r="H523" s="139">
        <f>0.001013*Constantes!$D$6/(0.622*G523)</f>
        <v>4.4957786076737595E-2</v>
      </c>
      <c r="I523" s="139">
        <f t="shared" si="43"/>
        <v>0.32534995521168669</v>
      </c>
      <c r="J523" s="139">
        <f t="shared" si="44"/>
        <v>0.38440112769823509</v>
      </c>
      <c r="K523" s="139">
        <f>(Constantes!$D$12/0.8)*(Constantes!$D$7*J523^2+Constantes!$D$8*J523+Constantes!$D$9)</f>
        <v>8.6288882307310377</v>
      </c>
      <c r="L523" s="139">
        <f>(Constantes!$D$12/0.8)*(0.00376*D523^2-0.0516*D523-6.967)</f>
        <v>-2.6691974999999992</v>
      </c>
      <c r="M523" s="12"/>
    </row>
    <row r="524" spans="2:13" ht="18.75" customHeight="1">
      <c r="B524" s="11"/>
      <c r="C524" s="74">
        <v>519</v>
      </c>
      <c r="D524" s="65">
        <f>(Observaciones!D524+Observaciones!E524)/2</f>
        <v>7.55</v>
      </c>
      <c r="E524" s="139">
        <f t="shared" si="40"/>
        <v>1.0407895203605066</v>
      </c>
      <c r="F524" s="139">
        <f t="shared" si="41"/>
        <v>7.1143405147673366E-2</v>
      </c>
      <c r="G524" s="139">
        <f t="shared" si="42"/>
        <v>2.4831744499999999</v>
      </c>
      <c r="H524" s="139">
        <f>0.001013*Constantes!$D$6/(0.622*G524)</f>
        <v>4.4874431723921991E-2</v>
      </c>
      <c r="I524" s="139">
        <f t="shared" si="43"/>
        <v>0.31115243087450783</v>
      </c>
      <c r="J524" s="139">
        <f t="shared" si="44"/>
        <v>0.38674892245770121</v>
      </c>
      <c r="K524" s="139">
        <f>(Constantes!$D$12/0.8)*(Constantes!$D$7*J524^2+Constantes!$D$8*J524+Constantes!$D$9)</f>
        <v>8.6102324397387111</v>
      </c>
      <c r="L524" s="139">
        <f>(Constantes!$D$12/0.8)*(0.00376*D524^2-0.0516*D524-6.967)</f>
        <v>-2.6783439749999993</v>
      </c>
      <c r="M524" s="12"/>
    </row>
    <row r="525" spans="2:13" ht="18.75" customHeight="1">
      <c r="B525" s="11"/>
      <c r="C525" s="74">
        <v>520</v>
      </c>
      <c r="D525" s="65">
        <f>(Observaciones!D525+Observaciones!E525)/2</f>
        <v>12.65</v>
      </c>
      <c r="E525" s="139">
        <f t="shared" si="40"/>
        <v>1.4645445530759136</v>
      </c>
      <c r="F525" s="139">
        <f t="shared" si="41"/>
        <v>9.6065679685328434E-2</v>
      </c>
      <c r="G525" s="139">
        <f t="shared" si="42"/>
        <v>2.4711333499999997</v>
      </c>
      <c r="H525" s="139">
        <f>0.001013*Constantes!$D$6/(0.622*G525)</f>
        <v>4.5093091522200757E-2</v>
      </c>
      <c r="I525" s="139">
        <f t="shared" si="43"/>
        <v>0.34700421800471326</v>
      </c>
      <c r="J525" s="139">
        <f t="shared" si="44"/>
        <v>0.38898211516471787</v>
      </c>
      <c r="K525" s="139">
        <f>(Constantes!$D$12/0.8)*(Constantes!$D$7*J525^2+Constantes!$D$8*J525+Constantes!$D$9)</f>
        <v>8.5924354677958057</v>
      </c>
      <c r="L525" s="139">
        <f>(Constantes!$D$12/0.8)*(0.00376*D525^2-0.0516*D525-6.967)</f>
        <v>-2.6317707749999997</v>
      </c>
      <c r="M525" s="12"/>
    </row>
    <row r="526" spans="2:13" ht="18.75" customHeight="1">
      <c r="B526" s="11"/>
      <c r="C526" s="74">
        <v>521</v>
      </c>
      <c r="D526" s="65">
        <f>(Observaciones!D526+Observaciones!E526)/2</f>
        <v>9.75</v>
      </c>
      <c r="E526" s="139">
        <f t="shared" si="40"/>
        <v>1.208102321837458</v>
      </c>
      <c r="F526" s="139">
        <f t="shared" si="41"/>
        <v>8.1115893548976525E-2</v>
      </c>
      <c r="G526" s="139">
        <f t="shared" si="42"/>
        <v>2.4779802499999999</v>
      </c>
      <c r="H526" s="139">
        <f>0.001013*Constantes!$D$6/(0.622*G526)</f>
        <v>4.4968494932561519E-2</v>
      </c>
      <c r="I526" s="139">
        <f t="shared" si="43"/>
        <v>0.3271277184414379</v>
      </c>
      <c r="J526" s="139">
        <f t="shared" si="44"/>
        <v>0.39110004407608928</v>
      </c>
      <c r="K526" s="139">
        <f>(Constantes!$D$12/0.8)*(Constantes!$D$7*J526^2+Constantes!$D$8*J526+Constantes!$D$9)</f>
        <v>8.5755103883607173</v>
      </c>
      <c r="L526" s="139">
        <f>(Constantes!$D$12/0.8)*(0.00376*D526^2-0.0516*D526-6.967)</f>
        <v>-2.6672493749999995</v>
      </c>
      <c r="M526" s="12"/>
    </row>
    <row r="527" spans="2:13" ht="18.75" customHeight="1">
      <c r="B527" s="11"/>
      <c r="C527" s="74">
        <v>522</v>
      </c>
      <c r="D527" s="65">
        <f>(Observaciones!D527+Observaciones!E527)/2</f>
        <v>11.05</v>
      </c>
      <c r="E527" s="139">
        <f t="shared" si="40"/>
        <v>1.3177120268355451</v>
      </c>
      <c r="F527" s="139">
        <f t="shared" si="41"/>
        <v>8.755160967514751E-2</v>
      </c>
      <c r="G527" s="139">
        <f t="shared" si="42"/>
        <v>2.4749109499999999</v>
      </c>
      <c r="H527" s="139">
        <f>0.001013*Constantes!$D$6/(0.622*G527)</f>
        <v>4.5024263323540002E-2</v>
      </c>
      <c r="I527" s="139">
        <f t="shared" si="43"/>
        <v>0.33620998521975448</v>
      </c>
      <c r="J527" s="139">
        <f t="shared" si="44"/>
        <v>0.39310208160377103</v>
      </c>
      <c r="K527" s="139">
        <f>(Constantes!$D$12/0.8)*(Constantes!$D$7*J527^2+Constantes!$D$8*J527+Constantes!$D$9)</f>
        <v>8.5594696554431309</v>
      </c>
      <c r="L527" s="139">
        <f>(Constantes!$D$12/0.8)*(0.00376*D527^2-0.0516*D527-6.967)</f>
        <v>-2.6542779749999994</v>
      </c>
      <c r="M527" s="12"/>
    </row>
    <row r="528" spans="2:13" ht="18.75" customHeight="1">
      <c r="B528" s="11"/>
      <c r="C528" s="74">
        <v>523</v>
      </c>
      <c r="D528" s="65">
        <f>(Observaciones!D528+Observaciones!E528)/2</f>
        <v>10</v>
      </c>
      <c r="E528" s="139">
        <f t="shared" si="40"/>
        <v>1.2285355953233976</v>
      </c>
      <c r="F528" s="139">
        <f t="shared" si="41"/>
        <v>8.2321156964857062E-2</v>
      </c>
      <c r="G528" s="139">
        <f t="shared" si="42"/>
        <v>2.4773899999999998</v>
      </c>
      <c r="H528" s="139">
        <f>0.001013*Constantes!$D$6/(0.622*G528)</f>
        <v>4.4979208891257547E-2</v>
      </c>
      <c r="I528" s="139">
        <f t="shared" si="43"/>
        <v>0.32889553570326324</v>
      </c>
      <c r="J528" s="139">
        <f t="shared" si="44"/>
        <v>0.39498763450083563</v>
      </c>
      <c r="K528" s="139">
        <f>(Constantes!$D$12/0.8)*(Constantes!$D$7*J528^2+Constantes!$D$8*J528+Constantes!$D$9)</f>
        <v>8.5443250910972601</v>
      </c>
      <c r="L528" s="139">
        <f>(Constantes!$D$12/0.8)*(0.00376*D528^2-0.0516*D528-6.967)</f>
        <v>-2.6651249999999993</v>
      </c>
      <c r="M528" s="12"/>
    </row>
    <row r="529" spans="2:13" ht="18.75" customHeight="1">
      <c r="B529" s="11"/>
      <c r="C529" s="74">
        <v>524</v>
      </c>
      <c r="D529" s="65">
        <f>(Observaciones!D529+Observaciones!E529)/2</f>
        <v>10.5</v>
      </c>
      <c r="E529" s="139">
        <f t="shared" si="40"/>
        <v>1.270315807299828</v>
      </c>
      <c r="F529" s="139">
        <f t="shared" si="41"/>
        <v>8.4777587211605721E-2</v>
      </c>
      <c r="G529" s="139">
        <f t="shared" si="42"/>
        <v>2.4762095</v>
      </c>
      <c r="H529" s="139">
        <f>0.001013*Constantes!$D$6/(0.622*G529)</f>
        <v>4.5000652131862245E-2</v>
      </c>
      <c r="I529" s="139">
        <f t="shared" si="43"/>
        <v>0.33240100947604179</v>
      </c>
      <c r="J529" s="139">
        <f t="shared" si="44"/>
        <v>0.39675614403726639</v>
      </c>
      <c r="K529" s="139">
        <f>(Constantes!$D$12/0.8)*(Constantes!$D$7*J529^2+Constantes!$D$8*J529+Constantes!$D$9)</f>
        <v>8.5300878735407242</v>
      </c>
      <c r="L529" s="139">
        <f>(Constantes!$D$12/0.8)*(0.00376*D529^2-0.0516*D529-6.967)</f>
        <v>-2.6603474999999994</v>
      </c>
      <c r="M529" s="12"/>
    </row>
    <row r="530" spans="2:13" ht="18.75" customHeight="1">
      <c r="B530" s="11"/>
      <c r="C530" s="74">
        <v>525</v>
      </c>
      <c r="D530" s="65">
        <f>(Observaciones!D530+Observaciones!E530)/2</f>
        <v>8.3000000000000007</v>
      </c>
      <c r="E530" s="139">
        <f t="shared" si="40"/>
        <v>1.0953778240340981</v>
      </c>
      <c r="F530" s="139">
        <f t="shared" si="41"/>
        <v>7.4418202097829511E-2</v>
      </c>
      <c r="G530" s="139">
        <f t="shared" si="42"/>
        <v>2.4814037</v>
      </c>
      <c r="H530" s="139">
        <f>0.001013*Constantes!$D$6/(0.622*G530)</f>
        <v>4.4906454485867227E-2</v>
      </c>
      <c r="I530" s="139">
        <f t="shared" si="43"/>
        <v>0.31668106733869283</v>
      </c>
      <c r="J530" s="139">
        <f t="shared" si="44"/>
        <v>0.39840708616551995</v>
      </c>
      <c r="K530" s="139">
        <f>(Constantes!$D$12/0.8)*(Constantes!$D$7*J530^2+Constantes!$D$8*J530+Constantes!$D$9)</f>
        <v>8.5167685259125676</v>
      </c>
      <c r="L530" s="139">
        <f>(Constantes!$D$12/0.8)*(0.00376*D530^2-0.0516*D530-6.967)</f>
        <v>-2.6760950999999995</v>
      </c>
      <c r="M530" s="12"/>
    </row>
    <row r="531" spans="2:13" ht="18.75" customHeight="1">
      <c r="B531" s="11"/>
      <c r="C531" s="74">
        <v>526</v>
      </c>
      <c r="D531" s="65">
        <f>(Observaciones!D531+Observaciones!E531)/2</f>
        <v>7.5</v>
      </c>
      <c r="E531" s="139">
        <f t="shared" si="40"/>
        <v>1.0372370108957141</v>
      </c>
      <c r="F531" s="139">
        <f t="shared" si="41"/>
        <v>7.0929538162582961E-2</v>
      </c>
      <c r="G531" s="139">
        <f t="shared" si="42"/>
        <v>2.4832924999999997</v>
      </c>
      <c r="H531" s="139">
        <f>0.001013*Constantes!$D$6/(0.622*G531)</f>
        <v>4.4872298496899804E-2</v>
      </c>
      <c r="I531" s="139">
        <f t="shared" si="43"/>
        <v>0.31078092343514818</v>
      </c>
      <c r="J531" s="139">
        <f t="shared" si="44"/>
        <v>0.39993997167581363</v>
      </c>
      <c r="K531" s="139">
        <f>(Constantes!$D$12/0.8)*(Constantes!$D$7*J531^2+Constantes!$D$8*J531+Constantes!$D$9)</f>
        <v>8.5043769056831326</v>
      </c>
      <c r="L531" s="139">
        <f>(Constantes!$D$12/0.8)*(0.00376*D531^2-0.0516*D531-6.967)</f>
        <v>-2.6784374999999998</v>
      </c>
      <c r="M531" s="12"/>
    </row>
    <row r="532" spans="2:13" ht="18.75" customHeight="1">
      <c r="B532" s="11"/>
      <c r="C532" s="74">
        <v>527</v>
      </c>
      <c r="D532" s="65">
        <f>(Observaciones!D532+Observaciones!E532)/2</f>
        <v>9.1</v>
      </c>
      <c r="E532" s="139">
        <f t="shared" si="40"/>
        <v>1.1563680372555176</v>
      </c>
      <c r="F532" s="139">
        <f t="shared" si="41"/>
        <v>7.8052465514333522E-2</v>
      </c>
      <c r="G532" s="139">
        <f t="shared" si="42"/>
        <v>2.4795148999999999</v>
      </c>
      <c r="H532" s="139">
        <f>0.001013*Constantes!$D$6/(0.622*G532)</f>
        <v>4.494066251229728E-2</v>
      </c>
      <c r="I532" s="139">
        <f t="shared" si="43"/>
        <v>0.32248506174818503</v>
      </c>
      <c r="J532" s="139">
        <f t="shared" si="44"/>
        <v>0.40135434634108813</v>
      </c>
      <c r="K532" s="139">
        <f>(Constantes!$D$12/0.8)*(Constantes!$D$7*J532^2+Constantes!$D$8*J532+Constantes!$D$9)</f>
        <v>8.4929221947277718</v>
      </c>
      <c r="L532" s="139">
        <f>(Constantes!$D$12/0.8)*(0.00376*D532^2-0.0516*D532-6.967)</f>
        <v>-2.6719478999999997</v>
      </c>
      <c r="M532" s="12"/>
    </row>
    <row r="533" spans="2:13" ht="18.75" customHeight="1">
      <c r="B533" s="11"/>
      <c r="C533" s="74">
        <v>528</v>
      </c>
      <c r="D533" s="65">
        <f>(Observaciones!D533+Observaciones!E533)/2</f>
        <v>10.85</v>
      </c>
      <c r="E533" s="139">
        <f t="shared" si="40"/>
        <v>1.3003002567289974</v>
      </c>
      <c r="F533" s="139">
        <f t="shared" si="41"/>
        <v>8.6534052607070783E-2</v>
      </c>
      <c r="G533" s="139">
        <f t="shared" si="42"/>
        <v>2.4753831499999999</v>
      </c>
      <c r="H533" s="139">
        <f>0.001013*Constantes!$D$6/(0.622*G533)</f>
        <v>4.5015674569455051E-2</v>
      </c>
      <c r="I533" s="139">
        <f t="shared" si="43"/>
        <v>0.33483065028999898</v>
      </c>
      <c r="J533" s="139">
        <f t="shared" si="44"/>
        <v>0.4026497910516057</v>
      </c>
      <c r="K533" s="139">
        <f>(Constantes!$D$12/0.8)*(Constantes!$D$7*J533^2+Constantes!$D$8*J533+Constantes!$D$9)</f>
        <v>8.4824128900756364</v>
      </c>
      <c r="L533" s="139">
        <f>(Constantes!$D$12/0.8)*(0.00376*D533^2-0.0516*D533-6.967)</f>
        <v>-2.6565837749999996</v>
      </c>
      <c r="M533" s="12"/>
    </row>
    <row r="534" spans="2:13" ht="18.75" customHeight="1">
      <c r="B534" s="11"/>
      <c r="C534" s="74">
        <v>529</v>
      </c>
      <c r="D534" s="65">
        <f>(Observaciones!D534+Observaciones!E534)/2</f>
        <v>8.5500000000000007</v>
      </c>
      <c r="E534" s="139">
        <f t="shared" si="40"/>
        <v>1.1141256884066946</v>
      </c>
      <c r="F534" s="139">
        <f t="shared" si="41"/>
        <v>7.553804083049119E-2</v>
      </c>
      <c r="G534" s="139">
        <f t="shared" si="42"/>
        <v>2.4808134499999999</v>
      </c>
      <c r="H534" s="139">
        <f>0.001013*Constantes!$D$6/(0.622*G534)</f>
        <v>4.4917138898578825E-2</v>
      </c>
      <c r="I534" s="139">
        <f t="shared" si="43"/>
        <v>0.31850530773396696</v>
      </c>
      <c r="J534" s="139">
        <f t="shared" si="44"/>
        <v>0.40382592193914035</v>
      </c>
      <c r="K534" s="139">
        <f>(Constantes!$D$12/0.8)*(Constantes!$D$7*J534^2+Constantes!$D$8*J534+Constantes!$D$9)</f>
        <v>8.4728567953440717</v>
      </c>
      <c r="L534" s="139">
        <f>(Constantes!$D$12/0.8)*(0.00376*D534^2-0.0516*D534-6.967)</f>
        <v>-2.6749929749999994</v>
      </c>
      <c r="M534" s="12"/>
    </row>
    <row r="535" spans="2:13" ht="18.75" customHeight="1">
      <c r="B535" s="11"/>
      <c r="C535" s="74">
        <v>530</v>
      </c>
      <c r="D535" s="65">
        <f>(Observaciones!D535+Observaciones!E535)/2</f>
        <v>9.75</v>
      </c>
      <c r="E535" s="139">
        <f t="shared" si="40"/>
        <v>1.208102321837458</v>
      </c>
      <c r="F535" s="139">
        <f t="shared" si="41"/>
        <v>8.1115893548976525E-2</v>
      </c>
      <c r="G535" s="139">
        <f t="shared" si="42"/>
        <v>2.4779802499999999</v>
      </c>
      <c r="H535" s="139">
        <f>0.001013*Constantes!$D$6/(0.622*G535)</f>
        <v>4.4968494932561519E-2</v>
      </c>
      <c r="I535" s="139">
        <f t="shared" si="43"/>
        <v>0.3271277184414379</v>
      </c>
      <c r="J535" s="139">
        <f t="shared" si="44"/>
        <v>0.40488239049072738</v>
      </c>
      <c r="K535" s="139">
        <f>(Constantes!$D$12/0.8)*(Constantes!$D$7*J535^2+Constantes!$D$8*J535+Constantes!$D$9)</f>
        <v>8.4642610128682545</v>
      </c>
      <c r="L535" s="139">
        <f>(Constantes!$D$12/0.8)*(0.00376*D535^2-0.0516*D535-6.967)</f>
        <v>-2.6672493749999995</v>
      </c>
      <c r="M535" s="12"/>
    </row>
    <row r="536" spans="2:13" ht="18.75" customHeight="1">
      <c r="B536" s="11"/>
      <c r="C536" s="74">
        <v>531</v>
      </c>
      <c r="D536" s="65">
        <f>(Observaciones!D536+Observaciones!E536)/2</f>
        <v>8.15</v>
      </c>
      <c r="E536" s="139">
        <f t="shared" si="40"/>
        <v>1.0842628845563618</v>
      </c>
      <c r="F536" s="139">
        <f t="shared" si="41"/>
        <v>7.3753132863077983E-2</v>
      </c>
      <c r="G536" s="139">
        <f t="shared" si="42"/>
        <v>2.4817578499999997</v>
      </c>
      <c r="H536" s="139">
        <f>0.001013*Constantes!$D$6/(0.622*G536)</f>
        <v>4.4900046277727111E-2</v>
      </c>
      <c r="I536" s="139">
        <f t="shared" si="43"/>
        <v>0.3155820076579775</v>
      </c>
      <c r="J536" s="139">
        <f t="shared" si="44"/>
        <v>0.40581888365193425</v>
      </c>
      <c r="K536" s="139">
        <f>(Constantes!$D$12/0.8)*(Constantes!$D$7*J536^2+Constantes!$D$8*J536+Constantes!$D$9)</f>
        <v>8.4566319365350449</v>
      </c>
      <c r="L536" s="139">
        <f>(Constantes!$D$12/0.8)*(0.00376*D536^2-0.0516*D536-6.967)</f>
        <v>-2.6766717749999995</v>
      </c>
      <c r="M536" s="12"/>
    </row>
    <row r="537" spans="2:13" ht="18.75" customHeight="1">
      <c r="B537" s="11"/>
      <c r="C537" s="74">
        <v>532</v>
      </c>
      <c r="D537" s="65">
        <f>(Observaciones!D537+Observaciones!E537)/2</f>
        <v>9.85</v>
      </c>
      <c r="E537" s="139">
        <f t="shared" si="40"/>
        <v>1.2162394815909714</v>
      </c>
      <c r="F537" s="139">
        <f t="shared" si="41"/>
        <v>8.1596178970055111E-2</v>
      </c>
      <c r="G537" s="139">
        <f t="shared" si="42"/>
        <v>2.4777441499999999</v>
      </c>
      <c r="H537" s="139">
        <f>0.001013*Constantes!$D$6/(0.622*G537)</f>
        <v>4.4972779903491057E-2</v>
      </c>
      <c r="I537" s="139">
        <f t="shared" si="43"/>
        <v>0.32783604352575479</v>
      </c>
      <c r="J537" s="139">
        <f t="shared" si="44"/>
        <v>0.40663512391962625</v>
      </c>
      <c r="K537" s="139">
        <f>(Constantes!$D$12/0.8)*(Constantes!$D$7*J537^2+Constantes!$D$8*J537+Constantes!$D$9)</f>
        <v>8.4499752453291492</v>
      </c>
      <c r="L537" s="139">
        <f>(Constantes!$D$12/0.8)*(0.00376*D537^2-0.0516*D537-6.967)</f>
        <v>-2.6664207749999993</v>
      </c>
      <c r="M537" s="12"/>
    </row>
    <row r="538" spans="2:13" ht="18.75" customHeight="1">
      <c r="B538" s="11"/>
      <c r="C538" s="74">
        <v>533</v>
      </c>
      <c r="D538" s="65">
        <f>(Observaciones!D538+Observaciones!E538)/2</f>
        <v>8.8000000000000007</v>
      </c>
      <c r="E538" s="139">
        <f t="shared" si="40"/>
        <v>1.1331553597220867</v>
      </c>
      <c r="F538" s="139">
        <f t="shared" si="41"/>
        <v>7.6672245735482633E-2</v>
      </c>
      <c r="G538" s="139">
        <f t="shared" si="42"/>
        <v>2.4802231999999997</v>
      </c>
      <c r="H538" s="139">
        <f>0.001013*Constantes!$D$6/(0.622*G538)</f>
        <v>4.4927828396699357E-2</v>
      </c>
      <c r="I538" s="139">
        <f t="shared" si="43"/>
        <v>0.32032005015899595</v>
      </c>
      <c r="J538" s="139">
        <f t="shared" si="44"/>
        <v>0.40733086942419622</v>
      </c>
      <c r="K538" s="139">
        <f>(Constantes!$D$12/0.8)*(Constantes!$D$7*J538^2+Constantes!$D$8*J538+Constantes!$D$9)</f>
        <v>8.44429589759892</v>
      </c>
      <c r="L538" s="139">
        <f>(Constantes!$D$12/0.8)*(0.00376*D538^2-0.0516*D538-6.967)</f>
        <v>-2.6737145999999994</v>
      </c>
      <c r="M538" s="12"/>
    </row>
    <row r="539" spans="2:13" ht="18.75" customHeight="1">
      <c r="B539" s="11"/>
      <c r="C539" s="74">
        <v>534</v>
      </c>
      <c r="D539" s="65">
        <f>(Observaciones!D539+Observaciones!E539)/2</f>
        <v>8.5500000000000007</v>
      </c>
      <c r="E539" s="139">
        <f t="shared" si="40"/>
        <v>1.1141256884066946</v>
      </c>
      <c r="F539" s="139">
        <f t="shared" si="41"/>
        <v>7.553804083049119E-2</v>
      </c>
      <c r="G539" s="139">
        <f t="shared" si="42"/>
        <v>2.4808134499999999</v>
      </c>
      <c r="H539" s="139">
        <f>0.001013*Constantes!$D$6/(0.622*G539)</f>
        <v>4.4917138898578825E-2</v>
      </c>
      <c r="I539" s="139">
        <f t="shared" si="43"/>
        <v>0.31850530773396696</v>
      </c>
      <c r="J539" s="139">
        <f t="shared" si="44"/>
        <v>0.40790591400123555</v>
      </c>
      <c r="K539" s="139">
        <f>(Constantes!$D$12/0.8)*(Constantes!$D$7*J539^2+Constantes!$D$8*J539+Constantes!$D$9)</f>
        <v>8.4395981260483044</v>
      </c>
      <c r="L539" s="139">
        <f>(Constantes!$D$12/0.8)*(0.00376*D539^2-0.0516*D539-6.967)</f>
        <v>-2.6749929749999994</v>
      </c>
      <c r="M539" s="12"/>
    </row>
    <row r="540" spans="2:13" ht="18.75" customHeight="1">
      <c r="B540" s="11"/>
      <c r="C540" s="74">
        <v>535</v>
      </c>
      <c r="D540" s="65">
        <f>(Observaciones!D540+Observaciones!E540)/2</f>
        <v>8.65</v>
      </c>
      <c r="E540" s="139">
        <f t="shared" si="40"/>
        <v>1.1217035387262231</v>
      </c>
      <c r="F540" s="139">
        <f t="shared" si="41"/>
        <v>7.5989990506503152E-2</v>
      </c>
      <c r="G540" s="139">
        <f t="shared" si="42"/>
        <v>2.4805773499999999</v>
      </c>
      <c r="H540" s="139">
        <f>0.001013*Constantes!$D$6/(0.622*G540)</f>
        <v>4.4921414087374677E-2</v>
      </c>
      <c r="I540" s="139">
        <f t="shared" si="43"/>
        <v>0.3192323502116553</v>
      </c>
      <c r="J540" s="139">
        <f t="shared" si="44"/>
        <v>0.40836008725262574</v>
      </c>
      <c r="K540" s="139">
        <f>(Constantes!$D$12/0.8)*(Constantes!$D$7*J540^2+Constantes!$D$8*J540+Constantes!$D$9)</f>
        <v>8.4358854334605731</v>
      </c>
      <c r="L540" s="139">
        <f>(Constantes!$D$12/0.8)*(0.00376*D540^2-0.0516*D540-6.967)</f>
        <v>-2.6745027749999997</v>
      </c>
      <c r="M540" s="12"/>
    </row>
    <row r="541" spans="2:13" ht="18.75" customHeight="1">
      <c r="B541" s="11"/>
      <c r="C541" s="74">
        <v>536</v>
      </c>
      <c r="D541" s="65">
        <f>(Observaciones!D541+Observaciones!E541)/2</f>
        <v>9.15</v>
      </c>
      <c r="E541" s="139">
        <f t="shared" si="40"/>
        <v>1.1602772175252039</v>
      </c>
      <c r="F541" s="139">
        <f t="shared" si="41"/>
        <v>7.8284552595211263E-2</v>
      </c>
      <c r="G541" s="139">
        <f t="shared" si="42"/>
        <v>2.4793968500000001</v>
      </c>
      <c r="H541" s="139">
        <f>0.001013*Constantes!$D$6/(0.622*G541)</f>
        <v>4.4942802244470274E-2</v>
      </c>
      <c r="I541" s="139">
        <f t="shared" si="43"/>
        <v>0.3228445413311169</v>
      </c>
      <c r="J541" s="139">
        <f t="shared" si="44"/>
        <v>0.40869325459703054</v>
      </c>
      <c r="K541" s="139">
        <f>(Constantes!$D$12/0.8)*(Constantes!$D$7*J541^2+Constantes!$D$8*J541+Constantes!$D$9)</f>
        <v>8.4331605891587529</v>
      </c>
      <c r="L541" s="139">
        <f>(Constantes!$D$12/0.8)*(0.00376*D541^2-0.0516*D541-6.967)</f>
        <v>-2.6716287749999994</v>
      </c>
      <c r="M541" s="12"/>
    </row>
    <row r="542" spans="2:13" ht="18.75" customHeight="1">
      <c r="B542" s="11"/>
      <c r="C542" s="74">
        <v>537</v>
      </c>
      <c r="D542" s="65">
        <f>(Observaciones!D542+Observaciones!E542)/2</f>
        <v>8.85</v>
      </c>
      <c r="E542" s="139">
        <f t="shared" si="40"/>
        <v>1.1369954279192902</v>
      </c>
      <c r="F542" s="139">
        <f t="shared" si="41"/>
        <v>7.6900823791210993E-2</v>
      </c>
      <c r="G542" s="139">
        <f t="shared" si="42"/>
        <v>2.48010515</v>
      </c>
      <c r="H542" s="139">
        <f>0.001013*Constantes!$D$6/(0.622*G542)</f>
        <v>4.4929966906892042E-2</v>
      </c>
      <c r="I542" s="139">
        <f t="shared" si="43"/>
        <v>0.32068184992229182</v>
      </c>
      <c r="J542" s="139">
        <f t="shared" si="44"/>
        <v>0.40890531730977536</v>
      </c>
      <c r="K542" s="139">
        <f>(Constantes!$D$12/0.8)*(Constantes!$D$7*J542^2+Constantes!$D$8*J542+Constantes!$D$9)</f>
        <v>8.4314256262067069</v>
      </c>
      <c r="L542" s="139">
        <f>(Constantes!$D$12/0.8)*(0.00376*D542^2-0.0516*D542-6.967)</f>
        <v>-2.6734377749999996</v>
      </c>
      <c r="M542" s="12"/>
    </row>
    <row r="543" spans="2:13" ht="18.75" customHeight="1">
      <c r="B543" s="11"/>
      <c r="C543" s="74">
        <v>538</v>
      </c>
      <c r="D543" s="65">
        <f>(Observaciones!D543+Observaciones!E543)/2</f>
        <v>8.9</v>
      </c>
      <c r="E543" s="139">
        <f t="shared" si="40"/>
        <v>1.1408469417770644</v>
      </c>
      <c r="F543" s="139">
        <f t="shared" si="41"/>
        <v>7.7129983670597452E-2</v>
      </c>
      <c r="G543" s="139">
        <f t="shared" si="42"/>
        <v>2.4799870999999998</v>
      </c>
      <c r="H543" s="139">
        <f>0.001013*Constantes!$D$6/(0.622*G543)</f>
        <v>4.4932105620675421E-2</v>
      </c>
      <c r="I543" s="139">
        <f t="shared" si="43"/>
        <v>0.3210432649226323</v>
      </c>
      <c r="J543" s="139">
        <f t="shared" si="44"/>
        <v>0.40899621255210172</v>
      </c>
      <c r="K543" s="139">
        <f>(Constantes!$D$12/0.8)*(Constantes!$D$7*J543^2+Constantes!$D$8*J543+Constantes!$D$9)</f>
        <v>8.4306818393540812</v>
      </c>
      <c r="L543" s="139">
        <f>(Constantes!$D$12/0.8)*(0.00376*D543^2-0.0516*D543-6.967)</f>
        <v>-2.6731538999999995</v>
      </c>
      <c r="M543" s="12"/>
    </row>
    <row r="544" spans="2:13" ht="18.75" customHeight="1">
      <c r="B544" s="11"/>
      <c r="C544" s="74">
        <v>539</v>
      </c>
      <c r="D544" s="65">
        <f>(Observaciones!D544+Observaciones!E544)/2</f>
        <v>10</v>
      </c>
      <c r="E544" s="139">
        <f t="shared" si="40"/>
        <v>1.2285355953233976</v>
      </c>
      <c r="F544" s="139">
        <f t="shared" si="41"/>
        <v>8.2321156964857062E-2</v>
      </c>
      <c r="G544" s="139">
        <f t="shared" si="42"/>
        <v>2.4773899999999998</v>
      </c>
      <c r="H544" s="139">
        <f>0.001013*Constantes!$D$6/(0.622*G544)</f>
        <v>4.4979208891257547E-2</v>
      </c>
      <c r="I544" s="139">
        <f t="shared" si="43"/>
        <v>0.32889553570326324</v>
      </c>
      <c r="J544" s="139">
        <f t="shared" si="44"/>
        <v>0.40896591338978777</v>
      </c>
      <c r="K544" s="139">
        <f>(Constantes!$D$12/0.8)*(Constantes!$D$7*J544^2+Constantes!$D$8*J544+Constantes!$D$9)</f>
        <v>8.4309297837274126</v>
      </c>
      <c r="L544" s="139">
        <f>(Constantes!$D$12/0.8)*(0.00376*D544^2-0.0516*D544-6.967)</f>
        <v>-2.6651249999999993</v>
      </c>
      <c r="M544" s="12"/>
    </row>
    <row r="545" spans="2:13" ht="18.75" customHeight="1">
      <c r="B545" s="11"/>
      <c r="C545" s="74">
        <v>540</v>
      </c>
      <c r="D545" s="65">
        <f>(Observaciones!D545+Observaciones!E545)/2</f>
        <v>9</v>
      </c>
      <c r="E545" s="139">
        <f t="shared" si="40"/>
        <v>1.1485844230421196</v>
      </c>
      <c r="F545" s="139">
        <f t="shared" si="41"/>
        <v>7.759005371461257E-2</v>
      </c>
      <c r="G545" s="139">
        <f t="shared" si="42"/>
        <v>2.4797509999999998</v>
      </c>
      <c r="H545" s="139">
        <f>0.001013*Constantes!$D$6/(0.622*G545)</f>
        <v>4.493638365913051E-2</v>
      </c>
      <c r="I545" s="139">
        <f t="shared" si="43"/>
        <v>0.32176493751214225</v>
      </c>
      <c r="J545" s="139">
        <f t="shared" si="44"/>
        <v>0.40881442880112917</v>
      </c>
      <c r="K545" s="139">
        <f>(Constantes!$D$12/0.8)*(Constantes!$D$7*J545^2+Constantes!$D$8*J545+Constantes!$D$9)</f>
        <v>8.4321692742689294</v>
      </c>
      <c r="L545" s="139">
        <f>(Constantes!$D$12/0.8)*(0.00376*D545^2-0.0516*D545-6.967)</f>
        <v>-2.6725649999999996</v>
      </c>
      <c r="M545" s="12"/>
    </row>
    <row r="546" spans="2:13" ht="18.75" customHeight="1">
      <c r="B546" s="11"/>
      <c r="C546" s="74">
        <v>541</v>
      </c>
      <c r="D546" s="65">
        <f>(Observaciones!D546+Observaciones!E546)/2</f>
        <v>9</v>
      </c>
      <c r="E546" s="139">
        <f t="shared" si="40"/>
        <v>1.1485844230421196</v>
      </c>
      <c r="F546" s="139">
        <f t="shared" si="41"/>
        <v>7.759005371461257E-2</v>
      </c>
      <c r="G546" s="139">
        <f t="shared" si="42"/>
        <v>2.4797509999999998</v>
      </c>
      <c r="H546" s="139">
        <f>0.001013*Constantes!$D$6/(0.622*G546)</f>
        <v>4.493638365913051E-2</v>
      </c>
      <c r="I546" s="139">
        <f t="shared" si="43"/>
        <v>0.32176493751214225</v>
      </c>
      <c r="J546" s="139">
        <f t="shared" si="44"/>
        <v>0.40854180367427873</v>
      </c>
      <c r="K546" s="139">
        <f>(Constantes!$D$12/0.8)*(Constantes!$D$7*J546^2+Constantes!$D$8*J546+Constantes!$D$9)</f>
        <v>8.434399385923637</v>
      </c>
      <c r="L546" s="139">
        <f>(Constantes!$D$12/0.8)*(0.00376*D546^2-0.0516*D546-6.967)</f>
        <v>-2.6725649999999996</v>
      </c>
      <c r="M546" s="12"/>
    </row>
    <row r="547" spans="2:13" ht="18.75" customHeight="1">
      <c r="B547" s="11"/>
      <c r="C547" s="74">
        <v>542</v>
      </c>
      <c r="D547" s="65">
        <f>(Observaciones!D547+Observaciones!E547)/2</f>
        <v>10.7</v>
      </c>
      <c r="E547" s="139">
        <f t="shared" si="40"/>
        <v>1.2873744557569893</v>
      </c>
      <c r="F547" s="139">
        <f t="shared" si="41"/>
        <v>8.5777518855556414E-2</v>
      </c>
      <c r="G547" s="139">
        <f t="shared" si="42"/>
        <v>2.4757373</v>
      </c>
      <c r="H547" s="139">
        <f>0.001013*Constantes!$D$6/(0.622*G547)</f>
        <v>4.5009235153952935E-2</v>
      </c>
      <c r="I547" s="139">
        <f t="shared" si="43"/>
        <v>0.33379183113820976</v>
      </c>
      <c r="J547" s="139">
        <f t="shared" si="44"/>
        <v>0.40814811879394536</v>
      </c>
      <c r="K547" s="139">
        <f>(Constantes!$D$12/0.8)*(Constantes!$D$7*J547^2+Constantes!$D$8*J547+Constantes!$D$9)</f>
        <v>8.4376184545744888</v>
      </c>
      <c r="L547" s="139">
        <f>(Constantes!$D$12/0.8)*(0.00376*D547^2-0.0516*D547-6.967)</f>
        <v>-2.6582390999999994</v>
      </c>
      <c r="M547" s="12"/>
    </row>
    <row r="548" spans="2:13" ht="18.75" customHeight="1">
      <c r="B548" s="11"/>
      <c r="C548" s="74">
        <v>543</v>
      </c>
      <c r="D548" s="65">
        <f>(Observaciones!D548+Observaciones!E548)/2</f>
        <v>9.0500000000000007</v>
      </c>
      <c r="E548" s="139">
        <f t="shared" si="40"/>
        <v>1.152470448883921</v>
      </c>
      <c r="F548" s="139">
        <f t="shared" si="41"/>
        <v>7.7820966290941845E-2</v>
      </c>
      <c r="G548" s="139">
        <f t="shared" si="42"/>
        <v>2.4796329500000001</v>
      </c>
      <c r="H548" s="139">
        <f>0.001013*Constantes!$D$6/(0.622*G548)</f>
        <v>4.4938522983860384E-2</v>
      </c>
      <c r="I548" s="139">
        <f t="shared" si="43"/>
        <v>0.32212519355648117</v>
      </c>
      <c r="J548" s="139">
        <f t="shared" si="44"/>
        <v>0.40763349081745559</v>
      </c>
      <c r="K548" s="139">
        <f>(Constantes!$D$12/0.8)*(Constantes!$D$7*J548^2+Constantes!$D$8*J548+Constantes!$D$9)</f>
        <v>8.4418240787246024</v>
      </c>
      <c r="L548" s="139">
        <f>(Constantes!$D$12/0.8)*(0.00376*D548^2-0.0516*D548-6.967)</f>
        <v>-2.6722599749999993</v>
      </c>
      <c r="M548" s="12"/>
    </row>
    <row r="549" spans="2:13" ht="18.75" customHeight="1">
      <c r="B549" s="11"/>
      <c r="C549" s="74">
        <v>544</v>
      </c>
      <c r="D549" s="65">
        <f>(Observaciones!D549+Observaciones!E549)/2</f>
        <v>10.95</v>
      </c>
      <c r="E549" s="139">
        <f t="shared" si="40"/>
        <v>1.3089806979693788</v>
      </c>
      <c r="F549" s="139">
        <f t="shared" si="41"/>
        <v>8.7041563253404466E-2</v>
      </c>
      <c r="G549" s="139">
        <f t="shared" si="42"/>
        <v>2.4751470499999999</v>
      </c>
      <c r="H549" s="139">
        <f>0.001013*Constantes!$D$6/(0.622*G549)</f>
        <v>4.5019968536864317E-2</v>
      </c>
      <c r="I549" s="139">
        <f t="shared" si="43"/>
        <v>0.33552114198285082</v>
      </c>
      <c r="J549" s="139">
        <f t="shared" si="44"/>
        <v>0.40699807224018525</v>
      </c>
      <c r="K549" s="139">
        <f>(Constantes!$D$12/0.8)*(Constantes!$D$7*J549^2+Constantes!$D$8*J549+Constantes!$D$9)</f>
        <v>8.4470131219245914</v>
      </c>
      <c r="L549" s="139">
        <f>(Constantes!$D$12/0.8)*(0.00376*D549^2-0.0516*D549-6.967)</f>
        <v>-2.6554449749999995</v>
      </c>
      <c r="M549" s="12"/>
    </row>
    <row r="550" spans="2:13" ht="18.75" customHeight="1">
      <c r="B550" s="11"/>
      <c r="C550" s="74">
        <v>545</v>
      </c>
      <c r="D550" s="65">
        <f>(Observaciones!D550+Observaciones!E550)/2</f>
        <v>11.35</v>
      </c>
      <c r="E550" s="139">
        <f t="shared" si="40"/>
        <v>1.3442138857215939</v>
      </c>
      <c r="F550" s="139">
        <f t="shared" si="41"/>
        <v>8.9097066304630032E-2</v>
      </c>
      <c r="G550" s="139">
        <f t="shared" si="42"/>
        <v>2.4742026500000001</v>
      </c>
      <c r="H550" s="139">
        <f>0.001013*Constantes!$D$6/(0.622*G550)</f>
        <v>4.5037152601510852E-2</v>
      </c>
      <c r="I550" s="139">
        <f t="shared" si="43"/>
        <v>0.33826658351104416</v>
      </c>
      <c r="J550" s="139">
        <f t="shared" si="44"/>
        <v>0.40624205135037245</v>
      </c>
      <c r="K550" s="139">
        <f>(Constantes!$D$12/0.8)*(Constantes!$D$7*J550^2+Constantes!$D$8*J550+Constantes!$D$9)</f>
        <v>8.4531817159422467</v>
      </c>
      <c r="L550" s="139">
        <f>(Constantes!$D$12/0.8)*(0.00376*D550^2-0.0516*D550-6.967)</f>
        <v>-2.6506077749999997</v>
      </c>
      <c r="M550" s="12"/>
    </row>
    <row r="551" spans="2:13" ht="18.75" customHeight="1">
      <c r="B551" s="11"/>
      <c r="C551" s="74">
        <v>546</v>
      </c>
      <c r="D551" s="65">
        <f>(Observaciones!D551+Observaciones!E551)/2</f>
        <v>9.75</v>
      </c>
      <c r="E551" s="139">
        <f t="shared" si="40"/>
        <v>1.208102321837458</v>
      </c>
      <c r="F551" s="139">
        <f t="shared" si="41"/>
        <v>8.1115893548976525E-2</v>
      </c>
      <c r="G551" s="139">
        <f t="shared" si="42"/>
        <v>2.4779802499999999</v>
      </c>
      <c r="H551" s="139">
        <f>0.001013*Constantes!$D$6/(0.622*G551)</f>
        <v>4.4968494932561519E-2</v>
      </c>
      <c r="I551" s="139">
        <f t="shared" si="43"/>
        <v>0.3271277184414379</v>
      </c>
      <c r="J551" s="139">
        <f t="shared" si="44"/>
        <v>0.40536565217332293</v>
      </c>
      <c r="K551" s="139">
        <f>(Constantes!$D$12/0.8)*(Constantes!$D$7*J551^2+Constantes!$D$8*J551+Constantes!$D$9)</f>
        <v>8.460325264671031</v>
      </c>
      <c r="L551" s="139">
        <f>(Constantes!$D$12/0.8)*(0.00376*D551^2-0.0516*D551-6.967)</f>
        <v>-2.6672493749999995</v>
      </c>
      <c r="M551" s="12"/>
    </row>
    <row r="552" spans="2:13" ht="18.75" customHeight="1">
      <c r="B552" s="11"/>
      <c r="C552" s="74">
        <v>547</v>
      </c>
      <c r="D552" s="65">
        <f>(Observaciones!D552+Observaciones!E552)/2</f>
        <v>10.75</v>
      </c>
      <c r="E552" s="139">
        <f t="shared" si="40"/>
        <v>1.2916704499993741</v>
      </c>
      <c r="F552" s="139">
        <f t="shared" si="41"/>
        <v>8.602906751025155E-2</v>
      </c>
      <c r="G552" s="139">
        <f t="shared" si="42"/>
        <v>2.4756192499999998</v>
      </c>
      <c r="H552" s="139">
        <f>0.001013*Constantes!$D$6/(0.622*G552)</f>
        <v>4.5011381421077787E-2</v>
      </c>
      <c r="I552" s="139">
        <f t="shared" si="43"/>
        <v>0.33413851435416753</v>
      </c>
      <c r="J552" s="139">
        <f t="shared" si="44"/>
        <v>0.40436913440502725</v>
      </c>
      <c r="K552" s="139">
        <f>(Constantes!$D$12/0.8)*(Constantes!$D$7*J552^2+Constantes!$D$8*J552+Constantes!$D$9)</f>
        <v>8.468438448772881</v>
      </c>
      <c r="L552" s="139">
        <f>(Constantes!$D$12/0.8)*(0.00376*D552^2-0.0516*D552-6.967)</f>
        <v>-2.6576943749999997</v>
      </c>
      <c r="M552" s="12"/>
    </row>
    <row r="553" spans="2:13" ht="18.75" customHeight="1">
      <c r="B553" s="11"/>
      <c r="C553" s="74">
        <v>548</v>
      </c>
      <c r="D553" s="65">
        <f>(Observaciones!D553+Observaciones!E553)/2</f>
        <v>10.9</v>
      </c>
      <c r="E553" s="139">
        <f t="shared" si="40"/>
        <v>1.3046341322396258</v>
      </c>
      <c r="F553" s="139">
        <f t="shared" si="41"/>
        <v>8.6787491598136493E-2</v>
      </c>
      <c r="G553" s="139">
        <f t="shared" si="42"/>
        <v>2.4752651000000001</v>
      </c>
      <c r="H553" s="139">
        <f>0.001013*Constantes!$D$6/(0.622*G553)</f>
        <v>4.5017821450766028E-2</v>
      </c>
      <c r="I553" s="139">
        <f t="shared" si="43"/>
        <v>0.33517610193237696</v>
      </c>
      <c r="J553" s="139">
        <f t="shared" si="44"/>
        <v>0.40325279333520658</v>
      </c>
      <c r="K553" s="139">
        <f>(Constantes!$D$12/0.8)*(Constantes!$D$7*J553^2+Constantes!$D$8*J553+Constantes!$D$9)</f>
        <v>8.477515231050095</v>
      </c>
      <c r="L553" s="139">
        <f>(Constantes!$D$12/0.8)*(0.00376*D553^2-0.0516*D553-6.967)</f>
        <v>-2.6560178999999993</v>
      </c>
      <c r="M553" s="12"/>
    </row>
    <row r="554" spans="2:13" ht="18.75" customHeight="1">
      <c r="B554" s="11"/>
      <c r="C554" s="74">
        <v>549</v>
      </c>
      <c r="D554" s="65">
        <f>(Observaciones!D554+Observaciones!E554)/2</f>
        <v>10</v>
      </c>
      <c r="E554" s="139">
        <f t="shared" si="40"/>
        <v>1.2285355953233976</v>
      </c>
      <c r="F554" s="139">
        <f t="shared" si="41"/>
        <v>8.2321156964857062E-2</v>
      </c>
      <c r="G554" s="139">
        <f t="shared" si="42"/>
        <v>2.4773899999999998</v>
      </c>
      <c r="H554" s="139">
        <f>0.001013*Constantes!$D$6/(0.622*G554)</f>
        <v>4.4979208891257547E-2</v>
      </c>
      <c r="I554" s="139">
        <f t="shared" si="43"/>
        <v>0.32889553570326324</v>
      </c>
      <c r="J554" s="139">
        <f t="shared" si="44"/>
        <v>0.40201695975981283</v>
      </c>
      <c r="K554" s="139">
        <f>(Constantes!$D$12/0.8)*(Constantes!$D$7*J554^2+Constantes!$D$8*J554+Constantes!$D$9)</f>
        <v>8.487548862540228</v>
      </c>
      <c r="L554" s="139">
        <f>(Constantes!$D$12/0.8)*(0.00376*D554^2-0.0516*D554-6.967)</f>
        <v>-2.6651249999999993</v>
      </c>
      <c r="M554" s="12"/>
    </row>
    <row r="555" spans="2:13" ht="18.75" customHeight="1">
      <c r="B555" s="11"/>
      <c r="C555" s="74">
        <v>550</v>
      </c>
      <c r="D555" s="65">
        <f>(Observaciones!D555+Observaciones!E555)/2</f>
        <v>11.65</v>
      </c>
      <c r="E555" s="139">
        <f t="shared" si="40"/>
        <v>1.3711829440577765</v>
      </c>
      <c r="F555" s="139">
        <f t="shared" si="41"/>
        <v>9.0665715946703279E-2</v>
      </c>
      <c r="G555" s="139">
        <f t="shared" si="42"/>
        <v>2.4734943499999997</v>
      </c>
      <c r="H555" s="139">
        <f>0.001013*Constantes!$D$6/(0.622*G555)</f>
        <v>4.5050049261326407E-2</v>
      </c>
      <c r="I555" s="139">
        <f t="shared" si="43"/>
        <v>0.34030820325039612</v>
      </c>
      <c r="J555" s="139">
        <f t="shared" si="44"/>
        <v>0.40066199988300538</v>
      </c>
      <c r="K555" s="139">
        <f>(Constantes!$D$12/0.8)*(Constantes!$D$7*J555^2+Constantes!$D$8*J555+Constantes!$D$9)</f>
        <v>8.4985318893270385</v>
      </c>
      <c r="L555" s="139">
        <f>(Constantes!$D$12/0.8)*(0.00376*D555^2-0.0516*D555-6.967)</f>
        <v>-2.6466837749999992</v>
      </c>
      <c r="M555" s="12"/>
    </row>
    <row r="556" spans="2:13" ht="18.75" customHeight="1">
      <c r="B556" s="11"/>
      <c r="C556" s="74">
        <v>551</v>
      </c>
      <c r="D556" s="65">
        <f>(Observaciones!D556+Observaciones!E556)/2</f>
        <v>11.45</v>
      </c>
      <c r="E556" s="139">
        <f t="shared" si="40"/>
        <v>1.3531513167724236</v>
      </c>
      <c r="F556" s="139">
        <f t="shared" si="41"/>
        <v>8.9617358691077773E-2</v>
      </c>
      <c r="G556" s="139">
        <f t="shared" si="42"/>
        <v>2.4739665500000001</v>
      </c>
      <c r="H556" s="139">
        <f>0.001013*Constantes!$D$6/(0.622*G556)</f>
        <v>4.504145066759796E-2</v>
      </c>
      <c r="I556" s="139">
        <f t="shared" si="43"/>
        <v>0.33894879271912193</v>
      </c>
      <c r="J556" s="139">
        <f t="shared" si="44"/>
        <v>0.39918831520863868</v>
      </c>
      <c r="K556" s="139">
        <f>(Constantes!$D$12/0.8)*(Constantes!$D$7*J556^2+Constantes!$D$8*J556+Constantes!$D$9)</f>
        <v>8.5104561600598068</v>
      </c>
      <c r="L556" s="139">
        <f>(Constantes!$D$12/0.8)*(0.00376*D556^2-0.0516*D556-6.967)</f>
        <v>-2.6493279749999994</v>
      </c>
      <c r="M556" s="12"/>
    </row>
    <row r="557" spans="2:13" ht="18.75" customHeight="1">
      <c r="B557" s="11"/>
      <c r="C557" s="74">
        <v>552</v>
      </c>
      <c r="D557" s="65">
        <f>(Observaciones!D557+Observaciones!E557)/2</f>
        <v>11.7</v>
      </c>
      <c r="E557" s="139">
        <f t="shared" si="40"/>
        <v>1.3757236996547897</v>
      </c>
      <c r="F557" s="139">
        <f t="shared" si="41"/>
        <v>9.0929432125051668E-2</v>
      </c>
      <c r="G557" s="139">
        <f t="shared" si="42"/>
        <v>2.4733763</v>
      </c>
      <c r="H557" s="139">
        <f>0.001013*Constantes!$D$6/(0.622*G557)</f>
        <v>4.5052199422753639E-2</v>
      </c>
      <c r="I557" s="139">
        <f t="shared" si="43"/>
        <v>0.3406470099449177</v>
      </c>
      <c r="J557" s="139">
        <f t="shared" si="44"/>
        <v>0.39759634242128605</v>
      </c>
      <c r="K557" s="139">
        <f>(Constantes!$D$12/0.8)*(Constantes!$D$7*J557^2+Constantes!$D$8*J557+Constantes!$D$9)</f>
        <v>8.5233128341724989</v>
      </c>
      <c r="L557" s="139">
        <f>(Constantes!$D$12/0.8)*(0.00376*D557^2-0.0516*D557-6.967)</f>
        <v>-2.6460050999999996</v>
      </c>
      <c r="M557" s="12"/>
    </row>
    <row r="558" spans="2:13" ht="18.75" customHeight="1">
      <c r="B558" s="11"/>
      <c r="C558" s="74">
        <v>553</v>
      </c>
      <c r="D558" s="65">
        <f>(Observaciones!D558+Observaciones!E558)/2</f>
        <v>9.75</v>
      </c>
      <c r="E558" s="139">
        <f t="shared" si="40"/>
        <v>1.208102321837458</v>
      </c>
      <c r="F558" s="139">
        <f t="shared" si="41"/>
        <v>8.1115893548976525E-2</v>
      </c>
      <c r="G558" s="139">
        <f t="shared" si="42"/>
        <v>2.4779802499999999</v>
      </c>
      <c r="H558" s="139">
        <f>0.001013*Constantes!$D$6/(0.622*G558)</f>
        <v>4.4968494932561519E-2</v>
      </c>
      <c r="I558" s="139">
        <f t="shared" si="43"/>
        <v>0.3271277184414379</v>
      </c>
      <c r="J558" s="139">
        <f t="shared" si="44"/>
        <v>0.3958865532568423</v>
      </c>
      <c r="K558" s="139">
        <f>(Constantes!$D$12/0.8)*(Constantes!$D$7*J558^2+Constantes!$D$8*J558+Constantes!$D$9)</f>
        <v>8.5370923907934131</v>
      </c>
      <c r="L558" s="139">
        <f>(Constantes!$D$12/0.8)*(0.00376*D558^2-0.0516*D558-6.967)</f>
        <v>-2.6672493749999995</v>
      </c>
      <c r="M558" s="12"/>
    </row>
    <row r="559" spans="2:13" ht="18.75" customHeight="1">
      <c r="B559" s="11"/>
      <c r="C559" s="74">
        <v>554</v>
      </c>
      <c r="D559" s="65">
        <f>(Observaciones!D559+Observaciones!E559)/2</f>
        <v>8.3000000000000007</v>
      </c>
      <c r="E559" s="139">
        <f t="shared" si="40"/>
        <v>1.0953778240340981</v>
      </c>
      <c r="F559" s="139">
        <f t="shared" si="41"/>
        <v>7.4418202097829511E-2</v>
      </c>
      <c r="G559" s="139">
        <f t="shared" si="42"/>
        <v>2.4814037</v>
      </c>
      <c r="H559" s="139">
        <f>0.001013*Constantes!$D$6/(0.622*G559)</f>
        <v>4.4906454485867227E-2</v>
      </c>
      <c r="I559" s="139">
        <f t="shared" si="43"/>
        <v>0.31668106733869283</v>
      </c>
      <c r="J559" s="139">
        <f t="shared" si="44"/>
        <v>0.39405945436273693</v>
      </c>
      <c r="K559" s="139">
        <f>(Constantes!$D$12/0.8)*(Constantes!$D$7*J559^2+Constantes!$D$8*J559+Constantes!$D$9)</f>
        <v>8.5517846383353149</v>
      </c>
      <c r="L559" s="139">
        <f>(Constantes!$D$12/0.8)*(0.00376*D559^2-0.0516*D559-6.967)</f>
        <v>-2.6760950999999995</v>
      </c>
      <c r="M559" s="12"/>
    </row>
    <row r="560" spans="2:13" ht="18.75" customHeight="1">
      <c r="B560" s="11"/>
      <c r="C560" s="74">
        <v>555</v>
      </c>
      <c r="D560" s="65">
        <f>(Observaciones!D560+Observaciones!E560)/2</f>
        <v>7.2</v>
      </c>
      <c r="E560" s="139">
        <f t="shared" si="40"/>
        <v>1.0161453093242518</v>
      </c>
      <c r="F560" s="139">
        <f t="shared" si="41"/>
        <v>6.9657846489614608E-2</v>
      </c>
      <c r="G560" s="139">
        <f t="shared" si="42"/>
        <v>2.4840008</v>
      </c>
      <c r="H560" s="139">
        <f>0.001013*Constantes!$D$6/(0.622*G560)</f>
        <v>4.4859503392717312E-2</v>
      </c>
      <c r="I560" s="139">
        <f t="shared" si="43"/>
        <v>0.30854432891657324</v>
      </c>
      <c r="J560" s="139">
        <f t="shared" si="44"/>
        <v>0.39211558714780415</v>
      </c>
      <c r="K560" s="139">
        <f>(Constantes!$D$12/0.8)*(Constantes!$D$7*J560^2+Constantes!$D$8*J560+Constantes!$D$9)</f>
        <v>8.5673787247550717</v>
      </c>
      <c r="L560" s="139">
        <f>(Constantes!$D$12/0.8)*(0.00376*D560^2-0.0516*D560-6.967)</f>
        <v>-2.6788505999999992</v>
      </c>
      <c r="M560" s="12"/>
    </row>
    <row r="561" spans="2:13" ht="18.75" customHeight="1">
      <c r="B561" s="11"/>
      <c r="C561" s="74">
        <v>556</v>
      </c>
      <c r="D561" s="65">
        <f>(Observaciones!D561+Observaciones!E561)/2</f>
        <v>9.5500000000000007</v>
      </c>
      <c r="E561" s="139">
        <f t="shared" si="40"/>
        <v>1.1919715122427115</v>
      </c>
      <c r="F561" s="139">
        <f t="shared" si="41"/>
        <v>8.0162557967816087E-2</v>
      </c>
      <c r="G561" s="139">
        <f t="shared" si="42"/>
        <v>2.4784524499999998</v>
      </c>
      <c r="H561" s="139">
        <f>0.001013*Constantes!$D$6/(0.622*G561)</f>
        <v>4.4959927439847613E-2</v>
      </c>
      <c r="I561" s="139">
        <f t="shared" si="43"/>
        <v>0.32570629948063018</v>
      </c>
      <c r="J561" s="139">
        <f t="shared" si="44"/>
        <v>0.39005552762185219</v>
      </c>
      <c r="K561" s="139">
        <f>(Constantes!$D$12/0.8)*(Constantes!$D$7*J561^2+Constantes!$D$8*J561+Constantes!$D$9)</f>
        <v>8.5838631484712646</v>
      </c>
      <c r="L561" s="139">
        <f>(Constantes!$D$12/0.8)*(0.00376*D561^2-0.0516*D561-6.967)</f>
        <v>-2.6688219749999993</v>
      </c>
      <c r="M561" s="12"/>
    </row>
    <row r="562" spans="2:13" ht="18.75" customHeight="1">
      <c r="B562" s="11"/>
      <c r="C562" s="74">
        <v>557</v>
      </c>
      <c r="D562" s="65">
        <f>(Observaciones!D562+Observaciones!E562)/2</f>
        <v>10.950000000000001</v>
      </c>
      <c r="E562" s="139">
        <f t="shared" si="40"/>
        <v>1.3089806979693788</v>
      </c>
      <c r="F562" s="139">
        <f t="shared" si="41"/>
        <v>8.7041563253404466E-2</v>
      </c>
      <c r="G562" s="139">
        <f t="shared" si="42"/>
        <v>2.4751470499999999</v>
      </c>
      <c r="H562" s="139">
        <f>0.001013*Constantes!$D$6/(0.622*G562)</f>
        <v>4.5019968536864317E-2</v>
      </c>
      <c r="I562" s="139">
        <f t="shared" si="43"/>
        <v>0.33552114198285082</v>
      </c>
      <c r="J562" s="139">
        <f t="shared" si="44"/>
        <v>0.38787988622497821</v>
      </c>
      <c r="K562" s="139">
        <f>(Constantes!$D$12/0.8)*(Constantes!$D$7*J562^2+Constantes!$D$8*J562+Constantes!$D$9)</f>
        <v>8.6012257699273817</v>
      </c>
      <c r="L562" s="139">
        <f>(Constantes!$D$12/0.8)*(0.00376*D562^2-0.0516*D562-6.967)</f>
        <v>-2.6554449749999995</v>
      </c>
      <c r="M562" s="12"/>
    </row>
    <row r="563" spans="2:13" ht="18.75" customHeight="1">
      <c r="B563" s="11"/>
      <c r="C563" s="74">
        <v>558</v>
      </c>
      <c r="D563" s="65">
        <f>(Observaciones!D563+Observaciones!E563)/2</f>
        <v>10.8</v>
      </c>
      <c r="E563" s="139">
        <f t="shared" ref="E563:E626" si="45">EXP((16.78*D563-116.9)/(D563+237.3))</f>
        <v>1.2959790398301012</v>
      </c>
      <c r="F563" s="139">
        <f t="shared" ref="F563:F626" si="46">4098*E563/((D563+237.3)^2)</f>
        <v>8.6281245002912968E-2</v>
      </c>
      <c r="G563" s="139">
        <f t="shared" ref="G563:G626" si="47">2.501-0.002361*D563</f>
        <v>2.4755012000000001</v>
      </c>
      <c r="H563" s="139">
        <f>0.001013*Constantes!$D$6/(0.622*G563)</f>
        <v>4.5013527892902062E-2</v>
      </c>
      <c r="I563" s="139">
        <f t="shared" ref="I563:I626" si="48">IF(D563&gt;0,1.26*F563/(G563*(F563+H563)),0)</f>
        <v>0.33448478758535966</v>
      </c>
      <c r="J563" s="139">
        <f t="shared" ref="J563:J626" si="49">0.409*SIN(2*PI()*(C563-82)/365)</f>
        <v>0.3855893076466822</v>
      </c>
      <c r="K563" s="139">
        <f>(Constantes!$D$12/0.8)*(Constantes!$D$7*J563^2+Constantes!$D$8*J563+Constantes!$D$9)</f>
        <v>8.619453823787472</v>
      </c>
      <c r="L563" s="139">
        <f>(Constantes!$D$12/0.8)*(0.00376*D563^2-0.0516*D563-6.967)</f>
        <v>-2.6571425999999998</v>
      </c>
      <c r="M563" s="12"/>
    </row>
    <row r="564" spans="2:13" ht="18.75" customHeight="1">
      <c r="B564" s="11"/>
      <c r="C564" s="74">
        <v>559</v>
      </c>
      <c r="D564" s="65">
        <f>(Observaciones!D564+Observaciones!E564)/2</f>
        <v>9</v>
      </c>
      <c r="E564" s="139">
        <f t="shared" si="45"/>
        <v>1.1485844230421196</v>
      </c>
      <c r="F564" s="139">
        <f t="shared" si="46"/>
        <v>7.759005371461257E-2</v>
      </c>
      <c r="G564" s="139">
        <f t="shared" si="47"/>
        <v>2.4797509999999998</v>
      </c>
      <c r="H564" s="139">
        <f>0.001013*Constantes!$D$6/(0.622*G564)</f>
        <v>4.493638365913051E-2</v>
      </c>
      <c r="I564" s="139">
        <f t="shared" si="48"/>
        <v>0.32176493751214225</v>
      </c>
      <c r="J564" s="139">
        <f t="shared" si="49"/>
        <v>0.38318447063483141</v>
      </c>
      <c r="K564" s="139">
        <f>(Constantes!$D$12/0.8)*(Constantes!$D$7*J564^2+Constantes!$D$8*J564+Constantes!$D$9)</f>
        <v>8.6385339317505121</v>
      </c>
      <c r="L564" s="139">
        <f>(Constantes!$D$12/0.8)*(0.00376*D564^2-0.0516*D564-6.967)</f>
        <v>-2.6725649999999996</v>
      </c>
      <c r="M564" s="12"/>
    </row>
    <row r="565" spans="2:13" ht="18.75" customHeight="1">
      <c r="B565" s="11"/>
      <c r="C565" s="74">
        <v>560</v>
      </c>
      <c r="D565" s="65">
        <f>(Observaciones!D565+Observaciones!E565)/2</f>
        <v>8.15</v>
      </c>
      <c r="E565" s="139">
        <f t="shared" si="45"/>
        <v>1.0842628845563618</v>
      </c>
      <c r="F565" s="139">
        <f t="shared" si="46"/>
        <v>7.3753132863077983E-2</v>
      </c>
      <c r="G565" s="139">
        <f t="shared" si="47"/>
        <v>2.4817578499999997</v>
      </c>
      <c r="H565" s="139">
        <f>0.001013*Constantes!$D$6/(0.622*G565)</f>
        <v>4.4900046277727111E-2</v>
      </c>
      <c r="I565" s="139">
        <f t="shared" si="48"/>
        <v>0.3155820076579775</v>
      </c>
      <c r="J565" s="139">
        <f t="shared" si="49"/>
        <v>0.38066608779453365</v>
      </c>
      <c r="K565" s="139">
        <f>(Constantes!$D$12/0.8)*(Constantes!$D$7*J565^2+Constantes!$D$8*J565+Constantes!$D$9)</f>
        <v>8.6584521159689114</v>
      </c>
      <c r="L565" s="139">
        <f>(Constantes!$D$12/0.8)*(0.00376*D565^2-0.0516*D565-6.967)</f>
        <v>-2.6766717749999995</v>
      </c>
      <c r="M565" s="12"/>
    </row>
    <row r="566" spans="2:13" ht="18.75" customHeight="1">
      <c r="B566" s="11"/>
      <c r="C566" s="74">
        <v>561</v>
      </c>
      <c r="D566" s="65">
        <f>(Observaciones!D566+Observaciones!E566)/2</f>
        <v>9.6999999999999993</v>
      </c>
      <c r="E566" s="139">
        <f t="shared" si="45"/>
        <v>1.2040517259211223</v>
      </c>
      <c r="F566" s="139">
        <f t="shared" si="46"/>
        <v>8.0876657096899784E-2</v>
      </c>
      <c r="G566" s="139">
        <f t="shared" si="47"/>
        <v>2.4780983000000001</v>
      </c>
      <c r="H566" s="139">
        <f>0.001013*Constantes!$D$6/(0.622*G566)</f>
        <v>4.4966352753283652E-2</v>
      </c>
      <c r="I566" s="139">
        <f t="shared" si="48"/>
        <v>0.32677295878905227</v>
      </c>
      <c r="J566" s="139">
        <f t="shared" si="49"/>
        <v>0.37803490537697526</v>
      </c>
      <c r="K566" s="139">
        <f>(Constantes!$D$12/0.8)*(Constantes!$D$7*J566^2+Constantes!$D$8*J566+Constantes!$D$9)</f>
        <v>8.6791938130560791</v>
      </c>
      <c r="L566" s="139">
        <f>(Constantes!$D$12/0.8)*(0.00376*D566^2-0.0516*D566-6.967)</f>
        <v>-2.6676530999999994</v>
      </c>
      <c r="M566" s="12"/>
    </row>
    <row r="567" spans="2:13" ht="18.75" customHeight="1">
      <c r="B567" s="11"/>
      <c r="C567" s="74">
        <v>562</v>
      </c>
      <c r="D567" s="65">
        <f>(Observaciones!D567+Observaciones!E567)/2</f>
        <v>9</v>
      </c>
      <c r="E567" s="139">
        <f t="shared" si="45"/>
        <v>1.1485844230421196</v>
      </c>
      <c r="F567" s="139">
        <f t="shared" si="46"/>
        <v>7.759005371461257E-2</v>
      </c>
      <c r="G567" s="139">
        <f t="shared" si="47"/>
        <v>2.4797509999999998</v>
      </c>
      <c r="H567" s="139">
        <f>0.001013*Constantes!$D$6/(0.622*G567)</f>
        <v>4.493638365913051E-2</v>
      </c>
      <c r="I567" s="139">
        <f t="shared" si="48"/>
        <v>0.32176493751214225</v>
      </c>
      <c r="J567" s="139">
        <f t="shared" si="49"/>
        <v>0.37529170305829229</v>
      </c>
      <c r="K567" s="139">
        <f>(Constantes!$D$12/0.8)*(Constantes!$D$7*J567^2+Constantes!$D$8*J567+Constantes!$D$9)</f>
        <v>8.7007438886670752</v>
      </c>
      <c r="L567" s="139">
        <f>(Constantes!$D$12/0.8)*(0.00376*D567^2-0.0516*D567-6.967)</f>
        <v>-2.6725649999999996</v>
      </c>
      <c r="M567" s="12"/>
    </row>
    <row r="568" spans="2:13" ht="18.75" customHeight="1">
      <c r="B568" s="11"/>
      <c r="C568" s="74">
        <v>563</v>
      </c>
      <c r="D568" s="65">
        <f>(Observaciones!D568+Observaciones!E568)/2</f>
        <v>8.5500000000000007</v>
      </c>
      <c r="E568" s="139">
        <f t="shared" si="45"/>
        <v>1.1141256884066946</v>
      </c>
      <c r="F568" s="139">
        <f t="shared" si="46"/>
        <v>7.553804083049119E-2</v>
      </c>
      <c r="G568" s="139">
        <f t="shared" si="47"/>
        <v>2.4808134499999999</v>
      </c>
      <c r="H568" s="139">
        <f>0.001013*Constantes!$D$6/(0.622*G568)</f>
        <v>4.4917138898578825E-2</v>
      </c>
      <c r="I568" s="139">
        <f t="shared" si="48"/>
        <v>0.31850530773396696</v>
      </c>
      <c r="J568" s="139">
        <f t="shared" si="49"/>
        <v>0.37243729370853446</v>
      </c>
      <c r="K568" s="139">
        <f>(Constantes!$D$12/0.8)*(Constantes!$D$7*J568^2+Constantes!$D$8*J568+Constantes!$D$9)</f>
        <v>8.72308665263599</v>
      </c>
      <c r="L568" s="139">
        <f>(Constantes!$D$12/0.8)*(0.00376*D568^2-0.0516*D568-6.967)</f>
        <v>-2.6749929749999994</v>
      </c>
      <c r="M568" s="12"/>
    </row>
    <row r="569" spans="2:13" ht="18.75" customHeight="1">
      <c r="B569" s="11"/>
      <c r="C569" s="74">
        <v>564</v>
      </c>
      <c r="D569" s="65">
        <f>(Observaciones!D569+Observaciones!E569)/2</f>
        <v>9.25</v>
      </c>
      <c r="E569" s="139">
        <f t="shared" si="45"/>
        <v>1.1681304715350127</v>
      </c>
      <c r="F569" s="139">
        <f t="shared" si="46"/>
        <v>7.8750495180281335E-2</v>
      </c>
      <c r="G569" s="139">
        <f t="shared" si="47"/>
        <v>2.4791607499999997</v>
      </c>
      <c r="H569" s="139">
        <f>0.001013*Constantes!$D$6/(0.622*G569)</f>
        <v>4.4947082320141017E-2</v>
      </c>
      <c r="I569" s="139">
        <f t="shared" si="48"/>
        <v>0.32356233167857845</v>
      </c>
      <c r="J569" s="139">
        <f t="shared" si="49"/>
        <v>0.36947252315079576</v>
      </c>
      <c r="K569" s="139">
        <f>(Constantes!$D$12/0.8)*(Constantes!$D$7*J569^2+Constantes!$D$8*J569+Constantes!$D$9)</f>
        <v>8.7462058746528371</v>
      </c>
      <c r="L569" s="139">
        <f>(Constantes!$D$12/0.8)*(0.00376*D569^2-0.0516*D569-6.967)</f>
        <v>-2.6709693749999994</v>
      </c>
      <c r="M569" s="12"/>
    </row>
    <row r="570" spans="2:13" ht="18.75" customHeight="1">
      <c r="B570" s="11"/>
      <c r="C570" s="74">
        <v>565</v>
      </c>
      <c r="D570" s="65">
        <f>(Observaciones!D570+Observaciones!E570)/2</f>
        <v>9.15</v>
      </c>
      <c r="E570" s="139">
        <f t="shared" si="45"/>
        <v>1.1602772175252039</v>
      </c>
      <c r="F570" s="139">
        <f t="shared" si="46"/>
        <v>7.8284552595211263E-2</v>
      </c>
      <c r="G570" s="139">
        <f t="shared" si="47"/>
        <v>2.4793968500000001</v>
      </c>
      <c r="H570" s="139">
        <f>0.001013*Constantes!$D$6/(0.622*G570)</f>
        <v>4.4942802244470274E-2</v>
      </c>
      <c r="I570" s="139">
        <f t="shared" si="48"/>
        <v>0.3228445413311169</v>
      </c>
      <c r="J570" s="139">
        <f t="shared" si="49"/>
        <v>0.36639826991057795</v>
      </c>
      <c r="K570" s="139">
        <f>(Constantes!$D$12/0.8)*(Constantes!$D$7*J570^2+Constantes!$D$8*J570+Constantes!$D$9)</f>
        <v>8.7700848004623158</v>
      </c>
      <c r="L570" s="139">
        <f>(Constantes!$D$12/0.8)*(0.00376*D570^2-0.0516*D570-6.967)</f>
        <v>-2.6716287749999994</v>
      </c>
      <c r="M570" s="12"/>
    </row>
    <row r="571" spans="2:13" ht="18.75" customHeight="1">
      <c r="B571" s="11"/>
      <c r="C571" s="74">
        <v>566</v>
      </c>
      <c r="D571" s="65">
        <f>(Observaciones!D571+Observaciones!E571)/2</f>
        <v>8.1</v>
      </c>
      <c r="E571" s="139">
        <f t="shared" si="45"/>
        <v>1.0805800307855125</v>
      </c>
      <c r="F571" s="139">
        <f t="shared" si="46"/>
        <v>7.3532575031085901E-2</v>
      </c>
      <c r="G571" s="139">
        <f t="shared" si="47"/>
        <v>2.4818758999999999</v>
      </c>
      <c r="H571" s="139">
        <f>0.001013*Constantes!$D$6/(0.622*G571)</f>
        <v>4.4897910614754163E-2</v>
      </c>
      <c r="I571" s="139">
        <f t="shared" si="48"/>
        <v>0.31521490702492766</v>
      </c>
      <c r="J571" s="139">
        <f t="shared" si="49"/>
        <v>0.36321544495546271</v>
      </c>
      <c r="K571" s="139">
        <f>(Constantes!$D$12/0.8)*(Constantes!$D$7*J571^2+Constantes!$D$8*J571+Constantes!$D$9)</f>
        <v>8.794706168566119</v>
      </c>
      <c r="L571" s="139">
        <f>(Constantes!$D$12/0.8)*(0.00376*D571^2-0.0516*D571-6.967)</f>
        <v>-2.6768498999999997</v>
      </c>
      <c r="M571" s="12"/>
    </row>
    <row r="572" spans="2:13" ht="18.75" customHeight="1">
      <c r="B572" s="11"/>
      <c r="C572" s="74">
        <v>567</v>
      </c>
      <c r="D572" s="65">
        <f>(Observaciones!D572+Observaciones!E572)/2</f>
        <v>6.95</v>
      </c>
      <c r="E572" s="139">
        <f t="shared" si="45"/>
        <v>0.99885837988260118</v>
      </c>
      <c r="F572" s="139">
        <f t="shared" si="46"/>
        <v>6.8613050260539377E-2</v>
      </c>
      <c r="G572" s="139">
        <f t="shared" si="47"/>
        <v>2.4845910499999997</v>
      </c>
      <c r="H572" s="139">
        <f>0.001013*Constantes!$D$6/(0.622*G572)</f>
        <v>4.4848846378607275E-2</v>
      </c>
      <c r="I572" s="139">
        <f t="shared" si="48"/>
        <v>0.30667072251816546</v>
      </c>
      <c r="J572" s="139">
        <f t="shared" si="49"/>
        <v>0.35992499142517614</v>
      </c>
      <c r="K572" s="139">
        <f>(Constantes!$D$12/0.8)*(Constantes!$D$7*J572^2+Constantes!$D$8*J572+Constantes!$D$9)</f>
        <v>8.8200522274098923</v>
      </c>
      <c r="L572" s="139">
        <f>(Constantes!$D$12/0.8)*(0.00376*D572^2-0.0516*D572-6.967)</f>
        <v>-2.6790009749999992</v>
      </c>
      <c r="M572" s="12"/>
    </row>
    <row r="573" spans="2:13" ht="18.75" customHeight="1">
      <c r="B573" s="11"/>
      <c r="C573" s="74">
        <v>568</v>
      </c>
      <c r="D573" s="65">
        <f>(Observaciones!D573+Observaciones!E573)/2</f>
        <v>9.6</v>
      </c>
      <c r="E573" s="139">
        <f t="shared" si="45"/>
        <v>1.1959863511942588</v>
      </c>
      <c r="F573" s="139">
        <f t="shared" si="46"/>
        <v>8.0399990537899965E-2</v>
      </c>
      <c r="G573" s="139">
        <f t="shared" si="47"/>
        <v>2.4783344</v>
      </c>
      <c r="H573" s="139">
        <f>0.001013*Constantes!$D$6/(0.622*G573)</f>
        <v>4.4962069006955853E-2</v>
      </c>
      <c r="I573" s="139">
        <f t="shared" si="48"/>
        <v>0.32606224862655375</v>
      </c>
      <c r="J573" s="139">
        <f t="shared" si="49"/>
        <v>0.35652788435211252</v>
      </c>
      <c r="K573" s="139">
        <f>(Constantes!$D$12/0.8)*(Constantes!$D$7*J573^2+Constantes!$D$8*J573+Constantes!$D$9)</f>
        <v>8.8461047530355135</v>
      </c>
      <c r="L573" s="139">
        <f>(Constantes!$D$12/0.8)*(0.00376*D573^2-0.0516*D573-6.967)</f>
        <v>-2.6684393999999996</v>
      </c>
      <c r="M573" s="12"/>
    </row>
    <row r="574" spans="2:13" ht="18.75" customHeight="1">
      <c r="B574" s="11"/>
      <c r="C574" s="74">
        <v>569</v>
      </c>
      <c r="D574" s="65">
        <f>(Observaciones!D574+Observaciones!E574)/2</f>
        <v>9</v>
      </c>
      <c r="E574" s="139">
        <f t="shared" si="45"/>
        <v>1.1485844230421196</v>
      </c>
      <c r="F574" s="139">
        <f t="shared" si="46"/>
        <v>7.759005371461257E-2</v>
      </c>
      <c r="G574" s="139">
        <f t="shared" si="47"/>
        <v>2.4797509999999998</v>
      </c>
      <c r="H574" s="139">
        <f>0.001013*Constantes!$D$6/(0.622*G574)</f>
        <v>4.493638365913051E-2</v>
      </c>
      <c r="I574" s="139">
        <f t="shared" si="48"/>
        <v>0.32176493751214225</v>
      </c>
      <c r="J574" s="139">
        <f t="shared" si="49"/>
        <v>0.35302513037241368</v>
      </c>
      <c r="K574" s="139">
        <f>(Constantes!$D$12/0.8)*(Constantes!$D$7*J574^2+Constantes!$D$8*J574+Constantes!$D$9)</f>
        <v>8.8728450671787105</v>
      </c>
      <c r="L574" s="139">
        <f>(Constantes!$D$12/0.8)*(0.00376*D574^2-0.0516*D574-6.967)</f>
        <v>-2.6725649999999996</v>
      </c>
      <c r="M574" s="12"/>
    </row>
    <row r="575" spans="2:13" ht="18.75" customHeight="1">
      <c r="B575" s="11"/>
      <c r="C575" s="74">
        <v>570</v>
      </c>
      <c r="D575" s="65">
        <f>(Observaciones!D575+Observaciones!E575)/2</f>
        <v>9.8500000000000014</v>
      </c>
      <c r="E575" s="139">
        <f t="shared" si="45"/>
        <v>1.2162394815909716</v>
      </c>
      <c r="F575" s="139">
        <f t="shared" si="46"/>
        <v>8.1596178970055125E-2</v>
      </c>
      <c r="G575" s="139">
        <f t="shared" si="47"/>
        <v>2.4777441499999999</v>
      </c>
      <c r="H575" s="139">
        <f>0.001013*Constantes!$D$6/(0.622*G575)</f>
        <v>4.4972779903491057E-2</v>
      </c>
      <c r="I575" s="139">
        <f t="shared" si="48"/>
        <v>0.32783604352575479</v>
      </c>
      <c r="J575" s="139">
        <f t="shared" si="49"/>
        <v>0.34941776742767933</v>
      </c>
      <c r="K575" s="139">
        <f>(Constantes!$D$12/0.8)*(Constantes!$D$7*J575^2+Constantes!$D$8*J575+Constantes!$D$9)</f>
        <v>8.9002540557916436</v>
      </c>
      <c r="L575" s="139">
        <f>(Constantes!$D$12/0.8)*(0.00376*D575^2-0.0516*D575-6.967)</f>
        <v>-2.6664207749999993</v>
      </c>
      <c r="M575" s="12"/>
    </row>
    <row r="576" spans="2:13" ht="18.75" customHeight="1">
      <c r="B576" s="11"/>
      <c r="C576" s="74">
        <v>571</v>
      </c>
      <c r="D576" s="65">
        <f>(Observaciones!D576+Observaciones!E576)/2</f>
        <v>9.85</v>
      </c>
      <c r="E576" s="139">
        <f t="shared" si="45"/>
        <v>1.2162394815909714</v>
      </c>
      <c r="F576" s="139">
        <f t="shared" si="46"/>
        <v>8.1596178970055111E-2</v>
      </c>
      <c r="G576" s="139">
        <f t="shared" si="47"/>
        <v>2.4777441499999999</v>
      </c>
      <c r="H576" s="139">
        <f>0.001013*Constantes!$D$6/(0.622*G576)</f>
        <v>4.4972779903491057E-2</v>
      </c>
      <c r="I576" s="139">
        <f t="shared" si="48"/>
        <v>0.32783604352575479</v>
      </c>
      <c r="J576" s="139">
        <f t="shared" si="49"/>
        <v>0.34570686445740301</v>
      </c>
      <c r="K576" s="139">
        <f>(Constantes!$D$12/0.8)*(Constantes!$D$7*J576^2+Constantes!$D$8*J576+Constantes!$D$9)</f>
        <v>8.9283121879695617</v>
      </c>
      <c r="L576" s="139">
        <f>(Constantes!$D$12/0.8)*(0.00376*D576^2-0.0516*D576-6.967)</f>
        <v>-2.6664207749999993</v>
      </c>
      <c r="M576" s="12"/>
    </row>
    <row r="577" spans="2:13" ht="18.75" customHeight="1">
      <c r="B577" s="11"/>
      <c r="C577" s="74">
        <v>572</v>
      </c>
      <c r="D577" s="65">
        <f>(Observaciones!D577+Observaciones!E577)/2</f>
        <v>8.65</v>
      </c>
      <c r="E577" s="139">
        <f t="shared" si="45"/>
        <v>1.1217035387262231</v>
      </c>
      <c r="F577" s="139">
        <f t="shared" si="46"/>
        <v>7.5989990506503152E-2</v>
      </c>
      <c r="G577" s="139">
        <f t="shared" si="47"/>
        <v>2.4805773499999999</v>
      </c>
      <c r="H577" s="139">
        <f>0.001013*Constantes!$D$6/(0.622*G577)</f>
        <v>4.4921414087374677E-2</v>
      </c>
      <c r="I577" s="139">
        <f t="shared" si="48"/>
        <v>0.3192323502116553</v>
      </c>
      <c r="J577" s="139">
        <f t="shared" si="49"/>
        <v>0.34189352108222237</v>
      </c>
      <c r="K577" s="139">
        <f>(Constantes!$D$12/0.8)*(Constantes!$D$7*J577^2+Constantes!$D$8*J577+Constantes!$D$9)</f>
        <v>8.9569995352601897</v>
      </c>
      <c r="L577" s="139">
        <f>(Constantes!$D$12/0.8)*(0.00376*D577^2-0.0516*D577-6.967)</f>
        <v>-2.6745027749999997</v>
      </c>
      <c r="M577" s="12"/>
    </row>
    <row r="578" spans="2:13" ht="18.75" customHeight="1">
      <c r="B578" s="11"/>
      <c r="C578" s="74">
        <v>573</v>
      </c>
      <c r="D578" s="65">
        <f>(Observaciones!D578+Observaciones!E578)/2</f>
        <v>8.5500000000000007</v>
      </c>
      <c r="E578" s="139">
        <f t="shared" si="45"/>
        <v>1.1141256884066946</v>
      </c>
      <c r="F578" s="139">
        <f t="shared" si="46"/>
        <v>7.553804083049119E-2</v>
      </c>
      <c r="G578" s="139">
        <f t="shared" si="47"/>
        <v>2.4808134499999999</v>
      </c>
      <c r="H578" s="139">
        <f>0.001013*Constantes!$D$6/(0.622*G578)</f>
        <v>4.4917138898578825E-2</v>
      </c>
      <c r="I578" s="139">
        <f t="shared" si="48"/>
        <v>0.31850530773396696</v>
      </c>
      <c r="J578" s="139">
        <f t="shared" si="49"/>
        <v>0.33797886727807902</v>
      </c>
      <c r="K578" s="139">
        <f>(Constantes!$D$12/0.8)*(Constantes!$D$7*J578^2+Constantes!$D$8*J578+Constantes!$D$9)</f>
        <v>8.9862957913341095</v>
      </c>
      <c r="L578" s="139">
        <f>(Constantes!$D$12/0.8)*(0.00376*D578^2-0.0516*D578-6.967)</f>
        <v>-2.6749929749999994</v>
      </c>
      <c r="M578" s="12"/>
    </row>
    <row r="579" spans="2:13" ht="18.75" customHeight="1">
      <c r="B579" s="11"/>
      <c r="C579" s="74">
        <v>574</v>
      </c>
      <c r="D579" s="65">
        <f>(Observaciones!D579+Observaciones!E579)/2</f>
        <v>9.1</v>
      </c>
      <c r="E579" s="139">
        <f t="shared" si="45"/>
        <v>1.1563680372555176</v>
      </c>
      <c r="F579" s="139">
        <f t="shared" si="46"/>
        <v>7.8052465514333522E-2</v>
      </c>
      <c r="G579" s="139">
        <f t="shared" si="47"/>
        <v>2.4795148999999999</v>
      </c>
      <c r="H579" s="139">
        <f>0.001013*Constantes!$D$6/(0.622*G579)</f>
        <v>4.494066251229728E-2</v>
      </c>
      <c r="I579" s="139">
        <f t="shared" si="48"/>
        <v>0.32248506174818503</v>
      </c>
      <c r="J579" s="139">
        <f t="shared" si="49"/>
        <v>0.33396406304137982</v>
      </c>
      <c r="K579" s="139">
        <f>(Constantes!$D$12/0.8)*(Constantes!$D$7*J579^2+Constantes!$D$8*J579+Constantes!$D$9)</f>
        <v>9.0161802919940222</v>
      </c>
      <c r="L579" s="139">
        <f>(Constantes!$D$12/0.8)*(0.00376*D579^2-0.0516*D579-6.967)</f>
        <v>-2.6719478999999997</v>
      </c>
      <c r="M579" s="12"/>
    </row>
    <row r="580" spans="2:13" ht="18.75" customHeight="1">
      <c r="B580" s="11"/>
      <c r="C580" s="74">
        <v>575</v>
      </c>
      <c r="D580" s="65">
        <f>(Observaciones!D580+Observaciones!E580)/2</f>
        <v>9.35</v>
      </c>
      <c r="E580" s="139">
        <f t="shared" si="45"/>
        <v>1.1760304470729337</v>
      </c>
      <c r="F580" s="139">
        <f t="shared" si="46"/>
        <v>7.921880376620824E-2</v>
      </c>
      <c r="G580" s="139">
        <f t="shared" si="47"/>
        <v>2.4789246499999997</v>
      </c>
      <c r="H580" s="139">
        <f>0.001013*Constantes!$D$6/(0.622*G580)</f>
        <v>4.4951363211105488E-2</v>
      </c>
      <c r="I580" s="139">
        <f t="shared" si="48"/>
        <v>0.32427855867946659</v>
      </c>
      <c r="J580" s="139">
        <f t="shared" si="49"/>
        <v>0.32985029804526628</v>
      </c>
      <c r="K580" s="139">
        <f>(Constantes!$D$12/0.8)*(Constantes!$D$7*J580^2+Constantes!$D$8*J580+Constantes!$D$9)</f>
        <v>9.0466320355003162</v>
      </c>
      <c r="L580" s="139">
        <f>(Constantes!$D$12/0.8)*(0.00376*D580^2-0.0516*D580-6.967)</f>
        <v>-2.6702817749999994</v>
      </c>
      <c r="M580" s="12"/>
    </row>
    <row r="581" spans="2:13" ht="18.75" customHeight="1">
      <c r="B581" s="11"/>
      <c r="C581" s="74">
        <v>576</v>
      </c>
      <c r="D581" s="65">
        <f>(Observaciones!D581+Observaciones!E581)/2</f>
        <v>11.75</v>
      </c>
      <c r="E581" s="139">
        <f t="shared" si="45"/>
        <v>1.3802776599471762</v>
      </c>
      <c r="F581" s="139">
        <f t="shared" si="46"/>
        <v>9.1193801661548224E-2</v>
      </c>
      <c r="G581" s="139">
        <f t="shared" si="47"/>
        <v>2.4732582499999998</v>
      </c>
      <c r="H581" s="139">
        <f>0.001013*Constantes!$D$6/(0.622*G581)</f>
        <v>4.5054349789437696E-2</v>
      </c>
      <c r="I581" s="139">
        <f t="shared" si="48"/>
        <v>0.34098539738615508</v>
      </c>
      <c r="J581" s="139">
        <f t="shared" si="49"/>
        <v>0.32563879128708978</v>
      </c>
      <c r="K581" s="139">
        <f>(Constantes!$D$12/0.8)*(Constantes!$D$7*J581^2+Constantes!$D$8*J581+Constantes!$D$9)</f>
        <v>9.0776297031901318</v>
      </c>
      <c r="L581" s="139">
        <f>(Constantes!$D$12/0.8)*(0.00376*D581^2-0.0516*D581-6.967)</f>
        <v>-2.6453193749999993</v>
      </c>
      <c r="M581" s="12"/>
    </row>
    <row r="582" spans="2:13" ht="18.75" customHeight="1">
      <c r="B582" s="11"/>
      <c r="C582" s="74">
        <v>577</v>
      </c>
      <c r="D582" s="65">
        <f>(Observaciones!D582+Observaciones!E582)/2</f>
        <v>9.9</v>
      </c>
      <c r="E582" s="139">
        <f t="shared" si="45"/>
        <v>1.2203261059395465</v>
      </c>
      <c r="F582" s="139">
        <f t="shared" si="46"/>
        <v>8.1837230413319473E-2</v>
      </c>
      <c r="G582" s="139">
        <f t="shared" si="47"/>
        <v>2.4776260999999997</v>
      </c>
      <c r="H582" s="139">
        <f>0.001013*Constantes!$D$6/(0.622*G582)</f>
        <v>4.4974922695201085E-2</v>
      </c>
      <c r="I582" s="139">
        <f t="shared" si="48"/>
        <v>0.3281896076316444</v>
      </c>
      <c r="J582" s="139">
        <f t="shared" si="49"/>
        <v>0.32133079072719434</v>
      </c>
      <c r="K582" s="139">
        <f>(Constantes!$D$12/0.8)*(Constantes!$D$7*J582^2+Constantes!$D$8*J582+Constantes!$D$9)</f>
        <v>9.1091516803667485</v>
      </c>
      <c r="L582" s="139">
        <f>(Constantes!$D$12/0.8)*(0.00376*D582^2-0.0516*D582-6.967)</f>
        <v>-2.6659958999999995</v>
      </c>
      <c r="M582" s="12"/>
    </row>
    <row r="583" spans="2:13" ht="18.75" customHeight="1">
      <c r="B583" s="11"/>
      <c r="C583" s="74">
        <v>578</v>
      </c>
      <c r="D583" s="65">
        <f>(Observaciones!D583+Observaciones!E583)/2</f>
        <v>11.95</v>
      </c>
      <c r="E583" s="139">
        <f t="shared" si="45"/>
        <v>1.3986262031935408</v>
      </c>
      <c r="F583" s="139">
        <f t="shared" si="46"/>
        <v>9.2257839608086131E-2</v>
      </c>
      <c r="G583" s="139">
        <f t="shared" si="47"/>
        <v>2.4727860499999998</v>
      </c>
      <c r="H583" s="139">
        <f>0.001013*Constantes!$D$6/(0.622*G583)</f>
        <v>4.5062953309329995E-2</v>
      </c>
      <c r="I583" s="139">
        <f t="shared" si="48"/>
        <v>0.34233474612907638</v>
      </c>
      <c r="J583" s="139">
        <f t="shared" si="49"/>
        <v>0.31692757291911988</v>
      </c>
      <c r="K583" s="139">
        <f>(Constantes!$D$12/0.8)*(Constantes!$D$7*J583^2+Constantes!$D$8*J583+Constantes!$D$9)</f>
        <v>9.1411760774358051</v>
      </c>
      <c r="L583" s="139">
        <f>(Constantes!$D$12/0.8)*(0.00376*D583^2-0.0516*D583-6.967)</f>
        <v>-2.6425059749999993</v>
      </c>
      <c r="M583" s="12"/>
    </row>
    <row r="584" spans="2:13" ht="18.75" customHeight="1">
      <c r="B584" s="11"/>
      <c r="C584" s="74">
        <v>579</v>
      </c>
      <c r="D584" s="65">
        <f>(Observaciones!D584+Observaciones!E584)/2</f>
        <v>11.4</v>
      </c>
      <c r="E584" s="139">
        <f t="shared" si="45"/>
        <v>1.3486760963347784</v>
      </c>
      <c r="F584" s="139">
        <f t="shared" si="46"/>
        <v>8.9356889727344888E-2</v>
      </c>
      <c r="G584" s="139">
        <f t="shared" si="47"/>
        <v>2.4740845999999999</v>
      </c>
      <c r="H584" s="139">
        <f>0.001013*Constantes!$D$6/(0.622*G584)</f>
        <v>4.5039301532014117E-2</v>
      </c>
      <c r="I584" s="139">
        <f t="shared" si="48"/>
        <v>0.33860789639405336</v>
      </c>
      <c r="J584" s="139">
        <f t="shared" si="49"/>
        <v>0.31243044263133191</v>
      </c>
      <c r="K584" s="139">
        <f>(Constantes!$D$12/0.8)*(Constantes!$D$7*J584^2+Constantes!$D$8*J584+Constantes!$D$9)</f>
        <v>9.173680751264671</v>
      </c>
      <c r="L584" s="139">
        <f>(Constantes!$D$12/0.8)*(0.00376*D584^2-0.0516*D584-6.967)</f>
        <v>-2.6499713999999996</v>
      </c>
      <c r="M584" s="12"/>
    </row>
    <row r="585" spans="2:13" ht="18.75" customHeight="1">
      <c r="B585" s="11"/>
      <c r="C585" s="74">
        <v>580</v>
      </c>
      <c r="D585" s="65">
        <f>(Observaciones!D585+Observaciones!E585)/2</f>
        <v>11.4</v>
      </c>
      <c r="E585" s="139">
        <f t="shared" si="45"/>
        <v>1.3486760963347784</v>
      </c>
      <c r="F585" s="139">
        <f t="shared" si="46"/>
        <v>8.9356889727344888E-2</v>
      </c>
      <c r="G585" s="139">
        <f t="shared" si="47"/>
        <v>2.4740845999999999</v>
      </c>
      <c r="H585" s="139">
        <f>0.001013*Constantes!$D$6/(0.622*G585)</f>
        <v>4.5039301532014117E-2</v>
      </c>
      <c r="I585" s="139">
        <f t="shared" si="48"/>
        <v>0.33860789639405336</v>
      </c>
      <c r="J585" s="139">
        <f t="shared" si="49"/>
        <v>0.30784073246059152</v>
      </c>
      <c r="K585" s="139">
        <f>(Constantes!$D$12/0.8)*(Constantes!$D$7*J585^2+Constantes!$D$8*J585+Constantes!$D$9)</f>
        <v>9.206643326740954</v>
      </c>
      <c r="L585" s="139">
        <f>(Constantes!$D$12/0.8)*(0.00376*D585^2-0.0516*D585-6.967)</f>
        <v>-2.6499713999999996</v>
      </c>
      <c r="M585" s="12"/>
    </row>
    <row r="586" spans="2:13" ht="18.75" customHeight="1">
      <c r="B586" s="11"/>
      <c r="C586" s="74">
        <v>581</v>
      </c>
      <c r="D586" s="65">
        <f>(Observaciones!D586+Observaciones!E586)/2</f>
        <v>11.4</v>
      </c>
      <c r="E586" s="139">
        <f t="shared" si="45"/>
        <v>1.3486760963347784</v>
      </c>
      <c r="F586" s="139">
        <f t="shared" si="46"/>
        <v>8.9356889727344888E-2</v>
      </c>
      <c r="G586" s="139">
        <f t="shared" si="47"/>
        <v>2.4740845999999999</v>
      </c>
      <c r="H586" s="139">
        <f>0.001013*Constantes!$D$6/(0.622*G586)</f>
        <v>4.5039301532014117E-2</v>
      </c>
      <c r="I586" s="139">
        <f t="shared" si="48"/>
        <v>0.33860789639405336</v>
      </c>
      <c r="J586" s="139">
        <f t="shared" si="49"/>
        <v>0.30315980243707591</v>
      </c>
      <c r="K586" s="139">
        <f>(Constantes!$D$12/0.8)*(Constantes!$D$7*J586^2+Constantes!$D$8*J586+Constantes!$D$9)</f>
        <v>9.2400412185060681</v>
      </c>
      <c r="L586" s="139">
        <f>(Constantes!$D$12/0.8)*(0.00376*D586^2-0.0516*D586-6.967)</f>
        <v>-2.6499713999999996</v>
      </c>
      <c r="M586" s="12"/>
    </row>
    <row r="587" spans="2:13" ht="18.75" customHeight="1">
      <c r="B587" s="11"/>
      <c r="C587" s="74">
        <v>582</v>
      </c>
      <c r="D587" s="65">
        <f>(Observaciones!D587+Observaciones!E587)/2</f>
        <v>12.8</v>
      </c>
      <c r="E587" s="139">
        <f t="shared" si="45"/>
        <v>1.4790196183138538</v>
      </c>
      <c r="F587" s="139">
        <f t="shared" si="46"/>
        <v>9.6898823770774328E-2</v>
      </c>
      <c r="G587" s="139">
        <f t="shared" si="47"/>
        <v>2.4707792</v>
      </c>
      <c r="H587" s="139">
        <f>0.001013*Constantes!$D$6/(0.622*G587)</f>
        <v>4.5099554956231032E-2</v>
      </c>
      <c r="I587" s="139">
        <f t="shared" si="48"/>
        <v>0.34799397749689576</v>
      </c>
      <c r="J587" s="139">
        <f t="shared" si="49"/>
        <v>0.29838903962137381</v>
      </c>
      <c r="K587" s="139">
        <f>(Constantes!$D$12/0.8)*(Constantes!$D$7*J587^2+Constantes!$D$8*J587+Constantes!$D$9)</f>
        <v>9.2738516528394328</v>
      </c>
      <c r="L587" s="139">
        <f>(Constantes!$D$12/0.8)*(0.00376*D587^2-0.0516*D587-6.967)</f>
        <v>-2.6292905999999996</v>
      </c>
      <c r="M587" s="12"/>
    </row>
    <row r="588" spans="2:13" ht="18.75" customHeight="1">
      <c r="B588" s="11"/>
      <c r="C588" s="74">
        <v>583</v>
      </c>
      <c r="D588" s="65">
        <f>(Observaciones!D588+Observaciones!E588)/2</f>
        <v>6.3999999999999995</v>
      </c>
      <c r="E588" s="139">
        <f t="shared" si="45"/>
        <v>0.96173610737939708</v>
      </c>
      <c r="F588" s="139">
        <f t="shared" si="46"/>
        <v>6.6361595220328126E-2</v>
      </c>
      <c r="G588" s="139">
        <f t="shared" si="47"/>
        <v>2.4858895999999997</v>
      </c>
      <c r="H588" s="139">
        <f>0.001013*Constantes!$D$6/(0.622*G588)</f>
        <v>4.4825418761602502E-2</v>
      </c>
      <c r="I588" s="139">
        <f t="shared" si="48"/>
        <v>0.30251816528286729</v>
      </c>
      <c r="J588" s="139">
        <f t="shared" si="49"/>
        <v>0.29352985769346851</v>
      </c>
      <c r="K588" s="139">
        <f>(Constantes!$D$12/0.8)*(Constantes!$D$7*J588^2+Constantes!$D$8*J588+Constantes!$D$9)</f>
        <v>9.3080516896688543</v>
      </c>
      <c r="L588" s="139">
        <f>(Constantes!$D$12/0.8)*(0.00376*D588^2-0.0516*D588-6.967)</f>
        <v>-2.6787113999999992</v>
      </c>
      <c r="M588" s="12"/>
    </row>
    <row r="589" spans="2:13" ht="18.75" customHeight="1">
      <c r="B589" s="11"/>
      <c r="C589" s="74">
        <v>584</v>
      </c>
      <c r="D589" s="65">
        <f>(Observaciones!D589+Observaciones!E589)/2</f>
        <v>11.35</v>
      </c>
      <c r="E589" s="139">
        <f t="shared" si="45"/>
        <v>1.3442138857215939</v>
      </c>
      <c r="F589" s="139">
        <f t="shared" si="46"/>
        <v>8.9097066304630032E-2</v>
      </c>
      <c r="G589" s="139">
        <f t="shared" si="47"/>
        <v>2.4742026500000001</v>
      </c>
      <c r="H589" s="139">
        <f>0.001013*Constantes!$D$6/(0.622*G589)</f>
        <v>4.5037152601510852E-2</v>
      </c>
      <c r="I589" s="139">
        <f t="shared" si="48"/>
        <v>0.33826658351104416</v>
      </c>
      <c r="J589" s="139">
        <f t="shared" si="49"/>
        <v>0.28858369653383548</v>
      </c>
      <c r="K589" s="139">
        <f>(Constantes!$D$12/0.8)*(Constantes!$D$7*J589^2+Constantes!$D$8*J589+Constantes!$D$9)</f>
        <v>9.342618244682491</v>
      </c>
      <c r="L589" s="139">
        <f>(Constantes!$D$12/0.8)*(0.00376*D589^2-0.0516*D589-6.967)</f>
        <v>-2.6506077749999997</v>
      </c>
      <c r="M589" s="12"/>
    </row>
    <row r="590" spans="2:13" ht="18.75" customHeight="1">
      <c r="B590" s="11"/>
      <c r="C590" s="74">
        <v>585</v>
      </c>
      <c r="D590" s="65">
        <f>(Observaciones!D590+Observaciones!E590)/2</f>
        <v>10.15</v>
      </c>
      <c r="E590" s="139">
        <f t="shared" si="45"/>
        <v>1.2409408882084079</v>
      </c>
      <c r="F590" s="139">
        <f t="shared" si="46"/>
        <v>8.3051624609049163E-2</v>
      </c>
      <c r="G590" s="139">
        <f t="shared" si="47"/>
        <v>2.47703585</v>
      </c>
      <c r="H590" s="139">
        <f>0.001013*Constantes!$D$6/(0.622*G590)</f>
        <v>4.4985639717371281E-2</v>
      </c>
      <c r="I590" s="139">
        <f t="shared" si="48"/>
        <v>0.32995141784668947</v>
      </c>
      <c r="J590" s="139">
        <f t="shared" si="49"/>
        <v>0.28355202179677369</v>
      </c>
      <c r="K590" s="139">
        <f>(Constantes!$D$12/0.8)*(Constantes!$D$7*J590^2+Constantes!$D$8*J590+Constantes!$D$9)</f>
        <v>9.3775281115176643</v>
      </c>
      <c r="L590" s="139">
        <f>(Constantes!$D$12/0.8)*(0.00376*D590^2-0.0516*D590-6.967)</f>
        <v>-2.6637657749999994</v>
      </c>
      <c r="M590" s="12"/>
    </row>
    <row r="591" spans="2:13" ht="18.75" customHeight="1">
      <c r="B591" s="11"/>
      <c r="C591" s="74">
        <v>586</v>
      </c>
      <c r="D591" s="65">
        <f>(Observaciones!D591+Observaciones!E591)/2</f>
        <v>12.2</v>
      </c>
      <c r="E591" s="139">
        <f t="shared" si="45"/>
        <v>1.421862932192234</v>
      </c>
      <c r="F591" s="139">
        <f t="shared" si="46"/>
        <v>9.3602745308232094E-2</v>
      </c>
      <c r="G591" s="139">
        <f t="shared" si="47"/>
        <v>2.4721957999999997</v>
      </c>
      <c r="H591" s="139">
        <f>0.001013*Constantes!$D$6/(0.622*G591)</f>
        <v>4.5073712331002484E-2</v>
      </c>
      <c r="I591" s="139">
        <f t="shared" si="48"/>
        <v>0.34401194911201238</v>
      </c>
      <c r="J591" s="139">
        <f t="shared" si="49"/>
        <v>0.27843632447609967</v>
      </c>
      <c r="K591" s="139">
        <f>(Constantes!$D$12/0.8)*(Constantes!$D$7*J591^2+Constantes!$D$8*J591+Constantes!$D$9)</f>
        <v>9.4127579840018036</v>
      </c>
      <c r="L591" s="139">
        <f>(Constantes!$D$12/0.8)*(0.00376*D591^2-0.0516*D591-6.967)</f>
        <v>-2.6388305999999995</v>
      </c>
      <c r="M591" s="12"/>
    </row>
    <row r="592" spans="2:13" ht="18.75" customHeight="1">
      <c r="B592" s="11"/>
      <c r="C592" s="74">
        <v>587</v>
      </c>
      <c r="D592" s="65">
        <f>(Observaciones!D592+Observaciones!E592)/2</f>
        <v>12.5</v>
      </c>
      <c r="E592" s="139">
        <f t="shared" si="45"/>
        <v>1.4501940250881777</v>
      </c>
      <c r="F592" s="139">
        <f t="shared" si="46"/>
        <v>9.5238642712590429E-2</v>
      </c>
      <c r="G592" s="139">
        <f t="shared" si="47"/>
        <v>2.4714874999999998</v>
      </c>
      <c r="H592" s="139">
        <f>0.001013*Constantes!$D$6/(0.622*G592)</f>
        <v>4.5086629940516605E-2</v>
      </c>
      <c r="I592" s="139">
        <f t="shared" si="48"/>
        <v>0.34601062071581223</v>
      </c>
      <c r="J592" s="139">
        <f t="shared" si="49"/>
        <v>0.27323812046333534</v>
      </c>
      <c r="K592" s="139">
        <f>(Constantes!$D$12/0.8)*(Constantes!$D$7*J592^2+Constantes!$D$8*J592+Constantes!$D$9)</f>
        <v>9.4482844784206463</v>
      </c>
      <c r="L592" s="139">
        <f>(Constantes!$D$12/0.8)*(0.00376*D592^2-0.0516*D592-6.967)</f>
        <v>-2.6341874999999995</v>
      </c>
      <c r="M592" s="12"/>
    </row>
    <row r="593" spans="2:13" ht="18.75" customHeight="1">
      <c r="B593" s="11"/>
      <c r="C593" s="74">
        <v>588</v>
      </c>
      <c r="D593" s="65">
        <f>(Observaciones!D593+Observaciones!E593)/2</f>
        <v>10.85</v>
      </c>
      <c r="E593" s="139">
        <f t="shared" si="45"/>
        <v>1.3003002567289974</v>
      </c>
      <c r="F593" s="139">
        <f t="shared" si="46"/>
        <v>8.6534052607070783E-2</v>
      </c>
      <c r="G593" s="139">
        <f t="shared" si="47"/>
        <v>2.4753831499999999</v>
      </c>
      <c r="H593" s="139">
        <f>0.001013*Constantes!$D$6/(0.622*G593)</f>
        <v>4.5015674569455051E-2</v>
      </c>
      <c r="I593" s="139">
        <f t="shared" si="48"/>
        <v>0.33483065028999898</v>
      </c>
      <c r="J593" s="139">
        <f t="shared" si="49"/>
        <v>0.26795895009851561</v>
      </c>
      <c r="K593" s="139">
        <f>(Constantes!$D$12/0.8)*(Constantes!$D$7*J593^2+Constantes!$D$8*J593+Constantes!$D$9)</f>
        <v>9.4840841557889632</v>
      </c>
      <c r="L593" s="139">
        <f>(Constantes!$D$12/0.8)*(0.00376*D593^2-0.0516*D593-6.967)</f>
        <v>-2.6565837749999996</v>
      </c>
      <c r="M593" s="12"/>
    </row>
    <row r="594" spans="2:13" ht="18.75" customHeight="1">
      <c r="B594" s="11"/>
      <c r="C594" s="74">
        <v>589</v>
      </c>
      <c r="D594" s="65">
        <f>(Observaciones!D594+Observaciones!E594)/2</f>
        <v>10.450000000000001</v>
      </c>
      <c r="E594" s="139">
        <f t="shared" si="45"/>
        <v>1.2660823210259287</v>
      </c>
      <c r="F594" s="139">
        <f t="shared" si="46"/>
        <v>8.4529163709539321E-2</v>
      </c>
      <c r="G594" s="139">
        <f t="shared" si="47"/>
        <v>2.4763275499999997</v>
      </c>
      <c r="H594" s="139">
        <f>0.001013*Constantes!$D$6/(0.622*G594)</f>
        <v>4.4998506887795414E-2</v>
      </c>
      <c r="I594" s="139">
        <f t="shared" si="48"/>
        <v>0.33205228467683068</v>
      </c>
      <c r="J594" s="139">
        <f t="shared" si="49"/>
        <v>0.2626003777137545</v>
      </c>
      <c r="K594" s="139">
        <f>(Constantes!$D$12/0.8)*(Constantes!$D$7*J594^2+Constantes!$D$8*J594+Constantes!$D$9)</f>
        <v>9.5201335440989769</v>
      </c>
      <c r="L594" s="139">
        <f>(Constantes!$D$12/0.8)*(0.00376*D594^2-0.0516*D594-6.967)</f>
        <v>-2.6608569749999997</v>
      </c>
      <c r="M594" s="12"/>
    </row>
    <row r="595" spans="2:13" ht="18.75" customHeight="1">
      <c r="B595" s="11"/>
      <c r="C595" s="74">
        <v>590</v>
      </c>
      <c r="D595" s="65">
        <f>(Observaciones!D595+Observaciones!E595)/2</f>
        <v>10.15</v>
      </c>
      <c r="E595" s="139">
        <f t="shared" si="45"/>
        <v>1.2409408882084079</v>
      </c>
      <c r="F595" s="139">
        <f t="shared" si="46"/>
        <v>8.3051624609049163E-2</v>
      </c>
      <c r="G595" s="139">
        <f t="shared" si="47"/>
        <v>2.47703585</v>
      </c>
      <c r="H595" s="139">
        <f>0.001013*Constantes!$D$6/(0.622*G595)</f>
        <v>4.4985639717371281E-2</v>
      </c>
      <c r="I595" s="139">
        <f t="shared" si="48"/>
        <v>0.32995141784668947</v>
      </c>
      <c r="J595" s="139">
        <f t="shared" si="49"/>
        <v>0.25716399116969646</v>
      </c>
      <c r="K595" s="139">
        <f>(Constantes!$D$12/0.8)*(Constantes!$D$7*J595^2+Constantes!$D$8*J595+Constantes!$D$9)</f>
        <v>9.5564091605217776</v>
      </c>
      <c r="L595" s="139">
        <f>(Constantes!$D$12/0.8)*(0.00376*D595^2-0.0516*D595-6.967)</f>
        <v>-2.6637657749999994</v>
      </c>
      <c r="M595" s="12"/>
    </row>
    <row r="596" spans="2:13" ht="18.75" customHeight="1">
      <c r="B596" s="11"/>
      <c r="C596" s="74">
        <v>591</v>
      </c>
      <c r="D596" s="65">
        <f>(Observaciones!D596+Observaciones!E596)/2</f>
        <v>10</v>
      </c>
      <c r="E596" s="139">
        <f t="shared" si="45"/>
        <v>1.2285355953233976</v>
      </c>
      <c r="F596" s="139">
        <f t="shared" si="46"/>
        <v>8.2321156964857062E-2</v>
      </c>
      <c r="G596" s="139">
        <f t="shared" si="47"/>
        <v>2.4773899999999998</v>
      </c>
      <c r="H596" s="139">
        <f>0.001013*Constantes!$D$6/(0.622*G596)</f>
        <v>4.4979208891257547E-2</v>
      </c>
      <c r="I596" s="139">
        <f t="shared" si="48"/>
        <v>0.32889553570326324</v>
      </c>
      <c r="J596" s="139">
        <f t="shared" si="49"/>
        <v>0.25165140138500136</v>
      </c>
      <c r="K596" s="139">
        <f>(Constantes!$D$12/0.8)*(Constantes!$D$7*J596^2+Constantes!$D$8*J596+Constantes!$D$9)</f>
        <v>9.5928875335370645</v>
      </c>
      <c r="L596" s="139">
        <f>(Constantes!$D$12/0.8)*(0.00376*D596^2-0.0516*D596-6.967)</f>
        <v>-2.6651249999999993</v>
      </c>
      <c r="M596" s="12"/>
    </row>
    <row r="597" spans="2:13" ht="18.75" customHeight="1">
      <c r="B597" s="11"/>
      <c r="C597" s="74">
        <v>592</v>
      </c>
      <c r="D597" s="65">
        <f>(Observaciones!D597+Observaciones!E597)/2</f>
        <v>10.4</v>
      </c>
      <c r="E597" s="139">
        <f t="shared" si="45"/>
        <v>1.2618612427946017</v>
      </c>
      <c r="F597" s="139">
        <f t="shared" si="46"/>
        <v>8.4281361443687683E-2</v>
      </c>
      <c r="G597" s="139">
        <f t="shared" si="47"/>
        <v>2.4764455999999999</v>
      </c>
      <c r="H597" s="139">
        <f>0.001013*Constantes!$D$6/(0.622*G597)</f>
        <v>4.4996361848252404E-2</v>
      </c>
      <c r="I597" s="139">
        <f t="shared" si="48"/>
        <v>0.33170315327202898</v>
      </c>
      <c r="J597" s="139">
        <f t="shared" si="49"/>
        <v>0.24606424185899323</v>
      </c>
      <c r="K597" s="139">
        <f>(Constantes!$D$12/0.8)*(Constantes!$D$7*J597^2+Constantes!$D$8*J597+Constantes!$D$9)</f>
        <v>9.6295452249666837</v>
      </c>
      <c r="L597" s="139">
        <f>(Constantes!$D$12/0.8)*(0.00376*D597^2-0.0516*D597-6.967)</f>
        <v>-2.6613593999999994</v>
      </c>
      <c r="M597" s="12"/>
    </row>
    <row r="598" spans="2:13" ht="18.75" customHeight="1">
      <c r="B598" s="11"/>
      <c r="C598" s="74">
        <v>593</v>
      </c>
      <c r="D598" s="65">
        <f>(Observaciones!D598+Observaciones!E598)/2</f>
        <v>10.4</v>
      </c>
      <c r="E598" s="139">
        <f t="shared" si="45"/>
        <v>1.2618612427946017</v>
      </c>
      <c r="F598" s="139">
        <f t="shared" si="46"/>
        <v>8.4281361443687683E-2</v>
      </c>
      <c r="G598" s="139">
        <f t="shared" si="47"/>
        <v>2.4764455999999999</v>
      </c>
      <c r="H598" s="139">
        <f>0.001013*Constantes!$D$6/(0.622*G598)</f>
        <v>4.4996361848252404E-2</v>
      </c>
      <c r="I598" s="139">
        <f t="shared" si="48"/>
        <v>0.33170315327202898</v>
      </c>
      <c r="J598" s="139">
        <f t="shared" si="49"/>
        <v>0.24040416818762159</v>
      </c>
      <c r="K598" s="139">
        <f>(Constantes!$D$12/0.8)*(Constantes!$D$7*J598^2+Constantes!$D$8*J598+Constantes!$D$9)</f>
        <v>9.6663588518875425</v>
      </c>
      <c r="L598" s="139">
        <f>(Constantes!$D$12/0.8)*(0.00376*D598^2-0.0516*D598-6.967)</f>
        <v>-2.6613593999999994</v>
      </c>
      <c r="M598" s="12"/>
    </row>
    <row r="599" spans="2:13" ht="18.75" customHeight="1">
      <c r="B599" s="11"/>
      <c r="C599" s="74">
        <v>594</v>
      </c>
      <c r="D599" s="65">
        <f>(Observaciones!D599+Observaciones!E599)/2</f>
        <v>11.25</v>
      </c>
      <c r="E599" s="139">
        <f t="shared" si="45"/>
        <v>1.3353283650298429</v>
      </c>
      <c r="F599" s="139">
        <f t="shared" si="46"/>
        <v>8.8579350899344877E-2</v>
      </c>
      <c r="G599" s="139">
        <f t="shared" si="47"/>
        <v>2.47443875</v>
      </c>
      <c r="H599" s="139">
        <f>0.001013*Constantes!$D$6/(0.622*G599)</f>
        <v>4.5032855355628641E-2</v>
      </c>
      <c r="I599" s="139">
        <f t="shared" si="48"/>
        <v>0.33758270995629469</v>
      </c>
      <c r="J599" s="139">
        <f t="shared" si="49"/>
        <v>0.2346728575728691</v>
      </c>
      <c r="K599" s="139">
        <f>(Constantes!$D$12/0.8)*(Constantes!$D$7*J599^2+Constantes!$D$8*J599+Constantes!$D$9)</f>
        <v>9.703305108399725</v>
      </c>
      <c r="L599" s="139">
        <f>(Constantes!$D$12/0.8)*(0.00376*D599^2-0.0516*D599-6.967)</f>
        <v>-2.6518593749999995</v>
      </c>
      <c r="M599" s="12"/>
    </row>
    <row r="600" spans="2:13" ht="18.75" customHeight="1">
      <c r="B600" s="11"/>
      <c r="C600" s="74">
        <v>595</v>
      </c>
      <c r="D600" s="65">
        <f>(Observaciones!D600+Observaciones!E600)/2</f>
        <v>11.2</v>
      </c>
      <c r="E600" s="139">
        <f t="shared" si="45"/>
        <v>1.3309049906437358</v>
      </c>
      <c r="F600" s="139">
        <f t="shared" si="46"/>
        <v>8.8321456330061332E-2</v>
      </c>
      <c r="G600" s="139">
        <f t="shared" si="47"/>
        <v>2.4745567999999998</v>
      </c>
      <c r="H600" s="139">
        <f>0.001013*Constantes!$D$6/(0.622*G600)</f>
        <v>4.5030707040191013E-2</v>
      </c>
      <c r="I600" s="139">
        <f t="shared" si="48"/>
        <v>0.33724015024190968</v>
      </c>
      <c r="J600" s="139">
        <f t="shared" si="49"/>
        <v>0.22887200832576213</v>
      </c>
      <c r="K600" s="139">
        <f>(Constantes!$D$12/0.8)*(Constantes!$D$7*J600^2+Constantes!$D$8*J600+Constantes!$D$9)</f>
        <v>9.7403607872257023</v>
      </c>
      <c r="L600" s="139">
        <f>(Constantes!$D$12/0.8)*(0.00376*D600^2-0.0516*D600-6.967)</f>
        <v>-2.6524745999999997</v>
      </c>
      <c r="M600" s="12"/>
    </row>
    <row r="601" spans="2:13" ht="18.75" customHeight="1">
      <c r="B601" s="11"/>
      <c r="C601" s="74">
        <v>596</v>
      </c>
      <c r="D601" s="65">
        <f>(Observaciones!D601+Observaciones!E601)/2</f>
        <v>11.299999999999999</v>
      </c>
      <c r="E601" s="139">
        <f t="shared" si="45"/>
        <v>1.3397646526819855</v>
      </c>
      <c r="F601" s="139">
        <f t="shared" si="46"/>
        <v>8.8837887126731505E-2</v>
      </c>
      <c r="G601" s="139">
        <f t="shared" si="47"/>
        <v>2.4743206999999998</v>
      </c>
      <c r="H601" s="139">
        <f>0.001013*Constantes!$D$6/(0.622*G601)</f>
        <v>4.5035003876058806E-2</v>
      </c>
      <c r="I601" s="139">
        <f t="shared" si="48"/>
        <v>0.33792485453988752</v>
      </c>
      <c r="J601" s="139">
        <f t="shared" si="49"/>
        <v>0.22300333936312633</v>
      </c>
      <c r="K601" s="139">
        <f>(Constantes!$D$12/0.8)*(Constantes!$D$7*J601^2+Constantes!$D$8*J601+Constantes!$D$9)</f>
        <v>9.7775028011168459</v>
      </c>
      <c r="L601" s="139">
        <f>(Constantes!$D$12/0.8)*(0.00376*D601^2-0.0516*D601-6.967)</f>
        <v>-2.6512370999999995</v>
      </c>
      <c r="M601" s="12"/>
    </row>
    <row r="602" spans="2:13" ht="18.75" customHeight="1">
      <c r="B602" s="11"/>
      <c r="C602" s="74">
        <v>597</v>
      </c>
      <c r="D602" s="65">
        <f>(Observaciones!D602+Observaciones!E602)/2</f>
        <v>12.799999999999999</v>
      </c>
      <c r="E602" s="139">
        <f t="shared" si="45"/>
        <v>1.4790196183138535</v>
      </c>
      <c r="F602" s="139">
        <f t="shared" si="46"/>
        <v>9.6898823770774314E-2</v>
      </c>
      <c r="G602" s="139">
        <f t="shared" si="47"/>
        <v>2.4707792</v>
      </c>
      <c r="H602" s="139">
        <f>0.001013*Constantes!$D$6/(0.622*G602)</f>
        <v>4.5099554956231032E-2</v>
      </c>
      <c r="I602" s="139">
        <f t="shared" si="48"/>
        <v>0.3479939774968957</v>
      </c>
      <c r="J602" s="139">
        <f t="shared" si="49"/>
        <v>0.21706858969823095</v>
      </c>
      <c r="K602" s="139">
        <f>(Constantes!$D$12/0.8)*(Constantes!$D$7*J602^2+Constantes!$D$8*J602+Constantes!$D$9)</f>
        <v>9.8147082040437184</v>
      </c>
      <c r="L602" s="139">
        <f>(Constantes!$D$12/0.8)*(0.00376*D602^2-0.0516*D602-6.967)</f>
        <v>-2.6292905999999996</v>
      </c>
      <c r="M602" s="12"/>
    </row>
    <row r="603" spans="2:13" ht="18.75" customHeight="1">
      <c r="B603" s="11"/>
      <c r="C603" s="74">
        <v>598</v>
      </c>
      <c r="D603" s="65">
        <f>(Observaciones!D603+Observaciones!E603)/2</f>
        <v>11.700000000000001</v>
      </c>
      <c r="E603" s="139">
        <f t="shared" si="45"/>
        <v>1.3757236996547897</v>
      </c>
      <c r="F603" s="139">
        <f t="shared" si="46"/>
        <v>9.0929432125051668E-2</v>
      </c>
      <c r="G603" s="139">
        <f t="shared" si="47"/>
        <v>2.4733763</v>
      </c>
      <c r="H603" s="139">
        <f>0.001013*Constantes!$D$6/(0.622*G603)</f>
        <v>4.5052199422753639E-2</v>
      </c>
      <c r="I603" s="139">
        <f t="shared" si="48"/>
        <v>0.3406470099449177</v>
      </c>
      <c r="J603" s="139">
        <f t="shared" si="49"/>
        <v>0.2110695179254842</v>
      </c>
      <c r="K603" s="139">
        <f>(Constantes!$D$12/0.8)*(Constantes!$D$7*J603^2+Constantes!$D$8*J603+Constantes!$D$9)</f>
        <v>9.8519542121467936</v>
      </c>
      <c r="L603" s="139">
        <f>(Constantes!$D$12/0.8)*(0.00376*D603^2-0.0516*D603-6.967)</f>
        <v>-2.6460050999999996</v>
      </c>
      <c r="M603" s="12"/>
    </row>
    <row r="604" spans="2:13" ht="18.75" customHeight="1">
      <c r="B604" s="11"/>
      <c r="C604" s="74">
        <v>599</v>
      </c>
      <c r="D604" s="65">
        <f>(Observaciones!D604+Observaciones!E604)/2</f>
        <v>14.15</v>
      </c>
      <c r="E604" s="139">
        <f t="shared" si="45"/>
        <v>1.6150528288927855</v>
      </c>
      <c r="F604" s="139">
        <f t="shared" si="46"/>
        <v>0.10467799774317721</v>
      </c>
      <c r="G604" s="139">
        <f t="shared" si="47"/>
        <v>2.4675918499999998</v>
      </c>
      <c r="H604" s="139">
        <f>0.001013*Constantes!$D$6/(0.622*G604)</f>
        <v>4.5157809349675282E-2</v>
      </c>
      <c r="I604" s="139">
        <f t="shared" si="48"/>
        <v>0.35672784756039339</v>
      </c>
      <c r="J604" s="139">
        <f t="shared" si="49"/>
        <v>0.2050079016993222</v>
      </c>
      <c r="K604" s="139">
        <f>(Constantes!$D$12/0.8)*(Constantes!$D$7*J604^2+Constantes!$D$8*J604+Constantes!$D$9)</f>
        <v>9.8892182244246829</v>
      </c>
      <c r="L604" s="139">
        <f>(Constantes!$D$12/0.8)*(0.00376*D604^2-0.0516*D604-6.967)</f>
        <v>-2.6041137749999996</v>
      </c>
      <c r="M604" s="12"/>
    </row>
    <row r="605" spans="2:13" ht="18.75" customHeight="1">
      <c r="B605" s="11"/>
      <c r="C605" s="74">
        <v>600</v>
      </c>
      <c r="D605" s="65">
        <f>(Observaciones!D605+Observaciones!E605)/2</f>
        <v>12.1</v>
      </c>
      <c r="E605" s="139">
        <f t="shared" si="45"/>
        <v>1.4125278691197247</v>
      </c>
      <c r="F605" s="139">
        <f t="shared" si="46"/>
        <v>9.306279268564735E-2</v>
      </c>
      <c r="G605" s="139">
        <f t="shared" si="47"/>
        <v>2.4724318999999997</v>
      </c>
      <c r="H605" s="139">
        <f>0.001013*Constantes!$D$6/(0.622*G605)</f>
        <v>4.5069408105886576E-2</v>
      </c>
      <c r="I605" s="139">
        <f t="shared" si="48"/>
        <v>0.34334233509165285</v>
      </c>
      <c r="J605" s="139">
        <f t="shared" si="49"/>
        <v>0.19888553720745444</v>
      </c>
      <c r="K605" s="139">
        <f>(Constantes!$D$12/0.8)*(Constantes!$D$7*J605^2+Constantes!$D$8*J605+Constantes!$D$9)</f>
        <v>9.9264778431371532</v>
      </c>
      <c r="L605" s="139">
        <f>(Constantes!$D$12/0.8)*(0.00376*D605^2-0.0516*D605-6.967)</f>
        <v>-2.6403218999999996</v>
      </c>
      <c r="M605" s="12"/>
    </row>
    <row r="606" spans="2:13" ht="18.75" customHeight="1">
      <c r="B606" s="11"/>
      <c r="C606" s="74">
        <v>601</v>
      </c>
      <c r="D606" s="65">
        <f>(Observaciones!D606+Observaciones!E606)/2</f>
        <v>12.4</v>
      </c>
      <c r="E606" s="139">
        <f t="shared" si="45"/>
        <v>1.440695742444418</v>
      </c>
      <c r="F606" s="139">
        <f t="shared" si="46"/>
        <v>9.4690659669251859E-2</v>
      </c>
      <c r="G606" s="139">
        <f t="shared" si="47"/>
        <v>2.4717235999999998</v>
      </c>
      <c r="H606" s="139">
        <f>0.001013*Constantes!$D$6/(0.622*G606)</f>
        <v>4.508232324808184E-2</v>
      </c>
      <c r="I606" s="139">
        <f t="shared" si="48"/>
        <v>0.34534609482941636</v>
      </c>
      <c r="J606" s="139">
        <f t="shared" si="49"/>
        <v>0.19270423863861005</v>
      </c>
      <c r="K606" s="139">
        <f>(Constantes!$D$12/0.8)*(Constantes!$D$7*J606^2+Constantes!$D$8*J606+Constantes!$D$9)</f>
        <v>9.9637108939007391</v>
      </c>
      <c r="L606" s="139">
        <f>(Constantes!$D$12/0.8)*(0.00376*D606^2-0.0516*D606-6.967)</f>
        <v>-2.6357633999999992</v>
      </c>
      <c r="M606" s="12"/>
    </row>
    <row r="607" spans="2:13" ht="18.75" customHeight="1">
      <c r="B607" s="11"/>
      <c r="C607" s="74">
        <v>602</v>
      </c>
      <c r="D607" s="65">
        <f>(Observaciones!D607+Observaciones!E607)/2</f>
        <v>9.5</v>
      </c>
      <c r="E607" s="139">
        <f t="shared" si="45"/>
        <v>1.187968532240967</v>
      </c>
      <c r="F607" s="139">
        <f t="shared" si="46"/>
        <v>7.9925724231647788E-2</v>
      </c>
      <c r="G607" s="139">
        <f t="shared" si="47"/>
        <v>2.4785705</v>
      </c>
      <c r="H607" s="139">
        <f>0.001013*Constantes!$D$6/(0.622*G607)</f>
        <v>4.4957786076737595E-2</v>
      </c>
      <c r="I607" s="139">
        <f t="shared" si="48"/>
        <v>0.32534995521168669</v>
      </c>
      <c r="J607" s="139">
        <f t="shared" si="49"/>
        <v>0.18646583764496022</v>
      </c>
      <c r="K607" s="139">
        <f>(Constantes!$D$12/0.8)*(Constantes!$D$7*J607^2+Constantes!$D$8*J607+Constantes!$D$9)</f>
        <v>10.000895445454937</v>
      </c>
      <c r="L607" s="139">
        <f>(Constantes!$D$12/0.8)*(0.00376*D607^2-0.0516*D607-6.967)</f>
        <v>-2.6691974999999992</v>
      </c>
      <c r="M607" s="12"/>
    </row>
    <row r="608" spans="2:13" ht="18.75" customHeight="1">
      <c r="B608" s="11"/>
      <c r="C608" s="74">
        <v>603</v>
      </c>
      <c r="D608" s="65">
        <f>(Observaciones!D608+Observaciones!E608)/2</f>
        <v>11.5</v>
      </c>
      <c r="E608" s="139">
        <f t="shared" si="45"/>
        <v>1.3576395793502862</v>
      </c>
      <c r="F608" s="139">
        <f t="shared" si="46"/>
        <v>8.9878474493928939E-2</v>
      </c>
      <c r="G608" s="139">
        <f t="shared" si="47"/>
        <v>2.4738484999999999</v>
      </c>
      <c r="H608" s="139">
        <f>0.001013*Constantes!$D$6/(0.622*G608)</f>
        <v>4.5043600008291752E-2</v>
      </c>
      <c r="I608" s="139">
        <f t="shared" si="48"/>
        <v>0.33928927202235942</v>
      </c>
      <c r="J608" s="139">
        <f t="shared" si="49"/>
        <v>0.18017218279935254</v>
      </c>
      <c r="K608" s="139">
        <f>(Constantes!$D$12/0.8)*(Constantes!$D$7*J608^2+Constantes!$D$8*J608+Constantes!$D$9)</f>
        <v>10.038009829077607</v>
      </c>
      <c r="L608" s="139">
        <f>(Constantes!$D$12/0.8)*(0.00376*D608^2-0.0516*D608-6.967)</f>
        <v>-2.6486774999999994</v>
      </c>
      <c r="M608" s="12"/>
    </row>
    <row r="609" spans="2:13" ht="18.75" customHeight="1">
      <c r="B609" s="11"/>
      <c r="C609" s="74">
        <v>604</v>
      </c>
      <c r="D609" s="65">
        <f>(Observaciones!D609+Observaciones!E609)/2</f>
        <v>12.25</v>
      </c>
      <c r="E609" s="139">
        <f t="shared" si="45"/>
        <v>1.4265507491669478</v>
      </c>
      <c r="F609" s="139">
        <f t="shared" si="46"/>
        <v>9.387372076527814E-2</v>
      </c>
      <c r="G609" s="139">
        <f t="shared" si="47"/>
        <v>2.47207775</v>
      </c>
      <c r="H609" s="139">
        <f>0.001013*Constantes!$D$6/(0.622*G609)</f>
        <v>4.5075864751872197E-2</v>
      </c>
      <c r="I609" s="139">
        <f t="shared" si="48"/>
        <v>0.34434612138705856</v>
      </c>
      <c r="J609" s="139">
        <f t="shared" si="49"/>
        <v>0.1738251390475479</v>
      </c>
      <c r="K609" s="139">
        <f>(Constantes!$D$12/0.8)*(Constantes!$D$7*J609^2+Constantes!$D$8*J609+Constantes!$D$9)</f>
        <v>10.075032657628356</v>
      </c>
      <c r="L609" s="139">
        <f>(Constantes!$D$12/0.8)*(0.00376*D609^2-0.0516*D609-6.967)</f>
        <v>-2.6380743749999995</v>
      </c>
      <c r="M609" s="12"/>
    </row>
    <row r="610" spans="2:13" ht="18.75" customHeight="1">
      <c r="B610" s="11"/>
      <c r="C610" s="74">
        <v>605</v>
      </c>
      <c r="D610" s="65">
        <f>(Observaciones!D610+Observaciones!E610)/2</f>
        <v>10</v>
      </c>
      <c r="E610" s="139">
        <f t="shared" si="45"/>
        <v>1.2285355953233976</v>
      </c>
      <c r="F610" s="139">
        <f t="shared" si="46"/>
        <v>8.2321156964857062E-2</v>
      </c>
      <c r="G610" s="139">
        <f t="shared" si="47"/>
        <v>2.4773899999999998</v>
      </c>
      <c r="H610" s="139">
        <f>0.001013*Constantes!$D$6/(0.622*G610)</f>
        <v>4.4979208891257547E-2</v>
      </c>
      <c r="I610" s="139">
        <f t="shared" si="48"/>
        <v>0.32889553570326324</v>
      </c>
      <c r="J610" s="139">
        <f t="shared" si="49"/>
        <v>0.16742658715558903</v>
      </c>
      <c r="K610" s="139">
        <f>(Constantes!$D$12/0.8)*(Constantes!$D$7*J610^2+Constantes!$D$8*J610+Constantes!$D$9)</f>
        <v>10.111942844199486</v>
      </c>
      <c r="L610" s="139">
        <f>(Constantes!$D$12/0.8)*(0.00376*D610^2-0.0516*D610-6.967)</f>
        <v>-2.6651249999999993</v>
      </c>
      <c r="M610" s="12"/>
    </row>
    <row r="611" spans="2:13" ht="18.75" customHeight="1">
      <c r="B611" s="11"/>
      <c r="C611" s="74">
        <v>606</v>
      </c>
      <c r="D611" s="65">
        <f>(Observaciones!D611+Observaciones!E611)/2</f>
        <v>9.5</v>
      </c>
      <c r="E611" s="139">
        <f t="shared" si="45"/>
        <v>1.187968532240967</v>
      </c>
      <c r="F611" s="139">
        <f t="shared" si="46"/>
        <v>7.9925724231647788E-2</v>
      </c>
      <c r="G611" s="139">
        <f t="shared" si="47"/>
        <v>2.4785705</v>
      </c>
      <c r="H611" s="139">
        <f>0.001013*Constantes!$D$6/(0.622*G611)</f>
        <v>4.4957786076737595E-2</v>
      </c>
      <c r="I611" s="139">
        <f t="shared" si="48"/>
        <v>0.32534995521168669</v>
      </c>
      <c r="J611" s="139">
        <f t="shared" si="49"/>
        <v>0.16097842315249497</v>
      </c>
      <c r="K611" s="139">
        <f>(Constantes!$D$12/0.8)*(Constantes!$D$7*J611^2+Constantes!$D$8*J611+Constantes!$D$9)</f>
        <v>10.148719620354239</v>
      </c>
      <c r="L611" s="139">
        <f>(Constantes!$D$12/0.8)*(0.00376*D611^2-0.0516*D611-6.967)</f>
        <v>-2.6691974999999992</v>
      </c>
      <c r="M611" s="12"/>
    </row>
    <row r="612" spans="2:13" ht="18.75" customHeight="1">
      <c r="B612" s="11"/>
      <c r="C612" s="74">
        <v>607</v>
      </c>
      <c r="D612" s="65">
        <f>(Observaciones!D612+Observaciones!E612)/2</f>
        <v>11.5</v>
      </c>
      <c r="E612" s="139">
        <f t="shared" si="45"/>
        <v>1.3576395793502862</v>
      </c>
      <c r="F612" s="139">
        <f t="shared" si="46"/>
        <v>8.9878474493928939E-2</v>
      </c>
      <c r="G612" s="139">
        <f t="shared" si="47"/>
        <v>2.4738484999999999</v>
      </c>
      <c r="H612" s="139">
        <f>0.001013*Constantes!$D$6/(0.622*G612)</f>
        <v>4.5043600008291752E-2</v>
      </c>
      <c r="I612" s="139">
        <f t="shared" si="48"/>
        <v>0.33928927202235942</v>
      </c>
      <c r="J612" s="139">
        <f t="shared" si="49"/>
        <v>0.1544825577684219</v>
      </c>
      <c r="K612" s="139">
        <f>(Constantes!$D$12/0.8)*(Constantes!$D$7*J612^2+Constantes!$D$8*J612+Constantes!$D$9)</f>
        <v>10.185342553932818</v>
      </c>
      <c r="L612" s="139">
        <f>(Constantes!$D$12/0.8)*(0.00376*D612^2-0.0516*D612-6.967)</f>
        <v>-2.6486774999999994</v>
      </c>
      <c r="M612" s="12"/>
    </row>
    <row r="613" spans="2:13" ht="18.75" customHeight="1">
      <c r="B613" s="11"/>
      <c r="C613" s="74">
        <v>608</v>
      </c>
      <c r="D613" s="65">
        <f>(Observaciones!D613+Observaciones!E613)/2</f>
        <v>11</v>
      </c>
      <c r="E613" s="139">
        <f t="shared" si="45"/>
        <v>1.3133399855895733</v>
      </c>
      <c r="F613" s="139">
        <f t="shared" si="46"/>
        <v>8.7296268852053341E-2</v>
      </c>
      <c r="G613" s="139">
        <f t="shared" si="47"/>
        <v>2.4750289999999997</v>
      </c>
      <c r="H613" s="139">
        <f>0.001013*Constantes!$D$6/(0.622*G613)</f>
        <v>4.5022115827779208E-2</v>
      </c>
      <c r="I613" s="139">
        <f t="shared" si="48"/>
        <v>0.33586576991782852</v>
      </c>
      <c r="J613" s="139">
        <f t="shared" si="49"/>
        <v>0.14794091586847471</v>
      </c>
      <c r="K613" s="139">
        <f>(Constantes!$D$12/0.8)*(Constantes!$D$7*J613^2+Constantes!$D$8*J613+Constantes!$D$9)</f>
        <v>10.221791566407026</v>
      </c>
      <c r="L613" s="139">
        <f>(Constantes!$D$12/0.8)*(0.00376*D613^2-0.0516*D613-6.967)</f>
        <v>-2.6548649999999996</v>
      </c>
      <c r="M613" s="12"/>
    </row>
    <row r="614" spans="2:13" ht="18.75" customHeight="1">
      <c r="B614" s="11"/>
      <c r="C614" s="74">
        <v>609</v>
      </c>
      <c r="D614" s="65">
        <f>(Observaciones!D614+Observaciones!E614)/2</f>
        <v>11.9</v>
      </c>
      <c r="E614" s="139">
        <f t="shared" si="45"/>
        <v>1.3940190963940859</v>
      </c>
      <c r="F614" s="139">
        <f t="shared" si="46"/>
        <v>9.1990843524687727E-2</v>
      </c>
      <c r="G614" s="139">
        <f t="shared" si="47"/>
        <v>2.4729041</v>
      </c>
      <c r="H614" s="139">
        <f>0.001013*Constantes!$D$6/(0.622*G614)</f>
        <v>4.506080212132469E-2</v>
      </c>
      <c r="I614" s="139">
        <f t="shared" si="48"/>
        <v>0.34199803993111727</v>
      </c>
      <c r="J614" s="139">
        <f t="shared" si="49"/>
        <v>0.14135543588232993</v>
      </c>
      <c r="K614" s="139">
        <f>(Constantes!$D$12/0.8)*(Constantes!$D$7*J614^2+Constantes!$D$8*J614+Constantes!$D$9)</f>
        <v>10.258046949765035</v>
      </c>
      <c r="L614" s="139">
        <f>(Constantes!$D$12/0.8)*(0.00376*D614^2-0.0516*D614-6.967)</f>
        <v>-2.6432198999999996</v>
      </c>
      <c r="M614" s="12"/>
    </row>
    <row r="615" spans="2:13" ht="18.75" customHeight="1">
      <c r="B615" s="11"/>
      <c r="C615" s="74">
        <v>610</v>
      </c>
      <c r="D615" s="65">
        <f>(Observaciones!D615+Observaciones!E615)/2</f>
        <v>11.6</v>
      </c>
      <c r="E615" s="139">
        <f t="shared" si="45"/>
        <v>1.3666553605146039</v>
      </c>
      <c r="F615" s="139">
        <f t="shared" si="46"/>
        <v>9.0402651818888541E-2</v>
      </c>
      <c r="G615" s="139">
        <f t="shared" si="47"/>
        <v>2.4736123999999999</v>
      </c>
      <c r="H615" s="139">
        <f>0.001013*Constantes!$D$6/(0.622*G615)</f>
        <v>4.5047899305126593E-2</v>
      </c>
      <c r="I615" s="139">
        <f t="shared" si="48"/>
        <v>0.33996897773719964</v>
      </c>
      <c r="J615" s="139">
        <f t="shared" si="49"/>
        <v>0.13472806922983305</v>
      </c>
      <c r="K615" s="139">
        <f>(Constantes!$D$12/0.8)*(Constantes!$D$7*J615^2+Constantes!$D$8*J615+Constantes!$D$9)</f>
        <v>10.294089382908336</v>
      </c>
      <c r="L615" s="139">
        <f>(Constantes!$D$12/0.8)*(0.00376*D615^2-0.0516*D615-6.967)</f>
        <v>-2.6473553999999995</v>
      </c>
      <c r="M615" s="12"/>
    </row>
    <row r="616" spans="2:13" ht="18.75" customHeight="1">
      <c r="B616" s="11"/>
      <c r="C616" s="74">
        <v>611</v>
      </c>
      <c r="D616" s="65">
        <f>(Observaciones!D616+Observaciones!E616)/2</f>
        <v>11.799999999999999</v>
      </c>
      <c r="E616" s="139">
        <f t="shared" si="45"/>
        <v>1.384844857641909</v>
      </c>
      <c r="F616" s="139">
        <f t="shared" si="46"/>
        <v>9.1458825865714591E-2</v>
      </c>
      <c r="G616" s="139">
        <f t="shared" si="47"/>
        <v>2.4731402</v>
      </c>
      <c r="H616" s="139">
        <f>0.001013*Constantes!$D$6/(0.622*G616)</f>
        <v>4.5056500361407952E-2</v>
      </c>
      <c r="I616" s="139">
        <f t="shared" si="48"/>
        <v>0.3413233651453087</v>
      </c>
      <c r="J616" s="139">
        <f t="shared" si="49"/>
        <v>0.12806077974275348</v>
      </c>
      <c r="K616" s="139">
        <f>(Constantes!$D$12/0.8)*(Constantes!$D$7*J616^2+Constantes!$D$8*J616+Constantes!$D$9)</f>
        <v>10.329899947543426</v>
      </c>
      <c r="L616" s="139">
        <f>(Constantes!$D$12/0.8)*(0.00376*D616^2-0.0516*D616-6.967)</f>
        <v>-2.6446265999999996</v>
      </c>
      <c r="M616" s="12"/>
    </row>
    <row r="617" spans="2:13" ht="18.75" customHeight="1">
      <c r="B617" s="11"/>
      <c r="C617" s="74">
        <v>612</v>
      </c>
      <c r="D617" s="65">
        <f>(Observaciones!D617+Observaciones!E617)/2</f>
        <v>10.4</v>
      </c>
      <c r="E617" s="139">
        <f t="shared" si="45"/>
        <v>1.2618612427946017</v>
      </c>
      <c r="F617" s="139">
        <f t="shared" si="46"/>
        <v>8.4281361443687683E-2</v>
      </c>
      <c r="G617" s="139">
        <f t="shared" si="47"/>
        <v>2.4764455999999999</v>
      </c>
      <c r="H617" s="139">
        <f>0.001013*Constantes!$D$6/(0.622*G617)</f>
        <v>4.4996361848252404E-2</v>
      </c>
      <c r="I617" s="139">
        <f t="shared" si="48"/>
        <v>0.33170315327202898</v>
      </c>
      <c r="J617" s="139">
        <f t="shared" si="49"/>
        <v>0.12135554308285745</v>
      </c>
      <c r="K617" s="139">
        <f>(Constantes!$D$12/0.8)*(Constantes!$D$7*J617^2+Constantes!$D$8*J617+Constantes!$D$9)</f>
        <v>10.36546014355155</v>
      </c>
      <c r="L617" s="139">
        <f>(Constantes!$D$12/0.8)*(0.00376*D617^2-0.0516*D617-6.967)</f>
        <v>-2.6613593999999994</v>
      </c>
      <c r="M617" s="12"/>
    </row>
    <row r="618" spans="2:13" ht="18.75" customHeight="1">
      <c r="B618" s="11"/>
      <c r="C618" s="74">
        <v>613</v>
      </c>
      <c r="D618" s="65">
        <f>(Observaciones!D618+Observaciones!E618)/2</f>
        <v>11.25</v>
      </c>
      <c r="E618" s="139">
        <f t="shared" si="45"/>
        <v>1.3353283650298429</v>
      </c>
      <c r="F618" s="139">
        <f t="shared" si="46"/>
        <v>8.8579350899344877E-2</v>
      </c>
      <c r="G618" s="139">
        <f t="shared" si="47"/>
        <v>2.47443875</v>
      </c>
      <c r="H618" s="139">
        <f>0.001013*Constantes!$D$6/(0.622*G618)</f>
        <v>4.5032855355628641E-2</v>
      </c>
      <c r="I618" s="139">
        <f t="shared" si="48"/>
        <v>0.33758270995629469</v>
      </c>
      <c r="J618" s="139">
        <f t="shared" si="49"/>
        <v>0.11461434615647954</v>
      </c>
      <c r="K618" s="139">
        <f>(Constantes!$D$12/0.8)*(Constantes!$D$7*J618^2+Constantes!$D$8*J618+Constantes!$D$9)</f>
        <v>10.400751903820323</v>
      </c>
      <c r="L618" s="139">
        <f>(Constantes!$D$12/0.8)*(0.00376*D618^2-0.0516*D618-6.967)</f>
        <v>-2.6518593749999995</v>
      </c>
      <c r="M618" s="12"/>
    </row>
    <row r="619" spans="2:13" ht="18.75" customHeight="1">
      <c r="B619" s="11"/>
      <c r="C619" s="74">
        <v>614</v>
      </c>
      <c r="D619" s="65">
        <f>(Observaciones!D619+Observaciones!E619)/2</f>
        <v>9.6999999999999993</v>
      </c>
      <c r="E619" s="139">
        <f t="shared" si="45"/>
        <v>1.2040517259211223</v>
      </c>
      <c r="F619" s="139">
        <f t="shared" si="46"/>
        <v>8.0876657096899784E-2</v>
      </c>
      <c r="G619" s="139">
        <f t="shared" si="47"/>
        <v>2.4780983000000001</v>
      </c>
      <c r="H619" s="139">
        <f>0.001013*Constantes!$D$6/(0.622*G619)</f>
        <v>4.4966352753283652E-2</v>
      </c>
      <c r="I619" s="139">
        <f t="shared" si="48"/>
        <v>0.32677295878905227</v>
      </c>
      <c r="J619" s="139">
        <f t="shared" si="49"/>
        <v>0.10783918652575533</v>
      </c>
      <c r="K619" s="139">
        <f>(Constantes!$D$12/0.8)*(Constantes!$D$7*J619^2+Constantes!$D$8*J619+Constantes!$D$9)</f>
        <v>10.435757608521797</v>
      </c>
      <c r="L619" s="139">
        <f>(Constantes!$D$12/0.8)*(0.00376*D619^2-0.0516*D619-6.967)</f>
        <v>-2.6676530999999994</v>
      </c>
      <c r="M619" s="12"/>
    </row>
    <row r="620" spans="2:13" ht="18.75" customHeight="1">
      <c r="B620" s="11"/>
      <c r="C620" s="74">
        <v>615</v>
      </c>
      <c r="D620" s="65">
        <f>(Observaciones!D620+Observaciones!E620)/2</f>
        <v>12.7</v>
      </c>
      <c r="E620" s="139">
        <f t="shared" si="45"/>
        <v>1.4693556920806219</v>
      </c>
      <c r="F620" s="139">
        <f t="shared" si="46"/>
        <v>9.6342714018342213E-2</v>
      </c>
      <c r="G620" s="139">
        <f t="shared" si="47"/>
        <v>2.4710152999999999</v>
      </c>
      <c r="H620" s="139">
        <f>0.001013*Constantes!$D$6/(0.622*G620)</f>
        <v>4.5095245794355275E-2</v>
      </c>
      <c r="I620" s="139">
        <f t="shared" si="48"/>
        <v>0.34733456468782936</v>
      </c>
      <c r="J620" s="139">
        <f t="shared" si="49"/>
        <v>0.10103207181670325</v>
      </c>
      <c r="K620" s="139">
        <f>(Constantes!$D$12/0.8)*(Constantes!$D$7*J620^2+Constantes!$D$8*J620+Constantes!$D$9)</f>
        <v>10.470460098822125</v>
      </c>
      <c r="L620" s="139">
        <f>(Constantes!$D$12/0.8)*(0.00376*D620^2-0.0516*D620-6.967)</f>
        <v>-2.6309510999999994</v>
      </c>
      <c r="M620" s="12"/>
    </row>
    <row r="621" spans="2:13" ht="18.75" customHeight="1">
      <c r="B621" s="11"/>
      <c r="C621" s="74">
        <v>616</v>
      </c>
      <c r="D621" s="65">
        <f>(Observaciones!D621+Observaciones!E621)/2</f>
        <v>12.85</v>
      </c>
      <c r="E621" s="139">
        <f t="shared" si="45"/>
        <v>1.4838724736816862</v>
      </c>
      <c r="F621" s="139">
        <f t="shared" si="46"/>
        <v>9.717790188805045E-2</v>
      </c>
      <c r="G621" s="139">
        <f t="shared" si="47"/>
        <v>2.4706611499999998</v>
      </c>
      <c r="H621" s="139">
        <f>0.001013*Constantes!$D$6/(0.622*G621)</f>
        <v>4.5101709846011272E-2</v>
      </c>
      <c r="I621" s="139">
        <f t="shared" si="48"/>
        <v>0.34832304299622313</v>
      </c>
      <c r="J621" s="139">
        <f t="shared" si="49"/>
        <v>9.4195019124320489E-2</v>
      </c>
      <c r="K621" s="139">
        <f>(Constantes!$D$12/0.8)*(Constantes!$D$7*J621^2+Constantes!$D$8*J621+Constantes!$D$9)</f>
        <v>10.504842690008706</v>
      </c>
      <c r="L621" s="139">
        <f>(Constantes!$D$12/0.8)*(0.00376*D621^2-0.0516*D621-6.967)</f>
        <v>-2.6284497749999995</v>
      </c>
      <c r="M621" s="12"/>
    </row>
    <row r="622" spans="2:13" ht="18.75" customHeight="1">
      <c r="B622" s="11"/>
      <c r="C622" s="74">
        <v>617</v>
      </c>
      <c r="D622" s="65">
        <f>(Observaciones!D622+Observaciones!E622)/2</f>
        <v>13.15</v>
      </c>
      <c r="E622" s="139">
        <f t="shared" si="45"/>
        <v>1.5132842544432668</v>
      </c>
      <c r="F622" s="139">
        <f t="shared" si="46"/>
        <v>9.8866781254448824E-2</v>
      </c>
      <c r="G622" s="139">
        <f t="shared" si="47"/>
        <v>2.4699528499999999</v>
      </c>
      <c r="H622" s="139">
        <f>0.001013*Constantes!$D$6/(0.622*G622)</f>
        <v>4.5114643510345769E-2</v>
      </c>
      <c r="I622" s="139">
        <f t="shared" si="48"/>
        <v>0.35028844443641177</v>
      </c>
      <c r="J622" s="139">
        <f t="shared" si="49"/>
        <v>8.7330054414876179E-2</v>
      </c>
      <c r="K622" s="139">
        <f>(Constantes!$D$12/0.8)*(Constantes!$D$7*J622^2+Constantes!$D$8*J622+Constantes!$D$9)</f>
        <v>10.538889184021421</v>
      </c>
      <c r="L622" s="139">
        <f>(Constantes!$D$12/0.8)*(0.00376*D622^2-0.0516*D622-6.967)</f>
        <v>-2.6232567749999993</v>
      </c>
      <c r="M622" s="12"/>
    </row>
    <row r="623" spans="2:13" ht="18.75" customHeight="1">
      <c r="B623" s="11"/>
      <c r="C623" s="74">
        <v>618</v>
      </c>
      <c r="D623" s="65">
        <f>(Observaciones!D623+Observaciones!E623)/2</f>
        <v>12.9</v>
      </c>
      <c r="E623" s="139">
        <f t="shared" si="45"/>
        <v>1.4887393027557323</v>
      </c>
      <c r="F623" s="139">
        <f t="shared" si="46"/>
        <v>9.7457663967834368E-2</v>
      </c>
      <c r="G623" s="139">
        <f t="shared" si="47"/>
        <v>2.4705431</v>
      </c>
      <c r="H623" s="139">
        <f>0.001013*Constantes!$D$6/(0.622*G623)</f>
        <v>4.5103864941725781E-2</v>
      </c>
      <c r="I623" s="139">
        <f t="shared" si="48"/>
        <v>0.34865168081674919</v>
      </c>
      <c r="J623" s="139">
        <f t="shared" si="49"/>
        <v>8.0439211925573226E-2</v>
      </c>
      <c r="K623" s="139">
        <f>(Constantes!$D$12/0.8)*(Constantes!$D$7*J623^2+Constantes!$D$8*J623+Constantes!$D$9)</f>
        <v>10.572583881375213</v>
      </c>
      <c r="L623" s="139">
        <f>(Constantes!$D$12/0.8)*(0.00376*D623^2-0.0516*D623-6.967)</f>
        <v>-2.6276018999999993</v>
      </c>
      <c r="M623" s="12"/>
    </row>
    <row r="624" spans="2:13" ht="18.75" customHeight="1">
      <c r="B624" s="11"/>
      <c r="C624" s="74">
        <v>619</v>
      </c>
      <c r="D624" s="65">
        <f>(Observaciones!D624+Observaciones!E624)/2</f>
        <v>12.35</v>
      </c>
      <c r="E624" s="139">
        <f t="shared" si="45"/>
        <v>1.4359671208266067</v>
      </c>
      <c r="F624" s="139">
        <f t="shared" si="46"/>
        <v>9.4417676614232629E-2</v>
      </c>
      <c r="G624" s="139">
        <f t="shared" si="47"/>
        <v>2.47184165</v>
      </c>
      <c r="H624" s="139">
        <f>0.001013*Constantes!$D$6/(0.622*G624)</f>
        <v>4.5080170210382423E-2</v>
      </c>
      <c r="I624" s="139">
        <f t="shared" si="48"/>
        <v>0.34501319460891361</v>
      </c>
      <c r="J624" s="139">
        <f t="shared" si="49"/>
        <v>7.3524533561754937E-2</v>
      </c>
      <c r="K624" s="139">
        <f>(Constantes!$D$12/0.8)*(Constantes!$D$7*J624^2+Constantes!$D$8*J624+Constantes!$D$9)</f>
        <v>10.605911592462093</v>
      </c>
      <c r="L624" s="139">
        <f>(Constantes!$D$12/0.8)*(0.00376*D624^2-0.0516*D624-6.967)</f>
        <v>-2.6365407749999994</v>
      </c>
      <c r="M624" s="12"/>
    </row>
    <row r="625" spans="2:13" ht="18.75" customHeight="1">
      <c r="B625" s="11"/>
      <c r="C625" s="74">
        <v>620</v>
      </c>
      <c r="D625" s="65">
        <f>(Observaciones!D625+Observaciones!E625)/2</f>
        <v>13.15</v>
      </c>
      <c r="E625" s="139">
        <f t="shared" si="45"/>
        <v>1.5132842544432668</v>
      </c>
      <c r="F625" s="139">
        <f t="shared" si="46"/>
        <v>9.8866781254448824E-2</v>
      </c>
      <c r="G625" s="139">
        <f t="shared" si="47"/>
        <v>2.4699528499999999</v>
      </c>
      <c r="H625" s="139">
        <f>0.001013*Constantes!$D$6/(0.622*G625)</f>
        <v>4.5114643510345769E-2</v>
      </c>
      <c r="I625" s="139">
        <f t="shared" si="48"/>
        <v>0.35028844443641177</v>
      </c>
      <c r="J625" s="139">
        <f t="shared" si="49"/>
        <v>6.6588068291853597E-2</v>
      </c>
      <c r="K625" s="139">
        <f>(Constantes!$D$12/0.8)*(Constantes!$D$7*J625^2+Constantes!$D$8*J625+Constantes!$D$9)</f>
        <v>10.638857648221229</v>
      </c>
      <c r="L625" s="139">
        <f>(Constantes!$D$12/0.8)*(0.00376*D625^2-0.0516*D625-6.967)</f>
        <v>-2.6232567749999993</v>
      </c>
      <c r="M625" s="12"/>
    </row>
    <row r="626" spans="2:13" ht="18.75" customHeight="1">
      <c r="B626" s="11"/>
      <c r="C626" s="74">
        <v>621</v>
      </c>
      <c r="D626" s="65">
        <f>(Observaciones!D626+Observaciones!E626)/2</f>
        <v>12.25</v>
      </c>
      <c r="E626" s="139">
        <f t="shared" si="45"/>
        <v>1.4265507491669478</v>
      </c>
      <c r="F626" s="139">
        <f t="shared" si="46"/>
        <v>9.387372076527814E-2</v>
      </c>
      <c r="G626" s="139">
        <f t="shared" si="47"/>
        <v>2.47207775</v>
      </c>
      <c r="H626" s="139">
        <f>0.001013*Constantes!$D$6/(0.622*G626)</f>
        <v>4.5075864751872197E-2</v>
      </c>
      <c r="I626" s="139">
        <f t="shared" si="48"/>
        <v>0.34434612138705856</v>
      </c>
      <c r="J626" s="139">
        <f t="shared" si="49"/>
        <v>5.9631871540228476E-2</v>
      </c>
      <c r="K626" s="139">
        <f>(Constantes!$D$12/0.8)*(Constantes!$D$7*J626^2+Constantes!$D$8*J626+Constantes!$D$9)</f>
        <v>10.671407910166808</v>
      </c>
      <c r="L626" s="139">
        <f>(Constantes!$D$12/0.8)*(0.00376*D626^2-0.0516*D626-6.967)</f>
        <v>-2.6380743749999995</v>
      </c>
      <c r="M626" s="12"/>
    </row>
    <row r="627" spans="2:13" ht="18.75" customHeight="1">
      <c r="B627" s="11"/>
      <c r="C627" s="74">
        <v>622</v>
      </c>
      <c r="D627" s="65">
        <f>(Observaciones!D627+Observaciones!E627)/2</f>
        <v>11.9</v>
      </c>
      <c r="E627" s="139">
        <f t="shared" ref="E627:E690" si="50">EXP((16.78*D627-116.9)/(D627+237.3))</f>
        <v>1.3940190963940859</v>
      </c>
      <c r="F627" s="139">
        <f t="shared" ref="F627:F690" si="51">4098*E627/((D627+237.3)^2)</f>
        <v>9.1990843524687727E-2</v>
      </c>
      <c r="G627" s="139">
        <f t="shared" ref="G627:G690" si="52">2.501-0.002361*D627</f>
        <v>2.4729041</v>
      </c>
      <c r="H627" s="139">
        <f>0.001013*Constantes!$D$6/(0.622*G627)</f>
        <v>4.506080212132469E-2</v>
      </c>
      <c r="I627" s="139">
        <f t="shared" ref="I627:I690" si="53">IF(D627&gt;0,1.26*F627/(G627*(F627+H627)),0)</f>
        <v>0.34199803993111727</v>
      </c>
      <c r="J627" s="139">
        <f t="shared" ref="J627:J690" si="54">0.409*SIN(2*PI()*(C627-82)/365)</f>
        <v>5.2658004578105495E-2</v>
      </c>
      <c r="K627" s="139">
        <f>(Constantes!$D$12/0.8)*(Constantes!$D$7*J627^2+Constantes!$D$8*J627+Constantes!$D$9)</f>
        <v>10.703548779763805</v>
      </c>
      <c r="L627" s="139">
        <f>(Constantes!$D$12/0.8)*(0.00376*D627^2-0.0516*D627-6.967)</f>
        <v>-2.6432198999999996</v>
      </c>
      <c r="M627" s="12"/>
    </row>
    <row r="628" spans="2:13" ht="18.75" customHeight="1">
      <c r="B628" s="11"/>
      <c r="C628" s="74">
        <v>623</v>
      </c>
      <c r="D628" s="65">
        <f>(Observaciones!D628+Observaciones!E628)/2</f>
        <v>11.75</v>
      </c>
      <c r="E628" s="139">
        <f t="shared" si="50"/>
        <v>1.3802776599471762</v>
      </c>
      <c r="F628" s="139">
        <f t="shared" si="51"/>
        <v>9.1193801661548224E-2</v>
      </c>
      <c r="G628" s="139">
        <f t="shared" si="52"/>
        <v>2.4732582499999998</v>
      </c>
      <c r="H628" s="139">
        <f>0.001013*Constantes!$D$6/(0.622*G628)</f>
        <v>4.5054349789437696E-2</v>
      </c>
      <c r="I628" s="139">
        <f t="shared" si="53"/>
        <v>0.34098539738615508</v>
      </c>
      <c r="J628" s="139">
        <f t="shared" si="54"/>
        <v>4.5668533912773222E-2</v>
      </c>
      <c r="K628" s="139">
        <f>(Constantes!$D$12/0.8)*(Constantes!$D$7*J628^2+Constantes!$D$8*J628+Constantes!$D$9)</f>
        <v>10.735267207142858</v>
      </c>
      <c r="L628" s="139">
        <f>(Constantes!$D$12/0.8)*(0.00376*D628^2-0.0516*D628-6.967)</f>
        <v>-2.6453193749999993</v>
      </c>
      <c r="M628" s="12"/>
    </row>
    <row r="629" spans="2:13" ht="18.75" customHeight="1">
      <c r="B629" s="11"/>
      <c r="C629" s="74">
        <v>624</v>
      </c>
      <c r="D629" s="65">
        <f>(Observaciones!D629+Observaciones!E629)/2</f>
        <v>13.85</v>
      </c>
      <c r="E629" s="139">
        <f t="shared" si="50"/>
        <v>1.5839100041391287</v>
      </c>
      <c r="F629" s="139">
        <f t="shared" si="51"/>
        <v>0.10290490852509908</v>
      </c>
      <c r="G629" s="139">
        <f t="shared" si="52"/>
        <v>2.4683001499999997</v>
      </c>
      <c r="H629" s="139">
        <f>0.001013*Constantes!$D$6/(0.622*G629)</f>
        <v>4.5144850927109709E-2</v>
      </c>
      <c r="I629" s="139">
        <f t="shared" si="53"/>
        <v>0.35481417383138586</v>
      </c>
      <c r="J629" s="139">
        <f t="shared" si="54"/>
        <v>3.8665530675234899E-2</v>
      </c>
      <c r="K629" s="139">
        <f>(Constantes!$D$12/0.8)*(Constantes!$D$7*J629^2+Constantes!$D$8*J629+Constantes!$D$9)</f>
        <v>10.766550699146034</v>
      </c>
      <c r="L629" s="139">
        <f>(Constantes!$D$12/0.8)*(0.00376*D629^2-0.0516*D629-6.967)</f>
        <v>-2.6101527749999995</v>
      </c>
      <c r="M629" s="12"/>
    </row>
    <row r="630" spans="2:13" ht="18.75" customHeight="1">
      <c r="B630" s="11"/>
      <c r="C630" s="74">
        <v>625</v>
      </c>
      <c r="D630" s="65">
        <f>(Observaciones!D630+Observaciones!E630)/2</f>
        <v>13.9</v>
      </c>
      <c r="E630" s="139">
        <f t="shared" si="50"/>
        <v>1.589063588132779</v>
      </c>
      <c r="F630" s="139">
        <f t="shared" si="51"/>
        <v>0.10319863673742037</v>
      </c>
      <c r="G630" s="139">
        <f t="shared" si="52"/>
        <v>2.4681820999999999</v>
      </c>
      <c r="H630" s="139">
        <f>0.001013*Constantes!$D$6/(0.622*G630)</f>
        <v>4.5147010147716632E-2</v>
      </c>
      <c r="I630" s="139">
        <f t="shared" si="53"/>
        <v>0.35513420222442993</v>
      </c>
      <c r="J630" s="139">
        <f t="shared" si="54"/>
        <v>3.1651070006486287E-2</v>
      </c>
      <c r="K630" s="139">
        <f>(Constantes!$D$12/0.8)*(Constantes!$D$7*J630^2+Constantes!$D$8*J630+Constantes!$D$9)</f>
        <v>10.797387326696184</v>
      </c>
      <c r="L630" s="139">
        <f>(Constantes!$D$12/0.8)*(0.00376*D630^2-0.0516*D630-6.967)</f>
        <v>-2.6091638999999995</v>
      </c>
      <c r="M630" s="12"/>
    </row>
    <row r="631" spans="2:13" ht="18.75" customHeight="1">
      <c r="B631" s="11"/>
      <c r="C631" s="74">
        <v>626</v>
      </c>
      <c r="D631" s="65">
        <f>(Observaciones!D631+Observaciones!E631)/2</f>
        <v>13.25</v>
      </c>
      <c r="E631" s="139">
        <f t="shared" si="50"/>
        <v>1.5232012546387372</v>
      </c>
      <c r="F631" s="139">
        <f t="shared" si="51"/>
        <v>9.943526343834895E-2</v>
      </c>
      <c r="G631" s="139">
        <f t="shared" si="52"/>
        <v>2.4697167499999999</v>
      </c>
      <c r="H631" s="139">
        <f>0.001013*Constantes!$D$6/(0.622*G631)</f>
        <v>4.5118956380367316E-2</v>
      </c>
      <c r="I631" s="139">
        <f t="shared" si="53"/>
        <v>0.35094014605756357</v>
      </c>
      <c r="J631" s="139">
        <f t="shared" si="54"/>
        <v>2.4627230442609446E-2</v>
      </c>
      <c r="K631" s="139">
        <f>(Constantes!$D$12/0.8)*(Constantes!$D$7*J631^2+Constantes!$D$8*J631+Constantes!$D$9)</f>
        <v>10.827765731483343</v>
      </c>
      <c r="L631" s="139">
        <f>(Constantes!$D$12/0.8)*(0.00376*D631^2-0.0516*D631-6.967)</f>
        <v>-2.6214693749999993</v>
      </c>
      <c r="M631" s="12"/>
    </row>
    <row r="632" spans="2:13" ht="18.75" customHeight="1">
      <c r="B632" s="11"/>
      <c r="C632" s="74">
        <v>627</v>
      </c>
      <c r="D632" s="65">
        <f>(Observaciones!D632+Observaciones!E632)/2</f>
        <v>14.45</v>
      </c>
      <c r="E632" s="139">
        <f t="shared" si="50"/>
        <v>1.6467315635702708</v>
      </c>
      <c r="F632" s="139">
        <f t="shared" si="51"/>
        <v>0.10647699979012407</v>
      </c>
      <c r="G632" s="139">
        <f t="shared" si="52"/>
        <v>2.4668835499999999</v>
      </c>
      <c r="H632" s="139">
        <f>0.001013*Constantes!$D$6/(0.622*G632)</f>
        <v>4.5170775213573627E-2</v>
      </c>
      <c r="I632" s="139">
        <f t="shared" si="53"/>
        <v>0.3586259064602611</v>
      </c>
      <c r="J632" s="139">
        <f t="shared" si="54"/>
        <v>1.7596093298853293E-2</v>
      </c>
      <c r="K632" s="139">
        <f>(Constantes!$D$12/0.8)*(Constantes!$D$7*J632^2+Constantes!$D$8*J632+Constantes!$D$9)</f>
        <v>10.857675131962496</v>
      </c>
      <c r="L632" s="139">
        <f>(Constantes!$D$12/0.8)*(0.00376*D632^2-0.0516*D632-6.967)</f>
        <v>-2.5978209749999994</v>
      </c>
      <c r="M632" s="12"/>
    </row>
    <row r="633" spans="2:13" ht="18.75" customHeight="1">
      <c r="B633" s="11"/>
      <c r="C633" s="74">
        <v>628</v>
      </c>
      <c r="D633" s="65">
        <f>(Observaciones!D633+Observaciones!E633)/2</f>
        <v>15.399999999999999</v>
      </c>
      <c r="E633" s="139">
        <f t="shared" si="50"/>
        <v>1.7506725002961008</v>
      </c>
      <c r="F633" s="139">
        <f t="shared" si="51"/>
        <v>0.11234826761695367</v>
      </c>
      <c r="G633" s="139">
        <f t="shared" si="52"/>
        <v>2.4646406000000001</v>
      </c>
      <c r="H633" s="139">
        <f>0.001013*Constantes!$D$6/(0.622*G633)</f>
        <v>4.5211882947604011E-2</v>
      </c>
      <c r="I633" s="139">
        <f t="shared" si="53"/>
        <v>0.36453307555197856</v>
      </c>
      <c r="J633" s="139">
        <f t="shared" si="54"/>
        <v>1.0559742052897166E-2</v>
      </c>
      <c r="K633" s="139">
        <f>(Constantes!$D$12/0.8)*(Constantes!$D$7*J633^2+Constantes!$D$8*J633+Constantes!$D$9)</f>
        <v>10.887105328657748</v>
      </c>
      <c r="L633" s="139">
        <f>(Constantes!$D$12/0.8)*(0.00376*D633^2-0.0516*D633-6.967)</f>
        <v>-2.5762193999999994</v>
      </c>
      <c r="M633" s="12"/>
    </row>
    <row r="634" spans="2:13" ht="18.75" customHeight="1">
      <c r="B634" s="11"/>
      <c r="C634" s="74">
        <v>629</v>
      </c>
      <c r="D634" s="65">
        <f>(Observaciones!D634+Observaciones!E634)/2</f>
        <v>14.299999999999999</v>
      </c>
      <c r="E634" s="139">
        <f t="shared" si="50"/>
        <v>1.6308247208216091</v>
      </c>
      <c r="F634" s="139">
        <f t="shared" si="51"/>
        <v>0.10557424069306127</v>
      </c>
      <c r="G634" s="139">
        <f t="shared" si="52"/>
        <v>2.4672377000000001</v>
      </c>
      <c r="H634" s="139">
        <f>0.001013*Constantes!$D$6/(0.622*G634)</f>
        <v>4.5164291351057304E-2</v>
      </c>
      <c r="I634" s="139">
        <f t="shared" si="53"/>
        <v>0.35767883107392273</v>
      </c>
      <c r="J634" s="139">
        <f t="shared" si="54"/>
        <v>3.5202617274735963E-3</v>
      </c>
      <c r="K634" s="139">
        <f>(Constantes!$D$12/0.8)*(Constantes!$D$7*J634^2+Constantes!$D$8*J634+Constantes!$D$9)</f>
        <v>10.91604670876886</v>
      </c>
      <c r="L634" s="139">
        <f>(Constantes!$D$12/0.8)*(0.00376*D634^2-0.0516*D634-6.967)</f>
        <v>-2.6009990999999992</v>
      </c>
      <c r="M634" s="12"/>
    </row>
    <row r="635" spans="2:13" ht="18.75" customHeight="1">
      <c r="B635" s="11"/>
      <c r="C635" s="74">
        <v>630</v>
      </c>
      <c r="D635" s="65">
        <f>(Observaciones!D635+Observaciones!E635)/2</f>
        <v>13.35</v>
      </c>
      <c r="E635" s="139">
        <f t="shared" si="50"/>
        <v>1.5331752529723204</v>
      </c>
      <c r="F635" s="139">
        <f t="shared" si="51"/>
        <v>0.1000065250127139</v>
      </c>
      <c r="G635" s="139">
        <f t="shared" si="52"/>
        <v>2.4694806499999999</v>
      </c>
      <c r="H635" s="139">
        <f>0.001013*Constantes!$D$6/(0.622*G635)</f>
        <v>4.5123270075071269E-2</v>
      </c>
      <c r="I635" s="139">
        <f t="shared" si="53"/>
        <v>0.35159012797989159</v>
      </c>
      <c r="J635" s="139">
        <f t="shared" si="54"/>
        <v>-3.5202617274732954E-3</v>
      </c>
      <c r="K635" s="139">
        <f>(Constantes!$D$12/0.8)*(Constantes!$D$7*J635^2+Constantes!$D$8*J635+Constantes!$D$9)</f>
        <v>10.944490250076949</v>
      </c>
      <c r="L635" s="139">
        <f>(Constantes!$D$12/0.8)*(0.00376*D635^2-0.0516*D635-6.967)</f>
        <v>-2.6196537749999993</v>
      </c>
      <c r="M635" s="12"/>
    </row>
    <row r="636" spans="2:13" ht="18.75" customHeight="1">
      <c r="B636" s="11"/>
      <c r="C636" s="74">
        <v>631</v>
      </c>
      <c r="D636" s="65">
        <f>(Observaciones!D636+Observaciones!E636)/2</f>
        <v>12</v>
      </c>
      <c r="E636" s="139">
        <f t="shared" si="50"/>
        <v>1.4032466788795555</v>
      </c>
      <c r="F636" s="139">
        <f t="shared" si="51"/>
        <v>9.2525495616340561E-2</v>
      </c>
      <c r="G636" s="139">
        <f t="shared" si="52"/>
        <v>2.4726680000000001</v>
      </c>
      <c r="H636" s="139">
        <f>0.001013*Constantes!$D$6/(0.622*G636)</f>
        <v>4.5065104702739119E-2</v>
      </c>
      <c r="I636" s="139">
        <f t="shared" si="53"/>
        <v>0.34267103098752799</v>
      </c>
      <c r="J636" s="139">
        <f t="shared" si="54"/>
        <v>-1.0559742052896866E-2</v>
      </c>
      <c r="K636" s="139">
        <f>(Constantes!$D$12/0.8)*(Constantes!$D$7*J636^2+Constantes!$D$8*J636+Constantes!$D$9)</f>
        <v>10.972427524146866</v>
      </c>
      <c r="L636" s="139">
        <f>(Constantes!$D$12/0.8)*(0.00376*D636^2-0.0516*D636-6.967)</f>
        <v>-2.6417849999999992</v>
      </c>
      <c r="M636" s="12"/>
    </row>
    <row r="637" spans="2:13" ht="18.75" customHeight="1">
      <c r="B637" s="11"/>
      <c r="C637" s="74">
        <v>632</v>
      </c>
      <c r="D637" s="65">
        <f>(Observaciones!D637+Observaciones!E637)/2</f>
        <v>12.65</v>
      </c>
      <c r="E637" s="139">
        <f t="shared" si="50"/>
        <v>1.4645445530759136</v>
      </c>
      <c r="F637" s="139">
        <f t="shared" si="51"/>
        <v>9.6065679685328434E-2</v>
      </c>
      <c r="G637" s="139">
        <f t="shared" si="52"/>
        <v>2.4711333499999997</v>
      </c>
      <c r="H637" s="139">
        <f>0.001013*Constantes!$D$6/(0.622*G637)</f>
        <v>4.5093091522200757E-2</v>
      </c>
      <c r="I637" s="139">
        <f t="shared" si="53"/>
        <v>0.34700421800471326</v>
      </c>
      <c r="J637" s="139">
        <f t="shared" si="54"/>
        <v>-1.7596093298852991E-2</v>
      </c>
      <c r="K637" s="139">
        <f>(Constantes!$D$12/0.8)*(Constantes!$D$7*J637^2+Constantes!$D$8*J637+Constantes!$D$9)</f>
        <v>10.999850698824721</v>
      </c>
      <c r="L637" s="139">
        <f>(Constantes!$D$12/0.8)*(0.00376*D637^2-0.0516*D637-6.967)</f>
        <v>-2.6317707749999997</v>
      </c>
      <c r="M637" s="12"/>
    </row>
    <row r="638" spans="2:13" ht="18.75" customHeight="1">
      <c r="B638" s="11"/>
      <c r="C638" s="74">
        <v>633</v>
      </c>
      <c r="D638" s="65">
        <f>(Observaciones!D638+Observaciones!E638)/2</f>
        <v>12.6</v>
      </c>
      <c r="E638" s="139">
        <f t="shared" si="50"/>
        <v>1.4597472514986058</v>
      </c>
      <c r="F638" s="139">
        <f t="shared" si="51"/>
        <v>9.5789323919104052E-2</v>
      </c>
      <c r="G638" s="139">
        <f t="shared" si="52"/>
        <v>2.4712513999999999</v>
      </c>
      <c r="H638" s="139">
        <f>0.001013*Constantes!$D$6/(0.622*G638)</f>
        <v>4.5090937455862456E-2</v>
      </c>
      <c r="I638" s="139">
        <f t="shared" si="53"/>
        <v>0.34667344489607588</v>
      </c>
      <c r="J638" s="139">
        <f t="shared" si="54"/>
        <v>-2.4627230442609144E-2</v>
      </c>
      <c r="K638" s="139">
        <f>(Constantes!$D$12/0.8)*(Constantes!$D$7*J638^2+Constantes!$D$8*J638+Constantes!$D$9)</f>
        <v>11.026752540029806</v>
      </c>
      <c r="L638" s="139">
        <f>(Constantes!$D$12/0.8)*(0.00376*D638^2-0.0516*D638-6.967)</f>
        <v>-2.6325833999999997</v>
      </c>
      <c r="M638" s="12"/>
    </row>
    <row r="639" spans="2:13" ht="18.75" customHeight="1">
      <c r="B639" s="11"/>
      <c r="C639" s="74">
        <v>634</v>
      </c>
      <c r="D639" s="65">
        <f>(Observaciones!D639+Observaciones!E639)/2</f>
        <v>12.2</v>
      </c>
      <c r="E639" s="139">
        <f t="shared" si="50"/>
        <v>1.421862932192234</v>
      </c>
      <c r="F639" s="139">
        <f t="shared" si="51"/>
        <v>9.3602745308232094E-2</v>
      </c>
      <c r="G639" s="139">
        <f t="shared" si="52"/>
        <v>2.4721957999999997</v>
      </c>
      <c r="H639" s="139">
        <f>0.001013*Constantes!$D$6/(0.622*G639)</f>
        <v>4.5073712331002484E-2</v>
      </c>
      <c r="I639" s="139">
        <f t="shared" si="53"/>
        <v>0.34401194911201238</v>
      </c>
      <c r="J639" s="139">
        <f t="shared" si="54"/>
        <v>-3.1651070006485989E-2</v>
      </c>
      <c r="K639" s="139">
        <f>(Constantes!$D$12/0.8)*(Constantes!$D$7*J639^2+Constantes!$D$8*J639+Constantes!$D$9)</f>
        <v>11.053126412841026</v>
      </c>
      <c r="L639" s="139">
        <f>(Constantes!$D$12/0.8)*(0.00376*D639^2-0.0516*D639-6.967)</f>
        <v>-2.6388305999999995</v>
      </c>
      <c r="M639" s="12"/>
    </row>
    <row r="640" spans="2:13" ht="18.75" customHeight="1">
      <c r="B640" s="11"/>
      <c r="C640" s="74">
        <v>635</v>
      </c>
      <c r="D640" s="65">
        <f>(Observaciones!D640+Observaciones!E640)/2</f>
        <v>11.5</v>
      </c>
      <c r="E640" s="139">
        <f t="shared" si="50"/>
        <v>1.3576395793502862</v>
      </c>
      <c r="F640" s="139">
        <f t="shared" si="51"/>
        <v>8.9878474493928939E-2</v>
      </c>
      <c r="G640" s="139">
        <f t="shared" si="52"/>
        <v>2.4738484999999999</v>
      </c>
      <c r="H640" s="139">
        <f>0.001013*Constantes!$D$6/(0.622*G640)</f>
        <v>4.5043600008291752E-2</v>
      </c>
      <c r="I640" s="139">
        <f t="shared" si="53"/>
        <v>0.33928927202235942</v>
      </c>
      <c r="J640" s="139">
        <f t="shared" si="54"/>
        <v>-3.8665530675233872E-2</v>
      </c>
      <c r="K640" s="139">
        <f>(Constantes!$D$12/0.8)*(Constantes!$D$7*J640^2+Constantes!$D$8*J640+Constantes!$D$9)</f>
        <v>11.078966281878735</v>
      </c>
      <c r="L640" s="139">
        <f>(Constantes!$D$12/0.8)*(0.00376*D640^2-0.0516*D640-6.967)</f>
        <v>-2.6486774999999994</v>
      </c>
      <c r="M640" s="12"/>
    </row>
    <row r="641" spans="2:13" ht="18.75" customHeight="1">
      <c r="B641" s="11"/>
      <c r="C641" s="74">
        <v>636</v>
      </c>
      <c r="D641" s="65">
        <f>(Observaciones!D641+Observaciones!E641)/2</f>
        <v>12.35</v>
      </c>
      <c r="E641" s="139">
        <f t="shared" si="50"/>
        <v>1.4359671208266067</v>
      </c>
      <c r="F641" s="139">
        <f t="shared" si="51"/>
        <v>9.4417676614232629E-2</v>
      </c>
      <c r="G641" s="139">
        <f t="shared" si="52"/>
        <v>2.47184165</v>
      </c>
      <c r="H641" s="139">
        <f>0.001013*Constantes!$D$6/(0.622*G641)</f>
        <v>4.5080170210382423E-2</v>
      </c>
      <c r="I641" s="139">
        <f t="shared" si="53"/>
        <v>0.34501319460891361</v>
      </c>
      <c r="J641" s="139">
        <f t="shared" si="54"/>
        <v>-4.5668533912772917E-2</v>
      </c>
      <c r="K641" s="139">
        <f>(Constantes!$D$12/0.8)*(Constantes!$D$7*J641^2+Constantes!$D$8*J641+Constantes!$D$9)</f>
        <v>11.10426671098377</v>
      </c>
      <c r="L641" s="139">
        <f>(Constantes!$D$12/0.8)*(0.00376*D641^2-0.0516*D641-6.967)</f>
        <v>-2.6365407749999994</v>
      </c>
      <c r="M641" s="12"/>
    </row>
    <row r="642" spans="2:13" ht="18.75" customHeight="1">
      <c r="B642" s="11"/>
      <c r="C642" s="74">
        <v>637</v>
      </c>
      <c r="D642" s="65">
        <f>(Observaciones!D642+Observaciones!E642)/2</f>
        <v>13.35</v>
      </c>
      <c r="E642" s="139">
        <f t="shared" si="50"/>
        <v>1.5331752529723204</v>
      </c>
      <c r="F642" s="139">
        <f t="shared" si="51"/>
        <v>0.1000065250127139</v>
      </c>
      <c r="G642" s="139">
        <f t="shared" si="52"/>
        <v>2.4694806499999999</v>
      </c>
      <c r="H642" s="139">
        <f>0.001013*Constantes!$D$6/(0.622*G642)</f>
        <v>4.5123270075071269E-2</v>
      </c>
      <c r="I642" s="139">
        <f t="shared" si="53"/>
        <v>0.35159012797989159</v>
      </c>
      <c r="J642" s="139">
        <f t="shared" si="54"/>
        <v>-5.2658004578105919E-2</v>
      </c>
      <c r="K642" s="139">
        <f>(Constantes!$D$12/0.8)*(Constantes!$D$7*J642^2+Constantes!$D$8*J642+Constantes!$D$9)</f>
        <v>11.12902286219628</v>
      </c>
      <c r="L642" s="139">
        <f>(Constantes!$D$12/0.8)*(0.00376*D642^2-0.0516*D642-6.967)</f>
        <v>-2.6196537749999993</v>
      </c>
      <c r="M642" s="12"/>
    </row>
    <row r="643" spans="2:13" ht="18.75" customHeight="1">
      <c r="B643" s="11"/>
      <c r="C643" s="74">
        <v>638</v>
      </c>
      <c r="D643" s="65">
        <f>(Observaciones!D643+Observaciones!E643)/2</f>
        <v>14.55</v>
      </c>
      <c r="E643" s="139">
        <f t="shared" si="50"/>
        <v>1.6574115820276645</v>
      </c>
      <c r="F643" s="139">
        <f t="shared" si="51"/>
        <v>0.10708247809803828</v>
      </c>
      <c r="G643" s="139">
        <f t="shared" si="52"/>
        <v>2.46664745</v>
      </c>
      <c r="H643" s="139">
        <f>0.001013*Constantes!$D$6/(0.622*G643)</f>
        <v>4.5175098822943884E-2</v>
      </c>
      <c r="I643" s="139">
        <f t="shared" si="53"/>
        <v>0.35925511691610273</v>
      </c>
      <c r="J643" s="139">
        <f t="shared" si="54"/>
        <v>-5.9631871540228892E-2</v>
      </c>
      <c r="K643" s="139">
        <f>(Constantes!$D$12/0.8)*(Constantes!$D$7*J643^2+Constantes!$D$8*J643+Constantes!$D$9)</f>
        <v>11.153230494037734</v>
      </c>
      <c r="L643" s="139">
        <f>(Constantes!$D$12/0.8)*(0.00376*D643^2-0.0516*D643-6.967)</f>
        <v>-2.5956669749999994</v>
      </c>
      <c r="M643" s="12"/>
    </row>
    <row r="644" spans="2:13" ht="18.75" customHeight="1">
      <c r="B644" s="11"/>
      <c r="C644" s="74">
        <v>639</v>
      </c>
      <c r="D644" s="65">
        <f>(Observaciones!D644+Observaciones!E644)/2</f>
        <v>13.35</v>
      </c>
      <c r="E644" s="139">
        <f t="shared" si="50"/>
        <v>1.5331752529723204</v>
      </c>
      <c r="F644" s="139">
        <f t="shared" si="51"/>
        <v>0.1000065250127139</v>
      </c>
      <c r="G644" s="139">
        <f t="shared" si="52"/>
        <v>2.4694806499999999</v>
      </c>
      <c r="H644" s="139">
        <f>0.001013*Constantes!$D$6/(0.622*G644)</f>
        <v>4.5123270075071269E-2</v>
      </c>
      <c r="I644" s="139">
        <f t="shared" si="53"/>
        <v>0.35159012797989159</v>
      </c>
      <c r="J644" s="139">
        <f t="shared" si="54"/>
        <v>-6.6588068291853306E-2</v>
      </c>
      <c r="K644" s="139">
        <f>(Constantes!$D$12/0.8)*(Constantes!$D$7*J644^2+Constantes!$D$8*J644+Constantes!$D$9)</f>
        <v>11.176885959100428</v>
      </c>
      <c r="L644" s="139">
        <f>(Constantes!$D$12/0.8)*(0.00376*D644^2-0.0516*D644-6.967)</f>
        <v>-2.6196537749999993</v>
      </c>
      <c r="M644" s="12"/>
    </row>
    <row r="645" spans="2:13" ht="18.75" customHeight="1">
      <c r="B645" s="11"/>
      <c r="C645" s="74">
        <v>640</v>
      </c>
      <c r="D645" s="65">
        <f>(Observaciones!D645+Observaciones!E645)/2</f>
        <v>14.5</v>
      </c>
      <c r="E645" s="139">
        <f t="shared" si="50"/>
        <v>1.6520640028566567</v>
      </c>
      <c r="F645" s="139">
        <f t="shared" si="51"/>
        <v>0.10677937410937641</v>
      </c>
      <c r="G645" s="139">
        <f t="shared" si="52"/>
        <v>2.4667654999999997</v>
      </c>
      <c r="H645" s="139">
        <f>0.001013*Constantes!$D$6/(0.622*G645)</f>
        <v>4.5172936914803029E-2</v>
      </c>
      <c r="I645" s="139">
        <f t="shared" si="53"/>
        <v>0.35894072909367275</v>
      </c>
      <c r="J645" s="139">
        <f t="shared" si="54"/>
        <v>-7.3524533561754646E-2</v>
      </c>
      <c r="K645" s="139">
        <f>(Constantes!$D$12/0.8)*(Constantes!$D$7*J645^2+Constantes!$D$8*J645+Constantes!$D$9)</f>
        <v>11.199986200949445</v>
      </c>
      <c r="L645" s="139">
        <f>(Constantes!$D$12/0.8)*(0.00376*D645^2-0.0516*D645-6.967)</f>
        <v>-2.5967474999999993</v>
      </c>
      <c r="M645" s="12"/>
    </row>
    <row r="646" spans="2:13" ht="18.75" customHeight="1">
      <c r="B646" s="11"/>
      <c r="C646" s="74">
        <v>641</v>
      </c>
      <c r="D646" s="65">
        <f>(Observaciones!D646+Observaciones!E646)/2</f>
        <v>14.05</v>
      </c>
      <c r="E646" s="139">
        <f t="shared" si="50"/>
        <v>1.604612725353836</v>
      </c>
      <c r="F646" s="139">
        <f t="shared" si="51"/>
        <v>0.10408410376289531</v>
      </c>
      <c r="G646" s="139">
        <f t="shared" si="52"/>
        <v>2.4678279499999998</v>
      </c>
      <c r="H646" s="139">
        <f>0.001013*Constantes!$D$6/(0.622*G646)</f>
        <v>4.5153489048988422E-2</v>
      </c>
      <c r="I646" s="139">
        <f t="shared" si="53"/>
        <v>0.35609168948623277</v>
      </c>
      <c r="J646" s="139">
        <f t="shared" si="54"/>
        <v>-8.0439211925572934E-2</v>
      </c>
      <c r="K646" s="139">
        <f>(Constantes!$D$12/0.8)*(Constantes!$D$7*J646^2+Constantes!$D$8*J646+Constantes!$D$9)</f>
        <v>11.222528750343049</v>
      </c>
      <c r="L646" s="139">
        <f>(Constantes!$D$12/0.8)*(0.00376*D646^2-0.0516*D646-6.967)</f>
        <v>-2.6061549749999995</v>
      </c>
      <c r="M646" s="12"/>
    </row>
    <row r="647" spans="2:13" ht="18.75" customHeight="1">
      <c r="B647" s="11"/>
      <c r="C647" s="74">
        <v>642</v>
      </c>
      <c r="D647" s="65">
        <f>(Observaciones!D647+Observaciones!E647)/2</f>
        <v>9.15</v>
      </c>
      <c r="E647" s="139">
        <f t="shared" si="50"/>
        <v>1.1602772175252039</v>
      </c>
      <c r="F647" s="139">
        <f t="shared" si="51"/>
        <v>7.8284552595211263E-2</v>
      </c>
      <c r="G647" s="139">
        <f t="shared" si="52"/>
        <v>2.4793968500000001</v>
      </c>
      <c r="H647" s="139">
        <f>0.001013*Constantes!$D$6/(0.622*G647)</f>
        <v>4.4942802244470274E-2</v>
      </c>
      <c r="I647" s="139">
        <f t="shared" si="53"/>
        <v>0.3228445413311169</v>
      </c>
      <c r="J647" s="139">
        <f t="shared" si="54"/>
        <v>-8.7330054414876596E-2</v>
      </c>
      <c r="K647" s="139">
        <f>(Constantes!$D$12/0.8)*(Constantes!$D$7*J647^2+Constantes!$D$8*J647+Constantes!$D$9)</f>
        <v>11.244511720778098</v>
      </c>
      <c r="L647" s="139">
        <f>(Constantes!$D$12/0.8)*(0.00376*D647^2-0.0516*D647-6.967)</f>
        <v>-2.6716287749999994</v>
      </c>
      <c r="M647" s="12"/>
    </row>
    <row r="648" spans="2:13" ht="18.75" customHeight="1">
      <c r="B648" s="11"/>
      <c r="C648" s="74">
        <v>643</v>
      </c>
      <c r="D648" s="65">
        <f>(Observaciones!D648+Observaciones!E648)/2</f>
        <v>14.5</v>
      </c>
      <c r="E648" s="139">
        <f t="shared" si="50"/>
        <v>1.6520640028566567</v>
      </c>
      <c r="F648" s="139">
        <f t="shared" si="51"/>
        <v>0.10677937410937641</v>
      </c>
      <c r="G648" s="139">
        <f t="shared" si="52"/>
        <v>2.4667654999999997</v>
      </c>
      <c r="H648" s="139">
        <f>0.001013*Constantes!$D$6/(0.622*G648)</f>
        <v>4.5172936914803029E-2</v>
      </c>
      <c r="I648" s="139">
        <f t="shared" si="53"/>
        <v>0.35894072909367275</v>
      </c>
      <c r="J648" s="139">
        <f t="shared" si="54"/>
        <v>-9.4195019124320198E-2</v>
      </c>
      <c r="K648" s="139">
        <f>(Constantes!$D$12/0.8)*(Constantes!$D$7*J648^2+Constantes!$D$8*J648+Constantes!$D$9)</f>
        <v>11.265933803368005</v>
      </c>
      <c r="L648" s="139">
        <f>(Constantes!$D$12/0.8)*(0.00376*D648^2-0.0516*D648-6.967)</f>
        <v>-2.5967474999999993</v>
      </c>
      <c r="M648" s="12"/>
    </row>
    <row r="649" spans="2:13" ht="18.75" customHeight="1">
      <c r="B649" s="11"/>
      <c r="C649" s="74">
        <v>644</v>
      </c>
      <c r="D649" s="65">
        <f>(Observaciones!D649+Observaciones!E649)/2</f>
        <v>13.5</v>
      </c>
      <c r="E649" s="139">
        <f t="shared" si="50"/>
        <v>1.5482437315899678</v>
      </c>
      <c r="F649" s="139">
        <f t="shared" si="51"/>
        <v>0.10086865272047608</v>
      </c>
      <c r="G649" s="139">
        <f t="shared" si="52"/>
        <v>2.4691264999999998</v>
      </c>
      <c r="H649" s="139">
        <f>0.001013*Constantes!$D$6/(0.622*G649)</f>
        <v>4.512974216392418E-2</v>
      </c>
      <c r="I649" s="139">
        <f t="shared" si="53"/>
        <v>0.35256187200074002</v>
      </c>
      <c r="J649" s="139">
        <f t="shared" si="54"/>
        <v>-0.10103207181670225</v>
      </c>
      <c r="K649" s="139">
        <f>(Constantes!$D$12/0.8)*(Constantes!$D$7*J649^2+Constantes!$D$8*J649+Constantes!$D$9)</f>
        <v>11.28679426106147</v>
      </c>
      <c r="L649" s="139">
        <f>(Constantes!$D$12/0.8)*(0.00376*D649^2-0.0516*D649-6.967)</f>
        <v>-2.6168774999999993</v>
      </c>
      <c r="M649" s="12"/>
    </row>
    <row r="650" spans="2:13" ht="18.75" customHeight="1">
      <c r="B650" s="11"/>
      <c r="C650" s="74">
        <v>645</v>
      </c>
      <c r="D650" s="65">
        <f>(Observaciones!D650+Observaciones!E650)/2</f>
        <v>12.7</v>
      </c>
      <c r="E650" s="139">
        <f t="shared" si="50"/>
        <v>1.4693556920806219</v>
      </c>
      <c r="F650" s="139">
        <f t="shared" si="51"/>
        <v>9.6342714018342213E-2</v>
      </c>
      <c r="G650" s="139">
        <f t="shared" si="52"/>
        <v>2.4710152999999999</v>
      </c>
      <c r="H650" s="139">
        <f>0.001013*Constantes!$D$6/(0.622*G650)</f>
        <v>4.5095245794355275E-2</v>
      </c>
      <c r="I650" s="139">
        <f t="shared" si="53"/>
        <v>0.34733456468782936</v>
      </c>
      <c r="J650" s="139">
        <f t="shared" si="54"/>
        <v>-0.10783918652575504</v>
      </c>
      <c r="K650" s="139">
        <f>(Constantes!$D$12/0.8)*(Constantes!$D$7*J650^2+Constantes!$D$8*J650+Constantes!$D$9)</f>
        <v>11.307092922210982</v>
      </c>
      <c r="L650" s="139">
        <f>(Constantes!$D$12/0.8)*(0.00376*D650^2-0.0516*D650-6.967)</f>
        <v>-2.6309510999999994</v>
      </c>
      <c r="M650" s="12"/>
    </row>
    <row r="651" spans="2:13" ht="18.75" customHeight="1">
      <c r="B651" s="11"/>
      <c r="C651" s="74">
        <v>646</v>
      </c>
      <c r="D651" s="65">
        <f>(Observaciones!D651+Observaciones!E651)/2</f>
        <v>9.9</v>
      </c>
      <c r="E651" s="139">
        <f t="shared" si="50"/>
        <v>1.2203261059395465</v>
      </c>
      <c r="F651" s="139">
        <f t="shared" si="51"/>
        <v>8.1837230413319473E-2</v>
      </c>
      <c r="G651" s="139">
        <f t="shared" si="52"/>
        <v>2.4776260999999997</v>
      </c>
      <c r="H651" s="139">
        <f>0.001013*Constantes!$D$6/(0.622*G651)</f>
        <v>4.4974922695201085E-2</v>
      </c>
      <c r="I651" s="139">
        <f t="shared" si="53"/>
        <v>0.3281896076316444</v>
      </c>
      <c r="J651" s="139">
        <f t="shared" si="54"/>
        <v>-0.11461434615647928</v>
      </c>
      <c r="K651" s="139">
        <f>(Constantes!$D$12/0.8)*(Constantes!$D$7*J651^2+Constantes!$D$8*J651+Constantes!$D$9)</f>
        <v>11.326830173500939</v>
      </c>
      <c r="L651" s="139">
        <f>(Constantes!$D$12/0.8)*(0.00376*D651^2-0.0516*D651-6.967)</f>
        <v>-2.6659958999999995</v>
      </c>
      <c r="M651" s="12"/>
    </row>
    <row r="652" spans="2:13" ht="18.75" customHeight="1">
      <c r="B652" s="11"/>
      <c r="C652" s="74">
        <v>647</v>
      </c>
      <c r="D652" s="65">
        <f>(Observaciones!D652+Observaciones!E652)/2</f>
        <v>13.3</v>
      </c>
      <c r="E652" s="139">
        <f t="shared" si="50"/>
        <v>1.5281811116551587</v>
      </c>
      <c r="F652" s="139">
        <f t="shared" si="51"/>
        <v>9.9720546117296777E-2</v>
      </c>
      <c r="G652" s="139">
        <f t="shared" si="52"/>
        <v>2.4695986999999997</v>
      </c>
      <c r="H652" s="139">
        <f>0.001013*Constantes!$D$6/(0.622*G652)</f>
        <v>4.5121113124619215E-2</v>
      </c>
      <c r="I652" s="139">
        <f t="shared" si="53"/>
        <v>0.35126535211020804</v>
      </c>
      <c r="J652" s="139">
        <f t="shared" si="54"/>
        <v>-0.12135554308285716</v>
      </c>
      <c r="K652" s="139">
        <f>(Constantes!$D$12/0.8)*(Constantes!$D$7*J652^2+Constantes!$D$8*J652+Constantes!$D$9)</f>
        <v>11.346006952245887</v>
      </c>
      <c r="L652" s="139">
        <f>(Constantes!$D$12/0.8)*(0.00376*D652^2-0.0516*D652-6.967)</f>
        <v>-2.6205650999999994</v>
      </c>
      <c r="M652" s="12"/>
    </row>
    <row r="653" spans="2:13" ht="18.75" customHeight="1">
      <c r="B653" s="11"/>
      <c r="C653" s="74">
        <v>648</v>
      </c>
      <c r="D653" s="65">
        <f>(Observaciones!D653+Observaciones!E653)/2</f>
        <v>12.5</v>
      </c>
      <c r="E653" s="139">
        <f t="shared" si="50"/>
        <v>1.4501940250881777</v>
      </c>
      <c r="F653" s="139">
        <f t="shared" si="51"/>
        <v>9.5238642712590429E-2</v>
      </c>
      <c r="G653" s="139">
        <f t="shared" si="52"/>
        <v>2.4714874999999998</v>
      </c>
      <c r="H653" s="139">
        <f>0.001013*Constantes!$D$6/(0.622*G653)</f>
        <v>4.5086629940516605E-2</v>
      </c>
      <c r="I653" s="139">
        <f t="shared" si="53"/>
        <v>0.34601062071581223</v>
      </c>
      <c r="J653" s="139">
        <f t="shared" si="54"/>
        <v>-0.12806077974275318</v>
      </c>
      <c r="K653" s="139">
        <f>(Constantes!$D$12/0.8)*(Constantes!$D$7*J653^2+Constantes!$D$8*J653+Constantes!$D$9)</f>
        <v>11.364624738070141</v>
      </c>
      <c r="L653" s="139">
        <f>(Constantes!$D$12/0.8)*(0.00376*D653^2-0.0516*D653-6.967)</f>
        <v>-2.6341874999999995</v>
      </c>
      <c r="M653" s="12"/>
    </row>
    <row r="654" spans="2:13" ht="18.75" customHeight="1">
      <c r="B654" s="11"/>
      <c r="C654" s="74">
        <v>649</v>
      </c>
      <c r="D654" s="65">
        <f>(Observaciones!D654+Observaciones!E654)/2</f>
        <v>13.4</v>
      </c>
      <c r="E654" s="139">
        <f t="shared" si="50"/>
        <v>1.5381837134420713</v>
      </c>
      <c r="F654" s="139">
        <f t="shared" si="51"/>
        <v>0.10029320149589299</v>
      </c>
      <c r="G654" s="139">
        <f t="shared" si="52"/>
        <v>2.4693625999999997</v>
      </c>
      <c r="H654" s="139">
        <f>0.001013*Constantes!$D$6/(0.622*G654)</f>
        <v>4.5125427231753057E-2</v>
      </c>
      <c r="I654" s="139">
        <f t="shared" si="53"/>
        <v>0.35191447341494769</v>
      </c>
      <c r="J654" s="139">
        <f t="shared" si="54"/>
        <v>-0.13472806922983274</v>
      </c>
      <c r="K654" s="139">
        <f>(Constantes!$D$12/0.8)*(Constantes!$D$7*J654^2+Constantes!$D$8*J654+Constantes!$D$9)</f>
        <v>11.3826855439808</v>
      </c>
      <c r="L654" s="139">
        <f>(Constantes!$D$12/0.8)*(0.00376*D654^2-0.0516*D654-6.967)</f>
        <v>-2.6187353999999998</v>
      </c>
      <c r="M654" s="12"/>
    </row>
    <row r="655" spans="2:13" ht="18.75" customHeight="1">
      <c r="B655" s="11"/>
      <c r="C655" s="74">
        <v>650</v>
      </c>
      <c r="D655" s="65">
        <f>(Observaciones!D655+Observaciones!E655)/2</f>
        <v>13.75</v>
      </c>
      <c r="E655" s="139">
        <f t="shared" si="50"/>
        <v>1.5736468149943981</v>
      </c>
      <c r="F655" s="139">
        <f t="shared" si="51"/>
        <v>0.10231958493462359</v>
      </c>
      <c r="G655" s="139">
        <f t="shared" si="52"/>
        <v>2.4685362500000001</v>
      </c>
      <c r="H655" s="139">
        <f>0.001013*Constantes!$D$6/(0.622*G655)</f>
        <v>4.5140533105443567E-2</v>
      </c>
      <c r="I655" s="139">
        <f t="shared" si="53"/>
        <v>0.35417281924860555</v>
      </c>
      <c r="J655" s="139">
        <f t="shared" si="54"/>
        <v>-0.14135543588232963</v>
      </c>
      <c r="K655" s="139">
        <f>(Constantes!$D$12/0.8)*(Constantes!$D$7*J655^2+Constantes!$D$8*J655+Constantes!$D$9)</f>
        <v>11.400191906846892</v>
      </c>
      <c r="L655" s="139">
        <f>(Constantes!$D$12/0.8)*(0.00376*D655^2-0.0516*D655-6.967)</f>
        <v>-2.6121093749999993</v>
      </c>
      <c r="M655" s="12"/>
    </row>
    <row r="656" spans="2:13" ht="18.75" customHeight="1">
      <c r="B656" s="11"/>
      <c r="C656" s="74">
        <v>651</v>
      </c>
      <c r="D656" s="65">
        <f>(Observaciones!D656+Observaciones!E656)/2</f>
        <v>11.4</v>
      </c>
      <c r="E656" s="139">
        <f t="shared" si="50"/>
        <v>1.3486760963347784</v>
      </c>
      <c r="F656" s="139">
        <f t="shared" si="51"/>
        <v>8.9356889727344888E-2</v>
      </c>
      <c r="G656" s="139">
        <f t="shared" si="52"/>
        <v>2.4740845999999999</v>
      </c>
      <c r="H656" s="139">
        <f>0.001013*Constantes!$D$6/(0.622*G656)</f>
        <v>4.5039301532014117E-2</v>
      </c>
      <c r="I656" s="139">
        <f t="shared" si="53"/>
        <v>0.33860789639405336</v>
      </c>
      <c r="J656" s="139">
        <f t="shared" si="54"/>
        <v>-0.14794091586847444</v>
      </c>
      <c r="K656" s="139">
        <f>(Constantes!$D$12/0.8)*(Constantes!$D$7*J656^2+Constantes!$D$8*J656+Constantes!$D$9)</f>
        <v>11.417146877297986</v>
      </c>
      <c r="L656" s="139">
        <f>(Constantes!$D$12/0.8)*(0.00376*D656^2-0.0516*D656-6.967)</f>
        <v>-2.6499713999999996</v>
      </c>
      <c r="M656" s="12"/>
    </row>
    <row r="657" spans="2:13" ht="18.75" customHeight="1">
      <c r="B657" s="11"/>
      <c r="C657" s="74">
        <v>652</v>
      </c>
      <c r="D657" s="65">
        <f>(Observaciones!D657+Observaciones!E657)/2</f>
        <v>13.1</v>
      </c>
      <c r="E657" s="139">
        <f t="shared" si="50"/>
        <v>1.5083470419027751</v>
      </c>
      <c r="F657" s="139">
        <f t="shared" si="51"/>
        <v>9.8583579016665535E-2</v>
      </c>
      <c r="G657" s="139">
        <f t="shared" si="52"/>
        <v>2.4700709000000001</v>
      </c>
      <c r="H657" s="139">
        <f>0.001013*Constantes!$D$6/(0.622*G657)</f>
        <v>4.5112487384516987E-2</v>
      </c>
      <c r="I657" s="139">
        <f t="shared" si="53"/>
        <v>0.34996194939764519</v>
      </c>
      <c r="J657" s="139">
        <f t="shared" si="54"/>
        <v>-0.15448255776842162</v>
      </c>
      <c r="K657" s="139">
        <f>(Constantes!$D$12/0.8)*(Constantes!$D$7*J657^2+Constantes!$D$8*J657+Constantes!$D$9)</f>
        <v>11.43355400905639</v>
      </c>
      <c r="L657" s="139">
        <f>(Constantes!$D$12/0.8)*(0.00376*D657^2-0.0516*D657-6.967)</f>
        <v>-2.6241398999999999</v>
      </c>
      <c r="M657" s="12"/>
    </row>
    <row r="658" spans="2:13" ht="18.75" customHeight="1">
      <c r="B658" s="11"/>
      <c r="C658" s="74">
        <v>653</v>
      </c>
      <c r="D658" s="65">
        <f>(Observaciones!D658+Observaciones!E658)/2</f>
        <v>13.95</v>
      </c>
      <c r="E658" s="139">
        <f t="shared" si="50"/>
        <v>1.5942318792002568</v>
      </c>
      <c r="F658" s="139">
        <f t="shared" si="51"/>
        <v>0.10349307775094918</v>
      </c>
      <c r="G658" s="139">
        <f t="shared" si="52"/>
        <v>2.4680640499999997</v>
      </c>
      <c r="H658" s="139">
        <f>0.001013*Constantes!$D$6/(0.622*G658)</f>
        <v>4.514916957487896E-2</v>
      </c>
      <c r="I658" s="139">
        <f t="shared" si="53"/>
        <v>0.35545379775699454</v>
      </c>
      <c r="J658" s="139">
        <f t="shared" si="54"/>
        <v>-0.16097842315249467</v>
      </c>
      <c r="K658" s="139">
        <f>(Constantes!$D$12/0.8)*(Constantes!$D$7*J658^2+Constantes!$D$8*J658+Constantes!$D$9)</f>
        <v>11.449417347717654</v>
      </c>
      <c r="L658" s="139">
        <f>(Constantes!$D$12/0.8)*(0.00376*D658^2-0.0516*D658-6.967)</f>
        <v>-2.6081679749999997</v>
      </c>
      <c r="M658" s="12"/>
    </row>
    <row r="659" spans="2:13" ht="18.75" customHeight="1">
      <c r="B659" s="11"/>
      <c r="C659" s="74">
        <v>654</v>
      </c>
      <c r="D659" s="65">
        <f>(Observaciones!D659+Observaciones!E659)/2</f>
        <v>14.8</v>
      </c>
      <c r="E659" s="139">
        <f t="shared" si="50"/>
        <v>1.6843778570488643</v>
      </c>
      <c r="F659" s="139">
        <f t="shared" si="51"/>
        <v>0.10860899280138459</v>
      </c>
      <c r="G659" s="139">
        <f t="shared" si="52"/>
        <v>2.4660571999999998</v>
      </c>
      <c r="H659" s="139">
        <f>0.001013*Constantes!$D$6/(0.622*G659)</f>
        <v>4.5185911468360318E-2</v>
      </c>
      <c r="I659" s="139">
        <f t="shared" si="53"/>
        <v>0.36082052945585191</v>
      </c>
      <c r="J659" s="139">
        <f t="shared" si="54"/>
        <v>-0.16742658715558942</v>
      </c>
      <c r="K659" s="139">
        <f>(Constantes!$D$12/0.8)*(Constantes!$D$7*J659^2+Constantes!$D$8*J659+Constantes!$D$9)</f>
        <v>11.464741418994771</v>
      </c>
      <c r="L659" s="139">
        <f>(Constantes!$D$12/0.8)*(0.00376*D659^2-0.0516*D659-6.967)</f>
        <v>-2.5901585999999996</v>
      </c>
      <c r="M659" s="12"/>
    </row>
    <row r="660" spans="2:13" ht="18.75" customHeight="1">
      <c r="B660" s="11"/>
      <c r="C660" s="74">
        <v>655</v>
      </c>
      <c r="D660" s="65">
        <f>(Observaciones!D660+Observaciones!E660)/2</f>
        <v>14.8</v>
      </c>
      <c r="E660" s="139">
        <f t="shared" si="50"/>
        <v>1.6843778570488643</v>
      </c>
      <c r="F660" s="139">
        <f t="shared" si="51"/>
        <v>0.10860899280138459</v>
      </c>
      <c r="G660" s="139">
        <f t="shared" si="52"/>
        <v>2.4660571999999998</v>
      </c>
      <c r="H660" s="139">
        <f>0.001013*Constantes!$D$6/(0.622*G660)</f>
        <v>4.5185911468360318E-2</v>
      </c>
      <c r="I660" s="139">
        <f t="shared" si="53"/>
        <v>0.36082052945585191</v>
      </c>
      <c r="J660" s="139">
        <f t="shared" si="54"/>
        <v>-0.17382513904754696</v>
      </c>
      <c r="K660" s="139">
        <f>(Constantes!$D$12/0.8)*(Constantes!$D$7*J660^2+Constantes!$D$8*J660+Constantes!$D$9)</f>
        <v>11.479531216442018</v>
      </c>
      <c r="L660" s="139">
        <f>(Constantes!$D$12/0.8)*(0.00376*D660^2-0.0516*D660-6.967)</f>
        <v>-2.5901585999999996</v>
      </c>
      <c r="M660" s="12"/>
    </row>
    <row r="661" spans="2:13" ht="18.75" customHeight="1">
      <c r="B661" s="11"/>
      <c r="C661" s="74">
        <v>656</v>
      </c>
      <c r="D661" s="65">
        <f>(Observaciones!D661+Observaciones!E661)/2</f>
        <v>13.45</v>
      </c>
      <c r="E661" s="139">
        <f t="shared" si="50"/>
        <v>1.5432065279848868</v>
      </c>
      <c r="F661" s="139">
        <f t="shared" si="51"/>
        <v>0.1005805769400801</v>
      </c>
      <c r="G661" s="139">
        <f t="shared" si="52"/>
        <v>2.46924455</v>
      </c>
      <c r="H661" s="139">
        <f>0.001013*Constantes!$D$6/(0.622*G661)</f>
        <v>4.5127584594694167E-2</v>
      </c>
      <c r="I661" s="139">
        <f t="shared" si="53"/>
        <v>0.35223838816895903</v>
      </c>
      <c r="J661" s="139">
        <f t="shared" si="54"/>
        <v>-0.18017218279935227</v>
      </c>
      <c r="K661" s="139">
        <f>(Constantes!$D$12/0.8)*(Constantes!$D$7*J661^2+Constantes!$D$8*J661+Constantes!$D$9)</f>
        <v>11.493792188675107</v>
      </c>
      <c r="L661" s="139">
        <f>(Constantes!$D$12/0.8)*(0.00376*D661^2-0.0516*D661-6.967)</f>
        <v>-2.6178099749999992</v>
      </c>
      <c r="M661" s="12"/>
    </row>
    <row r="662" spans="2:13" ht="18.75" customHeight="1">
      <c r="B662" s="11"/>
      <c r="C662" s="74">
        <v>657</v>
      </c>
      <c r="D662" s="65">
        <f>(Observaciones!D662+Observaciones!E662)/2</f>
        <v>13.75</v>
      </c>
      <c r="E662" s="139">
        <f t="shared" si="50"/>
        <v>1.5736468149943981</v>
      </c>
      <c r="F662" s="139">
        <f t="shared" si="51"/>
        <v>0.10231958493462359</v>
      </c>
      <c r="G662" s="139">
        <f t="shared" si="52"/>
        <v>2.4685362500000001</v>
      </c>
      <c r="H662" s="139">
        <f>0.001013*Constantes!$D$6/(0.622*G662)</f>
        <v>4.5140533105443567E-2</v>
      </c>
      <c r="I662" s="139">
        <f t="shared" si="53"/>
        <v>0.35417281924860555</v>
      </c>
      <c r="J662" s="139">
        <f t="shared" si="54"/>
        <v>-0.1864658376449593</v>
      </c>
      <c r="K662" s="139">
        <f>(Constantes!$D$12/0.8)*(Constantes!$D$7*J662^2+Constantes!$D$8*J662+Constantes!$D$9)</f>
        <v>11.50753022610477</v>
      </c>
      <c r="L662" s="139">
        <f>(Constantes!$D$12/0.8)*(0.00376*D662^2-0.0516*D662-6.967)</f>
        <v>-2.6121093749999993</v>
      </c>
      <c r="M662" s="12"/>
    </row>
    <row r="663" spans="2:13" ht="18.75" customHeight="1">
      <c r="B663" s="11"/>
      <c r="C663" s="74">
        <v>658</v>
      </c>
      <c r="D663" s="65">
        <f>(Observaciones!D663+Observaciones!E663)/2</f>
        <v>12.7</v>
      </c>
      <c r="E663" s="139">
        <f t="shared" si="50"/>
        <v>1.4693556920806219</v>
      </c>
      <c r="F663" s="139">
        <f t="shared" si="51"/>
        <v>9.6342714018342213E-2</v>
      </c>
      <c r="G663" s="139">
        <f t="shared" si="52"/>
        <v>2.4710152999999999</v>
      </c>
      <c r="H663" s="139">
        <f>0.001013*Constantes!$D$6/(0.622*G663)</f>
        <v>4.5095245794355275E-2</v>
      </c>
      <c r="I663" s="139">
        <f t="shared" si="53"/>
        <v>0.34733456468782936</v>
      </c>
      <c r="J663" s="139">
        <f t="shared" si="54"/>
        <v>-0.19270423863861044</v>
      </c>
      <c r="K663" s="139">
        <f>(Constantes!$D$12/0.8)*(Constantes!$D$7*J663^2+Constantes!$D$8*J663+Constantes!$D$9)</f>
        <v>11.52075164720155</v>
      </c>
      <c r="L663" s="139">
        <f>(Constantes!$D$12/0.8)*(0.00376*D663^2-0.0516*D663-6.967)</f>
        <v>-2.6309510999999994</v>
      </c>
      <c r="M663" s="12"/>
    </row>
    <row r="664" spans="2:13" ht="18.75" customHeight="1">
      <c r="B664" s="11"/>
      <c r="C664" s="74">
        <v>659</v>
      </c>
      <c r="D664" s="65">
        <f>(Observaciones!D664+Observaciones!E664)/2</f>
        <v>13.65</v>
      </c>
      <c r="E664" s="139">
        <f t="shared" si="50"/>
        <v>1.5634420277037249</v>
      </c>
      <c r="F664" s="139">
        <f t="shared" si="51"/>
        <v>0.1017370958602755</v>
      </c>
      <c r="G664" s="139">
        <f t="shared" si="52"/>
        <v>2.4687723500000001</v>
      </c>
      <c r="H664" s="139">
        <f>0.001013*Constantes!$D$6/(0.622*G664)</f>
        <v>4.5136216109643537E-2</v>
      </c>
      <c r="I664" s="139">
        <f t="shared" si="53"/>
        <v>0.35352973562893358</v>
      </c>
      <c r="J664" s="139">
        <f t="shared" si="54"/>
        <v>-0.19888553720745419</v>
      </c>
      <c r="K664" s="139">
        <f>(Constantes!$D$12/0.8)*(Constantes!$D$7*J664^2+Constantes!$D$8*J664+Constantes!$D$9)</f>
        <v>11.533463184310055</v>
      </c>
      <c r="L664" s="139">
        <f>(Constantes!$D$12/0.8)*(0.00376*D664^2-0.0516*D664-6.967)</f>
        <v>-2.6140377749999995</v>
      </c>
      <c r="M664" s="12"/>
    </row>
    <row r="665" spans="2:13" ht="18.75" customHeight="1">
      <c r="B665" s="11"/>
      <c r="C665" s="74">
        <v>660</v>
      </c>
      <c r="D665" s="65">
        <f>(Observaciones!D665+Observaciones!E665)/2</f>
        <v>14.05</v>
      </c>
      <c r="E665" s="139">
        <f t="shared" si="50"/>
        <v>1.604612725353836</v>
      </c>
      <c r="F665" s="139">
        <f t="shared" si="51"/>
        <v>0.10408410376289531</v>
      </c>
      <c r="G665" s="139">
        <f t="shared" si="52"/>
        <v>2.4678279499999998</v>
      </c>
      <c r="H665" s="139">
        <f>0.001013*Constantes!$D$6/(0.622*G665)</f>
        <v>4.5153489048988422E-2</v>
      </c>
      <c r="I665" s="139">
        <f t="shared" si="53"/>
        <v>0.35609168948623277</v>
      </c>
      <c r="J665" s="139">
        <f t="shared" si="54"/>
        <v>-0.20500790169932193</v>
      </c>
      <c r="K665" s="139">
        <f>(Constantes!$D$12/0.8)*(Constantes!$D$7*J665^2+Constantes!$D$8*J665+Constantes!$D$9)</f>
        <v>11.545671969031501</v>
      </c>
      <c r="L665" s="139">
        <f>(Constantes!$D$12/0.8)*(0.00376*D665^2-0.0516*D665-6.967)</f>
        <v>-2.6061549749999995</v>
      </c>
      <c r="M665" s="12"/>
    </row>
    <row r="666" spans="2:13" ht="18.75" customHeight="1">
      <c r="B666" s="11"/>
      <c r="C666" s="74">
        <v>661</v>
      </c>
      <c r="D666" s="65">
        <f>(Observaciones!D666+Observaciones!E666)/2</f>
        <v>14.600000000000001</v>
      </c>
      <c r="E666" s="139">
        <f t="shared" si="50"/>
        <v>1.662774337609296</v>
      </c>
      <c r="F666" s="139">
        <f t="shared" si="51"/>
        <v>0.10738631317466249</v>
      </c>
      <c r="G666" s="139">
        <f t="shared" si="52"/>
        <v>2.4665293999999998</v>
      </c>
      <c r="H666" s="139">
        <f>0.001013*Constantes!$D$6/(0.622*G666)</f>
        <v>4.5177260938025939E-2</v>
      </c>
      <c r="I666" s="139">
        <f t="shared" si="53"/>
        <v>0.35956906979682202</v>
      </c>
      <c r="J666" s="139">
        <f t="shared" si="54"/>
        <v>-0.21106951792548392</v>
      </c>
      <c r="K666" s="139">
        <f>(Constantes!$D$12/0.8)*(Constantes!$D$7*J666^2+Constantes!$D$8*J666+Constantes!$D$9)</f>
        <v>11.557385517193804</v>
      </c>
      <c r="L666" s="139">
        <f>(Constantes!$D$12/0.8)*(0.00376*D666^2-0.0516*D666-6.967)</f>
        <v>-2.5945793999999993</v>
      </c>
      <c r="M666" s="12"/>
    </row>
    <row r="667" spans="2:13" ht="18.75" customHeight="1">
      <c r="B667" s="11"/>
      <c r="C667" s="74">
        <v>662</v>
      </c>
      <c r="D667" s="65">
        <f>(Observaciones!D667+Observaciones!E667)/2</f>
        <v>11.3</v>
      </c>
      <c r="E667" s="139">
        <f t="shared" si="50"/>
        <v>1.3397646526819857</v>
      </c>
      <c r="F667" s="139">
        <f t="shared" si="51"/>
        <v>8.8837887126731518E-2</v>
      </c>
      <c r="G667" s="139">
        <f t="shared" si="52"/>
        <v>2.4743206999999998</v>
      </c>
      <c r="H667" s="139">
        <f>0.001013*Constantes!$D$6/(0.622*G667)</f>
        <v>4.5035003876058806E-2</v>
      </c>
      <c r="I667" s="139">
        <f t="shared" si="53"/>
        <v>0.33792485453988758</v>
      </c>
      <c r="J667" s="139">
        <f t="shared" si="54"/>
        <v>-0.21706858969823067</v>
      </c>
      <c r="K667" s="139">
        <f>(Constantes!$D$12/0.8)*(Constantes!$D$7*J667^2+Constantes!$D$8*J667+Constantes!$D$9)</f>
        <v>11.568611713429005</v>
      </c>
      <c r="L667" s="139">
        <f>(Constantes!$D$12/0.8)*(0.00376*D667^2-0.0516*D667-6.967)</f>
        <v>-2.6512370999999995</v>
      </c>
      <c r="M667" s="12"/>
    </row>
    <row r="668" spans="2:13" ht="18.75" customHeight="1">
      <c r="B668" s="11"/>
      <c r="C668" s="74">
        <v>663</v>
      </c>
      <c r="D668" s="65">
        <f>(Observaciones!D668+Observaciones!E668)/2</f>
        <v>11.45</v>
      </c>
      <c r="E668" s="139">
        <f t="shared" si="50"/>
        <v>1.3531513167724236</v>
      </c>
      <c r="F668" s="139">
        <f t="shared" si="51"/>
        <v>8.9617358691077773E-2</v>
      </c>
      <c r="G668" s="139">
        <f t="shared" si="52"/>
        <v>2.4739665500000001</v>
      </c>
      <c r="H668" s="139">
        <f>0.001013*Constantes!$D$6/(0.622*G668)</f>
        <v>4.504145066759796E-2</v>
      </c>
      <c r="I668" s="139">
        <f t="shared" si="53"/>
        <v>0.33894879271912193</v>
      </c>
      <c r="J668" s="139">
        <f t="shared" si="54"/>
        <v>-0.22300333936312605</v>
      </c>
      <c r="K668" s="139">
        <f>(Constantes!$D$12/0.8)*(Constantes!$D$7*J668^2+Constantes!$D$8*J668+Constantes!$D$9)</f>
        <v>11.579358795378244</v>
      </c>
      <c r="L668" s="139">
        <f>(Constantes!$D$12/0.8)*(0.00376*D668^2-0.0516*D668-6.967)</f>
        <v>-2.6493279749999994</v>
      </c>
      <c r="M668" s="12"/>
    </row>
    <row r="669" spans="2:13" ht="18.75" customHeight="1">
      <c r="B669" s="11"/>
      <c r="C669" s="74">
        <v>664</v>
      </c>
      <c r="D669" s="65">
        <f>(Observaciones!D669+Observaciones!E669)/2</f>
        <v>12.9</v>
      </c>
      <c r="E669" s="139">
        <f t="shared" si="50"/>
        <v>1.4887393027557323</v>
      </c>
      <c r="F669" s="139">
        <f t="shared" si="51"/>
        <v>9.7457663967834368E-2</v>
      </c>
      <c r="G669" s="139">
        <f t="shared" si="52"/>
        <v>2.4705431</v>
      </c>
      <c r="H669" s="139">
        <f>0.001013*Constantes!$D$6/(0.622*G669)</f>
        <v>4.5103864941725781E-2</v>
      </c>
      <c r="I669" s="139">
        <f t="shared" si="53"/>
        <v>0.34865168081674919</v>
      </c>
      <c r="J669" s="139">
        <f t="shared" si="54"/>
        <v>-0.22887200832576185</v>
      </c>
      <c r="K669" s="139">
        <f>(Constantes!$D$12/0.8)*(Constantes!$D$7*J669^2+Constantes!$D$8*J669+Constantes!$D$9)</f>
        <v>11.589635337544875</v>
      </c>
      <c r="L669" s="139">
        <f>(Constantes!$D$12/0.8)*(0.00376*D669^2-0.0516*D669-6.967)</f>
        <v>-2.6276018999999993</v>
      </c>
      <c r="M669" s="12"/>
    </row>
    <row r="670" spans="2:13" ht="18.75" customHeight="1">
      <c r="B670" s="11"/>
      <c r="C670" s="74">
        <v>665</v>
      </c>
      <c r="D670" s="65">
        <f>(Observaciones!D670+Observaciones!E670)/2</f>
        <v>14.35</v>
      </c>
      <c r="E670" s="139">
        <f t="shared" si="50"/>
        <v>1.6361119589017179</v>
      </c>
      <c r="F670" s="139">
        <f t="shared" si="51"/>
        <v>0.10587443449555982</v>
      </c>
      <c r="G670" s="139">
        <f t="shared" si="52"/>
        <v>2.4671196499999999</v>
      </c>
      <c r="H670" s="139">
        <f>0.001013*Constantes!$D$6/(0.622*G670)</f>
        <v>4.5166452431730474E-2</v>
      </c>
      <c r="I670" s="139">
        <f t="shared" si="53"/>
        <v>0.35799495730755543</v>
      </c>
      <c r="J670" s="139">
        <f t="shared" si="54"/>
        <v>-0.23467285757286888</v>
      </c>
      <c r="K670" s="139">
        <f>(Constantes!$D$12/0.8)*(Constantes!$D$7*J670^2+Constantes!$D$8*J670+Constantes!$D$9)</f>
        <v>11.599450234816803</v>
      </c>
      <c r="L670" s="139">
        <f>(Constantes!$D$12/0.8)*(0.00376*D670^2-0.0516*D670-6.967)</f>
        <v>-2.5999467749999998</v>
      </c>
      <c r="M670" s="12"/>
    </row>
    <row r="671" spans="2:13" ht="18.75" customHeight="1">
      <c r="B671" s="11"/>
      <c r="C671" s="74">
        <v>666</v>
      </c>
      <c r="D671" s="65">
        <f>(Observaciones!D671+Observaciones!E671)/2</f>
        <v>15.75</v>
      </c>
      <c r="E671" s="139">
        <f t="shared" si="50"/>
        <v>1.7903914829906238</v>
      </c>
      <c r="F671" s="139">
        <f t="shared" si="51"/>
        <v>0.11457959266903198</v>
      </c>
      <c r="G671" s="139">
        <f t="shared" si="52"/>
        <v>2.46381425</v>
      </c>
      <c r="H671" s="139">
        <f>0.001013*Constantes!$D$6/(0.622*G671)</f>
        <v>4.5227046769094927E-2</v>
      </c>
      <c r="I671" s="139">
        <f t="shared" si="53"/>
        <v>0.36666971208022214</v>
      </c>
      <c r="J671" s="139">
        <f t="shared" si="54"/>
        <v>-0.24040416818762136</v>
      </c>
      <c r="K671" s="139">
        <f>(Constantes!$D$12/0.8)*(Constantes!$D$7*J671^2+Constantes!$D$8*J671+Constantes!$D$9)</f>
        <v>11.6088126856794</v>
      </c>
      <c r="L671" s="139">
        <f>(Constantes!$D$12/0.8)*(0.00376*D671^2-0.0516*D671-6.967)</f>
        <v>-2.5676193749999996</v>
      </c>
      <c r="M671" s="12"/>
    </row>
    <row r="672" spans="2:13" ht="18.75" customHeight="1">
      <c r="B672" s="11"/>
      <c r="C672" s="74">
        <v>667</v>
      </c>
      <c r="D672" s="65">
        <f>(Observaciones!D672+Observaciones!E672)/2</f>
        <v>15.6</v>
      </c>
      <c r="E672" s="139">
        <f t="shared" si="50"/>
        <v>1.7732733774914811</v>
      </c>
      <c r="F672" s="139">
        <f t="shared" si="51"/>
        <v>0.11361874538407207</v>
      </c>
      <c r="G672" s="139">
        <f t="shared" si="52"/>
        <v>2.4641683999999997</v>
      </c>
      <c r="H672" s="139">
        <f>0.001013*Constantes!$D$6/(0.622*G672)</f>
        <v>4.522054674311729E-2</v>
      </c>
      <c r="I672" s="139">
        <f t="shared" si="53"/>
        <v>0.36575663025648686</v>
      </c>
      <c r="J672" s="139">
        <f t="shared" si="54"/>
        <v>-0.246064241858993</v>
      </c>
      <c r="K672" s="139">
        <f>(Constantes!$D$12/0.8)*(Constantes!$D$7*J672^2+Constantes!$D$8*J672+Constantes!$D$9)</f>
        <v>11.617732175140782</v>
      </c>
      <c r="L672" s="139">
        <f>(Constantes!$D$12/0.8)*(0.00376*D672^2-0.0516*D672-6.967)</f>
        <v>-2.5713473999999996</v>
      </c>
      <c r="M672" s="12"/>
    </row>
    <row r="673" spans="2:13" ht="18.75" customHeight="1">
      <c r="B673" s="11"/>
      <c r="C673" s="74">
        <v>668</v>
      </c>
      <c r="D673" s="65">
        <f>(Observaciones!D673+Observaciones!E673)/2</f>
        <v>14.15</v>
      </c>
      <c r="E673" s="139">
        <f t="shared" si="50"/>
        <v>1.6150528288927855</v>
      </c>
      <c r="F673" s="139">
        <f t="shared" si="51"/>
        <v>0.10467799774317721</v>
      </c>
      <c r="G673" s="139">
        <f t="shared" si="52"/>
        <v>2.4675918499999998</v>
      </c>
      <c r="H673" s="139">
        <f>0.001013*Constantes!$D$6/(0.622*G673)</f>
        <v>4.5157809349675282E-2</v>
      </c>
      <c r="I673" s="139">
        <f t="shared" si="53"/>
        <v>0.35672784756039339</v>
      </c>
      <c r="J673" s="139">
        <f t="shared" si="54"/>
        <v>-0.25165140138500053</v>
      </c>
      <c r="K673" s="139">
        <f>(Constantes!$D$12/0.8)*(Constantes!$D$7*J673^2+Constantes!$D$8*J673+Constantes!$D$9)</f>
        <v>11.626218457391483</v>
      </c>
      <c r="L673" s="139">
        <f>(Constantes!$D$12/0.8)*(0.00376*D673^2-0.0516*D673-6.967)</f>
        <v>-2.6041137749999996</v>
      </c>
      <c r="M673" s="12"/>
    </row>
    <row r="674" spans="2:13" ht="18.75" customHeight="1">
      <c r="B674" s="11"/>
      <c r="C674" s="74">
        <v>669</v>
      </c>
      <c r="D674" s="65">
        <f>(Observaciones!D674+Observaciones!E674)/2</f>
        <v>14.9</v>
      </c>
      <c r="E674" s="139">
        <f t="shared" si="50"/>
        <v>1.6952716301356707</v>
      </c>
      <c r="F674" s="139">
        <f t="shared" si="51"/>
        <v>0.10922475617100802</v>
      </c>
      <c r="G674" s="139">
        <f t="shared" si="52"/>
        <v>2.4658210999999999</v>
      </c>
      <c r="H674" s="139">
        <f>0.001013*Constantes!$D$6/(0.622*G674)</f>
        <v>4.5190237975947463E-2</v>
      </c>
      <c r="I674" s="139">
        <f t="shared" si="53"/>
        <v>0.36144364658766281</v>
      </c>
      <c r="J674" s="139">
        <f t="shared" si="54"/>
        <v>-0.25716399116969618</v>
      </c>
      <c r="K674" s="139">
        <f>(Constantes!$D$12/0.8)*(Constantes!$D$7*J674^2+Constantes!$D$8*J674+Constantes!$D$9)</f>
        <v>11.634281538220897</v>
      </c>
      <c r="L674" s="139">
        <f>(Constantes!$D$12/0.8)*(0.00376*D674^2-0.0516*D674-6.967)</f>
        <v>-2.5879058999999995</v>
      </c>
      <c r="M674" s="12"/>
    </row>
    <row r="675" spans="2:13" ht="18.75" customHeight="1">
      <c r="B675" s="11"/>
      <c r="C675" s="74">
        <v>670</v>
      </c>
      <c r="D675" s="65">
        <f>(Observaciones!D675+Observaciones!E675)/2</f>
        <v>14.5</v>
      </c>
      <c r="E675" s="139">
        <f t="shared" si="50"/>
        <v>1.6520640028566567</v>
      </c>
      <c r="F675" s="139">
        <f t="shared" si="51"/>
        <v>0.10677937410937641</v>
      </c>
      <c r="G675" s="139">
        <f t="shared" si="52"/>
        <v>2.4667654999999997</v>
      </c>
      <c r="H675" s="139">
        <f>0.001013*Constantes!$D$6/(0.622*G675)</f>
        <v>4.5172936914803029E-2</v>
      </c>
      <c r="I675" s="139">
        <f t="shared" si="53"/>
        <v>0.35894072909367275</v>
      </c>
      <c r="J675" s="139">
        <f t="shared" si="54"/>
        <v>-0.26260037771375483</v>
      </c>
      <c r="K675" s="139">
        <f>(Constantes!$D$12/0.8)*(Constantes!$D$7*J675^2+Constantes!$D$8*J675+Constantes!$D$9)</f>
        <v>11.641931657213128</v>
      </c>
      <c r="L675" s="139">
        <f>(Constantes!$D$12/0.8)*(0.00376*D675^2-0.0516*D675-6.967)</f>
        <v>-2.5967474999999993</v>
      </c>
      <c r="M675" s="12"/>
    </row>
    <row r="676" spans="2:13" ht="18.75" customHeight="1">
      <c r="B676" s="11"/>
      <c r="C676" s="74">
        <v>671</v>
      </c>
      <c r="D676" s="65">
        <f>(Observaciones!D676+Observaciones!E676)/2</f>
        <v>14.6</v>
      </c>
      <c r="E676" s="139">
        <f t="shared" si="50"/>
        <v>1.6627743376092956</v>
      </c>
      <c r="F676" s="139">
        <f t="shared" si="51"/>
        <v>0.10738631317466246</v>
      </c>
      <c r="G676" s="139">
        <f t="shared" si="52"/>
        <v>2.4665293999999998</v>
      </c>
      <c r="H676" s="139">
        <f>0.001013*Constantes!$D$6/(0.622*G676)</f>
        <v>4.5177260938025939E-2</v>
      </c>
      <c r="I676" s="139">
        <f t="shared" si="53"/>
        <v>0.35956906979682196</v>
      </c>
      <c r="J676" s="139">
        <f t="shared" si="54"/>
        <v>-0.26795895009851539</v>
      </c>
      <c r="K676" s="139">
        <f>(Constantes!$D$12/0.8)*(Constantes!$D$7*J676^2+Constantes!$D$8*J676+Constantes!$D$9)</f>
        <v>11.649179269745076</v>
      </c>
      <c r="L676" s="139">
        <f>(Constantes!$D$12/0.8)*(0.00376*D676^2-0.0516*D676-6.967)</f>
        <v>-2.5945793999999993</v>
      </c>
      <c r="M676" s="12"/>
    </row>
    <row r="677" spans="2:13" ht="18.75" customHeight="1">
      <c r="B677" s="11"/>
      <c r="C677" s="74">
        <v>672</v>
      </c>
      <c r="D677" s="65">
        <f>(Observaciones!D677+Observaciones!E677)/2</f>
        <v>15</v>
      </c>
      <c r="E677" s="139">
        <f t="shared" si="50"/>
        <v>1.7062271396379793</v>
      </c>
      <c r="F677" s="139">
        <f t="shared" si="51"/>
        <v>0.10984348383671551</v>
      </c>
      <c r="G677" s="139">
        <f t="shared" si="52"/>
        <v>2.4655849999999999</v>
      </c>
      <c r="H677" s="139">
        <f>0.001013*Constantes!$D$6/(0.622*G677)</f>
        <v>4.5194565312131819E-2</v>
      </c>
      <c r="I677" s="139">
        <f t="shared" si="53"/>
        <v>0.36206502083102154</v>
      </c>
      <c r="J677" s="139">
        <f t="shared" si="54"/>
        <v>-0.27323812046333518</v>
      </c>
      <c r="K677" s="139">
        <f>(Constantes!$D$12/0.8)*(Constantes!$D$7*J677^2+Constantes!$D$8*J677+Constantes!$D$9)</f>
        <v>11.65603502880988</v>
      </c>
      <c r="L677" s="139">
        <f>(Constantes!$D$12/0.8)*(0.00376*D677^2-0.0516*D677-6.967)</f>
        <v>-2.5856249999999994</v>
      </c>
      <c r="M677" s="12"/>
    </row>
    <row r="678" spans="2:13" ht="18.75" customHeight="1">
      <c r="B678" s="11"/>
      <c r="C678" s="74">
        <v>673</v>
      </c>
      <c r="D678" s="65">
        <f>(Observaciones!D678+Observaciones!E678)/2</f>
        <v>14.25</v>
      </c>
      <c r="E678" s="139">
        <f t="shared" si="50"/>
        <v>1.6255524772300411</v>
      </c>
      <c r="F678" s="139">
        <f t="shared" si="51"/>
        <v>0.10527477090559632</v>
      </c>
      <c r="G678" s="139">
        <f t="shared" si="52"/>
        <v>2.4673557499999998</v>
      </c>
      <c r="H678" s="139">
        <f>0.001013*Constantes!$D$6/(0.622*G678)</f>
        <v>4.5162130477176848E-2</v>
      </c>
      <c r="I678" s="139">
        <f t="shared" si="53"/>
        <v>0.35736227060066839</v>
      </c>
      <c r="J678" s="139">
        <f t="shared" si="54"/>
        <v>-0.27843632447609945</v>
      </c>
      <c r="K678" s="139">
        <f>(Constantes!$D$12/0.8)*(Constantes!$D$7*J678^2+Constantes!$D$8*J678+Constantes!$D$9)</f>
        <v>11.662509766688915</v>
      </c>
      <c r="L678" s="139">
        <f>(Constantes!$D$12/0.8)*(0.00376*D678^2-0.0516*D678-6.967)</f>
        <v>-2.6020443749999993</v>
      </c>
      <c r="M678" s="12"/>
    </row>
    <row r="679" spans="2:13" ht="18.75" customHeight="1">
      <c r="B679" s="11"/>
      <c r="C679" s="74">
        <v>674</v>
      </c>
      <c r="D679" s="65">
        <f>(Observaciones!D679+Observaciones!E679)/2</f>
        <v>15.6</v>
      </c>
      <c r="E679" s="139">
        <f t="shared" si="50"/>
        <v>1.7732733774914811</v>
      </c>
      <c r="F679" s="139">
        <f t="shared" si="51"/>
        <v>0.11361874538407207</v>
      </c>
      <c r="G679" s="139">
        <f t="shared" si="52"/>
        <v>2.4641683999999997</v>
      </c>
      <c r="H679" s="139">
        <f>0.001013*Constantes!$D$6/(0.622*G679)</f>
        <v>4.522054674311729E-2</v>
      </c>
      <c r="I679" s="139">
        <f t="shared" si="53"/>
        <v>0.36575663025648686</v>
      </c>
      <c r="J679" s="139">
        <f t="shared" si="54"/>
        <v>-0.28355202179677397</v>
      </c>
      <c r="K679" s="139">
        <f>(Constantes!$D$12/0.8)*(Constantes!$D$7*J679^2+Constantes!$D$8*J679+Constantes!$D$9)</f>
        <v>11.668614476495824</v>
      </c>
      <c r="L679" s="139">
        <f>(Constantes!$D$12/0.8)*(0.00376*D679^2-0.0516*D679-6.967)</f>
        <v>-2.5713473999999996</v>
      </c>
      <c r="M679" s="12"/>
    </row>
    <row r="680" spans="2:13" ht="18.75" customHeight="1">
      <c r="B680" s="11"/>
      <c r="C680" s="74">
        <v>675</v>
      </c>
      <c r="D680" s="65">
        <f>(Observaciones!D680+Observaciones!E680)/2</f>
        <v>15</v>
      </c>
      <c r="E680" s="139">
        <f t="shared" si="50"/>
        <v>1.7062271396379793</v>
      </c>
      <c r="F680" s="139">
        <f t="shared" si="51"/>
        <v>0.10984348383671551</v>
      </c>
      <c r="G680" s="139">
        <f t="shared" si="52"/>
        <v>2.4655849999999999</v>
      </c>
      <c r="H680" s="139">
        <f>0.001013*Constantes!$D$6/(0.622*G680)</f>
        <v>4.5194565312131819E-2</v>
      </c>
      <c r="I680" s="139">
        <f t="shared" si="53"/>
        <v>0.36206502083102154</v>
      </c>
      <c r="J680" s="139">
        <f t="shared" si="54"/>
        <v>-0.2885836965338357</v>
      </c>
      <c r="K680" s="139">
        <f>(Constantes!$D$12/0.8)*(Constantes!$D$7*J680^2+Constantes!$D$8*J680+Constantes!$D$9)</f>
        <v>11.67436029361606</v>
      </c>
      <c r="L680" s="139">
        <f>(Constantes!$D$12/0.8)*(0.00376*D680^2-0.0516*D680-6.967)</f>
        <v>-2.5856249999999994</v>
      </c>
      <c r="M680" s="12"/>
    </row>
    <row r="681" spans="2:13" ht="18.75" customHeight="1">
      <c r="B681" s="11"/>
      <c r="C681" s="74">
        <v>676</v>
      </c>
      <c r="D681" s="65">
        <f>(Observaciones!D681+Observaciones!E681)/2</f>
        <v>14.75</v>
      </c>
      <c r="E681" s="139">
        <f t="shared" si="50"/>
        <v>1.6789540291434102</v>
      </c>
      <c r="F681" s="139">
        <f t="shared" si="51"/>
        <v>0.10830221914763835</v>
      </c>
      <c r="G681" s="139">
        <f t="shared" si="52"/>
        <v>2.46617525</v>
      </c>
      <c r="H681" s="139">
        <f>0.001013*Constantes!$D$6/(0.622*G681)</f>
        <v>4.5183748525216338E-2</v>
      </c>
      <c r="I681" s="139">
        <f t="shared" si="53"/>
        <v>0.36050831755341328</v>
      </c>
      <c r="J681" s="139">
        <f t="shared" si="54"/>
        <v>-0.29352985769346829</v>
      </c>
      <c r="K681" s="139">
        <f>(Constantes!$D$12/0.8)*(Constantes!$D$7*J681^2+Constantes!$D$8*J681+Constantes!$D$9)</f>
        <v>11.679758477065624</v>
      </c>
      <c r="L681" s="139">
        <f>(Constantes!$D$12/0.8)*(0.00376*D681^2-0.0516*D681-6.967)</f>
        <v>-2.5912743749999994</v>
      </c>
      <c r="M681" s="12"/>
    </row>
    <row r="682" spans="2:13" ht="18.75" customHeight="1">
      <c r="B682" s="11"/>
      <c r="C682" s="74">
        <v>677</v>
      </c>
      <c r="D682" s="65">
        <f>(Observaciones!D682+Observaciones!E682)/2</f>
        <v>14.75</v>
      </c>
      <c r="E682" s="139">
        <f t="shared" si="50"/>
        <v>1.6789540291434102</v>
      </c>
      <c r="F682" s="139">
        <f t="shared" si="51"/>
        <v>0.10830221914763835</v>
      </c>
      <c r="G682" s="139">
        <f t="shared" si="52"/>
        <v>2.46617525</v>
      </c>
      <c r="H682" s="139">
        <f>0.001013*Constantes!$D$6/(0.622*G682)</f>
        <v>4.5183748525216338E-2</v>
      </c>
      <c r="I682" s="139">
        <f t="shared" si="53"/>
        <v>0.36050831755341328</v>
      </c>
      <c r="J682" s="139">
        <f t="shared" si="54"/>
        <v>-0.29838903962137309</v>
      </c>
      <c r="K682" s="139">
        <f>(Constantes!$D$12/0.8)*(Constantes!$D$7*J682^2+Constantes!$D$8*J682+Constantes!$D$9)</f>
        <v>11.68482039079267</v>
      </c>
      <c r="L682" s="139">
        <f>(Constantes!$D$12/0.8)*(0.00376*D682^2-0.0516*D682-6.967)</f>
        <v>-2.5912743749999994</v>
      </c>
      <c r="M682" s="12"/>
    </row>
    <row r="683" spans="2:13" ht="18.75" customHeight="1">
      <c r="B683" s="11"/>
      <c r="C683" s="74">
        <v>678</v>
      </c>
      <c r="D683" s="65">
        <f>(Observaciones!D683+Observaciones!E683)/2</f>
        <v>15.25</v>
      </c>
      <c r="E683" s="139">
        <f t="shared" si="50"/>
        <v>1.7338879625062771</v>
      </c>
      <c r="F683" s="139">
        <f t="shared" si="51"/>
        <v>0.11140334723771557</v>
      </c>
      <c r="G683" s="139">
        <f t="shared" si="52"/>
        <v>2.4649947499999998</v>
      </c>
      <c r="H683" s="139">
        <f>0.001013*Constantes!$D$6/(0.622*G683)</f>
        <v>4.5205387279268053E-2</v>
      </c>
      <c r="I683" s="139">
        <f t="shared" si="53"/>
        <v>0.36361082673457973</v>
      </c>
      <c r="J683" s="139">
        <f t="shared" si="54"/>
        <v>-0.30315980243707569</v>
      </c>
      <c r="K683" s="139">
        <f>(Constantes!$D$12/0.8)*(Constantes!$D$7*J683^2+Constantes!$D$8*J683+Constantes!$D$9)</f>
        <v>11.689557484945752</v>
      </c>
      <c r="L683" s="139">
        <f>(Constantes!$D$12/0.8)*(0.00376*D683^2-0.0516*D683-6.967)</f>
        <v>-2.5797993749999995</v>
      </c>
      <c r="M683" s="12"/>
    </row>
    <row r="684" spans="2:13" ht="18.75" customHeight="1">
      <c r="B684" s="11"/>
      <c r="C684" s="74">
        <v>679</v>
      </c>
      <c r="D684" s="65">
        <f>(Observaciones!D684+Observaciones!E684)/2</f>
        <v>14.55</v>
      </c>
      <c r="E684" s="139">
        <f t="shared" si="50"/>
        <v>1.6574115820276645</v>
      </c>
      <c r="F684" s="139">
        <f t="shared" si="51"/>
        <v>0.10708247809803828</v>
      </c>
      <c r="G684" s="139">
        <f t="shared" si="52"/>
        <v>2.46664745</v>
      </c>
      <c r="H684" s="139">
        <f>0.001013*Constantes!$D$6/(0.622*G684)</f>
        <v>4.5175098822943884E-2</v>
      </c>
      <c r="I684" s="139">
        <f t="shared" si="53"/>
        <v>0.35925511691610273</v>
      </c>
      <c r="J684" s="139">
        <f t="shared" si="54"/>
        <v>-0.30784073246059135</v>
      </c>
      <c r="K684" s="139">
        <f>(Constantes!$D$12/0.8)*(Constantes!$D$7*J684^2+Constantes!$D$8*J684+Constantes!$D$9)</f>
        <v>11.693981277132442</v>
      </c>
      <c r="L684" s="139">
        <f>(Constantes!$D$12/0.8)*(0.00376*D684^2-0.0516*D684-6.967)</f>
        <v>-2.5956669749999994</v>
      </c>
      <c r="M684" s="12"/>
    </row>
    <row r="685" spans="2:13" ht="18.75" customHeight="1">
      <c r="B685" s="11"/>
      <c r="C685" s="74">
        <v>680</v>
      </c>
      <c r="D685" s="65">
        <f>(Observaciones!D685+Observaciones!E685)/2</f>
        <v>13</v>
      </c>
      <c r="E685" s="139">
        <f t="shared" si="50"/>
        <v>1.4985150190445926</v>
      </c>
      <c r="F685" s="139">
        <f t="shared" si="51"/>
        <v>9.8019245431965704E-2</v>
      </c>
      <c r="G685" s="139">
        <f t="shared" si="52"/>
        <v>2.470307</v>
      </c>
      <c r="H685" s="139">
        <f>0.001013*Constantes!$D$6/(0.622*G685)</f>
        <v>4.5108175751075688E-2</v>
      </c>
      <c r="I685" s="139">
        <f t="shared" si="53"/>
        <v>0.3493076722279615</v>
      </c>
      <c r="J685" s="139">
        <f t="shared" si="54"/>
        <v>-0.31243044263133168</v>
      </c>
      <c r="K685" s="139">
        <f>(Constantes!$D$12/0.8)*(Constantes!$D$7*J685^2+Constantes!$D$8*J685+Constantes!$D$9)</f>
        <v>11.698103333692117</v>
      </c>
      <c r="L685" s="139">
        <f>(Constantes!$D$12/0.8)*(0.00376*D685^2-0.0516*D685-6.967)</f>
        <v>-2.6258849999999994</v>
      </c>
      <c r="M685" s="12"/>
    </row>
    <row r="686" spans="2:13" ht="18.75" customHeight="1">
      <c r="B686" s="11"/>
      <c r="C686" s="74">
        <v>681</v>
      </c>
      <c r="D686" s="65">
        <f>(Observaciones!D686+Observaciones!E686)/2</f>
        <v>14.35</v>
      </c>
      <c r="E686" s="139">
        <f t="shared" si="50"/>
        <v>1.6361119589017179</v>
      </c>
      <c r="F686" s="139">
        <f t="shared" si="51"/>
        <v>0.10587443449555982</v>
      </c>
      <c r="G686" s="139">
        <f t="shared" si="52"/>
        <v>2.4671196499999999</v>
      </c>
      <c r="H686" s="139">
        <f>0.001013*Constantes!$D$6/(0.622*G686)</f>
        <v>4.5166452431730474E-2</v>
      </c>
      <c r="I686" s="139">
        <f t="shared" si="53"/>
        <v>0.35799495730755543</v>
      </c>
      <c r="J686" s="139">
        <f t="shared" si="54"/>
        <v>-0.31692757291911972</v>
      </c>
      <c r="K686" s="139">
        <f>(Constantes!$D$12/0.8)*(Constantes!$D$7*J686^2+Constantes!$D$8*J686+Constantes!$D$9)</f>
        <v>11.701935251006537</v>
      </c>
      <c r="L686" s="139">
        <f>(Constantes!$D$12/0.8)*(0.00376*D686^2-0.0516*D686-6.967)</f>
        <v>-2.5999467749999998</v>
      </c>
      <c r="M686" s="12"/>
    </row>
    <row r="687" spans="2:13" ht="18.75" customHeight="1">
      <c r="B687" s="11"/>
      <c r="C687" s="74">
        <v>682</v>
      </c>
      <c r="D687" s="65">
        <f>(Observaciones!D687+Observaciones!E687)/2</f>
        <v>15.8</v>
      </c>
      <c r="E687" s="139">
        <f t="shared" si="50"/>
        <v>1.7961296162943761</v>
      </c>
      <c r="F687" s="139">
        <f t="shared" si="51"/>
        <v>0.11490140460696453</v>
      </c>
      <c r="G687" s="139">
        <f t="shared" si="52"/>
        <v>2.4636961999999998</v>
      </c>
      <c r="H687" s="139">
        <f>0.001013*Constantes!$D$6/(0.622*G687)</f>
        <v>4.5229213859692821E-2</v>
      </c>
      <c r="I687" s="139">
        <f t="shared" si="53"/>
        <v>0.36697319935543615</v>
      </c>
      <c r="J687" s="139">
        <f t="shared" si="54"/>
        <v>-0.32133079072719412</v>
      </c>
      <c r="K687" s="139">
        <f>(Constantes!$D$12/0.8)*(Constantes!$D$7*J687^2+Constantes!$D$8*J687+Constantes!$D$9)</f>
        <v>11.705488636871925</v>
      </c>
      <c r="L687" s="139">
        <f>(Constantes!$D$12/0.8)*(0.00376*D687^2-0.0516*D687-6.967)</f>
        <v>-2.5663625999999993</v>
      </c>
      <c r="M687" s="12"/>
    </row>
    <row r="688" spans="2:13" ht="18.75" customHeight="1">
      <c r="B688" s="11"/>
      <c r="C688" s="74">
        <v>683</v>
      </c>
      <c r="D688" s="65">
        <f>(Observaciones!D688+Observaciones!E688)/2</f>
        <v>15.65</v>
      </c>
      <c r="E688" s="139">
        <f t="shared" si="50"/>
        <v>1.7789634018098772</v>
      </c>
      <c r="F688" s="139">
        <f t="shared" si="51"/>
        <v>0.11393826452317098</v>
      </c>
      <c r="G688" s="139">
        <f t="shared" si="52"/>
        <v>2.4640503499999999</v>
      </c>
      <c r="H688" s="139">
        <f>0.001013*Constantes!$D$6/(0.622*G688)</f>
        <v>4.5222713210836998E-2</v>
      </c>
      <c r="I688" s="139">
        <f t="shared" si="53"/>
        <v>0.36606142750795007</v>
      </c>
      <c r="J688" s="139">
        <f t="shared" si="54"/>
        <v>-0.32563879128708961</v>
      </c>
      <c r="K688" s="139">
        <f>(Constantes!$D$12/0.8)*(Constantes!$D$7*J688^2+Constantes!$D$8*J688+Constantes!$D$9)</f>
        <v>11.708775091955999</v>
      </c>
      <c r="L688" s="139">
        <f>(Constantes!$D$12/0.8)*(0.00376*D688^2-0.0516*D688-6.967)</f>
        <v>-2.5701117749999995</v>
      </c>
      <c r="M688" s="12"/>
    </row>
    <row r="689" spans="2:13" ht="18.75" customHeight="1">
      <c r="B689" s="11"/>
      <c r="C689" s="74">
        <v>684</v>
      </c>
      <c r="D689" s="65">
        <f>(Observaciones!D689+Observaciones!E689)/2</f>
        <v>15.3</v>
      </c>
      <c r="E689" s="139">
        <f t="shared" si="50"/>
        <v>1.7394670630029376</v>
      </c>
      <c r="F689" s="139">
        <f t="shared" si="51"/>
        <v>0.11171756760860506</v>
      </c>
      <c r="G689" s="139">
        <f t="shared" si="52"/>
        <v>2.4648767</v>
      </c>
      <c r="H689" s="139">
        <f>0.001013*Constantes!$D$6/(0.622*G689)</f>
        <v>4.5207552294649268E-2</v>
      </c>
      <c r="I689" s="139">
        <f t="shared" si="53"/>
        <v>0.36391867936217853</v>
      </c>
      <c r="J689" s="139">
        <f t="shared" si="54"/>
        <v>-0.32985029804526605</v>
      </c>
      <c r="K689" s="139">
        <f>(Constantes!$D$12/0.8)*(Constantes!$D$7*J689^2+Constantes!$D$8*J689+Constantes!$D$9)</f>
        <v>11.711806191363413</v>
      </c>
      <c r="L689" s="139">
        <f>(Constantes!$D$12/0.8)*(0.00376*D689^2-0.0516*D689-6.967)</f>
        <v>-2.5786130999999997</v>
      </c>
      <c r="M689" s="12"/>
    </row>
    <row r="690" spans="2:13" ht="18.75" customHeight="1">
      <c r="B690" s="11"/>
      <c r="C690" s="74">
        <v>685</v>
      </c>
      <c r="D690" s="65">
        <f>(Observaciones!D690+Observaciones!E690)/2</f>
        <v>15</v>
      </c>
      <c r="E690" s="139">
        <f t="shared" si="50"/>
        <v>1.7062271396379793</v>
      </c>
      <c r="F690" s="139">
        <f t="shared" si="51"/>
        <v>0.10984348383671551</v>
      </c>
      <c r="G690" s="139">
        <f t="shared" si="52"/>
        <v>2.4655849999999999</v>
      </c>
      <c r="H690" s="139">
        <f>0.001013*Constantes!$D$6/(0.622*G690)</f>
        <v>4.5194565312131819E-2</v>
      </c>
      <c r="I690" s="139">
        <f t="shared" si="53"/>
        <v>0.36206502083102154</v>
      </c>
      <c r="J690" s="139">
        <f t="shared" si="54"/>
        <v>-0.33396406304137966</v>
      </c>
      <c r="K690" s="139">
        <f>(Constantes!$D$12/0.8)*(Constantes!$D$7*J690^2+Constantes!$D$8*J690+Constantes!$D$9)</f>
        <v>11.714593466332801</v>
      </c>
      <c r="L690" s="139">
        <f>(Constantes!$D$12/0.8)*(0.00376*D690^2-0.0516*D690-6.967)</f>
        <v>-2.5856249999999994</v>
      </c>
      <c r="M690" s="12"/>
    </row>
    <row r="691" spans="2:13" ht="18.75" customHeight="1">
      <c r="B691" s="11"/>
      <c r="C691" s="74">
        <v>686</v>
      </c>
      <c r="D691" s="65">
        <f>(Observaciones!D691+Observaciones!E691)/2</f>
        <v>15.7</v>
      </c>
      <c r="E691" s="139">
        <f t="shared" ref="E691:E735" si="55">EXP((16.78*D691-116.9)/(D691+237.3))</f>
        <v>1.7846694242482402</v>
      </c>
      <c r="F691" s="139">
        <f t="shared" ref="F691:F735" si="56">4098*E691/((D691+237.3)^2)</f>
        <v>0.11425854646329872</v>
      </c>
      <c r="G691" s="139">
        <f t="shared" ref="G691:G735" si="57">2.501-0.002361*D691</f>
        <v>2.4639322999999997</v>
      </c>
      <c r="H691" s="139">
        <f>0.001013*Constantes!$D$6/(0.622*G691)</f>
        <v>4.5224879886152931E-2</v>
      </c>
      <c r="I691" s="139">
        <f t="shared" ref="I691:I735" si="58">IF(D691&gt;0,1.26*F691/(G691*(F691+H691)),0)</f>
        <v>0.36636578812418896</v>
      </c>
      <c r="J691" s="139">
        <f t="shared" ref="J691:J735" si="59">0.409*SIN(2*PI()*(C691-82)/365)</f>
        <v>-0.33797886727807885</v>
      </c>
      <c r="K691" s="139">
        <f>(Constantes!$D$12/0.8)*(Constantes!$D$7*J691^2+Constantes!$D$8*J691+Constantes!$D$9)</f>
        <v>11.717148386088486</v>
      </c>
      <c r="L691" s="139">
        <f>(Constantes!$D$12/0.8)*(0.00376*D691^2-0.0516*D691-6.967)</f>
        <v>-2.5688690999999992</v>
      </c>
      <c r="M691" s="12"/>
    </row>
    <row r="692" spans="2:13" ht="18.75" customHeight="1">
      <c r="B692" s="11"/>
      <c r="C692" s="74">
        <v>687</v>
      </c>
      <c r="D692" s="65">
        <f>(Observaciones!D692+Observaciones!E692)/2</f>
        <v>16.3</v>
      </c>
      <c r="E692" s="139">
        <f t="shared" si="55"/>
        <v>1.8544035194307129</v>
      </c>
      <c r="F692" s="139">
        <f t="shared" si="56"/>
        <v>0.11816196335275285</v>
      </c>
      <c r="G692" s="139">
        <f t="shared" si="57"/>
        <v>2.4625157</v>
      </c>
      <c r="H692" s="139">
        <f>0.001013*Constantes!$D$6/(0.622*G692)</f>
        <v>4.5250896193316674E-2</v>
      </c>
      <c r="I692" s="139">
        <f t="shared" si="58"/>
        <v>0.36998405321225664</v>
      </c>
      <c r="J692" s="139">
        <f t="shared" si="59"/>
        <v>-0.34189352108222226</v>
      </c>
      <c r="K692" s="139">
        <f>(Constantes!$D$12/0.8)*(Constantes!$D$7*J692^2+Constantes!$D$8*J692+Constantes!$D$9)</f>
        <v>11.719482339869712</v>
      </c>
      <c r="L692" s="139">
        <f>(Constantes!$D$12/0.8)*(0.00376*D692^2-0.0516*D692-6.967)</f>
        <v>-2.5534070999999994</v>
      </c>
      <c r="M692" s="12"/>
    </row>
    <row r="693" spans="2:13" ht="18.75" customHeight="1">
      <c r="B693" s="11"/>
      <c r="C693" s="74">
        <v>688</v>
      </c>
      <c r="D693" s="65">
        <f>(Observaciones!D693+Observaciones!E693)/2</f>
        <v>13.75</v>
      </c>
      <c r="E693" s="139">
        <f t="shared" si="55"/>
        <v>1.5736468149943981</v>
      </c>
      <c r="F693" s="139">
        <f t="shared" si="56"/>
        <v>0.10231958493462359</v>
      </c>
      <c r="G693" s="139">
        <f t="shared" si="57"/>
        <v>2.4685362500000001</v>
      </c>
      <c r="H693" s="139">
        <f>0.001013*Constantes!$D$6/(0.622*G693)</f>
        <v>4.5140533105443567E-2</v>
      </c>
      <c r="I693" s="139">
        <f t="shared" si="58"/>
        <v>0.35417281924860555</v>
      </c>
      <c r="J693" s="139">
        <f t="shared" si="59"/>
        <v>-0.34570686445740245</v>
      </c>
      <c r="K693" s="139">
        <f>(Constantes!$D$12/0.8)*(Constantes!$D$7*J693^2+Constantes!$D$8*J693+Constantes!$D$9)</f>
        <v>11.721606619159967</v>
      </c>
      <c r="L693" s="139">
        <f>(Constantes!$D$12/0.8)*(0.00376*D693^2-0.0516*D693-6.967)</f>
        <v>-2.6121093749999993</v>
      </c>
      <c r="M693" s="12"/>
    </row>
    <row r="694" spans="2:13" ht="18.75" customHeight="1">
      <c r="B694" s="11"/>
      <c r="C694" s="74">
        <v>689</v>
      </c>
      <c r="D694" s="65">
        <f>(Observaciones!D694+Observaciones!E694)/2</f>
        <v>14.1</v>
      </c>
      <c r="E694" s="139">
        <f t="shared" si="55"/>
        <v>1.6098253520131185</v>
      </c>
      <c r="F694" s="139">
        <f t="shared" si="56"/>
        <v>0.10438069155687195</v>
      </c>
      <c r="G694" s="139">
        <f t="shared" si="57"/>
        <v>2.4677099</v>
      </c>
      <c r="H694" s="139">
        <f>0.001013*Constantes!$D$6/(0.622*G694)</f>
        <v>4.5155649095994843E-2</v>
      </c>
      <c r="I694" s="139">
        <f t="shared" si="58"/>
        <v>0.35640998531823892</v>
      </c>
      <c r="J694" s="139">
        <f t="shared" si="59"/>
        <v>-0.3494177674276791</v>
      </c>
      <c r="K694" s="139">
        <f>(Constantes!$D$12/0.8)*(Constantes!$D$7*J694^2+Constantes!$D$8*J694+Constantes!$D$9)</f>
        <v>11.723532400138733</v>
      </c>
      <c r="L694" s="139">
        <f>(Constantes!$D$12/0.8)*(0.00376*D694^2-0.0516*D694-6.967)</f>
        <v>-2.6051378999999995</v>
      </c>
      <c r="M694" s="12"/>
    </row>
    <row r="695" spans="2:13" ht="18.75" customHeight="1">
      <c r="B695" s="11"/>
      <c r="C695" s="74">
        <v>690</v>
      </c>
      <c r="D695" s="65">
        <f>(Observaciones!D695+Observaciones!E695)/2</f>
        <v>15.3</v>
      </c>
      <c r="E695" s="139">
        <f t="shared" si="55"/>
        <v>1.7394670630029376</v>
      </c>
      <c r="F695" s="139">
        <f t="shared" si="56"/>
        <v>0.11171756760860506</v>
      </c>
      <c r="G695" s="139">
        <f t="shared" si="57"/>
        <v>2.4648767</v>
      </c>
      <c r="H695" s="139">
        <f>0.001013*Constantes!$D$6/(0.622*G695)</f>
        <v>4.5207552294649268E-2</v>
      </c>
      <c r="I695" s="139">
        <f t="shared" si="58"/>
        <v>0.36391867936217853</v>
      </c>
      <c r="J695" s="139">
        <f t="shared" si="59"/>
        <v>-0.35302513037241356</v>
      </c>
      <c r="K695" s="139">
        <f>(Constantes!$D$12/0.8)*(Constantes!$D$7*J695^2+Constantes!$D$8*J695+Constantes!$D$9)</f>
        <v>11.725270726377717</v>
      </c>
      <c r="L695" s="139">
        <f>(Constantes!$D$12/0.8)*(0.00376*D695^2-0.0516*D695-6.967)</f>
        <v>-2.5786130999999997</v>
      </c>
      <c r="M695" s="12"/>
    </row>
    <row r="696" spans="2:13" ht="18.75" customHeight="1">
      <c r="B696" s="11"/>
      <c r="C696" s="74">
        <v>691</v>
      </c>
      <c r="D696" s="65">
        <f>(Observaciones!D696+Observaciones!E696)/2</f>
        <v>15.55</v>
      </c>
      <c r="E696" s="139">
        <f t="shared" si="55"/>
        <v>1.7675993131821897</v>
      </c>
      <c r="F696" s="139">
        <f t="shared" si="56"/>
        <v>0.11329998758344098</v>
      </c>
      <c r="G696" s="139">
        <f t="shared" si="57"/>
        <v>2.4642864499999999</v>
      </c>
      <c r="H696" s="139">
        <f>0.001013*Constantes!$D$6/(0.622*G696)</f>
        <v>4.5218380482963956E-2</v>
      </c>
      <c r="I696" s="139">
        <f t="shared" si="58"/>
        <v>0.36545139639916813</v>
      </c>
      <c r="J696" s="139">
        <f t="shared" si="59"/>
        <v>-0.35652788435211269</v>
      </c>
      <c r="K696" s="139">
        <f>(Constantes!$D$12/0.8)*(Constantes!$D$7*J696^2+Constantes!$D$8*J696+Constantes!$D$9)</f>
        <v>11.726832491803231</v>
      </c>
      <c r="L696" s="139">
        <f>(Constantes!$D$12/0.8)*(0.00376*D696^2-0.0516*D696-6.967)</f>
        <v>-2.5725759749999995</v>
      </c>
      <c r="M696" s="12"/>
    </row>
    <row r="697" spans="2:13" ht="18.75" customHeight="1">
      <c r="B697" s="11"/>
      <c r="C697" s="74">
        <v>692</v>
      </c>
      <c r="D697" s="65">
        <f>(Observaciones!D697+Observaciones!E697)/2</f>
        <v>15.95</v>
      </c>
      <c r="E697" s="139">
        <f t="shared" si="55"/>
        <v>1.8134408472488435</v>
      </c>
      <c r="F697" s="139">
        <f t="shared" si="56"/>
        <v>0.11587144951018026</v>
      </c>
      <c r="G697" s="139">
        <f t="shared" si="57"/>
        <v>2.4633420500000001</v>
      </c>
      <c r="H697" s="139">
        <f>0.001013*Constantes!$D$6/(0.622*G697)</f>
        <v>4.5235716377720475E-2</v>
      </c>
      <c r="I697" s="139">
        <f t="shared" si="58"/>
        <v>0.36788104095514867</v>
      </c>
      <c r="J697" s="139">
        <f t="shared" si="59"/>
        <v>-0.35992499142517603</v>
      </c>
      <c r="K697" s="139">
        <f>(Constantes!$D$12/0.8)*(Constantes!$D$7*J697^2+Constantes!$D$8*J697+Constantes!$D$9)</f>
        <v>11.728228423946128</v>
      </c>
      <c r="L697" s="139">
        <f>(Constantes!$D$12/0.8)*(0.00376*D697^2-0.0516*D697-6.967)</f>
        <v>-2.5625499749999996</v>
      </c>
      <c r="M697" s="12"/>
    </row>
    <row r="698" spans="2:13" ht="18.75" customHeight="1">
      <c r="B698" s="11"/>
      <c r="C698" s="74">
        <v>693</v>
      </c>
      <c r="D698" s="65">
        <f>(Observaciones!D698+Observaciones!E698)/2</f>
        <v>14.65</v>
      </c>
      <c r="E698" s="139">
        <f t="shared" si="55"/>
        <v>1.6681523061985435</v>
      </c>
      <c r="F698" s="139">
        <f t="shared" si="56"/>
        <v>0.10769088075978797</v>
      </c>
      <c r="G698" s="139">
        <f t="shared" si="57"/>
        <v>2.46641135</v>
      </c>
      <c r="H698" s="139">
        <f>0.001013*Constantes!$D$6/(0.622*G698)</f>
        <v>4.5179423260078871E-2</v>
      </c>
      <c r="I698" s="139">
        <f t="shared" si="58"/>
        <v>0.35988258760990816</v>
      </c>
      <c r="J698" s="139">
        <f t="shared" si="59"/>
        <v>-0.36321544495546254</v>
      </c>
      <c r="K698" s="139">
        <f>(Constantes!$D$12/0.8)*(Constantes!$D$7*J698^2+Constantes!$D$8*J698+Constantes!$D$9)</f>
        <v>11.729469067500256</v>
      </c>
      <c r="L698" s="139">
        <f>(Constantes!$D$12/0.8)*(0.00376*D698^2-0.0516*D698-6.967)</f>
        <v>-2.5934847749999999</v>
      </c>
      <c r="M698" s="12"/>
    </row>
    <row r="699" spans="2:13" ht="18.75" customHeight="1">
      <c r="B699" s="11"/>
      <c r="C699" s="74">
        <v>694</v>
      </c>
      <c r="D699" s="65">
        <f>(Observaciones!D699+Observaciones!E699)/2</f>
        <v>15.25</v>
      </c>
      <c r="E699" s="139">
        <f t="shared" si="55"/>
        <v>1.7338879625062771</v>
      </c>
      <c r="F699" s="139">
        <f t="shared" si="56"/>
        <v>0.11140334723771557</v>
      </c>
      <c r="G699" s="139">
        <f t="shared" si="57"/>
        <v>2.4649947499999998</v>
      </c>
      <c r="H699" s="139">
        <f>0.001013*Constantes!$D$6/(0.622*G699)</f>
        <v>4.5205387279268053E-2</v>
      </c>
      <c r="I699" s="139">
        <f t="shared" si="58"/>
        <v>0.36361082673457973</v>
      </c>
      <c r="J699" s="139">
        <f t="shared" si="59"/>
        <v>-0.36639826991057778</v>
      </c>
      <c r="K699" s="139">
        <f>(Constantes!$D$12/0.8)*(Constantes!$D$7*J699^2+Constantes!$D$8*J699+Constantes!$D$9)</f>
        <v>11.73056476821003</v>
      </c>
      <c r="L699" s="139">
        <f>(Constantes!$D$12/0.8)*(0.00376*D699^2-0.0516*D699-6.967)</f>
        <v>-2.5797993749999995</v>
      </c>
      <c r="M699" s="12"/>
    </row>
    <row r="700" spans="2:13" ht="18.75" customHeight="1">
      <c r="B700" s="11"/>
      <c r="C700" s="74">
        <v>695</v>
      </c>
      <c r="D700" s="65">
        <f>(Observaciones!D700+Observaciones!E700)/2</f>
        <v>16</v>
      </c>
      <c r="E700" s="139">
        <f t="shared" si="55"/>
        <v>1.8192436628409498</v>
      </c>
      <c r="F700" s="139">
        <f t="shared" si="56"/>
        <v>0.11619633908323609</v>
      </c>
      <c r="G700" s="139">
        <f t="shared" si="57"/>
        <v>2.4632239999999999</v>
      </c>
      <c r="H700" s="139">
        <f>0.001013*Constantes!$D$6/(0.622*G700)</f>
        <v>4.5237884299240562E-2</v>
      </c>
      <c r="I700" s="139">
        <f t="shared" si="58"/>
        <v>0.36818278138764216</v>
      </c>
      <c r="J700" s="139">
        <f t="shared" si="59"/>
        <v>-0.36947252315079593</v>
      </c>
      <c r="K700" s="139">
        <f>(Constantes!$D$12/0.8)*(Constantes!$D$7*J700^2+Constantes!$D$8*J700+Constantes!$D$9)</f>
        <v>11.731525657107291</v>
      </c>
      <c r="L700" s="139">
        <f>(Constantes!$D$12/0.8)*(0.00376*D700^2-0.0516*D700-6.967)</f>
        <v>-2.5612649999999992</v>
      </c>
      <c r="M700" s="12"/>
    </row>
    <row r="701" spans="2:13" ht="18.75" customHeight="1">
      <c r="B701" s="11"/>
      <c r="C701" s="74">
        <v>696</v>
      </c>
      <c r="D701" s="65">
        <f>(Observaciones!D701+Observaciones!E701)/2</f>
        <v>15.7</v>
      </c>
      <c r="E701" s="139">
        <f t="shared" si="55"/>
        <v>1.7846694242482402</v>
      </c>
      <c r="F701" s="139">
        <f t="shared" si="56"/>
        <v>0.11425854646329872</v>
      </c>
      <c r="G701" s="139">
        <f t="shared" si="57"/>
        <v>2.4639322999999997</v>
      </c>
      <c r="H701" s="139">
        <f>0.001013*Constantes!$D$6/(0.622*G701)</f>
        <v>4.5224879886152931E-2</v>
      </c>
      <c r="I701" s="139">
        <f t="shared" si="58"/>
        <v>0.36636578812418896</v>
      </c>
      <c r="J701" s="139">
        <f t="shared" si="59"/>
        <v>-0.37243729370853434</v>
      </c>
      <c r="K701" s="139">
        <f>(Constantes!$D$12/0.8)*(Constantes!$D$7*J701^2+Constantes!$D$8*J701+Constantes!$D$9)</f>
        <v>11.732361635117169</v>
      </c>
      <c r="L701" s="139">
        <f>(Constantes!$D$12/0.8)*(0.00376*D701^2-0.0516*D701-6.967)</f>
        <v>-2.5688690999999992</v>
      </c>
      <c r="M701" s="12"/>
    </row>
    <row r="702" spans="2:13" ht="18.75" customHeight="1">
      <c r="B702" s="11"/>
      <c r="C702" s="74">
        <v>697</v>
      </c>
      <c r="D702" s="65">
        <f>(Observaciones!D702+Observaciones!E702)/2</f>
        <v>15.75</v>
      </c>
      <c r="E702" s="139">
        <f t="shared" si="55"/>
        <v>1.7903914829906238</v>
      </c>
      <c r="F702" s="139">
        <f t="shared" si="56"/>
        <v>0.11457959266903198</v>
      </c>
      <c r="G702" s="139">
        <f t="shared" si="57"/>
        <v>2.46381425</v>
      </c>
      <c r="H702" s="139">
        <f>0.001013*Constantes!$D$6/(0.622*G702)</f>
        <v>4.5227046769094927E-2</v>
      </c>
      <c r="I702" s="139">
        <f t="shared" si="58"/>
        <v>0.36666971208022214</v>
      </c>
      <c r="J702" s="139">
        <f t="shared" si="59"/>
        <v>-0.37529170305829185</v>
      </c>
      <c r="K702" s="139">
        <f>(Constantes!$D$12/0.8)*(Constantes!$D$7*J702^2+Constantes!$D$8*J702+Constantes!$D$9)</f>
        <v>11.733082358052195</v>
      </c>
      <c r="L702" s="139">
        <f>(Constantes!$D$12/0.8)*(0.00376*D702^2-0.0516*D702-6.967)</f>
        <v>-2.5676193749999996</v>
      </c>
      <c r="M702" s="12"/>
    </row>
    <row r="703" spans="2:13" ht="18.75" customHeight="1">
      <c r="B703" s="11"/>
      <c r="C703" s="74">
        <v>698</v>
      </c>
      <c r="D703" s="65">
        <f>(Observaciones!D703+Observaciones!E703)/2</f>
        <v>14.45</v>
      </c>
      <c r="E703" s="139">
        <f t="shared" si="55"/>
        <v>1.6467315635702708</v>
      </c>
      <c r="F703" s="139">
        <f t="shared" si="56"/>
        <v>0.10647699979012407</v>
      </c>
      <c r="G703" s="139">
        <f t="shared" si="57"/>
        <v>2.4668835499999999</v>
      </c>
      <c r="H703" s="139">
        <f>0.001013*Constantes!$D$6/(0.622*G703)</f>
        <v>4.5170775213573627E-2</v>
      </c>
      <c r="I703" s="139">
        <f t="shared" si="58"/>
        <v>0.3586259064602611</v>
      </c>
      <c r="J703" s="139">
        <f t="shared" si="59"/>
        <v>-0.37803490537697515</v>
      </c>
      <c r="K703" s="139">
        <f>(Constantes!$D$12/0.8)*(Constantes!$D$7*J703^2+Constantes!$D$8*J703+Constantes!$D$9)</f>
        <v>11.733697222013436</v>
      </c>
      <c r="L703" s="139">
        <f>(Constantes!$D$12/0.8)*(0.00376*D703^2-0.0516*D703-6.967)</f>
        <v>-2.5978209749999994</v>
      </c>
      <c r="M703" s="12"/>
    </row>
    <row r="704" spans="2:13" ht="18.75" customHeight="1">
      <c r="B704" s="11"/>
      <c r="C704" s="74">
        <v>699</v>
      </c>
      <c r="D704" s="65">
        <f>(Observaciones!D704+Observaciones!E704)/2</f>
        <v>13.35</v>
      </c>
      <c r="E704" s="139">
        <f t="shared" si="55"/>
        <v>1.5331752529723204</v>
      </c>
      <c r="F704" s="139">
        <f t="shared" si="56"/>
        <v>0.1000065250127139</v>
      </c>
      <c r="G704" s="139">
        <f t="shared" si="57"/>
        <v>2.4694806499999999</v>
      </c>
      <c r="H704" s="139">
        <f>0.001013*Constantes!$D$6/(0.622*G704)</f>
        <v>4.5123270075071269E-2</v>
      </c>
      <c r="I704" s="139">
        <f t="shared" si="58"/>
        <v>0.35159012797989159</v>
      </c>
      <c r="J704" s="139">
        <f t="shared" si="59"/>
        <v>-0.38066608779453348</v>
      </c>
      <c r="K704" s="139">
        <f>(Constantes!$D$12/0.8)*(Constantes!$D$7*J704^2+Constantes!$D$8*J704+Constantes!$D$9)</f>
        <v>11.73421534921685</v>
      </c>
      <c r="L704" s="139">
        <f>(Constantes!$D$12/0.8)*(0.00376*D704^2-0.0516*D704-6.967)</f>
        <v>-2.6196537749999993</v>
      </c>
      <c r="M704" s="12"/>
    </row>
    <row r="705" spans="2:13" ht="18.75" customHeight="1">
      <c r="B705" s="11"/>
      <c r="C705" s="74">
        <v>700</v>
      </c>
      <c r="D705" s="65">
        <f>(Observaciones!D705+Observaciones!E705)/2</f>
        <v>12.4</v>
      </c>
      <c r="E705" s="139">
        <f t="shared" si="55"/>
        <v>1.440695742444418</v>
      </c>
      <c r="F705" s="139">
        <f t="shared" si="56"/>
        <v>9.4690659669251859E-2</v>
      </c>
      <c r="G705" s="139">
        <f t="shared" si="57"/>
        <v>2.4717235999999998</v>
      </c>
      <c r="H705" s="139">
        <f>0.001013*Constantes!$D$6/(0.622*G705)</f>
        <v>4.508232324808184E-2</v>
      </c>
      <c r="I705" s="139">
        <f t="shared" si="58"/>
        <v>0.34534609482941636</v>
      </c>
      <c r="J705" s="139">
        <f t="shared" si="59"/>
        <v>-0.38318447063483135</v>
      </c>
      <c r="K705" s="139">
        <f>(Constantes!$D$12/0.8)*(Constantes!$D$7*J705^2+Constantes!$D$8*J705+Constantes!$D$9)</f>
        <v>11.734645574262609</v>
      </c>
      <c r="L705" s="139">
        <f>(Constantes!$D$12/0.8)*(0.00376*D705^2-0.0516*D705-6.967)</f>
        <v>-2.6357633999999992</v>
      </c>
      <c r="M705" s="12"/>
    </row>
    <row r="706" spans="2:13" ht="18.75" customHeight="1">
      <c r="B706" s="11"/>
      <c r="C706" s="74">
        <v>701</v>
      </c>
      <c r="D706" s="65">
        <f>(Observaciones!D706+Observaciones!E706)/2</f>
        <v>12.55</v>
      </c>
      <c r="E706" s="139">
        <f t="shared" si="55"/>
        <v>1.4549637534474031</v>
      </c>
      <c r="F706" s="139">
        <f t="shared" si="56"/>
        <v>9.551364537557766E-2</v>
      </c>
      <c r="G706" s="139">
        <f t="shared" si="57"/>
        <v>2.4713694500000001</v>
      </c>
      <c r="H706" s="139">
        <f>0.001013*Constantes!$D$6/(0.622*G706)</f>
        <v>4.5088783595310905E-2</v>
      </c>
      <c r="I706" s="139">
        <f t="shared" si="58"/>
        <v>0.34634224568893279</v>
      </c>
      <c r="J706" s="139">
        <f t="shared" si="59"/>
        <v>-0.38558930764668209</v>
      </c>
      <c r="K706" s="139">
        <f>(Constantes!$D$12/0.8)*(Constantes!$D$7*J706^2+Constantes!$D$8*J706+Constantes!$D$9)</f>
        <v>11.734996430864497</v>
      </c>
      <c r="L706" s="139">
        <f>(Constantes!$D$12/0.8)*(0.00376*D706^2-0.0516*D706-6.967)</f>
        <v>-2.6333889749999995</v>
      </c>
      <c r="M706" s="12"/>
    </row>
    <row r="707" spans="2:13" ht="18.75" customHeight="1">
      <c r="B707" s="11"/>
      <c r="C707" s="74">
        <v>702</v>
      </c>
      <c r="D707" s="65">
        <f>(Observaciones!D707+Observaciones!E707)/2</f>
        <v>13.8</v>
      </c>
      <c r="E707" s="139">
        <f t="shared" si="55"/>
        <v>1.5787710916071758</v>
      </c>
      <c r="F707" s="139">
        <f t="shared" si="56"/>
        <v>0.10261189172112961</v>
      </c>
      <c r="G707" s="139">
        <f t="shared" si="57"/>
        <v>2.4684181999999999</v>
      </c>
      <c r="H707" s="139">
        <f>0.001013*Constantes!$D$6/(0.622*G707)</f>
        <v>4.5142691913028568E-2</v>
      </c>
      <c r="I707" s="139">
        <f t="shared" si="58"/>
        <v>0.35449371277278185</v>
      </c>
      <c r="J707" s="139">
        <f t="shared" si="59"/>
        <v>-0.38787988622497815</v>
      </c>
      <c r="K707" s="139">
        <f>(Constantes!$D$12/0.8)*(Constantes!$D$7*J707^2+Constantes!$D$8*J707+Constantes!$D$9)</f>
        <v>11.735276139055935</v>
      </c>
      <c r="L707" s="139">
        <f>(Constantes!$D$12/0.8)*(0.00376*D707^2-0.0516*D707-6.967)</f>
        <v>-2.6111345999999998</v>
      </c>
      <c r="M707" s="12"/>
    </row>
    <row r="708" spans="2:13" ht="18.75" customHeight="1">
      <c r="B708" s="11"/>
      <c r="C708" s="74">
        <v>703</v>
      </c>
      <c r="D708" s="65">
        <f>(Observaciones!D708+Observaciones!E708)/2</f>
        <v>13.75</v>
      </c>
      <c r="E708" s="139">
        <f t="shared" si="55"/>
        <v>1.5736468149943981</v>
      </c>
      <c r="F708" s="139">
        <f t="shared" si="56"/>
        <v>0.10231958493462359</v>
      </c>
      <c r="G708" s="139">
        <f t="shared" si="57"/>
        <v>2.4685362500000001</v>
      </c>
      <c r="H708" s="139">
        <f>0.001013*Constantes!$D$6/(0.622*G708)</f>
        <v>4.5140533105443567E-2</v>
      </c>
      <c r="I708" s="139">
        <f t="shared" si="58"/>
        <v>0.35417281924860555</v>
      </c>
      <c r="J708" s="139">
        <f t="shared" si="59"/>
        <v>-0.39005552762185214</v>
      </c>
      <c r="K708" s="139">
        <f>(Constantes!$D$12/0.8)*(Constantes!$D$7*J708^2+Constantes!$D$8*J708+Constantes!$D$9)</f>
        <v>11.735492592888631</v>
      </c>
      <c r="L708" s="139">
        <f>(Constantes!$D$12/0.8)*(0.00376*D708^2-0.0516*D708-6.967)</f>
        <v>-2.6121093749999993</v>
      </c>
      <c r="M708" s="12"/>
    </row>
    <row r="709" spans="2:13" ht="18.75" customHeight="1">
      <c r="B709" s="11"/>
      <c r="C709" s="74">
        <v>704</v>
      </c>
      <c r="D709" s="65">
        <f>(Observaciones!D709+Observaciones!E709)/2</f>
        <v>13.75</v>
      </c>
      <c r="E709" s="139">
        <f t="shared" si="55"/>
        <v>1.5736468149943981</v>
      </c>
      <c r="F709" s="139">
        <f t="shared" si="56"/>
        <v>0.10231958493462359</v>
      </c>
      <c r="G709" s="139">
        <f t="shared" si="57"/>
        <v>2.4685362500000001</v>
      </c>
      <c r="H709" s="139">
        <f>0.001013*Constantes!$D$6/(0.622*G709)</f>
        <v>4.5140533105443567E-2</v>
      </c>
      <c r="I709" s="139">
        <f t="shared" si="58"/>
        <v>0.35417281924860555</v>
      </c>
      <c r="J709" s="139">
        <f t="shared" si="59"/>
        <v>-0.39211558714780409</v>
      </c>
      <c r="K709" s="139">
        <f>(Constantes!$D$12/0.8)*(Constantes!$D$7*J709^2+Constantes!$D$8*J709+Constantes!$D$9)</f>
        <v>11.735653348639133</v>
      </c>
      <c r="L709" s="139">
        <f>(Constantes!$D$12/0.8)*(0.00376*D709^2-0.0516*D709-6.967)</f>
        <v>-2.6121093749999993</v>
      </c>
      <c r="M709" s="12"/>
    </row>
    <row r="710" spans="2:13" ht="18.75" customHeight="1">
      <c r="B710" s="11"/>
      <c r="C710" s="74">
        <v>705</v>
      </c>
      <c r="D710" s="65">
        <f>(Observaciones!D710+Observaciones!E710)/2</f>
        <v>14.1</v>
      </c>
      <c r="E710" s="139">
        <f t="shared" si="55"/>
        <v>1.6098253520131185</v>
      </c>
      <c r="F710" s="139">
        <f t="shared" si="56"/>
        <v>0.10438069155687195</v>
      </c>
      <c r="G710" s="139">
        <f t="shared" si="57"/>
        <v>2.4677099</v>
      </c>
      <c r="H710" s="139">
        <f>0.001013*Constantes!$D$6/(0.622*G710)</f>
        <v>4.5155649095994843E-2</v>
      </c>
      <c r="I710" s="139">
        <f t="shared" si="58"/>
        <v>0.35640998531823892</v>
      </c>
      <c r="J710" s="139">
        <f t="shared" si="59"/>
        <v>-0.39405945436273682</v>
      </c>
      <c r="K710" s="139">
        <f>(Constantes!$D$12/0.8)*(Constantes!$D$7*J710^2+Constantes!$D$8*J710+Constantes!$D$9)</f>
        <v>11.735765613538051</v>
      </c>
      <c r="L710" s="139">
        <f>(Constantes!$D$12/0.8)*(0.00376*D710^2-0.0516*D710-6.967)</f>
        <v>-2.6051378999999995</v>
      </c>
      <c r="M710" s="12"/>
    </row>
    <row r="711" spans="2:13" ht="18.75" customHeight="1">
      <c r="B711" s="11"/>
      <c r="C711" s="74">
        <v>706</v>
      </c>
      <c r="D711" s="65">
        <f>(Observaciones!D711+Observaciones!E711)/2</f>
        <v>13.75</v>
      </c>
      <c r="E711" s="139">
        <f t="shared" si="55"/>
        <v>1.5736468149943981</v>
      </c>
      <c r="F711" s="139">
        <f t="shared" si="56"/>
        <v>0.10231958493462359</v>
      </c>
      <c r="G711" s="139">
        <f t="shared" si="57"/>
        <v>2.4685362500000001</v>
      </c>
      <c r="H711" s="139">
        <f>0.001013*Constantes!$D$6/(0.622*G711)</f>
        <v>4.5140533105443567E-2</v>
      </c>
      <c r="I711" s="139">
        <f t="shared" si="58"/>
        <v>0.35417281924860555</v>
      </c>
      <c r="J711" s="139">
        <f t="shared" si="59"/>
        <v>-0.39588655325684219</v>
      </c>
      <c r="K711" s="139">
        <f>(Constantes!$D$12/0.8)*(Constantes!$D$7*J711^2+Constantes!$D$8*J711+Constantes!$D$9)</f>
        <v>11.735836235035935</v>
      </c>
      <c r="L711" s="139">
        <f>(Constantes!$D$12/0.8)*(0.00376*D711^2-0.0516*D711-6.967)</f>
        <v>-2.6121093749999993</v>
      </c>
      <c r="M711" s="12"/>
    </row>
    <row r="712" spans="2:13" ht="18.75" customHeight="1">
      <c r="B712" s="11"/>
      <c r="C712" s="74">
        <v>707</v>
      </c>
      <c r="D712" s="65">
        <f>(Observaciones!D712+Observaciones!E712)/2</f>
        <v>13.7</v>
      </c>
      <c r="E712" s="139">
        <f t="shared" si="55"/>
        <v>1.568537138827782</v>
      </c>
      <c r="F712" s="139">
        <f t="shared" si="56"/>
        <v>0.10202798677665831</v>
      </c>
      <c r="G712" s="139">
        <f t="shared" si="57"/>
        <v>2.4686542999999999</v>
      </c>
      <c r="H712" s="139">
        <f>0.001013*Constantes!$D$6/(0.622*G712)</f>
        <v>4.5138374504325104E-2</v>
      </c>
      <c r="I712" s="139">
        <f t="shared" si="58"/>
        <v>0.35385149346393019</v>
      </c>
      <c r="J712" s="139">
        <f t="shared" si="59"/>
        <v>-0.39759634242128594</v>
      </c>
      <c r="K712" s="139">
        <f>(Constantes!$D$12/0.8)*(Constantes!$D$7*J712^2+Constantes!$D$8*J712+Constantes!$D$9)</f>
        <v>11.735871690619206</v>
      </c>
      <c r="L712" s="139">
        <f>(Constantes!$D$12/0.8)*(0.00376*D712^2-0.0516*D712-6.967)</f>
        <v>-2.6130770999999995</v>
      </c>
      <c r="M712" s="12"/>
    </row>
    <row r="713" spans="2:13" ht="18.75" customHeight="1">
      <c r="B713" s="11"/>
      <c r="C713" s="74">
        <v>708</v>
      </c>
      <c r="D713" s="65">
        <f>(Observaciones!D713+Observaciones!E713)/2</f>
        <v>15.1</v>
      </c>
      <c r="E713" s="139">
        <f t="shared" si="55"/>
        <v>1.7172446826168701</v>
      </c>
      <c r="F713" s="139">
        <f t="shared" si="56"/>
        <v>0.11046518728234203</v>
      </c>
      <c r="G713" s="139">
        <f t="shared" si="57"/>
        <v>2.4653489</v>
      </c>
      <c r="H713" s="139">
        <f>0.001013*Constantes!$D$6/(0.622*G713)</f>
        <v>4.5198893477151461E-2</v>
      </c>
      <c r="I713" s="139">
        <f t="shared" si="58"/>
        <v>0.36268465146207884</v>
      </c>
      <c r="J713" s="139">
        <f t="shared" si="59"/>
        <v>-0.39918831520863846</v>
      </c>
      <c r="K713" s="139">
        <f>(Constantes!$D$12/0.8)*(Constantes!$D$7*J713^2+Constantes!$D$8*J713+Constantes!$D$9)</f>
        <v>11.73587807818884</v>
      </c>
      <c r="L713" s="139">
        <f>(Constantes!$D$12/0.8)*(0.00376*D713^2-0.0516*D713-6.967)</f>
        <v>-2.5833158999999997</v>
      </c>
      <c r="M713" s="12"/>
    </row>
    <row r="714" spans="2:13" ht="18.75" customHeight="1">
      <c r="B714" s="11"/>
      <c r="C714" s="74">
        <v>709</v>
      </c>
      <c r="D714" s="65">
        <f>(Observaciones!D714+Observaciones!E714)/2</f>
        <v>11.75</v>
      </c>
      <c r="E714" s="139">
        <f t="shared" si="55"/>
        <v>1.3802776599471762</v>
      </c>
      <c r="F714" s="139">
        <f t="shared" si="56"/>
        <v>9.1193801661548224E-2</v>
      </c>
      <c r="G714" s="139">
        <f t="shared" si="57"/>
        <v>2.4732582499999998</v>
      </c>
      <c r="H714" s="139">
        <f>0.001013*Constantes!$D$6/(0.622*G714)</f>
        <v>4.5054349789437696E-2</v>
      </c>
      <c r="I714" s="139">
        <f t="shared" si="58"/>
        <v>0.34098539738615508</v>
      </c>
      <c r="J714" s="139">
        <f t="shared" si="59"/>
        <v>-0.40066199988300538</v>
      </c>
      <c r="K714" s="139">
        <f>(Constantes!$D$12/0.8)*(Constantes!$D$7*J714^2+Constantes!$D$8*J714+Constantes!$D$9)</f>
        <v>11.735861107013745</v>
      </c>
      <c r="L714" s="139">
        <f>(Constantes!$D$12/0.8)*(0.00376*D714^2-0.0516*D714-6.967)</f>
        <v>-2.6453193749999993</v>
      </c>
      <c r="M714" s="12"/>
    </row>
    <row r="715" spans="2:13" ht="18.75" customHeight="1">
      <c r="B715" s="11"/>
      <c r="C715" s="74">
        <v>710</v>
      </c>
      <c r="D715" s="65">
        <f>(Observaciones!D715+Observaciones!E715)/2</f>
        <v>14.35</v>
      </c>
      <c r="E715" s="139">
        <f t="shared" si="55"/>
        <v>1.6361119589017179</v>
      </c>
      <c r="F715" s="139">
        <f t="shared" si="56"/>
        <v>0.10587443449555982</v>
      </c>
      <c r="G715" s="139">
        <f t="shared" si="57"/>
        <v>2.4671196499999999</v>
      </c>
      <c r="H715" s="139">
        <f>0.001013*Constantes!$D$6/(0.622*G715)</f>
        <v>4.5166452431730474E-2</v>
      </c>
      <c r="I715" s="139">
        <f t="shared" si="58"/>
        <v>0.35799495730755543</v>
      </c>
      <c r="J715" s="139">
        <f t="shared" si="59"/>
        <v>-0.40201695975981261</v>
      </c>
      <c r="K715" s="139">
        <f>(Constantes!$D$12/0.8)*(Constantes!$D$7*J715^2+Constantes!$D$8*J715+Constantes!$D$9)</f>
        <v>11.735826089270125</v>
      </c>
      <c r="L715" s="139">
        <f>(Constantes!$D$12/0.8)*(0.00376*D715^2-0.0516*D715-6.967)</f>
        <v>-2.5999467749999998</v>
      </c>
      <c r="M715" s="12"/>
    </row>
    <row r="716" spans="2:13" ht="18.75" customHeight="1">
      <c r="B716" s="11"/>
      <c r="C716" s="74">
        <v>711</v>
      </c>
      <c r="D716" s="65">
        <f>(Observaciones!D716+Observaciones!E716)/2</f>
        <v>13.45</v>
      </c>
      <c r="E716" s="139">
        <f t="shared" si="55"/>
        <v>1.5432065279848868</v>
      </c>
      <c r="F716" s="139">
        <f t="shared" si="56"/>
        <v>0.1005805769400801</v>
      </c>
      <c r="G716" s="139">
        <f t="shared" si="57"/>
        <v>2.46924455</v>
      </c>
      <c r="H716" s="139">
        <f>0.001013*Constantes!$D$6/(0.622*G716)</f>
        <v>4.5127584594694167E-2</v>
      </c>
      <c r="I716" s="139">
        <f t="shared" si="58"/>
        <v>0.35223838816895903</v>
      </c>
      <c r="J716" s="139">
        <f t="shared" si="59"/>
        <v>-0.40325279333520658</v>
      </c>
      <c r="K716" s="139">
        <f>(Constantes!$D$12/0.8)*(Constantes!$D$7*J716^2+Constantes!$D$8*J716+Constantes!$D$9)</f>
        <v>11.735777932177339</v>
      </c>
      <c r="L716" s="139">
        <f>(Constantes!$D$12/0.8)*(0.00376*D716^2-0.0516*D716-6.967)</f>
        <v>-2.6178099749999992</v>
      </c>
      <c r="M716" s="12"/>
    </row>
    <row r="717" spans="2:13" ht="18.75" customHeight="1">
      <c r="B717" s="11"/>
      <c r="C717" s="74">
        <v>712</v>
      </c>
      <c r="D717" s="65">
        <f>(Observaciones!D717+Observaciones!E717)/2</f>
        <v>12</v>
      </c>
      <c r="E717" s="139">
        <f t="shared" si="55"/>
        <v>1.4032466788795555</v>
      </c>
      <c r="F717" s="139">
        <f t="shared" si="56"/>
        <v>9.2525495616340561E-2</v>
      </c>
      <c r="G717" s="139">
        <f t="shared" si="57"/>
        <v>2.4726680000000001</v>
      </c>
      <c r="H717" s="139">
        <f>0.001013*Constantes!$D$6/(0.622*G717)</f>
        <v>4.5065104702739119E-2</v>
      </c>
      <c r="I717" s="139">
        <f t="shared" si="58"/>
        <v>0.34267103098752799</v>
      </c>
      <c r="J717" s="139">
        <f t="shared" si="59"/>
        <v>-0.4043691344050272</v>
      </c>
      <c r="K717" s="139">
        <f>(Constantes!$D$12/0.8)*(Constantes!$D$7*J717^2+Constantes!$D$8*J717+Constantes!$D$9)</f>
        <v>11.735721130740057</v>
      </c>
      <c r="L717" s="139">
        <f>(Constantes!$D$12/0.8)*(0.00376*D717^2-0.0516*D717-6.967)</f>
        <v>-2.6417849999999992</v>
      </c>
      <c r="M717" s="12"/>
    </row>
    <row r="718" spans="2:13" ht="18.75" customHeight="1">
      <c r="B718" s="11"/>
      <c r="C718" s="74">
        <v>713</v>
      </c>
      <c r="D718" s="65">
        <f>(Observaciones!D718+Observaciones!E718)/2</f>
        <v>15.25</v>
      </c>
      <c r="E718" s="139">
        <f t="shared" si="55"/>
        <v>1.7338879625062771</v>
      </c>
      <c r="F718" s="139">
        <f t="shared" si="56"/>
        <v>0.11140334723771557</v>
      </c>
      <c r="G718" s="139">
        <f t="shared" si="57"/>
        <v>2.4649947499999998</v>
      </c>
      <c r="H718" s="139">
        <f>0.001013*Constantes!$D$6/(0.622*G718)</f>
        <v>4.5205387279268053E-2</v>
      </c>
      <c r="I718" s="139">
        <f t="shared" si="58"/>
        <v>0.36361082673457973</v>
      </c>
      <c r="J718" s="139">
        <f t="shared" si="59"/>
        <v>-0.40536565217332288</v>
      </c>
      <c r="K718" s="139">
        <f>(Constantes!$D$12/0.8)*(Constantes!$D$7*J718^2+Constantes!$D$8*J718+Constantes!$D$9)</f>
        <v>11.735659761105738</v>
      </c>
      <c r="L718" s="139">
        <f>(Constantes!$D$12/0.8)*(0.00376*D718^2-0.0516*D718-6.967)</f>
        <v>-2.5797993749999995</v>
      </c>
      <c r="M718" s="12"/>
    </row>
    <row r="719" spans="2:13" ht="18.75" customHeight="1">
      <c r="B719" s="11"/>
      <c r="C719" s="74">
        <v>714</v>
      </c>
      <c r="D719" s="65">
        <f>(Observaciones!D719+Observaciones!E719)/2</f>
        <v>14.25</v>
      </c>
      <c r="E719" s="139">
        <f t="shared" si="55"/>
        <v>1.6255524772300411</v>
      </c>
      <c r="F719" s="139">
        <f t="shared" si="56"/>
        <v>0.10527477090559632</v>
      </c>
      <c r="G719" s="139">
        <f t="shared" si="57"/>
        <v>2.4673557499999998</v>
      </c>
      <c r="H719" s="139">
        <f>0.001013*Constantes!$D$6/(0.622*G719)</f>
        <v>4.5162130477176848E-2</v>
      </c>
      <c r="I719" s="139">
        <f t="shared" si="58"/>
        <v>0.35736227060066839</v>
      </c>
      <c r="J719" s="139">
        <f t="shared" si="59"/>
        <v>-0.40624205135037245</v>
      </c>
      <c r="K719" s="139">
        <f>(Constantes!$D$12/0.8)*(Constantes!$D$7*J719^2+Constantes!$D$8*J719+Constantes!$D$9)</f>
        <v>11.735597474545683</v>
      </c>
      <c r="L719" s="139">
        <f>(Constantes!$D$12/0.8)*(0.00376*D719^2-0.0516*D719-6.967)</f>
        <v>-2.6020443749999993</v>
      </c>
      <c r="M719" s="12"/>
    </row>
    <row r="720" spans="2:13" ht="18.75" customHeight="1">
      <c r="B720" s="11"/>
      <c r="C720" s="74">
        <v>715</v>
      </c>
      <c r="D720" s="65">
        <f>(Observaciones!D720+Observaciones!E720)/2</f>
        <v>14.899999999999999</v>
      </c>
      <c r="E720" s="139">
        <f t="shared" si="55"/>
        <v>1.6952716301356705</v>
      </c>
      <c r="F720" s="139">
        <f t="shared" si="56"/>
        <v>0.10922475617100801</v>
      </c>
      <c r="G720" s="139">
        <f t="shared" si="57"/>
        <v>2.4658210999999999</v>
      </c>
      <c r="H720" s="139">
        <f>0.001013*Constantes!$D$6/(0.622*G720)</f>
        <v>4.5190237975947463E-2</v>
      </c>
      <c r="I720" s="139">
        <f t="shared" si="58"/>
        <v>0.36144364658766276</v>
      </c>
      <c r="J720" s="139">
        <f t="shared" si="59"/>
        <v>-0.40699807224018525</v>
      </c>
      <c r="K720" s="139">
        <f>(Constantes!$D$12/0.8)*(Constantes!$D$7*J720^2+Constantes!$D$8*J720+Constantes!$D$9)</f>
        <v>11.735537492067147</v>
      </c>
      <c r="L720" s="139">
        <f>(Constantes!$D$12/0.8)*(0.00376*D720^2-0.0516*D720-6.967)</f>
        <v>-2.5879058999999995</v>
      </c>
      <c r="M720" s="12"/>
    </row>
    <row r="721" spans="2:13" ht="18.75" customHeight="1">
      <c r="B721" s="11"/>
      <c r="C721" s="74">
        <v>716</v>
      </c>
      <c r="D721" s="65">
        <f>(Observaciones!D721+Observaciones!E721)/2</f>
        <v>13.25</v>
      </c>
      <c r="E721" s="139">
        <f t="shared" si="55"/>
        <v>1.5232012546387372</v>
      </c>
      <c r="F721" s="139">
        <f t="shared" si="56"/>
        <v>9.943526343834895E-2</v>
      </c>
      <c r="G721" s="139">
        <f t="shared" si="57"/>
        <v>2.4697167499999999</v>
      </c>
      <c r="H721" s="139">
        <f>0.001013*Constantes!$D$6/(0.622*G721)</f>
        <v>4.5118956380367316E-2</v>
      </c>
      <c r="I721" s="139">
        <f t="shared" si="58"/>
        <v>0.35094014605756357</v>
      </c>
      <c r="J721" s="139">
        <f t="shared" si="59"/>
        <v>-0.40763349081745553</v>
      </c>
      <c r="K721" s="139">
        <f>(Constantes!$D$12/0.8)*(Constantes!$D$7*J721^2+Constantes!$D$8*J721+Constantes!$D$9)</f>
        <v>11.735482599663239</v>
      </c>
      <c r="L721" s="139">
        <f>(Constantes!$D$12/0.8)*(0.00376*D721^2-0.0516*D721-6.967)</f>
        <v>-2.6214693749999993</v>
      </c>
      <c r="M721" s="12"/>
    </row>
    <row r="722" spans="2:13" ht="18.75" customHeight="1">
      <c r="B722" s="11"/>
      <c r="C722" s="74">
        <v>717</v>
      </c>
      <c r="D722" s="65">
        <f>(Observaciones!D722+Observaciones!E722)/2</f>
        <v>12.9</v>
      </c>
      <c r="E722" s="139">
        <f t="shared" si="55"/>
        <v>1.4887393027557323</v>
      </c>
      <c r="F722" s="139">
        <f t="shared" si="56"/>
        <v>9.7457663967834368E-2</v>
      </c>
      <c r="G722" s="139">
        <f t="shared" si="57"/>
        <v>2.4705431</v>
      </c>
      <c r="H722" s="139">
        <f>0.001013*Constantes!$D$6/(0.622*G722)</f>
        <v>4.5103864941725781E-2</v>
      </c>
      <c r="I722" s="139">
        <f t="shared" si="58"/>
        <v>0.34865168081674919</v>
      </c>
      <c r="J722" s="139">
        <f t="shared" si="59"/>
        <v>-0.4081481187939453</v>
      </c>
      <c r="K722" s="139">
        <f>(Constantes!$D$12/0.8)*(Constantes!$D$7*J722^2+Constantes!$D$8*J722+Constantes!$D$9)</f>
        <v>11.735435144206477</v>
      </c>
      <c r="L722" s="139">
        <f>(Constantes!$D$12/0.8)*(0.00376*D722^2-0.0516*D722-6.967)</f>
        <v>-2.6276018999999993</v>
      </c>
      <c r="M722" s="12"/>
    </row>
    <row r="723" spans="2:13" ht="18.75" customHeight="1">
      <c r="B723" s="11"/>
      <c r="C723" s="74">
        <v>718</v>
      </c>
      <c r="D723" s="65">
        <f>(Observaciones!D723+Observaciones!E723)/2</f>
        <v>12.9</v>
      </c>
      <c r="E723" s="139">
        <f t="shared" si="55"/>
        <v>1.4887393027557323</v>
      </c>
      <c r="F723" s="139">
        <f t="shared" si="56"/>
        <v>9.7457663967834368E-2</v>
      </c>
      <c r="G723" s="139">
        <f t="shared" si="57"/>
        <v>2.4705431</v>
      </c>
      <c r="H723" s="139">
        <f>0.001013*Constantes!$D$6/(0.622*G723)</f>
        <v>4.5103864941725781E-2</v>
      </c>
      <c r="I723" s="139">
        <f t="shared" si="58"/>
        <v>0.34865168081674919</v>
      </c>
      <c r="J723" s="139">
        <f t="shared" si="59"/>
        <v>-0.40854180367427873</v>
      </c>
      <c r="K723" s="139">
        <f>(Constantes!$D$12/0.8)*(Constantes!$D$7*J723^2+Constantes!$D$8*J723+Constantes!$D$9)</f>
        <v>11.735397029991127</v>
      </c>
      <c r="L723" s="139">
        <f>(Constantes!$D$12/0.8)*(0.00376*D723^2-0.0516*D723-6.967)</f>
        <v>-2.6276018999999993</v>
      </c>
      <c r="M723" s="12"/>
    </row>
    <row r="724" spans="2:13" ht="18.75" customHeight="1">
      <c r="B724" s="11"/>
      <c r="C724" s="74">
        <v>719</v>
      </c>
      <c r="D724" s="65">
        <f>(Observaciones!D724+Observaciones!E724)/2</f>
        <v>13.8</v>
      </c>
      <c r="E724" s="139">
        <f t="shared" si="55"/>
        <v>1.5787710916071758</v>
      </c>
      <c r="F724" s="139">
        <f t="shared" si="56"/>
        <v>0.10261189172112961</v>
      </c>
      <c r="G724" s="139">
        <f t="shared" si="57"/>
        <v>2.4684181999999999</v>
      </c>
      <c r="H724" s="139">
        <f>0.001013*Constantes!$D$6/(0.622*G724)</f>
        <v>4.5142691913028568E-2</v>
      </c>
      <c r="I724" s="139">
        <f t="shared" si="58"/>
        <v>0.35449371277278185</v>
      </c>
      <c r="J724" s="139">
        <f t="shared" si="59"/>
        <v>-0.40881442880112911</v>
      </c>
      <c r="K724" s="139">
        <f>(Constantes!$D$12/0.8)*(Constantes!$D$7*J724^2+Constantes!$D$8*J724+Constantes!$D$9)</f>
        <v>11.73536971592862</v>
      </c>
      <c r="L724" s="139">
        <f>(Constantes!$D$12/0.8)*(0.00376*D724^2-0.0516*D724-6.967)</f>
        <v>-2.6111345999999998</v>
      </c>
      <c r="M724" s="12"/>
    </row>
    <row r="725" spans="2:13" ht="18.75" customHeight="1">
      <c r="B725" s="11"/>
      <c r="C725" s="74">
        <v>720</v>
      </c>
      <c r="D725" s="65">
        <f>(Observaciones!D725+Observaciones!E725)/2</f>
        <v>13.8</v>
      </c>
      <c r="E725" s="139">
        <f t="shared" si="55"/>
        <v>1.5787710916071758</v>
      </c>
      <c r="F725" s="139">
        <f t="shared" si="56"/>
        <v>0.10261189172112961</v>
      </c>
      <c r="G725" s="139">
        <f t="shared" si="57"/>
        <v>2.4684181999999999</v>
      </c>
      <c r="H725" s="139">
        <f>0.001013*Constantes!$D$6/(0.622*G725)</f>
        <v>4.5142691913028568E-2</v>
      </c>
      <c r="I725" s="139">
        <f t="shared" si="58"/>
        <v>0.35449371277278185</v>
      </c>
      <c r="J725" s="139">
        <f t="shared" si="59"/>
        <v>-0.40896591338978777</v>
      </c>
      <c r="K725" s="139">
        <f>(Constantes!$D$12/0.8)*(Constantes!$D$7*J725^2+Constantes!$D$8*J725+Constantes!$D$9)</f>
        <v>11.735354213399534</v>
      </c>
      <c r="L725" s="139">
        <f>(Constantes!$D$12/0.8)*(0.00376*D725^2-0.0516*D725-6.967)</f>
        <v>-2.6111345999999998</v>
      </c>
      <c r="M725" s="12"/>
    </row>
    <row r="726" spans="2:13" ht="18.75" customHeight="1">
      <c r="B726" s="11"/>
      <c r="C726" s="74">
        <v>721</v>
      </c>
      <c r="D726" s="65">
        <f>(Observaciones!D726+Observaciones!E726)/2</f>
        <v>14</v>
      </c>
      <c r="E726" s="139">
        <f t="shared" si="55"/>
        <v>1.5994149130233961</v>
      </c>
      <c r="F726" s="139">
        <f t="shared" si="56"/>
        <v>0.10378823296050949</v>
      </c>
      <c r="G726" s="139">
        <f t="shared" si="57"/>
        <v>2.467946</v>
      </c>
      <c r="H726" s="139">
        <f>0.001013*Constantes!$D$6/(0.622*G726)</f>
        <v>4.5151329208626335E-2</v>
      </c>
      <c r="I726" s="139">
        <f t="shared" si="58"/>
        <v>0.35577296023920879</v>
      </c>
      <c r="J726" s="139">
        <f t="shared" si="59"/>
        <v>-0.40899621255210172</v>
      </c>
      <c r="K726" s="139">
        <f>(Constantes!$D$12/0.8)*(Constantes!$D$7*J726^2+Constantes!$D$8*J726+Constantes!$D$9)</f>
        <v>11.735351084764803</v>
      </c>
      <c r="L726" s="139">
        <f>(Constantes!$D$12/0.8)*(0.00376*D726^2-0.0516*D726-6.967)</f>
        <v>-2.6071649999999993</v>
      </c>
      <c r="M726" s="12"/>
    </row>
    <row r="727" spans="2:13" ht="18.75" customHeight="1">
      <c r="B727" s="11"/>
      <c r="C727" s="74">
        <v>722</v>
      </c>
      <c r="D727" s="65">
        <f>(Observaciones!D727+Observaciones!E727)/2</f>
        <v>15.5</v>
      </c>
      <c r="E727" s="139">
        <f t="shared" si="55"/>
        <v>1.7619411708442332</v>
      </c>
      <c r="F727" s="139">
        <f t="shared" si="56"/>
        <v>0.11298198966073125</v>
      </c>
      <c r="G727" s="139">
        <f t="shared" si="57"/>
        <v>2.4644045000000001</v>
      </c>
      <c r="H727" s="139">
        <f>0.001013*Constantes!$D$6/(0.622*G727)</f>
        <v>4.5216214430347179E-2</v>
      </c>
      <c r="I727" s="139">
        <f t="shared" si="58"/>
        <v>0.36514572596976891</v>
      </c>
      <c r="J727" s="139">
        <f t="shared" si="59"/>
        <v>-0.40890531730977536</v>
      </c>
      <c r="K727" s="139">
        <f>(Constantes!$D$12/0.8)*(Constantes!$D$7*J727^2+Constantes!$D$8*J727+Constantes!$D$9)</f>
        <v>11.735360442538012</v>
      </c>
      <c r="L727" s="139">
        <f>(Constantes!$D$12/0.8)*(0.00376*D727^2-0.0516*D727-6.967)</f>
        <v>-2.5737974999999995</v>
      </c>
      <c r="M727" s="12"/>
    </row>
    <row r="728" spans="2:13" ht="18.75" customHeight="1">
      <c r="B728" s="11"/>
      <c r="C728" s="74">
        <v>723</v>
      </c>
      <c r="D728" s="65">
        <f>(Observaciones!D728+Observaciones!E728)/2</f>
        <v>13.85</v>
      </c>
      <c r="E728" s="139">
        <f t="shared" si="55"/>
        <v>1.5839100041391287</v>
      </c>
      <c r="F728" s="139">
        <f t="shared" si="56"/>
        <v>0.10290490852509908</v>
      </c>
      <c r="G728" s="139">
        <f t="shared" si="57"/>
        <v>2.4683001499999997</v>
      </c>
      <c r="H728" s="139">
        <f>0.001013*Constantes!$D$6/(0.622*G728)</f>
        <v>4.5144850927109709E-2</v>
      </c>
      <c r="I728" s="139">
        <f t="shared" si="58"/>
        <v>0.35481417383138586</v>
      </c>
      <c r="J728" s="139">
        <f t="shared" si="59"/>
        <v>-0.40869325459703054</v>
      </c>
      <c r="K728" s="139">
        <f>(Constantes!$D$12/0.8)*(Constantes!$D$7*J728^2+Constantes!$D$8*J728+Constantes!$D$9)</f>
        <v>11.735381949219805</v>
      </c>
      <c r="L728" s="139">
        <f>(Constantes!$D$12/0.8)*(0.00376*D728^2-0.0516*D728-6.967)</f>
        <v>-2.6101527749999995</v>
      </c>
      <c r="M728" s="12"/>
    </row>
    <row r="729" spans="2:13" ht="18.75" customHeight="1">
      <c r="B729" s="11"/>
      <c r="C729" s="74">
        <v>724</v>
      </c>
      <c r="D729" s="65">
        <f>(Observaciones!D729+Observaciones!E729)/2</f>
        <v>13.9</v>
      </c>
      <c r="E729" s="139">
        <f t="shared" si="55"/>
        <v>1.589063588132779</v>
      </c>
      <c r="F729" s="139">
        <f t="shared" si="56"/>
        <v>0.10319863673742037</v>
      </c>
      <c r="G729" s="139">
        <f t="shared" si="57"/>
        <v>2.4681820999999999</v>
      </c>
      <c r="H729" s="139">
        <f>0.001013*Constantes!$D$6/(0.622*G729)</f>
        <v>4.5147010147716632E-2</v>
      </c>
      <c r="I729" s="139">
        <f t="shared" si="58"/>
        <v>0.35513420222442993</v>
      </c>
      <c r="J729" s="139">
        <f t="shared" si="59"/>
        <v>-0.40836008725262579</v>
      </c>
      <c r="K729" s="139">
        <f>(Constantes!$D$12/0.8)*(Constantes!$D$7*J729^2+Constantes!$D$8*J729+Constantes!$D$9)</f>
        <v>11.735414817794615</v>
      </c>
      <c r="L729" s="139">
        <f>(Constantes!$D$12/0.8)*(0.00376*D729^2-0.0516*D729-6.967)</f>
        <v>-2.6091638999999995</v>
      </c>
      <c r="M729" s="12"/>
    </row>
    <row r="730" spans="2:13" ht="18.75" customHeight="1">
      <c r="B730" s="11"/>
      <c r="C730" s="74">
        <v>725</v>
      </c>
      <c r="D730" s="65">
        <f>(Observaciones!D730+Observaciones!E730)/2</f>
        <v>13.4</v>
      </c>
      <c r="E730" s="139">
        <f t="shared" si="55"/>
        <v>1.5381837134420713</v>
      </c>
      <c r="F730" s="139">
        <f t="shared" si="56"/>
        <v>0.10029320149589299</v>
      </c>
      <c r="G730" s="139">
        <f t="shared" si="57"/>
        <v>2.4693625999999997</v>
      </c>
      <c r="H730" s="139">
        <f>0.001013*Constantes!$D$6/(0.622*G730)</f>
        <v>4.5125427231753057E-2</v>
      </c>
      <c r="I730" s="139">
        <f t="shared" si="58"/>
        <v>0.35191447341494769</v>
      </c>
      <c r="J730" s="139">
        <f t="shared" si="59"/>
        <v>-0.40790591400123555</v>
      </c>
      <c r="K730" s="139">
        <f>(Constantes!$D$12/0.8)*(Constantes!$D$7*J730^2+Constantes!$D$8*J730+Constantes!$D$9)</f>
        <v>11.735457812889081</v>
      </c>
      <c r="L730" s="139">
        <f>(Constantes!$D$12/0.8)*(0.00376*D730^2-0.0516*D730-6.967)</f>
        <v>-2.6187353999999998</v>
      </c>
      <c r="M730" s="12"/>
    </row>
    <row r="731" spans="2:13" ht="18.75" customHeight="1">
      <c r="B731" s="11"/>
      <c r="C731" s="74">
        <v>726</v>
      </c>
      <c r="D731" s="65">
        <f>(Observaciones!D731+Observaciones!E731)/2</f>
        <v>15</v>
      </c>
      <c r="E731" s="139">
        <f t="shared" si="55"/>
        <v>1.7062271396379793</v>
      </c>
      <c r="F731" s="139">
        <f t="shared" si="56"/>
        <v>0.10984348383671551</v>
      </c>
      <c r="G731" s="139">
        <f t="shared" si="57"/>
        <v>2.4655849999999999</v>
      </c>
      <c r="H731" s="139">
        <f>0.001013*Constantes!$D$6/(0.622*G731)</f>
        <v>4.5194565312131819E-2</v>
      </c>
      <c r="I731" s="139">
        <f t="shared" si="58"/>
        <v>0.36206502083102154</v>
      </c>
      <c r="J731" s="139">
        <f t="shared" si="59"/>
        <v>-0.40733086942419627</v>
      </c>
      <c r="K731" s="139">
        <f>(Constantes!$D$12/0.8)*(Constantes!$D$7*J731^2+Constantes!$D$8*J731+Constantes!$D$9)</f>
        <v>11.735509252590745</v>
      </c>
      <c r="L731" s="139">
        <f>(Constantes!$D$12/0.8)*(0.00376*D731^2-0.0516*D731-6.967)</f>
        <v>-2.5856249999999994</v>
      </c>
      <c r="M731" s="12"/>
    </row>
    <row r="732" spans="2:13" ht="18.75" customHeight="1">
      <c r="B732" s="11"/>
      <c r="C732" s="74">
        <v>727</v>
      </c>
      <c r="D732" s="65">
        <f>(Observaciones!D732+Observaciones!E732)/2</f>
        <v>15.5</v>
      </c>
      <c r="E732" s="139">
        <f t="shared" si="55"/>
        <v>1.7619411708442332</v>
      </c>
      <c r="F732" s="139">
        <f t="shared" si="56"/>
        <v>0.11298198966073125</v>
      </c>
      <c r="G732" s="139">
        <f t="shared" si="57"/>
        <v>2.4644045000000001</v>
      </c>
      <c r="H732" s="139">
        <f>0.001013*Constantes!$D$6/(0.622*G732)</f>
        <v>4.5216214430347179E-2</v>
      </c>
      <c r="I732" s="139">
        <f t="shared" si="58"/>
        <v>0.36514572596976891</v>
      </c>
      <c r="J732" s="139">
        <f t="shared" si="59"/>
        <v>-0.40663512391962625</v>
      </c>
      <c r="K732" s="139">
        <f>(Constantes!$D$12/0.8)*(Constantes!$D$7*J732^2+Constantes!$D$8*J732+Constantes!$D$9)</f>
        <v>11.735567010924733</v>
      </c>
      <c r="L732" s="139">
        <f>(Constantes!$D$12/0.8)*(0.00376*D732^2-0.0516*D732-6.967)</f>
        <v>-2.5737974999999995</v>
      </c>
      <c r="M732" s="12"/>
    </row>
    <row r="733" spans="2:13" ht="18.75" customHeight="1">
      <c r="B733" s="11"/>
      <c r="C733" s="74">
        <v>728</v>
      </c>
      <c r="D733" s="65">
        <f>(Observaciones!D733+Observaciones!E733)/2</f>
        <v>13.45</v>
      </c>
      <c r="E733" s="139">
        <f t="shared" si="55"/>
        <v>1.5432065279848868</v>
      </c>
      <c r="F733" s="139">
        <f t="shared" si="56"/>
        <v>0.1005805769400801</v>
      </c>
      <c r="G733" s="139">
        <f t="shared" si="57"/>
        <v>2.46924455</v>
      </c>
      <c r="H733" s="139">
        <f>0.001013*Constantes!$D$6/(0.622*G733)</f>
        <v>4.5127584594694167E-2</v>
      </c>
      <c r="I733" s="139">
        <f t="shared" si="58"/>
        <v>0.35223838816895903</v>
      </c>
      <c r="J733" s="139">
        <f t="shared" si="59"/>
        <v>-0.40581888365193436</v>
      </c>
      <c r="K733" s="139">
        <f>(Constantes!$D$12/0.8)*(Constantes!$D$7*J733^2+Constantes!$D$8*J733+Constantes!$D$9)</f>
        <v>11.735628520985367</v>
      </c>
      <c r="L733" s="139">
        <f>(Constantes!$D$12/0.8)*(0.00376*D733^2-0.0516*D733-6.967)</f>
        <v>-2.6178099749999992</v>
      </c>
      <c r="M733" s="12"/>
    </row>
    <row r="734" spans="2:13" ht="18.75" customHeight="1">
      <c r="B734" s="11"/>
      <c r="C734" s="74">
        <v>729</v>
      </c>
      <c r="D734" s="65">
        <f>(Observaciones!D734+Observaciones!E734)/2</f>
        <v>13.5</v>
      </c>
      <c r="E734" s="139">
        <f t="shared" si="55"/>
        <v>1.5482437315899678</v>
      </c>
      <c r="F734" s="139">
        <f t="shared" si="56"/>
        <v>0.10086865272047608</v>
      </c>
      <c r="G734" s="139">
        <f t="shared" si="57"/>
        <v>2.4691264999999998</v>
      </c>
      <c r="H734" s="139">
        <f>0.001013*Constantes!$D$6/(0.622*G734)</f>
        <v>4.512974216392418E-2</v>
      </c>
      <c r="I734" s="139">
        <f t="shared" si="58"/>
        <v>0.35256187200074002</v>
      </c>
      <c r="J734" s="139">
        <f t="shared" si="59"/>
        <v>-0.40488239049072744</v>
      </c>
      <c r="K734" s="139">
        <f>(Constantes!$D$12/0.8)*(Constantes!$D$7*J734^2+Constantes!$D$8*J734+Constantes!$D$9)</f>
        <v>11.735690778718798</v>
      </c>
      <c r="L734" s="139">
        <f>(Constantes!$D$12/0.8)*(0.00376*D734^2-0.0516*D734-6.967)</f>
        <v>-2.6168774999999993</v>
      </c>
      <c r="M734" s="12"/>
    </row>
    <row r="735" spans="2:13" ht="18.75" customHeight="1">
      <c r="B735" s="11"/>
      <c r="C735" s="74">
        <v>730</v>
      </c>
      <c r="D735" s="65">
        <f>(Observaciones!D735+Observaciones!E735)/2</f>
        <v>11.55</v>
      </c>
      <c r="E735" s="139">
        <f t="shared" si="55"/>
        <v>1.3621409164490859</v>
      </c>
      <c r="F735" s="139">
        <f t="shared" si="56"/>
        <v>9.0140238435898606E-2</v>
      </c>
      <c r="G735" s="139">
        <f t="shared" si="57"/>
        <v>2.4737304499999997</v>
      </c>
      <c r="H735" s="139">
        <f>0.001013*Constantes!$D$6/(0.622*G735)</f>
        <v>4.5045749554124839E-2</v>
      </c>
      <c r="I735" s="139">
        <f t="shared" si="58"/>
        <v>0.33962933384576244</v>
      </c>
      <c r="J735" s="139">
        <f t="shared" si="59"/>
        <v>-0.40382592193914046</v>
      </c>
      <c r="K735" s="139">
        <f>(Constantes!$D$12/0.8)*(Constantes!$D$7*J735^2+Constantes!$D$8*J735+Constantes!$D$9)</f>
        <v>11.735750347351978</v>
      </c>
      <c r="L735" s="139">
        <f>(Constantes!$D$12/0.8)*(0.00376*D735^2-0.0516*D735-6.967)</f>
        <v>-2.6480199749999995</v>
      </c>
      <c r="M735" s="12"/>
    </row>
    <row r="736" spans="2:13" s="2" customFormat="1" ht="14.5" thickBot="1">
      <c r="B736" s="31"/>
      <c r="C736" s="32"/>
      <c r="D736" s="32"/>
      <c r="E736" s="32"/>
      <c r="F736" s="32"/>
      <c r="G736" s="32"/>
      <c r="H736" s="32"/>
      <c r="I736" s="32"/>
      <c r="J736" s="32"/>
      <c r="K736" s="32"/>
      <c r="L736" s="32"/>
      <c r="M736" s="33"/>
    </row>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sheetData>
  <sheetProtection sheet="1" objects="1" scenarios="1"/>
  <mergeCells count="1">
    <mergeCell ref="C3:L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CY884"/>
  <sheetViews>
    <sheetView zoomScaleNormal="100" workbookViewId="0">
      <selection activeCell="C3" sqref="C3:O3"/>
    </sheetView>
  </sheetViews>
  <sheetFormatPr baseColWidth="10" defaultColWidth="8.81640625" defaultRowHeight="14"/>
  <cols>
    <col min="1" max="1" width="8.81640625" style="2"/>
    <col min="2" max="2" width="2.453125" style="2" customWidth="1"/>
    <col min="3" max="3" width="8.453125" style="3" customWidth="1"/>
    <col min="4" max="4" width="19.36328125" style="3" bestFit="1" customWidth="1"/>
    <col min="5" max="5" width="20.36328125" style="3" customWidth="1"/>
    <col min="6" max="6" width="13.81640625" style="3" bestFit="1" customWidth="1"/>
    <col min="7" max="7" width="14.1796875" style="3" bestFit="1" customWidth="1"/>
    <col min="8" max="8" width="10.36328125" style="76" bestFit="1" customWidth="1"/>
    <col min="9" max="9" width="12" style="3" bestFit="1" customWidth="1"/>
    <col min="10" max="10" width="15.81640625" style="3" bestFit="1" customWidth="1"/>
    <col min="11" max="11" width="14" style="3" customWidth="1"/>
    <col min="12" max="12" width="11.6328125" style="3" bestFit="1" customWidth="1"/>
    <col min="13" max="13" width="14" style="3" bestFit="1" customWidth="1"/>
    <col min="14" max="14" width="11" style="3" bestFit="1" customWidth="1"/>
    <col min="15" max="15" width="14.36328125" style="3" customWidth="1"/>
    <col min="16" max="16" width="8.81640625" style="2" customWidth="1"/>
    <col min="17" max="17" width="8.453125" style="3" customWidth="1"/>
    <col min="18" max="18" width="19.36328125" style="3" customWidth="1"/>
    <col min="19" max="19" width="19.36328125" style="3" bestFit="1" customWidth="1"/>
    <col min="20" max="20" width="18.81640625" style="3" bestFit="1" customWidth="1"/>
    <col min="21" max="21" width="17.6328125" style="3" customWidth="1"/>
    <col min="22" max="22" width="16.6328125" style="3" bestFit="1" customWidth="1"/>
    <col min="23" max="23" width="17.36328125" style="3" customWidth="1"/>
    <col min="24" max="24" width="16.81640625" style="3" customWidth="1"/>
    <col min="25" max="25" width="21.1796875" style="3" bestFit="1" customWidth="1"/>
    <col min="26" max="26" width="21.1796875" style="3" customWidth="1"/>
    <col min="27" max="27" width="14.1796875" style="3" customWidth="1"/>
    <col min="28" max="28" width="10.36328125" style="76" bestFit="1" customWidth="1"/>
    <col min="29" max="29" width="12" style="3" bestFit="1" customWidth="1"/>
    <col min="30" max="30" width="15.81640625" style="3" bestFit="1" customWidth="1"/>
    <col min="31" max="31" width="14.36328125" style="3" customWidth="1"/>
    <col min="32" max="32" width="11.6328125" style="3" bestFit="1" customWidth="1"/>
    <col min="33" max="33" width="14" style="3" bestFit="1" customWidth="1"/>
    <col min="34" max="34" width="10.1796875" style="3" bestFit="1" customWidth="1"/>
    <col min="35" max="35" width="14.6328125" style="3" bestFit="1" customWidth="1"/>
    <col min="36" max="36" width="8.81640625" style="2" customWidth="1"/>
    <col min="37" max="37" width="8.81640625" style="3"/>
    <col min="38" max="39" width="19.36328125" style="3" bestFit="1" customWidth="1"/>
    <col min="40" max="40" width="18.81640625" style="3" bestFit="1" customWidth="1"/>
    <col min="41" max="41" width="17.6328125" style="3" customWidth="1"/>
    <col min="42" max="42" width="16.6328125" style="3" bestFit="1" customWidth="1"/>
    <col min="43" max="43" width="17.36328125" style="3" customWidth="1"/>
    <col min="44" max="44" width="16.81640625" style="3" customWidth="1"/>
    <col min="45" max="45" width="21.1796875" style="3" customWidth="1"/>
    <col min="46" max="46" width="21" style="3" bestFit="1" customWidth="1"/>
    <col min="47" max="47" width="13.81640625" style="3" customWidth="1"/>
    <col min="48" max="49" width="11.6328125" style="3" bestFit="1" customWidth="1"/>
    <col min="50" max="50" width="15.81640625" style="3" bestFit="1" customWidth="1"/>
    <col min="51" max="51" width="14.36328125" style="3" bestFit="1" customWidth="1"/>
    <col min="52" max="52" width="11.6328125" style="3" bestFit="1" customWidth="1"/>
    <col min="53" max="53" width="14" style="3" customWidth="1"/>
    <col min="54" max="54" width="10.1796875" style="3" bestFit="1" customWidth="1"/>
    <col min="55" max="55" width="14.6328125" style="3" bestFit="1" customWidth="1"/>
    <col min="56" max="56" width="8.81640625" style="2"/>
    <col min="57" max="57" width="8.81640625" style="3"/>
    <col min="58" max="58" width="8.81640625" style="106"/>
    <col min="59" max="59" width="13.81640625" style="106" bestFit="1" customWidth="1"/>
    <col min="60" max="60" width="8.81640625" style="106"/>
    <col min="61" max="62" width="8.81640625" style="3"/>
    <col min="63" max="63" width="9.453125" style="101" bestFit="1" customWidth="1"/>
    <col min="64" max="64" width="2.36328125" style="2" customWidth="1"/>
    <col min="65" max="103" width="8.81640625" style="2"/>
    <col min="104" max="16384" width="8.81640625" style="3"/>
  </cols>
  <sheetData>
    <row r="1" spans="1:103" s="2" customFormat="1" ht="14.5" thickBot="1">
      <c r="H1" s="66"/>
      <c r="AB1" s="66"/>
      <c r="BF1" s="101"/>
      <c r="BG1" s="101"/>
      <c r="BH1" s="101"/>
      <c r="BK1" s="101"/>
    </row>
    <row r="2" spans="1:103" s="2" customFormat="1" ht="14.5" thickBot="1">
      <c r="B2" s="4"/>
      <c r="C2" s="5"/>
      <c r="D2" s="5"/>
      <c r="E2" s="5"/>
      <c r="F2" s="5"/>
      <c r="G2" s="5"/>
      <c r="H2" s="161"/>
      <c r="I2" s="5"/>
      <c r="J2" s="5"/>
      <c r="K2" s="5"/>
      <c r="L2" s="5"/>
      <c r="M2" s="5"/>
      <c r="N2" s="5"/>
      <c r="O2" s="5"/>
      <c r="P2" s="35"/>
      <c r="Q2" s="35"/>
      <c r="R2" s="35"/>
      <c r="S2" s="35"/>
      <c r="T2" s="35"/>
      <c r="U2" s="35"/>
      <c r="V2" s="35"/>
      <c r="W2" s="35"/>
      <c r="X2" s="35"/>
      <c r="Y2" s="35"/>
      <c r="Z2" s="35"/>
      <c r="AA2" s="35"/>
      <c r="AB2" s="67"/>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102"/>
      <c r="BG2" s="102"/>
      <c r="BH2" s="102"/>
      <c r="BI2" s="35"/>
      <c r="BJ2" s="35"/>
      <c r="BK2" s="102"/>
      <c r="BL2" s="36"/>
    </row>
    <row r="3" spans="1:103" ht="25.5" thickBot="1">
      <c r="B3" s="11"/>
      <c r="C3" s="208" t="s">
        <v>27</v>
      </c>
      <c r="D3" s="209"/>
      <c r="E3" s="209"/>
      <c r="F3" s="209"/>
      <c r="G3" s="209"/>
      <c r="H3" s="209"/>
      <c r="I3" s="209"/>
      <c r="J3" s="209"/>
      <c r="K3" s="209"/>
      <c r="L3" s="209"/>
      <c r="M3" s="209"/>
      <c r="N3" s="209"/>
      <c r="O3" s="210"/>
      <c r="P3" s="15"/>
      <c r="Q3" s="208" t="s">
        <v>28</v>
      </c>
      <c r="R3" s="209"/>
      <c r="S3" s="209"/>
      <c r="T3" s="209"/>
      <c r="U3" s="209"/>
      <c r="V3" s="209"/>
      <c r="W3" s="209"/>
      <c r="X3" s="209"/>
      <c r="Y3" s="209"/>
      <c r="Z3" s="209"/>
      <c r="AA3" s="209"/>
      <c r="AB3" s="209"/>
      <c r="AC3" s="209"/>
      <c r="AD3" s="209"/>
      <c r="AE3" s="209"/>
      <c r="AF3" s="209"/>
      <c r="AG3" s="209"/>
      <c r="AH3" s="209"/>
      <c r="AI3" s="210"/>
      <c r="AJ3" s="15"/>
      <c r="AK3" s="208" t="s">
        <v>29</v>
      </c>
      <c r="AL3" s="209"/>
      <c r="AM3" s="209"/>
      <c r="AN3" s="209"/>
      <c r="AO3" s="209"/>
      <c r="AP3" s="209"/>
      <c r="AQ3" s="209"/>
      <c r="AR3" s="209"/>
      <c r="AS3" s="209"/>
      <c r="AT3" s="209"/>
      <c r="AU3" s="209"/>
      <c r="AV3" s="209"/>
      <c r="AW3" s="209"/>
      <c r="AX3" s="209"/>
      <c r="AY3" s="209"/>
      <c r="AZ3" s="209"/>
      <c r="BA3" s="209"/>
      <c r="BB3" s="209"/>
      <c r="BC3" s="210"/>
      <c r="BD3" s="15"/>
      <c r="BE3" s="194" t="s">
        <v>41</v>
      </c>
      <c r="BF3" s="195"/>
      <c r="BG3" s="195"/>
      <c r="BH3" s="195"/>
      <c r="BI3" s="195"/>
      <c r="BJ3" s="195"/>
      <c r="BK3" s="196"/>
      <c r="BL3" s="38"/>
    </row>
    <row r="4" spans="1:103" s="2" customFormat="1">
      <c r="B4" s="11"/>
      <c r="C4" s="28"/>
      <c r="D4" s="28"/>
      <c r="E4" s="28"/>
      <c r="F4" s="28"/>
      <c r="G4" s="28"/>
      <c r="H4" s="21"/>
      <c r="I4" s="28"/>
      <c r="J4" s="28"/>
      <c r="K4" s="28"/>
      <c r="L4" s="28"/>
      <c r="M4" s="28"/>
      <c r="N4" s="28"/>
      <c r="O4" s="28"/>
      <c r="P4" s="15"/>
      <c r="Q4" s="28"/>
      <c r="R4" s="28"/>
      <c r="S4" s="28"/>
      <c r="T4" s="28"/>
      <c r="U4" s="28"/>
      <c r="V4" s="28"/>
      <c r="W4" s="28"/>
      <c r="X4" s="28"/>
      <c r="Y4" s="28"/>
      <c r="Z4" s="28"/>
      <c r="AA4" s="28"/>
      <c r="AB4" s="21"/>
      <c r="AC4" s="28"/>
      <c r="AD4" s="28"/>
      <c r="AE4" s="28"/>
      <c r="AF4" s="28"/>
      <c r="AG4" s="28"/>
      <c r="AH4" s="28"/>
      <c r="AI4" s="28"/>
      <c r="AJ4" s="15"/>
      <c r="AK4" s="28"/>
      <c r="AL4" s="28"/>
      <c r="AM4" s="28"/>
      <c r="AN4" s="28"/>
      <c r="AO4" s="28"/>
      <c r="AP4" s="28"/>
      <c r="AQ4" s="28"/>
      <c r="AR4" s="28"/>
      <c r="AS4" s="28"/>
      <c r="AT4" s="28"/>
      <c r="AU4" s="28"/>
      <c r="AV4" s="28"/>
      <c r="AW4" s="28"/>
      <c r="AX4" s="28"/>
      <c r="AY4" s="28"/>
      <c r="AZ4" s="28"/>
      <c r="BA4" s="28"/>
      <c r="BB4" s="28"/>
      <c r="BC4" s="28"/>
      <c r="BD4" s="15"/>
      <c r="BE4" s="28"/>
      <c r="BF4" s="107"/>
      <c r="BG4" s="107"/>
      <c r="BH4" s="107"/>
      <c r="BI4" s="15"/>
      <c r="BJ4" s="68"/>
      <c r="BK4" s="108"/>
      <c r="BL4" s="38"/>
    </row>
    <row r="5" spans="1:103" s="73" customFormat="1" ht="62">
      <c r="A5" s="69"/>
      <c r="B5" s="162"/>
      <c r="C5" s="133" t="s">
        <v>33</v>
      </c>
      <c r="D5" s="70" t="s">
        <v>168</v>
      </c>
      <c r="E5" s="70" t="s">
        <v>169</v>
      </c>
      <c r="F5" s="70" t="s">
        <v>170</v>
      </c>
      <c r="G5" s="70" t="s">
        <v>171</v>
      </c>
      <c r="H5" s="70" t="s">
        <v>172</v>
      </c>
      <c r="I5" s="70" t="s">
        <v>173</v>
      </c>
      <c r="J5" s="70" t="s">
        <v>174</v>
      </c>
      <c r="K5" s="70" t="s">
        <v>175</v>
      </c>
      <c r="L5" s="70" t="s">
        <v>176</v>
      </c>
      <c r="M5" s="70" t="s">
        <v>177</v>
      </c>
      <c r="N5" s="70" t="s">
        <v>178</v>
      </c>
      <c r="O5" s="133" t="s">
        <v>179</v>
      </c>
      <c r="P5" s="71"/>
      <c r="Q5" s="133" t="s">
        <v>33</v>
      </c>
      <c r="R5" s="133" t="s">
        <v>168</v>
      </c>
      <c r="S5" s="133" t="s">
        <v>169</v>
      </c>
      <c r="T5" s="133" t="s">
        <v>187</v>
      </c>
      <c r="U5" s="70" t="s">
        <v>193</v>
      </c>
      <c r="V5" s="70" t="s">
        <v>194</v>
      </c>
      <c r="W5" s="70" t="s">
        <v>195</v>
      </c>
      <c r="X5" s="70" t="s">
        <v>199</v>
      </c>
      <c r="Y5" s="70" t="s">
        <v>188</v>
      </c>
      <c r="Z5" s="133" t="s">
        <v>201</v>
      </c>
      <c r="AA5" s="133" t="s">
        <v>171</v>
      </c>
      <c r="AB5" s="133" t="s">
        <v>172</v>
      </c>
      <c r="AC5" s="133" t="s">
        <v>173</v>
      </c>
      <c r="AD5" s="133" t="s">
        <v>174</v>
      </c>
      <c r="AE5" s="133" t="s">
        <v>175</v>
      </c>
      <c r="AF5" s="133" t="s">
        <v>176</v>
      </c>
      <c r="AG5" s="133" t="s">
        <v>177</v>
      </c>
      <c r="AH5" s="133" t="s">
        <v>178</v>
      </c>
      <c r="AI5" s="133" t="s">
        <v>179</v>
      </c>
      <c r="AJ5" s="71"/>
      <c r="AK5" s="133" t="s">
        <v>33</v>
      </c>
      <c r="AL5" s="133" t="s">
        <v>168</v>
      </c>
      <c r="AM5" s="133" t="s">
        <v>169</v>
      </c>
      <c r="AN5" s="133" t="s">
        <v>187</v>
      </c>
      <c r="AO5" s="70" t="s">
        <v>193</v>
      </c>
      <c r="AP5" s="70" t="s">
        <v>194</v>
      </c>
      <c r="AQ5" s="70" t="s">
        <v>195</v>
      </c>
      <c r="AR5" s="70" t="s">
        <v>199</v>
      </c>
      <c r="AS5" s="70" t="s">
        <v>188</v>
      </c>
      <c r="AT5" s="133" t="s">
        <v>201</v>
      </c>
      <c r="AU5" s="133" t="s">
        <v>171</v>
      </c>
      <c r="AV5" s="133" t="s">
        <v>172</v>
      </c>
      <c r="AW5" s="133" t="s">
        <v>173</v>
      </c>
      <c r="AX5" s="133" t="s">
        <v>174</v>
      </c>
      <c r="AY5" s="133" t="s">
        <v>175</v>
      </c>
      <c r="AZ5" s="133" t="s">
        <v>176</v>
      </c>
      <c r="BA5" s="133" t="s">
        <v>177</v>
      </c>
      <c r="BB5" s="133" t="s">
        <v>178</v>
      </c>
      <c r="BC5" s="133" t="s">
        <v>179</v>
      </c>
      <c r="BD5" s="71"/>
      <c r="BE5" s="132" t="s">
        <v>33</v>
      </c>
      <c r="BF5" s="134" t="s">
        <v>189</v>
      </c>
      <c r="BG5" s="134" t="s">
        <v>190</v>
      </c>
      <c r="BH5" s="134" t="s">
        <v>191</v>
      </c>
      <c r="BI5" s="135"/>
      <c r="BJ5" s="136" t="s">
        <v>3</v>
      </c>
      <c r="BK5" s="137">
        <v>88</v>
      </c>
      <c r="BL5" s="72"/>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row>
    <row r="6" spans="1:103" s="2" customFormat="1">
      <c r="B6" s="11"/>
      <c r="C6" s="74">
        <v>0</v>
      </c>
      <c r="D6" s="159"/>
      <c r="E6" s="75"/>
      <c r="F6" s="75"/>
      <c r="G6" s="75"/>
      <c r="H6" s="75">
        <f>Constantes!$D$13</f>
        <v>75</v>
      </c>
      <c r="I6" s="75">
        <f>MAX(0,(H6-Constantes!$D$14)*(1-EXP(-Constantes!$D$22)))</f>
        <v>0.92929244669825384</v>
      </c>
      <c r="J6" s="75">
        <f>Constantes!$D$13</f>
        <v>75</v>
      </c>
      <c r="K6" s="75">
        <f>MAX(0,(J6-Constantes!$D$13)*(1-EXP(-Constantes!$D$23)))</f>
        <v>0</v>
      </c>
      <c r="L6" s="75"/>
      <c r="M6" s="75"/>
      <c r="N6" s="75"/>
      <c r="O6" s="75"/>
      <c r="P6" s="15"/>
      <c r="Q6" s="74">
        <v>0</v>
      </c>
      <c r="R6" s="140"/>
      <c r="S6" s="75"/>
      <c r="T6" s="75"/>
      <c r="U6" s="75"/>
      <c r="V6" s="75"/>
      <c r="W6" s="75"/>
      <c r="X6" s="75"/>
      <c r="Y6" s="75"/>
      <c r="Z6" s="75"/>
      <c r="AA6" s="75"/>
      <c r="AB6" s="75">
        <f>Constantes!$D$13</f>
        <v>75</v>
      </c>
      <c r="AC6" s="75">
        <f>MAX(0,(AB6-Constantes!$D$14)*(1-EXP(-Constantes!$D$22)))</f>
        <v>0.92929244669825384</v>
      </c>
      <c r="AD6" s="75">
        <f>Constantes!$D$13</f>
        <v>75</v>
      </c>
      <c r="AE6" s="75">
        <f>MAX(0,(AD6-Constantes!$D$13)*(1-EXP(-Constantes!$D$23)))</f>
        <v>0</v>
      </c>
      <c r="AF6" s="75"/>
      <c r="AG6" s="75"/>
      <c r="AH6" s="75"/>
      <c r="AI6" s="75"/>
      <c r="AJ6" s="15"/>
      <c r="AK6" s="74">
        <v>0</v>
      </c>
      <c r="AL6" s="140"/>
      <c r="AM6" s="75"/>
      <c r="AN6" s="75"/>
      <c r="AO6" s="75"/>
      <c r="AP6" s="75"/>
      <c r="AQ6" s="75"/>
      <c r="AR6" s="75"/>
      <c r="AS6" s="75"/>
      <c r="AT6" s="75"/>
      <c r="AU6" s="75"/>
      <c r="AV6" s="75">
        <f>Constantes!$D$13</f>
        <v>75</v>
      </c>
      <c r="AW6" s="75">
        <f>MAX(0,(AV6-Constantes!$D$14)*(1-EXP(-Constantes!$D$22)))</f>
        <v>0.92929244669825384</v>
      </c>
      <c r="AX6" s="75">
        <f>Constantes!$D$13</f>
        <v>75</v>
      </c>
      <c r="AY6" s="75">
        <f>MAX(0,(AX6-Constantes!$D$13)*(1-EXP(-Constantes!$D$23)))</f>
        <v>0</v>
      </c>
      <c r="AZ6" s="75"/>
      <c r="BA6" s="75"/>
      <c r="BB6" s="75"/>
      <c r="BC6" s="75"/>
      <c r="BD6" s="15"/>
      <c r="BE6" s="74"/>
      <c r="BF6" s="75"/>
      <c r="BG6" s="75"/>
      <c r="BH6" s="75"/>
      <c r="BI6" s="15"/>
      <c r="BJ6" s="30"/>
      <c r="BK6" s="109"/>
      <c r="BL6" s="38"/>
    </row>
    <row r="7" spans="1:103" s="2" customFormat="1">
      <c r="B7" s="11"/>
      <c r="C7" s="74">
        <v>1</v>
      </c>
      <c r="D7" s="159">
        <f>ETo!$I6*((1-Constantes!$D$19)*ETo!$K6+ETo!$L6)</f>
        <v>2.5826717684862381</v>
      </c>
      <c r="E7" s="75">
        <f>MIN(D7*Constantes!$D$17,0.8*(H6+Observaciones!$F6-F7-G7-Constantes!$D$14))</f>
        <v>1.6388623429291829</v>
      </c>
      <c r="F7" s="75">
        <f>IF(Observaciones!$F6&gt;0.05*Constantes!$D$18,((Observaciones!$F6-0.05*Constantes!$D$18)^2)/(Observaciones!$F6+0.95*Constantes!$D$18),0)</f>
        <v>2.2012205606166266</v>
      </c>
      <c r="G7" s="75">
        <f>MAX(0,H6+Observaciones!$F6-F7-Constantes!$D$13)</f>
        <v>17.898779439383361</v>
      </c>
      <c r="H7" s="75">
        <f>H6+Observaciones!$F6-F7-E7-G7-I6</f>
        <v>72.431845210372558</v>
      </c>
      <c r="I7" s="75">
        <f>MAX(0,(H7-Constantes!$D$14)*(1-EXP(-Constantes!$D$22)))</f>
        <v>0.89393590080265795</v>
      </c>
      <c r="J7" s="75">
        <f>J6+G7-K6</f>
        <v>92.898779439383361</v>
      </c>
      <c r="K7" s="75">
        <f>MAX(0,(J7-Constantes!$D$13)*(1-EXP(-Constantes!$D$23)))</f>
        <v>0.1236359006490281</v>
      </c>
      <c r="L7" s="75">
        <f>F7+I7+K7</f>
        <v>3.2187923620683123</v>
      </c>
      <c r="M7" s="75">
        <f>0.0526*F7*Observaciones!$F6^1.218</f>
        <v>4.4765362204858761</v>
      </c>
      <c r="N7" s="75">
        <f>M7*Constantes!$D$35</f>
        <v>2.0560281042552607E-2</v>
      </c>
      <c r="O7" s="75">
        <f>N7*1000000/(L7/1000*10000)</f>
        <v>638.7576062638941</v>
      </c>
      <c r="P7" s="15"/>
      <c r="Q7" s="74">
        <v>1</v>
      </c>
      <c r="R7" s="140">
        <f>ETo!$I6*((1-Constantes!$E$19)*ETo!$K6+ETo!$L6)</f>
        <v>2.5826717684862381</v>
      </c>
      <c r="S7" s="75">
        <f>MIN(R7*Constantes!$E$17,0.8*(AB6+Observaciones!$F6-Y7-AA7-Constantes!$D$14))</f>
        <v>1.6388623429291829</v>
      </c>
      <c r="T7" s="75">
        <f>IF(Observaciones!$F6&gt;0.05*Constantes!$E$18,((Observaciones!$F6-0.05*Constantes!$E$18)^2)/(Observaciones!$F6+0.95*Constantes!$E$18),0)</f>
        <v>2.2012205606166266</v>
      </c>
      <c r="U7" s="75">
        <f>(T7*Escenarios!$E$9*10000)/1000</f>
        <v>1100.6102803083133</v>
      </c>
      <c r="V7" s="75">
        <f>(Observaciones!$F6*Constantes!$E$28)/1000</f>
        <v>80.400000000000006</v>
      </c>
      <c r="W7" s="75">
        <f>(R7*Constantes!$E$28)/1000</f>
        <v>10.330687073944953</v>
      </c>
      <c r="X7" s="75">
        <f>MAX(0,U7+V7-W7)</f>
        <v>1170.6795932343684</v>
      </c>
      <c r="Y7" s="75">
        <f>IF(X7&gt;Constantes!$E$29,1000*((X7-Constantes!$E$29)/(Escenarios!$E$9*10000)),0)</f>
        <v>1.3119474217628544</v>
      </c>
      <c r="Z7" s="75">
        <f>W7*1000/Escenarios!$E$9/10000+S7</f>
        <v>1.6595237170770727</v>
      </c>
      <c r="AA7" s="75">
        <f>MAX(0,AB6+Observaciones!$F6-Y7-Constantes!$D$13)</f>
        <v>18.788052578237142</v>
      </c>
      <c r="AB7" s="75">
        <f>AB6+Observaciones!$F6-Y7-Z7-AA7-AC6</f>
        <v>72.411183836224666</v>
      </c>
      <c r="AC7" s="75">
        <f>MAX(0,(AB7-Constantes!$D$14)*(1-EXP(-Constantes!$D$22)))</f>
        <v>0.89365144955919062</v>
      </c>
      <c r="AD7" s="75">
        <f>AD6+AA7-AE6</f>
        <v>93.788052578237142</v>
      </c>
      <c r="AE7" s="75">
        <f>MAX(0,(AD7-Constantes!$D$13)*(1-EXP(-Constantes!$D$23)))</f>
        <v>0.12977855891338197</v>
      </c>
      <c r="AF7" s="75">
        <f>Y7+AC7+AE7</f>
        <v>2.3353774302354271</v>
      </c>
      <c r="AG7" s="75">
        <f>0.0526*Y7*Observaciones!$F6^1.218</f>
        <v>2.6680561948091581</v>
      </c>
      <c r="AH7" s="75">
        <f>AG7*Constantes!$E$35</f>
        <v>1.225411400706723E-2</v>
      </c>
      <c r="AI7" s="75">
        <f>AH7*1000000/(AF7/1000*10000)</f>
        <v>524.7166410198588</v>
      </c>
      <c r="AJ7" s="15"/>
      <c r="AK7" s="74">
        <v>1</v>
      </c>
      <c r="AL7" s="140">
        <f>ETo!$I6*((1-Constantes!$F$19)*ETo!$K6+ETo!$L6)</f>
        <v>2.5243227761819664</v>
      </c>
      <c r="AM7" s="75">
        <f>MIN(AL7*Constantes!$F$17,0.8*(AV6+Observaciones!$F6-AS7-AU7-Constantes!$D$14))</f>
        <v>1.6018363578999726</v>
      </c>
      <c r="AN7" s="75">
        <f>IF(Observaciones!$F6&gt;0.05*Constantes!$F$18,((Observaciones!$F6-0.05*Constantes!$F$18)^2)/(Observaciones!$F6+0.95*Constantes!$F$18),0)</f>
        <v>1.6621933500286719</v>
      </c>
      <c r="AO7" s="75">
        <f>(AN7*Escenarios!$F$9*10000)/1000</f>
        <v>831.09667501433591</v>
      </c>
      <c r="AP7" s="75">
        <f>(Observaciones!$F6*Constantes!$F$28)/1000</f>
        <v>20.100000000000001</v>
      </c>
      <c r="AQ7" s="75">
        <f>(AL7*Constantes!$F$28)/1000</f>
        <v>2.5243227761819664</v>
      </c>
      <c r="AR7" s="75">
        <f>MAX(0,AO7+AP7-AQ7)</f>
        <v>848.67235223815396</v>
      </c>
      <c r="AS7" s="75">
        <f>IF(AR7&gt;Constantes!$F$29,1000*((AR7-Constantes!$F$29)/(Escenarios!$F$9*10000)),0)</f>
        <v>1.4399917632998371</v>
      </c>
      <c r="AT7" s="75">
        <f>AQ7*1000/Escenarios!$F$9/10000+AM7</f>
        <v>1.6068850034523365</v>
      </c>
      <c r="AU7" s="75">
        <f>MAX(0,AV6+Observaciones!$F6-AS7-Constantes!$D$13)</f>
        <v>18.660008236700151</v>
      </c>
      <c r="AV7" s="75">
        <f>AV6+Observaciones!$F6-AS7-AT7-AU7-AW6</f>
        <v>72.463822549849411</v>
      </c>
      <c r="AW7" s="75">
        <f>MAX(0,(AV7-Constantes!$D$14)*(1-EXP(-Constantes!$D$22)))</f>
        <v>0.89437614228475193</v>
      </c>
      <c r="AX7" s="75">
        <f>AX6+AU7-AY6</f>
        <v>93.660008236700151</v>
      </c>
      <c r="AY7" s="75">
        <f>MAX(0,(AX7-Constantes!$D$13)*(1-EXP(-Constantes!$D$23)))</f>
        <v>0.12889409203995347</v>
      </c>
      <c r="AZ7" s="75">
        <f>AS7+AW7+AY7</f>
        <v>2.4632619976245422</v>
      </c>
      <c r="BA7" s="75">
        <f>0.0526*AS7*Observaciones!$F6^1.218</f>
        <v>2.9284549676418079</v>
      </c>
      <c r="BB7" s="75">
        <f>BA7*Constantes!$F$35</f>
        <v>4.5748637431636064E-3</v>
      </c>
      <c r="BC7" s="75">
        <f>BB7*1000000/(AZ7/1000*10000)</f>
        <v>185.723798263254</v>
      </c>
      <c r="BD7" s="15"/>
      <c r="BE7" s="74">
        <v>1</v>
      </c>
      <c r="BF7" s="75">
        <f>0.0526*Observaciones!$F6^2.218</f>
        <v>40.876584401228989</v>
      </c>
      <c r="BG7" s="75">
        <f>IF(Observaciones!$F6&gt;0.05*$BK$7,((Observaciones!$F6-0.05*$BK$7)^2)/(Observaciones!$F6+0.95*$BK$7),0)</f>
        <v>6.3653050962415536</v>
      </c>
      <c r="BH7" s="75">
        <f>0.0526*BG7*Observaciones!$F6^1.218</f>
        <v>12.944872189357753</v>
      </c>
      <c r="BI7" s="15"/>
      <c r="BJ7" s="74" t="s">
        <v>2</v>
      </c>
      <c r="BK7" s="75">
        <f>25400/BK5-254</f>
        <v>34.636363636363626</v>
      </c>
      <c r="BL7" s="38"/>
    </row>
    <row r="8" spans="1:103" s="2" customFormat="1">
      <c r="B8" s="11"/>
      <c r="C8" s="74">
        <v>2</v>
      </c>
      <c r="D8" s="159">
        <f>ETo!$I7*((1-Constantes!$D$19)*ETo!$K7+ETo!$L7)</f>
        <v>2.5746495937628846</v>
      </c>
      <c r="E8" s="75">
        <f>MIN(D8*Constantes!$D$17,0.8*(H7+Observaciones!$F7-F8-G8-Constantes!$D$14))</f>
        <v>1.6337717850724218</v>
      </c>
      <c r="F8" s="75">
        <f>IF(Observaciones!$F7&gt;0.05*Constantes!$D$18,((Observaciones!$F7-0.05*Constantes!$D$18)^2)/(Observaciones!$F7+0.95*Constantes!$D$18),0)</f>
        <v>0</v>
      </c>
      <c r="G8" s="75">
        <f>MAX(0,H7+Observaciones!$F7-F8-Constantes!$D$13)</f>
        <v>0</v>
      </c>
      <c r="H8" s="75">
        <f>H7+Observaciones!$F7-F8-E8-G8-I7</f>
        <v>70.704137524497469</v>
      </c>
      <c r="I8" s="75">
        <f>MAX(0,(H8-Constantes!$D$14)*(1-EXP(-Constantes!$D$22)))</f>
        <v>0.87015003854212103</v>
      </c>
      <c r="J8" s="75">
        <f>J7+G8-K7</f>
        <v>92.775143538734326</v>
      </c>
      <c r="K8" s="75">
        <f>MAX(0,(J8-Constantes!$D$13)*(1-EXP(-Constantes!$D$23)))</f>
        <v>0.12278188510114872</v>
      </c>
      <c r="L8" s="75">
        <f t="shared" ref="L8:L71" si="0">F8+I8+K8</f>
        <v>0.99293192364326976</v>
      </c>
      <c r="M8" s="75">
        <f>0.0526*F8*Observaciones!$F7^1.218</f>
        <v>0</v>
      </c>
      <c r="N8" s="75">
        <f>M8*Constantes!$D$35</f>
        <v>0</v>
      </c>
      <c r="O8" s="75">
        <f t="shared" ref="O8:O71" si="1">N8*1000000/(L8/1000*10000)</f>
        <v>0</v>
      </c>
      <c r="P8" s="15"/>
      <c r="Q8" s="74">
        <v>2</v>
      </c>
      <c r="R8" s="140">
        <f>ETo!$I7*((1-Constantes!$E$19)*ETo!$K7+ETo!$L7)</f>
        <v>2.5746495937628846</v>
      </c>
      <c r="S8" s="75">
        <f>MIN(R8*Constantes!$E$17,0.8*(AB7+Observaciones!$F7-Y8-AA8-Constantes!$D$14))</f>
        <v>1.6337717850724218</v>
      </c>
      <c r="T8" s="75">
        <f>IF(Observaciones!$F7&gt;0.05*Constantes!$E$18,((Observaciones!$F7-0.05*Constantes!$E$18)^2)/(Observaciones!$F7+0.95*Constantes!$E$18),0)</f>
        <v>0</v>
      </c>
      <c r="U8" s="75">
        <f>(T8*Escenarios!$E$9*10000)/1000</f>
        <v>0</v>
      </c>
      <c r="V8" s="75">
        <f>(Observaciones!$F7*Constantes!$E$28)/1000</f>
        <v>3.2</v>
      </c>
      <c r="W8" s="75">
        <f>(R8*Constantes!$E$28)/1000</f>
        <v>10.298598375051538</v>
      </c>
      <c r="X8" s="75">
        <f t="shared" ref="X8:X71" si="2">MAX(0,U8+V8-W8)</f>
        <v>0</v>
      </c>
      <c r="Y8" s="75">
        <f>IF(X8&gt;Constantes!$E$29,1000*((X8-Constantes!$E$29)/(Escenarios!$E$9*10000)),0)</f>
        <v>0</v>
      </c>
      <c r="Z8" s="75">
        <f>W8*1000/Escenarios!$E$9/10000+S8</f>
        <v>1.6543689818225249</v>
      </c>
      <c r="AA8" s="75">
        <f>MAX(0,AB7+Observaciones!$F7-Y8-Constantes!$D$13)</f>
        <v>0</v>
      </c>
      <c r="AB8" s="75">
        <f>AB7+Observaciones!$F7-Y8-Z8-AA8-AC7</f>
        <v>70.663163404842948</v>
      </c>
      <c r="AC8" s="75">
        <f>MAX(0,(AB8-Constantes!$D$14)*(1-EXP(-Constantes!$D$22)))</f>
        <v>0.86958593572871279</v>
      </c>
      <c r="AD8" s="75">
        <f t="shared" ref="AD8:AD71" si="3">AD7+AA8-AE7</f>
        <v>93.658274019323756</v>
      </c>
      <c r="AE8" s="75">
        <f>MAX(0,(AD8-Constantes!$D$13)*(1-EXP(-Constantes!$D$23)))</f>
        <v>0.12888211292551285</v>
      </c>
      <c r="AF8" s="75">
        <f t="shared" ref="AF8:AF71" si="4">Y8+AC8+AE8</f>
        <v>0.99846804865422567</v>
      </c>
      <c r="AG8" s="75">
        <f>0.0526*Y8*Observaciones!$F7^1.218</f>
        <v>0</v>
      </c>
      <c r="AH8" s="75">
        <f>AG8*Constantes!$E$35</f>
        <v>0</v>
      </c>
      <c r="AI8" s="75">
        <f t="shared" ref="AI8:AI71" si="5">AH8*1000000/(AF8/1000*10000)</f>
        <v>0</v>
      </c>
      <c r="AJ8" s="15"/>
      <c r="AK8" s="74">
        <v>2</v>
      </c>
      <c r="AL8" s="140">
        <f>ETo!$I7*((1-Constantes!$F$19)*ETo!$K7+ETo!$L7)</f>
        <v>2.5164583487580243</v>
      </c>
      <c r="AM8" s="75">
        <f>MIN(AL8*Constantes!$F$17,0.8*(AV7+Observaciones!$F7-AS8-AU8-Constantes!$D$14))</f>
        <v>1.5968459003005724</v>
      </c>
      <c r="AN8" s="75">
        <f>IF(Observaciones!$F7&gt;0.05*Constantes!$F$18,((Observaciones!$F7-0.05*Constantes!$F$18)^2)/(Observaciones!$F7+0.95*Constantes!$F$18),0)</f>
        <v>0</v>
      </c>
      <c r="AO8" s="75">
        <f>(AN8*Escenarios!$F$9*10000)/1000</f>
        <v>0</v>
      </c>
      <c r="AP8" s="75">
        <f>(Observaciones!$F7*Constantes!$F$28)/1000</f>
        <v>0.8</v>
      </c>
      <c r="AQ8" s="75">
        <f>(AL8*Constantes!$F$28)/1000</f>
        <v>2.5164583487580243</v>
      </c>
      <c r="AR8" s="75">
        <f t="shared" ref="AR8:AR71" si="6">MAX(0,AO8+AP8-AQ8)</f>
        <v>0</v>
      </c>
      <c r="AS8" s="75">
        <f>IF(AR8&gt;Constantes!$F$29,1000*((AR8-Constantes!$F$29)/(Escenarios!$F$9*10000)),0)</f>
        <v>0</v>
      </c>
      <c r="AT8" s="75">
        <f>AQ8*1000/Escenarios!$F$9/10000+AM8</f>
        <v>1.6018788169980884</v>
      </c>
      <c r="AU8" s="75">
        <f>MAX(0,AV7+Observaciones!$F7-AS8-Constantes!$D$13)</f>
        <v>0</v>
      </c>
      <c r="AV8" s="75">
        <f>AV7+Observaciones!$F7-AS8-AT8-AU8-AW7</f>
        <v>70.767567590566557</v>
      </c>
      <c r="AW8" s="75">
        <f>MAX(0,(AV8-Constantes!$D$14)*(1-EXP(-Constantes!$D$22)))</f>
        <v>0.87102329900569997</v>
      </c>
      <c r="AX8" s="75">
        <f t="shared" ref="AX8:AX71" si="7">AX7+AU8-AY7</f>
        <v>93.531114144660194</v>
      </c>
      <c r="AY8" s="75">
        <f>MAX(0,(AX8-Constantes!$D$13)*(1-EXP(-Constantes!$D$23)))</f>
        <v>0.12800375551104837</v>
      </c>
      <c r="AZ8" s="75">
        <f t="shared" ref="AZ8:AZ71" si="8">AS8+AW8+AY8</f>
        <v>0.99902705451674834</v>
      </c>
      <c r="BA8" s="75">
        <f>0.0526*AS8*Observaciones!$F7^1.218</f>
        <v>0</v>
      </c>
      <c r="BB8" s="75">
        <f>BA8*Constantes!$F$35</f>
        <v>0</v>
      </c>
      <c r="BC8" s="75">
        <f t="shared" ref="BC8:BC71" si="9">BB8*1000000/(AZ8/1000*10000)</f>
        <v>0</v>
      </c>
      <c r="BD8" s="15"/>
      <c r="BE8" s="74">
        <v>2</v>
      </c>
      <c r="BF8" s="75">
        <f>0.0526*Observaciones!$F7^2.218</f>
        <v>3.2065597387029521E-2</v>
      </c>
      <c r="BG8" s="75">
        <f>IF(Observaciones!$F7&gt;0.05*$BK$7,((Observaciones!$F7-0.05*$BK$7)^2)/(Observaciones!$F7+0.95*$BK$7),0)</f>
        <v>0</v>
      </c>
      <c r="BH8" s="75">
        <f>0.0526*BG8*Observaciones!$F7^1.218</f>
        <v>0</v>
      </c>
      <c r="BI8" s="15"/>
      <c r="BJ8" s="74" t="s">
        <v>5</v>
      </c>
      <c r="BK8" s="75">
        <f>SUM(BF372:BF736)</f>
        <v>1019.1090894831386</v>
      </c>
      <c r="BL8" s="38"/>
    </row>
    <row r="9" spans="1:103" s="2" customFormat="1" ht="16">
      <c r="B9" s="11"/>
      <c r="C9" s="74">
        <v>3</v>
      </c>
      <c r="D9" s="159">
        <f>ETo!$I8*((1-Constantes!$D$19)*ETo!$K8+ETo!$L8)</f>
        <v>2.6175102899686564</v>
      </c>
      <c r="E9" s="75">
        <f>MIN(D9*Constantes!$D$17,0.8*(H8+Observaciones!$F8-F9-G9-Constantes!$D$14))</f>
        <v>1.6609695040626822</v>
      </c>
      <c r="F9" s="75">
        <f>IF(Observaciones!$F8&gt;0.05*Constantes!$D$18,((Observaciones!$F8-0.05*Constantes!$D$18)^2)/(Observaciones!$F8+0.95*Constantes!$D$18),0)</f>
        <v>1.1336958530836891</v>
      </c>
      <c r="G9" s="75">
        <f>MAX(0,H8+Observaciones!$F8-F9-Constantes!$D$13)</f>
        <v>10.070441671413775</v>
      </c>
      <c r="H9" s="75">
        <f>H8+Observaciones!$F8-F9-E9-G9-I8</f>
        <v>72.468880457395201</v>
      </c>
      <c r="I9" s="75">
        <f>MAX(0,(H9-Constantes!$D$14)*(1-EXP(-Constantes!$D$22)))</f>
        <v>0.89444577599258013</v>
      </c>
      <c r="J9" s="75">
        <f>J8+G9-K8</f>
        <v>102.72280332504695</v>
      </c>
      <c r="K9" s="75">
        <f>MAX(0,(J9-Constantes!$D$13)*(1-EXP(-Constantes!$D$23)))</f>
        <v>0.1914953904659174</v>
      </c>
      <c r="L9" s="75">
        <f t="shared" si="0"/>
        <v>2.2196370195421866</v>
      </c>
      <c r="M9" s="75">
        <f>0.0526*F9*Observaciones!$F8^1.218</f>
        <v>1.6799885065908067</v>
      </c>
      <c r="N9" s="75">
        <f>M9*Constantes!$D$35</f>
        <v>7.7160183996045489E-3</v>
      </c>
      <c r="O9" s="75">
        <f t="shared" si="1"/>
        <v>347.62523474203113</v>
      </c>
      <c r="P9" s="15"/>
      <c r="Q9" s="74">
        <v>3</v>
      </c>
      <c r="R9" s="140">
        <f>ETo!$I8*((1-Constantes!$E$19)*ETo!$K8+ETo!$L8)</f>
        <v>2.6175102899686564</v>
      </c>
      <c r="S9" s="75">
        <f>MIN(R9*Constantes!$E$17,0.8*(AB8+Observaciones!$F8-Y9-AA9-Constantes!$D$14))</f>
        <v>1.6609695040626822</v>
      </c>
      <c r="T9" s="75">
        <f>IF(Observaciones!$F8&gt;0.05*Constantes!$E$18,((Observaciones!$F8-0.05*Constantes!$E$18)^2)/(Observaciones!$F8+0.95*Constantes!$E$18),0)</f>
        <v>1.1336958530836891</v>
      </c>
      <c r="U9" s="75">
        <f>(T9*Escenarios!$E$9*10000)/1000</f>
        <v>566.84792654184457</v>
      </c>
      <c r="V9" s="75">
        <f>(Observaciones!$F8*Constantes!$E$28)/1000</f>
        <v>62</v>
      </c>
      <c r="W9" s="75">
        <f>(R9*Constantes!$E$28)/1000</f>
        <v>10.470041159874626</v>
      </c>
      <c r="X9" s="75">
        <f t="shared" si="2"/>
        <v>618.37788538196992</v>
      </c>
      <c r="Y9" s="75">
        <f>IF(X9&gt;Constantes!$E$29,1000*((X9-Constantes!$E$29)/(Escenarios!$E$9*10000)),0)</f>
        <v>0.20734400605805742</v>
      </c>
      <c r="Z9" s="75">
        <f>W9*1000/Escenarios!$E$9/10000+S9</f>
        <v>1.6819095863824314</v>
      </c>
      <c r="AA9" s="75">
        <f>MAX(0,AB8+Observaciones!$F8-Y9-Constantes!$D$13)</f>
        <v>10.955819398784897</v>
      </c>
      <c r="AB9" s="75">
        <f>AB8+Observaciones!$F8-Y9-Z9-AA9-AC8</f>
        <v>72.448504477888861</v>
      </c>
      <c r="AC9" s="75">
        <f>MAX(0,(AB9-Constantes!$D$14)*(1-EXP(-Constantes!$D$22)))</f>
        <v>0.89416525386147905</v>
      </c>
      <c r="AD9" s="75">
        <f t="shared" si="3"/>
        <v>104.48521130518314</v>
      </c>
      <c r="AE9" s="75">
        <f>MAX(0,(AD9-Constantes!$D$13)*(1-EXP(-Constantes!$D$23)))</f>
        <v>0.20366923163051243</v>
      </c>
      <c r="AF9" s="75">
        <f t="shared" si="4"/>
        <v>1.3051784915500488</v>
      </c>
      <c r="AG9" s="75">
        <f>0.0526*Y9*Observaciones!$F8^1.218</f>
        <v>0.3072566122038351</v>
      </c>
      <c r="AH9" s="75">
        <f>AG9*Constantes!$E$35</f>
        <v>1.4111987456247547E-3</v>
      </c>
      <c r="AI9" s="75">
        <f t="shared" si="5"/>
        <v>108.12304636960378</v>
      </c>
      <c r="AJ9" s="15"/>
      <c r="AK9" s="74">
        <v>3</v>
      </c>
      <c r="AL9" s="140">
        <f>ETo!$I8*((1-Constantes!$F$19)*ETo!$K8+ETo!$L8)</f>
        <v>2.5584838801638279</v>
      </c>
      <c r="AM9" s="75">
        <f>MIN(AL9*Constantes!$F$17,0.8*(AV8+Observaciones!$F8-AS9-AU9-Constantes!$D$14))</f>
        <v>1.6235136564215633</v>
      </c>
      <c r="AN9" s="75">
        <f>IF(Observaciones!$F8&gt;0.05*Constantes!$F$18,((Observaciones!$F8-0.05*Constantes!$F$18)^2)/(Observaciones!$F8+0.95*Constantes!$F$18),0)</f>
        <v>0.80410261691778873</v>
      </c>
      <c r="AO9" s="75">
        <f>(AN9*Escenarios!$F$9*10000)/1000</f>
        <v>402.05130845889437</v>
      </c>
      <c r="AP9" s="75">
        <f>(Observaciones!$F8*Constantes!$F$28)/1000</f>
        <v>15.5</v>
      </c>
      <c r="AQ9" s="75">
        <f>(AL9*Constantes!$F$28)/1000</f>
        <v>2.5584838801638279</v>
      </c>
      <c r="AR9" s="75">
        <f t="shared" si="6"/>
        <v>414.99282457873056</v>
      </c>
      <c r="AS9" s="75">
        <f>IF(AR9&gt;Constantes!$F$29,1000*((AR9-Constantes!$F$29)/(Escenarios!$F$9*10000)),0)</f>
        <v>0.57263270798099053</v>
      </c>
      <c r="AT9" s="75">
        <f>AQ9*1000/Escenarios!$F$9/10000+AM9</f>
        <v>1.6286306241818909</v>
      </c>
      <c r="AU9" s="75">
        <f>MAX(0,AV8+Observaciones!$F8-AS9-Constantes!$D$13)</f>
        <v>10.694934882585571</v>
      </c>
      <c r="AV9" s="75">
        <f>AV8+Observaciones!$F8-AS9-AT9-AU9-AW8</f>
        <v>72.500346076812406</v>
      </c>
      <c r="AW9" s="75">
        <f>MAX(0,(AV9-Constantes!$D$14)*(1-EXP(-Constantes!$D$22)))</f>
        <v>0.89487897247339621</v>
      </c>
      <c r="AX9" s="75">
        <f t="shared" si="7"/>
        <v>104.09804527173472</v>
      </c>
      <c r="AY9" s="75">
        <f>MAX(0,(AX9-Constantes!$D$13)*(1-EXP(-Constantes!$D$23)))</f>
        <v>0.20099488048784275</v>
      </c>
      <c r="AZ9" s="75">
        <f t="shared" si="8"/>
        <v>1.6685065609422294</v>
      </c>
      <c r="BA9" s="75">
        <f>0.0526*AS9*Observaciones!$F8^1.218</f>
        <v>0.84856654039028045</v>
      </c>
      <c r="BB9" s="75">
        <f>BA9*Constantes!$F$35</f>
        <v>1.325639745937218E-3</v>
      </c>
      <c r="BC9" s="75">
        <f t="shared" si="9"/>
        <v>79.450676249580368</v>
      </c>
      <c r="BD9" s="15"/>
      <c r="BE9" s="74">
        <v>3</v>
      </c>
      <c r="BF9" s="75">
        <f>0.0526*Observaciones!$F8^2.218</f>
        <v>22.968966307258103</v>
      </c>
      <c r="BG9" s="75">
        <f>IF(Observaciones!$F8&gt;0.05*$BK$7,((Observaciones!$F8-0.05*$BK$7)^2)/(Observaciones!$F8+0.95*$BK$7),0)</f>
        <v>3.9162196194264949</v>
      </c>
      <c r="BH9" s="75">
        <f>0.0526*BG9*Observaciones!$F8^1.218</f>
        <v>5.8033236445438945</v>
      </c>
      <c r="BI9" s="15"/>
      <c r="BJ9" s="74" t="s">
        <v>192</v>
      </c>
      <c r="BK9" s="75">
        <f>SUM(BH372:BH736)</f>
        <v>300.80185968118889</v>
      </c>
      <c r="BL9" s="38"/>
    </row>
    <row r="10" spans="1:103" s="2" customFormat="1">
      <c r="B10" s="11"/>
      <c r="C10" s="74">
        <v>4</v>
      </c>
      <c r="D10" s="159">
        <f>ETo!$I9*((1-Constantes!$D$19)*ETo!$K9+ETo!$L9)</f>
        <v>2.5987636118733186</v>
      </c>
      <c r="E10" s="75">
        <f>MIN(D10*Constantes!$D$17,0.8*(H9+Observaciones!$F9-F10-G10-Constantes!$D$14))</f>
        <v>1.6490735964369632</v>
      </c>
      <c r="F10" s="75">
        <f>IF(Observaciones!$F9&gt;0.05*Constantes!$D$18,((Observaciones!$F9-0.05*Constantes!$D$18)^2)/(Observaciones!$F9+0.95*Constantes!$D$18),0)</f>
        <v>0</v>
      </c>
      <c r="G10" s="75">
        <f>MAX(0,H9+Observaciones!$F9-F10-Constantes!$D$13)</f>
        <v>0</v>
      </c>
      <c r="H10" s="75">
        <f>H9+Observaciones!$F9-F10-E10-G10-I9</f>
        <v>72.225361084965655</v>
      </c>
      <c r="I10" s="75">
        <f>MAX(0,(H10-Constantes!$D$14)*(1-EXP(-Constantes!$D$22)))</f>
        <v>0.89109317283075085</v>
      </c>
      <c r="J10" s="75">
        <f t="shared" ref="J10:J71" si="10">J9+G10-K9</f>
        <v>102.53130793458104</v>
      </c>
      <c r="K10" s="75">
        <f>MAX(0,(J10-Constantes!$D$13)*(1-EXP(-Constantes!$D$23)))</f>
        <v>0.1901726351824875</v>
      </c>
      <c r="L10" s="75">
        <f t="shared" si="0"/>
        <v>1.0812658080132382</v>
      </c>
      <c r="M10" s="75">
        <f>0.0526*F10*Observaciones!$F9^1.218</f>
        <v>0</v>
      </c>
      <c r="N10" s="75">
        <f>M10*Constantes!$D$35</f>
        <v>0</v>
      </c>
      <c r="O10" s="75">
        <f t="shared" si="1"/>
        <v>0</v>
      </c>
      <c r="P10" s="15"/>
      <c r="Q10" s="74">
        <v>4</v>
      </c>
      <c r="R10" s="140">
        <f>ETo!$I9*((1-Constantes!$E$19)*ETo!$K9+ETo!$L9)</f>
        <v>2.5987636118733186</v>
      </c>
      <c r="S10" s="75">
        <f>MIN(R10*Constantes!$E$17,0.8*(AB9+Observaciones!$F9-Y10-AA10-Constantes!$D$14))</f>
        <v>1.6490735964369632</v>
      </c>
      <c r="T10" s="75">
        <f>IF(Observaciones!$F9&gt;0.05*Constantes!$E$18,((Observaciones!$F9-0.05*Constantes!$E$18)^2)/(Observaciones!$F9+0.95*Constantes!$E$18),0)</f>
        <v>0</v>
      </c>
      <c r="U10" s="75">
        <f>(T10*Escenarios!$E$9*10000)/1000</f>
        <v>0</v>
      </c>
      <c r="V10" s="75">
        <f>(Observaciones!$F9*Constantes!$E$28)/1000</f>
        <v>9.1999999999999993</v>
      </c>
      <c r="W10" s="75">
        <f>(R10*Constantes!$E$28)/1000</f>
        <v>10.395054447493274</v>
      </c>
      <c r="X10" s="75">
        <f t="shared" si="2"/>
        <v>0</v>
      </c>
      <c r="Y10" s="75">
        <f>IF(X10&gt;Constantes!$E$29,1000*((X10-Constantes!$E$29)/(Escenarios!$E$9*10000)),0)</f>
        <v>0</v>
      </c>
      <c r="Z10" s="75">
        <f>W10*1000/Escenarios!$E$9/10000+S10</f>
        <v>1.6698637053319496</v>
      </c>
      <c r="AA10" s="75">
        <f>MAX(0,AB9+Observaciones!$F9-Y10-Constantes!$D$13)</f>
        <v>0</v>
      </c>
      <c r="AB10" s="75">
        <f>AB9+Observaciones!$F9-Y10-Z10-AA10-AC9</f>
        <v>72.184475518695436</v>
      </c>
      <c r="AC10" s="75">
        <f>MAX(0,(AB10-Constantes!$D$14)*(1-EXP(-Constantes!$D$22)))</f>
        <v>0.8905302891579524</v>
      </c>
      <c r="AD10" s="75">
        <f t="shared" si="3"/>
        <v>104.28154207355263</v>
      </c>
      <c r="AE10" s="75">
        <f>MAX(0,(AD10-Constantes!$D$13)*(1-EXP(-Constantes!$D$23)))</f>
        <v>0.20226238548368927</v>
      </c>
      <c r="AF10" s="75">
        <f t="shared" si="4"/>
        <v>1.0927926746416416</v>
      </c>
      <c r="AG10" s="75">
        <f>0.0526*Y10*Observaciones!$F9^1.218</f>
        <v>0</v>
      </c>
      <c r="AH10" s="75">
        <f>AG10*Constantes!$E$35</f>
        <v>0</v>
      </c>
      <c r="AI10" s="75">
        <f t="shared" si="5"/>
        <v>0</v>
      </c>
      <c r="AJ10" s="15"/>
      <c r="AK10" s="74">
        <v>4</v>
      </c>
      <c r="AL10" s="140">
        <f>ETo!$I9*((1-Constantes!$F$19)*ETo!$K9+ETo!$L9)</f>
        <v>2.5401002539125863</v>
      </c>
      <c r="AM10" s="75">
        <f>MIN(AL10*Constantes!$F$17,0.8*(AV9+Observaciones!$F9-AS10-AU10-Constantes!$D$14))</f>
        <v>1.6118481272756344</v>
      </c>
      <c r="AN10" s="75">
        <f>IF(Observaciones!$F9&gt;0.05*Constantes!$F$18,((Observaciones!$F9-0.05*Constantes!$F$18)^2)/(Observaciones!$F9+0.95*Constantes!$F$18),0)</f>
        <v>0</v>
      </c>
      <c r="AO10" s="75">
        <f>(AN10*Escenarios!$F$9*10000)/1000</f>
        <v>0</v>
      </c>
      <c r="AP10" s="75">
        <f>(Observaciones!$F9*Constantes!$F$28)/1000</f>
        <v>2.2999999999999998</v>
      </c>
      <c r="AQ10" s="75">
        <f>(AL10*Constantes!$F$28)/1000</f>
        <v>2.5401002539125863</v>
      </c>
      <c r="AR10" s="75">
        <f t="shared" si="6"/>
        <v>0</v>
      </c>
      <c r="AS10" s="75">
        <f>IF(AR10&gt;Constantes!$F$29,1000*((AR10-Constantes!$F$29)/(Escenarios!$F$9*10000)),0)</f>
        <v>0</v>
      </c>
      <c r="AT10" s="75">
        <f>AQ10*1000/Escenarios!$F$9/10000+AM10</f>
        <v>1.6169283277834596</v>
      </c>
      <c r="AU10" s="75">
        <f>MAX(0,AV9+Observaciones!$F9-AS10-Constantes!$D$13)</f>
        <v>0</v>
      </c>
      <c r="AV10" s="75">
        <f>AV9+Observaciones!$F9-AS10-AT10-AU10-AW9</f>
        <v>72.288538776555555</v>
      </c>
      <c r="AW10" s="75">
        <f>MAX(0,(AV10-Constantes!$D$14)*(1-EXP(-Constantes!$D$22)))</f>
        <v>0.89196295878029641</v>
      </c>
      <c r="AX10" s="75">
        <f t="shared" si="7"/>
        <v>103.89705039124688</v>
      </c>
      <c r="AY10" s="75">
        <f>MAX(0,(AX10-Constantes!$D$13)*(1-EXP(-Constantes!$D$23)))</f>
        <v>0.19960650743374056</v>
      </c>
      <c r="AZ10" s="75">
        <f t="shared" si="8"/>
        <v>1.0915694662140369</v>
      </c>
      <c r="BA10" s="75">
        <f>0.0526*AS10*Observaciones!$F9^1.218</f>
        <v>0</v>
      </c>
      <c r="BB10" s="75">
        <f>BA10*Constantes!$F$35</f>
        <v>0</v>
      </c>
      <c r="BC10" s="75">
        <f t="shared" si="9"/>
        <v>0</v>
      </c>
      <c r="BD10" s="15"/>
      <c r="BE10" s="74">
        <v>4</v>
      </c>
      <c r="BF10" s="75">
        <f>0.0526*Observaciones!$F9^2.218</f>
        <v>0.33365534346892783</v>
      </c>
      <c r="BG10" s="75">
        <f>IF(Observaciones!$F9&gt;0.05*$BK$7,((Observaciones!$F9-0.05*$BK$7)^2)/(Observaciones!$F9+0.95*$BK$7),0)</f>
        <v>9.1701390926697667E-3</v>
      </c>
      <c r="BH10" s="75">
        <f>0.0526*BG10*Observaciones!$F9^1.218</f>
        <v>1.3302895254880757E-3</v>
      </c>
      <c r="BI10" s="15"/>
      <c r="BJ10" s="74" t="s">
        <v>6</v>
      </c>
      <c r="BK10" s="75">
        <f>BK8/BK9</f>
        <v>3.3879746972417744</v>
      </c>
      <c r="BL10" s="38"/>
    </row>
    <row r="11" spans="1:103" s="2" customFormat="1">
      <c r="B11" s="11"/>
      <c r="C11" s="74">
        <v>5</v>
      </c>
      <c r="D11" s="159">
        <f>ETo!$I10*((1-Constantes!$D$19)*ETo!$K10+ETo!$L10)</f>
        <v>2.5746533007835399</v>
      </c>
      <c r="E11" s="75">
        <f>MIN(D11*Constantes!$D$17,0.8*(H10+Observaciones!$F10-F11-G11-Constantes!$D$14))</f>
        <v>1.6337741374025285</v>
      </c>
      <c r="F11" s="75">
        <f>IF(Observaciones!$F10&gt;0.05*Constantes!$D$18,((Observaciones!$F10-0.05*Constantes!$D$18)^2)/(Observaciones!$F10+0.95*Constantes!$D$18),0)</f>
        <v>0.25019401545764042</v>
      </c>
      <c r="G11" s="75">
        <f>MAX(0,H10+Observaciones!$F10-F11-Constantes!$D$13)</f>
        <v>6.5751670695080122</v>
      </c>
      <c r="H11" s="75">
        <f>H10+Observaciones!$F10-F11-E11-G11-I10</f>
        <v>72.475132689766724</v>
      </c>
      <c r="I11" s="75">
        <f>MAX(0,(H11-Constantes!$D$14)*(1-EXP(-Constantes!$D$22)))</f>
        <v>0.89453185232321497</v>
      </c>
      <c r="J11" s="75">
        <f t="shared" si="10"/>
        <v>108.91630236890656</v>
      </c>
      <c r="K11" s="75">
        <f>MAX(0,(J11-Constantes!$D$13)*(1-EXP(-Constantes!$D$23)))</f>
        <v>0.23427701337209125</v>
      </c>
      <c r="L11" s="75">
        <f t="shared" si="0"/>
        <v>1.3790028811529467</v>
      </c>
      <c r="M11" s="75">
        <f>0.0526*F11*Observaciones!$F10^1.218</f>
        <v>0.20685642910293098</v>
      </c>
      <c r="N11" s="75">
        <f>M11*Constantes!$D$35</f>
        <v>9.500707932066061E-4</v>
      </c>
      <c r="O11" s="75">
        <f t="shared" si="1"/>
        <v>68.895490081375158</v>
      </c>
      <c r="P11" s="15"/>
      <c r="Q11" s="74">
        <v>5</v>
      </c>
      <c r="R11" s="140">
        <f>ETo!$I10*((1-Constantes!$E$19)*ETo!$K10+ETo!$L10)</f>
        <v>2.5746533007835399</v>
      </c>
      <c r="S11" s="75">
        <f>MIN(R11*Constantes!$E$17,0.8*(AB10+Observaciones!$F10-Y11-AA11-Constantes!$D$14))</f>
        <v>1.6337741374025285</v>
      </c>
      <c r="T11" s="75">
        <f>IF(Observaciones!$F10&gt;0.05*Constantes!$E$18,((Observaciones!$F10-0.05*Constantes!$E$18)^2)/(Observaciones!$F10+0.95*Constantes!$E$18),0)</f>
        <v>0.25019401545764042</v>
      </c>
      <c r="U11" s="75">
        <f>(T11*Escenarios!$E$9*10000)/1000</f>
        <v>125.0970077288202</v>
      </c>
      <c r="V11" s="75">
        <f>(Observaciones!$F10*Constantes!$E$28)/1000</f>
        <v>38.4</v>
      </c>
      <c r="W11" s="75">
        <f>(R11*Constantes!$E$28)/1000</f>
        <v>10.29861320313416</v>
      </c>
      <c r="X11" s="75">
        <f t="shared" si="2"/>
        <v>153.19839452568604</v>
      </c>
      <c r="Y11" s="75">
        <f>IF(X11&gt;Constantes!$E$29,1000*((X11-Constantes!$E$29)/(Escenarios!$E$9*10000)),0)</f>
        <v>0</v>
      </c>
      <c r="Z11" s="75">
        <f>W11*1000/Escenarios!$E$9/10000+S11</f>
        <v>1.6543713638087969</v>
      </c>
      <c r="AA11" s="75">
        <f>MAX(0,AB10+Observaciones!$F10-Y11-Constantes!$D$13)</f>
        <v>6.7844755186954302</v>
      </c>
      <c r="AB11" s="75">
        <f>AB10+Observaciones!$F10-Y11-Z11-AA11-AC10</f>
        <v>72.455098347033257</v>
      </c>
      <c r="AC11" s="75">
        <f>MAX(0,(AB11-Constantes!$D$14)*(1-EXP(-Constantes!$D$22)))</f>
        <v>0.89425603360652206</v>
      </c>
      <c r="AD11" s="75">
        <f t="shared" si="3"/>
        <v>110.86375520676437</v>
      </c>
      <c r="AE11" s="75">
        <f>MAX(0,(AD11-Constantes!$D$13)*(1-EXP(-Constantes!$D$23)))</f>
        <v>0.24772905273575138</v>
      </c>
      <c r="AF11" s="75">
        <f t="shared" si="4"/>
        <v>1.1419850863422734</v>
      </c>
      <c r="AG11" s="75">
        <f>0.0526*Y11*Observaciones!$F10^1.218</f>
        <v>0</v>
      </c>
      <c r="AH11" s="75">
        <f>AG11*Constantes!$E$35</f>
        <v>0</v>
      </c>
      <c r="AI11" s="75">
        <f t="shared" si="5"/>
        <v>0</v>
      </c>
      <c r="AJ11" s="15"/>
      <c r="AK11" s="74">
        <v>5</v>
      </c>
      <c r="AL11" s="140">
        <f>ETo!$I10*((1-Constantes!$F$19)*ETo!$K10+ETo!$L10)</f>
        <v>2.5164619941417565</v>
      </c>
      <c r="AM11" s="75">
        <f>MIN(AL11*Constantes!$F$17,0.8*(AV10+Observaciones!$F10-AS11-AU11-Constantes!$D$14))</f>
        <v>1.596848213518302</v>
      </c>
      <c r="AN11" s="75">
        <f>IF(Observaciones!$F10&gt;0.05*Constantes!$F$18,((Observaciones!$F10-0.05*Constantes!$F$18)^2)/(Observaciones!$F10+0.95*Constantes!$F$18),0)</f>
        <v>0.13795742193978278</v>
      </c>
      <c r="AO11" s="75">
        <f>(AN11*Escenarios!$F$9*10000)/1000</f>
        <v>68.978710969891381</v>
      </c>
      <c r="AP11" s="75">
        <f>(Observaciones!$F10*Constantes!$F$28)/1000</f>
        <v>9.6</v>
      </c>
      <c r="AQ11" s="75">
        <f>(AL11*Constantes!$F$28)/1000</f>
        <v>2.5164619941417565</v>
      </c>
      <c r="AR11" s="75">
        <f t="shared" si="6"/>
        <v>76.062248975749625</v>
      </c>
      <c r="AS11" s="75">
        <f>IF(AR11&gt;Constantes!$F$29,1000*((AR11-Constantes!$F$29)/(Escenarios!$F$9*10000)),0)</f>
        <v>0</v>
      </c>
      <c r="AT11" s="75">
        <f>AQ11*1000/Escenarios!$F$9/10000+AM11</f>
        <v>1.6018811375065856</v>
      </c>
      <c r="AU11" s="75">
        <f>MAX(0,AV10+Observaciones!$F10-AS11-Constantes!$D$13)</f>
        <v>6.8885387765555492</v>
      </c>
      <c r="AV11" s="75">
        <f>AV10+Observaciones!$F10-AS11-AT11-AU11-AW10</f>
        <v>72.506155903713122</v>
      </c>
      <c r="AW11" s="75">
        <f>MAX(0,(AV11-Constantes!$D$14)*(1-EXP(-Constantes!$D$22)))</f>
        <v>0.89495895807718084</v>
      </c>
      <c r="AX11" s="75">
        <f t="shared" si="7"/>
        <v>110.58598266036869</v>
      </c>
      <c r="AY11" s="75">
        <f>MAX(0,(AX11-Constantes!$D$13)*(1-EXP(-Constantes!$D$23)))</f>
        <v>0.24581033760405707</v>
      </c>
      <c r="AZ11" s="75">
        <f t="shared" si="8"/>
        <v>1.1407692956812379</v>
      </c>
      <c r="BA11" s="75">
        <f>0.0526*AS11*Observaciones!$F10^1.218</f>
        <v>0</v>
      </c>
      <c r="BB11" s="75">
        <f>BA11*Constantes!$F$35</f>
        <v>0</v>
      </c>
      <c r="BC11" s="75">
        <f t="shared" si="9"/>
        <v>0</v>
      </c>
      <c r="BD11" s="15"/>
      <c r="BE11" s="74">
        <v>5</v>
      </c>
      <c r="BF11" s="75">
        <f>0.0526*Observaciones!$F10^2.218</f>
        <v>7.93712717610686</v>
      </c>
      <c r="BG11" s="75">
        <f>IF(Observaciones!$F10&gt;0.05*$BK$7,((Observaciones!$F10-0.05*$BK$7)^2)/(Observaciones!$F10+0.95*$BK$7),0)</f>
        <v>1.4565097558841547</v>
      </c>
      <c r="BH11" s="75">
        <f>0.0526*BG11*Observaciones!$F10^1.218</f>
        <v>1.2042190797596761</v>
      </c>
      <c r="BI11" s="28"/>
      <c r="BJ11" s="28"/>
      <c r="BK11" s="103"/>
      <c r="BL11" s="38"/>
    </row>
    <row r="12" spans="1:103" s="2" customFormat="1">
      <c r="B12" s="11"/>
      <c r="C12" s="74">
        <v>6</v>
      </c>
      <c r="D12" s="159">
        <f>ETo!$I11*((1-Constantes!$D$19)*ETo!$K11+ETo!$L11)</f>
        <v>2.558567519461461</v>
      </c>
      <c r="E12" s="75">
        <f>MIN(D12*Constantes!$D$17,0.8*(H11+Observaciones!$F11-F12-G12-Constantes!$D$14))</f>
        <v>1.6235667306437516</v>
      </c>
      <c r="F12" s="75">
        <f>IF(Observaciones!$F11&gt;0.05*Constantes!$D$18,((Observaciones!$F11-0.05*Constantes!$D$18)^2)/(Observaciones!$F11+0.95*Constantes!$D$18),0)</f>
        <v>1.4700515388187019</v>
      </c>
      <c r="G12" s="75">
        <f>MAX(0,H11+Observaciones!$F11-F12-Constantes!$D$13)</f>
        <v>13.10508115094801</v>
      </c>
      <c r="H12" s="75">
        <f>H11+Observaciones!$F11-F12-E12-G12-I11</f>
        <v>72.481901417033043</v>
      </c>
      <c r="I12" s="75">
        <f>MAX(0,(H12-Constantes!$D$14)*(1-EXP(-Constantes!$D$22)))</f>
        <v>0.89462503939169424</v>
      </c>
      <c r="J12" s="75">
        <f t="shared" si="10"/>
        <v>121.78710650648247</v>
      </c>
      <c r="K12" s="75">
        <f>MAX(0,(J12-Constantes!$D$13)*(1-EXP(-Constantes!$D$23)))</f>
        <v>0.32318215168141373</v>
      </c>
      <c r="L12" s="75">
        <f t="shared" si="0"/>
        <v>2.68785872989181</v>
      </c>
      <c r="M12" s="75">
        <f>0.0526*F12*Observaciones!$F11^1.218</f>
        <v>2.4553169822358498</v>
      </c>
      <c r="N12" s="75">
        <f>M12*Constantes!$D$35</f>
        <v>1.1277024180504002E-2</v>
      </c>
      <c r="O12" s="75">
        <f t="shared" si="1"/>
        <v>419.55419959730989</v>
      </c>
      <c r="P12" s="15"/>
      <c r="Q12" s="74">
        <v>6</v>
      </c>
      <c r="R12" s="140">
        <f>ETo!$I11*((1-Constantes!$E$19)*ETo!$K11+ETo!$L11)</f>
        <v>2.558567519461461</v>
      </c>
      <c r="S12" s="75">
        <f>MIN(R12*Constantes!$E$17,0.8*(AB11+Observaciones!$F11-Y12-AA12-Constantes!$D$14))</f>
        <v>1.6235667306437516</v>
      </c>
      <c r="T12" s="75">
        <f>IF(Observaciones!$F11&gt;0.05*Constantes!$E$18,((Observaciones!$F11-0.05*Constantes!$E$18)^2)/(Observaciones!$F11+0.95*Constantes!$E$18),0)</f>
        <v>1.4700515388187019</v>
      </c>
      <c r="U12" s="75">
        <f>(T12*Escenarios!$E$9*10000)/1000</f>
        <v>735.02576940935103</v>
      </c>
      <c r="V12" s="75">
        <f>(Observaciones!$F11*Constantes!$E$28)/1000</f>
        <v>68.400000000000006</v>
      </c>
      <c r="W12" s="75">
        <f>(R12*Constantes!$E$28)/1000</f>
        <v>10.234270077845844</v>
      </c>
      <c r="X12" s="75">
        <f t="shared" si="2"/>
        <v>793.19149933150516</v>
      </c>
      <c r="Y12" s="75">
        <f>IF(X12&gt;Constantes!$E$29,1000*((X12-Constantes!$E$29)/(Escenarios!$E$9*10000)),0)</f>
        <v>0.55697123395712778</v>
      </c>
      <c r="Z12" s="75">
        <f>W12*1000/Escenarios!$E$9/10000+S12</f>
        <v>1.6440352707994432</v>
      </c>
      <c r="AA12" s="75">
        <f>MAX(0,AB11+Observaciones!$F11-Y12-Constantes!$D$13)</f>
        <v>13.998127113076137</v>
      </c>
      <c r="AB12" s="75">
        <f>AB11+Observaciones!$F11-Y12-Z12-AA12-AC11</f>
        <v>72.461708695594027</v>
      </c>
      <c r="AC12" s="75">
        <f>MAX(0,(AB12-Constantes!$D$14)*(1-EXP(-Constantes!$D$22)))</f>
        <v>0.89434704022856004</v>
      </c>
      <c r="AD12" s="75">
        <f t="shared" si="3"/>
        <v>124.61415326710475</v>
      </c>
      <c r="AE12" s="75">
        <f>MAX(0,(AD12-Constantes!$D$13)*(1-EXP(-Constantes!$D$23)))</f>
        <v>0.34270999008012498</v>
      </c>
      <c r="AF12" s="75">
        <f t="shared" si="4"/>
        <v>1.7940282642658127</v>
      </c>
      <c r="AG12" s="75">
        <f>0.0526*Y12*Observaciones!$F11^1.218</f>
        <v>0.9302673363756454</v>
      </c>
      <c r="AH12" s="75">
        <f>AG12*Constantes!$E$35</f>
        <v>4.2726243994322295E-3</v>
      </c>
      <c r="AI12" s="75">
        <f t="shared" si="5"/>
        <v>238.15814302015781</v>
      </c>
      <c r="AJ12" s="15"/>
      <c r="AK12" s="74">
        <v>6</v>
      </c>
      <c r="AL12" s="140">
        <f>ETo!$I11*((1-Constantes!$F$19)*ETo!$K11+ETo!$L11)</f>
        <v>2.5006943014113037</v>
      </c>
      <c r="AM12" s="75">
        <f>MIN(AL12*Constantes!$F$17,0.8*(AV11+Observaciones!$F11-AS12-AU12-Constantes!$D$14))</f>
        <v>1.5868426533204749</v>
      </c>
      <c r="AN12" s="75">
        <f>IF(Observaciones!$F11&gt;0.05*Constantes!$F$18,((Observaciones!$F11-0.05*Constantes!$F$18)^2)/(Observaciones!$F11+0.95*Constantes!$F$18),0)</f>
        <v>1.070951354849379</v>
      </c>
      <c r="AO12" s="75">
        <f>(AN12*Escenarios!$F$9*10000)/1000</f>
        <v>535.47567742468948</v>
      </c>
      <c r="AP12" s="75">
        <f>(Observaciones!$F11*Constantes!$F$28)/1000</f>
        <v>17.100000000000001</v>
      </c>
      <c r="AQ12" s="75">
        <f>(AL12*Constantes!$F$28)/1000</f>
        <v>2.5006943014113037</v>
      </c>
      <c r="AR12" s="75">
        <f t="shared" si="6"/>
        <v>550.07498312327823</v>
      </c>
      <c r="AS12" s="75">
        <f>IF(AR12&gt;Constantes!$F$29,1000*((AR12-Constantes!$F$29)/(Escenarios!$F$9*10000)),0)</f>
        <v>0.8427970250700858</v>
      </c>
      <c r="AT12" s="75">
        <f>AQ12*1000/Escenarios!$F$9/10000+AM12</f>
        <v>1.5918440419232975</v>
      </c>
      <c r="AU12" s="75">
        <f>MAX(0,AV11+Observaciones!$F11-AS12-Constantes!$D$13)</f>
        <v>13.763358878643047</v>
      </c>
      <c r="AV12" s="75">
        <f>AV11+Observaciones!$F11-AS12-AT12-AU12-AW11</f>
        <v>72.513196999999522</v>
      </c>
      <c r="AW12" s="75">
        <f>MAX(0,(AV12-Constantes!$D$14)*(1-EXP(-Constantes!$D$22)))</f>
        <v>0.89505589493044635</v>
      </c>
      <c r="AX12" s="75">
        <f t="shared" si="7"/>
        <v>124.10353120140768</v>
      </c>
      <c r="AY12" s="75">
        <f>MAX(0,(AX12-Constantes!$D$13)*(1-EXP(-Constantes!$D$23)))</f>
        <v>0.33918286583137225</v>
      </c>
      <c r="AZ12" s="75">
        <f t="shared" si="8"/>
        <v>2.0770357858319044</v>
      </c>
      <c r="BA12" s="75">
        <f>0.0526*AS12*Observaciones!$F11^1.218</f>
        <v>1.407660747660114</v>
      </c>
      <c r="BB12" s="75">
        <f>BA12*Constantes!$F$35</f>
        <v>2.1990627099622577E-3</v>
      </c>
      <c r="BC12" s="75">
        <f t="shared" si="9"/>
        <v>105.87505159818313</v>
      </c>
      <c r="BD12" s="15"/>
      <c r="BE12" s="74">
        <v>6</v>
      </c>
      <c r="BF12" s="75">
        <f>0.0526*Observaciones!$F11^2.218</f>
        <v>28.560849254286634</v>
      </c>
      <c r="BG12" s="75">
        <f>IF(Observaciones!$F11&gt;0.05*$BK$7,((Observaciones!$F11-0.05*$BK$7)^2)/(Observaciones!$F11+0.95*$BK$7),0)</f>
        <v>4.7231908669459823</v>
      </c>
      <c r="BH12" s="75">
        <f>0.0526*BG12*Observaciones!$F11^1.218</f>
        <v>7.8887919502963495</v>
      </c>
      <c r="BI12" s="28"/>
      <c r="BJ12" s="28"/>
      <c r="BK12" s="103"/>
      <c r="BL12" s="38"/>
    </row>
    <row r="13" spans="1:103" s="2" customFormat="1">
      <c r="B13" s="11"/>
      <c r="C13" s="74">
        <v>7</v>
      </c>
      <c r="D13" s="159">
        <f>ETo!$I12*((1-Constantes!$D$19)*ETo!$K12+ETo!$L12)</f>
        <v>2.5772889402885037</v>
      </c>
      <c r="E13" s="75">
        <f>MIN(D13*Constantes!$D$17,0.8*(H12+Observaciones!$F12-F13-G13-Constantes!$D$14))</f>
        <v>1.6354466109963191</v>
      </c>
      <c r="F13" s="75">
        <f>IF(Observaciones!$F12&gt;0.05*Constantes!$D$18,((Observaciones!$F12-0.05*Constantes!$D$18)^2)/(Observaciones!$F12+0.95*Constantes!$D$18),0)</f>
        <v>0</v>
      </c>
      <c r="G13" s="75">
        <f>MAX(0,H12+Observaciones!$F12-F13-Constantes!$D$13)</f>
        <v>0</v>
      </c>
      <c r="H13" s="75">
        <f>H12+Observaciones!$F12-F13-E13-G13-I12</f>
        <v>70.651829766645022</v>
      </c>
      <c r="I13" s="75">
        <f>MAX(0,(H13-Constantes!$D$14)*(1-EXP(-Constantes!$D$22)))</f>
        <v>0.86942990218247662</v>
      </c>
      <c r="J13" s="75">
        <f t="shared" si="10"/>
        <v>121.46392435480107</v>
      </c>
      <c r="K13" s="75">
        <f>MAX(0,(J13-Constantes!$D$13)*(1-EXP(-Constantes!$D$23)))</f>
        <v>0.32094976949400589</v>
      </c>
      <c r="L13" s="75">
        <f t="shared" si="0"/>
        <v>1.1903796716764825</v>
      </c>
      <c r="M13" s="75">
        <f>0.0526*F13*Observaciones!$F12^1.218</f>
        <v>0</v>
      </c>
      <c r="N13" s="75">
        <f>M13*Constantes!$D$35</f>
        <v>0</v>
      </c>
      <c r="O13" s="75">
        <f t="shared" si="1"/>
        <v>0</v>
      </c>
      <c r="P13" s="15"/>
      <c r="Q13" s="74">
        <v>7</v>
      </c>
      <c r="R13" s="140">
        <f>ETo!$I12*((1-Constantes!$E$19)*ETo!$K12+ETo!$L12)</f>
        <v>2.5772889402885037</v>
      </c>
      <c r="S13" s="75">
        <f>MIN(R13*Constantes!$E$17,0.8*(AB12+Observaciones!$F12-Y13-AA13-Constantes!$D$14))</f>
        <v>1.6354466109963191</v>
      </c>
      <c r="T13" s="75">
        <f>IF(Observaciones!$F12&gt;0.05*Constantes!$E$18,((Observaciones!$F12-0.05*Constantes!$E$18)^2)/(Observaciones!$F12+0.95*Constantes!$E$18),0)</f>
        <v>0</v>
      </c>
      <c r="U13" s="75">
        <f>(T13*Escenarios!$E$9*10000)/1000</f>
        <v>0</v>
      </c>
      <c r="V13" s="75">
        <f>(Observaciones!$F12*Constantes!$E$28)/1000</f>
        <v>2.8</v>
      </c>
      <c r="W13" s="75">
        <f>(R13*Constantes!$E$28)/1000</f>
        <v>10.309155761154015</v>
      </c>
      <c r="X13" s="75">
        <f t="shared" si="2"/>
        <v>0</v>
      </c>
      <c r="Y13" s="75">
        <f>IF(X13&gt;Constantes!$E$29,1000*((X13-Constantes!$E$29)/(Escenarios!$E$9*10000)),0)</f>
        <v>0</v>
      </c>
      <c r="Z13" s="75">
        <f>W13*1000/Escenarios!$E$9/10000+S13</f>
        <v>1.656064922518627</v>
      </c>
      <c r="AA13" s="75">
        <f>MAX(0,AB12+Observaciones!$F12-Y13-Constantes!$D$13)</f>
        <v>0</v>
      </c>
      <c r="AB13" s="75">
        <f>AB12+Observaciones!$F12-Y13-Z13-AA13-AC12</f>
        <v>70.611296732846839</v>
      </c>
      <c r="AC13" s="75">
        <f>MAX(0,(AB13-Constantes!$D$14)*(1-EXP(-Constantes!$D$22)))</f>
        <v>0.86887187192839632</v>
      </c>
      <c r="AD13" s="75">
        <f t="shared" si="3"/>
        <v>124.27144327702463</v>
      </c>
      <c r="AE13" s="75">
        <f>MAX(0,(AD13-Constantes!$D$13)*(1-EXP(-Constantes!$D$23)))</f>
        <v>0.34034271925987314</v>
      </c>
      <c r="AF13" s="75">
        <f t="shared" si="4"/>
        <v>1.2092145911882695</v>
      </c>
      <c r="AG13" s="75">
        <f>0.0526*Y13*Observaciones!$F12^1.218</f>
        <v>0</v>
      </c>
      <c r="AH13" s="75">
        <f>AG13*Constantes!$E$35</f>
        <v>0</v>
      </c>
      <c r="AI13" s="75">
        <f t="shared" si="5"/>
        <v>0</v>
      </c>
      <c r="AJ13" s="15"/>
      <c r="AK13" s="74">
        <v>7</v>
      </c>
      <c r="AL13" s="140">
        <f>ETo!$I12*((1-Constantes!$F$19)*ETo!$K12+ETo!$L12)</f>
        <v>2.5190456192093027</v>
      </c>
      <c r="AM13" s="75">
        <f>MIN(AL13*Constantes!$F$17,0.8*(AV12+Observaciones!$F12-AS13-AU13-Constantes!$D$14))</f>
        <v>1.5984876807874746</v>
      </c>
      <c r="AN13" s="75">
        <f>IF(Observaciones!$F12&gt;0.05*Constantes!$F$18,((Observaciones!$F12-0.05*Constantes!$F$18)^2)/(Observaciones!$F12+0.95*Constantes!$F$18),0)</f>
        <v>0</v>
      </c>
      <c r="AO13" s="75">
        <f>(AN13*Escenarios!$F$9*10000)/1000</f>
        <v>0</v>
      </c>
      <c r="AP13" s="75">
        <f>(Observaciones!$F12*Constantes!$F$28)/1000</f>
        <v>0.7</v>
      </c>
      <c r="AQ13" s="75">
        <f>(AL13*Constantes!$F$28)/1000</f>
        <v>2.5190456192093027</v>
      </c>
      <c r="AR13" s="75">
        <f t="shared" si="6"/>
        <v>0</v>
      </c>
      <c r="AS13" s="75">
        <f>IF(AR13&gt;Constantes!$F$29,1000*((AR13-Constantes!$F$29)/(Escenarios!$F$9*10000)),0)</f>
        <v>0</v>
      </c>
      <c r="AT13" s="75">
        <f>AQ13*1000/Escenarios!$F$9/10000+AM13</f>
        <v>1.6035257720258933</v>
      </c>
      <c r="AU13" s="75">
        <f>MAX(0,AV12+Observaciones!$F12-AS13-Constantes!$D$13)</f>
        <v>0</v>
      </c>
      <c r="AV13" s="75">
        <f>AV12+Observaciones!$F12-AS13-AT13-AU13-AW12</f>
        <v>70.714615333043184</v>
      </c>
      <c r="AW13" s="75">
        <f>MAX(0,(AV13-Constantes!$D$14)*(1-EXP(-Constantes!$D$22)))</f>
        <v>0.87029428962863187</v>
      </c>
      <c r="AX13" s="75">
        <f t="shared" si="7"/>
        <v>123.7643483355763</v>
      </c>
      <c r="AY13" s="75">
        <f>MAX(0,(AX13-Constantes!$D$13)*(1-EXP(-Constantes!$D$23)))</f>
        <v>0.33683995863796279</v>
      </c>
      <c r="AZ13" s="75">
        <f t="shared" si="8"/>
        <v>1.2071342482665948</v>
      </c>
      <c r="BA13" s="75">
        <f>0.0526*AS13*Observaciones!$F12^1.218</f>
        <v>0</v>
      </c>
      <c r="BB13" s="75">
        <f>BA13*Constantes!$F$35</f>
        <v>0</v>
      </c>
      <c r="BC13" s="75">
        <f t="shared" si="9"/>
        <v>0</v>
      </c>
      <c r="BD13" s="15"/>
      <c r="BE13" s="74">
        <v>7</v>
      </c>
      <c r="BF13" s="75">
        <f>0.0526*Observaciones!$F12^2.218</f>
        <v>2.3845871367955355E-2</v>
      </c>
      <c r="BG13" s="75">
        <f>IF(Observaciones!$F12&gt;0.05*$BK$7,((Observaciones!$F12-0.05*$BK$7)^2)/(Observaciones!$F12+0.95*$BK$7),0)</f>
        <v>0</v>
      </c>
      <c r="BH13" s="75">
        <f>0.0526*BG13*Observaciones!$F12^1.218</f>
        <v>0</v>
      </c>
      <c r="BI13" s="28"/>
      <c r="BJ13" s="28"/>
      <c r="BK13" s="103"/>
      <c r="BL13" s="38"/>
    </row>
    <row r="14" spans="1:103" s="2" customFormat="1">
      <c r="B14" s="11"/>
      <c r="C14" s="74">
        <v>8</v>
      </c>
      <c r="D14" s="159">
        <f>ETo!$I13*((1-Constantes!$D$19)*ETo!$K13+ETo!$L13)</f>
        <v>2.5986738197916708</v>
      </c>
      <c r="E14" s="75">
        <f>MIN(D14*Constantes!$D$17,0.8*(H13+Observaciones!$F13-F14-G14-Constantes!$D$14))</f>
        <v>1.6490166178990393</v>
      </c>
      <c r="F14" s="75">
        <f>IF(Observaciones!$F13&gt;0.05*Constantes!$D$18,((Observaciones!$F13-0.05*Constantes!$D$18)^2)/(Observaciones!$F13+0.95*Constantes!$D$18),0)</f>
        <v>0</v>
      </c>
      <c r="G14" s="75">
        <f>MAX(0,H13+Observaciones!$F13-F14-Constantes!$D$13)</f>
        <v>0</v>
      </c>
      <c r="H14" s="75">
        <f>H13+Observaciones!$F13-F14-E14-G14-I13</f>
        <v>68.133383246563511</v>
      </c>
      <c r="I14" s="75">
        <f>MAX(0,(H14-Constantes!$D$14)*(1-EXP(-Constantes!$D$22)))</f>
        <v>0.83475770472284327</v>
      </c>
      <c r="J14" s="75">
        <f t="shared" si="10"/>
        <v>121.14297458530706</v>
      </c>
      <c r="K14" s="75">
        <f>MAX(0,(J14-Constantes!$D$13)*(1-EXP(-Constantes!$D$23)))</f>
        <v>0.31873280749674376</v>
      </c>
      <c r="L14" s="75">
        <f t="shared" si="0"/>
        <v>1.1534905122195871</v>
      </c>
      <c r="M14" s="75">
        <f>0.0526*F14*Observaciones!$F13^1.218</f>
        <v>0</v>
      </c>
      <c r="N14" s="75">
        <f>M14*Constantes!$D$35</f>
        <v>0</v>
      </c>
      <c r="O14" s="75">
        <f t="shared" si="1"/>
        <v>0</v>
      </c>
      <c r="P14" s="15"/>
      <c r="Q14" s="74">
        <v>8</v>
      </c>
      <c r="R14" s="140">
        <f>ETo!$I13*((1-Constantes!$E$19)*ETo!$K13+ETo!$L13)</f>
        <v>2.5986738197916708</v>
      </c>
      <c r="S14" s="75">
        <f>MIN(R14*Constantes!$E$17,0.8*(AB13+Observaciones!$F13-Y14-AA14-Constantes!$D$14))</f>
        <v>1.6490166178990393</v>
      </c>
      <c r="T14" s="75">
        <f>IF(Observaciones!$F13&gt;0.05*Constantes!$E$18,((Observaciones!$F13-0.05*Constantes!$E$18)^2)/(Observaciones!$F13+0.95*Constantes!$E$18),0)</f>
        <v>0</v>
      </c>
      <c r="U14" s="75">
        <f>(T14*Escenarios!$E$9*10000)/1000</f>
        <v>0</v>
      </c>
      <c r="V14" s="75">
        <f>(Observaciones!$F13*Constantes!$E$28)/1000</f>
        <v>0</v>
      </c>
      <c r="W14" s="75">
        <f>(R14*Constantes!$E$28)/1000</f>
        <v>10.394695279166683</v>
      </c>
      <c r="X14" s="75">
        <f t="shared" si="2"/>
        <v>0</v>
      </c>
      <c r="Y14" s="75">
        <f>IF(X14&gt;Constantes!$E$29,1000*((X14-Constantes!$E$29)/(Escenarios!$E$9*10000)),0)</f>
        <v>0</v>
      </c>
      <c r="Z14" s="75">
        <f>W14*1000/Escenarios!$E$9/10000+S14</f>
        <v>1.6698060084573727</v>
      </c>
      <c r="AA14" s="75">
        <f>MAX(0,AB13+Observaciones!$F13-Y14-Constantes!$D$13)</f>
        <v>0</v>
      </c>
      <c r="AB14" s="75">
        <f>AB13+Observaciones!$F13-Y14-Z14-AA14-AC13</f>
        <v>68.072618852461076</v>
      </c>
      <c r="AC14" s="75">
        <f>MAX(0,(AB14-Constantes!$D$14)*(1-EXP(-Constantes!$D$22)))</f>
        <v>0.83392114335295309</v>
      </c>
      <c r="AD14" s="75">
        <f t="shared" si="3"/>
        <v>123.93110055776475</v>
      </c>
      <c r="AE14" s="75">
        <f>MAX(0,(AD14-Constantes!$D$13)*(1-EXP(-Constantes!$D$23)))</f>
        <v>0.33799180037361393</v>
      </c>
      <c r="AF14" s="75">
        <f t="shared" si="4"/>
        <v>1.171912943726567</v>
      </c>
      <c r="AG14" s="75">
        <f>0.0526*Y14*Observaciones!$F13^1.218</f>
        <v>0</v>
      </c>
      <c r="AH14" s="75">
        <f>AG14*Constantes!$E$35</f>
        <v>0</v>
      </c>
      <c r="AI14" s="75">
        <f t="shared" si="5"/>
        <v>0</v>
      </c>
      <c r="AJ14" s="15"/>
      <c r="AK14" s="74">
        <v>8</v>
      </c>
      <c r="AL14" s="140">
        <f>ETo!$I13*((1-Constantes!$F$19)*ETo!$K13+ETo!$L13)</f>
        <v>2.5400119548109186</v>
      </c>
      <c r="AM14" s="75">
        <f>MIN(AL14*Constantes!$F$17,0.8*(AV13+Observaciones!$F13-AS14-AU14-Constantes!$D$14))</f>
        <v>1.6117920961243268</v>
      </c>
      <c r="AN14" s="75">
        <f>IF(Observaciones!$F13&gt;0.05*Constantes!$F$18,((Observaciones!$F13-0.05*Constantes!$F$18)^2)/(Observaciones!$F13+0.95*Constantes!$F$18),0)</f>
        <v>0</v>
      </c>
      <c r="AO14" s="75">
        <f>(AN14*Escenarios!$F$9*10000)/1000</f>
        <v>0</v>
      </c>
      <c r="AP14" s="75">
        <f>(Observaciones!$F13*Constantes!$F$28)/1000</f>
        <v>0</v>
      </c>
      <c r="AQ14" s="75">
        <f>(AL14*Constantes!$F$28)/1000</f>
        <v>2.5400119548109186</v>
      </c>
      <c r="AR14" s="75">
        <f t="shared" si="6"/>
        <v>0</v>
      </c>
      <c r="AS14" s="75">
        <f>IF(AR14&gt;Constantes!$F$29,1000*((AR14-Constantes!$F$29)/(Escenarios!$F$9*10000)),0)</f>
        <v>0</v>
      </c>
      <c r="AT14" s="75">
        <f>AQ14*1000/Escenarios!$F$9/10000+AM14</f>
        <v>1.6168721200339486</v>
      </c>
      <c r="AU14" s="75">
        <f>MAX(0,AV13+Observaciones!$F13-AS14-Constantes!$D$13)</f>
        <v>0</v>
      </c>
      <c r="AV14" s="75">
        <f>AV13+Observaciones!$F13-AS14-AT14-AU14-AW13</f>
        <v>68.227448923380607</v>
      </c>
      <c r="AW14" s="75">
        <f>MAX(0,(AV14-Constantes!$D$14)*(1-EXP(-Constantes!$D$22)))</f>
        <v>0.83605273469261632</v>
      </c>
      <c r="AX14" s="75">
        <f t="shared" si="7"/>
        <v>123.42750837693833</v>
      </c>
      <c r="AY14" s="75">
        <f>MAX(0,(AX14-Constantes!$D$13)*(1-EXP(-Constantes!$D$23)))</f>
        <v>0.3345132350866824</v>
      </c>
      <c r="AZ14" s="75">
        <f t="shared" si="8"/>
        <v>1.1705659697792987</v>
      </c>
      <c r="BA14" s="75">
        <f>0.0526*AS14*Observaciones!$F13^1.218</f>
        <v>0</v>
      </c>
      <c r="BB14" s="75">
        <f>BA14*Constantes!$F$35</f>
        <v>0</v>
      </c>
      <c r="BC14" s="75">
        <f t="shared" si="9"/>
        <v>0</v>
      </c>
      <c r="BD14" s="15"/>
      <c r="BE14" s="74">
        <v>8</v>
      </c>
      <c r="BF14" s="75">
        <f>0.0526*Observaciones!$F13^2.218</f>
        <v>0</v>
      </c>
      <c r="BG14" s="75">
        <f>IF(Observaciones!$F13&gt;0.05*$BK$7,((Observaciones!$F13-0.05*$BK$7)^2)/(Observaciones!$F13+0.95*$BK$7),0)</f>
        <v>0</v>
      </c>
      <c r="BH14" s="75">
        <f>0.0526*BG14*Observaciones!$F13^1.218</f>
        <v>0</v>
      </c>
      <c r="BI14" s="28"/>
      <c r="BJ14" s="28"/>
      <c r="BK14" s="103"/>
      <c r="BL14" s="38"/>
    </row>
    <row r="15" spans="1:103" s="2" customFormat="1">
      <c r="B15" s="11"/>
      <c r="C15" s="74">
        <v>9</v>
      </c>
      <c r="D15" s="159">
        <f>ETo!$I14*((1-Constantes!$D$19)*ETo!$K14+ETo!$L14)</f>
        <v>2.5932611467602289</v>
      </c>
      <c r="E15" s="75">
        <f>MIN(D15*Constantes!$D$17,0.8*(H14+Observaciones!$F14-F15-G15-Constantes!$D$14))</f>
        <v>1.6455819476037048</v>
      </c>
      <c r="F15" s="75">
        <f>IF(Observaciones!$F14&gt;0.05*Constantes!$D$18,((Observaciones!$F14-0.05*Constantes!$D$18)^2)/(Observaciones!$F14+0.95*Constantes!$D$18),0)</f>
        <v>0</v>
      </c>
      <c r="G15" s="75">
        <f>MAX(0,H14+Observaciones!$F14-F15-Constantes!$D$13)</f>
        <v>0</v>
      </c>
      <c r="H15" s="75">
        <f>H14+Observaciones!$F14-F15-E15-G15-I14</f>
        <v>65.653043594236962</v>
      </c>
      <c r="I15" s="75">
        <f>MAX(0,(H15-Constantes!$D$14)*(1-EXP(-Constantes!$D$22)))</f>
        <v>0.8006101357724249</v>
      </c>
      <c r="J15" s="75">
        <f t="shared" si="10"/>
        <v>120.82424177781031</v>
      </c>
      <c r="K15" s="75">
        <f>MAX(0,(J15-Constantes!$D$13)*(1-EXP(-Constantes!$D$23)))</f>
        <v>0.31653115917459368</v>
      </c>
      <c r="L15" s="75">
        <f t="shared" si="0"/>
        <v>1.1171412949470185</v>
      </c>
      <c r="M15" s="75">
        <f>0.0526*F15*Observaciones!$F14^1.218</f>
        <v>0</v>
      </c>
      <c r="N15" s="75">
        <f>M15*Constantes!$D$35</f>
        <v>0</v>
      </c>
      <c r="O15" s="75">
        <f t="shared" si="1"/>
        <v>0</v>
      </c>
      <c r="P15" s="15"/>
      <c r="Q15" s="74">
        <v>9</v>
      </c>
      <c r="R15" s="140">
        <f>ETo!$I14*((1-Constantes!$E$19)*ETo!$K14+ETo!$L14)</f>
        <v>2.5932611467602289</v>
      </c>
      <c r="S15" s="75">
        <f>MIN(R15*Constantes!$E$17,0.8*(AB14+Observaciones!$F14-Y15-AA15-Constantes!$D$14))</f>
        <v>1.6455819476037048</v>
      </c>
      <c r="T15" s="75">
        <f>IF(Observaciones!$F14&gt;0.05*Constantes!$E$18,((Observaciones!$F14-0.05*Constantes!$E$18)^2)/(Observaciones!$F14+0.95*Constantes!$E$18),0)</f>
        <v>0</v>
      </c>
      <c r="U15" s="75">
        <f>(T15*Escenarios!$E$9*10000)/1000</f>
        <v>0</v>
      </c>
      <c r="V15" s="75">
        <f>(Observaciones!$F14*Constantes!$E$28)/1000</f>
        <v>0</v>
      </c>
      <c r="W15" s="75">
        <f>(R15*Constantes!$E$28)/1000</f>
        <v>10.373044587040916</v>
      </c>
      <c r="X15" s="75">
        <f t="shared" si="2"/>
        <v>0</v>
      </c>
      <c r="Y15" s="75">
        <f>IF(X15&gt;Constantes!$E$29,1000*((X15-Constantes!$E$29)/(Escenarios!$E$9*10000)),0)</f>
        <v>0</v>
      </c>
      <c r="Z15" s="75">
        <f>W15*1000/Escenarios!$E$9/10000+S15</f>
        <v>1.6663280367777866</v>
      </c>
      <c r="AA15" s="75">
        <f>MAX(0,AB14+Observaciones!$F14-Y15-Constantes!$D$13)</f>
        <v>0</v>
      </c>
      <c r="AB15" s="75">
        <f>AB14+Observaciones!$F14-Y15-Z15-AA15-AC14</f>
        <v>65.572369672330339</v>
      </c>
      <c r="AC15" s="75">
        <f>MAX(0,(AB15-Constantes!$D$14)*(1-EXP(-Constantes!$D$22)))</f>
        <v>0.79949947404985677</v>
      </c>
      <c r="AD15" s="75">
        <f t="shared" si="3"/>
        <v>123.59310875739114</v>
      </c>
      <c r="AE15" s="75">
        <f>MAX(0,(AD15-Constantes!$D$13)*(1-EXP(-Constantes!$D$23)))</f>
        <v>0.33565712047028873</v>
      </c>
      <c r="AF15" s="75">
        <f t="shared" si="4"/>
        <v>1.1351565945201454</v>
      </c>
      <c r="AG15" s="75">
        <f>0.0526*Y15*Observaciones!$F14^1.218</f>
        <v>0</v>
      </c>
      <c r="AH15" s="75">
        <f>AG15*Constantes!$E$35</f>
        <v>0</v>
      </c>
      <c r="AI15" s="75">
        <f t="shared" si="5"/>
        <v>0</v>
      </c>
      <c r="AJ15" s="15"/>
      <c r="AK15" s="74">
        <v>9</v>
      </c>
      <c r="AL15" s="140">
        <f>ETo!$I14*((1-Constantes!$F$19)*ETo!$K14+ETo!$L14)</f>
        <v>2.5347045953299241</v>
      </c>
      <c r="AM15" s="75">
        <f>MIN(AL15*Constantes!$F$17,0.8*(AV14+Observaciones!$F14-AS15-AU15-Constantes!$D$14))</f>
        <v>1.608424253683052</v>
      </c>
      <c r="AN15" s="75">
        <f>IF(Observaciones!$F14&gt;0.05*Constantes!$F$18,((Observaciones!$F14-0.05*Constantes!$F$18)^2)/(Observaciones!$F14+0.95*Constantes!$F$18),0)</f>
        <v>0</v>
      </c>
      <c r="AO15" s="75">
        <f>(AN15*Escenarios!$F$9*10000)/1000</f>
        <v>0</v>
      </c>
      <c r="AP15" s="75">
        <f>(Observaciones!$F14*Constantes!$F$28)/1000</f>
        <v>0</v>
      </c>
      <c r="AQ15" s="75">
        <f>(AL15*Constantes!$F$28)/1000</f>
        <v>2.5347045953299241</v>
      </c>
      <c r="AR15" s="75">
        <f t="shared" si="6"/>
        <v>0</v>
      </c>
      <c r="AS15" s="75">
        <f>IF(AR15&gt;Constantes!$F$29,1000*((AR15-Constantes!$F$29)/(Escenarios!$F$9*10000)),0)</f>
        <v>0</v>
      </c>
      <c r="AT15" s="75">
        <f>AQ15*1000/Escenarios!$F$9/10000+AM15</f>
        <v>1.6134936628737118</v>
      </c>
      <c r="AU15" s="75">
        <f>MAX(0,AV14+Observaciones!$F14-AS15-Constantes!$D$13)</f>
        <v>0</v>
      </c>
      <c r="AV15" s="75">
        <f>AV14+Observaciones!$F14-AS15-AT15-AU15-AW14</f>
        <v>65.777902525814284</v>
      </c>
      <c r="AW15" s="75">
        <f>MAX(0,(AV15-Constantes!$D$14)*(1-EXP(-Constantes!$D$22)))</f>
        <v>0.8023291055800934</v>
      </c>
      <c r="AX15" s="75">
        <f t="shared" si="7"/>
        <v>123.09299514185165</v>
      </c>
      <c r="AY15" s="75">
        <f>MAX(0,(AX15-Constantes!$D$13)*(1-EXP(-Constantes!$D$23)))</f>
        <v>0.33220258338894926</v>
      </c>
      <c r="AZ15" s="75">
        <f t="shared" si="8"/>
        <v>1.1345316889690427</v>
      </c>
      <c r="BA15" s="75">
        <f>0.0526*AS15*Observaciones!$F14^1.218</f>
        <v>0</v>
      </c>
      <c r="BB15" s="75">
        <f>BA15*Constantes!$F$35</f>
        <v>0</v>
      </c>
      <c r="BC15" s="75">
        <f t="shared" si="9"/>
        <v>0</v>
      </c>
      <c r="BD15" s="15"/>
      <c r="BE15" s="74">
        <v>9</v>
      </c>
      <c r="BF15" s="75">
        <f>0.0526*Observaciones!$F14^2.218</f>
        <v>0</v>
      </c>
      <c r="BG15" s="75">
        <f>IF(Observaciones!$F14&gt;0.05*$BK$7,((Observaciones!$F14-0.05*$BK$7)^2)/(Observaciones!$F14+0.95*$BK$7),0)</f>
        <v>0</v>
      </c>
      <c r="BH15" s="75">
        <f>0.0526*BG15*Observaciones!$F14^1.218</f>
        <v>0</v>
      </c>
      <c r="BI15" s="28"/>
      <c r="BJ15" s="28"/>
      <c r="BK15" s="103"/>
      <c r="BL15" s="38"/>
    </row>
    <row r="16" spans="1:103" s="2" customFormat="1">
      <c r="B16" s="11"/>
      <c r="C16" s="74">
        <v>10</v>
      </c>
      <c r="D16" s="159">
        <f>ETo!$I15*((1-Constantes!$D$19)*ETo!$K15+ETo!$L15)</f>
        <v>2.5958650413568467</v>
      </c>
      <c r="E16" s="75">
        <f>MIN(D16*Constantes!$D$17,0.8*(H15+Observaciones!$F15-F16-G16-Constantes!$D$14))</f>
        <v>1.6472342771220838</v>
      </c>
      <c r="F16" s="75">
        <f>IF(Observaciones!$F15&gt;0.05*Constantes!$D$18,((Observaciones!$F15-0.05*Constantes!$D$18)^2)/(Observaciones!$F15+0.95*Constantes!$D$18),0)</f>
        <v>0</v>
      </c>
      <c r="G16" s="75">
        <f>MAX(0,H15+Observaciones!$F15-F16-Constantes!$D$13)</f>
        <v>0</v>
      </c>
      <c r="H16" s="75">
        <f>H15+Observaciones!$F15-F16-E16-G16-I15</f>
        <v>63.305199181342452</v>
      </c>
      <c r="I16" s="75">
        <f>MAX(0,(H16-Constantes!$D$14)*(1-EXP(-Constantes!$D$22)))</f>
        <v>0.7682866679364907</v>
      </c>
      <c r="J16" s="75">
        <f t="shared" si="10"/>
        <v>120.50771061863573</v>
      </c>
      <c r="K16" s="75">
        <f>MAX(0,(J16-Constantes!$D$13)*(1-EXP(-Constantes!$D$23)))</f>
        <v>0.31434471874827485</v>
      </c>
      <c r="L16" s="75">
        <f t="shared" si="0"/>
        <v>1.0826313866847657</v>
      </c>
      <c r="M16" s="75">
        <f>0.0526*F16*Observaciones!$F15^1.218</f>
        <v>0</v>
      </c>
      <c r="N16" s="75">
        <f>M16*Constantes!$D$35</f>
        <v>0</v>
      </c>
      <c r="O16" s="75">
        <f t="shared" si="1"/>
        <v>0</v>
      </c>
      <c r="P16" s="15"/>
      <c r="Q16" s="74">
        <v>10</v>
      </c>
      <c r="R16" s="140">
        <f>ETo!$I15*((1-Constantes!$E$19)*ETo!$K15+ETo!$L15)</f>
        <v>2.5958650413568467</v>
      </c>
      <c r="S16" s="75">
        <f>MIN(R16*Constantes!$E$17,0.8*(AB15+Observaciones!$F15-Y16-AA16-Constantes!$D$14))</f>
        <v>1.6472342771220838</v>
      </c>
      <c r="T16" s="75">
        <f>IF(Observaciones!$F15&gt;0.05*Constantes!$E$18,((Observaciones!$F15-0.05*Constantes!$E$18)^2)/(Observaciones!$F15+0.95*Constantes!$E$18),0)</f>
        <v>0</v>
      </c>
      <c r="U16" s="75">
        <f>(T16*Escenarios!$E$9*10000)/1000</f>
        <v>0</v>
      </c>
      <c r="V16" s="75">
        <f>(Observaciones!$F15*Constantes!$E$28)/1000</f>
        <v>0.4</v>
      </c>
      <c r="W16" s="75">
        <f>(R16*Constantes!$E$28)/1000</f>
        <v>10.383460165427387</v>
      </c>
      <c r="X16" s="75">
        <f t="shared" si="2"/>
        <v>0</v>
      </c>
      <c r="Y16" s="75">
        <f>IF(X16&gt;Constantes!$E$29,1000*((X16-Constantes!$E$29)/(Escenarios!$E$9*10000)),0)</f>
        <v>0</v>
      </c>
      <c r="Z16" s="75">
        <f>W16*1000/Escenarios!$E$9/10000+S16</f>
        <v>1.6680011974529385</v>
      </c>
      <c r="AA16" s="75">
        <f>MAX(0,AB15+Observaciones!$F15-Y16-Constantes!$D$13)</f>
        <v>0</v>
      </c>
      <c r="AB16" s="75">
        <f>AB15+Observaciones!$F15-Y16-Z16-AA16-AC15</f>
        <v>63.204869000827536</v>
      </c>
      <c r="AC16" s="75">
        <f>MAX(0,(AB16-Constantes!$D$14)*(1-EXP(-Constantes!$D$22)))</f>
        <v>0.7669053926931072</v>
      </c>
      <c r="AD16" s="75">
        <f t="shared" si="3"/>
        <v>123.25745163692085</v>
      </c>
      <c r="AE16" s="75">
        <f>MAX(0,(AD16-Constantes!$D$13)*(1-EXP(-Constantes!$D$23)))</f>
        <v>0.33333856737904882</v>
      </c>
      <c r="AF16" s="75">
        <f t="shared" si="4"/>
        <v>1.1002439600721561</v>
      </c>
      <c r="AG16" s="75">
        <f>0.0526*Y16*Observaciones!$F15^1.218</f>
        <v>0</v>
      </c>
      <c r="AH16" s="75">
        <f>AG16*Constantes!$E$35</f>
        <v>0</v>
      </c>
      <c r="AI16" s="75">
        <f t="shared" si="5"/>
        <v>0</v>
      </c>
      <c r="AJ16" s="15"/>
      <c r="AK16" s="74">
        <v>10</v>
      </c>
      <c r="AL16" s="140">
        <f>ETo!$I15*((1-Constantes!$F$19)*ETo!$K15+ETo!$L15)</f>
        <v>2.5372575007349836</v>
      </c>
      <c r="AM16" s="75">
        <f>MIN(AL16*Constantes!$F$17,0.8*(AV15+Observaciones!$F15-AS16-AU16-Constantes!$D$14))</f>
        <v>1.6100442274576772</v>
      </c>
      <c r="AN16" s="75">
        <f>IF(Observaciones!$F15&gt;0.05*Constantes!$F$18,((Observaciones!$F15-0.05*Constantes!$F$18)^2)/(Observaciones!$F15+0.95*Constantes!$F$18),0)</f>
        <v>0</v>
      </c>
      <c r="AO16" s="75">
        <f>(AN16*Escenarios!$F$9*10000)/1000</f>
        <v>0</v>
      </c>
      <c r="AP16" s="75">
        <f>(Observaciones!$F15*Constantes!$F$28)/1000</f>
        <v>0.1</v>
      </c>
      <c r="AQ16" s="75">
        <f>(AL16*Constantes!$F$28)/1000</f>
        <v>2.5372575007349836</v>
      </c>
      <c r="AR16" s="75">
        <f t="shared" si="6"/>
        <v>0</v>
      </c>
      <c r="AS16" s="75">
        <f>IF(AR16&gt;Constantes!$F$29,1000*((AR16-Constantes!$F$29)/(Escenarios!$F$9*10000)),0)</f>
        <v>0</v>
      </c>
      <c r="AT16" s="75">
        <f>AQ16*1000/Escenarios!$F$9/10000+AM16</f>
        <v>1.6151187424591471</v>
      </c>
      <c r="AU16" s="75">
        <f>MAX(0,AV15+Observaciones!$F15-AS16-Constantes!$D$13)</f>
        <v>0</v>
      </c>
      <c r="AV16" s="75">
        <f>AV15+Observaciones!$F15-AS16-AT16-AU16-AW15</f>
        <v>63.46045467777504</v>
      </c>
      <c r="AW16" s="75">
        <f>MAX(0,(AV16-Constantes!$D$14)*(1-EXP(-Constantes!$D$22)))</f>
        <v>0.77042411623490836</v>
      </c>
      <c r="AX16" s="75">
        <f t="shared" si="7"/>
        <v>122.7607925584627</v>
      </c>
      <c r="AY16" s="75">
        <f>MAX(0,(AX16-Constantes!$D$13)*(1-EXP(-Constantes!$D$23)))</f>
        <v>0.32990789252836161</v>
      </c>
      <c r="AZ16" s="75">
        <f t="shared" si="8"/>
        <v>1.10033200876327</v>
      </c>
      <c r="BA16" s="75">
        <f>0.0526*AS16*Observaciones!$F15^1.218</f>
        <v>0</v>
      </c>
      <c r="BB16" s="75">
        <f>BA16*Constantes!$F$35</f>
        <v>0</v>
      </c>
      <c r="BC16" s="75">
        <f t="shared" si="9"/>
        <v>0</v>
      </c>
      <c r="BD16" s="15"/>
      <c r="BE16" s="74">
        <v>10</v>
      </c>
      <c r="BF16" s="75">
        <f>0.0526*Observaciones!$F15^2.218</f>
        <v>3.1840930012055863E-4</v>
      </c>
      <c r="BG16" s="75">
        <f>IF(Observaciones!$F15&gt;0.05*$BK$7,((Observaciones!$F15-0.05*$BK$7)^2)/(Observaciones!$F15+0.95*$BK$7),0)</f>
        <v>0</v>
      </c>
      <c r="BH16" s="75">
        <f>0.0526*BG16*Observaciones!$F15^1.218</f>
        <v>0</v>
      </c>
      <c r="BI16" s="28"/>
      <c r="BJ16" s="28"/>
      <c r="BK16" s="103"/>
      <c r="BL16" s="38"/>
    </row>
    <row r="17" spans="2:64" s="2" customFormat="1">
      <c r="B17" s="11"/>
      <c r="C17" s="74">
        <v>11</v>
      </c>
      <c r="D17" s="159">
        <f>ETo!$I16*((1-Constantes!$D$19)*ETo!$K16+ETo!$L16)</f>
        <v>2.5475650009518644</v>
      </c>
      <c r="E17" s="75">
        <f>MIN(D17*Constantes!$D$17,0.8*(H16+Observaciones!$F16-F17-G17-Constantes!$D$14))</f>
        <v>1.6165849633581131</v>
      </c>
      <c r="F17" s="75">
        <f>IF(Observaciones!$F16&gt;0.05*Constantes!$D$18,((Observaciones!$F16-0.05*Constantes!$D$18)^2)/(Observaciones!$F16+0.95*Constantes!$D$18),0)</f>
        <v>0</v>
      </c>
      <c r="G17" s="75">
        <f>MAX(0,H16+Observaciones!$F16-F17-Constantes!$D$13)</f>
        <v>0</v>
      </c>
      <c r="H17" s="75">
        <f>H16+Observaciones!$F16-F17-E17-G17-I16</f>
        <v>63.82032755004785</v>
      </c>
      <c r="I17" s="75">
        <f>MAX(0,(H17-Constantes!$D$14)*(1-EXP(-Constantes!$D$22)))</f>
        <v>0.77537859241231166</v>
      </c>
      <c r="J17" s="75">
        <f t="shared" si="10"/>
        <v>120.19336589988745</v>
      </c>
      <c r="K17" s="75">
        <f>MAX(0,(J17-Constantes!$D$13)*(1-EXP(-Constantes!$D$23)))</f>
        <v>0.31217338116917753</v>
      </c>
      <c r="L17" s="75">
        <f t="shared" si="0"/>
        <v>1.0875519735814891</v>
      </c>
      <c r="M17" s="75">
        <f>0.0526*F17*Observaciones!$F16^1.218</f>
        <v>0</v>
      </c>
      <c r="N17" s="75">
        <f>M17*Constantes!$D$35</f>
        <v>0</v>
      </c>
      <c r="O17" s="75">
        <f t="shared" si="1"/>
        <v>0</v>
      </c>
      <c r="P17" s="15"/>
      <c r="Q17" s="74">
        <v>11</v>
      </c>
      <c r="R17" s="140">
        <f>ETo!$I16*((1-Constantes!$E$19)*ETo!$K16+ETo!$L16)</f>
        <v>2.5475650009518644</v>
      </c>
      <c r="S17" s="75">
        <f>MIN(R17*Constantes!$E$17,0.8*(AB16+Observaciones!$F16-Y17-AA17-Constantes!$D$14))</f>
        <v>1.6165849633581131</v>
      </c>
      <c r="T17" s="75">
        <f>IF(Observaciones!$F16&gt;0.05*Constantes!$E$18,((Observaciones!$F16-0.05*Constantes!$E$18)^2)/(Observaciones!$F16+0.95*Constantes!$E$18),0)</f>
        <v>0</v>
      </c>
      <c r="U17" s="75">
        <f>(T17*Escenarios!$E$9*10000)/1000</f>
        <v>0</v>
      </c>
      <c r="V17" s="75">
        <f>(Observaciones!$F16*Constantes!$E$28)/1000</f>
        <v>11.6</v>
      </c>
      <c r="W17" s="75">
        <f>(R17*Constantes!$E$28)/1000</f>
        <v>10.190260003807458</v>
      </c>
      <c r="X17" s="75">
        <f t="shared" si="2"/>
        <v>1.4097399961925419</v>
      </c>
      <c r="Y17" s="75">
        <f>IF(X17&gt;Constantes!$E$29,1000*((X17-Constantes!$E$29)/(Escenarios!$E$9*10000)),0)</f>
        <v>0</v>
      </c>
      <c r="Z17" s="75">
        <f>W17*1000/Escenarios!$E$9/10000+S17</f>
        <v>1.6369654833657279</v>
      </c>
      <c r="AA17" s="75">
        <f>MAX(0,AB16+Observaciones!$F16-Y17-Constantes!$D$13)</f>
        <v>0</v>
      </c>
      <c r="AB17" s="75">
        <f>AB16+Observaciones!$F16-Y17-Z17-AA17-AC16</f>
        <v>63.700998124768702</v>
      </c>
      <c r="AC17" s="75">
        <f>MAX(0,(AB17-Constantes!$D$14)*(1-EXP(-Constantes!$D$22)))</f>
        <v>0.77373574895185604</v>
      </c>
      <c r="AD17" s="75">
        <f t="shared" si="3"/>
        <v>122.9241130695418</v>
      </c>
      <c r="AE17" s="75">
        <f>MAX(0,(AD17-Constantes!$D$13)*(1-EXP(-Constantes!$D$23)))</f>
        <v>0.3310360297038662</v>
      </c>
      <c r="AF17" s="75">
        <f t="shared" si="4"/>
        <v>1.1047717786557223</v>
      </c>
      <c r="AG17" s="75">
        <f>0.0526*Y17*Observaciones!$F16^1.218</f>
        <v>0</v>
      </c>
      <c r="AH17" s="75">
        <f>AG17*Constantes!$E$35</f>
        <v>0</v>
      </c>
      <c r="AI17" s="75">
        <f t="shared" si="5"/>
        <v>0</v>
      </c>
      <c r="AJ17" s="15"/>
      <c r="AK17" s="74">
        <v>11</v>
      </c>
      <c r="AL17" s="140">
        <f>ETo!$I16*((1-Constantes!$F$19)*ETo!$K16+ETo!$L16)</f>
        <v>2.4899098776167139</v>
      </c>
      <c r="AM17" s="75">
        <f>MIN(AL17*Constantes!$F$17,0.8*(AV16+Observaciones!$F16-AS17-AU17-Constantes!$D$14))</f>
        <v>1.5799992803983705</v>
      </c>
      <c r="AN17" s="75">
        <f>IF(Observaciones!$F16&gt;0.05*Constantes!$F$18,((Observaciones!$F16-0.05*Constantes!$F$18)^2)/(Observaciones!$F16+0.95*Constantes!$F$18),0)</f>
        <v>0</v>
      </c>
      <c r="AO17" s="75">
        <f>(AN17*Escenarios!$F$9*10000)/1000</f>
        <v>0</v>
      </c>
      <c r="AP17" s="75">
        <f>(Observaciones!$F16*Constantes!$F$28)/1000</f>
        <v>2.9</v>
      </c>
      <c r="AQ17" s="75">
        <f>(AL17*Constantes!$F$28)/1000</f>
        <v>2.4899098776167139</v>
      </c>
      <c r="AR17" s="75">
        <f t="shared" si="6"/>
        <v>0.41009012238328602</v>
      </c>
      <c r="AS17" s="75">
        <f>IF(AR17&gt;Constantes!$F$29,1000*((AR17-Constantes!$F$29)/(Escenarios!$F$9*10000)),0)</f>
        <v>0</v>
      </c>
      <c r="AT17" s="75">
        <f>AQ17*1000/Escenarios!$F$9/10000+AM17</f>
        <v>1.5849791001536038</v>
      </c>
      <c r="AU17" s="75">
        <f>MAX(0,AV16+Observaciones!$F16-AS17-Constantes!$D$13)</f>
        <v>0</v>
      </c>
      <c r="AV17" s="75">
        <f>AV16+Observaciones!$F16-AS17-AT17-AU17-AW16</f>
        <v>64.005051461386529</v>
      </c>
      <c r="AW17" s="75">
        <f>MAX(0,(AV17-Constantes!$D$14)*(1-EXP(-Constantes!$D$22)))</f>
        <v>0.77792174108685375</v>
      </c>
      <c r="AX17" s="75">
        <f t="shared" si="7"/>
        <v>122.43088466593433</v>
      </c>
      <c r="AY17" s="75">
        <f>MAX(0,(AX17-Constantes!$D$13)*(1-EXP(-Constantes!$D$23)))</f>
        <v>0.32762905225536404</v>
      </c>
      <c r="AZ17" s="75">
        <f t="shared" si="8"/>
        <v>1.1055507933422177</v>
      </c>
      <c r="BA17" s="75">
        <f>0.0526*AS17*Observaciones!$F16^1.218</f>
        <v>0</v>
      </c>
      <c r="BB17" s="75">
        <f>BA17*Constantes!$F$35</f>
        <v>0</v>
      </c>
      <c r="BC17" s="75">
        <f t="shared" si="9"/>
        <v>0</v>
      </c>
      <c r="BD17" s="15"/>
      <c r="BE17" s="74">
        <v>11</v>
      </c>
      <c r="BF17" s="75">
        <f>0.0526*Observaciones!$F16^2.218</f>
        <v>0.55793615283547093</v>
      </c>
      <c r="BG17" s="75">
        <f>IF(Observaciones!$F16&gt;0.05*$BK$7,((Observaciones!$F16-0.05*$BK$7)^2)/(Observaciones!$F16+0.95*$BK$7),0)</f>
        <v>3.8113841217814838E-2</v>
      </c>
      <c r="BH17" s="75">
        <f>0.0526*BG17*Observaciones!$F16^1.218</f>
        <v>7.3327896340860729E-3</v>
      </c>
      <c r="BI17" s="28"/>
      <c r="BJ17" s="28"/>
      <c r="BK17" s="103"/>
      <c r="BL17" s="38"/>
    </row>
    <row r="18" spans="2:64" s="2" customFormat="1">
      <c r="B18" s="11"/>
      <c r="C18" s="74">
        <v>12</v>
      </c>
      <c r="D18" s="159">
        <f>ETo!$I17*((1-Constantes!$D$19)*ETo!$K17+ETo!$L17)</f>
        <v>2.4992267521448475</v>
      </c>
      <c r="E18" s="75">
        <f>MIN(D18*Constantes!$D$17,0.8*(H17+Observaciones!$F17-F18-G18-Constantes!$D$14))</f>
        <v>1.5859114040388065</v>
      </c>
      <c r="F18" s="75">
        <f>IF(Observaciones!$F17&gt;0.05*Constantes!$D$18,((Observaciones!$F17-0.05*Constantes!$D$18)^2)/(Observaciones!$F17+0.95*Constantes!$D$18),0)</f>
        <v>1.6060157327895821</v>
      </c>
      <c r="G18" s="75">
        <f>MAX(0,H17+Observaciones!$F17-F18-Constantes!$D$13)</f>
        <v>4.914311817258266</v>
      </c>
      <c r="H18" s="75">
        <f>H17+Observaciones!$F17-F18-E18-G18-I17</f>
        <v>72.63871000354888</v>
      </c>
      <c r="I18" s="75">
        <f>MAX(0,(H18-Constantes!$D$14)*(1-EXP(-Constantes!$D$22)))</f>
        <v>0.89678386954023648</v>
      </c>
      <c r="J18" s="75">
        <f t="shared" si="10"/>
        <v>124.79550433597655</v>
      </c>
      <c r="K18" s="75">
        <f>MAX(0,(J18-Constantes!$D$13)*(1-EXP(-Constantes!$D$23)))</f>
        <v>0.34396267341585529</v>
      </c>
      <c r="L18" s="75">
        <f t="shared" si="0"/>
        <v>2.8467622757456739</v>
      </c>
      <c r="M18" s="75">
        <f>0.0526*F18*Observaciones!$F17^1.218</f>
        <v>2.797479920455948</v>
      </c>
      <c r="N18" s="75">
        <f>M18*Constantes!$D$35</f>
        <v>1.2848544174010771E-2</v>
      </c>
      <c r="O18" s="75">
        <f t="shared" si="1"/>
        <v>451.33885198212607</v>
      </c>
      <c r="P18" s="15"/>
      <c r="Q18" s="74">
        <v>12</v>
      </c>
      <c r="R18" s="140">
        <f>ETo!$I17*((1-Constantes!$E$19)*ETo!$K17+ETo!$L17)</f>
        <v>2.4992267521448475</v>
      </c>
      <c r="S18" s="75">
        <f>MIN(R18*Constantes!$E$17,0.8*(AB17+Observaciones!$F17-Y18-AA18-Constantes!$D$14))</f>
        <v>1.5859114040388065</v>
      </c>
      <c r="T18" s="75">
        <f>IF(Observaciones!$F17&gt;0.05*Constantes!$E$18,((Observaciones!$F17-0.05*Constantes!$E$18)^2)/(Observaciones!$F17+0.95*Constantes!$E$18),0)</f>
        <v>1.6060157327895821</v>
      </c>
      <c r="U18" s="75">
        <f>(T18*Escenarios!$E$9*10000)/1000</f>
        <v>803.00786639479088</v>
      </c>
      <c r="V18" s="75">
        <f>(Observaciones!$F17*Constantes!$E$28)/1000</f>
        <v>70.8</v>
      </c>
      <c r="W18" s="75">
        <f>(R18*Constantes!$E$28)/1000</f>
        <v>9.9969070085793899</v>
      </c>
      <c r="X18" s="75">
        <f t="shared" si="2"/>
        <v>863.81095938621149</v>
      </c>
      <c r="Y18" s="75">
        <f>IF(X18&gt;Constantes!$E$29,1000*((X18-Constantes!$E$29)/(Escenarios!$E$9*10000)),0)</f>
        <v>0.69821015406654052</v>
      </c>
      <c r="Z18" s="75">
        <f>W18*1000/Escenarios!$E$9/10000+S18</f>
        <v>1.6059052180559652</v>
      </c>
      <c r="AA18" s="75">
        <f>MAX(0,AB17+Observaciones!$F17-Y18-Constantes!$D$13)</f>
        <v>5.7027879707021611</v>
      </c>
      <c r="AB18" s="75">
        <f>AB17+Observaciones!$F17-Y18-Z18-AA18-AC17</f>
        <v>72.620359032992184</v>
      </c>
      <c r="AC18" s="75">
        <f>MAX(0,(AB18-Constantes!$D$14)*(1-EXP(-Constantes!$D$22)))</f>
        <v>0.89653122630574877</v>
      </c>
      <c r="AD18" s="75">
        <f t="shared" si="3"/>
        <v>128.29586501054013</v>
      </c>
      <c r="AE18" s="75">
        <f>MAX(0,(AD18-Constantes!$D$13)*(1-EXP(-Constantes!$D$23)))</f>
        <v>0.36814143074742323</v>
      </c>
      <c r="AF18" s="75">
        <f t="shared" si="4"/>
        <v>1.9628828111197123</v>
      </c>
      <c r="AG18" s="75">
        <f>0.0526*Y18*Observaciones!$F17^1.218</f>
        <v>1.2161953624619382</v>
      </c>
      <c r="AH18" s="75">
        <f>AG18*Constantes!$E$35</f>
        <v>5.5858630921906283E-3</v>
      </c>
      <c r="AI18" s="75">
        <f t="shared" si="5"/>
        <v>284.57445653641508</v>
      </c>
      <c r="AJ18" s="15"/>
      <c r="AK18" s="74">
        <v>12</v>
      </c>
      <c r="AL18" s="140">
        <f>ETo!$I17*((1-Constantes!$F$19)*ETo!$K17+ETo!$L17)</f>
        <v>2.4425472349156085</v>
      </c>
      <c r="AM18" s="75">
        <f>MIN(AL18*Constantes!$F$17,0.8*(AV17+Observaciones!$F17-AS18-AU18-Constantes!$D$14))</f>
        <v>1.5499448025001019</v>
      </c>
      <c r="AN18" s="75">
        <f>IF(Observaciones!$F17&gt;0.05*Constantes!$F$18,((Observaciones!$F17-0.05*Constantes!$F$18)^2)/(Observaciones!$F17+0.95*Constantes!$F$18),0)</f>
        <v>1.1798826317397373</v>
      </c>
      <c r="AO18" s="75">
        <f>(AN18*Escenarios!$F$9*10000)/1000</f>
        <v>589.94131586986862</v>
      </c>
      <c r="AP18" s="75">
        <f>(Observaciones!$F17*Constantes!$F$28)/1000</f>
        <v>17.7</v>
      </c>
      <c r="AQ18" s="75">
        <f>(AL18*Constantes!$F$28)/1000</f>
        <v>2.4425472349156085</v>
      </c>
      <c r="AR18" s="75">
        <f t="shared" si="6"/>
        <v>605.19876863495301</v>
      </c>
      <c r="AS18" s="75">
        <f>IF(AR18&gt;Constantes!$F$29,1000*((AR18-Constantes!$F$29)/(Escenarios!$F$9*10000)),0)</f>
        <v>0.9530445960934355</v>
      </c>
      <c r="AT18" s="75">
        <f>AQ18*1000/Escenarios!$F$9/10000+AM18</f>
        <v>1.5548298969699332</v>
      </c>
      <c r="AU18" s="75">
        <f>MAX(0,AV17+Observaciones!$F17-AS18-Constantes!$D$13)</f>
        <v>5.7520068652930973</v>
      </c>
      <c r="AV18" s="75">
        <f>AV17+Observaciones!$F17-AS18-AT18-AU18-AW17</f>
        <v>72.667248361943209</v>
      </c>
      <c r="AW18" s="75">
        <f>MAX(0,(AV18-Constantes!$D$14)*(1-EXP(-Constantes!$D$22)))</f>
        <v>0.89717676555352566</v>
      </c>
      <c r="AX18" s="75">
        <f t="shared" si="7"/>
        <v>127.85526247897207</v>
      </c>
      <c r="AY18" s="75">
        <f>MAX(0,(AX18-Constantes!$D$13)*(1-EXP(-Constantes!$D$23)))</f>
        <v>0.36509796675016332</v>
      </c>
      <c r="AZ18" s="75">
        <f t="shared" si="8"/>
        <v>2.2153193283971246</v>
      </c>
      <c r="BA18" s="75">
        <f>0.0526*AS18*Observaciones!$F17^1.218</f>
        <v>1.6600853070346273</v>
      </c>
      <c r="BB18" s="75">
        <f>BA18*Constantes!$F$35</f>
        <v>2.5934030625804987E-3</v>
      </c>
      <c r="BC18" s="75">
        <f t="shared" si="9"/>
        <v>117.06678262302407</v>
      </c>
      <c r="BD18" s="15"/>
      <c r="BE18" s="74">
        <v>12</v>
      </c>
      <c r="BF18" s="75">
        <f>0.0526*Observaciones!$F17^2.218</f>
        <v>30.831201451597327</v>
      </c>
      <c r="BG18" s="75">
        <f>IF(Observaciones!$F17&gt;0.05*$BK$7,((Observaciones!$F17-0.05*$BK$7)^2)/(Observaciones!$F17+0.95*$BK$7),0)</f>
        <v>5.0387337399867729</v>
      </c>
      <c r="BH18" s="75">
        <f>0.0526*BG18*Observaciones!$F17^1.218</f>
        <v>8.7768483049995769</v>
      </c>
      <c r="BI18" s="28"/>
      <c r="BJ18" s="28"/>
      <c r="BK18" s="103"/>
      <c r="BL18" s="38"/>
    </row>
    <row r="19" spans="2:64" s="2" customFormat="1">
      <c r="B19" s="11"/>
      <c r="C19" s="74">
        <v>13</v>
      </c>
      <c r="D19" s="159">
        <f>ETo!$I18*((1-Constantes!$D$19)*ETo!$K18+ETo!$L18)</f>
        <v>2.5794451575231525</v>
      </c>
      <c r="E19" s="75">
        <f>MIN(D19*Constantes!$D$17,0.8*(H18+Observaciones!$F18-F19-G19-Constantes!$D$14))</f>
        <v>1.6368148619959852</v>
      </c>
      <c r="F19" s="75">
        <f>IF(Observaciones!$F18&gt;0.05*Constantes!$D$18,((Observaciones!$F18-0.05*Constantes!$D$18)^2)/(Observaciones!$F18+0.95*Constantes!$D$18),0)</f>
        <v>0</v>
      </c>
      <c r="G19" s="75">
        <f>MAX(0,H18+Observaciones!$F18-F19-Constantes!$D$13)</f>
        <v>0</v>
      </c>
      <c r="H19" s="75">
        <f>H18+Observaciones!$F18-F19-E19-G19-I18</f>
        <v>70.505111272012655</v>
      </c>
      <c r="I19" s="75">
        <f>MAX(0,(H19-Constantes!$D$14)*(1-EXP(-Constantes!$D$22)))</f>
        <v>0.86740998531058333</v>
      </c>
      <c r="J19" s="75">
        <f t="shared" si="10"/>
        <v>124.45154166256069</v>
      </c>
      <c r="K19" s="75">
        <f>MAX(0,(J19-Constantes!$D$13)*(1-EXP(-Constantes!$D$23)))</f>
        <v>0.34158674967974589</v>
      </c>
      <c r="L19" s="75">
        <f t="shared" si="0"/>
        <v>1.2089967349903292</v>
      </c>
      <c r="M19" s="75">
        <f>0.0526*F19*Observaciones!$F18^1.218</f>
        <v>0</v>
      </c>
      <c r="N19" s="75">
        <f>M19*Constantes!$D$35</f>
        <v>0</v>
      </c>
      <c r="O19" s="75">
        <f t="shared" si="1"/>
        <v>0</v>
      </c>
      <c r="P19" s="15"/>
      <c r="Q19" s="74">
        <v>13</v>
      </c>
      <c r="R19" s="140">
        <f>ETo!$I18*((1-Constantes!$E$19)*ETo!$K18+ETo!$L18)</f>
        <v>2.5794451575231525</v>
      </c>
      <c r="S19" s="75">
        <f>MIN(R19*Constantes!$E$17,0.8*(AB18+Observaciones!$F18-Y19-AA19-Constantes!$D$14))</f>
        <v>1.6368148619959852</v>
      </c>
      <c r="T19" s="75">
        <f>IF(Observaciones!$F18&gt;0.05*Constantes!$E$18,((Observaciones!$F18-0.05*Constantes!$E$18)^2)/(Observaciones!$F18+0.95*Constantes!$E$18),0)</f>
        <v>0</v>
      </c>
      <c r="U19" s="75">
        <f>(T19*Escenarios!$E$9*10000)/1000</f>
        <v>0</v>
      </c>
      <c r="V19" s="75">
        <f>(Observaciones!$F18*Constantes!$E$28)/1000</f>
        <v>1.6</v>
      </c>
      <c r="W19" s="75">
        <f>(R19*Constantes!$E$28)/1000</f>
        <v>10.31778063009261</v>
      </c>
      <c r="X19" s="75">
        <f t="shared" si="2"/>
        <v>0</v>
      </c>
      <c r="Y19" s="75">
        <f>IF(X19&gt;Constantes!$E$29,1000*((X19-Constantes!$E$29)/(Escenarios!$E$9*10000)),0)</f>
        <v>0</v>
      </c>
      <c r="Z19" s="75">
        <f>W19*1000/Escenarios!$E$9/10000+S19</f>
        <v>1.6574504232561704</v>
      </c>
      <c r="AA19" s="75">
        <f>MAX(0,AB18+Observaciones!$F18-Y19-Constantes!$D$13)</f>
        <v>0</v>
      </c>
      <c r="AB19" s="75">
        <f>AB18+Observaciones!$F18-Y19-Z19-AA19-AC18</f>
        <v>70.46637738343027</v>
      </c>
      <c r="AC19" s="75">
        <f>MAX(0,(AB19-Constantes!$D$14)*(1-EXP(-Constantes!$D$22)))</f>
        <v>0.86687672442034835</v>
      </c>
      <c r="AD19" s="75">
        <f t="shared" si="3"/>
        <v>127.9277235797927</v>
      </c>
      <c r="AE19" s="75">
        <f>MAX(0,(AD19-Constantes!$D$13)*(1-EXP(-Constantes!$D$23)))</f>
        <v>0.36559849213471923</v>
      </c>
      <c r="AF19" s="75">
        <f t="shared" si="4"/>
        <v>1.2324752165550676</v>
      </c>
      <c r="AG19" s="75">
        <f>0.0526*Y19*Observaciones!$F18^1.218</f>
        <v>0</v>
      </c>
      <c r="AH19" s="75">
        <f>AG19*Constantes!$E$35</f>
        <v>0</v>
      </c>
      <c r="AI19" s="75">
        <f t="shared" si="5"/>
        <v>0</v>
      </c>
      <c r="AJ19" s="15"/>
      <c r="AK19" s="74">
        <v>13</v>
      </c>
      <c r="AL19" s="140">
        <f>ETo!$I18*((1-Constantes!$F$19)*ETo!$K18+ETo!$L18)</f>
        <v>2.5211578641604233</v>
      </c>
      <c r="AM19" s="75">
        <f>MIN(AL19*Constantes!$F$17,0.8*(AV18+Observaciones!$F18-AS19-AU19-Constantes!$D$14))</f>
        <v>1.5998280286983757</v>
      </c>
      <c r="AN19" s="75">
        <f>IF(Observaciones!$F18&gt;0.05*Constantes!$F$18,((Observaciones!$F18-0.05*Constantes!$F$18)^2)/(Observaciones!$F18+0.95*Constantes!$F$18),0)</f>
        <v>0</v>
      </c>
      <c r="AO19" s="75">
        <f>(AN19*Escenarios!$F$9*10000)/1000</f>
        <v>0</v>
      </c>
      <c r="AP19" s="75">
        <f>(Observaciones!$F18*Constantes!$F$28)/1000</f>
        <v>0.4</v>
      </c>
      <c r="AQ19" s="75">
        <f>(AL19*Constantes!$F$28)/1000</f>
        <v>2.5211578641604233</v>
      </c>
      <c r="AR19" s="75">
        <f t="shared" si="6"/>
        <v>0</v>
      </c>
      <c r="AS19" s="75">
        <f>IF(AR19&gt;Constantes!$F$29,1000*((AR19-Constantes!$F$29)/(Escenarios!$F$9*10000)),0)</f>
        <v>0</v>
      </c>
      <c r="AT19" s="75">
        <f>AQ19*1000/Escenarios!$F$9/10000+AM19</f>
        <v>1.6048703444266965</v>
      </c>
      <c r="AU19" s="75">
        <f>MAX(0,AV18+Observaciones!$F18-AS19-Constantes!$D$13)</f>
        <v>0</v>
      </c>
      <c r="AV19" s="75">
        <f>AV18+Observaciones!$F18-AS19-AT19-AU19-AW18</f>
        <v>70.565201251962989</v>
      </c>
      <c r="AW19" s="75">
        <f>MAX(0,(AV19-Constantes!$D$14)*(1-EXP(-Constantes!$D$22)))</f>
        <v>0.8682372618215477</v>
      </c>
      <c r="AX19" s="75">
        <f t="shared" si="7"/>
        <v>127.4901645122219</v>
      </c>
      <c r="AY19" s="75">
        <f>MAX(0,(AX19-Constantes!$D$13)*(1-EXP(-Constantes!$D$23)))</f>
        <v>0.3625760508789076</v>
      </c>
      <c r="AZ19" s="75">
        <f t="shared" si="8"/>
        <v>1.2308133127004552</v>
      </c>
      <c r="BA19" s="75">
        <f>0.0526*AS19*Observaciones!$F18^1.218</f>
        <v>0</v>
      </c>
      <c r="BB19" s="75">
        <f>BA19*Constantes!$F$35</f>
        <v>0</v>
      </c>
      <c r="BC19" s="75">
        <f t="shared" si="9"/>
        <v>0</v>
      </c>
      <c r="BD19" s="15"/>
      <c r="BE19" s="74">
        <v>13</v>
      </c>
      <c r="BF19" s="75">
        <f>0.0526*Observaciones!$F18^2.218</f>
        <v>6.8921513346888582E-3</v>
      </c>
      <c r="BG19" s="75">
        <f>IF(Observaciones!$F18&gt;0.05*$BK$7,((Observaciones!$F18-0.05*$BK$7)^2)/(Observaciones!$F18+0.95*$BK$7),0)</f>
        <v>0</v>
      </c>
      <c r="BH19" s="75">
        <f>0.0526*BG19*Observaciones!$F18^1.218</f>
        <v>0</v>
      </c>
      <c r="BI19" s="28"/>
      <c r="BJ19" s="28"/>
      <c r="BK19" s="103"/>
      <c r="BL19" s="38"/>
    </row>
    <row r="20" spans="2:64" s="2" customFormat="1">
      <c r="B20" s="11"/>
      <c r="C20" s="74">
        <v>14</v>
      </c>
      <c r="D20" s="159">
        <f>ETo!$I19*((1-Constantes!$D$19)*ETo!$K19+ETo!$L19)</f>
        <v>2.5739210307133584</v>
      </c>
      <c r="E20" s="75">
        <f>MIN(D20*Constantes!$D$17,0.8*(H19+Observaciones!$F19-F20-G20-Constantes!$D$14))</f>
        <v>1.6333094674984709</v>
      </c>
      <c r="F20" s="75">
        <f>IF(Observaciones!$F19&gt;0.05*Constantes!$D$18,((Observaciones!$F19-0.05*Constantes!$D$18)^2)/(Observaciones!$F19+0.95*Constantes!$D$18),0)</f>
        <v>0</v>
      </c>
      <c r="G20" s="75">
        <f>MAX(0,H19+Observaciones!$F19-F20-Constantes!$D$13)</f>
        <v>0</v>
      </c>
      <c r="H20" s="75">
        <f>H19+Observaciones!$F19-F20-E20-G20-I19</f>
        <v>68.404391819203596</v>
      </c>
      <c r="I20" s="75">
        <f>MAX(0,(H20-Constantes!$D$14)*(1-EXP(-Constantes!$D$22)))</f>
        <v>0.83848875982721227</v>
      </c>
      <c r="J20" s="75">
        <f t="shared" si="10"/>
        <v>124.10995491288094</v>
      </c>
      <c r="K20" s="75">
        <f>MAX(0,(J20-Constantes!$D$13)*(1-EXP(-Constantes!$D$23)))</f>
        <v>0.33922723764768498</v>
      </c>
      <c r="L20" s="75">
        <f t="shared" si="0"/>
        <v>1.1777159974748972</v>
      </c>
      <c r="M20" s="75">
        <f>0.0526*F20*Observaciones!$F19^1.218</f>
        <v>0</v>
      </c>
      <c r="N20" s="75">
        <f>M20*Constantes!$D$35</f>
        <v>0</v>
      </c>
      <c r="O20" s="75">
        <f t="shared" si="1"/>
        <v>0</v>
      </c>
      <c r="P20" s="15"/>
      <c r="Q20" s="74">
        <v>14</v>
      </c>
      <c r="R20" s="140">
        <f>ETo!$I19*((1-Constantes!$E$19)*ETo!$K19+ETo!$L19)</f>
        <v>2.5739210307133584</v>
      </c>
      <c r="S20" s="75">
        <f>MIN(R20*Constantes!$E$17,0.8*(AB19+Observaciones!$F19-Y20-AA20-Constantes!$D$14))</f>
        <v>1.6333094674984709</v>
      </c>
      <c r="T20" s="75">
        <f>IF(Observaciones!$F19&gt;0.05*Constantes!$E$18,((Observaciones!$F19-0.05*Constantes!$E$18)^2)/(Observaciones!$F19+0.95*Constantes!$E$18),0)</f>
        <v>0</v>
      </c>
      <c r="U20" s="75">
        <f>(T20*Escenarios!$E$9*10000)/1000</f>
        <v>0</v>
      </c>
      <c r="V20" s="75">
        <f>(Observaciones!$F19*Constantes!$E$28)/1000</f>
        <v>1.6</v>
      </c>
      <c r="W20" s="75">
        <f>(R20*Constantes!$E$28)/1000</f>
        <v>10.295684122853434</v>
      </c>
      <c r="X20" s="75">
        <f t="shared" si="2"/>
        <v>0</v>
      </c>
      <c r="Y20" s="75">
        <f>IF(X20&gt;Constantes!$E$29,1000*((X20-Constantes!$E$29)/(Escenarios!$E$9*10000)),0)</f>
        <v>0</v>
      </c>
      <c r="Z20" s="75">
        <f>W20*1000/Escenarios!$E$9/10000+S20</f>
        <v>1.6539008357441778</v>
      </c>
      <c r="AA20" s="75">
        <f>MAX(0,AB19+Observaciones!$F19-Y20-Constantes!$D$13)</f>
        <v>0</v>
      </c>
      <c r="AB20" s="75">
        <f>AB19+Observaciones!$F19-Y20-Z20-AA20-AC19</f>
        <v>68.345599823265744</v>
      </c>
      <c r="AC20" s="75">
        <f>MAX(0,(AB20-Constantes!$D$14)*(1-EXP(-Constantes!$D$22)))</f>
        <v>0.83767935304571062</v>
      </c>
      <c r="AD20" s="75">
        <f t="shared" si="3"/>
        <v>127.56212508765798</v>
      </c>
      <c r="AE20" s="75">
        <f>MAX(0,(AD20-Constantes!$D$13)*(1-EXP(-Constantes!$D$23)))</f>
        <v>0.36307311888208582</v>
      </c>
      <c r="AF20" s="75">
        <f t="shared" si="4"/>
        <v>1.2007524719277964</v>
      </c>
      <c r="AG20" s="75">
        <f>0.0526*Y20*Observaciones!$F19^1.218</f>
        <v>0</v>
      </c>
      <c r="AH20" s="75">
        <f>AG20*Constantes!$E$35</f>
        <v>0</v>
      </c>
      <c r="AI20" s="75">
        <f t="shared" si="5"/>
        <v>0</v>
      </c>
      <c r="AJ20" s="15"/>
      <c r="AK20" s="74">
        <v>14</v>
      </c>
      <c r="AL20" s="140">
        <f>ETo!$I19*((1-Constantes!$F$19)*ETo!$K19+ETo!$L19)</f>
        <v>2.5157418995834311</v>
      </c>
      <c r="AM20" s="75">
        <f>MIN(AL20*Constantes!$F$17,0.8*(AV19+Observaciones!$F19-AS20-AU20-Constantes!$D$14))</f>
        <v>1.5963912697171625</v>
      </c>
      <c r="AN20" s="75">
        <f>IF(Observaciones!$F19&gt;0.05*Constantes!$F$18,((Observaciones!$F19-0.05*Constantes!$F$18)^2)/(Observaciones!$F19+0.95*Constantes!$F$18),0)</f>
        <v>0</v>
      </c>
      <c r="AO20" s="75">
        <f>(AN20*Escenarios!$F$9*10000)/1000</f>
        <v>0</v>
      </c>
      <c r="AP20" s="75">
        <f>(Observaciones!$F19*Constantes!$F$28)/1000</f>
        <v>0.4</v>
      </c>
      <c r="AQ20" s="75">
        <f>(AL20*Constantes!$F$28)/1000</f>
        <v>2.5157418995834311</v>
      </c>
      <c r="AR20" s="75">
        <f t="shared" si="6"/>
        <v>0</v>
      </c>
      <c r="AS20" s="75">
        <f>IF(AR20&gt;Constantes!$F$29,1000*((AR20-Constantes!$F$29)/(Escenarios!$F$9*10000)),0)</f>
        <v>0</v>
      </c>
      <c r="AT20" s="75">
        <f>AQ20*1000/Escenarios!$F$9/10000+AM20</f>
        <v>1.6014227535163295</v>
      </c>
      <c r="AU20" s="75">
        <f>MAX(0,AV19+Observaciones!$F19-AS20-Constantes!$D$13)</f>
        <v>0</v>
      </c>
      <c r="AV20" s="75">
        <f>AV19+Observaciones!$F19-AS20-AT20-AU20-AW19</f>
        <v>68.495541236625115</v>
      </c>
      <c r="AW20" s="75">
        <f>MAX(0,(AV20-Constantes!$D$14)*(1-EXP(-Constantes!$D$22)))</f>
        <v>0.83974364079211239</v>
      </c>
      <c r="AX20" s="75">
        <f t="shared" si="7"/>
        <v>127.12758846134298</v>
      </c>
      <c r="AY20" s="75">
        <f>MAX(0,(AX20-Constantes!$D$13)*(1-EXP(-Constantes!$D$23)))</f>
        <v>0.36007155515304001</v>
      </c>
      <c r="AZ20" s="75">
        <f t="shared" si="8"/>
        <v>1.1998151959451524</v>
      </c>
      <c r="BA20" s="75">
        <f>0.0526*AS20*Observaciones!$F19^1.218</f>
        <v>0</v>
      </c>
      <c r="BB20" s="75">
        <f>BA20*Constantes!$F$35</f>
        <v>0</v>
      </c>
      <c r="BC20" s="75">
        <f t="shared" si="9"/>
        <v>0</v>
      </c>
      <c r="BD20" s="15"/>
      <c r="BE20" s="74">
        <v>14</v>
      </c>
      <c r="BF20" s="75">
        <f>0.0526*Observaciones!$F19^2.218</f>
        <v>6.8921513346888582E-3</v>
      </c>
      <c r="BG20" s="75">
        <f>IF(Observaciones!$F19&gt;0.05*$BK$7,((Observaciones!$F19-0.05*$BK$7)^2)/(Observaciones!$F19+0.95*$BK$7),0)</f>
        <v>0</v>
      </c>
      <c r="BH20" s="75">
        <f>0.0526*BG20*Observaciones!$F19^1.218</f>
        <v>0</v>
      </c>
      <c r="BI20" s="28"/>
      <c r="BJ20" s="28"/>
      <c r="BK20" s="103"/>
      <c r="BL20" s="38"/>
    </row>
    <row r="21" spans="2:64" s="2" customFormat="1">
      <c r="B21" s="11"/>
      <c r="C21" s="163">
        <v>15</v>
      </c>
      <c r="D21" s="164">
        <f>ETo!$I20*((1-Constantes!$D$19)*ETo!$K20+ETo!$L20)</f>
        <v>2.571044772373956</v>
      </c>
      <c r="E21" s="165">
        <f>MIN(D21*Constantes!$D$17,0.8*(H20+Observaciones!$F20-F21-G21-Constantes!$D$14))</f>
        <v>1.6314843066172082</v>
      </c>
      <c r="F21" s="165">
        <f>IF(Observaciones!$F20&gt;0.05*Constantes!$D$18,((Observaciones!$F20-0.05*Constantes!$D$18)^2)/(Observaciones!$F20+0.95*Constantes!$D$18),0)</f>
        <v>0</v>
      </c>
      <c r="G21" s="165">
        <f>MAX(0,H20+Observaciones!$F20-F21-Constantes!$D$13)</f>
        <v>0</v>
      </c>
      <c r="H21" s="165">
        <f>H20+Observaciones!$F20-F21-E21-G21-I20</f>
        <v>66.434418752759171</v>
      </c>
      <c r="I21" s="165">
        <f>MAX(0,(H21-Constantes!$D$14)*(1-EXP(-Constantes!$D$22)))</f>
        <v>0.81136755848134845</v>
      </c>
      <c r="J21" s="165">
        <f t="shared" si="10"/>
        <v>123.77072767523325</v>
      </c>
      <c r="K21" s="165">
        <f>MAX(0,(J21-Constantes!$D$13)*(1-EXP(-Constantes!$D$23)))</f>
        <v>0.33688402395575184</v>
      </c>
      <c r="L21" s="165">
        <f t="shared" si="0"/>
        <v>1.1482515824371002</v>
      </c>
      <c r="M21" s="165">
        <f>0.0526*F21*Observaciones!$F20^1.218</f>
        <v>0</v>
      </c>
      <c r="N21" s="165">
        <f>M21*Constantes!$D$35</f>
        <v>0</v>
      </c>
      <c r="O21" s="165">
        <f t="shared" si="1"/>
        <v>0</v>
      </c>
      <c r="P21" s="15"/>
      <c r="Q21" s="74">
        <v>15</v>
      </c>
      <c r="R21" s="140">
        <f>ETo!$I20*((1-Constantes!$E$19)*ETo!$K20+ETo!$L20)</f>
        <v>2.571044772373956</v>
      </c>
      <c r="S21" s="75">
        <f>MIN(R21*Constantes!$E$17,0.8*(AB20+Observaciones!$F20-Y21-AA21-Constantes!$D$14))</f>
        <v>1.6314843066172082</v>
      </c>
      <c r="T21" s="75">
        <f>IF(Observaciones!$F20&gt;0.05*Constantes!$E$18,((Observaciones!$F20-0.05*Constantes!$E$18)^2)/(Observaciones!$F20+0.95*Constantes!$E$18),0)</f>
        <v>0</v>
      </c>
      <c r="U21" s="75">
        <f>(T21*Escenarios!$E$9*10000)/1000</f>
        <v>0</v>
      </c>
      <c r="V21" s="75">
        <f>(Observaciones!$F20*Constantes!$E$28)/1000</f>
        <v>2</v>
      </c>
      <c r="W21" s="75">
        <f>(R21*Constantes!$E$28)/1000</f>
        <v>10.284179089495824</v>
      </c>
      <c r="X21" s="75">
        <f t="shared" si="2"/>
        <v>0</v>
      </c>
      <c r="Y21" s="75">
        <f>IF(X21&gt;Constantes!$E$29,1000*((X21-Constantes!$E$29)/(Escenarios!$E$9*10000)),0)</f>
        <v>0</v>
      </c>
      <c r="Z21" s="75">
        <f>W21*1000/Escenarios!$E$9/10000+S21</f>
        <v>1.6520526647961999</v>
      </c>
      <c r="AA21" s="75">
        <f>MAX(0,AB20+Observaciones!$F20-Y21-Constantes!$D$13)</f>
        <v>0</v>
      </c>
      <c r="AB21" s="75">
        <f>AB20+Observaciones!$F20-Y21-Z21-AA21-AC20</f>
        <v>66.355867805423827</v>
      </c>
      <c r="AC21" s="75">
        <f>MAX(0,(AB21-Constantes!$D$14)*(1-EXP(-Constantes!$D$22)))</f>
        <v>0.81028612437705627</v>
      </c>
      <c r="AD21" s="75">
        <f t="shared" si="3"/>
        <v>127.19905196877589</v>
      </c>
      <c r="AE21" s="75">
        <f>MAX(0,(AD21-Constantes!$D$13)*(1-EXP(-Constantes!$D$23)))</f>
        <v>0.36056518965671824</v>
      </c>
      <c r="AF21" s="75">
        <f t="shared" si="4"/>
        <v>1.1708513140337744</v>
      </c>
      <c r="AG21" s="75">
        <f>0.0526*Y21*Observaciones!$F20^1.218</f>
        <v>0</v>
      </c>
      <c r="AH21" s="75">
        <f>AG21*Constantes!$E$35</f>
        <v>0</v>
      </c>
      <c r="AI21" s="75">
        <f t="shared" si="5"/>
        <v>0</v>
      </c>
      <c r="AJ21" s="15"/>
      <c r="AK21" s="74">
        <v>15</v>
      </c>
      <c r="AL21" s="140">
        <f>ETo!$I20*((1-Constantes!$F$19)*ETo!$K20+ETo!$L20)</f>
        <v>2.5129217271311597</v>
      </c>
      <c r="AM21" s="75">
        <f>MIN(AL21*Constantes!$F$17,0.8*(AV20+Observaciones!$F20-AS21-AU21-Constantes!$D$14))</f>
        <v>1.5946016987430303</v>
      </c>
      <c r="AN21" s="75">
        <f>IF(Observaciones!$F20&gt;0.05*Constantes!$F$18,((Observaciones!$F20-0.05*Constantes!$F$18)^2)/(Observaciones!$F20+0.95*Constantes!$F$18),0)</f>
        <v>0</v>
      </c>
      <c r="AO21" s="75">
        <f>(AN21*Escenarios!$F$9*10000)/1000</f>
        <v>0</v>
      </c>
      <c r="AP21" s="75">
        <f>(Observaciones!$F20*Constantes!$F$28)/1000</f>
        <v>0.5</v>
      </c>
      <c r="AQ21" s="75">
        <f>(AL21*Constantes!$F$28)/1000</f>
        <v>2.5129217271311597</v>
      </c>
      <c r="AR21" s="75">
        <f t="shared" si="6"/>
        <v>0</v>
      </c>
      <c r="AS21" s="75">
        <f>IF(AR21&gt;Constantes!$F$29,1000*((AR21-Constantes!$F$29)/(Escenarios!$F$9*10000)),0)</f>
        <v>0</v>
      </c>
      <c r="AT21" s="75">
        <f>AQ21*1000/Escenarios!$F$9/10000+AM21</f>
        <v>1.5996275421972925</v>
      </c>
      <c r="AU21" s="75">
        <f>MAX(0,AV20+Observaciones!$F20-AS21-Constantes!$D$13)</f>
        <v>0</v>
      </c>
      <c r="AV21" s="75">
        <f>AV20+Observaciones!$F20-AS21-AT21-AU21-AW20</f>
        <v>66.556170053635711</v>
      </c>
      <c r="AW21" s="75">
        <f>MAX(0,(AV21-Constantes!$D$14)*(1-EXP(-Constantes!$D$22)))</f>
        <v>0.81304374461883377</v>
      </c>
      <c r="AX21" s="75">
        <f t="shared" si="7"/>
        <v>126.76751690618994</v>
      </c>
      <c r="AY21" s="75">
        <f>MAX(0,(AX21-Constantes!$D$13)*(1-EXP(-Constantes!$D$23)))</f>
        <v>0.35758435924282678</v>
      </c>
      <c r="AZ21" s="75">
        <f t="shared" si="8"/>
        <v>1.1706281038616606</v>
      </c>
      <c r="BA21" s="75">
        <f>0.0526*AS21*Observaciones!$F20^1.218</f>
        <v>0</v>
      </c>
      <c r="BB21" s="75">
        <f>BA21*Constantes!$F$35</f>
        <v>0</v>
      </c>
      <c r="BC21" s="75">
        <f t="shared" si="9"/>
        <v>0</v>
      </c>
      <c r="BD21" s="15"/>
      <c r="BE21" s="74">
        <v>15</v>
      </c>
      <c r="BF21" s="75">
        <f>0.0526*Observaciones!$F20^2.218</f>
        <v>1.1305797794095535E-2</v>
      </c>
      <c r="BG21" s="75">
        <f>IF(Observaciones!$F20&gt;0.05*$BK$7,((Observaciones!$F20-0.05*$BK$7)^2)/(Observaciones!$F20+0.95*$BK$7),0)</f>
        <v>0</v>
      </c>
      <c r="BH21" s="75">
        <f>0.0526*BG21*Observaciones!$F20^1.218</f>
        <v>0</v>
      </c>
      <c r="BI21" s="28"/>
      <c r="BJ21" s="28"/>
      <c r="BK21" s="103"/>
      <c r="BL21" s="38"/>
    </row>
    <row r="22" spans="2:64" s="2" customFormat="1">
      <c r="B22" s="11"/>
      <c r="C22" s="74">
        <v>16</v>
      </c>
      <c r="D22" s="140">
        <f>ETo!$I21*((1-Constantes!$D$19)*ETo!$K21+ETo!$L21)</f>
        <v>2.5868764905885753</v>
      </c>
      <c r="E22" s="75">
        <f>MIN(D22*Constantes!$D$17,0.8*(H21+Observaciones!$F21-F22-G22-Constantes!$D$14))</f>
        <v>1.6415304948794562</v>
      </c>
      <c r="F22" s="75">
        <f>IF(Observaciones!$F21&gt;0.05*Constantes!$D$18,((Observaciones!$F21-0.05*Constantes!$D$18)^2)/(Observaciones!$F21+0.95*Constantes!$D$18),0)</f>
        <v>0</v>
      </c>
      <c r="G22" s="75">
        <f>MAX(0,H21+Observaciones!$F21-F22-Constantes!$D$13)</f>
        <v>0</v>
      </c>
      <c r="H22" s="75">
        <f>H21+Observaciones!$F21-F22-E22-G22-I21</f>
        <v>63.981520699398359</v>
      </c>
      <c r="I22" s="75">
        <f>MAX(0,(H22-Constantes!$D$14)*(1-EXP(-Constantes!$D$22)))</f>
        <v>0.77759778613306618</v>
      </c>
      <c r="J22" s="75">
        <f t="shared" si="10"/>
        <v>123.4338436512775</v>
      </c>
      <c r="K22" s="75">
        <f>MAX(0,(J22-Constantes!$D$13)*(1-EXP(-Constantes!$D$23)))</f>
        <v>0.3345569960230878</v>
      </c>
      <c r="L22" s="75">
        <f t="shared" si="0"/>
        <v>1.1121547821561539</v>
      </c>
      <c r="M22" s="75">
        <f>0.0526*F22*Observaciones!$F21^1.218</f>
        <v>0</v>
      </c>
      <c r="N22" s="75">
        <f>M22*Constantes!$D$35</f>
        <v>0</v>
      </c>
      <c r="O22" s="75">
        <f t="shared" si="1"/>
        <v>0</v>
      </c>
      <c r="P22" s="15"/>
      <c r="Q22" s="74">
        <v>16</v>
      </c>
      <c r="R22" s="140">
        <f>ETo!$I21*((1-Constantes!$E$19)*ETo!$K21+ETo!$L21)</f>
        <v>2.5868764905885753</v>
      </c>
      <c r="S22" s="75">
        <f>MIN(R22*Constantes!$E$17,0.8*(AB21+Observaciones!$F21-Y22-AA22-Constantes!$D$14))</f>
        <v>1.6415304948794562</v>
      </c>
      <c r="T22" s="75">
        <f>IF(Observaciones!$F21&gt;0.05*Constantes!$E$18,((Observaciones!$F21-0.05*Constantes!$E$18)^2)/(Observaciones!$F21+0.95*Constantes!$E$18),0)</f>
        <v>0</v>
      </c>
      <c r="U22" s="75">
        <f>(T22*Escenarios!$E$9*10000)/1000</f>
        <v>0</v>
      </c>
      <c r="V22" s="75">
        <f>(Observaciones!$F21*Constantes!$E$28)/1000</f>
        <v>0</v>
      </c>
      <c r="W22" s="75">
        <f>(R22*Constantes!$E$28)/1000</f>
        <v>10.347505962354301</v>
      </c>
      <c r="X22" s="75">
        <f t="shared" si="2"/>
        <v>0</v>
      </c>
      <c r="Y22" s="75">
        <f>IF(X22&gt;Constantes!$E$29,1000*((X22-Constantes!$E$29)/(Escenarios!$E$9*10000)),0)</f>
        <v>0</v>
      </c>
      <c r="Z22" s="75">
        <f>W22*1000/Escenarios!$E$9/10000+S22</f>
        <v>1.6622255068041649</v>
      </c>
      <c r="AA22" s="75">
        <f>MAX(0,AB21+Observaciones!$F21-Y22-Constantes!$D$13)</f>
        <v>0</v>
      </c>
      <c r="AB22" s="75">
        <f>AB21+Observaciones!$F21-Y22-Z22-AA22-AC21</f>
        <v>63.883356174242607</v>
      </c>
      <c r="AC22" s="75">
        <f>MAX(0,(AB22-Constantes!$D$14)*(1-EXP(-Constantes!$D$22)))</f>
        <v>0.77624632610697797</v>
      </c>
      <c r="AD22" s="75">
        <f t="shared" si="3"/>
        <v>126.83848677911917</v>
      </c>
      <c r="AE22" s="75">
        <f>MAX(0,(AD22-Constantes!$D$13)*(1-EXP(-Constantes!$D$23)))</f>
        <v>0.35807458396391839</v>
      </c>
      <c r="AF22" s="75">
        <f t="shared" si="4"/>
        <v>1.1343209100708964</v>
      </c>
      <c r="AG22" s="75">
        <f>0.0526*Y22*Observaciones!$F21^1.218</f>
        <v>0</v>
      </c>
      <c r="AH22" s="75">
        <f>AG22*Constantes!$E$35</f>
        <v>0</v>
      </c>
      <c r="AI22" s="75">
        <f t="shared" si="5"/>
        <v>0</v>
      </c>
      <c r="AJ22" s="15"/>
      <c r="AK22" s="74">
        <v>16</v>
      </c>
      <c r="AL22" s="140">
        <f>ETo!$I21*((1-Constantes!$F$19)*ETo!$K21+ETo!$L21)</f>
        <v>2.528441699369349</v>
      </c>
      <c r="AM22" s="75">
        <f>MIN(AL22*Constantes!$F$17,0.8*(AV21+Observaciones!$F21-AS22-AU22-Constantes!$D$14))</f>
        <v>1.6044500652194962</v>
      </c>
      <c r="AN22" s="75">
        <f>IF(Observaciones!$F21&gt;0.05*Constantes!$F$18,((Observaciones!$F21-0.05*Constantes!$F$18)^2)/(Observaciones!$F21+0.95*Constantes!$F$18),0)</f>
        <v>0</v>
      </c>
      <c r="AO22" s="75">
        <f>(AN22*Escenarios!$F$9*10000)/1000</f>
        <v>0</v>
      </c>
      <c r="AP22" s="75">
        <f>(Observaciones!$F21*Constantes!$F$28)/1000</f>
        <v>0</v>
      </c>
      <c r="AQ22" s="75">
        <f>(AL22*Constantes!$F$28)/1000</f>
        <v>2.528441699369349</v>
      </c>
      <c r="AR22" s="75">
        <f t="shared" si="6"/>
        <v>0</v>
      </c>
      <c r="AS22" s="75">
        <f>IF(AR22&gt;Constantes!$F$29,1000*((AR22-Constantes!$F$29)/(Escenarios!$F$9*10000)),0)</f>
        <v>0</v>
      </c>
      <c r="AT22" s="75">
        <f>AQ22*1000/Escenarios!$F$9/10000+AM22</f>
        <v>1.609506948618235</v>
      </c>
      <c r="AU22" s="75">
        <f>MAX(0,AV21+Observaciones!$F21-AS22-Constantes!$D$13)</f>
        <v>0</v>
      </c>
      <c r="AV22" s="75">
        <f>AV21+Observaciones!$F21-AS22-AT22-AU22-AW21</f>
        <v>64.13361936039864</v>
      </c>
      <c r="AW22" s="75">
        <f>MAX(0,(AV22-Constantes!$D$14)*(1-EXP(-Constantes!$D$22)))</f>
        <v>0.77969177334522144</v>
      </c>
      <c r="AX22" s="75">
        <f t="shared" si="7"/>
        <v>126.40993254694712</v>
      </c>
      <c r="AY22" s="75">
        <f>MAX(0,(AX22-Constantes!$D$13)*(1-EXP(-Constantes!$D$23)))</f>
        <v>0.35511434364971245</v>
      </c>
      <c r="AZ22" s="75">
        <f t="shared" si="8"/>
        <v>1.1348061169949339</v>
      </c>
      <c r="BA22" s="75">
        <f>0.0526*AS22*Observaciones!$F21^1.218</f>
        <v>0</v>
      </c>
      <c r="BB22" s="75">
        <f>BA22*Constantes!$F$35</f>
        <v>0</v>
      </c>
      <c r="BC22" s="75">
        <f t="shared" si="9"/>
        <v>0</v>
      </c>
      <c r="BD22" s="15"/>
      <c r="BE22" s="74">
        <v>16</v>
      </c>
      <c r="BF22" s="75">
        <f>0.0526*Observaciones!$F21^2.218</f>
        <v>0</v>
      </c>
      <c r="BG22" s="75">
        <f>IF(Observaciones!$F21&gt;0.05*$BK$7,((Observaciones!$F21-0.05*$BK$7)^2)/(Observaciones!$F21+0.95*$BK$7),0)</f>
        <v>0</v>
      </c>
      <c r="BH22" s="75">
        <f>0.0526*BG22*Observaciones!$F21^1.218</f>
        <v>0</v>
      </c>
      <c r="BI22" s="28"/>
      <c r="BJ22" s="28"/>
      <c r="BK22" s="103"/>
      <c r="BL22" s="38"/>
    </row>
    <row r="23" spans="2:64" s="2" customFormat="1">
      <c r="B23" s="37"/>
      <c r="C23" s="77">
        <v>17</v>
      </c>
      <c r="D23" s="160">
        <f>ETo!$I22*((1-Constantes!$D$19)*ETo!$K22+ETo!$L22)</f>
        <v>2.5651918187565004</v>
      </c>
      <c r="E23" s="104">
        <f>MIN(D23*Constantes!$D$17,0.8*(H22+Observaciones!$F22-F23-G23-Constantes!$D$14))</f>
        <v>1.6277702515074561</v>
      </c>
      <c r="F23" s="104">
        <f>IF(Observaciones!$F22&gt;0.05*Constantes!$D$18,((Observaciones!$F22-0.05*Constantes!$D$18)^2)/(Observaciones!$F22+0.95*Constantes!$D$18),0)</f>
        <v>0.17731022436569835</v>
      </c>
      <c r="G23" s="104">
        <f>MAX(0,H22+Observaciones!$F22-F23-Constantes!$D$13)</f>
        <v>0</v>
      </c>
      <c r="H23" s="104">
        <f>H22+Observaciones!$F22-F23-E23-G23-I22</f>
        <v>70.19884243739213</v>
      </c>
      <c r="I23" s="104">
        <f>MAX(0,(H23-Constantes!$D$14)*(1-EXP(-Constantes!$D$22)))</f>
        <v>0.86319349175988802</v>
      </c>
      <c r="J23" s="104">
        <f t="shared" si="10"/>
        <v>123.09928665525442</v>
      </c>
      <c r="K23" s="104">
        <f>MAX(0,(J23-Constantes!$D$13)*(1-EXP(-Constantes!$D$23)))</f>
        <v>0.33224604204648683</v>
      </c>
      <c r="L23" s="104">
        <f t="shared" si="0"/>
        <v>1.3727497581720731</v>
      </c>
      <c r="M23" s="104">
        <f>0.0526*F23*Observaciones!$F22^1.218</f>
        <v>0.13185585468987696</v>
      </c>
      <c r="N23" s="104">
        <f>M23*Constantes!$D$35</f>
        <v>6.0560069124953968E-4</v>
      </c>
      <c r="O23" s="104">
        <f t="shared" si="1"/>
        <v>44.115884023607173</v>
      </c>
      <c r="P23" s="15"/>
      <c r="Q23" s="74">
        <v>17</v>
      </c>
      <c r="R23" s="140">
        <f>ETo!$I22*((1-Constantes!$E$19)*ETo!$K22+ETo!$L22)</f>
        <v>2.5651918187565004</v>
      </c>
      <c r="S23" s="75">
        <f>MIN(R23*Constantes!$E$17,0.8*(AB22+Observaciones!$F22-Y23-AA23-Constantes!$D$14))</f>
        <v>1.6277702515074561</v>
      </c>
      <c r="T23" s="75">
        <f>IF(Observaciones!$F22&gt;0.05*Constantes!$E$18,((Observaciones!$F22-0.05*Constantes!$E$18)^2)/(Observaciones!$F22+0.95*Constantes!$E$18),0)</f>
        <v>0.17731022436569835</v>
      </c>
      <c r="U23" s="75">
        <f>(T23*Escenarios!$E$9*10000)/1000</f>
        <v>88.65511218284918</v>
      </c>
      <c r="V23" s="75">
        <f>(Observaciones!$F22*Constantes!$E$28)/1000</f>
        <v>35.200000000000003</v>
      </c>
      <c r="W23" s="75">
        <f>(R23*Constantes!$E$28)/1000</f>
        <v>10.260767275026001</v>
      </c>
      <c r="X23" s="75">
        <f t="shared" si="2"/>
        <v>113.59434490782319</v>
      </c>
      <c r="Y23" s="75">
        <f>IF(X23&gt;Constantes!$E$29,1000*((X23-Constantes!$E$29)/(Escenarios!$E$9*10000)),0)</f>
        <v>0</v>
      </c>
      <c r="Z23" s="75">
        <f>W23*1000/Escenarios!$E$9/10000+S23</f>
        <v>1.6482917860575081</v>
      </c>
      <c r="AA23" s="75">
        <f>MAX(0,AB22+Observaciones!$F22-Y23-Constantes!$D$13)</f>
        <v>0</v>
      </c>
      <c r="AB23" s="75">
        <f>AB22+Observaciones!$F22-Y23-Z23-AA23-AC22</f>
        <v>70.25881806207812</v>
      </c>
      <c r="AC23" s="75">
        <f>MAX(0,(AB23-Constantes!$D$14)*(1-EXP(-Constantes!$D$22)))</f>
        <v>0.86401919390813542</v>
      </c>
      <c r="AD23" s="75">
        <f t="shared" si="3"/>
        <v>126.48041219515525</v>
      </c>
      <c r="AE23" s="75">
        <f>MAX(0,(AD23-Constantes!$D$13)*(1-EXP(-Constantes!$D$23)))</f>
        <v>0.3556011821413062</v>
      </c>
      <c r="AF23" s="75">
        <f t="shared" si="4"/>
        <v>1.2196203760494417</v>
      </c>
      <c r="AG23" s="75">
        <f>0.0526*Y23*Observaciones!$F22^1.218</f>
        <v>0</v>
      </c>
      <c r="AH23" s="75">
        <f>AG23*Constantes!$E$35</f>
        <v>0</v>
      </c>
      <c r="AI23" s="75">
        <f t="shared" si="5"/>
        <v>0</v>
      </c>
      <c r="AJ23" s="15"/>
      <c r="AK23" s="74">
        <v>17</v>
      </c>
      <c r="AL23" s="140">
        <f>ETo!$I22*((1-Constantes!$F$19)*ETo!$K22+ETo!$L22)</f>
        <v>2.5071828268396854</v>
      </c>
      <c r="AM23" s="75">
        <f>MIN(AL23*Constantes!$F$17,0.8*(AV22+Observaciones!$F22-AS23-AU23-Constantes!$D$14))</f>
        <v>1.5909600174065608</v>
      </c>
      <c r="AN23" s="75">
        <f>IF(Observaciones!$F22&gt;0.05*Constantes!$F$18,((Observaciones!$F22-0.05*Constantes!$F$18)^2)/(Observaciones!$F22+0.95*Constantes!$F$18),0)</f>
        <v>8.8909125744410566E-2</v>
      </c>
      <c r="AO23" s="75">
        <f>(AN23*Escenarios!$F$9*10000)/1000</f>
        <v>44.454562872205287</v>
      </c>
      <c r="AP23" s="75">
        <f>(Observaciones!$F22*Constantes!$F$28)/1000</f>
        <v>8.8000000000000007</v>
      </c>
      <c r="AQ23" s="75">
        <f>(AL23*Constantes!$F$28)/1000</f>
        <v>2.5071828268396854</v>
      </c>
      <c r="AR23" s="75">
        <f t="shared" si="6"/>
        <v>50.747380045365595</v>
      </c>
      <c r="AS23" s="75">
        <f>IF(AR23&gt;Constantes!$F$29,1000*((AR23-Constantes!$F$29)/(Escenarios!$F$9*10000)),0)</f>
        <v>0</v>
      </c>
      <c r="AT23" s="75">
        <f>AQ23*1000/Escenarios!$F$9/10000+AM23</f>
        <v>1.5959743830602402</v>
      </c>
      <c r="AU23" s="75">
        <f>MAX(0,AV22+Observaciones!$F22-AS23-Constantes!$D$13)</f>
        <v>0</v>
      </c>
      <c r="AV23" s="75">
        <f>AV22+Observaciones!$F22-AS23-AT23-AU23-AW22</f>
        <v>70.557953203993179</v>
      </c>
      <c r="AW23" s="75">
        <f>MAX(0,(AV23-Constantes!$D$14)*(1-EXP(-Constantes!$D$22)))</f>
        <v>0.86813747580330103</v>
      </c>
      <c r="AX23" s="75">
        <f t="shared" si="7"/>
        <v>126.0548182032974</v>
      </c>
      <c r="AY23" s="75">
        <f>MAX(0,(AX23-Constantes!$D$13)*(1-EXP(-Constantes!$D$23)))</f>
        <v>0.35266138970057803</v>
      </c>
      <c r="AZ23" s="75">
        <f t="shared" si="8"/>
        <v>1.2207988655038791</v>
      </c>
      <c r="BA23" s="75">
        <f>0.0526*AS23*Observaciones!$F22^1.218</f>
        <v>0</v>
      </c>
      <c r="BB23" s="75">
        <f>BA23*Constantes!$F$35</f>
        <v>0</v>
      </c>
      <c r="BC23" s="75">
        <f t="shared" si="9"/>
        <v>0</v>
      </c>
      <c r="BD23" s="15"/>
      <c r="BE23" s="74">
        <v>17</v>
      </c>
      <c r="BF23" s="75">
        <f>0.0526*Observaciones!$F22^2.218</f>
        <v>6.5440756471987749</v>
      </c>
      <c r="BG23" s="75">
        <f>IF(Observaciones!$F22&gt;0.05*$BK$7,((Observaciones!$F22-0.05*$BK$7)^2)/(Observaciones!$F22+0.95*$BK$7),0)</f>
        <v>1.197931632400298</v>
      </c>
      <c r="BH23" s="75">
        <f>0.0526*BG23*Observaciones!$F22^1.218</f>
        <v>0.89083582074998446</v>
      </c>
      <c r="BI23" s="28"/>
      <c r="BJ23" s="28"/>
      <c r="BK23" s="103"/>
      <c r="BL23" s="38"/>
    </row>
    <row r="24" spans="2:64" s="2" customFormat="1">
      <c r="B24" s="37"/>
      <c r="C24" s="74">
        <v>18</v>
      </c>
      <c r="D24" s="140">
        <f>ETo!$I23*((1-Constantes!$D$19)*ETo!$K23+ETo!$L23)</f>
        <v>2.4711521310530284</v>
      </c>
      <c r="E24" s="75">
        <f>MIN(D24*Constantes!$D$17,0.8*(H23+Observaciones!$F23-F24-G24-Constantes!$D$14))</f>
        <v>1.5680963491561817</v>
      </c>
      <c r="F24" s="75">
        <f>IF(Observaciones!$F23&gt;0.05*Constantes!$D$18,((Observaciones!$F23-0.05*Constantes!$D$18)^2)/(Observaciones!$F23+0.95*Constantes!$D$18),0)</f>
        <v>0</v>
      </c>
      <c r="G24" s="75">
        <f>MAX(0,H23+Observaciones!$F23-F24-Constantes!$D$13)</f>
        <v>0</v>
      </c>
      <c r="H24" s="75">
        <f>H23+Observaciones!$F23-F24-E24-G24-I23</f>
        <v>70.267552596476065</v>
      </c>
      <c r="I24" s="75">
        <f>MAX(0,(H24-Constantes!$D$14)*(1-EXP(-Constantes!$D$22)))</f>
        <v>0.86413944482430483</v>
      </c>
      <c r="J24" s="75">
        <f t="shared" si="10"/>
        <v>122.76704061320793</v>
      </c>
      <c r="K24" s="75">
        <f>MAX(0,(J24-Constantes!$D$13)*(1-EXP(-Constantes!$D$23)))</f>
        <v>0.32995105099502392</v>
      </c>
      <c r="L24" s="75">
        <f t="shared" si="0"/>
        <v>1.1940904958193288</v>
      </c>
      <c r="M24" s="75">
        <f>0.0526*F24*Observaciones!$F23^1.218</f>
        <v>0</v>
      </c>
      <c r="N24" s="75">
        <f>M24*Constantes!$D$35</f>
        <v>0</v>
      </c>
      <c r="O24" s="75">
        <f t="shared" si="1"/>
        <v>0</v>
      </c>
      <c r="P24" s="15"/>
      <c r="Q24" s="74">
        <v>18</v>
      </c>
      <c r="R24" s="140">
        <f>ETo!$I23*((1-Constantes!$E$19)*ETo!$K23+ETo!$L23)</f>
        <v>2.4711521310530284</v>
      </c>
      <c r="S24" s="75">
        <f>MIN(R24*Constantes!$E$17,0.8*(AB23+Observaciones!$F23-Y24-AA24-Constantes!$D$14))</f>
        <v>1.5680963491561817</v>
      </c>
      <c r="T24" s="75">
        <f>IF(Observaciones!$F23&gt;0.05*Constantes!$E$18,((Observaciones!$F23-0.05*Constantes!$E$18)^2)/(Observaciones!$F23+0.95*Constantes!$E$18),0)</f>
        <v>0</v>
      </c>
      <c r="U24" s="75">
        <f>(T24*Escenarios!$E$9*10000)/1000</f>
        <v>0</v>
      </c>
      <c r="V24" s="75">
        <f>(Observaciones!$F23*Constantes!$E$28)/1000</f>
        <v>10</v>
      </c>
      <c r="W24" s="75">
        <f>(R24*Constantes!$E$28)/1000</f>
        <v>9.8846085242121138</v>
      </c>
      <c r="X24" s="75">
        <f t="shared" si="2"/>
        <v>0.11539147578788622</v>
      </c>
      <c r="Y24" s="75">
        <f>IF(X24&gt;Constantes!$E$29,1000*((X24-Constantes!$E$29)/(Escenarios!$E$9*10000)),0)</f>
        <v>0</v>
      </c>
      <c r="Z24" s="75">
        <f>W24*1000/Escenarios!$E$9/10000+S24</f>
        <v>1.5878655662046059</v>
      </c>
      <c r="AA24" s="75">
        <f>MAX(0,AB23+Observaciones!$F23-Y24-Constantes!$D$13)</f>
        <v>0</v>
      </c>
      <c r="AB24" s="75">
        <f>AB23+Observaciones!$F23-Y24-Z24-AA24-AC23</f>
        <v>70.306933301965373</v>
      </c>
      <c r="AC24" s="75">
        <f>MAX(0,(AB24-Constantes!$D$14)*(1-EXP(-Constantes!$D$22)))</f>
        <v>0.86468161063403615</v>
      </c>
      <c r="AD24" s="75">
        <f t="shared" si="3"/>
        <v>126.12481101301395</v>
      </c>
      <c r="AE24" s="75">
        <f>MAX(0,(AD24-Constantes!$D$13)*(1-EXP(-Constantes!$D$23)))</f>
        <v>0.35314486535306977</v>
      </c>
      <c r="AF24" s="75">
        <f t="shared" si="4"/>
        <v>1.2178264759871058</v>
      </c>
      <c r="AG24" s="75">
        <f>0.0526*Y24*Observaciones!$F23^1.218</f>
        <v>0</v>
      </c>
      <c r="AH24" s="75">
        <f>AG24*Constantes!$E$35</f>
        <v>0</v>
      </c>
      <c r="AI24" s="75">
        <f t="shared" si="5"/>
        <v>0</v>
      </c>
      <c r="AJ24" s="15"/>
      <c r="AK24" s="74">
        <v>18</v>
      </c>
      <c r="AL24" s="140">
        <f>ETo!$I23*((1-Constantes!$F$19)*ETo!$K23+ETo!$L23)</f>
        <v>2.4150444114221039</v>
      </c>
      <c r="AM24" s="75">
        <f>MIN(AL24*Constantes!$F$17,0.8*(AV23+Observaciones!$F23-AS24-AU24-Constantes!$D$14))</f>
        <v>1.5324925879764766</v>
      </c>
      <c r="AN24" s="75">
        <f>IF(Observaciones!$F23&gt;0.05*Constantes!$F$18,((Observaciones!$F23-0.05*Constantes!$F$18)^2)/(Observaciones!$F23+0.95*Constantes!$F$18),0)</f>
        <v>0</v>
      </c>
      <c r="AO24" s="75">
        <f>(AN24*Escenarios!$F$9*10000)/1000</f>
        <v>0</v>
      </c>
      <c r="AP24" s="75">
        <f>(Observaciones!$F23*Constantes!$F$28)/1000</f>
        <v>2.5</v>
      </c>
      <c r="AQ24" s="75">
        <f>(AL24*Constantes!$F$28)/1000</f>
        <v>2.4150444114221039</v>
      </c>
      <c r="AR24" s="75">
        <f t="shared" si="6"/>
        <v>8.4955588577896091E-2</v>
      </c>
      <c r="AS24" s="75">
        <f>IF(AR24&gt;Constantes!$F$29,1000*((AR24-Constantes!$F$29)/(Escenarios!$F$9*10000)),0)</f>
        <v>0</v>
      </c>
      <c r="AT24" s="75">
        <f>AQ24*1000/Escenarios!$F$9/10000+AM24</f>
        <v>1.5373226767993209</v>
      </c>
      <c r="AU24" s="75">
        <f>MAX(0,AV23+Observaciones!$F23-AS24-Constantes!$D$13)</f>
        <v>0</v>
      </c>
      <c r="AV24" s="75">
        <f>AV23+Observaciones!$F23-AS24-AT24-AU24-AW23</f>
        <v>70.652493051390564</v>
      </c>
      <c r="AW24" s="75">
        <f>MAX(0,(AV24-Constantes!$D$14)*(1-EXP(-Constantes!$D$22)))</f>
        <v>0.86943903381957355</v>
      </c>
      <c r="AX24" s="75">
        <f t="shared" si="7"/>
        <v>125.70215681359683</v>
      </c>
      <c r="AY24" s="75">
        <f>MAX(0,(AX24-Constantes!$D$13)*(1-EXP(-Constantes!$D$23)))</f>
        <v>0.35022537954204008</v>
      </c>
      <c r="AZ24" s="75">
        <f t="shared" si="8"/>
        <v>1.2196644133616137</v>
      </c>
      <c r="BA24" s="75">
        <f>0.0526*AS24*Observaciones!$F23^1.218</f>
        <v>0</v>
      </c>
      <c r="BB24" s="75">
        <f>BA24*Constantes!$F$35</f>
        <v>0</v>
      </c>
      <c r="BC24" s="75">
        <f t="shared" si="9"/>
        <v>0</v>
      </c>
      <c r="BD24" s="15"/>
      <c r="BE24" s="74">
        <v>18</v>
      </c>
      <c r="BF24" s="75">
        <f>0.0526*Observaciones!$F23^2.218</f>
        <v>0.40143633905347276</v>
      </c>
      <c r="BG24" s="75">
        <f>IF(Observaciones!$F23&gt;0.05*$BK$7,((Observaciones!$F23-0.05*$BK$7)^2)/(Observaciones!$F23+0.95*$BK$7),0)</f>
        <v>1.6667444764761515E-2</v>
      </c>
      <c r="BH24" s="75">
        <f>0.0526*BG24*Observaciones!$F23^1.218</f>
        <v>2.6763672030967324E-3</v>
      </c>
      <c r="BI24" s="28"/>
      <c r="BJ24" s="28"/>
      <c r="BK24" s="103"/>
      <c r="BL24" s="38"/>
    </row>
    <row r="25" spans="2:64" s="2" customFormat="1">
      <c r="B25" s="37"/>
      <c r="C25" s="74">
        <v>19</v>
      </c>
      <c r="D25" s="140">
        <f>ETo!$I24*((1-Constantes!$D$19)*ETo!$K24+ETo!$L24)</f>
        <v>2.5243864947515346</v>
      </c>
      <c r="E25" s="75">
        <f>MIN(D25*Constantes!$D$17,0.8*(H24+Observaciones!$F24-F25-G25-Constantes!$D$14))</f>
        <v>1.6018767912084111</v>
      </c>
      <c r="F25" s="75">
        <f>IF(Observaciones!$F24&gt;0.05*Constantes!$D$18,((Observaciones!$F24-0.05*Constantes!$D$18)^2)/(Observaciones!$F24+0.95*Constantes!$D$18),0)</f>
        <v>0.10976463218007371</v>
      </c>
      <c r="G25" s="75">
        <f>MAX(0,H24+Observaciones!$F24-F25-Constantes!$D$13)</f>
        <v>3.0577879642959971</v>
      </c>
      <c r="H25" s="75">
        <f>H24+Observaciones!$F24-F25-E25-G25-I24</f>
        <v>72.533983763967285</v>
      </c>
      <c r="I25" s="75">
        <f>MAX(0,(H25-Constantes!$D$14)*(1-EXP(-Constantes!$D$22)))</f>
        <v>0.89534207245261743</v>
      </c>
      <c r="J25" s="75">
        <f t="shared" si="10"/>
        <v>125.4948775265089</v>
      </c>
      <c r="K25" s="75">
        <f>MAX(0,(J25-Constantes!$D$13)*(1-EXP(-Constantes!$D$23)))</f>
        <v>0.34879359692067224</v>
      </c>
      <c r="L25" s="75">
        <f t="shared" si="0"/>
        <v>1.3539003015533635</v>
      </c>
      <c r="M25" s="75">
        <f>0.0526*F25*Observaciones!$F24^1.218</f>
        <v>7.1574441481646489E-2</v>
      </c>
      <c r="N25" s="75">
        <f>M25*Constantes!$D$35</f>
        <v>3.2873421767302556E-4</v>
      </c>
      <c r="O25" s="75">
        <f t="shared" si="1"/>
        <v>24.280533603239515</v>
      </c>
      <c r="P25" s="15"/>
      <c r="Q25" s="74">
        <v>19</v>
      </c>
      <c r="R25" s="140">
        <f>ETo!$I24*((1-Constantes!$E$19)*ETo!$K24+ETo!$L24)</f>
        <v>2.5243864947515346</v>
      </c>
      <c r="S25" s="75">
        <f>MIN(R25*Constantes!$E$17,0.8*(AB24+Observaciones!$F24-Y25-AA25-Constantes!$D$14))</f>
        <v>1.6018767912084111</v>
      </c>
      <c r="T25" s="75">
        <f>IF(Observaciones!$F24&gt;0.05*Constantes!$E$18,((Observaciones!$F24-0.05*Constantes!$E$18)^2)/(Observaciones!$F24+0.95*Constantes!$E$18),0)</f>
        <v>0.10976463218007371</v>
      </c>
      <c r="U25" s="75">
        <f>(T25*Escenarios!$E$9*10000)/1000</f>
        <v>54.882316090036852</v>
      </c>
      <c r="V25" s="75">
        <f>(Observaciones!$F24*Constantes!$E$28)/1000</f>
        <v>31.6</v>
      </c>
      <c r="W25" s="75">
        <f>(R25*Constantes!$E$28)/1000</f>
        <v>10.097545979006139</v>
      </c>
      <c r="X25" s="75">
        <f t="shared" si="2"/>
        <v>76.384770111030704</v>
      </c>
      <c r="Y25" s="75">
        <f>IF(X25&gt;Constantes!$E$29,1000*((X25-Constantes!$E$29)/(Escenarios!$E$9*10000)),0)</f>
        <v>0</v>
      </c>
      <c r="Z25" s="75">
        <f>W25*1000/Escenarios!$E$9/10000+S25</f>
        <v>1.6220718831664234</v>
      </c>
      <c r="AA25" s="75">
        <f>MAX(0,AB24+Observaciones!$F24-Y25-Constantes!$D$13)</f>
        <v>3.2069333019653783</v>
      </c>
      <c r="AB25" s="75">
        <f>AB24+Observaciones!$F24-Y25-Z25-AA25-AC24</f>
        <v>72.513246506199536</v>
      </c>
      <c r="AC25" s="75">
        <f>MAX(0,(AB25-Constantes!$D$14)*(1-EXP(-Constantes!$D$22)))</f>
        <v>0.89505657649693138</v>
      </c>
      <c r="AD25" s="75">
        <f t="shared" si="3"/>
        <v>128.97859944962627</v>
      </c>
      <c r="AE25" s="75">
        <f>MAX(0,(AD25-Constantes!$D$13)*(1-EXP(-Constantes!$D$23)))</f>
        <v>0.37285742200070349</v>
      </c>
      <c r="AF25" s="75">
        <f t="shared" si="4"/>
        <v>1.2679139984976349</v>
      </c>
      <c r="AG25" s="75">
        <f>0.0526*Y25*Observaciones!$F24^1.218</f>
        <v>0</v>
      </c>
      <c r="AH25" s="75">
        <f>AG25*Constantes!$E$35</f>
        <v>0</v>
      </c>
      <c r="AI25" s="75">
        <f t="shared" si="5"/>
        <v>0</v>
      </c>
      <c r="AJ25" s="15"/>
      <c r="AK25" s="74">
        <v>19</v>
      </c>
      <c r="AL25" s="140">
        <f>ETo!$I24*((1-Constantes!$F$19)*ETo!$K24+ETo!$L24)</f>
        <v>2.4671904072665094</v>
      </c>
      <c r="AM25" s="75">
        <f>MIN(AL25*Constantes!$F$17,0.8*(AV24+Observaciones!$F24-AS25-AU25-Constantes!$D$14))</f>
        <v>1.5655823944190614</v>
      </c>
      <c r="AN25" s="75">
        <f>IF(Observaciones!$F24&gt;0.05*Constantes!$F$18,((Observaciones!$F24-0.05*Constantes!$F$18)^2)/(Observaciones!$F24+0.95*Constantes!$F$18),0)</f>
        <v>4.6295531258502179E-2</v>
      </c>
      <c r="AO25" s="75">
        <f>(AN25*Escenarios!$F$9*10000)/1000</f>
        <v>23.147765629251086</v>
      </c>
      <c r="AP25" s="75">
        <f>(Observaciones!$F24*Constantes!$F$28)/1000</f>
        <v>7.9</v>
      </c>
      <c r="AQ25" s="75">
        <f>(AL25*Constantes!$F$28)/1000</f>
        <v>2.4671904072665094</v>
      </c>
      <c r="AR25" s="75">
        <f t="shared" si="6"/>
        <v>28.580575221984578</v>
      </c>
      <c r="AS25" s="75">
        <f>IF(AR25&gt;Constantes!$F$29,1000*((AR25-Constantes!$F$29)/(Escenarios!$F$9*10000)),0)</f>
        <v>0</v>
      </c>
      <c r="AT25" s="75">
        <f>AQ25*1000/Escenarios!$F$9/10000+AM25</f>
        <v>1.5705167752335945</v>
      </c>
      <c r="AU25" s="75">
        <f>MAX(0,AV24+Observaciones!$F24-AS25-Constantes!$D$13)</f>
        <v>3.5524930513905701</v>
      </c>
      <c r="AV25" s="75">
        <f>AV24+Observaciones!$F24-AS25-AT25-AU25-AW24</f>
        <v>72.560044190946826</v>
      </c>
      <c r="AW25" s="75">
        <f>MAX(0,(AV25-Constantes!$D$14)*(1-EXP(-Constantes!$D$22)))</f>
        <v>0.89570085405187394</v>
      </c>
      <c r="AX25" s="75">
        <f t="shared" si="7"/>
        <v>128.90442448544536</v>
      </c>
      <c r="AY25" s="75">
        <f>MAX(0,(AX25-Constantes!$D$13)*(1-EXP(-Constantes!$D$23)))</f>
        <v>0.37234505809716612</v>
      </c>
      <c r="AZ25" s="75">
        <f t="shared" si="8"/>
        <v>1.2680459121490402</v>
      </c>
      <c r="BA25" s="75">
        <f>0.0526*AS25*Observaciones!$F24^1.218</f>
        <v>0</v>
      </c>
      <c r="BB25" s="75">
        <f>BA25*Constantes!$F$35</f>
        <v>0</v>
      </c>
      <c r="BC25" s="75">
        <f t="shared" si="9"/>
        <v>0</v>
      </c>
      <c r="BD25" s="15"/>
      <c r="BE25" s="74">
        <v>19</v>
      </c>
      <c r="BF25" s="75">
        <f>0.0526*Observaciones!$F24^2.218</f>
        <v>5.1513686738127191</v>
      </c>
      <c r="BG25" s="75">
        <f>IF(Observaciones!$F24&gt;0.05*$BK$7,((Observaciones!$F24-0.05*$BK$7)^2)/(Observaciones!$F24+0.95*$BK$7),0)</f>
        <v>0.93240756681215686</v>
      </c>
      <c r="BH25" s="75">
        <f>0.0526*BG25*Observaciones!$F24^1.218</f>
        <v>0.6079968520129222</v>
      </c>
      <c r="BI25" s="28"/>
      <c r="BJ25" s="28"/>
      <c r="BK25" s="103"/>
      <c r="BL25" s="38"/>
    </row>
    <row r="26" spans="2:64" s="2" customFormat="1">
      <c r="B26" s="37"/>
      <c r="C26" s="74">
        <v>20</v>
      </c>
      <c r="D26" s="140">
        <f>ETo!$I25*((1-Constantes!$D$19)*ETo!$K25+ETo!$L25)</f>
        <v>2.491868684470969</v>
      </c>
      <c r="E26" s="75">
        <f>MIN(D26*Constantes!$D$17,0.8*(H25+Observaciones!$F25-F26-G26-Constantes!$D$14))</f>
        <v>1.581242262503058</v>
      </c>
      <c r="F26" s="75">
        <f>IF(Observaciones!$F25&gt;0.05*Constantes!$D$18,((Observaciones!$F25-0.05*Constantes!$D$18)^2)/(Observaciones!$F25+0.95*Constantes!$D$18),0)</f>
        <v>1.3143883750359826E-3</v>
      </c>
      <c r="G26" s="75">
        <f>MAX(0,H25+Observaciones!$F25-F26-Constantes!$D$13)</f>
        <v>2.5326693755922491</v>
      </c>
      <c r="H26" s="75">
        <f>H25+Observaciones!$F25-F26-E26-G26-I25</f>
        <v>72.523415665044325</v>
      </c>
      <c r="I26" s="75">
        <f>MAX(0,(H26-Constantes!$D$14)*(1-EXP(-Constantes!$D$22)))</f>
        <v>0.89519657831180155</v>
      </c>
      <c r="J26" s="75">
        <f t="shared" si="10"/>
        <v>127.67875330518049</v>
      </c>
      <c r="K26" s="75">
        <f>MAX(0,(J26-Constantes!$D$13)*(1-EXP(-Constantes!$D$23)))</f>
        <v>0.36387872882679301</v>
      </c>
      <c r="L26" s="75">
        <f t="shared" si="0"/>
        <v>1.2603896955136304</v>
      </c>
      <c r="M26" s="75">
        <f>0.0526*F26*Observaciones!$F25^1.218</f>
        <v>4.9096995794667517E-4</v>
      </c>
      <c r="N26" s="75">
        <f>M26*Constantes!$D$35</f>
        <v>2.2549756824570578E-6</v>
      </c>
      <c r="O26" s="75">
        <f t="shared" si="1"/>
        <v>0.17891099002821637</v>
      </c>
      <c r="P26" s="15"/>
      <c r="Q26" s="74">
        <v>20</v>
      </c>
      <c r="R26" s="140">
        <f>ETo!$I25*((1-Constantes!$E$19)*ETo!$K25+ETo!$L25)</f>
        <v>2.491868684470969</v>
      </c>
      <c r="S26" s="75">
        <f>MIN(R26*Constantes!$E$17,0.8*(AB25+Observaciones!$F25-Y26-AA26-Constantes!$D$14))</f>
        <v>1.581242262503058</v>
      </c>
      <c r="T26" s="75">
        <f>IF(Observaciones!$F25&gt;0.05*Constantes!$E$18,((Observaciones!$F25-0.05*Constantes!$E$18)^2)/(Observaciones!$F25+0.95*Constantes!$E$18),0)</f>
        <v>1.3143883750359826E-3</v>
      </c>
      <c r="U26" s="75">
        <f>(T26*Escenarios!$E$9*10000)/1000</f>
        <v>0.6571941875179913</v>
      </c>
      <c r="V26" s="75">
        <f>(Observaciones!$F25*Constantes!$E$28)/1000</f>
        <v>20</v>
      </c>
      <c r="W26" s="75">
        <f>(R26*Constantes!$E$28)/1000</f>
        <v>9.9674747378838759</v>
      </c>
      <c r="X26" s="75">
        <f t="shared" si="2"/>
        <v>10.689719449634115</v>
      </c>
      <c r="Y26" s="75">
        <f>IF(X26&gt;Constantes!$E$29,1000*((X26-Constantes!$E$29)/(Escenarios!$E$9*10000)),0)</f>
        <v>0</v>
      </c>
      <c r="Z26" s="75">
        <f>W26*1000/Escenarios!$E$9/10000+S26</f>
        <v>1.6011772119788257</v>
      </c>
      <c r="AA26" s="75">
        <f>MAX(0,AB25+Observaciones!$F25-Y26-Constantes!$D$13)</f>
        <v>2.5132465061995362</v>
      </c>
      <c r="AB26" s="75">
        <f>AB25+Observaciones!$F25-Y26-Z26-AA26-AC25</f>
        <v>72.503766211524251</v>
      </c>
      <c r="AC26" s="75">
        <f>MAX(0,(AB26-Constantes!$D$14)*(1-EXP(-Constantes!$D$22)))</f>
        <v>0.8949260584786467</v>
      </c>
      <c r="AD26" s="75">
        <f t="shared" si="3"/>
        <v>131.1189885338251</v>
      </c>
      <c r="AE26" s="75">
        <f>MAX(0,(AD26-Constantes!$D$13)*(1-EXP(-Constantes!$D$23)))</f>
        <v>0.3876421693663254</v>
      </c>
      <c r="AF26" s="75">
        <f t="shared" si="4"/>
        <v>1.2825682278449722</v>
      </c>
      <c r="AG26" s="75">
        <f>0.0526*Y26*Observaciones!$F25^1.218</f>
        <v>0</v>
      </c>
      <c r="AH26" s="75">
        <f>AG26*Constantes!$E$35</f>
        <v>0</v>
      </c>
      <c r="AI26" s="75">
        <f t="shared" si="5"/>
        <v>0</v>
      </c>
      <c r="AJ26" s="15"/>
      <c r="AK26" s="74">
        <v>20</v>
      </c>
      <c r="AL26" s="140">
        <f>ETo!$I25*((1-Constantes!$F$19)*ETo!$K25+ETo!$L25)</f>
        <v>2.4353319729649603</v>
      </c>
      <c r="AM26" s="75">
        <f>MIN(AL26*Constantes!$F$17,0.8*(AV25+Observaciones!$F25-AS26-AU26-Constantes!$D$14))</f>
        <v>1.5453662798827204</v>
      </c>
      <c r="AN26" s="75">
        <f>IF(Observaciones!$F25&gt;0.05*Constantes!$F$18,((Observaciones!$F25-0.05*Constantes!$F$18)^2)/(Observaciones!$F25+0.95*Constantes!$F$18),0)</f>
        <v>0</v>
      </c>
      <c r="AO26" s="75">
        <f>(AN26*Escenarios!$F$9*10000)/1000</f>
        <v>0</v>
      </c>
      <c r="AP26" s="75">
        <f>(Observaciones!$F25*Constantes!$F$28)/1000</f>
        <v>5</v>
      </c>
      <c r="AQ26" s="75">
        <f>(AL26*Constantes!$F$28)/1000</f>
        <v>2.4353319729649603</v>
      </c>
      <c r="AR26" s="75">
        <f t="shared" si="6"/>
        <v>2.5646680270350397</v>
      </c>
      <c r="AS26" s="75">
        <f>IF(AR26&gt;Constantes!$F$29,1000*((AR26-Constantes!$F$29)/(Escenarios!$F$9*10000)),0)</f>
        <v>0</v>
      </c>
      <c r="AT26" s="75">
        <f>AQ26*1000/Escenarios!$F$9/10000+AM26</f>
        <v>1.5502369438286503</v>
      </c>
      <c r="AU26" s="75">
        <f>MAX(0,AV25+Observaciones!$F25-AS26-Constantes!$D$13)</f>
        <v>2.5600441909468259</v>
      </c>
      <c r="AV26" s="75">
        <f>AV25+Observaciones!$F25-AS26-AT26-AU26-AW25</f>
        <v>72.554062202119482</v>
      </c>
      <c r="AW26" s="75">
        <f>MAX(0,(AV26-Constantes!$D$14)*(1-EXP(-Constantes!$D$22)))</f>
        <v>0.89561849824397055</v>
      </c>
      <c r="AX26" s="75">
        <f t="shared" si="7"/>
        <v>131.09212361829503</v>
      </c>
      <c r="AY26" s="75">
        <f>MAX(0,(AX26-Constantes!$D$13)*(1-EXP(-Constantes!$D$23)))</f>
        <v>0.38745659983971781</v>
      </c>
      <c r="AZ26" s="75">
        <f t="shared" si="8"/>
        <v>1.2830750980836885</v>
      </c>
      <c r="BA26" s="75">
        <f>0.0526*AS26*Observaciones!$F25^1.218</f>
        <v>0</v>
      </c>
      <c r="BB26" s="75">
        <f>BA26*Constantes!$F$35</f>
        <v>0</v>
      </c>
      <c r="BC26" s="75">
        <f t="shared" si="9"/>
        <v>0</v>
      </c>
      <c r="BD26" s="15"/>
      <c r="BE26" s="74">
        <v>20</v>
      </c>
      <c r="BF26" s="75">
        <f>0.0526*Observaciones!$F25^2.218</f>
        <v>1.867674605434769</v>
      </c>
      <c r="BG26" s="75">
        <f>IF(Observaciones!$F25&gt;0.05*$BK$7,((Observaciones!$F25-0.05*$BK$7)^2)/(Observaciones!$F25+0.95*$BK$7),0)</f>
        <v>0.28178711203654261</v>
      </c>
      <c r="BH26" s="75">
        <f>0.0526*BG26*Observaciones!$F25^1.218</f>
        <v>0.10525732665789053</v>
      </c>
      <c r="BI26" s="28"/>
      <c r="BJ26" s="28"/>
      <c r="BK26" s="103"/>
      <c r="BL26" s="38"/>
    </row>
    <row r="27" spans="2:64" s="2" customFormat="1">
      <c r="B27" s="37"/>
      <c r="C27" s="74">
        <v>21</v>
      </c>
      <c r="D27" s="140">
        <f>ETo!$I26*((1-Constantes!$D$19)*ETo!$K26+ETo!$L26)</f>
        <v>2.6118702521619257</v>
      </c>
      <c r="E27" s="75">
        <f>MIN(D27*Constantes!$D$17,0.8*(H26+Observaciones!$F26-F27-G27-Constantes!$D$14))</f>
        <v>1.6573905569866603</v>
      </c>
      <c r="F27" s="75">
        <f>IF(Observaciones!$F26&gt;0.05*Constantes!$D$18,((Observaciones!$F26-0.05*Constantes!$D$18)^2)/(Observaciones!$F26+0.95*Constantes!$D$18),0)</f>
        <v>2.5420190713120801E-2</v>
      </c>
      <c r="G27" s="75">
        <f>MAX(0,H26+Observaciones!$F26-F27-Constantes!$D$13)</f>
        <v>3.6979954743312078</v>
      </c>
      <c r="H27" s="75">
        <f>H26+Observaciones!$F26-F27-E27-G27-I26</f>
        <v>72.447412864701548</v>
      </c>
      <c r="I27" s="75">
        <f>MAX(0,(H27-Constantes!$D$14)*(1-EXP(-Constantes!$D$22)))</f>
        <v>0.89415022530015031</v>
      </c>
      <c r="J27" s="75">
        <f t="shared" si="10"/>
        <v>131.01287005068491</v>
      </c>
      <c r="K27" s="75">
        <f>MAX(0,(J27-Constantes!$D$13)*(1-EXP(-Constantes!$D$23)))</f>
        <v>0.38690915545981969</v>
      </c>
      <c r="L27" s="75">
        <f t="shared" si="0"/>
        <v>1.3064795714730908</v>
      </c>
      <c r="M27" s="75">
        <f>0.0526*F27*Observaciones!$F26^1.218</f>
        <v>1.2339501822275473E-2</v>
      </c>
      <c r="N27" s="75">
        <f>M27*Constantes!$D$35</f>
        <v>5.6674091953071954E-5</v>
      </c>
      <c r="O27" s="75">
        <f t="shared" si="1"/>
        <v>4.3379240816731937</v>
      </c>
      <c r="P27" s="15"/>
      <c r="Q27" s="74">
        <v>21</v>
      </c>
      <c r="R27" s="140">
        <f>ETo!$I26*((1-Constantes!$E$19)*ETo!$K26+ETo!$L26)</f>
        <v>2.6118702521619257</v>
      </c>
      <c r="S27" s="75">
        <f>MIN(R27*Constantes!$E$17,0.8*(AB26+Observaciones!$F26-Y27-AA27-Constantes!$D$14))</f>
        <v>1.6573905569866603</v>
      </c>
      <c r="T27" s="75">
        <f>IF(Observaciones!$F26&gt;0.05*Constantes!$E$18,((Observaciones!$F26-0.05*Constantes!$E$18)^2)/(Observaciones!$F26+0.95*Constantes!$E$18),0)</f>
        <v>2.5420190713120801E-2</v>
      </c>
      <c r="U27" s="75">
        <f>(T27*Escenarios!$E$9*10000)/1000</f>
        <v>12.7100953565604</v>
      </c>
      <c r="V27" s="75">
        <f>(Observaciones!$F26*Constantes!$E$28)/1000</f>
        <v>24.8</v>
      </c>
      <c r="W27" s="75">
        <f>(R27*Constantes!$E$28)/1000</f>
        <v>10.447481008647703</v>
      </c>
      <c r="X27" s="75">
        <f t="shared" si="2"/>
        <v>27.062614347912696</v>
      </c>
      <c r="Y27" s="75">
        <f>IF(X27&gt;Constantes!$E$29,1000*((X27-Constantes!$E$29)/(Escenarios!$E$9*10000)),0)</f>
        <v>0</v>
      </c>
      <c r="Z27" s="75">
        <f>W27*1000/Escenarios!$E$9/10000+S27</f>
        <v>1.6782855190039556</v>
      </c>
      <c r="AA27" s="75">
        <f>MAX(0,AB26+Observaciones!$F26-Y27-Constantes!$D$13)</f>
        <v>3.703766211524254</v>
      </c>
      <c r="AB27" s="75">
        <f>AB26+Observaciones!$F26-Y27-Z27-AA27-AC26</f>
        <v>72.426788422517404</v>
      </c>
      <c r="AC27" s="75">
        <f>MAX(0,(AB27-Constantes!$D$14)*(1-EXP(-Constantes!$D$22)))</f>
        <v>0.8938662825099416</v>
      </c>
      <c r="AD27" s="75">
        <f t="shared" si="3"/>
        <v>134.43511257598303</v>
      </c>
      <c r="AE27" s="75">
        <f>MAX(0,(AD27-Constantes!$D$13)*(1-EXP(-Constantes!$D$23)))</f>
        <v>0.41054831131888614</v>
      </c>
      <c r="AF27" s="75">
        <f t="shared" si="4"/>
        <v>1.3044145938288279</v>
      </c>
      <c r="AG27" s="75">
        <f>0.0526*Y27*Observaciones!$F26^1.218</f>
        <v>0</v>
      </c>
      <c r="AH27" s="75">
        <f>AG27*Constantes!$E$35</f>
        <v>0</v>
      </c>
      <c r="AI27" s="75">
        <f t="shared" si="5"/>
        <v>0</v>
      </c>
      <c r="AJ27" s="15"/>
      <c r="AK27" s="74">
        <v>21</v>
      </c>
      <c r="AL27" s="140">
        <f>ETo!$I26*((1-Constantes!$F$19)*ETo!$K26+ETo!$L26)</f>
        <v>2.5529447394503135</v>
      </c>
      <c r="AM27" s="75">
        <f>MIN(AL27*Constantes!$F$17,0.8*(AV26+Observaciones!$F26-AS27-AU27-Constantes!$D$14))</f>
        <v>1.6199987346888318</v>
      </c>
      <c r="AN27" s="75">
        <f>IF(Observaciones!$F26&gt;0.05*Constantes!$F$18,((Observaciones!$F26-0.05*Constantes!$F$18)^2)/(Observaciones!$F26+0.95*Constantes!$F$18),0)</f>
        <v>3.2003856847386577E-3</v>
      </c>
      <c r="AO27" s="75">
        <f>(AN27*Escenarios!$F$9*10000)/1000</f>
        <v>1.6001928423693286</v>
      </c>
      <c r="AP27" s="75">
        <f>(Observaciones!$F26*Constantes!$F$28)/1000</f>
        <v>6.2</v>
      </c>
      <c r="AQ27" s="75">
        <f>(AL27*Constantes!$F$28)/1000</f>
        <v>2.5529447394503135</v>
      </c>
      <c r="AR27" s="75">
        <f t="shared" si="6"/>
        <v>5.2472481029190154</v>
      </c>
      <c r="AS27" s="75">
        <f>IF(AR27&gt;Constantes!$F$29,1000*((AR27-Constantes!$F$29)/(Escenarios!$F$9*10000)),0)</f>
        <v>0</v>
      </c>
      <c r="AT27" s="75">
        <f>AQ27*1000/Escenarios!$F$9/10000+AM27</f>
        <v>1.6251046241677325</v>
      </c>
      <c r="AU27" s="75">
        <f>MAX(0,AV26+Observaciones!$F26-AS27-Constantes!$D$13)</f>
        <v>3.7540622021194849</v>
      </c>
      <c r="AV27" s="75">
        <f>AV26+Observaciones!$F26-AS27-AT27-AU27-AW26</f>
        <v>72.479276877588291</v>
      </c>
      <c r="AW27" s="75">
        <f>MAX(0,(AV27-Constantes!$D$14)*(1-EXP(-Constantes!$D$22)))</f>
        <v>0.89458890658158952</v>
      </c>
      <c r="AX27" s="75">
        <f t="shared" si="7"/>
        <v>134.45872922057481</v>
      </c>
      <c r="AY27" s="75">
        <f>MAX(0,(AX27-Constantes!$D$13)*(1-EXP(-Constantes!$D$23)))</f>
        <v>0.41071144339916577</v>
      </c>
      <c r="AZ27" s="75">
        <f t="shared" si="8"/>
        <v>1.3053003499807554</v>
      </c>
      <c r="BA27" s="75">
        <f>0.0526*AS27*Observaciones!$F26^1.218</f>
        <v>0</v>
      </c>
      <c r="BB27" s="75">
        <f>BA27*Constantes!$F$35</f>
        <v>0</v>
      </c>
      <c r="BC27" s="75">
        <f t="shared" si="9"/>
        <v>0</v>
      </c>
      <c r="BD27" s="15"/>
      <c r="BE27" s="74">
        <v>21</v>
      </c>
      <c r="BF27" s="75">
        <f>0.0526*Observaciones!$F26^2.218</f>
        <v>3.0096120112355975</v>
      </c>
      <c r="BG27" s="75">
        <f>IF(Observaciones!$F26&gt;0.05*$BK$7,((Observaciones!$F26-0.05*$BK$7)^2)/(Observaciones!$F26+0.95*$BK$7),0)</f>
        <v>0.51054547567973141</v>
      </c>
      <c r="BH27" s="75">
        <f>0.0526*BG27*Observaciones!$F26^1.218</f>
        <v>0.24782964449801789</v>
      </c>
      <c r="BI27" s="28"/>
      <c r="BJ27" s="28"/>
      <c r="BK27" s="103"/>
      <c r="BL27" s="38"/>
    </row>
    <row r="28" spans="2:64" s="2" customFormat="1">
      <c r="B28" s="37"/>
      <c r="C28" s="74">
        <v>22</v>
      </c>
      <c r="D28" s="140">
        <f>ETo!$I27*((1-Constantes!$D$19)*ETo!$K27+ETo!$L27)</f>
        <v>2.549841126488023</v>
      </c>
      <c r="E28" s="75">
        <f>MIN(D28*Constantes!$D$17,0.8*(H27+Observaciones!$F27-F28-G28-Constantes!$D$14))</f>
        <v>1.6180293034691975</v>
      </c>
      <c r="F28" s="75">
        <f>IF(Observaciones!$F27&gt;0.05*Constantes!$D$18,((Observaciones!$F27-0.05*Constantes!$D$18)^2)/(Observaciones!$F27+0.95*Constantes!$D$18),0)</f>
        <v>0</v>
      </c>
      <c r="G28" s="75">
        <f>MAX(0,H27+Observaciones!$F27-F28-Constantes!$D$13)</f>
        <v>0</v>
      </c>
      <c r="H28" s="75">
        <f>H27+Observaciones!$F27-F28-E28-G28-I27</f>
        <v>70.03523333593219</v>
      </c>
      <c r="I28" s="75">
        <f>MAX(0,(H28-Constantes!$D$14)*(1-EXP(-Constantes!$D$22)))</f>
        <v>0.86094103691251311</v>
      </c>
      <c r="J28" s="75">
        <f t="shared" si="10"/>
        <v>130.62596089522509</v>
      </c>
      <c r="K28" s="75">
        <f>MAX(0,(J28-Constantes!$D$13)*(1-EXP(-Constantes!$D$23)))</f>
        <v>0.38423657870302841</v>
      </c>
      <c r="L28" s="75">
        <f t="shared" si="0"/>
        <v>1.2451776156155416</v>
      </c>
      <c r="M28" s="75">
        <f>0.0526*F28*Observaciones!$F27^1.218</f>
        <v>0</v>
      </c>
      <c r="N28" s="75">
        <f>M28*Constantes!$D$35</f>
        <v>0</v>
      </c>
      <c r="O28" s="75">
        <f t="shared" si="1"/>
        <v>0</v>
      </c>
      <c r="P28" s="15"/>
      <c r="Q28" s="74">
        <v>22</v>
      </c>
      <c r="R28" s="140">
        <f>ETo!$I27*((1-Constantes!$E$19)*ETo!$K27+ETo!$L27)</f>
        <v>2.549841126488023</v>
      </c>
      <c r="S28" s="75">
        <f>MIN(R28*Constantes!$E$17,0.8*(AB27+Observaciones!$F27-Y28-AA28-Constantes!$D$14))</f>
        <v>1.6180293034691975</v>
      </c>
      <c r="T28" s="75">
        <f>IF(Observaciones!$F27&gt;0.05*Constantes!$E$18,((Observaciones!$F27-0.05*Constantes!$E$18)^2)/(Observaciones!$F27+0.95*Constantes!$E$18),0)</f>
        <v>0</v>
      </c>
      <c r="U28" s="75">
        <f>(T28*Escenarios!$E$9*10000)/1000</f>
        <v>0</v>
      </c>
      <c r="V28" s="75">
        <f>(Observaciones!$F27*Constantes!$E$28)/1000</f>
        <v>0.4</v>
      </c>
      <c r="W28" s="75">
        <f>(R28*Constantes!$E$28)/1000</f>
        <v>10.199364505952092</v>
      </c>
      <c r="X28" s="75">
        <f t="shared" si="2"/>
        <v>0</v>
      </c>
      <c r="Y28" s="75">
        <f>IF(X28&gt;Constantes!$E$29,1000*((X28-Constantes!$E$29)/(Escenarios!$E$9*10000)),0)</f>
        <v>0</v>
      </c>
      <c r="Z28" s="75">
        <f>W28*1000/Escenarios!$E$9/10000+S28</f>
        <v>1.6384280324811016</v>
      </c>
      <c r="AA28" s="75">
        <f>MAX(0,AB27+Observaciones!$F27-Y28-Constantes!$D$13)</f>
        <v>0</v>
      </c>
      <c r="AB28" s="75">
        <f>AB27+Observaciones!$F27-Y28-Z28-AA28-AC27</f>
        <v>69.99449410752635</v>
      </c>
      <c r="AC28" s="75">
        <f>MAX(0,(AB28-Constantes!$D$14)*(1-EXP(-Constantes!$D$22)))</f>
        <v>0.86038016791633731</v>
      </c>
      <c r="AD28" s="75">
        <f t="shared" si="3"/>
        <v>134.02456426466415</v>
      </c>
      <c r="AE28" s="75">
        <f>MAX(0,(AD28-Constantes!$D$13)*(1-EXP(-Constantes!$D$23)))</f>
        <v>0.40771244698513376</v>
      </c>
      <c r="AF28" s="75">
        <f t="shared" si="4"/>
        <v>1.2680926149014711</v>
      </c>
      <c r="AG28" s="75">
        <f>0.0526*Y28*Observaciones!$F27^1.218</f>
        <v>0</v>
      </c>
      <c r="AH28" s="75">
        <f>AG28*Constantes!$E$35</f>
        <v>0</v>
      </c>
      <c r="AI28" s="75">
        <f t="shared" si="5"/>
        <v>0</v>
      </c>
      <c r="AJ28" s="15"/>
      <c r="AK28" s="74">
        <v>22</v>
      </c>
      <c r="AL28" s="140">
        <f>ETo!$I27*((1-Constantes!$F$19)*ETo!$K27+ETo!$L27)</f>
        <v>2.4921304406744293</v>
      </c>
      <c r="AM28" s="75">
        <f>MIN(AL28*Constantes!$F$17,0.8*(AV27+Observaciones!$F27-AS28-AU28-Constantes!$D$14))</f>
        <v>1.5814083627369762</v>
      </c>
      <c r="AN28" s="75">
        <f>IF(Observaciones!$F27&gt;0.05*Constantes!$F$18,((Observaciones!$F27-0.05*Constantes!$F$18)^2)/(Observaciones!$F27+0.95*Constantes!$F$18),0)</f>
        <v>0</v>
      </c>
      <c r="AO28" s="75">
        <f>(AN28*Escenarios!$F$9*10000)/1000</f>
        <v>0</v>
      </c>
      <c r="AP28" s="75">
        <f>(Observaciones!$F27*Constantes!$F$28)/1000</f>
        <v>0.1</v>
      </c>
      <c r="AQ28" s="75">
        <f>(AL28*Constantes!$F$28)/1000</f>
        <v>2.4921304406744293</v>
      </c>
      <c r="AR28" s="75">
        <f t="shared" si="6"/>
        <v>0</v>
      </c>
      <c r="AS28" s="75">
        <f>IF(AR28&gt;Constantes!$F$29,1000*((AR28-Constantes!$F$29)/(Escenarios!$F$9*10000)),0)</f>
        <v>0</v>
      </c>
      <c r="AT28" s="75">
        <f>AQ28*1000/Escenarios!$F$9/10000+AM28</f>
        <v>1.586392623618325</v>
      </c>
      <c r="AU28" s="75">
        <f>MAX(0,AV27+Observaciones!$F27-AS28-Constantes!$D$13)</f>
        <v>0</v>
      </c>
      <c r="AV28" s="75">
        <f>AV27+Observaciones!$F27-AS28-AT28-AU28-AW27</f>
        <v>70.098295347388373</v>
      </c>
      <c r="AW28" s="75">
        <f>MAX(0,(AV28-Constantes!$D$14)*(1-EXP(-Constantes!$D$22)))</f>
        <v>0.86180923025947354</v>
      </c>
      <c r="AX28" s="75">
        <f t="shared" si="7"/>
        <v>134.04801777717563</v>
      </c>
      <c r="AY28" s="75">
        <f>MAX(0,(AX28-Constantes!$D$13)*(1-EXP(-Constantes!$D$23)))</f>
        <v>0.40787445222982438</v>
      </c>
      <c r="AZ28" s="75">
        <f t="shared" si="8"/>
        <v>1.2696836824892979</v>
      </c>
      <c r="BA28" s="75">
        <f>0.0526*AS28*Observaciones!$F27^1.218</f>
        <v>0</v>
      </c>
      <c r="BB28" s="75">
        <f>BA28*Constantes!$F$35</f>
        <v>0</v>
      </c>
      <c r="BC28" s="75">
        <f t="shared" si="9"/>
        <v>0</v>
      </c>
      <c r="BD28" s="15"/>
      <c r="BE28" s="74">
        <v>22</v>
      </c>
      <c r="BF28" s="75">
        <f>0.0526*Observaciones!$F27^2.218</f>
        <v>3.1840930012055863E-4</v>
      </c>
      <c r="BG28" s="75">
        <f>IF(Observaciones!$F27&gt;0.05*$BK$7,((Observaciones!$F27-0.05*$BK$7)^2)/(Observaciones!$F27+0.95*$BK$7),0)</f>
        <v>0</v>
      </c>
      <c r="BH28" s="75">
        <f>0.0526*BG28*Observaciones!$F27^1.218</f>
        <v>0</v>
      </c>
      <c r="BI28" s="28"/>
      <c r="BJ28" s="28"/>
      <c r="BK28" s="103"/>
      <c r="BL28" s="38"/>
    </row>
    <row r="29" spans="2:64" s="2" customFormat="1">
      <c r="B29" s="37"/>
      <c r="C29" s="74">
        <v>23</v>
      </c>
      <c r="D29" s="140">
        <f>ETo!$I28*((1-Constantes!$D$19)*ETo!$K28+ETo!$L28)</f>
        <v>2.5118431445336338</v>
      </c>
      <c r="E29" s="75">
        <f>MIN(D29*Constantes!$D$17,0.8*(H28+Observaciones!$F28-F29-G29-Constantes!$D$14))</f>
        <v>1.5939172724739266</v>
      </c>
      <c r="F29" s="75">
        <f>IF(Observaciones!$F28&gt;0.05*Constantes!$D$18,((Observaciones!$F28-0.05*Constantes!$D$18)^2)/(Observaciones!$F28+0.95*Constantes!$D$18),0)</f>
        <v>2.0964517106675626</v>
      </c>
      <c r="G29" s="75">
        <f>MAX(0,H28+Observaciones!$F28-F29-Constantes!$D$13)</f>
        <v>12.638781625264627</v>
      </c>
      <c r="H29" s="75">
        <f>H28+Observaciones!$F28-F29-E29-G29-I28</f>
        <v>72.545141690613562</v>
      </c>
      <c r="I29" s="75">
        <f>MAX(0,(H29-Constantes!$D$14)*(1-EXP(-Constantes!$D$22)))</f>
        <v>0.89549568692599812</v>
      </c>
      <c r="J29" s="75">
        <f t="shared" si="10"/>
        <v>142.88050594178671</v>
      </c>
      <c r="K29" s="75">
        <f>MAX(0,(J29-Constantes!$D$13)*(1-EXP(-Constantes!$D$23)))</f>
        <v>0.46888490452920156</v>
      </c>
      <c r="L29" s="75">
        <f t="shared" si="0"/>
        <v>3.4608323021227623</v>
      </c>
      <c r="M29" s="75">
        <f>0.0526*F29*Observaciones!$F28^1.218</f>
        <v>4.1603557737484023</v>
      </c>
      <c r="N29" s="75">
        <f>M29*Constantes!$D$35</f>
        <v>1.9108096021613199E-2</v>
      </c>
      <c r="O29" s="75">
        <f t="shared" si="1"/>
        <v>552.12429709156709</v>
      </c>
      <c r="P29" s="15"/>
      <c r="Q29" s="74">
        <v>23</v>
      </c>
      <c r="R29" s="140">
        <f>ETo!$I28*((1-Constantes!$E$19)*ETo!$K28+ETo!$L28)</f>
        <v>2.5118431445336338</v>
      </c>
      <c r="S29" s="75">
        <f>MIN(R29*Constantes!$E$17,0.8*(AB28+Observaciones!$F28-Y29-AA29-Constantes!$D$14))</f>
        <v>1.5939172724739266</v>
      </c>
      <c r="T29" s="75">
        <f>IF(Observaciones!$F28&gt;0.05*Constantes!$E$18,((Observaciones!$F28-0.05*Constantes!$E$18)^2)/(Observaciones!$F28+0.95*Constantes!$E$18),0)</f>
        <v>2.0964517106675626</v>
      </c>
      <c r="U29" s="75">
        <f>(T29*Escenarios!$E$9*10000)/1000</f>
        <v>1048.2258553337813</v>
      </c>
      <c r="V29" s="75">
        <f>(Observaciones!$F28*Constantes!$E$28)/1000</f>
        <v>78.8</v>
      </c>
      <c r="W29" s="75">
        <f>(R29*Constantes!$E$28)/1000</f>
        <v>10.047372578134535</v>
      </c>
      <c r="X29" s="75">
        <f t="shared" si="2"/>
        <v>1116.9784827556466</v>
      </c>
      <c r="Y29" s="75">
        <f>IF(X29&gt;Constantes!$E$29,1000*((X29-Constantes!$E$29)/(Escenarios!$E$9*10000)),0)</f>
        <v>1.2045452008054107</v>
      </c>
      <c r="Z29" s="75">
        <f>W29*1000/Escenarios!$E$9/10000+S29</f>
        <v>1.6140120176301955</v>
      </c>
      <c r="AA29" s="75">
        <f>MAX(0,AB28+Observaciones!$F28-Y29-Constantes!$D$13)</f>
        <v>13.48994890672094</v>
      </c>
      <c r="AB29" s="75">
        <f>AB28+Observaciones!$F28-Y29-Z29-AA29-AC28</f>
        <v>72.525607814453465</v>
      </c>
      <c r="AC29" s="75">
        <f>MAX(0,(AB29-Constantes!$D$14)*(1-EXP(-Constantes!$D$22)))</f>
        <v>0.8952267582805119</v>
      </c>
      <c r="AD29" s="75">
        <f t="shared" si="3"/>
        <v>147.10680072439996</v>
      </c>
      <c r="AE29" s="75">
        <f>MAX(0,(AD29-Constantes!$D$13)*(1-EXP(-Constantes!$D$23)))</f>
        <v>0.49807805502453384</v>
      </c>
      <c r="AF29" s="75">
        <f t="shared" si="4"/>
        <v>2.5978500141104566</v>
      </c>
      <c r="AG29" s="75">
        <f>0.0526*Y29*Observaciones!$F28^1.218</f>
        <v>2.3903897024730338</v>
      </c>
      <c r="AH29" s="75">
        <f>AG29*Constantes!$E$35</f>
        <v>1.0978819708675324E-2</v>
      </c>
      <c r="AI29" s="75">
        <f t="shared" si="5"/>
        <v>422.611761612213</v>
      </c>
      <c r="AJ29" s="15"/>
      <c r="AK29" s="74">
        <v>23</v>
      </c>
      <c r="AL29" s="140">
        <f>ETo!$I28*((1-Constantes!$F$19)*ETo!$K28+ETo!$L28)</f>
        <v>2.4548940924434648</v>
      </c>
      <c r="AM29" s="75">
        <f>MIN(AL29*Constantes!$F$17,0.8*(AV28+Observaciones!$F28-AS29-AU29-Constantes!$D$14))</f>
        <v>1.5577796346699582</v>
      </c>
      <c r="AN29" s="75">
        <f>IF(Observaciones!$F28&gt;0.05*Constantes!$F$18,((Observaciones!$F28-0.05*Constantes!$F$18)^2)/(Observaciones!$F28+0.95*Constantes!$F$18),0)</f>
        <v>1.5767387813181295</v>
      </c>
      <c r="AO29" s="75">
        <f>(AN29*Escenarios!$F$9*10000)/1000</f>
        <v>788.36939065906472</v>
      </c>
      <c r="AP29" s="75">
        <f>(Observaciones!$F28*Constantes!$F$28)/1000</f>
        <v>19.7</v>
      </c>
      <c r="AQ29" s="75">
        <f>(AL29*Constantes!$F$28)/1000</f>
        <v>2.4548940924434648</v>
      </c>
      <c r="AR29" s="75">
        <f t="shared" si="6"/>
        <v>805.61449656662126</v>
      </c>
      <c r="AS29" s="75">
        <f>IF(AR29&gt;Constantes!$F$29,1000*((AR29-Constantes!$F$29)/(Escenarios!$F$9*10000)),0)</f>
        <v>1.3538760519567716</v>
      </c>
      <c r="AT29" s="75">
        <f>AQ29*1000/Escenarios!$F$9/10000+AM29</f>
        <v>1.5626894228548451</v>
      </c>
      <c r="AU29" s="75">
        <f>MAX(0,AV28+Observaciones!$F28-AS29-Constantes!$D$13)</f>
        <v>13.444419295431601</v>
      </c>
      <c r="AV29" s="75">
        <f>AV28+Observaciones!$F28-AS29-AT29-AU29-AW28</f>
        <v>72.575501346885687</v>
      </c>
      <c r="AW29" s="75">
        <f>MAX(0,(AV29-Constantes!$D$14)*(1-EXP(-Constantes!$D$22)))</f>
        <v>0.89591365728537653</v>
      </c>
      <c r="AX29" s="75">
        <f t="shared" si="7"/>
        <v>147.0845626203774</v>
      </c>
      <c r="AY29" s="75">
        <f>MAX(0,(AX29-Constantes!$D$13)*(1-EXP(-Constantes!$D$23)))</f>
        <v>0.49792444521952633</v>
      </c>
      <c r="AZ29" s="75">
        <f t="shared" si="8"/>
        <v>2.7477141544616748</v>
      </c>
      <c r="BA29" s="75">
        <f>0.0526*AS29*Observaciones!$F28^1.218</f>
        <v>2.6867330265882843</v>
      </c>
      <c r="BB29" s="75">
        <f>BA29*Constantes!$F$35</f>
        <v>4.1972431356173011E-3</v>
      </c>
      <c r="BC29" s="75">
        <f t="shared" si="9"/>
        <v>152.7539947633168</v>
      </c>
      <c r="BD29" s="15"/>
      <c r="BE29" s="74">
        <v>23</v>
      </c>
      <c r="BF29" s="75">
        <f>0.0526*Observaciones!$F28^2.218</f>
        <v>39.094155293825366</v>
      </c>
      <c r="BG29" s="75">
        <f>IF(Observaciones!$F28&gt;0.05*$BK$7,((Observaciones!$F28-0.05*$BK$7)^2)/(Observaciones!$F28+0.95*$BK$7),0)</f>
        <v>6.13740799509831</v>
      </c>
      <c r="BH29" s="75">
        <f>0.0526*BG29*Observaciones!$F28^1.218</f>
        <v>12.17953204375323</v>
      </c>
      <c r="BI29" s="28"/>
      <c r="BJ29" s="28"/>
      <c r="BK29" s="103"/>
      <c r="BL29" s="38"/>
    </row>
    <row r="30" spans="2:64" s="2" customFormat="1">
      <c r="B30" s="37"/>
      <c r="C30" s="74">
        <v>24</v>
      </c>
      <c r="D30" s="140">
        <f>ETo!$I29*((1-Constantes!$D$19)*ETo!$K29+ETo!$L29)</f>
        <v>2.4523615154123144</v>
      </c>
      <c r="E30" s="75">
        <f>MIN(D30*Constantes!$D$17,0.8*(H29+Observaciones!$F29-F30-G30-Constantes!$D$14))</f>
        <v>1.5561725604851684</v>
      </c>
      <c r="F30" s="75">
        <f>IF(Observaciones!$F29&gt;0.05*Constantes!$D$18,((Observaciones!$F29-0.05*Constantes!$D$18)^2)/(Observaciones!$F29+0.95*Constantes!$D$18),0)</f>
        <v>0</v>
      </c>
      <c r="G30" s="75">
        <f>MAX(0,H29+Observaciones!$F29-F30-Constantes!$D$13)</f>
        <v>0</v>
      </c>
      <c r="H30" s="75">
        <f>H29+Observaciones!$F29-F30-E30-G30-I29</f>
        <v>72.493473443202404</v>
      </c>
      <c r="I30" s="75">
        <f>MAX(0,(H30-Constantes!$D$14)*(1-EXP(-Constantes!$D$22)))</f>
        <v>0.8947843548955785</v>
      </c>
      <c r="J30" s="75">
        <f t="shared" si="10"/>
        <v>142.4116210372575</v>
      </c>
      <c r="K30" s="75">
        <f>MAX(0,(J30-Constantes!$D$13)*(1-EXP(-Constantes!$D$23)))</f>
        <v>0.46564607991166113</v>
      </c>
      <c r="L30" s="75">
        <f t="shared" si="0"/>
        <v>1.3604304348072396</v>
      </c>
      <c r="M30" s="75">
        <f>0.0526*F30*Observaciones!$F29^1.218</f>
        <v>0</v>
      </c>
      <c r="N30" s="75">
        <f>M30*Constantes!$D$35</f>
        <v>0</v>
      </c>
      <c r="O30" s="75">
        <f t="shared" si="1"/>
        <v>0</v>
      </c>
      <c r="P30" s="15"/>
      <c r="Q30" s="74">
        <v>24</v>
      </c>
      <c r="R30" s="140">
        <f>ETo!$I29*((1-Constantes!$E$19)*ETo!$K29+ETo!$L29)</f>
        <v>2.4523615154123144</v>
      </c>
      <c r="S30" s="75">
        <f>MIN(R30*Constantes!$E$17,0.8*(AB29+Observaciones!$F29-Y30-AA30-Constantes!$D$14))</f>
        <v>1.5561725604851684</v>
      </c>
      <c r="T30" s="75">
        <f>IF(Observaciones!$F29&gt;0.05*Constantes!$E$18,((Observaciones!$F29-0.05*Constantes!$E$18)^2)/(Observaciones!$F29+0.95*Constantes!$E$18),0)</f>
        <v>0</v>
      </c>
      <c r="U30" s="75">
        <f>(T30*Escenarios!$E$9*10000)/1000</f>
        <v>0</v>
      </c>
      <c r="V30" s="75">
        <f>(Observaciones!$F29*Constantes!$E$28)/1000</f>
        <v>9.6</v>
      </c>
      <c r="W30" s="75">
        <f>(R30*Constantes!$E$28)/1000</f>
        <v>9.8094460616492576</v>
      </c>
      <c r="X30" s="75">
        <f t="shared" si="2"/>
        <v>0</v>
      </c>
      <c r="Y30" s="75">
        <f>IF(X30&gt;Constantes!$E$29,1000*((X30-Constantes!$E$29)/(Escenarios!$E$9*10000)),0)</f>
        <v>0</v>
      </c>
      <c r="Z30" s="75">
        <f>W30*1000/Escenarios!$E$9/10000+S30</f>
        <v>1.5757914526084669</v>
      </c>
      <c r="AA30" s="75">
        <f>MAX(0,AB29+Observaciones!$F29-Y30-Constantes!$D$13)</f>
        <v>0</v>
      </c>
      <c r="AB30" s="75">
        <f>AB29+Observaciones!$F29-Y30-Z30-AA30-AC29</f>
        <v>72.454589603564486</v>
      </c>
      <c r="AC30" s="75">
        <f>MAX(0,(AB30-Constantes!$D$14)*(1-EXP(-Constantes!$D$22)))</f>
        <v>0.89424902958485042</v>
      </c>
      <c r="AD30" s="75">
        <f t="shared" si="3"/>
        <v>146.60872266937542</v>
      </c>
      <c r="AE30" s="75">
        <f>MAX(0,(AD30-Constantes!$D$13)*(1-EXP(-Constantes!$D$23)))</f>
        <v>0.49463757858673962</v>
      </c>
      <c r="AF30" s="75">
        <f t="shared" si="4"/>
        <v>1.38888660817159</v>
      </c>
      <c r="AG30" s="75">
        <f>0.0526*Y30*Observaciones!$F29^1.218</f>
        <v>0</v>
      </c>
      <c r="AH30" s="75">
        <f>AG30*Constantes!$E$35</f>
        <v>0</v>
      </c>
      <c r="AI30" s="75">
        <f t="shared" si="5"/>
        <v>0</v>
      </c>
      <c r="AJ30" s="15"/>
      <c r="AK30" s="74">
        <v>24</v>
      </c>
      <c r="AL30" s="140">
        <f>ETo!$I29*((1-Constantes!$F$19)*ETo!$K29+ETo!$L29)</f>
        <v>2.3966324241326884</v>
      </c>
      <c r="AM30" s="75">
        <f>MIN(AL30*Constantes!$F$17,0.8*(AV29+Observaciones!$F29-AS30-AU30-Constantes!$D$14))</f>
        <v>1.5208090620266035</v>
      </c>
      <c r="AN30" s="75">
        <f>IF(Observaciones!$F29&gt;0.05*Constantes!$F$18,((Observaciones!$F29-0.05*Constantes!$F$18)^2)/(Observaciones!$F29+0.95*Constantes!$F$18),0)</f>
        <v>0</v>
      </c>
      <c r="AO30" s="75">
        <f>(AN30*Escenarios!$F$9*10000)/1000</f>
        <v>0</v>
      </c>
      <c r="AP30" s="75">
        <f>(Observaciones!$F29*Constantes!$F$28)/1000</f>
        <v>2.4</v>
      </c>
      <c r="AQ30" s="75">
        <f>(AL30*Constantes!$F$28)/1000</f>
        <v>2.3966324241326884</v>
      </c>
      <c r="AR30" s="75">
        <f t="shared" si="6"/>
        <v>3.3675758673115119E-3</v>
      </c>
      <c r="AS30" s="75">
        <f>IF(AR30&gt;Constantes!$F$29,1000*((AR30-Constantes!$F$29)/(Escenarios!$F$9*10000)),0)</f>
        <v>0</v>
      </c>
      <c r="AT30" s="75">
        <f>AQ30*1000/Escenarios!$F$9/10000+AM30</f>
        <v>1.5256023268748689</v>
      </c>
      <c r="AU30" s="75">
        <f>MAX(0,AV29+Observaciones!$F29-AS30-Constantes!$D$13)</f>
        <v>0</v>
      </c>
      <c r="AV30" s="75">
        <f>AV29+Observaciones!$F29-AS30-AT30-AU30-AW29</f>
        <v>72.553985362725442</v>
      </c>
      <c r="AW30" s="75">
        <f>MAX(0,(AV30-Constantes!$D$14)*(1-EXP(-Constantes!$D$22)))</f>
        <v>0.89561744037332613</v>
      </c>
      <c r="AX30" s="75">
        <f t="shared" si="7"/>
        <v>146.58663817515787</v>
      </c>
      <c r="AY30" s="75">
        <f>MAX(0,(AX30-Constantes!$D$13)*(1-EXP(-Constantes!$D$23)))</f>
        <v>0.49448502984216108</v>
      </c>
      <c r="AZ30" s="75">
        <f t="shared" si="8"/>
        <v>1.3901024702154872</v>
      </c>
      <c r="BA30" s="75">
        <f>0.0526*AS30*Observaciones!$F29^1.218</f>
        <v>0</v>
      </c>
      <c r="BB30" s="75">
        <f>BA30*Constantes!$F$35</f>
        <v>0</v>
      </c>
      <c r="BC30" s="75">
        <f t="shared" si="9"/>
        <v>0</v>
      </c>
      <c r="BD30" s="15"/>
      <c r="BE30" s="74">
        <v>24</v>
      </c>
      <c r="BF30" s="75">
        <f>0.0526*Observaciones!$F29^2.218</f>
        <v>0.36668595716871932</v>
      </c>
      <c r="BG30" s="75">
        <f>IF(Observaciones!$F29&gt;0.05*$BK$7,((Observaciones!$F29-0.05*$BK$7)^2)/(Observaciones!$F29+0.95*$BK$7),0)</f>
        <v>1.2646160328663239E-2</v>
      </c>
      <c r="BH30" s="75">
        <f>0.0526*BG30*Observaciones!$F29^1.218</f>
        <v>1.9321539185937356E-3</v>
      </c>
      <c r="BI30" s="28"/>
      <c r="BJ30" s="28"/>
      <c r="BK30" s="103"/>
      <c r="BL30" s="38"/>
    </row>
    <row r="31" spans="2:64" s="2" customFormat="1">
      <c r="B31" s="37"/>
      <c r="C31" s="74">
        <v>25</v>
      </c>
      <c r="D31" s="140">
        <f>ETo!$I30*((1-Constantes!$D$19)*ETo!$K30+ETo!$L30)</f>
        <v>2.558735495610942</v>
      </c>
      <c r="E31" s="75">
        <f>MIN(D31*Constantes!$D$17,0.8*(H30+Observaciones!$F30-F31-G31-Constantes!$D$14))</f>
        <v>1.62367332172871</v>
      </c>
      <c r="F31" s="75">
        <f>IF(Observaciones!$F30&gt;0.05*Constantes!$D$18,((Observaciones!$F30-0.05*Constantes!$D$18)^2)/(Observaciones!$F30+0.95*Constantes!$D$18),0)</f>
        <v>0</v>
      </c>
      <c r="G31" s="75">
        <f>MAX(0,H30+Observaciones!$F30-F31-Constantes!$D$13)</f>
        <v>0</v>
      </c>
      <c r="H31" s="75">
        <f>H30+Observaciones!$F30-F31-E31-G31-I30</f>
        <v>69.97501576657811</v>
      </c>
      <c r="I31" s="75">
        <f>MAX(0,(H31-Constantes!$D$14)*(1-EXP(-Constantes!$D$22)))</f>
        <v>0.86011200384052378</v>
      </c>
      <c r="J31" s="75">
        <f t="shared" si="10"/>
        <v>141.94597495734584</v>
      </c>
      <c r="K31" s="75">
        <f>MAX(0,(J31-Constantes!$D$13)*(1-EXP(-Constantes!$D$23)))</f>
        <v>0.46242962748994493</v>
      </c>
      <c r="L31" s="75">
        <f t="shared" si="0"/>
        <v>1.3225416313304688</v>
      </c>
      <c r="M31" s="75">
        <f>0.0526*F31*Observaciones!$F30^1.218</f>
        <v>0</v>
      </c>
      <c r="N31" s="75">
        <f>M31*Constantes!$D$35</f>
        <v>0</v>
      </c>
      <c r="O31" s="75">
        <f t="shared" si="1"/>
        <v>0</v>
      </c>
      <c r="P31" s="15"/>
      <c r="Q31" s="74">
        <v>25</v>
      </c>
      <c r="R31" s="140">
        <f>ETo!$I30*((1-Constantes!$E$19)*ETo!$K30+ETo!$L30)</f>
        <v>2.558735495610942</v>
      </c>
      <c r="S31" s="75">
        <f>MIN(R31*Constantes!$E$17,0.8*(AB30+Observaciones!$F30-Y31-AA31-Constantes!$D$14))</f>
        <v>1.62367332172871</v>
      </c>
      <c r="T31" s="75">
        <f>IF(Observaciones!$F30&gt;0.05*Constantes!$E$18,((Observaciones!$F30-0.05*Constantes!$E$18)^2)/(Observaciones!$F30+0.95*Constantes!$E$18),0)</f>
        <v>0</v>
      </c>
      <c r="U31" s="75">
        <f>(T31*Escenarios!$E$9*10000)/1000</f>
        <v>0</v>
      </c>
      <c r="V31" s="75">
        <f>(Observaciones!$F30*Constantes!$E$28)/1000</f>
        <v>0</v>
      </c>
      <c r="W31" s="75">
        <f>(R31*Constantes!$E$28)/1000</f>
        <v>10.234941982443768</v>
      </c>
      <c r="X31" s="75">
        <f t="shared" si="2"/>
        <v>0</v>
      </c>
      <c r="Y31" s="75">
        <f>IF(X31&gt;Constantes!$E$29,1000*((X31-Constantes!$E$29)/(Escenarios!$E$9*10000)),0)</f>
        <v>0</v>
      </c>
      <c r="Z31" s="75">
        <f>W31*1000/Escenarios!$E$9/10000+S31</f>
        <v>1.6441432056935976</v>
      </c>
      <c r="AA31" s="75">
        <f>MAX(0,AB30+Observaciones!$F30-Y31-Constantes!$D$13)</f>
        <v>0</v>
      </c>
      <c r="AB31" s="75">
        <f>AB30+Observaciones!$F30-Y31-Z31-AA31-AC30</f>
        <v>69.916197368286035</v>
      </c>
      <c r="AC31" s="75">
        <f>MAX(0,(AB31-Constantes!$D$14)*(1-EXP(-Constantes!$D$22)))</f>
        <v>0.85930223357000945</v>
      </c>
      <c r="AD31" s="75">
        <f t="shared" si="3"/>
        <v>146.11408509078868</v>
      </c>
      <c r="AE31" s="75">
        <f>MAX(0,(AD31-Constantes!$D$13)*(1-EXP(-Constantes!$D$23)))</f>
        <v>0.49122086725563813</v>
      </c>
      <c r="AF31" s="75">
        <f t="shared" si="4"/>
        <v>1.3505231008256475</v>
      </c>
      <c r="AG31" s="75">
        <f>0.0526*Y31*Observaciones!$F30^1.218</f>
        <v>0</v>
      </c>
      <c r="AH31" s="75">
        <f>AG31*Constantes!$E$35</f>
        <v>0</v>
      </c>
      <c r="AI31" s="75">
        <f t="shared" si="5"/>
        <v>0</v>
      </c>
      <c r="AJ31" s="15"/>
      <c r="AK31" s="74">
        <v>25</v>
      </c>
      <c r="AL31" s="140">
        <f>ETo!$I30*((1-Constantes!$F$19)*ETo!$K30+ETo!$L30)</f>
        <v>2.5008423269741238</v>
      </c>
      <c r="AM31" s="75">
        <f>MIN(AL31*Constantes!$F$17,0.8*(AV30+Observaciones!$F30-AS31-AU31-Constantes!$D$14))</f>
        <v>1.5869365845445882</v>
      </c>
      <c r="AN31" s="75">
        <f>IF(Observaciones!$F30&gt;0.05*Constantes!$F$18,((Observaciones!$F30-0.05*Constantes!$F$18)^2)/(Observaciones!$F30+0.95*Constantes!$F$18),0)</f>
        <v>0</v>
      </c>
      <c r="AO31" s="75">
        <f>(AN31*Escenarios!$F$9*10000)/1000</f>
        <v>0</v>
      </c>
      <c r="AP31" s="75">
        <f>(Observaciones!$F30*Constantes!$F$28)/1000</f>
        <v>0</v>
      </c>
      <c r="AQ31" s="75">
        <f>(AL31*Constantes!$F$28)/1000</f>
        <v>2.5008423269741238</v>
      </c>
      <c r="AR31" s="75">
        <f t="shared" si="6"/>
        <v>0</v>
      </c>
      <c r="AS31" s="75">
        <f>IF(AR31&gt;Constantes!$F$29,1000*((AR31-Constantes!$F$29)/(Escenarios!$F$9*10000)),0)</f>
        <v>0</v>
      </c>
      <c r="AT31" s="75">
        <f>AQ31*1000/Escenarios!$F$9/10000+AM31</f>
        <v>1.5919382691985364</v>
      </c>
      <c r="AU31" s="75">
        <f>MAX(0,AV30+Observaciones!$F30-AS31-Constantes!$D$13)</f>
        <v>0</v>
      </c>
      <c r="AV31" s="75">
        <f>AV30+Observaciones!$F30-AS31-AT31-AU31-AW30</f>
        <v>70.066429653153577</v>
      </c>
      <c r="AW31" s="75">
        <f>MAX(0,(AV31-Constantes!$D$14)*(1-EXP(-Constantes!$D$22)))</f>
        <v>0.86137052583041884</v>
      </c>
      <c r="AX31" s="75">
        <f t="shared" si="7"/>
        <v>146.09215314531571</v>
      </c>
      <c r="AY31" s="75">
        <f>MAX(0,(AX31-Constantes!$D$13)*(1-EXP(-Constantes!$D$23)))</f>
        <v>0.49106937224220892</v>
      </c>
      <c r="AZ31" s="75">
        <f t="shared" si="8"/>
        <v>1.3524398980726278</v>
      </c>
      <c r="BA31" s="75">
        <f>0.0526*AS31*Observaciones!$F30^1.218</f>
        <v>0</v>
      </c>
      <c r="BB31" s="75">
        <f>BA31*Constantes!$F$35</f>
        <v>0</v>
      </c>
      <c r="BC31" s="75">
        <f t="shared" si="9"/>
        <v>0</v>
      </c>
      <c r="BD31" s="15"/>
      <c r="BE31" s="74">
        <v>25</v>
      </c>
      <c r="BF31" s="75">
        <f>0.0526*Observaciones!$F30^2.218</f>
        <v>0</v>
      </c>
      <c r="BG31" s="75">
        <f>IF(Observaciones!$F30&gt;0.05*$BK$7,((Observaciones!$F30-0.05*$BK$7)^2)/(Observaciones!$F30+0.95*$BK$7),0)</f>
        <v>0</v>
      </c>
      <c r="BH31" s="75">
        <f>0.0526*BG31*Observaciones!$F30^1.218</f>
        <v>0</v>
      </c>
      <c r="BI31" s="28"/>
      <c r="BJ31" s="28"/>
      <c r="BK31" s="103"/>
      <c r="BL31" s="38"/>
    </row>
    <row r="32" spans="2:64" s="2" customFormat="1">
      <c r="B32" s="37"/>
      <c r="C32" s="74">
        <v>26</v>
      </c>
      <c r="D32" s="140">
        <f>ETo!$I31*((1-Constantes!$D$19)*ETo!$K31+ETo!$L31)</f>
        <v>2.5606825740880916</v>
      </c>
      <c r="E32" s="75">
        <f>MIN(D32*Constantes!$D$17,0.8*(H31+Observaciones!$F31-F32-G32-Constantes!$D$14))</f>
        <v>1.6249088614646785</v>
      </c>
      <c r="F32" s="75">
        <f>IF(Observaciones!$F31&gt;0.05*Constantes!$D$18,((Observaciones!$F31-0.05*Constantes!$D$18)^2)/(Observaciones!$F31+0.95*Constantes!$D$18),0)</f>
        <v>0</v>
      </c>
      <c r="G32" s="75">
        <f>MAX(0,H31+Observaciones!$F31-F32-Constantes!$D$13)</f>
        <v>0</v>
      </c>
      <c r="H32" s="75">
        <f>H31+Observaciones!$F31-F32-E32-G32-I31</f>
        <v>71.489994901272908</v>
      </c>
      <c r="I32" s="75">
        <f>MAX(0,(H32-Constantes!$D$14)*(1-EXP(-Constantes!$D$22)))</f>
        <v>0.88096916927426205</v>
      </c>
      <c r="J32" s="75">
        <f t="shared" si="10"/>
        <v>141.4835453298559</v>
      </c>
      <c r="K32" s="75">
        <f>MAX(0,(J32-Constantes!$D$13)*(1-EXP(-Constantes!$D$23)))</f>
        <v>0.4592353927280084</v>
      </c>
      <c r="L32" s="75">
        <f t="shared" si="0"/>
        <v>1.3402045620022704</v>
      </c>
      <c r="M32" s="75">
        <f>0.0526*F32*Observaciones!$F31^1.218</f>
        <v>0</v>
      </c>
      <c r="N32" s="75">
        <f>M32*Constantes!$D$35</f>
        <v>0</v>
      </c>
      <c r="O32" s="75">
        <f t="shared" si="1"/>
        <v>0</v>
      </c>
      <c r="P32" s="15"/>
      <c r="Q32" s="74">
        <v>26</v>
      </c>
      <c r="R32" s="140">
        <f>ETo!$I31*((1-Constantes!$E$19)*ETo!$K31+ETo!$L31)</f>
        <v>2.5606825740880916</v>
      </c>
      <c r="S32" s="75">
        <f>MIN(R32*Constantes!$E$17,0.8*(AB31+Observaciones!$F31-Y32-AA32-Constantes!$D$14))</f>
        <v>1.6249088614646785</v>
      </c>
      <c r="T32" s="75">
        <f>IF(Observaciones!$F31&gt;0.05*Constantes!$E$18,((Observaciones!$F31-0.05*Constantes!$E$18)^2)/(Observaciones!$F31+0.95*Constantes!$E$18),0)</f>
        <v>0</v>
      </c>
      <c r="U32" s="75">
        <f>(T32*Escenarios!$E$9*10000)/1000</f>
        <v>0</v>
      </c>
      <c r="V32" s="75">
        <f>(Observaciones!$F31*Constantes!$E$28)/1000</f>
        <v>16</v>
      </c>
      <c r="W32" s="75">
        <f>(R32*Constantes!$E$28)/1000</f>
        <v>10.242730296352367</v>
      </c>
      <c r="X32" s="75">
        <f t="shared" si="2"/>
        <v>5.7572697036476335</v>
      </c>
      <c r="Y32" s="75">
        <f>IF(X32&gt;Constantes!$E$29,1000*((X32-Constantes!$E$29)/(Escenarios!$E$9*10000)),0)</f>
        <v>0</v>
      </c>
      <c r="Z32" s="75">
        <f>W32*1000/Escenarios!$E$9/10000+S32</f>
        <v>1.6453943220573832</v>
      </c>
      <c r="AA32" s="75">
        <f>MAX(0,AB31+Observaciones!$F31-Y32-Constantes!$D$13)</f>
        <v>0</v>
      </c>
      <c r="AB32" s="75">
        <f>AB31+Observaciones!$F31-Y32-Z32-AA32-AC31</f>
        <v>71.411500812658645</v>
      </c>
      <c r="AC32" s="75">
        <f>MAX(0,(AB32-Constantes!$D$14)*(1-EXP(-Constantes!$D$22)))</f>
        <v>0.87988851796078504</v>
      </c>
      <c r="AD32" s="75">
        <f t="shared" si="3"/>
        <v>145.62286422353304</v>
      </c>
      <c r="AE32" s="75">
        <f>MAX(0,(AD32-Constantes!$D$13)*(1-EXP(-Constantes!$D$23)))</f>
        <v>0.48782775687364666</v>
      </c>
      <c r="AF32" s="75">
        <f t="shared" si="4"/>
        <v>1.3677162748344318</v>
      </c>
      <c r="AG32" s="75">
        <f>0.0526*Y32*Observaciones!$F31^1.218</f>
        <v>0</v>
      </c>
      <c r="AH32" s="75">
        <f>AG32*Constantes!$E$35</f>
        <v>0</v>
      </c>
      <c r="AI32" s="75">
        <f t="shared" si="5"/>
        <v>0</v>
      </c>
      <c r="AJ32" s="15"/>
      <c r="AK32" s="74">
        <v>26</v>
      </c>
      <c r="AL32" s="140">
        <f>ETo!$I31*((1-Constantes!$F$19)*ETo!$K31+ETo!$L31)</f>
        <v>2.5027485577358344</v>
      </c>
      <c r="AM32" s="75">
        <f>MIN(AL32*Constantes!$F$17,0.8*(AV31+Observaciones!$F31-AS32-AU32-Constantes!$D$14))</f>
        <v>1.588146203920314</v>
      </c>
      <c r="AN32" s="75">
        <f>IF(Observaciones!$F31&gt;0.05*Constantes!$F$18,((Observaciones!$F31-0.05*Constantes!$F$18)^2)/(Observaciones!$F31+0.95*Constantes!$F$18),0)</f>
        <v>0</v>
      </c>
      <c r="AO32" s="75">
        <f>(AN32*Escenarios!$F$9*10000)/1000</f>
        <v>0</v>
      </c>
      <c r="AP32" s="75">
        <f>(Observaciones!$F31*Constantes!$F$28)/1000</f>
        <v>4</v>
      </c>
      <c r="AQ32" s="75">
        <f>(AL32*Constantes!$F$28)/1000</f>
        <v>2.5027485577358344</v>
      </c>
      <c r="AR32" s="75">
        <f t="shared" si="6"/>
        <v>1.4972514422641656</v>
      </c>
      <c r="AS32" s="75">
        <f>IF(AR32&gt;Constantes!$F$29,1000*((AR32-Constantes!$F$29)/(Escenarios!$F$9*10000)),0)</f>
        <v>0</v>
      </c>
      <c r="AT32" s="75">
        <f>AQ32*1000/Escenarios!$F$9/10000+AM32</f>
        <v>1.5931517010357856</v>
      </c>
      <c r="AU32" s="75">
        <f>MAX(0,AV31+Observaciones!$F31-AS32-Constantes!$D$13)</f>
        <v>0</v>
      </c>
      <c r="AV32" s="75">
        <f>AV31+Observaciones!$F31-AS32-AT32-AU32-AW31</f>
        <v>71.611907426287374</v>
      </c>
      <c r="AW32" s="75">
        <f>MAX(0,(AV32-Constantes!$D$14)*(1-EXP(-Constantes!$D$22)))</f>
        <v>0.8826475750320969</v>
      </c>
      <c r="AX32" s="75">
        <f t="shared" si="7"/>
        <v>145.6010837730735</v>
      </c>
      <c r="AY32" s="75">
        <f>MAX(0,(AX32-Constantes!$D$13)*(1-EXP(-Constantes!$D$23)))</f>
        <v>0.48767730831271394</v>
      </c>
      <c r="AZ32" s="75">
        <f t="shared" si="8"/>
        <v>1.3703248833448107</v>
      </c>
      <c r="BA32" s="75">
        <f>0.0526*AS32*Observaciones!$F31^1.218</f>
        <v>0</v>
      </c>
      <c r="BB32" s="75">
        <f>BA32*Constantes!$F$35</f>
        <v>0</v>
      </c>
      <c r="BC32" s="75">
        <f t="shared" si="9"/>
        <v>0</v>
      </c>
      <c r="BD32" s="15"/>
      <c r="BE32" s="74">
        <v>26</v>
      </c>
      <c r="BF32" s="75">
        <f>0.0526*Observaciones!$F31^2.218</f>
        <v>1.1385570712519109</v>
      </c>
      <c r="BG32" s="75">
        <f>IF(Observaciones!$F31&gt;0.05*$BK$7,((Observaciones!$F31-0.05*$BK$7)^2)/(Observaciones!$F31+0.95*$BK$7),0)</f>
        <v>0.13940420338375761</v>
      </c>
      <c r="BH32" s="75">
        <f>0.0526*BG32*Observaciones!$F31^1.218</f>
        <v>3.9679910381204199E-2</v>
      </c>
      <c r="BI32" s="28"/>
      <c r="BJ32" s="28"/>
      <c r="BK32" s="103"/>
      <c r="BL32" s="38"/>
    </row>
    <row r="33" spans="2:64" s="2" customFormat="1">
      <c r="B33" s="37"/>
      <c r="C33" s="74">
        <v>27</v>
      </c>
      <c r="D33" s="140">
        <f>ETo!$I32*((1-Constantes!$D$19)*ETo!$K32+ETo!$L32)</f>
        <v>2.589282519005935</v>
      </c>
      <c r="E33" s="75">
        <f>MIN(D33*Constantes!$D$17,0.8*(H32+Observaciones!$F32-F33-G33-Constantes!$D$14))</f>
        <v>1.6430572662707505</v>
      </c>
      <c r="F33" s="75">
        <f>IF(Observaciones!$F32&gt;0.05*Constantes!$D$18,((Observaciones!$F32-0.05*Constantes!$D$18)^2)/(Observaciones!$F32+0.95*Constantes!$D$18),0)</f>
        <v>0</v>
      </c>
      <c r="G33" s="75">
        <f>MAX(0,H32+Observaciones!$F32-F33-Constantes!$D$13)</f>
        <v>0</v>
      </c>
      <c r="H33" s="75">
        <f>H32+Observaciones!$F32-F33-E33-G33-I32</f>
        <v>69.065968465727892</v>
      </c>
      <c r="I33" s="75">
        <f>MAX(0,(H33-Constantes!$D$14)*(1-EXP(-Constantes!$D$22)))</f>
        <v>0.8475968810202047</v>
      </c>
      <c r="J33" s="75">
        <f t="shared" si="10"/>
        <v>141.0243099371279</v>
      </c>
      <c r="K33" s="75">
        <f>MAX(0,(J33-Constantes!$D$13)*(1-EXP(-Constantes!$D$23)))</f>
        <v>0.45606322215726514</v>
      </c>
      <c r="L33" s="75">
        <f t="shared" si="0"/>
        <v>1.3036601031774699</v>
      </c>
      <c r="M33" s="75">
        <f>0.0526*F33*Observaciones!$F32^1.218</f>
        <v>0</v>
      </c>
      <c r="N33" s="75">
        <f>M33*Constantes!$D$35</f>
        <v>0</v>
      </c>
      <c r="O33" s="75">
        <f t="shared" si="1"/>
        <v>0</v>
      </c>
      <c r="P33" s="15"/>
      <c r="Q33" s="74">
        <v>27</v>
      </c>
      <c r="R33" s="140">
        <f>ETo!$I32*((1-Constantes!$E$19)*ETo!$K32+ETo!$L32)</f>
        <v>2.589282519005935</v>
      </c>
      <c r="S33" s="75">
        <f>MIN(R33*Constantes!$E$17,0.8*(AB32+Observaciones!$F32-Y33-AA33-Constantes!$D$14))</f>
        <v>1.6430572662707505</v>
      </c>
      <c r="T33" s="75">
        <f>IF(Observaciones!$F32&gt;0.05*Constantes!$E$18,((Observaciones!$F32-0.05*Constantes!$E$18)^2)/(Observaciones!$F32+0.95*Constantes!$E$18),0)</f>
        <v>0</v>
      </c>
      <c r="U33" s="75">
        <f>(T33*Escenarios!$E$9*10000)/1000</f>
        <v>0</v>
      </c>
      <c r="V33" s="75">
        <f>(Observaciones!$F32*Constantes!$E$28)/1000</f>
        <v>0.4</v>
      </c>
      <c r="W33" s="75">
        <f>(R33*Constantes!$E$28)/1000</f>
        <v>10.35713007602374</v>
      </c>
      <c r="X33" s="75">
        <f t="shared" si="2"/>
        <v>0</v>
      </c>
      <c r="Y33" s="75">
        <f>IF(X33&gt;Constantes!$E$29,1000*((X33-Constantes!$E$29)/(Escenarios!$E$9*10000)),0)</f>
        <v>0</v>
      </c>
      <c r="Z33" s="75">
        <f>W33*1000/Escenarios!$E$9/10000+S33</f>
        <v>1.6637715264227981</v>
      </c>
      <c r="AA33" s="75">
        <f>MAX(0,AB32+Observaciones!$F32-Y33-Constantes!$D$13)</f>
        <v>0</v>
      </c>
      <c r="AB33" s="75">
        <f>AB32+Observaciones!$F32-Y33-Z33-AA33-AC32</f>
        <v>68.967840768275067</v>
      </c>
      <c r="AC33" s="75">
        <f>MAX(0,(AB33-Constantes!$D$14)*(1-EXP(-Constantes!$D$22)))</f>
        <v>0.84624592801198539</v>
      </c>
      <c r="AD33" s="75">
        <f t="shared" si="3"/>
        <v>145.13503646665939</v>
      </c>
      <c r="AE33" s="75">
        <f>MAX(0,(AD33-Constantes!$D$13)*(1-EXP(-Constantes!$D$23)))</f>
        <v>0.48445808441710136</v>
      </c>
      <c r="AF33" s="75">
        <f t="shared" si="4"/>
        <v>1.3307040124290868</v>
      </c>
      <c r="AG33" s="75">
        <f>0.0526*Y33*Observaciones!$F32^1.218</f>
        <v>0</v>
      </c>
      <c r="AH33" s="75">
        <f>AG33*Constantes!$E$35</f>
        <v>0</v>
      </c>
      <c r="AI33" s="75">
        <f t="shared" si="5"/>
        <v>0</v>
      </c>
      <c r="AJ33" s="15"/>
      <c r="AK33" s="74">
        <v>27</v>
      </c>
      <c r="AL33" s="140">
        <f>ETo!$I32*((1-Constantes!$F$19)*ETo!$K32+ETo!$L32)</f>
        <v>2.5307844264991695</v>
      </c>
      <c r="AM33" s="75">
        <f>MIN(AL33*Constantes!$F$17,0.8*(AV32+Observaciones!$F32-AS33-AU33-Constantes!$D$14))</f>
        <v>1.6059366680931828</v>
      </c>
      <c r="AN33" s="75">
        <f>IF(Observaciones!$F32&gt;0.05*Constantes!$F$18,((Observaciones!$F32-0.05*Constantes!$F$18)^2)/(Observaciones!$F32+0.95*Constantes!$F$18),0)</f>
        <v>0</v>
      </c>
      <c r="AO33" s="75">
        <f>(AN33*Escenarios!$F$9*10000)/1000</f>
        <v>0</v>
      </c>
      <c r="AP33" s="75">
        <f>(Observaciones!$F32*Constantes!$F$28)/1000</f>
        <v>0.1</v>
      </c>
      <c r="AQ33" s="75">
        <f>(AL33*Constantes!$F$28)/1000</f>
        <v>2.5307844264991695</v>
      </c>
      <c r="AR33" s="75">
        <f t="shared" si="6"/>
        <v>0</v>
      </c>
      <c r="AS33" s="75">
        <f>IF(AR33&gt;Constantes!$F$29,1000*((AR33-Constantes!$F$29)/(Escenarios!$F$9*10000)),0)</f>
        <v>0</v>
      </c>
      <c r="AT33" s="75">
        <f>AQ33*1000/Escenarios!$F$9/10000+AM33</f>
        <v>1.6109982369461811</v>
      </c>
      <c r="AU33" s="75">
        <f>MAX(0,AV32+Observaciones!$F32-AS33-Constantes!$D$13)</f>
        <v>0</v>
      </c>
      <c r="AV33" s="75">
        <f>AV32+Observaciones!$F32-AS33-AT33-AU33-AW32</f>
        <v>69.218261614309085</v>
      </c>
      <c r="AW33" s="75">
        <f>MAX(0,(AV33-Constantes!$D$14)*(1-EXP(-Constantes!$D$22)))</f>
        <v>0.84969354580035872</v>
      </c>
      <c r="AX33" s="75">
        <f t="shared" si="7"/>
        <v>145.11340646476077</v>
      </c>
      <c r="AY33" s="75">
        <f>MAX(0,(AX33-Constantes!$D$13)*(1-EXP(-Constantes!$D$23)))</f>
        <v>0.48430867508028974</v>
      </c>
      <c r="AZ33" s="75">
        <f t="shared" si="8"/>
        <v>1.3340022208806483</v>
      </c>
      <c r="BA33" s="75">
        <f>0.0526*AS33*Observaciones!$F32^1.218</f>
        <v>0</v>
      </c>
      <c r="BB33" s="75">
        <f>BA33*Constantes!$F$35</f>
        <v>0</v>
      </c>
      <c r="BC33" s="75">
        <f t="shared" si="9"/>
        <v>0</v>
      </c>
      <c r="BD33" s="15"/>
      <c r="BE33" s="74">
        <v>27</v>
      </c>
      <c r="BF33" s="75">
        <f>0.0526*Observaciones!$F32^2.218</f>
        <v>3.1840930012055863E-4</v>
      </c>
      <c r="BG33" s="75">
        <f>IF(Observaciones!$F32&gt;0.05*$BK$7,((Observaciones!$F32-0.05*$BK$7)^2)/(Observaciones!$F32+0.95*$BK$7),0)</f>
        <v>0</v>
      </c>
      <c r="BH33" s="75">
        <f>0.0526*BG33*Observaciones!$F32^1.218</f>
        <v>0</v>
      </c>
      <c r="BI33" s="28"/>
      <c r="BJ33" s="28"/>
      <c r="BK33" s="103"/>
      <c r="BL33" s="38"/>
    </row>
    <row r="34" spans="2:64" s="2" customFormat="1">
      <c r="B34" s="37"/>
      <c r="C34" s="74">
        <v>28</v>
      </c>
      <c r="D34" s="140">
        <f>ETo!$I33*((1-Constantes!$D$19)*ETo!$K33+ETo!$L33)</f>
        <v>2.5670380819456633</v>
      </c>
      <c r="E34" s="75">
        <f>MIN(D34*Constantes!$D$17,0.8*(H33+Observaciones!$F33-F34-G34-Constantes!$D$14))</f>
        <v>1.6289418178105286</v>
      </c>
      <c r="F34" s="75">
        <f>IF(Observaciones!$F33&gt;0.05*Constantes!$D$18,((Observaciones!$F33-0.05*Constantes!$D$18)^2)/(Observaciones!$F33+0.95*Constantes!$D$18),0)</f>
        <v>0</v>
      </c>
      <c r="G34" s="75">
        <f>MAX(0,H33+Observaciones!$F33-F34-Constantes!$D$13)</f>
        <v>0</v>
      </c>
      <c r="H34" s="75">
        <f>H33+Observaciones!$F33-F34-E34-G34-I33</f>
        <v>66.589429766897155</v>
      </c>
      <c r="I34" s="75">
        <f>MAX(0,(H34-Constantes!$D$14)*(1-EXP(-Constantes!$D$22)))</f>
        <v>0.81350164091977017</v>
      </c>
      <c r="J34" s="75">
        <f t="shared" si="10"/>
        <v>140.56824671497063</v>
      </c>
      <c r="K34" s="75">
        <f>MAX(0,(J34-Constantes!$D$13)*(1-EXP(-Constantes!$D$23)))</f>
        <v>0.45291296336921372</v>
      </c>
      <c r="L34" s="75">
        <f t="shared" si="0"/>
        <v>1.2664146042889839</v>
      </c>
      <c r="M34" s="75">
        <f>0.0526*F34*Observaciones!$F33^1.218</f>
        <v>0</v>
      </c>
      <c r="N34" s="75">
        <f>M34*Constantes!$D$35</f>
        <v>0</v>
      </c>
      <c r="O34" s="75">
        <f t="shared" si="1"/>
        <v>0</v>
      </c>
      <c r="P34" s="15"/>
      <c r="Q34" s="74">
        <v>28</v>
      </c>
      <c r="R34" s="140">
        <f>ETo!$I33*((1-Constantes!$E$19)*ETo!$K33+ETo!$L33)</f>
        <v>2.5670380819456633</v>
      </c>
      <c r="S34" s="75">
        <f>MIN(R34*Constantes!$E$17,0.8*(AB33+Observaciones!$F33-Y34-AA34-Constantes!$D$14))</f>
        <v>1.6289418178105286</v>
      </c>
      <c r="T34" s="75">
        <f>IF(Observaciones!$F33&gt;0.05*Constantes!$E$18,((Observaciones!$F33-0.05*Constantes!$E$18)^2)/(Observaciones!$F33+0.95*Constantes!$E$18),0)</f>
        <v>0</v>
      </c>
      <c r="U34" s="75">
        <f>(T34*Escenarios!$E$9*10000)/1000</f>
        <v>0</v>
      </c>
      <c r="V34" s="75">
        <f>(Observaciones!$F33*Constantes!$E$28)/1000</f>
        <v>0</v>
      </c>
      <c r="W34" s="75">
        <f>(R34*Constantes!$E$28)/1000</f>
        <v>10.268152327782653</v>
      </c>
      <c r="X34" s="75">
        <f t="shared" si="2"/>
        <v>0</v>
      </c>
      <c r="Y34" s="75">
        <f>IF(X34&gt;Constantes!$E$29,1000*((X34-Constantes!$E$29)/(Escenarios!$E$9*10000)),0)</f>
        <v>0</v>
      </c>
      <c r="Z34" s="75">
        <f>W34*1000/Escenarios!$E$9/10000+S34</f>
        <v>1.6494781224660939</v>
      </c>
      <c r="AA34" s="75">
        <f>MAX(0,AB33+Observaciones!$F33-Y34-Constantes!$D$13)</f>
        <v>0</v>
      </c>
      <c r="AB34" s="75">
        <f>AB33+Observaciones!$F33-Y34-Z34-AA34-AC33</f>
        <v>66.472116717796993</v>
      </c>
      <c r="AC34" s="75">
        <f>MAX(0,(AB34-Constantes!$D$14)*(1-EXP(-Constantes!$D$22)))</f>
        <v>0.81188655750602323</v>
      </c>
      <c r="AD34" s="75">
        <f t="shared" si="3"/>
        <v>144.65057838224229</v>
      </c>
      <c r="AE34" s="75">
        <f>MAX(0,(AD34-Constantes!$D$13)*(1-EXP(-Constantes!$D$23)))</f>
        <v>0.48111168798842541</v>
      </c>
      <c r="AF34" s="75">
        <f t="shared" si="4"/>
        <v>1.2929982454944486</v>
      </c>
      <c r="AG34" s="75">
        <f>0.0526*Y34*Observaciones!$F33^1.218</f>
        <v>0</v>
      </c>
      <c r="AH34" s="75">
        <f>AG34*Constantes!$E$35</f>
        <v>0</v>
      </c>
      <c r="AI34" s="75">
        <f t="shared" si="5"/>
        <v>0</v>
      </c>
      <c r="AJ34" s="15"/>
      <c r="AK34" s="74">
        <v>28</v>
      </c>
      <c r="AL34" s="140">
        <f>ETo!$I33*((1-Constantes!$F$19)*ETo!$K33+ETo!$L33)</f>
        <v>2.508973394144415</v>
      </c>
      <c r="AM34" s="75">
        <f>MIN(AL34*Constantes!$F$17,0.8*(AV33+Observaciones!$F33-AS34-AU34-Constantes!$D$14))</f>
        <v>1.5920962412829389</v>
      </c>
      <c r="AN34" s="75">
        <f>IF(Observaciones!$F33&gt;0.05*Constantes!$F$18,((Observaciones!$F33-0.05*Constantes!$F$18)^2)/(Observaciones!$F33+0.95*Constantes!$F$18),0)</f>
        <v>0</v>
      </c>
      <c r="AO34" s="75">
        <f>(AN34*Escenarios!$F$9*10000)/1000</f>
        <v>0</v>
      </c>
      <c r="AP34" s="75">
        <f>(Observaciones!$F33*Constantes!$F$28)/1000</f>
        <v>0</v>
      </c>
      <c r="AQ34" s="75">
        <f>(AL34*Constantes!$F$28)/1000</f>
        <v>2.508973394144415</v>
      </c>
      <c r="AR34" s="75">
        <f t="shared" si="6"/>
        <v>0</v>
      </c>
      <c r="AS34" s="75">
        <f>IF(AR34&gt;Constantes!$F$29,1000*((AR34-Constantes!$F$29)/(Escenarios!$F$9*10000)),0)</f>
        <v>0</v>
      </c>
      <c r="AT34" s="75">
        <f>AQ34*1000/Escenarios!$F$9/10000+AM34</f>
        <v>1.5971141880712278</v>
      </c>
      <c r="AU34" s="75">
        <f>MAX(0,AV33+Observaciones!$F33-AS34-Constantes!$D$13)</f>
        <v>0</v>
      </c>
      <c r="AV34" s="75">
        <f>AV33+Observaciones!$F33-AS34-AT34-AU34-AW33</f>
        <v>66.771453880437491</v>
      </c>
      <c r="AW34" s="75">
        <f>MAX(0,(AV34-Constantes!$D$14)*(1-EXP(-Constantes!$D$22)))</f>
        <v>0.81600762068021437</v>
      </c>
      <c r="AX34" s="75">
        <f t="shared" si="7"/>
        <v>144.62909778968049</v>
      </c>
      <c r="AY34" s="75">
        <f>MAX(0,(AX34-Constantes!$D$13)*(1-EXP(-Constantes!$D$23)))</f>
        <v>0.48096331069728959</v>
      </c>
      <c r="AZ34" s="75">
        <f t="shared" si="8"/>
        <v>1.296970931377504</v>
      </c>
      <c r="BA34" s="75">
        <f>0.0526*AS34*Observaciones!$F33^1.218</f>
        <v>0</v>
      </c>
      <c r="BB34" s="75">
        <f>BA34*Constantes!$F$35</f>
        <v>0</v>
      </c>
      <c r="BC34" s="75">
        <f t="shared" si="9"/>
        <v>0</v>
      </c>
      <c r="BD34" s="15"/>
      <c r="BE34" s="74">
        <v>28</v>
      </c>
      <c r="BF34" s="75">
        <f>0.0526*Observaciones!$F33^2.218</f>
        <v>0</v>
      </c>
      <c r="BG34" s="75">
        <f>IF(Observaciones!$F33&gt;0.05*$BK$7,((Observaciones!$F33-0.05*$BK$7)^2)/(Observaciones!$F33+0.95*$BK$7),0)</f>
        <v>0</v>
      </c>
      <c r="BH34" s="75">
        <f>0.0526*BG34*Observaciones!$F33^1.218</f>
        <v>0</v>
      </c>
      <c r="BI34" s="28"/>
      <c r="BJ34" s="28"/>
      <c r="BK34" s="103"/>
      <c r="BL34" s="38"/>
    </row>
    <row r="35" spans="2:64" s="2" customFormat="1">
      <c r="B35" s="37"/>
      <c r="C35" s="74">
        <v>29</v>
      </c>
      <c r="D35" s="140">
        <f>ETo!$I34*((1-Constantes!$D$19)*ETo!$K34+ETo!$L34)</f>
        <v>2.4485279782014344</v>
      </c>
      <c r="E35" s="75">
        <f>MIN(D35*Constantes!$D$17,0.8*(H34+Observaciones!$F34-F35-G35-Constantes!$D$14))</f>
        <v>1.5537399479279748</v>
      </c>
      <c r="F35" s="75">
        <f>IF(Observaciones!$F34&gt;0.05*Constantes!$D$18,((Observaciones!$F34-0.05*Constantes!$D$18)^2)/(Observaciones!$F34+0.95*Constantes!$D$18),0)</f>
        <v>0</v>
      </c>
      <c r="G35" s="75">
        <f>MAX(0,H34+Observaciones!$F34-F35-Constantes!$D$13)</f>
        <v>0</v>
      </c>
      <c r="H35" s="75">
        <f>H34+Observaciones!$F34-F35-E35-G35-I34</f>
        <v>65.92218817804941</v>
      </c>
      <c r="I35" s="75">
        <f>MAX(0,(H35-Constantes!$D$14)*(1-EXP(-Constantes!$D$22)))</f>
        <v>0.80431552879178281</v>
      </c>
      <c r="J35" s="75">
        <f t="shared" si="10"/>
        <v>140.11533375160141</v>
      </c>
      <c r="K35" s="75">
        <f>MAX(0,(J35-Constantes!$D$13)*(1-EXP(-Constantes!$D$23)))</f>
        <v>0.44978446500811525</v>
      </c>
      <c r="L35" s="75">
        <f t="shared" si="0"/>
        <v>1.254099993799898</v>
      </c>
      <c r="M35" s="75">
        <f>0.0526*F35*Observaciones!$F34^1.218</f>
        <v>0</v>
      </c>
      <c r="N35" s="75">
        <f>M35*Constantes!$D$35</f>
        <v>0</v>
      </c>
      <c r="O35" s="75">
        <f t="shared" si="1"/>
        <v>0</v>
      </c>
      <c r="P35" s="15"/>
      <c r="Q35" s="74">
        <v>29</v>
      </c>
      <c r="R35" s="140">
        <f>ETo!$I34*((1-Constantes!$E$19)*ETo!$K34+ETo!$L34)</f>
        <v>2.4485279782014344</v>
      </c>
      <c r="S35" s="75">
        <f>MIN(R35*Constantes!$E$17,0.8*(AB34+Observaciones!$F34-Y35-AA35-Constantes!$D$14))</f>
        <v>1.5537399479279748</v>
      </c>
      <c r="T35" s="75">
        <f>IF(Observaciones!$F34&gt;0.05*Constantes!$E$18,((Observaciones!$F34-0.05*Constantes!$E$18)^2)/(Observaciones!$F34+0.95*Constantes!$E$18),0)</f>
        <v>0</v>
      </c>
      <c r="U35" s="75">
        <f>(T35*Escenarios!$E$9*10000)/1000</f>
        <v>0</v>
      </c>
      <c r="V35" s="75">
        <f>(Observaciones!$F34*Constantes!$E$28)/1000</f>
        <v>6.8</v>
      </c>
      <c r="W35" s="75">
        <f>(R35*Constantes!$E$28)/1000</f>
        <v>9.7941119128057377</v>
      </c>
      <c r="X35" s="75">
        <f t="shared" si="2"/>
        <v>0</v>
      </c>
      <c r="Y35" s="75">
        <f>IF(X35&gt;Constantes!$E$29,1000*((X35-Constantes!$E$29)/(Escenarios!$E$9*10000)),0)</f>
        <v>0</v>
      </c>
      <c r="Z35" s="75">
        <f>W35*1000/Escenarios!$E$9/10000+S35</f>
        <v>1.5733281717535863</v>
      </c>
      <c r="AA35" s="75">
        <f>MAX(0,AB34+Observaciones!$F34-Y35-Constantes!$D$13)</f>
        <v>0</v>
      </c>
      <c r="AB35" s="75">
        <f>AB34+Observaciones!$F34-Y35-Z35-AA35-AC34</f>
        <v>65.78690198853738</v>
      </c>
      <c r="AC35" s="75">
        <f>MAX(0,(AB35-Constantes!$D$14)*(1-EXP(-Constantes!$D$22)))</f>
        <v>0.80245300384280327</v>
      </c>
      <c r="AD35" s="75">
        <f t="shared" si="3"/>
        <v>144.16946669425386</v>
      </c>
      <c r="AE35" s="75">
        <f>MAX(0,(AD35-Constantes!$D$13)*(1-EXP(-Constantes!$D$23)))</f>
        <v>0.47778840680835</v>
      </c>
      <c r="AF35" s="75">
        <f t="shared" si="4"/>
        <v>1.2802414106511533</v>
      </c>
      <c r="AG35" s="75">
        <f>0.0526*Y35*Observaciones!$F34^1.218</f>
        <v>0</v>
      </c>
      <c r="AH35" s="75">
        <f>AG35*Constantes!$E$35</f>
        <v>0</v>
      </c>
      <c r="AI35" s="75">
        <f t="shared" si="5"/>
        <v>0</v>
      </c>
      <c r="AJ35" s="15"/>
      <c r="AK35" s="74">
        <v>29</v>
      </c>
      <c r="AL35" s="140">
        <f>ETo!$I34*((1-Constantes!$F$19)*ETo!$K34+ETo!$L34)</f>
        <v>2.3928626274455049</v>
      </c>
      <c r="AM35" s="75">
        <f>MIN(AL35*Constantes!$F$17,0.8*(AV34+Observaciones!$F34-AS35-AU35-Constantes!$D$14))</f>
        <v>1.5184168967090783</v>
      </c>
      <c r="AN35" s="75">
        <f>IF(Observaciones!$F34&gt;0.05*Constantes!$F$18,((Observaciones!$F34-0.05*Constantes!$F$18)^2)/(Observaciones!$F34+0.95*Constantes!$F$18),0)</f>
        <v>0</v>
      </c>
      <c r="AO35" s="75">
        <f>(AN35*Escenarios!$F$9*10000)/1000</f>
        <v>0</v>
      </c>
      <c r="AP35" s="75">
        <f>(Observaciones!$F34*Constantes!$F$28)/1000</f>
        <v>1.7</v>
      </c>
      <c r="AQ35" s="75">
        <f>(AL35*Constantes!$F$28)/1000</f>
        <v>2.3928626274455049</v>
      </c>
      <c r="AR35" s="75">
        <f t="shared" si="6"/>
        <v>0</v>
      </c>
      <c r="AS35" s="75">
        <f>IF(AR35&gt;Constantes!$F$29,1000*((AR35-Constantes!$F$29)/(Escenarios!$F$9*10000)),0)</f>
        <v>0</v>
      </c>
      <c r="AT35" s="75">
        <f>AQ35*1000/Escenarios!$F$9/10000+AM35</f>
        <v>1.5232026219639694</v>
      </c>
      <c r="AU35" s="75">
        <f>MAX(0,AV34+Observaciones!$F34-AS35-Constantes!$D$13)</f>
        <v>0</v>
      </c>
      <c r="AV35" s="75">
        <f>AV34+Observaciones!$F34-AS35-AT35-AU35-AW34</f>
        <v>66.132243637793309</v>
      </c>
      <c r="AW35" s="75">
        <f>MAX(0,(AV35-Constantes!$D$14)*(1-EXP(-Constantes!$D$22)))</f>
        <v>0.80720742437886028</v>
      </c>
      <c r="AX35" s="75">
        <f t="shared" si="7"/>
        <v>144.1481344789832</v>
      </c>
      <c r="AY35" s="75">
        <f>MAX(0,(AX35-Constantes!$D$13)*(1-EXP(-Constantes!$D$23)))</f>
        <v>0.47764105443402977</v>
      </c>
      <c r="AZ35" s="75">
        <f t="shared" si="8"/>
        <v>1.28484847881289</v>
      </c>
      <c r="BA35" s="75">
        <f>0.0526*AS35*Observaciones!$F34^1.218</f>
        <v>0</v>
      </c>
      <c r="BB35" s="75">
        <f>BA35*Constantes!$F$35</f>
        <v>0</v>
      </c>
      <c r="BC35" s="75">
        <f t="shared" si="9"/>
        <v>0</v>
      </c>
      <c r="BD35" s="15"/>
      <c r="BE35" s="74">
        <v>29</v>
      </c>
      <c r="BF35" s="75">
        <f>0.0526*Observaciones!$F34^2.218</f>
        <v>0.17065595668433275</v>
      </c>
      <c r="BG35" s="75">
        <f>IF(Observaciones!$F34&gt;0.05*$BK$7,((Observaciones!$F34-0.05*$BK$7)^2)/(Observaciones!$F34+0.95*$BK$7),0)</f>
        <v>0</v>
      </c>
      <c r="BH35" s="75">
        <f>0.0526*BG35*Observaciones!$F34^1.218</f>
        <v>0</v>
      </c>
      <c r="BI35" s="28"/>
      <c r="BJ35" s="28"/>
      <c r="BK35" s="103"/>
      <c r="BL35" s="38"/>
    </row>
    <row r="36" spans="2:64" s="2" customFormat="1">
      <c r="B36" s="37"/>
      <c r="C36" s="74">
        <v>30</v>
      </c>
      <c r="D36" s="140">
        <f>ETo!$I35*((1-Constantes!$D$19)*ETo!$K35+ETo!$L35)</f>
        <v>2.5543985276924035</v>
      </c>
      <c r="E36" s="75">
        <f>MIN(D36*Constantes!$D$17,0.8*(H35+Observaciones!$F35-F36-G36-Constantes!$D$14))</f>
        <v>1.6209212517634466</v>
      </c>
      <c r="F36" s="75">
        <f>IF(Observaciones!$F35&gt;0.05*Constantes!$D$18,((Observaciones!$F35-0.05*Constantes!$D$18)^2)/(Observaciones!$F35+0.95*Constantes!$D$18),0)</f>
        <v>3.2369580436132517E-3</v>
      </c>
      <c r="G36" s="75">
        <f>MAX(0,H35+Observaciones!$F35-F36-Constantes!$D$13)</f>
        <v>0</v>
      </c>
      <c r="H36" s="75">
        <f>H35+Observaciones!$F35-F36-E36-G36-I35</f>
        <v>68.693714439450559</v>
      </c>
      <c r="I36" s="75">
        <f>MAX(0,(H36-Constantes!$D$14)*(1-EXP(-Constantes!$D$22)))</f>
        <v>0.84247194983690776</v>
      </c>
      <c r="J36" s="75">
        <f t="shared" si="10"/>
        <v>139.66554928659329</v>
      </c>
      <c r="K36" s="75">
        <f>MAX(0,(J36-Constantes!$D$13)*(1-EXP(-Constantes!$D$23)))</f>
        <v>0.44667757676372133</v>
      </c>
      <c r="L36" s="75">
        <f t="shared" si="0"/>
        <v>1.2923864846442423</v>
      </c>
      <c r="M36" s="75">
        <f>0.0526*F36*Observaciones!$F35^1.218</f>
        <v>1.268279249503738E-3</v>
      </c>
      <c r="N36" s="75">
        <f>M36*Constantes!$D$35</f>
        <v>5.8250791518010516E-6</v>
      </c>
      <c r="O36" s="75">
        <f t="shared" si="1"/>
        <v>0.45072269178089808</v>
      </c>
      <c r="P36" s="15"/>
      <c r="Q36" s="74">
        <v>30</v>
      </c>
      <c r="R36" s="140">
        <f>ETo!$I35*((1-Constantes!$E$19)*ETo!$K35+ETo!$L35)</f>
        <v>2.5543985276924035</v>
      </c>
      <c r="S36" s="75">
        <f>MIN(R36*Constantes!$E$17,0.8*(AB35+Observaciones!$F35-Y36-AA36-Constantes!$D$14))</f>
        <v>1.6209212517634466</v>
      </c>
      <c r="T36" s="75">
        <f>IF(Observaciones!$F35&gt;0.05*Constantes!$E$18,((Observaciones!$F35-0.05*Constantes!$E$18)^2)/(Observaciones!$F35+0.95*Constantes!$E$18),0)</f>
        <v>3.2369580436132517E-3</v>
      </c>
      <c r="U36" s="75">
        <f>(T36*Escenarios!$E$9*10000)/1000</f>
        <v>1.6184790218066261</v>
      </c>
      <c r="V36" s="75">
        <f>(Observaciones!$F35*Constantes!$E$28)/1000</f>
        <v>20.8</v>
      </c>
      <c r="W36" s="75">
        <f>(R36*Constantes!$E$28)/1000</f>
        <v>10.217594110769614</v>
      </c>
      <c r="X36" s="75">
        <f t="shared" si="2"/>
        <v>12.200884911037011</v>
      </c>
      <c r="Y36" s="75">
        <f>IF(X36&gt;Constantes!$E$29,1000*((X36-Constantes!$E$29)/(Escenarios!$E$9*10000)),0)</f>
        <v>0</v>
      </c>
      <c r="Z36" s="75">
        <f>W36*1000/Escenarios!$E$9/10000+S36</f>
        <v>1.6413564399849858</v>
      </c>
      <c r="AA36" s="75">
        <f>MAX(0,AB35+Observaciones!$F35-Y36-Constantes!$D$13)</f>
        <v>0</v>
      </c>
      <c r="AB36" s="75">
        <f>AB35+Observaciones!$F35-Y36-Z36-AA36-AC35</f>
        <v>68.543092544709594</v>
      </c>
      <c r="AC36" s="75">
        <f>MAX(0,(AB36-Constantes!$D$14)*(1-EXP(-Constantes!$D$22)))</f>
        <v>0.84039829370223873</v>
      </c>
      <c r="AD36" s="75">
        <f t="shared" si="3"/>
        <v>143.69167828744551</v>
      </c>
      <c r="AE36" s="75">
        <f>MAX(0,(AD36-Constantes!$D$13)*(1-EXP(-Constantes!$D$23)))</f>
        <v>0.47448808120819003</v>
      </c>
      <c r="AF36" s="75">
        <f t="shared" si="4"/>
        <v>1.3148863749104287</v>
      </c>
      <c r="AG36" s="75">
        <f>0.0526*Y36*Observaciones!$F35^1.218</f>
        <v>0</v>
      </c>
      <c r="AH36" s="75">
        <f>AG36*Constantes!$E$35</f>
        <v>0</v>
      </c>
      <c r="AI36" s="75">
        <f t="shared" si="5"/>
        <v>0</v>
      </c>
      <c r="AJ36" s="15"/>
      <c r="AK36" s="74">
        <v>30</v>
      </c>
      <c r="AL36" s="140">
        <f>ETo!$I35*((1-Constantes!$F$19)*ETo!$K35+ETo!$L35)</f>
        <v>2.4965774701611196</v>
      </c>
      <c r="AM36" s="75">
        <f>MIN(AL36*Constantes!$F$17,0.8*(AV35+Observaciones!$F35-AS36-AU36-Constantes!$D$14))</f>
        <v>1.5842302734623579</v>
      </c>
      <c r="AN36" s="75">
        <f>IF(Observaciones!$F35&gt;0.05*Constantes!$F$18,((Observaciones!$F35-0.05*Constantes!$F$18)^2)/(Observaciones!$F35+0.95*Constantes!$F$18),0)</f>
        <v>0</v>
      </c>
      <c r="AO36" s="75">
        <f>(AN36*Escenarios!$F$9*10000)/1000</f>
        <v>0</v>
      </c>
      <c r="AP36" s="75">
        <f>(Observaciones!$F35*Constantes!$F$28)/1000</f>
        <v>5.2</v>
      </c>
      <c r="AQ36" s="75">
        <f>(AL36*Constantes!$F$28)/1000</f>
        <v>2.4965774701611196</v>
      </c>
      <c r="AR36" s="75">
        <f t="shared" si="6"/>
        <v>2.7034225298388805</v>
      </c>
      <c r="AS36" s="75">
        <f>IF(AR36&gt;Constantes!$F$29,1000*((AR36-Constantes!$F$29)/(Escenarios!$F$9*10000)),0)</f>
        <v>0</v>
      </c>
      <c r="AT36" s="75">
        <f>AQ36*1000/Escenarios!$F$9/10000+AM36</f>
        <v>1.58922342840268</v>
      </c>
      <c r="AU36" s="75">
        <f>MAX(0,AV35+Observaciones!$F35-AS36-Constantes!$D$13)</f>
        <v>0</v>
      </c>
      <c r="AV36" s="75">
        <f>AV35+Observaciones!$F35-AS36-AT36-AU36-AW35</f>
        <v>68.935812785011777</v>
      </c>
      <c r="AW36" s="75">
        <f>MAX(0,(AV36-Constantes!$D$14)*(1-EXP(-Constantes!$D$22)))</f>
        <v>0.84580498930191794</v>
      </c>
      <c r="AX36" s="75">
        <f t="shared" si="7"/>
        <v>143.67049342454916</v>
      </c>
      <c r="AY36" s="75">
        <f>MAX(0,(AX36-Constantes!$D$13)*(1-EXP(-Constantes!$D$23)))</f>
        <v>0.47434174667106771</v>
      </c>
      <c r="AZ36" s="75">
        <f t="shared" si="8"/>
        <v>1.3201467359729857</v>
      </c>
      <c r="BA36" s="75">
        <f>0.0526*AS36*Observaciones!$F35^1.218</f>
        <v>0</v>
      </c>
      <c r="BB36" s="75">
        <f>BA36*Constantes!$F$35</f>
        <v>0</v>
      </c>
      <c r="BC36" s="75">
        <f t="shared" si="9"/>
        <v>0</v>
      </c>
      <c r="BD36" s="15"/>
      <c r="BE36" s="74">
        <v>30</v>
      </c>
      <c r="BF36" s="75">
        <f>0.0526*Observaciones!$F35^2.218</f>
        <v>2.0374227928075692</v>
      </c>
      <c r="BG36" s="75">
        <f>IF(Observaciones!$F35&gt;0.05*$BK$7,((Observaciones!$F35-0.05*$BK$7)^2)/(Observaciones!$F35+0.95*$BK$7),0)</f>
        <v>0.31566536171689474</v>
      </c>
      <c r="BH36" s="75">
        <f>0.0526*BG36*Observaciones!$F35^1.218</f>
        <v>0.12368150055035526</v>
      </c>
      <c r="BI36" s="28"/>
      <c r="BJ36" s="28"/>
      <c r="BK36" s="103"/>
      <c r="BL36" s="38"/>
    </row>
    <row r="37" spans="2:64" s="2" customFormat="1">
      <c r="B37" s="37"/>
      <c r="C37" s="74">
        <v>31</v>
      </c>
      <c r="D37" s="140">
        <f>ETo!$I36*((1-Constantes!$D$19)*ETo!$K36+ETo!$L36)</f>
        <v>2.5292821913163648</v>
      </c>
      <c r="E37" s="75">
        <f>MIN(D37*Constantes!$D$17,0.8*(H36+Observaciones!$F36-F37-G37-Constantes!$D$14))</f>
        <v>1.6049834084876213</v>
      </c>
      <c r="F37" s="75">
        <f>IF(Observaciones!$F36&gt;0.05*Constantes!$D$18,((Observaciones!$F36-0.05*Constantes!$D$18)^2)/(Observaciones!$F36+0.95*Constantes!$D$18),0)</f>
        <v>0</v>
      </c>
      <c r="G37" s="75">
        <f>MAX(0,H36+Observaciones!$F36-F37-Constantes!$D$13)</f>
        <v>0</v>
      </c>
      <c r="H37" s="75">
        <f>H36+Observaciones!$F36-F37-E37-G37-I36</f>
        <v>69.346259081126021</v>
      </c>
      <c r="I37" s="75">
        <f>MAX(0,(H37-Constantes!$D$14)*(1-EXP(-Constantes!$D$22)))</f>
        <v>0.85145572475012887</v>
      </c>
      <c r="J37" s="75">
        <f t="shared" si="10"/>
        <v>139.21887170982956</v>
      </c>
      <c r="K37" s="75">
        <f>MAX(0,(J37-Constantes!$D$13)*(1-EXP(-Constantes!$D$23)))</f>
        <v>0.44359214936405211</v>
      </c>
      <c r="L37" s="75">
        <f t="shared" si="0"/>
        <v>1.2950478741141809</v>
      </c>
      <c r="M37" s="75">
        <f>0.0526*F37*Observaciones!$F36^1.218</f>
        <v>0</v>
      </c>
      <c r="N37" s="75">
        <f>M37*Constantes!$D$35</f>
        <v>0</v>
      </c>
      <c r="O37" s="75">
        <f t="shared" si="1"/>
        <v>0</v>
      </c>
      <c r="P37" s="15"/>
      <c r="Q37" s="74">
        <v>31</v>
      </c>
      <c r="R37" s="140">
        <f>ETo!$I36*((1-Constantes!$E$19)*ETo!$K36+ETo!$L36)</f>
        <v>2.5292821913163648</v>
      </c>
      <c r="S37" s="75">
        <f>MIN(R37*Constantes!$E$17,0.8*(AB36+Observaciones!$F36-Y37-AA37-Constantes!$D$14))</f>
        <v>1.6049834084876213</v>
      </c>
      <c r="T37" s="75">
        <f>IF(Observaciones!$F36&gt;0.05*Constantes!$E$18,((Observaciones!$F36-0.05*Constantes!$E$18)^2)/(Observaciones!$F36+0.95*Constantes!$E$18),0)</f>
        <v>0</v>
      </c>
      <c r="U37" s="75">
        <f>(T37*Escenarios!$E$9*10000)/1000</f>
        <v>0</v>
      </c>
      <c r="V37" s="75">
        <f>(Observaciones!$F36*Constantes!$E$28)/1000</f>
        <v>12.4</v>
      </c>
      <c r="W37" s="75">
        <f>(R37*Constantes!$E$28)/1000</f>
        <v>10.117128765265459</v>
      </c>
      <c r="X37" s="75">
        <f t="shared" si="2"/>
        <v>2.2828712347345412</v>
      </c>
      <c r="Y37" s="75">
        <f>IF(X37&gt;Constantes!$E$29,1000*((X37-Constantes!$E$29)/(Escenarios!$E$9*10000)),0)</f>
        <v>0</v>
      </c>
      <c r="Z37" s="75">
        <f>W37*1000/Escenarios!$E$9/10000+S37</f>
        <v>1.6252176660181523</v>
      </c>
      <c r="AA37" s="75">
        <f>MAX(0,AB36+Observaciones!$F36-Y37-Constantes!$D$13)</f>
        <v>0</v>
      </c>
      <c r="AB37" s="75">
        <f>AB36+Observaciones!$F36-Y37-Z37-AA37-AC36</f>
        <v>69.177476584989193</v>
      </c>
      <c r="AC37" s="75">
        <f>MAX(0,(AB37-Constantes!$D$14)*(1-EXP(-Constantes!$D$22)))</f>
        <v>0.8491320462494647</v>
      </c>
      <c r="AD37" s="75">
        <f t="shared" si="3"/>
        <v>143.21719020623732</v>
      </c>
      <c r="AE37" s="75">
        <f>MAX(0,(AD37-Constantes!$D$13)*(1-EXP(-Constantes!$D$23)))</f>
        <v>0.47121055262217237</v>
      </c>
      <c r="AF37" s="75">
        <f t="shared" si="4"/>
        <v>1.3203425988716371</v>
      </c>
      <c r="AG37" s="75">
        <f>0.0526*Y37*Observaciones!$F36^1.218</f>
        <v>0</v>
      </c>
      <c r="AH37" s="75">
        <f>AG37*Constantes!$E$35</f>
        <v>0</v>
      </c>
      <c r="AI37" s="75">
        <f t="shared" si="5"/>
        <v>0</v>
      </c>
      <c r="AJ37" s="15"/>
      <c r="AK37" s="74">
        <v>31</v>
      </c>
      <c r="AL37" s="140">
        <f>ETo!$I36*((1-Constantes!$F$19)*ETo!$K36+ETo!$L36)</f>
        <v>2.4719581553460857</v>
      </c>
      <c r="AM37" s="75">
        <f>MIN(AL37*Constantes!$F$17,0.8*(AV36+Observaciones!$F36-AS37-AU37-Constantes!$D$14))</f>
        <v>1.5686078206011775</v>
      </c>
      <c r="AN37" s="75">
        <f>IF(Observaciones!$F36&gt;0.05*Constantes!$F$18,((Observaciones!$F36-0.05*Constantes!$F$18)^2)/(Observaciones!$F36+0.95*Constantes!$F$18),0)</f>
        <v>0</v>
      </c>
      <c r="AO37" s="75">
        <f>(AN37*Escenarios!$F$9*10000)/1000</f>
        <v>0</v>
      </c>
      <c r="AP37" s="75">
        <f>(Observaciones!$F36*Constantes!$F$28)/1000</f>
        <v>3.1</v>
      </c>
      <c r="AQ37" s="75">
        <f>(AL37*Constantes!$F$28)/1000</f>
        <v>2.4719581553460857</v>
      </c>
      <c r="AR37" s="75">
        <f t="shared" si="6"/>
        <v>0.62804184465391444</v>
      </c>
      <c r="AS37" s="75">
        <f>IF(AR37&gt;Constantes!$F$29,1000*((AR37-Constantes!$F$29)/(Escenarios!$F$9*10000)),0)</f>
        <v>0</v>
      </c>
      <c r="AT37" s="75">
        <f>AQ37*1000/Escenarios!$F$9/10000+AM37</f>
        <v>1.5735517369118697</v>
      </c>
      <c r="AU37" s="75">
        <f>MAX(0,AV36+Observaciones!$F36-AS37-Constantes!$D$13)</f>
        <v>0</v>
      </c>
      <c r="AV37" s="75">
        <f>AV36+Observaciones!$F36-AS37-AT37-AU37-AW36</f>
        <v>69.616456058797979</v>
      </c>
      <c r="AW37" s="75">
        <f>MAX(0,(AV37-Constantes!$D$14)*(1-EXP(-Constantes!$D$22)))</f>
        <v>0.85517560638673995</v>
      </c>
      <c r="AX37" s="75">
        <f t="shared" si="7"/>
        <v>143.19615167787811</v>
      </c>
      <c r="AY37" s="75">
        <f>MAX(0,(AX37-Constantes!$D$13)*(1-EXP(-Constantes!$D$23)))</f>
        <v>0.47106522889153302</v>
      </c>
      <c r="AZ37" s="75">
        <f t="shared" si="8"/>
        <v>1.3262408352782731</v>
      </c>
      <c r="BA37" s="75">
        <f>0.0526*AS37*Observaciones!$F36^1.218</f>
        <v>0</v>
      </c>
      <c r="BB37" s="75">
        <f>BA37*Constantes!$F$35</f>
        <v>0</v>
      </c>
      <c r="BC37" s="75">
        <f t="shared" si="9"/>
        <v>0</v>
      </c>
      <c r="BD37" s="15"/>
      <c r="BE37" s="74">
        <v>31</v>
      </c>
      <c r="BF37" s="75">
        <f>0.0526*Observaciones!$F36^2.218</f>
        <v>0.64688336193366625</v>
      </c>
      <c r="BG37" s="75">
        <f>IF(Observaciones!$F36&gt;0.05*$BK$7,((Observaciones!$F36-0.05*$BK$7)^2)/(Observaciones!$F36+0.95*$BK$7),0)</f>
        <v>5.1991254547749992E-2</v>
      </c>
      <c r="BH37" s="75">
        <f>0.0526*BG37*Observaciones!$F36^1.218</f>
        <v>1.0849121784837911E-2</v>
      </c>
      <c r="BI37" s="28"/>
      <c r="BJ37" s="28"/>
      <c r="BK37" s="103"/>
      <c r="BL37" s="38"/>
    </row>
    <row r="38" spans="2:64" s="2" customFormat="1">
      <c r="B38" s="37"/>
      <c r="C38" s="74">
        <v>32</v>
      </c>
      <c r="D38" s="140">
        <f>ETo!$I37*((1-Constantes!$D$19)*ETo!$K37+ETo!$L37)</f>
        <v>2.5734608962183785</v>
      </c>
      <c r="E38" s="75">
        <f>MIN(D38*Constantes!$D$17,0.8*(H37+Observaciones!$F37-F38-G38-Constantes!$D$14))</f>
        <v>1.6330174841710863</v>
      </c>
      <c r="F38" s="75">
        <f>IF(Observaciones!$F37&gt;0.05*Constantes!$D$18,((Observaciones!$F37-0.05*Constantes!$D$18)^2)/(Observaciones!$F37+0.95*Constantes!$D$18),0)</f>
        <v>0</v>
      </c>
      <c r="G38" s="75">
        <f>MAX(0,H37+Observaciones!$F37-F38-Constantes!$D$13)</f>
        <v>0</v>
      </c>
      <c r="H38" s="75">
        <f>H37+Observaciones!$F37-F38-E38-G38-I37</f>
        <v>68.261785872204811</v>
      </c>
      <c r="I38" s="75">
        <f>MAX(0,(H38-Constantes!$D$14)*(1-EXP(-Constantes!$D$22)))</f>
        <v>0.83652546161387564</v>
      </c>
      <c r="J38" s="75">
        <f t="shared" si="10"/>
        <v>138.77527956046549</v>
      </c>
      <c r="K38" s="75">
        <f>MAX(0,(J38-Constantes!$D$13)*(1-EXP(-Constantes!$D$23)))</f>
        <v>0.44052803456822476</v>
      </c>
      <c r="L38" s="75">
        <f t="shared" si="0"/>
        <v>1.2770534961821003</v>
      </c>
      <c r="M38" s="75">
        <f>0.0526*F38*Observaciones!$F37^1.218</f>
        <v>0</v>
      </c>
      <c r="N38" s="75">
        <f>M38*Constantes!$D$35</f>
        <v>0</v>
      </c>
      <c r="O38" s="75">
        <f t="shared" si="1"/>
        <v>0</v>
      </c>
      <c r="P38" s="15"/>
      <c r="Q38" s="74">
        <v>32</v>
      </c>
      <c r="R38" s="140">
        <f>ETo!$I37*((1-Constantes!$E$19)*ETo!$K37+ETo!$L37)</f>
        <v>2.5734608962183785</v>
      </c>
      <c r="S38" s="75">
        <f>MIN(R38*Constantes!$E$17,0.8*(AB37+Observaciones!$F37-Y38-AA38-Constantes!$D$14))</f>
        <v>1.6330174841710863</v>
      </c>
      <c r="T38" s="75">
        <f>IF(Observaciones!$F37&gt;0.05*Constantes!$E$18,((Observaciones!$F37-0.05*Constantes!$E$18)^2)/(Observaciones!$F37+0.95*Constantes!$E$18),0)</f>
        <v>0</v>
      </c>
      <c r="U38" s="75">
        <f>(T38*Escenarios!$E$9*10000)/1000</f>
        <v>0</v>
      </c>
      <c r="V38" s="75">
        <f>(Observaciones!$F37*Constantes!$E$28)/1000</f>
        <v>5.6</v>
      </c>
      <c r="W38" s="75">
        <f>(R38*Constantes!$E$28)/1000</f>
        <v>10.293843584873514</v>
      </c>
      <c r="X38" s="75">
        <f t="shared" si="2"/>
        <v>0</v>
      </c>
      <c r="Y38" s="75">
        <f>IF(X38&gt;Constantes!$E$29,1000*((X38-Constantes!$E$29)/(Escenarios!$E$9*10000)),0)</f>
        <v>0</v>
      </c>
      <c r="Z38" s="75">
        <f>W38*1000/Escenarios!$E$9/10000+S38</f>
        <v>1.6536051713408333</v>
      </c>
      <c r="AA38" s="75">
        <f>MAX(0,AB37+Observaciones!$F37-Y38-Constantes!$D$13)</f>
        <v>0</v>
      </c>
      <c r="AB38" s="75">
        <f>AB37+Observaciones!$F37-Y38-Z38-AA38-AC37</f>
        <v>68.074739367398905</v>
      </c>
      <c r="AC38" s="75">
        <f>MAX(0,(AB38-Constantes!$D$14)*(1-EXP(-Constantes!$D$22)))</f>
        <v>0.83395033710872835</v>
      </c>
      <c r="AD38" s="75">
        <f t="shared" si="3"/>
        <v>142.74597965361514</v>
      </c>
      <c r="AE38" s="75">
        <f>MAX(0,(AD38-Constantes!$D$13)*(1-EXP(-Constantes!$D$23)))</f>
        <v>0.46795566357981783</v>
      </c>
      <c r="AF38" s="75">
        <f t="shared" si="4"/>
        <v>1.3019060006885461</v>
      </c>
      <c r="AG38" s="75">
        <f>0.0526*Y38*Observaciones!$F37^1.218</f>
        <v>0</v>
      </c>
      <c r="AH38" s="75">
        <f>AG38*Constantes!$E$35</f>
        <v>0</v>
      </c>
      <c r="AI38" s="75">
        <f t="shared" si="5"/>
        <v>0</v>
      </c>
      <c r="AJ38" s="15"/>
      <c r="AK38" s="74">
        <v>32</v>
      </c>
      <c r="AL38" s="140">
        <f>ETo!$I37*((1-Constantes!$F$19)*ETo!$K37+ETo!$L37)</f>
        <v>2.5152570749432197</v>
      </c>
      <c r="AM38" s="75">
        <f>MIN(AL38*Constantes!$F$17,0.8*(AV37+Observaciones!$F37-AS38-AU38-Constantes!$D$14))</f>
        <v>1.5960836189907086</v>
      </c>
      <c r="AN38" s="75">
        <f>IF(Observaciones!$F37&gt;0.05*Constantes!$F$18,((Observaciones!$F37-0.05*Constantes!$F$18)^2)/(Observaciones!$F37+0.95*Constantes!$F$18),0)</f>
        <v>0</v>
      </c>
      <c r="AO38" s="75">
        <f>(AN38*Escenarios!$F$9*10000)/1000</f>
        <v>0</v>
      </c>
      <c r="AP38" s="75">
        <f>(Observaciones!$F37*Constantes!$F$28)/1000</f>
        <v>1.4</v>
      </c>
      <c r="AQ38" s="75">
        <f>(AL38*Constantes!$F$28)/1000</f>
        <v>2.5152570749432197</v>
      </c>
      <c r="AR38" s="75">
        <f t="shared" si="6"/>
        <v>0</v>
      </c>
      <c r="AS38" s="75">
        <f>IF(AR38&gt;Constantes!$F$29,1000*((AR38-Constantes!$F$29)/(Escenarios!$F$9*10000)),0)</f>
        <v>0</v>
      </c>
      <c r="AT38" s="75">
        <f>AQ38*1000/Escenarios!$F$9/10000+AM38</f>
        <v>1.6011141331405951</v>
      </c>
      <c r="AU38" s="75">
        <f>MAX(0,AV37+Observaciones!$F37-AS38-Constantes!$D$13)</f>
        <v>0</v>
      </c>
      <c r="AV38" s="75">
        <f>AV37+Observaciones!$F37-AS38-AT38-AU38-AW37</f>
        <v>68.56016631927065</v>
      </c>
      <c r="AW38" s="75">
        <f>MAX(0,(AV38-Constantes!$D$14)*(1-EXP(-Constantes!$D$22)))</f>
        <v>0.8406333534020346</v>
      </c>
      <c r="AX38" s="75">
        <f t="shared" si="7"/>
        <v>142.72508644898656</v>
      </c>
      <c r="AY38" s="75">
        <f>MAX(0,(AX38-Constantes!$D$13)*(1-EXP(-Constantes!$D$23)))</f>
        <v>0.46781134367351096</v>
      </c>
      <c r="AZ38" s="75">
        <f t="shared" si="8"/>
        <v>1.3084446970755454</v>
      </c>
      <c r="BA38" s="75">
        <f>0.0526*AS38*Observaciones!$F37^1.218</f>
        <v>0</v>
      </c>
      <c r="BB38" s="75">
        <f>BA38*Constantes!$F$35</f>
        <v>0</v>
      </c>
      <c r="BC38" s="75">
        <f t="shared" si="9"/>
        <v>0</v>
      </c>
      <c r="BD38" s="15"/>
      <c r="BE38" s="74">
        <v>32</v>
      </c>
      <c r="BF38" s="75">
        <f>0.0526*Observaciones!$F37^2.218</f>
        <v>0.11094244358496377</v>
      </c>
      <c r="BG38" s="75">
        <f>IF(Observaciones!$F37&gt;0.05*$BK$7,((Observaciones!$F37-0.05*$BK$7)^2)/(Observaciones!$F37+0.95*$BK$7),0)</f>
        <v>0</v>
      </c>
      <c r="BH38" s="75">
        <f>0.0526*BG38*Observaciones!$F37^1.218</f>
        <v>0</v>
      </c>
      <c r="BI38" s="28"/>
      <c r="BJ38" s="28"/>
      <c r="BK38" s="103"/>
      <c r="BL38" s="38"/>
    </row>
    <row r="39" spans="2:64" s="2" customFormat="1">
      <c r="B39" s="37"/>
      <c r="C39" s="74">
        <v>33</v>
      </c>
      <c r="D39" s="140">
        <f>ETo!$I38*((1-Constantes!$D$19)*ETo!$K38+ETo!$L38)</f>
        <v>2.6335208173265694</v>
      </c>
      <c r="E39" s="75">
        <f>MIN(D39*Constantes!$D$17,0.8*(H38+Observaciones!$F38-F39-G39-Constantes!$D$14))</f>
        <v>1.6711291576034417</v>
      </c>
      <c r="F39" s="75">
        <f>IF(Observaciones!$F38&gt;0.05*Constantes!$D$18,((Observaciones!$F38-0.05*Constantes!$D$18)^2)/(Observaciones!$F38+0.95*Constantes!$D$18),0)</f>
        <v>0</v>
      </c>
      <c r="G39" s="75">
        <f>MAX(0,H38+Observaciones!$F38-F39-Constantes!$D$13)</f>
        <v>0</v>
      </c>
      <c r="H39" s="75">
        <f>H38+Observaciones!$F38-F39-E39-G39-I38</f>
        <v>67.954131252987494</v>
      </c>
      <c r="I39" s="75">
        <f>MAX(0,(H39-Constantes!$D$14)*(1-EXP(-Constantes!$D$22)))</f>
        <v>0.83228988955712779</v>
      </c>
      <c r="J39" s="75">
        <f t="shared" si="10"/>
        <v>138.33475152589727</v>
      </c>
      <c r="K39" s="75">
        <f>MAX(0,(J39-Constantes!$D$13)*(1-EXP(-Constantes!$D$23)))</f>
        <v>0.43748508515933121</v>
      </c>
      <c r="L39" s="75">
        <f t="shared" si="0"/>
        <v>1.2697749747164591</v>
      </c>
      <c r="M39" s="75">
        <f>0.0526*F39*Observaciones!$F38^1.218</f>
        <v>0</v>
      </c>
      <c r="N39" s="75">
        <f>M39*Constantes!$D$35</f>
        <v>0</v>
      </c>
      <c r="O39" s="75">
        <f t="shared" si="1"/>
        <v>0</v>
      </c>
      <c r="P39" s="15"/>
      <c r="Q39" s="74">
        <v>33</v>
      </c>
      <c r="R39" s="140">
        <f>ETo!$I38*((1-Constantes!$E$19)*ETo!$K38+ETo!$L38)</f>
        <v>2.6335208173265694</v>
      </c>
      <c r="S39" s="75">
        <f>MIN(R39*Constantes!$E$17,0.8*(AB38+Observaciones!$F38-Y39-AA39-Constantes!$D$14))</f>
        <v>1.6711291576034417</v>
      </c>
      <c r="T39" s="75">
        <f>IF(Observaciones!$F38&gt;0.05*Constantes!$E$18,((Observaciones!$F38-0.05*Constantes!$E$18)^2)/(Observaciones!$F38+0.95*Constantes!$E$18),0)</f>
        <v>0</v>
      </c>
      <c r="U39" s="75">
        <f>(T39*Escenarios!$E$9*10000)/1000</f>
        <v>0</v>
      </c>
      <c r="V39" s="75">
        <f>(Observaciones!$F38*Constantes!$E$28)/1000</f>
        <v>8.8000000000000007</v>
      </c>
      <c r="W39" s="75">
        <f>(R39*Constantes!$E$28)/1000</f>
        <v>10.534083269306278</v>
      </c>
      <c r="X39" s="75">
        <f t="shared" si="2"/>
        <v>0</v>
      </c>
      <c r="Y39" s="75">
        <f>IF(X39&gt;Constantes!$E$29,1000*((X39-Constantes!$E$29)/(Escenarios!$E$9*10000)),0)</f>
        <v>0</v>
      </c>
      <c r="Z39" s="75">
        <f>W39*1000/Escenarios!$E$9/10000+S39</f>
        <v>1.6921973241420543</v>
      </c>
      <c r="AA39" s="75">
        <f>MAX(0,AB38+Observaciones!$F38-Y39-Constantes!$D$13)</f>
        <v>0</v>
      </c>
      <c r="AB39" s="75">
        <f>AB38+Observaciones!$F38-Y39-Z39-AA39-AC38</f>
        <v>67.748591706148119</v>
      </c>
      <c r="AC39" s="75">
        <f>MAX(0,(AB39-Constantes!$D$14)*(1-EXP(-Constantes!$D$22)))</f>
        <v>0.82946016587748905</v>
      </c>
      <c r="AD39" s="75">
        <f t="shared" si="3"/>
        <v>142.27802399003531</v>
      </c>
      <c r="AE39" s="75">
        <f>MAX(0,(AD39-Constantes!$D$13)*(1-EXP(-Constantes!$D$23)))</f>
        <v>0.46472325769837525</v>
      </c>
      <c r="AF39" s="75">
        <f t="shared" si="4"/>
        <v>1.2941834235758642</v>
      </c>
      <c r="AG39" s="75">
        <f>0.0526*Y39*Observaciones!$F38^1.218</f>
        <v>0</v>
      </c>
      <c r="AH39" s="75">
        <f>AG39*Constantes!$E$35</f>
        <v>0</v>
      </c>
      <c r="AI39" s="75">
        <f t="shared" si="5"/>
        <v>0</v>
      </c>
      <c r="AJ39" s="15"/>
      <c r="AK39" s="74">
        <v>33</v>
      </c>
      <c r="AL39" s="140">
        <f>ETo!$I38*((1-Constantes!$F$19)*ETo!$K38+ETo!$L38)</f>
        <v>2.5741546678991547</v>
      </c>
      <c r="AM39" s="75">
        <f>MIN(AL39*Constantes!$F$17,0.8*(AV38+Observaciones!$F38-AS39-AU39-Constantes!$D$14))</f>
        <v>1.6334577245051807</v>
      </c>
      <c r="AN39" s="75">
        <f>IF(Observaciones!$F38&gt;0.05*Constantes!$F$18,((Observaciones!$F38-0.05*Constantes!$F$18)^2)/(Observaciones!$F38+0.95*Constantes!$F$18),0)</f>
        <v>0</v>
      </c>
      <c r="AO39" s="75">
        <f>(AN39*Escenarios!$F$9*10000)/1000</f>
        <v>0</v>
      </c>
      <c r="AP39" s="75">
        <f>(Observaciones!$F38*Constantes!$F$28)/1000</f>
        <v>2.2000000000000002</v>
      </c>
      <c r="AQ39" s="75">
        <f>(AL39*Constantes!$F$28)/1000</f>
        <v>2.5741546678991547</v>
      </c>
      <c r="AR39" s="75">
        <f t="shared" si="6"/>
        <v>0</v>
      </c>
      <c r="AS39" s="75">
        <f>IF(AR39&gt;Constantes!$F$29,1000*((AR39-Constantes!$F$29)/(Escenarios!$F$9*10000)),0)</f>
        <v>0</v>
      </c>
      <c r="AT39" s="75">
        <f>AQ39*1000/Escenarios!$F$9/10000+AM39</f>
        <v>1.6386060338409789</v>
      </c>
      <c r="AU39" s="75">
        <f>MAX(0,AV38+Observaciones!$F38-AS39-Constantes!$D$13)</f>
        <v>0</v>
      </c>
      <c r="AV39" s="75">
        <f>AV38+Observaciones!$F38-AS39-AT39-AU39-AW38</f>
        <v>68.28092693202764</v>
      </c>
      <c r="AW39" s="75">
        <f>MAX(0,(AV39-Constantes!$D$14)*(1-EXP(-Constantes!$D$22)))</f>
        <v>0.83678898224076681</v>
      </c>
      <c r="AX39" s="75">
        <f t="shared" si="7"/>
        <v>142.25727510531306</v>
      </c>
      <c r="AY39" s="75">
        <f>MAX(0,(AX39-Constantes!$D$13)*(1-EXP(-Constantes!$D$23)))</f>
        <v>0.46457993468247988</v>
      </c>
      <c r="AZ39" s="75">
        <f t="shared" si="8"/>
        <v>1.3013689169232467</v>
      </c>
      <c r="BA39" s="75">
        <f>0.0526*AS39*Observaciones!$F38^1.218</f>
        <v>0</v>
      </c>
      <c r="BB39" s="75">
        <f>BA39*Constantes!$F$35</f>
        <v>0</v>
      </c>
      <c r="BC39" s="75">
        <f t="shared" si="9"/>
        <v>0</v>
      </c>
      <c r="BD39" s="15"/>
      <c r="BE39" s="74">
        <v>33</v>
      </c>
      <c r="BF39" s="75">
        <f>0.0526*Observaciones!$F38^2.218</f>
        <v>0.30232861200727251</v>
      </c>
      <c r="BG39" s="75">
        <f>IF(Observaciones!$F38&gt;0.05*$BK$7,((Observaciones!$F38-0.05*$BK$7)^2)/(Observaciones!$F38+0.95*$BK$7),0)</f>
        <v>6.2440408225724973E-3</v>
      </c>
      <c r="BH39" s="75">
        <f>0.0526*BG39*Observaciones!$F38^1.218</f>
        <v>8.5806917963867778E-4</v>
      </c>
      <c r="BI39" s="28"/>
      <c r="BJ39" s="28"/>
      <c r="BK39" s="103"/>
      <c r="BL39" s="38"/>
    </row>
    <row r="40" spans="2:64" s="2" customFormat="1">
      <c r="B40" s="37"/>
      <c r="C40" s="74">
        <v>34</v>
      </c>
      <c r="D40" s="140">
        <f>ETo!$I39*((1-Constantes!$D$19)*ETo!$K39+ETo!$L39)</f>
        <v>2.6694672974462756</v>
      </c>
      <c r="E40" s="75">
        <f>MIN(D40*Constantes!$D$17,0.8*(H39+Observaciones!$F39-F40-G40-Constantes!$D$14))</f>
        <v>1.6939393858902396</v>
      </c>
      <c r="F40" s="75">
        <f>IF(Observaciones!$F39&gt;0.05*Constantes!$D$18,((Observaciones!$F39-0.05*Constantes!$D$18)^2)/(Observaciones!$F39+0.95*Constantes!$D$18),0)</f>
        <v>0</v>
      </c>
      <c r="G40" s="75">
        <f>MAX(0,H39+Observaciones!$F39-F40-Constantes!$D$13)</f>
        <v>0</v>
      </c>
      <c r="H40" s="75">
        <f>H39+Observaciones!$F39-F40-E40-G40-I39</f>
        <v>65.427901977540117</v>
      </c>
      <c r="I40" s="75">
        <f>MAX(0,(H40-Constantes!$D$14)*(1-EXP(-Constantes!$D$22)))</f>
        <v>0.79751054460451665</v>
      </c>
      <c r="J40" s="75">
        <f t="shared" si="10"/>
        <v>137.89726644073795</v>
      </c>
      <c r="K40" s="75">
        <f>MAX(0,(J40-Constantes!$D$13)*(1-EXP(-Constantes!$D$23)))</f>
        <v>0.43446315493736448</v>
      </c>
      <c r="L40" s="75">
        <f t="shared" si="0"/>
        <v>1.2319736995418811</v>
      </c>
      <c r="M40" s="75">
        <f>0.0526*F40*Observaciones!$F39^1.218</f>
        <v>0</v>
      </c>
      <c r="N40" s="75">
        <f>M40*Constantes!$D$35</f>
        <v>0</v>
      </c>
      <c r="O40" s="75">
        <f t="shared" si="1"/>
        <v>0</v>
      </c>
      <c r="P40" s="15"/>
      <c r="Q40" s="74">
        <v>34</v>
      </c>
      <c r="R40" s="140">
        <f>ETo!$I39*((1-Constantes!$E$19)*ETo!$K39+ETo!$L39)</f>
        <v>2.6694672974462756</v>
      </c>
      <c r="S40" s="75">
        <f>MIN(R40*Constantes!$E$17,0.8*(AB39+Observaciones!$F39-Y40-AA40-Constantes!$D$14))</f>
        <v>1.6939393858902396</v>
      </c>
      <c r="T40" s="75">
        <f>IF(Observaciones!$F39&gt;0.05*Constantes!$E$18,((Observaciones!$F39-0.05*Constantes!$E$18)^2)/(Observaciones!$F39+0.95*Constantes!$E$18),0)</f>
        <v>0</v>
      </c>
      <c r="U40" s="75">
        <f>(T40*Escenarios!$E$9*10000)/1000</f>
        <v>0</v>
      </c>
      <c r="V40" s="75">
        <f>(Observaciones!$F39*Constantes!$E$28)/1000</f>
        <v>0</v>
      </c>
      <c r="W40" s="75">
        <f>(R40*Constantes!$E$28)/1000</f>
        <v>10.677869189785103</v>
      </c>
      <c r="X40" s="75">
        <f t="shared" si="2"/>
        <v>0</v>
      </c>
      <c r="Y40" s="75">
        <f>IF(X40&gt;Constantes!$E$29,1000*((X40-Constantes!$E$29)/(Escenarios!$E$9*10000)),0)</f>
        <v>0</v>
      </c>
      <c r="Z40" s="75">
        <f>W40*1000/Escenarios!$E$9/10000+S40</f>
        <v>1.7152951242698098</v>
      </c>
      <c r="AA40" s="75">
        <f>MAX(0,AB39+Observaciones!$F39-Y40-Constantes!$D$13)</f>
        <v>0</v>
      </c>
      <c r="AB40" s="75">
        <f>AB39+Observaciones!$F39-Y40-Z40-AA40-AC39</f>
        <v>65.203836416000811</v>
      </c>
      <c r="AC40" s="75">
        <f>MAX(0,(AB40-Constantes!$D$14)*(1-EXP(-Constantes!$D$22)))</f>
        <v>0.79442576780594365</v>
      </c>
      <c r="AD40" s="75">
        <f t="shared" si="3"/>
        <v>141.81330073233693</v>
      </c>
      <c r="AE40" s="75">
        <f>MAX(0,(AD40-Constantes!$D$13)*(1-EXP(-Constantes!$D$23)))</f>
        <v>0.46151317967530814</v>
      </c>
      <c r="AF40" s="75">
        <f t="shared" si="4"/>
        <v>1.2559389474812517</v>
      </c>
      <c r="AG40" s="75">
        <f>0.0526*Y40*Observaciones!$F39^1.218</f>
        <v>0</v>
      </c>
      <c r="AH40" s="75">
        <f>AG40*Constantes!$E$35</f>
        <v>0</v>
      </c>
      <c r="AI40" s="75">
        <f t="shared" si="5"/>
        <v>0</v>
      </c>
      <c r="AJ40" s="15"/>
      <c r="AK40" s="74">
        <v>34</v>
      </c>
      <c r="AL40" s="140">
        <f>ETo!$I39*((1-Constantes!$F$19)*ETo!$K39+ETo!$L39)</f>
        <v>2.6094227009134476</v>
      </c>
      <c r="AM40" s="75">
        <f>MIN(AL40*Constantes!$F$17,0.8*(AV39+Observaciones!$F39-AS40-AU40-Constantes!$D$14))</f>
        <v>1.655837436833157</v>
      </c>
      <c r="AN40" s="75">
        <f>IF(Observaciones!$F39&gt;0.05*Constantes!$F$18,((Observaciones!$F39-0.05*Constantes!$F$18)^2)/(Observaciones!$F39+0.95*Constantes!$F$18),0)</f>
        <v>0</v>
      </c>
      <c r="AO40" s="75">
        <f>(AN40*Escenarios!$F$9*10000)/1000</f>
        <v>0</v>
      </c>
      <c r="AP40" s="75">
        <f>(Observaciones!$F39*Constantes!$F$28)/1000</f>
        <v>0</v>
      </c>
      <c r="AQ40" s="75">
        <f>(AL40*Constantes!$F$28)/1000</f>
        <v>2.6094227009134476</v>
      </c>
      <c r="AR40" s="75">
        <f t="shared" si="6"/>
        <v>0</v>
      </c>
      <c r="AS40" s="75">
        <f>IF(AR40&gt;Constantes!$F$29,1000*((AR40-Constantes!$F$29)/(Escenarios!$F$9*10000)),0)</f>
        <v>0</v>
      </c>
      <c r="AT40" s="75">
        <f>AQ40*1000/Escenarios!$F$9/10000+AM40</f>
        <v>1.6610562822349839</v>
      </c>
      <c r="AU40" s="75">
        <f>MAX(0,AV39+Observaciones!$F39-AS40-Constantes!$D$13)</f>
        <v>0</v>
      </c>
      <c r="AV40" s="75">
        <f>AV39+Observaciones!$F39-AS40-AT40-AU40-AW39</f>
        <v>65.783081667551897</v>
      </c>
      <c r="AW40" s="75">
        <f>MAX(0,(AV40-Constantes!$D$14)*(1-EXP(-Constantes!$D$22)))</f>
        <v>0.80240040835486592</v>
      </c>
      <c r="AX40" s="75">
        <f t="shared" si="7"/>
        <v>141.79269517063057</v>
      </c>
      <c r="AY40" s="75">
        <f>MAX(0,(AX40-Constantes!$D$13)*(1-EXP(-Constantes!$D$23)))</f>
        <v>0.46137084666379902</v>
      </c>
      <c r="AZ40" s="75">
        <f t="shared" si="8"/>
        <v>1.2637712550186651</v>
      </c>
      <c r="BA40" s="75">
        <f>0.0526*AS40*Observaciones!$F39^1.218</f>
        <v>0</v>
      </c>
      <c r="BB40" s="75">
        <f>BA40*Constantes!$F$35</f>
        <v>0</v>
      </c>
      <c r="BC40" s="75">
        <f t="shared" si="9"/>
        <v>0</v>
      </c>
      <c r="BD40" s="15"/>
      <c r="BE40" s="74">
        <v>34</v>
      </c>
      <c r="BF40" s="75">
        <f>0.0526*Observaciones!$F39^2.218</f>
        <v>0</v>
      </c>
      <c r="BG40" s="75">
        <f>IF(Observaciones!$F39&gt;0.05*$BK$7,((Observaciones!$F39-0.05*$BK$7)^2)/(Observaciones!$F39+0.95*$BK$7),0)</f>
        <v>0</v>
      </c>
      <c r="BH40" s="75">
        <f>0.0526*BG40*Observaciones!$F39^1.218</f>
        <v>0</v>
      </c>
      <c r="BI40" s="28"/>
      <c r="BJ40" s="28"/>
      <c r="BK40" s="103"/>
      <c r="BL40" s="38"/>
    </row>
    <row r="41" spans="2:64" s="2" customFormat="1">
      <c r="B41" s="37"/>
      <c r="C41" s="74">
        <v>35</v>
      </c>
      <c r="D41" s="140">
        <f>ETo!$I40*((1-Constantes!$D$19)*ETo!$K40+ETo!$L40)</f>
        <v>2.5853295274699715</v>
      </c>
      <c r="E41" s="75">
        <f>MIN(D41*Constantes!$D$17,0.8*(H40+Observaciones!$F40-F41-G41-Constantes!$D$14))</f>
        <v>1.6405488526777969</v>
      </c>
      <c r="F41" s="75">
        <f>IF(Observaciones!$F40&gt;0.05*Constantes!$D$18,((Observaciones!$F40-0.05*Constantes!$D$18)^2)/(Observaciones!$F40+0.95*Constantes!$D$18),0)</f>
        <v>0</v>
      </c>
      <c r="G41" s="75">
        <f>MAX(0,H40+Observaciones!$F40-F41-Constantes!$D$13)</f>
        <v>0</v>
      </c>
      <c r="H41" s="75">
        <f>H40+Observaciones!$F40-F41-E41-G41-I40</f>
        <v>66.289842580257798</v>
      </c>
      <c r="I41" s="75">
        <f>MAX(0,(H41-Constantes!$D$14)*(1-EXP(-Constantes!$D$22)))</f>
        <v>0.80937713559130298</v>
      </c>
      <c r="J41" s="75">
        <f t="shared" si="10"/>
        <v>137.46280328580059</v>
      </c>
      <c r="K41" s="75">
        <f>MAX(0,(J41-Constantes!$D$13)*(1-EXP(-Constantes!$D$23)))</f>
        <v>0.43146209871219487</v>
      </c>
      <c r="L41" s="75">
        <f t="shared" si="0"/>
        <v>1.2408392343034977</v>
      </c>
      <c r="M41" s="75">
        <f>0.0526*F41*Observaciones!$F40^1.218</f>
        <v>0</v>
      </c>
      <c r="N41" s="75">
        <f>M41*Constantes!$D$35</f>
        <v>0</v>
      </c>
      <c r="O41" s="75">
        <f t="shared" si="1"/>
        <v>0</v>
      </c>
      <c r="P41" s="15"/>
      <c r="Q41" s="74">
        <v>35</v>
      </c>
      <c r="R41" s="140">
        <f>ETo!$I40*((1-Constantes!$E$19)*ETo!$K40+ETo!$L40)</f>
        <v>2.5853295274699715</v>
      </c>
      <c r="S41" s="75">
        <f>MIN(R41*Constantes!$E$17,0.8*(AB40+Observaciones!$F40-Y41-AA41-Constantes!$D$14))</f>
        <v>1.6405488526777969</v>
      </c>
      <c r="T41" s="75">
        <f>IF(Observaciones!$F40&gt;0.05*Constantes!$E$18,((Observaciones!$F40-0.05*Constantes!$E$18)^2)/(Observaciones!$F40+0.95*Constantes!$E$18),0)</f>
        <v>0</v>
      </c>
      <c r="U41" s="75">
        <f>(T41*Escenarios!$E$9*10000)/1000</f>
        <v>0</v>
      </c>
      <c r="V41" s="75">
        <f>(Observaciones!$F40*Constantes!$E$28)/1000</f>
        <v>13.2</v>
      </c>
      <c r="W41" s="75">
        <f>(R41*Constantes!$E$28)/1000</f>
        <v>10.341318109879886</v>
      </c>
      <c r="X41" s="75">
        <f t="shared" si="2"/>
        <v>2.8586818901201134</v>
      </c>
      <c r="Y41" s="75">
        <f>IF(X41&gt;Constantes!$E$29,1000*((X41-Constantes!$E$29)/(Escenarios!$E$9*10000)),0)</f>
        <v>0</v>
      </c>
      <c r="Z41" s="75">
        <f>W41*1000/Escenarios!$E$9/10000+S41</f>
        <v>1.6612314888975568</v>
      </c>
      <c r="AA41" s="75">
        <f>MAX(0,AB40+Observaciones!$F40-Y41-Constantes!$D$13)</f>
        <v>0</v>
      </c>
      <c r="AB41" s="75">
        <f>AB40+Observaciones!$F40-Y41-Z41-AA41-AC40</f>
        <v>66.048179159297305</v>
      </c>
      <c r="AC41" s="75">
        <f>MAX(0,(AB41-Constantes!$D$14)*(1-EXP(-Constantes!$D$22)))</f>
        <v>0.80605008386179422</v>
      </c>
      <c r="AD41" s="75">
        <f t="shared" si="3"/>
        <v>141.35178755266162</v>
      </c>
      <c r="AE41" s="75">
        <f>MAX(0,(AD41-Constantes!$D$13)*(1-EXP(-Constantes!$D$23)))</f>
        <v>0.45832527528083294</v>
      </c>
      <c r="AF41" s="75">
        <f t="shared" si="4"/>
        <v>1.2643753591426272</v>
      </c>
      <c r="AG41" s="75">
        <f>0.0526*Y41*Observaciones!$F40^1.218</f>
        <v>0</v>
      </c>
      <c r="AH41" s="75">
        <f>AG41*Constantes!$E$35</f>
        <v>0</v>
      </c>
      <c r="AI41" s="75">
        <f t="shared" si="5"/>
        <v>0</v>
      </c>
      <c r="AJ41" s="15"/>
      <c r="AK41" s="74">
        <v>35</v>
      </c>
      <c r="AL41" s="140">
        <f>ETo!$I40*((1-Constantes!$F$19)*ETo!$K40+ETo!$L40)</f>
        <v>2.5268819880527138</v>
      </c>
      <c r="AM41" s="75">
        <f>MIN(AL41*Constantes!$F$17,0.8*(AV40+Observaciones!$F40-AS41-AU41-Constantes!$D$14))</f>
        <v>1.6034603335107036</v>
      </c>
      <c r="AN41" s="75">
        <f>IF(Observaciones!$F40&gt;0.05*Constantes!$F$18,((Observaciones!$F40-0.05*Constantes!$F$18)^2)/(Observaciones!$F40+0.95*Constantes!$F$18),0)</f>
        <v>0</v>
      </c>
      <c r="AO41" s="75">
        <f>(AN41*Escenarios!$F$9*10000)/1000</f>
        <v>0</v>
      </c>
      <c r="AP41" s="75">
        <f>(Observaciones!$F40*Constantes!$F$28)/1000</f>
        <v>3.3</v>
      </c>
      <c r="AQ41" s="75">
        <f>(AL41*Constantes!$F$28)/1000</f>
        <v>2.5268819880527138</v>
      </c>
      <c r="AR41" s="75">
        <f t="shared" si="6"/>
        <v>0.77311801194728602</v>
      </c>
      <c r="AS41" s="75">
        <f>IF(AR41&gt;Constantes!$F$29,1000*((AR41-Constantes!$F$29)/(Escenarios!$F$9*10000)),0)</f>
        <v>0</v>
      </c>
      <c r="AT41" s="75">
        <f>AQ41*1000/Escenarios!$F$9/10000+AM41</f>
        <v>1.6085140974868091</v>
      </c>
      <c r="AU41" s="75">
        <f>MAX(0,AV40+Observaciones!$F40-AS41-Constantes!$D$13)</f>
        <v>0</v>
      </c>
      <c r="AV41" s="75">
        <f>AV40+Observaciones!$F40-AS41-AT41-AU41-AW40</f>
        <v>66.67216716171022</v>
      </c>
      <c r="AW41" s="75">
        <f>MAX(0,(AV41-Constantes!$D$14)*(1-EXP(-Constantes!$D$22)))</f>
        <v>0.81464071108361125</v>
      </c>
      <c r="AX41" s="75">
        <f t="shared" si="7"/>
        <v>141.33132432396675</v>
      </c>
      <c r="AY41" s="75">
        <f>MAX(0,(AX41-Constantes!$D$13)*(1-EXP(-Constantes!$D$23)))</f>
        <v>0.45818392543525016</v>
      </c>
      <c r="AZ41" s="75">
        <f t="shared" si="8"/>
        <v>1.2728246365188614</v>
      </c>
      <c r="BA41" s="75">
        <f>0.0526*AS41*Observaciones!$F40^1.218</f>
        <v>0</v>
      </c>
      <c r="BB41" s="75">
        <f>BA41*Constantes!$F$35</f>
        <v>0</v>
      </c>
      <c r="BC41" s="75">
        <f t="shared" si="9"/>
        <v>0</v>
      </c>
      <c r="BD41" s="15"/>
      <c r="BE41" s="74">
        <v>35</v>
      </c>
      <c r="BF41" s="75">
        <f>0.0526*Observaciones!$F40^2.218</f>
        <v>0.74310410909583668</v>
      </c>
      <c r="BG41" s="75">
        <f>IF(Observaciones!$F40&gt;0.05*$BK$7,((Observaciones!$F40-0.05*$BK$7)^2)/(Observaciones!$F40+0.95*$BK$7),0)</f>
        <v>6.7925012840267113E-2</v>
      </c>
      <c r="BH41" s="75">
        <f>0.0526*BG41*Observaciones!$F40^1.218</f>
        <v>1.529556247029999E-2</v>
      </c>
      <c r="BI41" s="28"/>
      <c r="BJ41" s="28"/>
      <c r="BK41" s="103"/>
      <c r="BL41" s="38"/>
    </row>
    <row r="42" spans="2:64" s="2" customFormat="1">
      <c r="B42" s="37"/>
      <c r="C42" s="74">
        <v>36</v>
      </c>
      <c r="D42" s="140">
        <f>ETo!$I41*((1-Constantes!$D$19)*ETo!$K41+ETo!$L41)</f>
        <v>2.6876721516458257</v>
      </c>
      <c r="E42" s="75">
        <f>MIN(D42*Constantes!$D$17,0.8*(H41+Observaciones!$F41-F42-G42-Constantes!$D$14))</f>
        <v>1.7054914732945348</v>
      </c>
      <c r="F42" s="75">
        <f>IF(Observaciones!$F41&gt;0.05*Constantes!$D$18,((Observaciones!$F41-0.05*Constantes!$D$18)^2)/(Observaciones!$F41+0.95*Constantes!$D$18),0)</f>
        <v>0</v>
      </c>
      <c r="G42" s="75">
        <f>MAX(0,H41+Observaciones!$F41-F42-Constantes!$D$13)</f>
        <v>0</v>
      </c>
      <c r="H42" s="75">
        <f>H41+Observaciones!$F41-F42-E42-G42-I41</f>
        <v>63.774973971371963</v>
      </c>
      <c r="I42" s="75">
        <f>MAX(0,(H42-Constantes!$D$14)*(1-EXP(-Constantes!$D$22)))</f>
        <v>0.77475419629239706</v>
      </c>
      <c r="J42" s="75">
        <f t="shared" si="10"/>
        <v>137.0313411870884</v>
      </c>
      <c r="K42" s="75">
        <f>MAX(0,(J42-Constantes!$D$13)*(1-EXP(-Constantes!$D$23)))</f>
        <v>0.42848177229659434</v>
      </c>
      <c r="L42" s="75">
        <f t="shared" si="0"/>
        <v>1.2032359685889915</v>
      </c>
      <c r="M42" s="75">
        <f>0.0526*F42*Observaciones!$F41^1.218</f>
        <v>0</v>
      </c>
      <c r="N42" s="75">
        <f>M42*Constantes!$D$35</f>
        <v>0</v>
      </c>
      <c r="O42" s="75">
        <f t="shared" si="1"/>
        <v>0</v>
      </c>
      <c r="P42" s="15"/>
      <c r="Q42" s="74">
        <v>36</v>
      </c>
      <c r="R42" s="140">
        <f>ETo!$I41*((1-Constantes!$E$19)*ETo!$K41+ETo!$L41)</f>
        <v>2.6876721516458257</v>
      </c>
      <c r="S42" s="75">
        <f>MIN(R42*Constantes!$E$17,0.8*(AB41+Observaciones!$F41-Y42-AA42-Constantes!$D$14))</f>
        <v>1.7054914732945348</v>
      </c>
      <c r="T42" s="75">
        <f>IF(Observaciones!$F41&gt;0.05*Constantes!$E$18,((Observaciones!$F41-0.05*Constantes!$E$18)^2)/(Observaciones!$F41+0.95*Constantes!$E$18),0)</f>
        <v>0</v>
      </c>
      <c r="U42" s="75">
        <f>(T42*Escenarios!$E$9*10000)/1000</f>
        <v>0</v>
      </c>
      <c r="V42" s="75">
        <f>(Observaciones!$F41*Constantes!$E$28)/1000</f>
        <v>0</v>
      </c>
      <c r="W42" s="75">
        <f>(R42*Constantes!$E$28)/1000</f>
        <v>10.750688606583303</v>
      </c>
      <c r="X42" s="75">
        <f t="shared" si="2"/>
        <v>0</v>
      </c>
      <c r="Y42" s="75">
        <f>IF(X42&gt;Constantes!$E$29,1000*((X42-Constantes!$E$29)/(Escenarios!$E$9*10000)),0)</f>
        <v>0</v>
      </c>
      <c r="Z42" s="75">
        <f>W42*1000/Escenarios!$E$9/10000+S42</f>
        <v>1.7269928505077015</v>
      </c>
      <c r="AA42" s="75">
        <f>MAX(0,AB41+Observaciones!$F41-Y42-Constantes!$D$13)</f>
        <v>0</v>
      </c>
      <c r="AB42" s="75">
        <f>AB41+Observaciones!$F41-Y42-Z42-AA42-AC41</f>
        <v>63.515136224927815</v>
      </c>
      <c r="AC42" s="75">
        <f>MAX(0,(AB42-Constantes!$D$14)*(1-EXP(-Constantes!$D$22)))</f>
        <v>0.77117693325332093</v>
      </c>
      <c r="AD42" s="75">
        <f t="shared" si="3"/>
        <v>140.89346227738079</v>
      </c>
      <c r="AE42" s="75">
        <f>MAX(0,(AD42-Constantes!$D$13)*(1-EXP(-Constantes!$D$23)))</f>
        <v>0.45515939135050881</v>
      </c>
      <c r="AF42" s="75">
        <f t="shared" si="4"/>
        <v>1.2263363246038297</v>
      </c>
      <c r="AG42" s="75">
        <f>0.0526*Y42*Observaciones!$F41^1.218</f>
        <v>0</v>
      </c>
      <c r="AH42" s="75">
        <f>AG42*Constantes!$E$35</f>
        <v>0</v>
      </c>
      <c r="AI42" s="75">
        <f t="shared" si="5"/>
        <v>0</v>
      </c>
      <c r="AJ42" s="15"/>
      <c r="AK42" s="74">
        <v>36</v>
      </c>
      <c r="AL42" s="140">
        <f>ETo!$I41*((1-Constantes!$F$19)*ETo!$K41+ETo!$L41)</f>
        <v>2.6272852409854726</v>
      </c>
      <c r="AM42" s="75">
        <f>MIN(AL42*Constantes!$F$17,0.8*(AV41+Observaciones!$F41-AS42-AU42-Constantes!$D$14))</f>
        <v>1.6671723051003173</v>
      </c>
      <c r="AN42" s="75">
        <f>IF(Observaciones!$F41&gt;0.05*Constantes!$F$18,((Observaciones!$F41-0.05*Constantes!$F$18)^2)/(Observaciones!$F41+0.95*Constantes!$F$18),0)</f>
        <v>0</v>
      </c>
      <c r="AO42" s="75">
        <f>(AN42*Escenarios!$F$9*10000)/1000</f>
        <v>0</v>
      </c>
      <c r="AP42" s="75">
        <f>(Observaciones!$F41*Constantes!$F$28)/1000</f>
        <v>0</v>
      </c>
      <c r="AQ42" s="75">
        <f>(AL42*Constantes!$F$28)/1000</f>
        <v>2.6272852409854726</v>
      </c>
      <c r="AR42" s="75">
        <f t="shared" si="6"/>
        <v>0</v>
      </c>
      <c r="AS42" s="75">
        <f>IF(AR42&gt;Constantes!$F$29,1000*((AR42-Constantes!$F$29)/(Escenarios!$F$9*10000)),0)</f>
        <v>0</v>
      </c>
      <c r="AT42" s="75">
        <f>AQ42*1000/Escenarios!$F$9/10000+AM42</f>
        <v>1.6724268755822882</v>
      </c>
      <c r="AU42" s="75">
        <f>MAX(0,AV41+Observaciones!$F41-AS42-Constantes!$D$13)</f>
        <v>0</v>
      </c>
      <c r="AV42" s="75">
        <f>AV41+Observaciones!$F41-AS42-AT42-AU42-AW41</f>
        <v>64.185099575044319</v>
      </c>
      <c r="AW42" s="75">
        <f>MAX(0,(AV42-Constantes!$D$14)*(1-EXP(-Constantes!$D$22)))</f>
        <v>0.78040051667299382</v>
      </c>
      <c r="AX42" s="75">
        <f t="shared" si="7"/>
        <v>140.87314039853152</v>
      </c>
      <c r="AY42" s="75">
        <f>MAX(0,(AX42-Constantes!$D$13)*(1-EXP(-Constantes!$D$23)))</f>
        <v>0.45501901787962945</v>
      </c>
      <c r="AZ42" s="75">
        <f t="shared" si="8"/>
        <v>1.2354195345526233</v>
      </c>
      <c r="BA42" s="75">
        <f>0.0526*AS42*Observaciones!$F41^1.218</f>
        <v>0</v>
      </c>
      <c r="BB42" s="75">
        <f>BA42*Constantes!$F$35</f>
        <v>0</v>
      </c>
      <c r="BC42" s="75">
        <f t="shared" si="9"/>
        <v>0</v>
      </c>
      <c r="BD42" s="15"/>
      <c r="BE42" s="74">
        <v>36</v>
      </c>
      <c r="BF42" s="75">
        <f>0.0526*Observaciones!$F41^2.218</f>
        <v>0</v>
      </c>
      <c r="BG42" s="75">
        <f>IF(Observaciones!$F41&gt;0.05*$BK$7,((Observaciones!$F41-0.05*$BK$7)^2)/(Observaciones!$F41+0.95*$BK$7),0)</f>
        <v>0</v>
      </c>
      <c r="BH42" s="75">
        <f>0.0526*BG42*Observaciones!$F41^1.218</f>
        <v>0</v>
      </c>
      <c r="BI42" s="28"/>
      <c r="BJ42" s="28"/>
      <c r="BK42" s="103"/>
      <c r="BL42" s="38"/>
    </row>
    <row r="43" spans="2:64" s="2" customFormat="1">
      <c r="B43" s="37"/>
      <c r="C43" s="74">
        <v>37</v>
      </c>
      <c r="D43" s="140">
        <f>ETo!$I42*((1-Constantes!$D$19)*ETo!$K42+ETo!$L42)</f>
        <v>2.7259590652879733</v>
      </c>
      <c r="E43" s="75">
        <f>MIN(D43*Constantes!$D$17,0.8*(H42+Observaciones!$F42-F43-G43-Constantes!$D$14))</f>
        <v>1.7297868490216155</v>
      </c>
      <c r="F43" s="75">
        <f>IF(Observaciones!$F42&gt;0.05*Constantes!$D$18,((Observaciones!$F42-0.05*Constantes!$D$18)^2)/(Observaciones!$F42+0.95*Constantes!$D$18),0)</f>
        <v>0</v>
      </c>
      <c r="G43" s="75">
        <f>MAX(0,H42+Observaciones!$F42-F43-Constantes!$D$13)</f>
        <v>0</v>
      </c>
      <c r="H43" s="75">
        <f>H42+Observaciones!$F42-F43-E43-G43-I42</f>
        <v>61.27043292605795</v>
      </c>
      <c r="I43" s="75">
        <f>MAX(0,(H43-Constantes!$D$14)*(1-EXP(-Constantes!$D$22)))</f>
        <v>0.74027343961304803</v>
      </c>
      <c r="J43" s="75">
        <f t="shared" si="10"/>
        <v>136.60285941479179</v>
      </c>
      <c r="K43" s="75">
        <f>MAX(0,(J43-Constantes!$D$13)*(1-EXP(-Constantes!$D$23)))</f>
        <v>0.42552203249930864</v>
      </c>
      <c r="L43" s="75">
        <f t="shared" si="0"/>
        <v>1.1657954721123567</v>
      </c>
      <c r="M43" s="75">
        <f>0.0526*F43*Observaciones!$F42^1.218</f>
        <v>0</v>
      </c>
      <c r="N43" s="75">
        <f>M43*Constantes!$D$35</f>
        <v>0</v>
      </c>
      <c r="O43" s="75">
        <f t="shared" si="1"/>
        <v>0</v>
      </c>
      <c r="P43" s="15"/>
      <c r="Q43" s="74">
        <v>37</v>
      </c>
      <c r="R43" s="140">
        <f>ETo!$I42*((1-Constantes!$E$19)*ETo!$K42+ETo!$L42)</f>
        <v>2.7259590652879733</v>
      </c>
      <c r="S43" s="75">
        <f>MIN(R43*Constantes!$E$17,0.8*(AB42+Observaciones!$F42-Y43-AA43-Constantes!$D$14))</f>
        <v>1.7297868490216155</v>
      </c>
      <c r="T43" s="75">
        <f>IF(Observaciones!$F42&gt;0.05*Constantes!$E$18,((Observaciones!$F42-0.05*Constantes!$E$18)^2)/(Observaciones!$F42+0.95*Constantes!$E$18),0)</f>
        <v>0</v>
      </c>
      <c r="U43" s="75">
        <f>(T43*Escenarios!$E$9*10000)/1000</f>
        <v>0</v>
      </c>
      <c r="V43" s="75">
        <f>(Observaciones!$F42*Constantes!$E$28)/1000</f>
        <v>0</v>
      </c>
      <c r="W43" s="75">
        <f>(R43*Constantes!$E$28)/1000</f>
        <v>10.903836261151893</v>
      </c>
      <c r="X43" s="75">
        <f t="shared" si="2"/>
        <v>0</v>
      </c>
      <c r="Y43" s="75">
        <f>IF(X43&gt;Constantes!$E$29,1000*((X43-Constantes!$E$29)/(Escenarios!$E$9*10000)),0)</f>
        <v>0</v>
      </c>
      <c r="Z43" s="75">
        <f>W43*1000/Escenarios!$E$9/10000+S43</f>
        <v>1.7515945215439193</v>
      </c>
      <c r="AA43" s="75">
        <f>MAX(0,AB42+Observaciones!$F42-Y43-Constantes!$D$13)</f>
        <v>0</v>
      </c>
      <c r="AB43" s="75">
        <f>AB42+Observaciones!$F42-Y43-Z43-AA43-AC42</f>
        <v>60.992364770130571</v>
      </c>
      <c r="AC43" s="75">
        <f>MAX(0,(AB43-Constantes!$D$14)*(1-EXP(-Constantes!$D$22)))</f>
        <v>0.73644519313940915</v>
      </c>
      <c r="AD43" s="75">
        <f t="shared" si="3"/>
        <v>140.43830288603027</v>
      </c>
      <c r="AE43" s="75">
        <f>MAX(0,(AD43-Constantes!$D$13)*(1-EXP(-Constantes!$D$23)))</f>
        <v>0.45201537577787915</v>
      </c>
      <c r="AF43" s="75">
        <f t="shared" si="4"/>
        <v>1.1884605689172882</v>
      </c>
      <c r="AG43" s="75">
        <f>0.0526*Y43*Observaciones!$F42^1.218</f>
        <v>0</v>
      </c>
      <c r="AH43" s="75">
        <f>AG43*Constantes!$E$35</f>
        <v>0</v>
      </c>
      <c r="AI43" s="75">
        <f t="shared" si="5"/>
        <v>0</v>
      </c>
      <c r="AJ43" s="15"/>
      <c r="AK43" s="74">
        <v>37</v>
      </c>
      <c r="AL43" s="140">
        <f>ETo!$I42*((1-Constantes!$F$19)*ETo!$K42+ETo!$L42)</f>
        <v>2.664874230640212</v>
      </c>
      <c r="AM43" s="75">
        <f>MIN(AL43*Constantes!$F$17,0.8*(AV42+Observaciones!$F42-AS43-AU43-Constantes!$D$14))</f>
        <v>1.6910248056021577</v>
      </c>
      <c r="AN43" s="75">
        <f>IF(Observaciones!$F42&gt;0.05*Constantes!$F$18,((Observaciones!$F42-0.05*Constantes!$F$18)^2)/(Observaciones!$F42+0.95*Constantes!$F$18),0)</f>
        <v>0</v>
      </c>
      <c r="AO43" s="75">
        <f>(AN43*Escenarios!$F$9*10000)/1000</f>
        <v>0</v>
      </c>
      <c r="AP43" s="75">
        <f>(Observaciones!$F42*Constantes!$F$28)/1000</f>
        <v>0</v>
      </c>
      <c r="AQ43" s="75">
        <f>(AL43*Constantes!$F$28)/1000</f>
        <v>2.664874230640212</v>
      </c>
      <c r="AR43" s="75">
        <f t="shared" si="6"/>
        <v>0</v>
      </c>
      <c r="AS43" s="75">
        <f>IF(AR43&gt;Constantes!$F$29,1000*((AR43-Constantes!$F$29)/(Escenarios!$F$9*10000)),0)</f>
        <v>0</v>
      </c>
      <c r="AT43" s="75">
        <f>AQ43*1000/Escenarios!$F$9/10000+AM43</f>
        <v>1.6963545540634382</v>
      </c>
      <c r="AU43" s="75">
        <f>MAX(0,AV42+Observaciones!$F42-AS43-Constantes!$D$13)</f>
        <v>0</v>
      </c>
      <c r="AV43" s="75">
        <f>AV42+Observaciones!$F42-AS43-AT43-AU43-AW42</f>
        <v>61.708344504307888</v>
      </c>
      <c r="AW43" s="75">
        <f>MAX(0,(AV43-Constantes!$D$14)*(1-EXP(-Constantes!$D$22)))</f>
        <v>0.7463022977165944</v>
      </c>
      <c r="AX43" s="75">
        <f t="shared" si="7"/>
        <v>140.41812138065188</v>
      </c>
      <c r="AY43" s="75">
        <f>MAX(0,(AX43-Constantes!$D$13)*(1-EXP(-Constantes!$D$23)))</f>
        <v>0.45187597193739049</v>
      </c>
      <c r="AZ43" s="75">
        <f t="shared" si="8"/>
        <v>1.1981782696539849</v>
      </c>
      <c r="BA43" s="75">
        <f>0.0526*AS43*Observaciones!$F42^1.218</f>
        <v>0</v>
      </c>
      <c r="BB43" s="75">
        <f>BA43*Constantes!$F$35</f>
        <v>0</v>
      </c>
      <c r="BC43" s="75">
        <f t="shared" si="9"/>
        <v>0</v>
      </c>
      <c r="BD43" s="15"/>
      <c r="BE43" s="74">
        <v>37</v>
      </c>
      <c r="BF43" s="75">
        <f>0.0526*Observaciones!$F42^2.218</f>
        <v>0</v>
      </c>
      <c r="BG43" s="75">
        <f>IF(Observaciones!$F42&gt;0.05*$BK$7,((Observaciones!$F42-0.05*$BK$7)^2)/(Observaciones!$F42+0.95*$BK$7),0)</f>
        <v>0</v>
      </c>
      <c r="BH43" s="75">
        <f>0.0526*BG43*Observaciones!$F42^1.218</f>
        <v>0</v>
      </c>
      <c r="BI43" s="28"/>
      <c r="BJ43" s="28"/>
      <c r="BK43" s="103"/>
      <c r="BL43" s="38"/>
    </row>
    <row r="44" spans="2:64" s="2" customFormat="1">
      <c r="B44" s="37"/>
      <c r="C44" s="74">
        <v>38</v>
      </c>
      <c r="D44" s="140">
        <f>ETo!$I43*((1-Constantes!$D$19)*ETo!$K43+ETo!$L43)</f>
        <v>2.6654496823918996</v>
      </c>
      <c r="E44" s="75">
        <f>MIN(D44*Constantes!$D$17,0.8*(H43+Observaciones!$F43-F44-G44-Constantes!$D$14))</f>
        <v>1.6913899647437571</v>
      </c>
      <c r="F44" s="75">
        <f>IF(Observaciones!$F43&gt;0.05*Constantes!$D$18,((Observaciones!$F43-0.05*Constantes!$D$18)^2)/(Observaciones!$F43+0.95*Constantes!$D$18),0)</f>
        <v>0.76908521020202159</v>
      </c>
      <c r="G44" s="75">
        <f>MAX(0,H43+Observaciones!$F43-F44-Constantes!$D$13)</f>
        <v>0</v>
      </c>
      <c r="H44" s="75">
        <f>H43+Observaciones!$F43-F44-E44-G44-I43</f>
        <v>71.569684311499117</v>
      </c>
      <c r="I44" s="75">
        <f>MAX(0,(H44-Constantes!$D$14)*(1-EXP(-Constantes!$D$22)))</f>
        <v>0.88206627693359618</v>
      </c>
      <c r="J44" s="75">
        <f t="shared" si="10"/>
        <v>136.17733738229248</v>
      </c>
      <c r="K44" s="75">
        <f>MAX(0,(J44-Constantes!$D$13)*(1-EXP(-Constantes!$D$23)))</f>
        <v>0.42258273711817784</v>
      </c>
      <c r="L44" s="75">
        <f t="shared" si="0"/>
        <v>2.0737342242537955</v>
      </c>
      <c r="M44" s="75">
        <f>0.0526*F44*Observaciones!$F43^1.218</f>
        <v>0.96317839850754083</v>
      </c>
      <c r="N44" s="75">
        <f>M44*Constantes!$D$35</f>
        <v>4.4237816007844924E-3</v>
      </c>
      <c r="O44" s="75">
        <f t="shared" si="1"/>
        <v>213.32442455958059</v>
      </c>
      <c r="P44" s="15"/>
      <c r="Q44" s="74">
        <v>38</v>
      </c>
      <c r="R44" s="140">
        <f>ETo!$I43*((1-Constantes!$E$19)*ETo!$K43+ETo!$L43)</f>
        <v>2.6654496823918996</v>
      </c>
      <c r="S44" s="75">
        <f>MIN(R44*Constantes!$E$17,0.8*(AB43+Observaciones!$F43-Y44-AA44-Constantes!$D$14))</f>
        <v>1.6913899647437571</v>
      </c>
      <c r="T44" s="75">
        <f>IF(Observaciones!$F43&gt;0.05*Constantes!$E$18,((Observaciones!$F43-0.05*Constantes!$E$18)^2)/(Observaciones!$F43+0.95*Constantes!$E$18),0)</f>
        <v>0.76908521020202159</v>
      </c>
      <c r="U44" s="75">
        <f>(T44*Escenarios!$E$9*10000)/1000</f>
        <v>384.54260510101079</v>
      </c>
      <c r="V44" s="75">
        <f>(Observaciones!$F43*Constantes!$E$28)/1000</f>
        <v>54</v>
      </c>
      <c r="W44" s="75">
        <f>(R44*Constantes!$E$28)/1000</f>
        <v>10.661798729567597</v>
      </c>
      <c r="X44" s="75">
        <f t="shared" si="2"/>
        <v>427.88080637144321</v>
      </c>
      <c r="Y44" s="75">
        <f>IF(X44&gt;Constantes!$E$29,1000*((X44-Constantes!$E$29)/(Escenarios!$E$9*10000)),0)</f>
        <v>0</v>
      </c>
      <c r="Z44" s="75">
        <f>W44*1000/Escenarios!$E$9/10000+S44</f>
        <v>1.7127135622028924</v>
      </c>
      <c r="AA44" s="75">
        <f>MAX(0,AB43+Observaciones!$F43-Y44-Constantes!$D$13)</f>
        <v>0</v>
      </c>
      <c r="AB44" s="75">
        <f>AB43+Observaciones!$F43-Y44-Z44-AA44-AC43</f>
        <v>72.043206014788268</v>
      </c>
      <c r="AC44" s="75">
        <f>MAX(0,(AB44-Constantes!$D$14)*(1-EXP(-Constantes!$D$22)))</f>
        <v>0.88858539015158577</v>
      </c>
      <c r="AD44" s="75">
        <f t="shared" si="3"/>
        <v>139.9862875102524</v>
      </c>
      <c r="AE44" s="75">
        <f>MAX(0,(AD44-Constantes!$D$13)*(1-EXP(-Constantes!$D$23)))</f>
        <v>0.44889307750716356</v>
      </c>
      <c r="AF44" s="75">
        <f t="shared" si="4"/>
        <v>1.3374784676587494</v>
      </c>
      <c r="AG44" s="75">
        <f>0.0526*Y44*Observaciones!$F43^1.218</f>
        <v>0</v>
      </c>
      <c r="AH44" s="75">
        <f>AG44*Constantes!$E$35</f>
        <v>0</v>
      </c>
      <c r="AI44" s="75">
        <f t="shared" si="5"/>
        <v>0</v>
      </c>
      <c r="AJ44" s="15"/>
      <c r="AK44" s="74">
        <v>38</v>
      </c>
      <c r="AL44" s="140">
        <f>ETo!$I43*((1-Constantes!$F$19)*ETo!$K43+ETo!$L43)</f>
        <v>2.6054666733936065</v>
      </c>
      <c r="AM44" s="75">
        <f>MIN(AL44*Constantes!$F$17,0.8*(AV43+Observaciones!$F43-AS44-AU44-Constantes!$D$14))</f>
        <v>1.6533270967237519</v>
      </c>
      <c r="AN44" s="75">
        <f>IF(Observaciones!$F43&gt;0.05*Constantes!$F$18,((Observaciones!$F43-0.05*Constantes!$F$18)^2)/(Observaciones!$F43+0.95*Constantes!$F$18),0)</f>
        <v>0.52057884761385997</v>
      </c>
      <c r="AO44" s="75">
        <f>(AN44*Escenarios!$F$9*10000)/1000</f>
        <v>260.28942380693002</v>
      </c>
      <c r="AP44" s="75">
        <f>(Observaciones!$F43*Constantes!$F$28)/1000</f>
        <v>13.5</v>
      </c>
      <c r="AQ44" s="75">
        <f>(AL44*Constantes!$F$28)/1000</f>
        <v>2.6054666733936065</v>
      </c>
      <c r="AR44" s="75">
        <f t="shared" si="6"/>
        <v>271.18395713353641</v>
      </c>
      <c r="AS44" s="75">
        <f>IF(AR44&gt;Constantes!$F$29,1000*((AR44-Constantes!$F$29)/(Escenarios!$F$9*10000)),0)</f>
        <v>0.28501497309060225</v>
      </c>
      <c r="AT44" s="75">
        <f>AQ44*1000/Escenarios!$F$9/10000+AM44</f>
        <v>1.658538030070539</v>
      </c>
      <c r="AU44" s="75">
        <f>MAX(0,AV43+Observaciones!$F43-AS44-Constantes!$D$13)</f>
        <v>0</v>
      </c>
      <c r="AV44" s="75">
        <f>AV43+Observaciones!$F43-AS44-AT44-AU44-AW43</f>
        <v>72.51848920343015</v>
      </c>
      <c r="AW44" s="75">
        <f>MAX(0,(AV44-Constantes!$D$14)*(1-EXP(-Constantes!$D$22)))</f>
        <v>0.8951287542589571</v>
      </c>
      <c r="AX44" s="75">
        <f t="shared" si="7"/>
        <v>139.96624540871449</v>
      </c>
      <c r="AY44" s="75">
        <f>MAX(0,(AX44-Constantes!$D$13)*(1-EXP(-Constantes!$D$23)))</f>
        <v>0.44875463659933906</v>
      </c>
      <c r="AZ44" s="75">
        <f t="shared" si="8"/>
        <v>1.6288983639488985</v>
      </c>
      <c r="BA44" s="75">
        <f>0.0526*AS44*Observaciones!$F43^1.218</f>
        <v>0.35694388825909901</v>
      </c>
      <c r="BB44" s="75">
        <f>BA44*Constantes!$F$35</f>
        <v>5.5762156863739401E-4</v>
      </c>
      <c r="BC44" s="75">
        <f t="shared" si="9"/>
        <v>34.233048603816243</v>
      </c>
      <c r="BD44" s="15"/>
      <c r="BE44" s="74">
        <v>38</v>
      </c>
      <c r="BF44" s="75">
        <f>0.0526*Observaciones!$F43^2.218</f>
        <v>16.906980146499279</v>
      </c>
      <c r="BG44" s="75">
        <f>IF(Observaciones!$F43&gt;0.05*$BK$7,((Observaciones!$F43-0.05*$BK$7)^2)/(Observaciones!$F43+0.95*$BK$7),0)</f>
        <v>2.9844081425480202</v>
      </c>
      <c r="BH44" s="75">
        <f>0.0526*BG44*Observaciones!$F43^1.218</f>
        <v>3.7375799418600115</v>
      </c>
      <c r="BI44" s="28"/>
      <c r="BJ44" s="28"/>
      <c r="BK44" s="103"/>
      <c r="BL44" s="38"/>
    </row>
    <row r="45" spans="2:64" s="2" customFormat="1">
      <c r="B45" s="37"/>
      <c r="C45" s="74">
        <v>39</v>
      </c>
      <c r="D45" s="140">
        <f>ETo!$I44*((1-Constantes!$D$19)*ETo!$K44+ETo!$L44)</f>
        <v>2.6901315253192504</v>
      </c>
      <c r="E45" s="75">
        <f>MIN(D45*Constantes!$D$17,0.8*(H44+Observaciones!$F44-F45-G45-Constantes!$D$14))</f>
        <v>1.7070520954958335</v>
      </c>
      <c r="F45" s="75">
        <f>IF(Observaciones!$F44&gt;0.05*Constantes!$D$18,((Observaciones!$F44-0.05*Constantes!$D$18)^2)/(Observaciones!$F44+0.95*Constantes!$D$18),0)</f>
        <v>0</v>
      </c>
      <c r="G45" s="75">
        <f>MAX(0,H44+Observaciones!$F44-F45-Constantes!$D$13)</f>
        <v>0</v>
      </c>
      <c r="H45" s="75">
        <f>H44+Observaciones!$F44-F45-E45-G45-I44</f>
        <v>68.980565939069677</v>
      </c>
      <c r="I45" s="75">
        <f>MAX(0,(H45-Constantes!$D$14)*(1-EXP(-Constantes!$D$22)))</f>
        <v>0.84642111919868723</v>
      </c>
      <c r="J45" s="75">
        <f t="shared" si="10"/>
        <v>135.7547546451743</v>
      </c>
      <c r="K45" s="75">
        <f>MAX(0,(J45-Constantes!$D$13)*(1-EXP(-Constantes!$D$23)))</f>
        <v>0.41966374493330422</v>
      </c>
      <c r="L45" s="75">
        <f t="shared" si="0"/>
        <v>1.2660848641319915</v>
      </c>
      <c r="M45" s="75">
        <f>0.0526*F45*Observaciones!$F44^1.218</f>
        <v>0</v>
      </c>
      <c r="N45" s="75">
        <f>M45*Constantes!$D$35</f>
        <v>0</v>
      </c>
      <c r="O45" s="75">
        <f t="shared" si="1"/>
        <v>0</v>
      </c>
      <c r="P45" s="15"/>
      <c r="Q45" s="74">
        <v>39</v>
      </c>
      <c r="R45" s="140">
        <f>ETo!$I44*((1-Constantes!$E$19)*ETo!$K44+ETo!$L44)</f>
        <v>2.6901315253192504</v>
      </c>
      <c r="S45" s="75">
        <f>MIN(R45*Constantes!$E$17,0.8*(AB44+Observaciones!$F44-Y45-AA45-Constantes!$D$14))</f>
        <v>1.7070520954958335</v>
      </c>
      <c r="T45" s="75">
        <f>IF(Observaciones!$F44&gt;0.05*Constantes!$E$18,((Observaciones!$F44-0.05*Constantes!$E$18)^2)/(Observaciones!$F44+0.95*Constantes!$E$18),0)</f>
        <v>0</v>
      </c>
      <c r="U45" s="75">
        <f>(T45*Escenarios!$E$9*10000)/1000</f>
        <v>0</v>
      </c>
      <c r="V45" s="75">
        <f>(Observaciones!$F44*Constantes!$E$28)/1000</f>
        <v>0</v>
      </c>
      <c r="W45" s="75">
        <f>(R45*Constantes!$E$28)/1000</f>
        <v>10.760526101277001</v>
      </c>
      <c r="X45" s="75">
        <f t="shared" si="2"/>
        <v>0</v>
      </c>
      <c r="Y45" s="75">
        <f>IF(X45&gt;Constantes!$E$29,1000*((X45-Constantes!$E$29)/(Escenarios!$E$9*10000)),0)</f>
        <v>0</v>
      </c>
      <c r="Z45" s="75">
        <f>W45*1000/Escenarios!$E$9/10000+S45</f>
        <v>1.7285731476983874</v>
      </c>
      <c r="AA45" s="75">
        <f>MAX(0,AB44+Observaciones!$F44-Y45-Constantes!$D$13)</f>
        <v>0</v>
      </c>
      <c r="AB45" s="75">
        <f>AB44+Observaciones!$F44-Y45-Z45-AA45-AC44</f>
        <v>69.426047476938294</v>
      </c>
      <c r="AC45" s="75">
        <f>MAX(0,(AB45-Constantes!$D$14)*(1-EXP(-Constantes!$D$22)))</f>
        <v>0.85255419517327724</v>
      </c>
      <c r="AD45" s="75">
        <f t="shared" si="3"/>
        <v>139.53739443274523</v>
      </c>
      <c r="AE45" s="75">
        <f>MAX(0,(AD45-Constantes!$D$13)*(1-EXP(-Constantes!$D$23)))</f>
        <v>0.44579234652599986</v>
      </c>
      <c r="AF45" s="75">
        <f t="shared" si="4"/>
        <v>1.298346541699277</v>
      </c>
      <c r="AG45" s="75">
        <f>0.0526*Y45*Observaciones!$F44^1.218</f>
        <v>0</v>
      </c>
      <c r="AH45" s="75">
        <f>AG45*Constantes!$E$35</f>
        <v>0</v>
      </c>
      <c r="AI45" s="75">
        <f t="shared" si="5"/>
        <v>0</v>
      </c>
      <c r="AJ45" s="15"/>
      <c r="AK45" s="74">
        <v>39</v>
      </c>
      <c r="AL45" s="140">
        <f>ETo!$I44*((1-Constantes!$F$19)*ETo!$K44+ETo!$L44)</f>
        <v>2.6296900998562394</v>
      </c>
      <c r="AM45" s="75">
        <f>MIN(AL45*Constantes!$F$17,0.8*(AV44+Observaciones!$F44-AS45-AU45-Constantes!$D$14))</f>
        <v>1.6686983343431541</v>
      </c>
      <c r="AN45" s="75">
        <f>IF(Observaciones!$F44&gt;0.05*Constantes!$F$18,((Observaciones!$F44-0.05*Constantes!$F$18)^2)/(Observaciones!$F44+0.95*Constantes!$F$18),0)</f>
        <v>0</v>
      </c>
      <c r="AO45" s="75">
        <f>(AN45*Escenarios!$F$9*10000)/1000</f>
        <v>0</v>
      </c>
      <c r="AP45" s="75">
        <f>(Observaciones!$F44*Constantes!$F$28)/1000</f>
        <v>0</v>
      </c>
      <c r="AQ45" s="75">
        <f>(AL45*Constantes!$F$28)/1000</f>
        <v>2.6296900998562394</v>
      </c>
      <c r="AR45" s="75">
        <f t="shared" si="6"/>
        <v>0</v>
      </c>
      <c r="AS45" s="75">
        <f>IF(AR45&gt;Constantes!$F$29,1000*((AR45-Constantes!$F$29)/(Escenarios!$F$9*10000)),0)</f>
        <v>0</v>
      </c>
      <c r="AT45" s="75">
        <f>AQ45*1000/Escenarios!$F$9/10000+AM45</f>
        <v>1.6739577145428666</v>
      </c>
      <c r="AU45" s="75">
        <f>MAX(0,AV44+Observaciones!$F44-AS45-Constantes!$D$13)</f>
        <v>0</v>
      </c>
      <c r="AV45" s="75">
        <f>AV44+Observaciones!$F44-AS45-AT45-AU45-AW44</f>
        <v>69.949402734628322</v>
      </c>
      <c r="AW45" s="75">
        <f>MAX(0,(AV45-Constantes!$D$14)*(1-EXP(-Constantes!$D$22)))</f>
        <v>0.85975938166085009</v>
      </c>
      <c r="AX45" s="75">
        <f t="shared" si="7"/>
        <v>139.51749077211514</v>
      </c>
      <c r="AY45" s="75">
        <f>MAX(0,(AX45-Constantes!$D$13)*(1-EXP(-Constantes!$D$23)))</f>
        <v>0.44565486189937781</v>
      </c>
      <c r="AZ45" s="75">
        <f t="shared" si="8"/>
        <v>1.3054142435602278</v>
      </c>
      <c r="BA45" s="75">
        <f>0.0526*AS45*Observaciones!$F44^1.218</f>
        <v>0</v>
      </c>
      <c r="BB45" s="75">
        <f>BA45*Constantes!$F$35</f>
        <v>0</v>
      </c>
      <c r="BC45" s="75">
        <f t="shared" si="9"/>
        <v>0</v>
      </c>
      <c r="BD45" s="15"/>
      <c r="BE45" s="74">
        <v>39</v>
      </c>
      <c r="BF45" s="75">
        <f>0.0526*Observaciones!$F44^2.218</f>
        <v>0</v>
      </c>
      <c r="BG45" s="75">
        <f>IF(Observaciones!$F44&gt;0.05*$BK$7,((Observaciones!$F44-0.05*$BK$7)^2)/(Observaciones!$F44+0.95*$BK$7),0)</f>
        <v>0</v>
      </c>
      <c r="BH45" s="75">
        <f>0.0526*BG45*Observaciones!$F44^1.218</f>
        <v>0</v>
      </c>
      <c r="BI45" s="28"/>
      <c r="BJ45" s="28"/>
      <c r="BK45" s="103"/>
      <c r="BL45" s="38"/>
    </row>
    <row r="46" spans="2:64" s="2" customFormat="1">
      <c r="B46" s="37"/>
      <c r="C46" s="74">
        <v>40</v>
      </c>
      <c r="D46" s="140">
        <f>ETo!$I45*((1-Constantes!$D$19)*ETo!$K45+ETo!$L45)</f>
        <v>2.5339064231932182</v>
      </c>
      <c r="E46" s="75">
        <f>MIN(D46*Constantes!$D$17,0.8*(H45+Observaciones!$F45-F46-G46-Constantes!$D$14))</f>
        <v>1.6079177649089136</v>
      </c>
      <c r="F46" s="75">
        <f>IF(Observaciones!$F45&gt;0.05*Constantes!$D$18,((Observaciones!$F45-0.05*Constantes!$D$18)^2)/(Observaciones!$F45+0.95*Constantes!$D$18),0)</f>
        <v>0</v>
      </c>
      <c r="G46" s="75">
        <f>MAX(0,H45+Observaciones!$F45-F46-Constantes!$D$13)</f>
        <v>0</v>
      </c>
      <c r="H46" s="75">
        <f>H45+Observaciones!$F45-F46-E46-G46-I45</f>
        <v>68.526227054962078</v>
      </c>
      <c r="I46" s="75">
        <f>MAX(0,(H46-Constantes!$D$14)*(1-EXP(-Constantes!$D$22)))</f>
        <v>0.84016610152102045</v>
      </c>
      <c r="J46" s="75">
        <f t="shared" si="10"/>
        <v>135.335090900241</v>
      </c>
      <c r="K46" s="75">
        <f>MAX(0,(J46-Constantes!$D$13)*(1-EXP(-Constantes!$D$23)))</f>
        <v>0.4167649157002668</v>
      </c>
      <c r="L46" s="75">
        <f t="shared" si="0"/>
        <v>1.2569310172212873</v>
      </c>
      <c r="M46" s="75">
        <f>0.0526*F46*Observaciones!$F45^1.218</f>
        <v>0</v>
      </c>
      <c r="N46" s="75">
        <f>M46*Constantes!$D$35</f>
        <v>0</v>
      </c>
      <c r="O46" s="75">
        <f t="shared" si="1"/>
        <v>0</v>
      </c>
      <c r="P46" s="15"/>
      <c r="Q46" s="74">
        <v>40</v>
      </c>
      <c r="R46" s="140">
        <f>ETo!$I45*((1-Constantes!$E$19)*ETo!$K45+ETo!$L45)</f>
        <v>2.5339064231932182</v>
      </c>
      <c r="S46" s="75">
        <f>MIN(R46*Constantes!$E$17,0.8*(AB45+Observaciones!$F45-Y46-AA46-Constantes!$D$14))</f>
        <v>1.6079177649089136</v>
      </c>
      <c r="T46" s="75">
        <f>IF(Observaciones!$F45&gt;0.05*Constantes!$E$18,((Observaciones!$F45-0.05*Constantes!$E$18)^2)/(Observaciones!$F45+0.95*Constantes!$E$18),0)</f>
        <v>0</v>
      </c>
      <c r="U46" s="75">
        <f>(T46*Escenarios!$E$9*10000)/1000</f>
        <v>0</v>
      </c>
      <c r="V46" s="75">
        <f>(Observaciones!$F45*Constantes!$E$28)/1000</f>
        <v>8</v>
      </c>
      <c r="W46" s="75">
        <f>(R46*Constantes!$E$28)/1000</f>
        <v>10.135625692772873</v>
      </c>
      <c r="X46" s="75">
        <f t="shared" si="2"/>
        <v>0</v>
      </c>
      <c r="Y46" s="75">
        <f>IF(X46&gt;Constantes!$E$29,1000*((X46-Constantes!$E$29)/(Escenarios!$E$9*10000)),0)</f>
        <v>0</v>
      </c>
      <c r="Z46" s="75">
        <f>W46*1000/Escenarios!$E$9/10000+S46</f>
        <v>1.6281890162944592</v>
      </c>
      <c r="AA46" s="75">
        <f>MAX(0,AB45+Observaciones!$F45-Y46-Constantes!$D$13)</f>
        <v>0</v>
      </c>
      <c r="AB46" s="75">
        <f>AB45+Observaciones!$F45-Y46-Z46-AA46-AC45</f>
        <v>68.945304265470554</v>
      </c>
      <c r="AC46" s="75">
        <f>MAX(0,(AB46-Constantes!$D$14)*(1-EXP(-Constantes!$D$22)))</f>
        <v>0.84593566131818942</v>
      </c>
      <c r="AD46" s="75">
        <f t="shared" si="3"/>
        <v>139.09160208621924</v>
      </c>
      <c r="AE46" s="75">
        <f>MAX(0,(AD46-Constantes!$D$13)*(1-EXP(-Constantes!$D$23)))</f>
        <v>0.44271303385823713</v>
      </c>
      <c r="AF46" s="75">
        <f t="shared" si="4"/>
        <v>1.2886486951764264</v>
      </c>
      <c r="AG46" s="75">
        <f>0.0526*Y46*Observaciones!$F45^1.218</f>
        <v>0</v>
      </c>
      <c r="AH46" s="75">
        <f>AG46*Constantes!$E$35</f>
        <v>0</v>
      </c>
      <c r="AI46" s="75">
        <f t="shared" si="5"/>
        <v>0</v>
      </c>
      <c r="AJ46" s="15"/>
      <c r="AK46" s="74">
        <v>40</v>
      </c>
      <c r="AL46" s="140">
        <f>ETo!$I45*((1-Constantes!$F$19)*ETo!$K45+ETo!$L45)</f>
        <v>2.4764432471237674</v>
      </c>
      <c r="AM46" s="75">
        <f>MIN(AL46*Constantes!$F$17,0.8*(AV45+Observaciones!$F45-AS46-AU46-Constantes!$D$14))</f>
        <v>1.5714538841655508</v>
      </c>
      <c r="AN46" s="75">
        <f>IF(Observaciones!$F45&gt;0.05*Constantes!$F$18,((Observaciones!$F45-0.05*Constantes!$F$18)^2)/(Observaciones!$F45+0.95*Constantes!$F$18),0)</f>
        <v>0</v>
      </c>
      <c r="AO46" s="75">
        <f>(AN46*Escenarios!$F$9*10000)/1000</f>
        <v>0</v>
      </c>
      <c r="AP46" s="75">
        <f>(Observaciones!$F45*Constantes!$F$28)/1000</f>
        <v>2</v>
      </c>
      <c r="AQ46" s="75">
        <f>(AL46*Constantes!$F$28)/1000</f>
        <v>2.4764432471237674</v>
      </c>
      <c r="AR46" s="75">
        <f t="shared" si="6"/>
        <v>0</v>
      </c>
      <c r="AS46" s="75">
        <f>IF(AR46&gt;Constantes!$F$29,1000*((AR46-Constantes!$F$29)/(Escenarios!$F$9*10000)),0)</f>
        <v>0</v>
      </c>
      <c r="AT46" s="75">
        <f>AQ46*1000/Escenarios!$F$9/10000+AM46</f>
        <v>1.5764067706597984</v>
      </c>
      <c r="AU46" s="75">
        <f>MAX(0,AV45+Observaciones!$F45-AS46-Constantes!$D$13)</f>
        <v>0</v>
      </c>
      <c r="AV46" s="75">
        <f>AV45+Observaciones!$F45-AS46-AT46-AU46-AW45</f>
        <v>69.51323658230767</v>
      </c>
      <c r="AW46" s="75">
        <f>MAX(0,(AV46-Constantes!$D$14)*(1-EXP(-Constantes!$D$22)))</f>
        <v>0.85375455335185713</v>
      </c>
      <c r="AX46" s="75">
        <f t="shared" si="7"/>
        <v>139.07183591021575</v>
      </c>
      <c r="AY46" s="75">
        <f>MAX(0,(AX46-Constantes!$D$13)*(1-EXP(-Constantes!$D$23)))</f>
        <v>0.44257649890730066</v>
      </c>
      <c r="AZ46" s="75">
        <f t="shared" si="8"/>
        <v>1.2963310522591578</v>
      </c>
      <c r="BA46" s="75">
        <f>0.0526*AS46*Observaciones!$F45^1.218</f>
        <v>0</v>
      </c>
      <c r="BB46" s="75">
        <f>BA46*Constantes!$F$35</f>
        <v>0</v>
      </c>
      <c r="BC46" s="75">
        <f t="shared" si="9"/>
        <v>0</v>
      </c>
      <c r="BD46" s="15"/>
      <c r="BE46" s="74">
        <v>40</v>
      </c>
      <c r="BF46" s="75">
        <f>0.0526*Observaciones!$F45^2.218</f>
        <v>0.24472045674166781</v>
      </c>
      <c r="BG46" s="75">
        <f>IF(Observaciones!$F45&gt;0.05*$BK$7,((Observaciones!$F45-0.05*$BK$7)^2)/(Observaciones!$F45+0.95*$BK$7),0)</f>
        <v>2.0605192437462322E-3</v>
      </c>
      <c r="BH46" s="75">
        <f>0.0526*BG46*Observaciones!$F45^1.218</f>
        <v>2.5212560522728692E-4</v>
      </c>
      <c r="BI46" s="28"/>
      <c r="BJ46" s="28"/>
      <c r="BK46" s="103"/>
      <c r="BL46" s="38"/>
    </row>
    <row r="47" spans="2:64" s="2" customFormat="1">
      <c r="B47" s="37"/>
      <c r="C47" s="74">
        <v>41</v>
      </c>
      <c r="D47" s="140">
        <f>ETo!$I46*((1-Constantes!$D$19)*ETo!$K46+ETo!$L46)</f>
        <v>2.5822416933639669</v>
      </c>
      <c r="E47" s="75">
        <f>MIN(D47*Constantes!$D$17,0.8*(H46+Observaciones!$F46-F47-G47-Constantes!$D$14))</f>
        <v>1.6385894341023155</v>
      </c>
      <c r="F47" s="75">
        <f>IF(Observaciones!$F46&gt;0.05*Constantes!$D$18,((Observaciones!$F46-0.05*Constantes!$D$18)^2)/(Observaciones!$F46+0.95*Constantes!$D$18),0)</f>
        <v>2.670410662250946</v>
      </c>
      <c r="G47" s="75">
        <f>MAX(0,H46+Observaciones!$F46-F47-Constantes!$D$13)</f>
        <v>12.655816392711131</v>
      </c>
      <c r="H47" s="75">
        <f>H46+Observaciones!$F46-F47-E47-G47-I46</f>
        <v>72.521244464376664</v>
      </c>
      <c r="I47" s="75">
        <f>MAX(0,(H47-Constantes!$D$14)*(1-EXP(-Constantes!$D$22)))</f>
        <v>0.89516668675060573</v>
      </c>
      <c r="J47" s="75">
        <f t="shared" si="10"/>
        <v>147.57414237725186</v>
      </c>
      <c r="K47" s="75">
        <f>MAX(0,(J47-Constantes!$D$13)*(1-EXP(-Constantes!$D$23)))</f>
        <v>0.50130621962407151</v>
      </c>
      <c r="L47" s="75">
        <f t="shared" si="0"/>
        <v>4.0668835686256237</v>
      </c>
      <c r="M47" s="75">
        <f>0.0526*F47*Observaciones!$F46^1.218</f>
        <v>5.9952018080705516</v>
      </c>
      <c r="N47" s="75">
        <f>M47*Constantes!$D$35</f>
        <v>2.7535359485457551E-2</v>
      </c>
      <c r="O47" s="75">
        <f t="shared" si="1"/>
        <v>677.06289154383012</v>
      </c>
      <c r="P47" s="15"/>
      <c r="Q47" s="74">
        <v>41</v>
      </c>
      <c r="R47" s="140">
        <f>ETo!$I46*((1-Constantes!$E$19)*ETo!$K46+ETo!$L46)</f>
        <v>2.5822416933639669</v>
      </c>
      <c r="S47" s="75">
        <f>MIN(R47*Constantes!$E$17,0.8*(AB46+Observaciones!$F46-Y47-AA47-Constantes!$D$14))</f>
        <v>1.6385894341023155</v>
      </c>
      <c r="T47" s="75">
        <f>IF(Observaciones!$F46&gt;0.05*Constantes!$E$18,((Observaciones!$F46-0.05*Constantes!$E$18)^2)/(Observaciones!$F46+0.95*Constantes!$E$18),0)</f>
        <v>2.670410662250946</v>
      </c>
      <c r="U47" s="75">
        <f>(T47*Escenarios!$E$9*10000)/1000</f>
        <v>1335.2053311254729</v>
      </c>
      <c r="V47" s="75">
        <f>(Observaciones!$F46*Constantes!$E$28)/1000</f>
        <v>87.2</v>
      </c>
      <c r="W47" s="75">
        <f>(R47*Constantes!$E$28)/1000</f>
        <v>10.328966773455868</v>
      </c>
      <c r="X47" s="75">
        <f t="shared" si="2"/>
        <v>1412.076364352017</v>
      </c>
      <c r="Y47" s="75">
        <f>IF(X47&gt;Constantes!$E$29,1000*((X47-Constantes!$E$29)/(Escenarios!$E$9*10000)),0)</f>
        <v>1.7947409639981515</v>
      </c>
      <c r="Z47" s="75">
        <f>W47*1000/Escenarios!$E$9/10000+S47</f>
        <v>1.6592473676492272</v>
      </c>
      <c r="AA47" s="75">
        <f>MAX(0,AB46+Observaciones!$F46-Y47-Constantes!$D$13)</f>
        <v>13.9505633014724</v>
      </c>
      <c r="AB47" s="75">
        <f>AB46+Observaciones!$F46-Y47-Z47-AA47-AC46</f>
        <v>72.494816971032577</v>
      </c>
      <c r="AC47" s="75">
        <f>MAX(0,(AB47-Constantes!$D$14)*(1-EXP(-Constantes!$D$22)))</f>
        <v>0.89480285164023787</v>
      </c>
      <c r="AD47" s="75">
        <f t="shared" si="3"/>
        <v>152.59945235383339</v>
      </c>
      <c r="AE47" s="75">
        <f>MAX(0,(AD47-Constantes!$D$13)*(1-EXP(-Constantes!$D$23)))</f>
        <v>0.53601857121761731</v>
      </c>
      <c r="AF47" s="75">
        <f t="shared" si="4"/>
        <v>3.2255623868560068</v>
      </c>
      <c r="AG47" s="75">
        <f>0.0526*Y47*Observaciones!$F46^1.218</f>
        <v>4.0292807486434725</v>
      </c>
      <c r="AH47" s="75">
        <f>AG47*Constantes!$E$35</f>
        <v>1.8506081602186811E-2</v>
      </c>
      <c r="AI47" s="75">
        <f t="shared" si="5"/>
        <v>573.73193826906277</v>
      </c>
      <c r="AJ47" s="15"/>
      <c r="AK47" s="74">
        <v>41</v>
      </c>
      <c r="AL47" s="140">
        <f>ETo!$I46*((1-Constantes!$F$19)*ETo!$K46+ETo!$L46)</f>
        <v>2.5238232727627654</v>
      </c>
      <c r="AM47" s="75">
        <f>MIN(AL47*Constantes!$F$17,0.8*(AV46+Observaciones!$F46-AS47-AU47-Constantes!$D$14))</f>
        <v>1.6015193925953288</v>
      </c>
      <c r="AN47" s="75">
        <f>IF(Observaciones!$F46&gt;0.05*Constantes!$F$18,((Observaciones!$F46-0.05*Constantes!$F$18)^2)/(Observaciones!$F46+0.95*Constantes!$F$18),0)</f>
        <v>2.0472741584816507</v>
      </c>
      <c r="AO47" s="75">
        <f>(AN47*Escenarios!$F$9*10000)/1000</f>
        <v>1023.6370792408254</v>
      </c>
      <c r="AP47" s="75">
        <f>(Observaciones!$F46*Constantes!$F$28)/1000</f>
        <v>21.8</v>
      </c>
      <c r="AQ47" s="75">
        <f>(AL47*Constantes!$F$28)/1000</f>
        <v>2.5238232727627654</v>
      </c>
      <c r="AR47" s="75">
        <f t="shared" si="6"/>
        <v>1042.9132559680627</v>
      </c>
      <c r="AS47" s="75">
        <f>IF(AR47&gt;Constantes!$F$29,1000*((AR47-Constantes!$F$29)/(Escenarios!$F$9*10000)),0)</f>
        <v>1.8284735707596544</v>
      </c>
      <c r="AT47" s="75">
        <f>AQ47*1000/Escenarios!$F$9/10000+AM47</f>
        <v>1.6065670391408544</v>
      </c>
      <c r="AU47" s="75">
        <f>MAX(0,AV46+Observaciones!$F46-AS47-Constantes!$D$13)</f>
        <v>14.484763011548011</v>
      </c>
      <c r="AV47" s="75">
        <f>AV46+Observaciones!$F46-AS47-AT47-AU47-AW46</f>
        <v>72.539678407507282</v>
      </c>
      <c r="AW47" s="75">
        <f>MAX(0,(AV47-Constantes!$D$14)*(1-EXP(-Constantes!$D$22)))</f>
        <v>0.89542047229303745</v>
      </c>
      <c r="AX47" s="75">
        <f t="shared" si="7"/>
        <v>153.11402242285646</v>
      </c>
      <c r="AY47" s="75">
        <f>MAX(0,(AX47-Constantes!$D$13)*(1-EXP(-Constantes!$D$23)))</f>
        <v>0.53957296631735896</v>
      </c>
      <c r="AZ47" s="75">
        <f t="shared" si="8"/>
        <v>3.2634670093700509</v>
      </c>
      <c r="BA47" s="75">
        <f>0.0526*AS47*Observaciones!$F46^1.218</f>
        <v>4.1050120913565173</v>
      </c>
      <c r="BB47" s="75">
        <f>BA47*Constantes!$F$35</f>
        <v>6.4128938943930477E-3</v>
      </c>
      <c r="BC47" s="75">
        <f t="shared" si="9"/>
        <v>196.50555302015857</v>
      </c>
      <c r="BD47" s="15"/>
      <c r="BE47" s="74">
        <v>41</v>
      </c>
      <c r="BF47" s="75">
        <f>0.0526*Observaciones!$F46^2.218</f>
        <v>48.942060209485547</v>
      </c>
      <c r="BG47" s="75">
        <f>IF(Observaciones!$F46&gt;0.05*$BK$7,((Observaciones!$F46-0.05*$BK$7)^2)/(Observaciones!$F46+0.95*$BK$7),0)</f>
        <v>7.3619462174717709</v>
      </c>
      <c r="BH47" s="75">
        <f>0.0526*BG47*Observaciones!$F46^1.218</f>
        <v>16.527927295160456</v>
      </c>
      <c r="BI47" s="28"/>
      <c r="BJ47" s="28"/>
      <c r="BK47" s="103"/>
      <c r="BL47" s="38"/>
    </row>
    <row r="48" spans="2:64" s="2" customFormat="1">
      <c r="B48" s="37"/>
      <c r="C48" s="74">
        <v>42</v>
      </c>
      <c r="D48" s="140">
        <f>ETo!$I47*((1-Constantes!$D$19)*ETo!$K47+ETo!$L47)</f>
        <v>2.4977823588399879</v>
      </c>
      <c r="E48" s="75">
        <f>MIN(D48*Constantes!$D$17,0.8*(H47+Observaciones!$F47-F48-G48-Constantes!$D$14))</f>
        <v>1.5849948486233651</v>
      </c>
      <c r="F48" s="75">
        <f>IF(Observaciones!$F47&gt;0.05*Constantes!$D$18,((Observaciones!$F47-0.05*Constantes!$D$18)^2)/(Observaciones!$F47+0.95*Constantes!$D$18),0)</f>
        <v>0</v>
      </c>
      <c r="G48" s="75">
        <f>MAX(0,H47+Observaciones!$F47-F48-Constantes!$D$13)</f>
        <v>0</v>
      </c>
      <c r="H48" s="75">
        <f>H47+Observaciones!$F47-F48-E48-G48-I47</f>
        <v>70.041082929002698</v>
      </c>
      <c r="I48" s="75">
        <f>MAX(0,(H48-Constantes!$D$14)*(1-EXP(-Constantes!$D$22)))</f>
        <v>0.86102156998890833</v>
      </c>
      <c r="J48" s="75">
        <f t="shared" si="10"/>
        <v>147.07283615762779</v>
      </c>
      <c r="K48" s="75">
        <f>MAX(0,(J48-Constantes!$D$13)*(1-EXP(-Constantes!$D$23)))</f>
        <v>0.49784344462457597</v>
      </c>
      <c r="L48" s="75">
        <f t="shared" si="0"/>
        <v>1.3588650146134844</v>
      </c>
      <c r="M48" s="75">
        <f>0.0526*F48*Observaciones!$F47^1.218</f>
        <v>0</v>
      </c>
      <c r="N48" s="75">
        <f>M48*Constantes!$D$35</f>
        <v>0</v>
      </c>
      <c r="O48" s="75">
        <f t="shared" si="1"/>
        <v>0</v>
      </c>
      <c r="P48" s="15"/>
      <c r="Q48" s="74">
        <v>42</v>
      </c>
      <c r="R48" s="140">
        <f>ETo!$I47*((1-Constantes!$E$19)*ETo!$K47+ETo!$L47)</f>
        <v>2.4977823588399879</v>
      </c>
      <c r="S48" s="75">
        <f>MIN(R48*Constantes!$E$17,0.8*(AB47+Observaciones!$F47-Y48-AA48-Constantes!$D$14))</f>
        <v>1.5849948486233651</v>
      </c>
      <c r="T48" s="75">
        <f>IF(Observaciones!$F47&gt;0.05*Constantes!$E$18,((Observaciones!$F47-0.05*Constantes!$E$18)^2)/(Observaciones!$F47+0.95*Constantes!$E$18),0)</f>
        <v>0</v>
      </c>
      <c r="U48" s="75">
        <f>(T48*Escenarios!$E$9*10000)/1000</f>
        <v>0</v>
      </c>
      <c r="V48" s="75">
        <f>(Observaciones!$F47*Constantes!$E$28)/1000</f>
        <v>0</v>
      </c>
      <c r="W48" s="75">
        <f>(R48*Constantes!$E$28)/1000</f>
        <v>9.9911294353599516</v>
      </c>
      <c r="X48" s="75">
        <f t="shared" si="2"/>
        <v>0</v>
      </c>
      <c r="Y48" s="75">
        <f>IF(X48&gt;Constantes!$E$29,1000*((X48-Constantes!$E$29)/(Escenarios!$E$9*10000)),0)</f>
        <v>0</v>
      </c>
      <c r="Z48" s="75">
        <f>W48*1000/Escenarios!$E$9/10000+S48</f>
        <v>1.6049771074940851</v>
      </c>
      <c r="AA48" s="75">
        <f>MAX(0,AB47+Observaciones!$F47-Y48-Constantes!$D$13)</f>
        <v>0</v>
      </c>
      <c r="AB48" s="75">
        <f>AB47+Observaciones!$F47-Y48-Z48-AA48-AC47</f>
        <v>69.995037011898262</v>
      </c>
      <c r="AC48" s="75">
        <f>MAX(0,(AB48-Constantes!$D$14)*(1-EXP(-Constantes!$D$22)))</f>
        <v>0.8603876422412573</v>
      </c>
      <c r="AD48" s="75">
        <f t="shared" si="3"/>
        <v>152.06343378261576</v>
      </c>
      <c r="AE48" s="75">
        <f>MAX(0,(AD48-Constantes!$D$13)*(1-EXP(-Constantes!$D$23)))</f>
        <v>0.53231602049109805</v>
      </c>
      <c r="AF48" s="75">
        <f t="shared" si="4"/>
        <v>1.3927036627323552</v>
      </c>
      <c r="AG48" s="75">
        <f>0.0526*Y48*Observaciones!$F47^1.218</f>
        <v>0</v>
      </c>
      <c r="AH48" s="75">
        <f>AG48*Constantes!$E$35</f>
        <v>0</v>
      </c>
      <c r="AI48" s="75">
        <f t="shared" si="5"/>
        <v>0</v>
      </c>
      <c r="AJ48" s="15"/>
      <c r="AK48" s="74">
        <v>42</v>
      </c>
      <c r="AL48" s="140">
        <f>ETo!$I47*((1-Constantes!$F$19)*ETo!$K47+ETo!$L47)</f>
        <v>2.4410286204081233</v>
      </c>
      <c r="AM48" s="75">
        <f>MIN(AL48*Constantes!$F$17,0.8*(AV47+Observaciones!$F47-AS48-AU48-Constantes!$D$14))</f>
        <v>1.5489811492166643</v>
      </c>
      <c r="AN48" s="75">
        <f>IF(Observaciones!$F47&gt;0.05*Constantes!$F$18,((Observaciones!$F47-0.05*Constantes!$F$18)^2)/(Observaciones!$F47+0.95*Constantes!$F$18),0)</f>
        <v>0</v>
      </c>
      <c r="AO48" s="75">
        <f>(AN48*Escenarios!$F$9*10000)/1000</f>
        <v>0</v>
      </c>
      <c r="AP48" s="75">
        <f>(Observaciones!$F47*Constantes!$F$28)/1000</f>
        <v>0</v>
      </c>
      <c r="AQ48" s="75">
        <f>(AL48*Constantes!$F$28)/1000</f>
        <v>2.4410286204081233</v>
      </c>
      <c r="AR48" s="75">
        <f t="shared" si="6"/>
        <v>0</v>
      </c>
      <c r="AS48" s="75">
        <f>IF(AR48&gt;Constantes!$F$29,1000*((AR48-Constantes!$F$29)/(Escenarios!$F$9*10000)),0)</f>
        <v>0</v>
      </c>
      <c r="AT48" s="75">
        <f>AQ48*1000/Escenarios!$F$9/10000+AM48</f>
        <v>1.5538632064574804</v>
      </c>
      <c r="AU48" s="75">
        <f>MAX(0,AV47+Observaciones!$F47-AS48-Constantes!$D$13)</f>
        <v>0</v>
      </c>
      <c r="AV48" s="75">
        <f>AV47+Observaciones!$F47-AS48-AT48-AU48-AW47</f>
        <v>70.090394728756763</v>
      </c>
      <c r="AW48" s="75">
        <f>MAX(0,(AV48-Constantes!$D$14)*(1-EXP(-Constantes!$D$22)))</f>
        <v>0.86170046010808687</v>
      </c>
      <c r="AX48" s="75">
        <f t="shared" si="7"/>
        <v>152.5744494565391</v>
      </c>
      <c r="AY48" s="75">
        <f>MAX(0,(AX48-Constantes!$D$13)*(1-EXP(-Constantes!$D$23)))</f>
        <v>0.53584586359046971</v>
      </c>
      <c r="AZ48" s="75">
        <f t="shared" si="8"/>
        <v>1.3975463236985566</v>
      </c>
      <c r="BA48" s="75">
        <f>0.0526*AS48*Observaciones!$F47^1.218</f>
        <v>0</v>
      </c>
      <c r="BB48" s="75">
        <f>BA48*Constantes!$F$35</f>
        <v>0</v>
      </c>
      <c r="BC48" s="75">
        <f t="shared" si="9"/>
        <v>0</v>
      </c>
      <c r="BD48" s="15"/>
      <c r="BE48" s="74">
        <v>42</v>
      </c>
      <c r="BF48" s="75">
        <f>0.0526*Observaciones!$F47^2.218</f>
        <v>0</v>
      </c>
      <c r="BG48" s="75">
        <f>IF(Observaciones!$F47&gt;0.05*$BK$7,((Observaciones!$F47-0.05*$BK$7)^2)/(Observaciones!$F47+0.95*$BK$7),0)</f>
        <v>0</v>
      </c>
      <c r="BH48" s="75">
        <f>0.0526*BG48*Observaciones!$F47^1.218</f>
        <v>0</v>
      </c>
      <c r="BI48" s="28"/>
      <c r="BJ48" s="28"/>
      <c r="BK48" s="103"/>
      <c r="BL48" s="38"/>
    </row>
    <row r="49" spans="2:64" s="2" customFormat="1">
      <c r="B49" s="37"/>
      <c r="C49" s="74">
        <v>43</v>
      </c>
      <c r="D49" s="140">
        <f>ETo!$I48*((1-Constantes!$D$19)*ETo!$K48+ETo!$L48)</f>
        <v>2.6067835944308841</v>
      </c>
      <c r="E49" s="75">
        <f>MIN(D49*Constantes!$D$17,0.8*(H48+Observaciones!$F48-F49-G49-Constantes!$D$14))</f>
        <v>1.6541627632311806</v>
      </c>
      <c r="F49" s="75">
        <f>IF(Observaciones!$F48&gt;0.05*Constantes!$D$18,((Observaciones!$F48-0.05*Constantes!$D$18)^2)/(Observaciones!$F48+0.95*Constantes!$D$18),0)</f>
        <v>0</v>
      </c>
      <c r="G49" s="75">
        <f>MAX(0,H48+Observaciones!$F48-F49-Constantes!$D$13)</f>
        <v>0</v>
      </c>
      <c r="H49" s="75">
        <f>H48+Observaciones!$F48-F49-E49-G49-I48</f>
        <v>69.425898595782613</v>
      </c>
      <c r="I49" s="75">
        <f>MAX(0,(H49-Constantes!$D$14)*(1-EXP(-Constantes!$D$22)))</f>
        <v>0.85255214548241165</v>
      </c>
      <c r="J49" s="75">
        <f t="shared" si="10"/>
        <v>146.57499271300321</v>
      </c>
      <c r="K49" s="75">
        <f>MAX(0,(J49-Constantes!$D$13)*(1-EXP(-Constantes!$D$23)))</f>
        <v>0.49440458875918997</v>
      </c>
      <c r="L49" s="75">
        <f t="shared" si="0"/>
        <v>1.3469567342416016</v>
      </c>
      <c r="M49" s="75">
        <f>0.0526*F49*Observaciones!$F48^1.218</f>
        <v>0</v>
      </c>
      <c r="N49" s="75">
        <f>M49*Constantes!$D$35</f>
        <v>0</v>
      </c>
      <c r="O49" s="75">
        <f t="shared" si="1"/>
        <v>0</v>
      </c>
      <c r="P49" s="15"/>
      <c r="Q49" s="74">
        <v>43</v>
      </c>
      <c r="R49" s="140">
        <f>ETo!$I48*((1-Constantes!$E$19)*ETo!$K48+ETo!$L48)</f>
        <v>2.6067835944308841</v>
      </c>
      <c r="S49" s="75">
        <f>MIN(R49*Constantes!$E$17,0.8*(AB48+Observaciones!$F48-Y49-AA49-Constantes!$D$14))</f>
        <v>1.6541627632311806</v>
      </c>
      <c r="T49" s="75">
        <f>IF(Observaciones!$F48&gt;0.05*Constantes!$E$18,((Observaciones!$F48-0.05*Constantes!$E$18)^2)/(Observaciones!$F48+0.95*Constantes!$E$18),0)</f>
        <v>0</v>
      </c>
      <c r="U49" s="75">
        <f>(T49*Escenarios!$E$9*10000)/1000</f>
        <v>0</v>
      </c>
      <c r="V49" s="75">
        <f>(Observaciones!$F48*Constantes!$E$28)/1000</f>
        <v>7.6</v>
      </c>
      <c r="W49" s="75">
        <f>(R49*Constantes!$E$28)/1000</f>
        <v>10.427134377723537</v>
      </c>
      <c r="X49" s="75">
        <f t="shared" si="2"/>
        <v>0</v>
      </c>
      <c r="Y49" s="75">
        <f>IF(X49&gt;Constantes!$E$29,1000*((X49-Constantes!$E$29)/(Escenarios!$E$9*10000)),0)</f>
        <v>0</v>
      </c>
      <c r="Z49" s="75">
        <f>W49*1000/Escenarios!$E$9/10000+S49</f>
        <v>1.6750170319866278</v>
      </c>
      <c r="AA49" s="75">
        <f>MAX(0,AB48+Observaciones!$F48-Y49-Constantes!$D$13)</f>
        <v>0</v>
      </c>
      <c r="AB49" s="75">
        <f>AB48+Observaciones!$F48-Y49-Z49-AA49-AC48</f>
        <v>69.359632337670377</v>
      </c>
      <c r="AC49" s="75">
        <f>MAX(0,(AB49-Constantes!$D$14)*(1-EXP(-Constantes!$D$22)))</f>
        <v>0.85163983832486112</v>
      </c>
      <c r="AD49" s="75">
        <f t="shared" si="3"/>
        <v>151.53111776212467</v>
      </c>
      <c r="AE49" s="75">
        <f>MAX(0,(AD49-Constantes!$D$13)*(1-EXP(-Constantes!$D$23)))</f>
        <v>0.52863904515061699</v>
      </c>
      <c r="AF49" s="75">
        <f t="shared" si="4"/>
        <v>1.3802788834754782</v>
      </c>
      <c r="AG49" s="75">
        <f>0.0526*Y49*Observaciones!$F48^1.218</f>
        <v>0</v>
      </c>
      <c r="AH49" s="75">
        <f>AG49*Constantes!$E$35</f>
        <v>0</v>
      </c>
      <c r="AI49" s="75">
        <f t="shared" si="5"/>
        <v>0</v>
      </c>
      <c r="AJ49" s="15"/>
      <c r="AK49" s="74">
        <v>43</v>
      </c>
      <c r="AL49" s="140">
        <f>ETo!$I48*((1-Constantes!$F$19)*ETo!$K48+ETo!$L48)</f>
        <v>2.5478811875049026</v>
      </c>
      <c r="AM49" s="75">
        <f>MIN(AL49*Constantes!$F$17,0.8*(AV48+Observaciones!$F48-AS49-AU49-Constantes!$D$14))</f>
        <v>1.6167856029598766</v>
      </c>
      <c r="AN49" s="75">
        <f>IF(Observaciones!$F48&gt;0.05*Constantes!$F$18,((Observaciones!$F48-0.05*Constantes!$F$18)^2)/(Observaciones!$F48+0.95*Constantes!$F$18),0)</f>
        <v>0</v>
      </c>
      <c r="AO49" s="75">
        <f>(AN49*Escenarios!$F$9*10000)/1000</f>
        <v>0</v>
      </c>
      <c r="AP49" s="75">
        <f>(Observaciones!$F48*Constantes!$F$28)/1000</f>
        <v>1.9</v>
      </c>
      <c r="AQ49" s="75">
        <f>(AL49*Constantes!$F$28)/1000</f>
        <v>2.5478811875049026</v>
      </c>
      <c r="AR49" s="75">
        <f t="shared" si="6"/>
        <v>0</v>
      </c>
      <c r="AS49" s="75">
        <f>IF(AR49&gt;Constantes!$F$29,1000*((AR49-Constantes!$F$29)/(Escenarios!$F$9*10000)),0)</f>
        <v>0</v>
      </c>
      <c r="AT49" s="75">
        <f>AQ49*1000/Escenarios!$F$9/10000+AM49</f>
        <v>1.6218813653348865</v>
      </c>
      <c r="AU49" s="75">
        <f>MAX(0,AV48+Observaciones!$F48-AS49-Constantes!$D$13)</f>
        <v>0</v>
      </c>
      <c r="AV49" s="75">
        <f>AV48+Observaciones!$F48-AS49-AT49-AU49-AW48</f>
        <v>69.506812903313801</v>
      </c>
      <c r="AW49" s="75">
        <f>MAX(0,(AV49-Constantes!$D$14)*(1-EXP(-Constantes!$D$22)))</f>
        <v>0.85366611666490877</v>
      </c>
      <c r="AX49" s="75">
        <f t="shared" si="7"/>
        <v>152.03860359294862</v>
      </c>
      <c r="AY49" s="75">
        <f>MAX(0,(AX49-Constantes!$D$13)*(1-EXP(-Constantes!$D$23)))</f>
        <v>0.53214450584267303</v>
      </c>
      <c r="AZ49" s="75">
        <f t="shared" si="8"/>
        <v>1.3858106225075817</v>
      </c>
      <c r="BA49" s="75">
        <f>0.0526*AS49*Observaciones!$F48^1.218</f>
        <v>0</v>
      </c>
      <c r="BB49" s="75">
        <f>BA49*Constantes!$F$35</f>
        <v>0</v>
      </c>
      <c r="BC49" s="75">
        <f t="shared" si="9"/>
        <v>0</v>
      </c>
      <c r="BD49" s="15"/>
      <c r="BE49" s="74">
        <v>43</v>
      </c>
      <c r="BF49" s="75">
        <f>0.0526*Observaciones!$F48^2.218</f>
        <v>0.21840432335886875</v>
      </c>
      <c r="BG49" s="75">
        <f>IF(Observaciones!$F48&gt;0.05*$BK$7,((Observaciones!$F48-0.05*$BK$7)^2)/(Observaciones!$F48+0.95*$BK$7),0)</f>
        <v>8.1268476854215671E-4</v>
      </c>
      <c r="BH49" s="75">
        <f>0.0526*BG49*Observaciones!$F48^1.218</f>
        <v>9.3417824725004533E-5</v>
      </c>
      <c r="BI49" s="28"/>
      <c r="BJ49" s="28"/>
      <c r="BK49" s="103"/>
      <c r="BL49" s="38"/>
    </row>
    <row r="50" spans="2:64" s="2" customFormat="1">
      <c r="B50" s="37"/>
      <c r="C50" s="74">
        <v>44</v>
      </c>
      <c r="D50" s="140">
        <f>ETo!$I49*((1-Constantes!$D$19)*ETo!$K49+ETo!$L49)</f>
        <v>2.6493210638899405</v>
      </c>
      <c r="E50" s="75">
        <f>MIN(D50*Constantes!$D$17,0.8*(H49+Observaciones!$F49-F50-G50-Constantes!$D$14))</f>
        <v>1.6811553751885291</v>
      </c>
      <c r="F50" s="75">
        <f>IF(Observaciones!$F49&gt;0.05*Constantes!$D$18,((Observaciones!$F49-0.05*Constantes!$D$18)^2)/(Observaciones!$F49+0.95*Constantes!$D$18),0)</f>
        <v>0</v>
      </c>
      <c r="G50" s="75">
        <f>MAX(0,H49+Observaciones!$F49-F50-Constantes!$D$13)</f>
        <v>0</v>
      </c>
      <c r="H50" s="75">
        <f>H49+Observaciones!$F49-F50-E50-G50-I49</f>
        <v>67.69219107511168</v>
      </c>
      <c r="I50" s="75">
        <f>MAX(0,(H50-Constantes!$D$14)*(1-EXP(-Constantes!$D$22)))</f>
        <v>0.82868368172324935</v>
      </c>
      <c r="J50" s="75">
        <f t="shared" si="10"/>
        <v>146.08058812424403</v>
      </c>
      <c r="K50" s="75">
        <f>MAX(0,(J50-Constantes!$D$13)*(1-EXP(-Constantes!$D$23)))</f>
        <v>0.49098948680638554</v>
      </c>
      <c r="L50" s="75">
        <f t="shared" si="0"/>
        <v>1.319673168529635</v>
      </c>
      <c r="M50" s="75">
        <f>0.0526*F50*Observaciones!$F49^1.218</f>
        <v>0</v>
      </c>
      <c r="N50" s="75">
        <f>M50*Constantes!$D$35</f>
        <v>0</v>
      </c>
      <c r="O50" s="75">
        <f t="shared" si="1"/>
        <v>0</v>
      </c>
      <c r="P50" s="15"/>
      <c r="Q50" s="74">
        <v>44</v>
      </c>
      <c r="R50" s="140">
        <f>ETo!$I49*((1-Constantes!$E$19)*ETo!$K49+ETo!$L49)</f>
        <v>2.6493210638899405</v>
      </c>
      <c r="S50" s="75">
        <f>MIN(R50*Constantes!$E$17,0.8*(AB49+Observaciones!$F49-Y50-AA50-Constantes!$D$14))</f>
        <v>1.6811553751885291</v>
      </c>
      <c r="T50" s="75">
        <f>IF(Observaciones!$F49&gt;0.05*Constantes!$E$18,((Observaciones!$F49-0.05*Constantes!$E$18)^2)/(Observaciones!$F49+0.95*Constantes!$E$18),0)</f>
        <v>0</v>
      </c>
      <c r="U50" s="75">
        <f>(T50*Escenarios!$E$9*10000)/1000</f>
        <v>0</v>
      </c>
      <c r="V50" s="75">
        <f>(Observaciones!$F49*Constantes!$E$28)/1000</f>
        <v>3.2</v>
      </c>
      <c r="W50" s="75">
        <f>(R50*Constantes!$E$28)/1000</f>
        <v>10.597284255559762</v>
      </c>
      <c r="X50" s="75">
        <f t="shared" si="2"/>
        <v>0</v>
      </c>
      <c r="Y50" s="75">
        <f>IF(X50&gt;Constantes!$E$29,1000*((X50-Constantes!$E$29)/(Escenarios!$E$9*10000)),0)</f>
        <v>0</v>
      </c>
      <c r="Z50" s="75">
        <f>W50*1000/Escenarios!$E$9/10000+S50</f>
        <v>1.7023499436996485</v>
      </c>
      <c r="AA50" s="75">
        <f>MAX(0,AB49+Observaciones!$F49-Y50-Constantes!$D$13)</f>
        <v>0</v>
      </c>
      <c r="AB50" s="75">
        <f>AB49+Observaciones!$F49-Y50-Z50-AA50-AC49</f>
        <v>67.605642555645872</v>
      </c>
      <c r="AC50" s="75">
        <f>MAX(0,(AB50-Constantes!$D$14)*(1-EXP(-Constantes!$D$22)))</f>
        <v>0.82749214268010129</v>
      </c>
      <c r="AD50" s="75">
        <f t="shared" si="3"/>
        <v>151.00247871697405</v>
      </c>
      <c r="AE50" s="75">
        <f>MAX(0,(AD50-Constantes!$D$13)*(1-EXP(-Constantes!$D$23)))</f>
        <v>0.52498746853407807</v>
      </c>
      <c r="AF50" s="75">
        <f t="shared" si="4"/>
        <v>1.3524796112141795</v>
      </c>
      <c r="AG50" s="75">
        <f>0.0526*Y50*Observaciones!$F49^1.218</f>
        <v>0</v>
      </c>
      <c r="AH50" s="75">
        <f>AG50*Constantes!$E$35</f>
        <v>0</v>
      </c>
      <c r="AI50" s="75">
        <f t="shared" si="5"/>
        <v>0</v>
      </c>
      <c r="AJ50" s="15"/>
      <c r="AK50" s="74">
        <v>44</v>
      </c>
      <c r="AL50" s="140">
        <f>ETo!$I49*((1-Constantes!$F$19)*ETo!$K49+ETo!$L49)</f>
        <v>2.5896114403616117</v>
      </c>
      <c r="AM50" s="75">
        <f>MIN(AL50*Constantes!$F$17,0.8*(AV49+Observaciones!$F49-AS50-AU50-Constantes!$D$14))</f>
        <v>1.6432659868794557</v>
      </c>
      <c r="AN50" s="75">
        <f>IF(Observaciones!$F49&gt;0.05*Constantes!$F$18,((Observaciones!$F49-0.05*Constantes!$F$18)^2)/(Observaciones!$F49+0.95*Constantes!$F$18),0)</f>
        <v>0</v>
      </c>
      <c r="AO50" s="75">
        <f>(AN50*Escenarios!$F$9*10000)/1000</f>
        <v>0</v>
      </c>
      <c r="AP50" s="75">
        <f>(Observaciones!$F49*Constantes!$F$28)/1000</f>
        <v>0.8</v>
      </c>
      <c r="AQ50" s="75">
        <f>(AL50*Constantes!$F$28)/1000</f>
        <v>2.5896114403616117</v>
      </c>
      <c r="AR50" s="75">
        <f t="shared" si="6"/>
        <v>0</v>
      </c>
      <c r="AS50" s="75">
        <f>IF(AR50&gt;Constantes!$F$29,1000*((AR50-Constantes!$F$29)/(Escenarios!$F$9*10000)),0)</f>
        <v>0</v>
      </c>
      <c r="AT50" s="75">
        <f>AQ50*1000/Escenarios!$F$9/10000+AM50</f>
        <v>1.6484452097601789</v>
      </c>
      <c r="AU50" s="75">
        <f>MAX(0,AV49+Observaciones!$F49-AS50-Constantes!$D$13)</f>
        <v>0</v>
      </c>
      <c r="AV50" s="75">
        <f>AV49+Observaciones!$F49-AS50-AT50-AU50-AW49</f>
        <v>67.804701576888704</v>
      </c>
      <c r="AW50" s="75">
        <f>MAX(0,(AV50-Constantes!$D$14)*(1-EXP(-Constantes!$D$22)))</f>
        <v>0.83023264704881405</v>
      </c>
      <c r="AX50" s="75">
        <f t="shared" si="7"/>
        <v>151.50645908710595</v>
      </c>
      <c r="AY50" s="75">
        <f>MAX(0,(AX50-Constantes!$D$13)*(1-EXP(-Constantes!$D$23)))</f>
        <v>0.5284687152404085</v>
      </c>
      <c r="AZ50" s="75">
        <f t="shared" si="8"/>
        <v>1.3587013622892226</v>
      </c>
      <c r="BA50" s="75">
        <f>0.0526*AS50*Observaciones!$F49^1.218</f>
        <v>0</v>
      </c>
      <c r="BB50" s="75">
        <f>BA50*Constantes!$F$35</f>
        <v>0</v>
      </c>
      <c r="BC50" s="75">
        <f t="shared" si="9"/>
        <v>0</v>
      </c>
      <c r="BD50" s="15"/>
      <c r="BE50" s="74">
        <v>44</v>
      </c>
      <c r="BF50" s="75">
        <f>0.0526*Observaciones!$F49^2.218</f>
        <v>3.2065597387029521E-2</v>
      </c>
      <c r="BG50" s="75">
        <f>IF(Observaciones!$F49&gt;0.05*$BK$7,((Observaciones!$F49-0.05*$BK$7)^2)/(Observaciones!$F49+0.95*$BK$7),0)</f>
        <v>0</v>
      </c>
      <c r="BH50" s="75">
        <f>0.0526*BG50*Observaciones!$F49^1.218</f>
        <v>0</v>
      </c>
      <c r="BI50" s="28"/>
      <c r="BJ50" s="28"/>
      <c r="BK50" s="103"/>
      <c r="BL50" s="38"/>
    </row>
    <row r="51" spans="2:64" s="2" customFormat="1">
      <c r="B51" s="37"/>
      <c r="C51" s="74">
        <v>45</v>
      </c>
      <c r="D51" s="140">
        <f>ETo!$I50*((1-Constantes!$D$19)*ETo!$K50+ETo!$L50)</f>
        <v>2.5989661792798735</v>
      </c>
      <c r="E51" s="75">
        <f>MIN(D51*Constantes!$D$17,0.8*(H50+Observaciones!$F50-F51-G51-Constantes!$D$14))</f>
        <v>1.6492021377787467</v>
      </c>
      <c r="F51" s="75">
        <f>IF(Observaciones!$F50&gt;0.05*Constantes!$D$18,((Observaciones!$F50-0.05*Constantes!$D$18)^2)/(Observaciones!$F50+0.95*Constantes!$D$18),0)</f>
        <v>0</v>
      </c>
      <c r="G51" s="75">
        <f>MAX(0,H50+Observaciones!$F50-F51-Constantes!$D$13)</f>
        <v>0</v>
      </c>
      <c r="H51" s="75">
        <f>H50+Observaciones!$F50-F51-E51-G51-I50</f>
        <v>65.214305255609688</v>
      </c>
      <c r="I51" s="75">
        <f>MAX(0,(H51-Constantes!$D$14)*(1-EXP(-Constantes!$D$22)))</f>
        <v>0.79456989541445067</v>
      </c>
      <c r="J51" s="75">
        <f t="shared" si="10"/>
        <v>145.58959863743763</v>
      </c>
      <c r="K51" s="75">
        <f>MAX(0,(J51-Constantes!$D$13)*(1-EXP(-Constantes!$D$23)))</f>
        <v>0.48759797468590294</v>
      </c>
      <c r="L51" s="75">
        <f t="shared" si="0"/>
        <v>1.2821678701003536</v>
      </c>
      <c r="M51" s="75">
        <f>0.0526*F51*Observaciones!$F50^1.218</f>
        <v>0</v>
      </c>
      <c r="N51" s="75">
        <f>M51*Constantes!$D$35</f>
        <v>0</v>
      </c>
      <c r="O51" s="75">
        <f t="shared" si="1"/>
        <v>0</v>
      </c>
      <c r="P51" s="15"/>
      <c r="Q51" s="74">
        <v>45</v>
      </c>
      <c r="R51" s="140">
        <f>ETo!$I50*((1-Constantes!$E$19)*ETo!$K50+ETo!$L50)</f>
        <v>2.5989661792798735</v>
      </c>
      <c r="S51" s="75">
        <f>MIN(R51*Constantes!$E$17,0.8*(AB50+Observaciones!$F50-Y51-AA51-Constantes!$D$14))</f>
        <v>1.6492021377787467</v>
      </c>
      <c r="T51" s="75">
        <f>IF(Observaciones!$F50&gt;0.05*Constantes!$E$18,((Observaciones!$F50-0.05*Constantes!$E$18)^2)/(Observaciones!$F50+0.95*Constantes!$E$18),0)</f>
        <v>0</v>
      </c>
      <c r="U51" s="75">
        <f>(T51*Escenarios!$E$9*10000)/1000</f>
        <v>0</v>
      </c>
      <c r="V51" s="75">
        <f>(Observaciones!$F50*Constantes!$E$28)/1000</f>
        <v>0</v>
      </c>
      <c r="W51" s="75">
        <f>(R51*Constantes!$E$28)/1000</f>
        <v>10.395864717119494</v>
      </c>
      <c r="X51" s="75">
        <f t="shared" si="2"/>
        <v>0</v>
      </c>
      <c r="Y51" s="75">
        <f>IF(X51&gt;Constantes!$E$29,1000*((X51-Constantes!$E$29)/(Escenarios!$E$9*10000)),0)</f>
        <v>0</v>
      </c>
      <c r="Z51" s="75">
        <f>W51*1000/Escenarios!$E$9/10000+S51</f>
        <v>1.6699938672129857</v>
      </c>
      <c r="AA51" s="75">
        <f>MAX(0,AB50+Observaciones!$F50-Y51-Constantes!$D$13)</f>
        <v>0</v>
      </c>
      <c r="AB51" s="75">
        <f>AB50+Observaciones!$F50-Y51-Z51-AA51-AC50</f>
        <v>65.108156545752792</v>
      </c>
      <c r="AC51" s="75">
        <f>MAX(0,(AB51-Constantes!$D$14)*(1-EXP(-Constantes!$D$22)))</f>
        <v>0.7931085147582021</v>
      </c>
      <c r="AD51" s="75">
        <f t="shared" si="3"/>
        <v>150.47749124843997</v>
      </c>
      <c r="AE51" s="75">
        <f>MAX(0,(AD51-Constantes!$D$13)*(1-EXP(-Constantes!$D$23)))</f>
        <v>0.52136111519967998</v>
      </c>
      <c r="AF51" s="75">
        <f t="shared" si="4"/>
        <v>1.3144696299578822</v>
      </c>
      <c r="AG51" s="75">
        <f>0.0526*Y51*Observaciones!$F50^1.218</f>
        <v>0</v>
      </c>
      <c r="AH51" s="75">
        <f>AG51*Constantes!$E$35</f>
        <v>0</v>
      </c>
      <c r="AI51" s="75">
        <f t="shared" si="5"/>
        <v>0</v>
      </c>
      <c r="AJ51" s="15"/>
      <c r="AK51" s="74">
        <v>45</v>
      </c>
      <c r="AL51" s="140">
        <f>ETo!$I50*((1-Constantes!$F$19)*ETo!$K50+ETo!$L50)</f>
        <v>2.5402002926442178</v>
      </c>
      <c r="AM51" s="75">
        <f>MIN(AL51*Constantes!$F$17,0.8*(AV50+Observaciones!$F50-AS51-AU51-Constantes!$D$14))</f>
        <v>1.6119116079362841</v>
      </c>
      <c r="AN51" s="75">
        <f>IF(Observaciones!$F50&gt;0.05*Constantes!$F$18,((Observaciones!$F50-0.05*Constantes!$F$18)^2)/(Observaciones!$F50+0.95*Constantes!$F$18),0)</f>
        <v>0</v>
      </c>
      <c r="AO51" s="75">
        <f>(AN51*Escenarios!$F$9*10000)/1000</f>
        <v>0</v>
      </c>
      <c r="AP51" s="75">
        <f>(Observaciones!$F50*Constantes!$F$28)/1000</f>
        <v>0</v>
      </c>
      <c r="AQ51" s="75">
        <f>(AL51*Constantes!$F$28)/1000</f>
        <v>2.5402002926442178</v>
      </c>
      <c r="AR51" s="75">
        <f t="shared" si="6"/>
        <v>0</v>
      </c>
      <c r="AS51" s="75">
        <f>IF(AR51&gt;Constantes!$F$29,1000*((AR51-Constantes!$F$29)/(Escenarios!$F$9*10000)),0)</f>
        <v>0</v>
      </c>
      <c r="AT51" s="75">
        <f>AQ51*1000/Escenarios!$F$9/10000+AM51</f>
        <v>1.6169920085215725</v>
      </c>
      <c r="AU51" s="75">
        <f>MAX(0,AV50+Observaciones!$F50-AS51-Constantes!$D$13)</f>
        <v>0</v>
      </c>
      <c r="AV51" s="75">
        <f>AV50+Observaciones!$F50-AS51-AT51-AU51-AW50</f>
        <v>65.357476921318309</v>
      </c>
      <c r="AW51" s="75">
        <f>MAX(0,(AV51-Constantes!$D$14)*(1-EXP(-Constantes!$D$22)))</f>
        <v>0.79654098204443924</v>
      </c>
      <c r="AX51" s="75">
        <f t="shared" si="7"/>
        <v>150.97799037186553</v>
      </c>
      <c r="AY51" s="75">
        <f>MAX(0,(AX51-Constantes!$D$13)*(1-EXP(-Constantes!$D$23)))</f>
        <v>0.52481831517850153</v>
      </c>
      <c r="AZ51" s="75">
        <f t="shared" si="8"/>
        <v>1.3213592972229407</v>
      </c>
      <c r="BA51" s="75">
        <f>0.0526*AS51*Observaciones!$F50^1.218</f>
        <v>0</v>
      </c>
      <c r="BB51" s="75">
        <f>BA51*Constantes!$F$35</f>
        <v>0</v>
      </c>
      <c r="BC51" s="75">
        <f t="shared" si="9"/>
        <v>0</v>
      </c>
      <c r="BD51" s="15"/>
      <c r="BE51" s="74">
        <v>45</v>
      </c>
      <c r="BF51" s="75">
        <f>0.0526*Observaciones!$F50^2.218</f>
        <v>0</v>
      </c>
      <c r="BG51" s="75">
        <f>IF(Observaciones!$F50&gt;0.05*$BK$7,((Observaciones!$F50-0.05*$BK$7)^2)/(Observaciones!$F50+0.95*$BK$7),0)</f>
        <v>0</v>
      </c>
      <c r="BH51" s="75">
        <f>0.0526*BG51*Observaciones!$F50^1.218</f>
        <v>0</v>
      </c>
      <c r="BI51" s="28"/>
      <c r="BJ51" s="28"/>
      <c r="BK51" s="103"/>
      <c r="BL51" s="38"/>
    </row>
    <row r="52" spans="2:64" s="2" customFormat="1">
      <c r="B52" s="37"/>
      <c r="C52" s="74">
        <v>46</v>
      </c>
      <c r="D52" s="140">
        <f>ETo!$I51*((1-Constantes!$D$19)*ETo!$K51+ETo!$L51)</f>
        <v>2.6146987081447359</v>
      </c>
      <c r="E52" s="75">
        <f>MIN(D52*Constantes!$D$17,0.8*(H51+Observaciones!$F51-F52-G52-Constantes!$D$14))</f>
        <v>1.6591853843648128</v>
      </c>
      <c r="F52" s="75">
        <f>IF(Observaciones!$F51&gt;0.05*Constantes!$D$18,((Observaciones!$F51-0.05*Constantes!$D$18)^2)/(Observaciones!$F51+0.95*Constantes!$D$18),0)</f>
        <v>0</v>
      </c>
      <c r="G52" s="75">
        <f>MAX(0,H51+Observaciones!$F51-F52-Constantes!$D$13)</f>
        <v>0</v>
      </c>
      <c r="H52" s="75">
        <f>H51+Observaciones!$F51-F52-E52-G52-I51</f>
        <v>64.460549975830418</v>
      </c>
      <c r="I52" s="75">
        <f>MAX(0,(H52-Constantes!$D$14)*(1-EXP(-Constantes!$D$22)))</f>
        <v>0.78419272373803872</v>
      </c>
      <c r="J52" s="75">
        <f t="shared" si="10"/>
        <v>145.10200066275172</v>
      </c>
      <c r="K52" s="75">
        <f>MAX(0,(J52-Constantes!$D$13)*(1-EXP(-Constantes!$D$23)))</f>
        <v>0.48422988945086798</v>
      </c>
      <c r="L52" s="75">
        <f t="shared" si="0"/>
        <v>1.2684226131889067</v>
      </c>
      <c r="M52" s="75">
        <f>0.0526*F52*Observaciones!$F51^1.218</f>
        <v>0</v>
      </c>
      <c r="N52" s="75">
        <f>M52*Constantes!$D$35</f>
        <v>0</v>
      </c>
      <c r="O52" s="75">
        <f t="shared" si="1"/>
        <v>0</v>
      </c>
      <c r="P52" s="15"/>
      <c r="Q52" s="74">
        <v>46</v>
      </c>
      <c r="R52" s="140">
        <f>ETo!$I51*((1-Constantes!$E$19)*ETo!$K51+ETo!$L51)</f>
        <v>2.6146987081447359</v>
      </c>
      <c r="S52" s="75">
        <f>MIN(R52*Constantes!$E$17,0.8*(AB51+Observaciones!$F51-Y52-AA52-Constantes!$D$14))</f>
        <v>1.6591853843648128</v>
      </c>
      <c r="T52" s="75">
        <f>IF(Observaciones!$F51&gt;0.05*Constantes!$E$18,((Observaciones!$F51-0.05*Constantes!$E$18)^2)/(Observaciones!$F51+0.95*Constantes!$E$18),0)</f>
        <v>0</v>
      </c>
      <c r="U52" s="75">
        <f>(T52*Escenarios!$E$9*10000)/1000</f>
        <v>0</v>
      </c>
      <c r="V52" s="75">
        <f>(Observaciones!$F51*Constantes!$E$28)/1000</f>
        <v>6.8</v>
      </c>
      <c r="W52" s="75">
        <f>(R52*Constantes!$E$28)/1000</f>
        <v>10.458794832578944</v>
      </c>
      <c r="X52" s="75">
        <f t="shared" si="2"/>
        <v>0</v>
      </c>
      <c r="Y52" s="75">
        <f>IF(X52&gt;Constantes!$E$29,1000*((X52-Constantes!$E$29)/(Escenarios!$E$9*10000)),0)</f>
        <v>0</v>
      </c>
      <c r="Z52" s="75">
        <f>W52*1000/Escenarios!$E$9/10000+S52</f>
        <v>1.6801029740299707</v>
      </c>
      <c r="AA52" s="75">
        <f>MAX(0,AB51+Observaciones!$F51-Y52-Constantes!$D$13)</f>
        <v>0</v>
      </c>
      <c r="AB52" s="75">
        <f>AB51+Observaciones!$F51-Y52-Z52-AA52-AC51</f>
        <v>64.334945056964628</v>
      </c>
      <c r="AC52" s="75">
        <f>MAX(0,(AB52-Constantes!$D$14)*(1-EXP(-Constantes!$D$22)))</f>
        <v>0.78246348370292573</v>
      </c>
      <c r="AD52" s="75">
        <f t="shared" si="3"/>
        <v>149.95613013324029</v>
      </c>
      <c r="AE52" s="75">
        <f>MAX(0,(AD52-Constantes!$D$13)*(1-EXP(-Constantes!$D$23)))</f>
        <v>0.51775981091748613</v>
      </c>
      <c r="AF52" s="75">
        <f t="shared" si="4"/>
        <v>1.300223294620412</v>
      </c>
      <c r="AG52" s="75">
        <f>0.0526*Y52*Observaciones!$F51^1.218</f>
        <v>0</v>
      </c>
      <c r="AH52" s="75">
        <f>AG52*Constantes!$E$35</f>
        <v>0</v>
      </c>
      <c r="AI52" s="75">
        <f t="shared" si="5"/>
        <v>0</v>
      </c>
      <c r="AJ52" s="15"/>
      <c r="AK52" s="74">
        <v>46</v>
      </c>
      <c r="AL52" s="140">
        <f>ETo!$I51*((1-Constantes!$F$19)*ETo!$K51+ETo!$L51)</f>
        <v>2.5556269935559359</v>
      </c>
      <c r="AM52" s="75">
        <f>MIN(AL52*Constantes!$F$17,0.8*(AV51+Observaciones!$F51-AS52-AU52-Constantes!$D$14))</f>
        <v>1.6217007880823406</v>
      </c>
      <c r="AN52" s="75">
        <f>IF(Observaciones!$F51&gt;0.05*Constantes!$F$18,((Observaciones!$F51-0.05*Constantes!$F$18)^2)/(Observaciones!$F51+0.95*Constantes!$F$18),0)</f>
        <v>0</v>
      </c>
      <c r="AO52" s="75">
        <f>(AN52*Escenarios!$F$9*10000)/1000</f>
        <v>0</v>
      </c>
      <c r="AP52" s="75">
        <f>(Observaciones!$F51*Constantes!$F$28)/1000</f>
        <v>1.7</v>
      </c>
      <c r="AQ52" s="75">
        <f>(AL52*Constantes!$F$28)/1000</f>
        <v>2.5556269935559359</v>
      </c>
      <c r="AR52" s="75">
        <f t="shared" si="6"/>
        <v>0</v>
      </c>
      <c r="AS52" s="75">
        <f>IF(AR52&gt;Constantes!$F$29,1000*((AR52-Constantes!$F$29)/(Escenarios!$F$9*10000)),0)</f>
        <v>0</v>
      </c>
      <c r="AT52" s="75">
        <f>AQ52*1000/Escenarios!$F$9/10000+AM52</f>
        <v>1.6268120420694525</v>
      </c>
      <c r="AU52" s="75">
        <f>MAX(0,AV51+Observaciones!$F51-AS52-Constantes!$D$13)</f>
        <v>0</v>
      </c>
      <c r="AV52" s="75">
        <f>AV51+Observaciones!$F51-AS52-AT52-AU52-AW51</f>
        <v>64.634123897204432</v>
      </c>
      <c r="AW52" s="75">
        <f>MAX(0,(AV52-Constantes!$D$14)*(1-EXP(-Constantes!$D$22)))</f>
        <v>0.78658236720584118</v>
      </c>
      <c r="AX52" s="75">
        <f t="shared" si="7"/>
        <v>150.45317205668704</v>
      </c>
      <c r="AY52" s="75">
        <f>MAX(0,(AX52-Constantes!$D$13)*(1-EXP(-Constantes!$D$23)))</f>
        <v>0.52119313027167902</v>
      </c>
      <c r="AZ52" s="75">
        <f t="shared" si="8"/>
        <v>1.3077754974775202</v>
      </c>
      <c r="BA52" s="75">
        <f>0.0526*AS52*Observaciones!$F51^1.218</f>
        <v>0</v>
      </c>
      <c r="BB52" s="75">
        <f>BA52*Constantes!$F$35</f>
        <v>0</v>
      </c>
      <c r="BC52" s="75">
        <f t="shared" si="9"/>
        <v>0</v>
      </c>
      <c r="BD52" s="15"/>
      <c r="BE52" s="74">
        <v>46</v>
      </c>
      <c r="BF52" s="75">
        <f>0.0526*Observaciones!$F51^2.218</f>
        <v>0.17065595668433275</v>
      </c>
      <c r="BG52" s="75">
        <f>IF(Observaciones!$F51&gt;0.05*$BK$7,((Observaciones!$F51-0.05*$BK$7)^2)/(Observaciones!$F51+0.95*$BK$7),0)</f>
        <v>0</v>
      </c>
      <c r="BH52" s="75">
        <f>0.0526*BG52*Observaciones!$F51^1.218</f>
        <v>0</v>
      </c>
      <c r="BI52" s="28"/>
      <c r="BJ52" s="28"/>
      <c r="BK52" s="103"/>
      <c r="BL52" s="38"/>
    </row>
    <row r="53" spans="2:64" s="2" customFormat="1">
      <c r="B53" s="37"/>
      <c r="C53" s="74">
        <v>47</v>
      </c>
      <c r="D53" s="140">
        <f>ETo!$I52*((1-Constantes!$D$19)*ETo!$K52+ETo!$L52)</f>
        <v>2.5932668042678864</v>
      </c>
      <c r="E53" s="75">
        <f>MIN(D53*Constantes!$D$17,0.8*(H52+Observaciones!$F52-F53-G53-Constantes!$D$14))</f>
        <v>1.6455855376364639</v>
      </c>
      <c r="F53" s="75">
        <f>IF(Observaciones!$F52&gt;0.05*Constantes!$D$18,((Observaciones!$F52-0.05*Constantes!$D$18)^2)/(Observaciones!$F52+0.95*Constantes!$D$18),0)</f>
        <v>1.6995647973582968</v>
      </c>
      <c r="G53" s="75">
        <f>MAX(0,H52+Observaciones!$F52-F53-Constantes!$D$13)</f>
        <v>5.8609851784721201</v>
      </c>
      <c r="H53" s="75">
        <f>H52+Observaciones!$F52-F53-E53-G53-I52</f>
        <v>72.570221738625492</v>
      </c>
      <c r="I53" s="75">
        <f>MAX(0,(H53-Constantes!$D$14)*(1-EXP(-Constantes!$D$22)))</f>
        <v>0.8958409713582991</v>
      </c>
      <c r="J53" s="75">
        <f t="shared" si="10"/>
        <v>150.47875595177297</v>
      </c>
      <c r="K53" s="75">
        <f>MAX(0,(J53-Constantes!$D$13)*(1-EXP(-Constantes!$D$23)))</f>
        <v>0.52136985114372347</v>
      </c>
      <c r="L53" s="75">
        <f t="shared" si="0"/>
        <v>3.1167756198603191</v>
      </c>
      <c r="M53" s="75">
        <f>0.0526*F53*Observaciones!$F52^1.218</f>
        <v>3.0421174370757496</v>
      </c>
      <c r="N53" s="75">
        <f>M53*Constantes!$D$35</f>
        <v>1.3972139705805514E-2</v>
      </c>
      <c r="O53" s="75">
        <f t="shared" si="1"/>
        <v>448.2882764089282</v>
      </c>
      <c r="P53" s="15"/>
      <c r="Q53" s="74">
        <v>47</v>
      </c>
      <c r="R53" s="140">
        <f>ETo!$I52*((1-Constantes!$E$19)*ETo!$K52+ETo!$L52)</f>
        <v>2.5932668042678864</v>
      </c>
      <c r="S53" s="75">
        <f>MIN(R53*Constantes!$E$17,0.8*(AB52+Observaciones!$F52-Y53-AA53-Constantes!$D$14))</f>
        <v>1.6455855376364639</v>
      </c>
      <c r="T53" s="75">
        <f>IF(Observaciones!$F52&gt;0.05*Constantes!$E$18,((Observaciones!$F52-0.05*Constantes!$E$18)^2)/(Observaciones!$F52+0.95*Constantes!$E$18),0)</f>
        <v>1.6995647973582968</v>
      </c>
      <c r="U53" s="75">
        <f>(T53*Escenarios!$E$9*10000)/1000</f>
        <v>849.7823986791484</v>
      </c>
      <c r="V53" s="75">
        <f>(Observaciones!$F52*Constantes!$E$28)/1000</f>
        <v>72.400000000000006</v>
      </c>
      <c r="W53" s="75">
        <f>(R53*Constantes!$E$28)/1000</f>
        <v>10.373067217071545</v>
      </c>
      <c r="X53" s="75">
        <f t="shared" si="2"/>
        <v>911.80933146207678</v>
      </c>
      <c r="Y53" s="75">
        <f>IF(X53&gt;Constantes!$E$29,1000*((X53-Constantes!$E$29)/(Escenarios!$E$9*10000)),0)</f>
        <v>0.79420689821827117</v>
      </c>
      <c r="Z53" s="75">
        <f>W53*1000/Escenarios!$E$9/10000+S53</f>
        <v>1.666331672070607</v>
      </c>
      <c r="AA53" s="75">
        <f>MAX(0,AB52+Observaciones!$F52-Y53-Constantes!$D$13)</f>
        <v>6.640738158746359</v>
      </c>
      <c r="AB53" s="75">
        <f>AB52+Observaciones!$F52-Y53-Z53-AA53-AC52</f>
        <v>72.551204844226461</v>
      </c>
      <c r="AC53" s="75">
        <f>MAX(0,(AB53-Constantes!$D$14)*(1-EXP(-Constantes!$D$22)))</f>
        <v>0.89557916015348904</v>
      </c>
      <c r="AD53" s="75">
        <f t="shared" si="3"/>
        <v>156.07910848106917</v>
      </c>
      <c r="AE53" s="75">
        <f>MAX(0,(AD53-Constantes!$D$13)*(1-EXP(-Constantes!$D$23)))</f>
        <v>0.56005431179404441</v>
      </c>
      <c r="AF53" s="75">
        <f t="shared" si="4"/>
        <v>2.2498403701658045</v>
      </c>
      <c r="AG53" s="75">
        <f>0.0526*Y53*Observaciones!$F52^1.218</f>
        <v>1.421581958787947</v>
      </c>
      <c r="AH53" s="75">
        <f>AG53*Constantes!$E$35</f>
        <v>6.5291830911468098E-3</v>
      </c>
      <c r="AI53" s="75">
        <f t="shared" si="5"/>
        <v>290.20650432482171</v>
      </c>
      <c r="AJ53" s="15"/>
      <c r="AK53" s="74">
        <v>47</v>
      </c>
      <c r="AL53" s="140">
        <f>ETo!$I52*((1-Constantes!$F$19)*ETo!$K52+ETo!$L52)</f>
        <v>2.5345956815872994</v>
      </c>
      <c r="AM53" s="75">
        <f>MIN(AL53*Constantes!$F$17,0.8*(AV52+Observaciones!$F52-AS53-AU53-Constantes!$D$14))</f>
        <v>1.6083551412880537</v>
      </c>
      <c r="AN53" s="75">
        <f>IF(Observaciones!$F52&gt;0.05*Constantes!$F$18,((Observaciones!$F52-0.05*Constantes!$F$18)^2)/(Observaciones!$F52+0.95*Constantes!$F$18),0)</f>
        <v>1.255133150048114</v>
      </c>
      <c r="AO53" s="75">
        <f>(AN53*Escenarios!$F$9*10000)/1000</f>
        <v>627.5665750240571</v>
      </c>
      <c r="AP53" s="75">
        <f>(Observaciones!$F52*Constantes!$F$28)/1000</f>
        <v>18.100000000000001</v>
      </c>
      <c r="AQ53" s="75">
        <f>(AL53*Constantes!$F$28)/1000</f>
        <v>2.5345956815872994</v>
      </c>
      <c r="AR53" s="75">
        <f t="shared" si="6"/>
        <v>643.13197934246978</v>
      </c>
      <c r="AS53" s="75">
        <f>IF(AR53&gt;Constantes!$F$29,1000*((AR53-Constantes!$F$29)/(Escenarios!$F$9*10000)),0)</f>
        <v>1.0289110175084688</v>
      </c>
      <c r="AT53" s="75">
        <f>AQ53*1000/Escenarios!$F$9/10000+AM53</f>
        <v>1.6134243326512283</v>
      </c>
      <c r="AU53" s="75">
        <f>MAX(0,AV52+Observaciones!$F52-AS53-Constantes!$D$13)</f>
        <v>6.7052128796959636</v>
      </c>
      <c r="AV53" s="75">
        <f>AV52+Observaciones!$F52-AS53-AT53-AU53-AW52</f>
        <v>72.599993300142927</v>
      </c>
      <c r="AW53" s="75">
        <f>MAX(0,(AV53-Constantes!$D$14)*(1-EXP(-Constantes!$D$22)))</f>
        <v>0.8962508452434037</v>
      </c>
      <c r="AX53" s="75">
        <f t="shared" si="7"/>
        <v>156.63719180611133</v>
      </c>
      <c r="AY53" s="75">
        <f>MAX(0,(AX53-Constantes!$D$13)*(1-EXP(-Constantes!$D$23)))</f>
        <v>0.56390927490828724</v>
      </c>
      <c r="AZ53" s="75">
        <f t="shared" si="8"/>
        <v>2.4890711376601597</v>
      </c>
      <c r="BA53" s="75">
        <f>0.0526*AS53*Observaciones!$F52^1.218</f>
        <v>1.8416880323875018</v>
      </c>
      <c r="BB53" s="75">
        <f>BA53*Constantes!$F$35</f>
        <v>2.8771047868879026E-3</v>
      </c>
      <c r="BC53" s="75">
        <f t="shared" si="9"/>
        <v>115.5894961520671</v>
      </c>
      <c r="BD53" s="15"/>
      <c r="BE53" s="74">
        <v>47</v>
      </c>
      <c r="BF53" s="75">
        <f>0.0526*Observaciones!$F52^2.218</f>
        <v>32.397897212660951</v>
      </c>
      <c r="BG53" s="75">
        <f>IF(Observaciones!$F52&gt;0.05*$BK$7,((Observaciones!$F52-0.05*$BK$7)^2)/(Observaciones!$F52+0.95*$BK$7),0)</f>
        <v>5.2528137177856484</v>
      </c>
      <c r="BH53" s="75">
        <f>0.0526*BG53*Observaciones!$F52^1.218</f>
        <v>9.4022165141477867</v>
      </c>
      <c r="BI53" s="28"/>
      <c r="BJ53" s="28"/>
      <c r="BK53" s="103"/>
      <c r="BL53" s="38"/>
    </row>
    <row r="54" spans="2:64" s="2" customFormat="1">
      <c r="B54" s="37"/>
      <c r="C54" s="74">
        <v>48</v>
      </c>
      <c r="D54" s="140">
        <f>ETo!$I53*((1-Constantes!$D$19)*ETo!$K53+ETo!$L53)</f>
        <v>2.592849202205421</v>
      </c>
      <c r="E54" s="75">
        <f>MIN(D54*Constantes!$D$17,0.8*(H53+Observaciones!$F53-F54-G54-Constantes!$D$14))</f>
        <v>1.6453205437247886</v>
      </c>
      <c r="F54" s="75">
        <f>IF(Observaciones!$F53&gt;0.05*Constantes!$D$18,((Observaciones!$F53-0.05*Constantes!$D$18)^2)/(Observaciones!$F53+0.95*Constantes!$D$18),0)</f>
        <v>0</v>
      </c>
      <c r="G54" s="75">
        <f>MAX(0,H53+Observaciones!$F53-F54-Constantes!$D$13)</f>
        <v>0</v>
      </c>
      <c r="H54" s="75">
        <f>H53+Observaciones!$F53-F54-E54-G54-I53</f>
        <v>71.429060223542407</v>
      </c>
      <c r="I54" s="75">
        <f>MAX(0,(H54-Constantes!$D$14)*(1-EXP(-Constantes!$D$22)))</f>
        <v>0.88013026355934432</v>
      </c>
      <c r="J54" s="75">
        <f t="shared" si="10"/>
        <v>149.95738610062924</v>
      </c>
      <c r="K54" s="75">
        <f>MAX(0,(J54-Constantes!$D$13)*(1-EXP(-Constantes!$D$23)))</f>
        <v>0.51776848651795626</v>
      </c>
      <c r="L54" s="75">
        <f t="shared" si="0"/>
        <v>1.3978987500773006</v>
      </c>
      <c r="M54" s="75">
        <f>0.0526*F54*Observaciones!$F53^1.218</f>
        <v>0</v>
      </c>
      <c r="N54" s="75">
        <f>M54*Constantes!$D$35</f>
        <v>0</v>
      </c>
      <c r="O54" s="75">
        <f t="shared" si="1"/>
        <v>0</v>
      </c>
      <c r="P54" s="15"/>
      <c r="Q54" s="74">
        <v>48</v>
      </c>
      <c r="R54" s="140">
        <f>ETo!$I53*((1-Constantes!$E$19)*ETo!$K53+ETo!$L53)</f>
        <v>2.592849202205421</v>
      </c>
      <c r="S54" s="75">
        <f>MIN(R54*Constantes!$E$17,0.8*(AB53+Observaciones!$F53-Y54-AA54-Constantes!$D$14))</f>
        <v>1.6453205437247886</v>
      </c>
      <c r="T54" s="75">
        <f>IF(Observaciones!$F53&gt;0.05*Constantes!$E$18,((Observaciones!$F53-0.05*Constantes!$E$18)^2)/(Observaciones!$F53+0.95*Constantes!$E$18),0)</f>
        <v>0</v>
      </c>
      <c r="U54" s="75">
        <f>(T54*Escenarios!$E$9*10000)/1000</f>
        <v>0</v>
      </c>
      <c r="V54" s="75">
        <f>(Observaciones!$F53*Constantes!$E$28)/1000</f>
        <v>5.6</v>
      </c>
      <c r="W54" s="75">
        <f>(R54*Constantes!$E$28)/1000</f>
        <v>10.371396808821684</v>
      </c>
      <c r="X54" s="75">
        <f t="shared" si="2"/>
        <v>0</v>
      </c>
      <c r="Y54" s="75">
        <f>IF(X54&gt;Constantes!$E$29,1000*((X54-Constantes!$E$29)/(Escenarios!$E$9*10000)),0)</f>
        <v>0</v>
      </c>
      <c r="Z54" s="75">
        <f>W54*1000/Escenarios!$E$9/10000+S54</f>
        <v>1.6660633373424321</v>
      </c>
      <c r="AA54" s="75">
        <f>MAX(0,AB53+Observaciones!$F53-Y54-Constantes!$D$13)</f>
        <v>0</v>
      </c>
      <c r="AB54" s="75">
        <f>AB53+Observaciones!$F53-Y54-Z54-AA54-AC53</f>
        <v>71.389562346730543</v>
      </c>
      <c r="AC54" s="75">
        <f>MAX(0,(AB54-Constantes!$D$14)*(1-EXP(-Constantes!$D$22)))</f>
        <v>0.87958648461739053</v>
      </c>
      <c r="AD54" s="75">
        <f t="shared" si="3"/>
        <v>155.51905416927514</v>
      </c>
      <c r="AE54" s="75">
        <f>MAX(0,(AD54-Constantes!$D$13)*(1-EXP(-Constantes!$D$23)))</f>
        <v>0.55618573407981942</v>
      </c>
      <c r="AF54" s="75">
        <f t="shared" si="4"/>
        <v>1.4357722186972099</v>
      </c>
      <c r="AG54" s="75">
        <f>0.0526*Y54*Observaciones!$F53^1.218</f>
        <v>0</v>
      </c>
      <c r="AH54" s="75">
        <f>AG54*Constantes!$E$35</f>
        <v>0</v>
      </c>
      <c r="AI54" s="75">
        <f t="shared" si="5"/>
        <v>0</v>
      </c>
      <c r="AJ54" s="15"/>
      <c r="AK54" s="74">
        <v>48</v>
      </c>
      <c r="AL54" s="140">
        <f>ETo!$I53*((1-Constantes!$F$19)*ETo!$K53+ETo!$L53)</f>
        <v>2.5341784835112167</v>
      </c>
      <c r="AM54" s="75">
        <f>MIN(AL54*Constantes!$F$17,0.8*(AV53+Observaciones!$F53-AS54-AU54-Constantes!$D$14))</f>
        <v>1.608090403730313</v>
      </c>
      <c r="AN54" s="75">
        <f>IF(Observaciones!$F53&gt;0.05*Constantes!$F$18,((Observaciones!$F53-0.05*Constantes!$F$18)^2)/(Observaciones!$F53+0.95*Constantes!$F$18),0)</f>
        <v>0</v>
      </c>
      <c r="AO54" s="75">
        <f>(AN54*Escenarios!$F$9*10000)/1000</f>
        <v>0</v>
      </c>
      <c r="AP54" s="75">
        <f>(Observaciones!$F53*Constantes!$F$28)/1000</f>
        <v>1.4</v>
      </c>
      <c r="AQ54" s="75">
        <f>(AL54*Constantes!$F$28)/1000</f>
        <v>2.5341784835112167</v>
      </c>
      <c r="AR54" s="75">
        <f t="shared" si="6"/>
        <v>0</v>
      </c>
      <c r="AS54" s="75">
        <f>IF(AR54&gt;Constantes!$F$29,1000*((AR54-Constantes!$F$29)/(Escenarios!$F$9*10000)),0)</f>
        <v>0</v>
      </c>
      <c r="AT54" s="75">
        <f>AQ54*1000/Escenarios!$F$9/10000+AM54</f>
        <v>1.6131587606973354</v>
      </c>
      <c r="AU54" s="75">
        <f>MAX(0,AV53+Observaciones!$F53-AS54-Constantes!$D$13)</f>
        <v>0</v>
      </c>
      <c r="AV54" s="75">
        <f>AV53+Observaciones!$F53-AS54-AT54-AU54-AW53</f>
        <v>71.490583694202201</v>
      </c>
      <c r="AW54" s="75">
        <f>MAX(0,(AV54-Constantes!$D$14)*(1-EXP(-Constantes!$D$22)))</f>
        <v>0.88097727536051185</v>
      </c>
      <c r="AX54" s="75">
        <f t="shared" si="7"/>
        <v>156.07328253120303</v>
      </c>
      <c r="AY54" s="75">
        <f>MAX(0,(AX54-Constantes!$D$13)*(1-EXP(-Constantes!$D$23)))</f>
        <v>0.56001406901876039</v>
      </c>
      <c r="AZ54" s="75">
        <f t="shared" si="8"/>
        <v>1.4409913443792721</v>
      </c>
      <c r="BA54" s="75">
        <f>0.0526*AS54*Observaciones!$F53^1.218</f>
        <v>0</v>
      </c>
      <c r="BB54" s="75">
        <f>BA54*Constantes!$F$35</f>
        <v>0</v>
      </c>
      <c r="BC54" s="75">
        <f t="shared" si="9"/>
        <v>0</v>
      </c>
      <c r="BD54" s="15"/>
      <c r="BE54" s="74">
        <v>48</v>
      </c>
      <c r="BF54" s="75">
        <f>0.0526*Observaciones!$F53^2.218</f>
        <v>0.11094244358496377</v>
      </c>
      <c r="BG54" s="75">
        <f>IF(Observaciones!$F53&gt;0.05*$BK$7,((Observaciones!$F53-0.05*$BK$7)^2)/(Observaciones!$F53+0.95*$BK$7),0)</f>
        <v>0</v>
      </c>
      <c r="BH54" s="75">
        <f>0.0526*BG54*Observaciones!$F53^1.218</f>
        <v>0</v>
      </c>
      <c r="BI54" s="28"/>
      <c r="BJ54" s="28"/>
      <c r="BK54" s="103"/>
      <c r="BL54" s="38"/>
    </row>
    <row r="55" spans="2:64" s="2" customFormat="1">
      <c r="B55" s="37"/>
      <c r="C55" s="74">
        <v>49</v>
      </c>
      <c r="D55" s="140">
        <f>ETo!$I54*((1-Constantes!$D$19)*ETo!$K54+ETo!$L54)</f>
        <v>2.6397741041352587</v>
      </c>
      <c r="E55" s="75">
        <f>MIN(D55*Constantes!$D$17,0.8*(H54+Observaciones!$F54-F55-G55-Constantes!$D$14))</f>
        <v>1.6750972484755944</v>
      </c>
      <c r="F55" s="75">
        <f>IF(Observaciones!$F54&gt;0.05*Constantes!$D$18,((Observaciones!$F54-0.05*Constantes!$D$18)^2)/(Observaciones!$F54+0.95*Constantes!$D$18),0)</f>
        <v>0.61110522653762211</v>
      </c>
      <c r="G55" s="75">
        <f>MAX(0,H54+Observaciones!$F54-F55-Constantes!$D$13)</f>
        <v>8.3179549970047901</v>
      </c>
      <c r="H55" s="75">
        <f>H54+Observaciones!$F54-F55-E55-G55-I54</f>
        <v>72.444772487965068</v>
      </c>
      <c r="I55" s="75">
        <f>MAX(0,(H55-Constantes!$D$14)*(1-EXP(-Constantes!$D$22)))</f>
        <v>0.89411387445337032</v>
      </c>
      <c r="J55" s="75">
        <f t="shared" si="10"/>
        <v>157.75757261111607</v>
      </c>
      <c r="K55" s="75">
        <f>MAX(0,(J55-Constantes!$D$13)*(1-EXP(-Constantes!$D$23)))</f>
        <v>0.57164831043111486</v>
      </c>
      <c r="L55" s="75">
        <f t="shared" si="0"/>
        <v>2.0768674114221071</v>
      </c>
      <c r="M55" s="75">
        <f>0.0526*F55*Observaciones!$F54^1.218</f>
        <v>0.69684812861139989</v>
      </c>
      <c r="N55" s="75">
        <f>M55*Constantes!$D$35</f>
        <v>3.2005534329558388E-3</v>
      </c>
      <c r="O55" s="75">
        <f t="shared" si="1"/>
        <v>154.10485115004536</v>
      </c>
      <c r="P55" s="15"/>
      <c r="Q55" s="74">
        <v>49</v>
      </c>
      <c r="R55" s="140">
        <f>ETo!$I54*((1-Constantes!$E$19)*ETo!$K54+ETo!$L54)</f>
        <v>2.6397741041352587</v>
      </c>
      <c r="S55" s="75">
        <f>MIN(R55*Constantes!$E$17,0.8*(AB54+Observaciones!$F54-Y55-AA55-Constantes!$D$14))</f>
        <v>1.6750972484755944</v>
      </c>
      <c r="T55" s="75">
        <f>IF(Observaciones!$F54&gt;0.05*Constantes!$E$18,((Observaciones!$F54-0.05*Constantes!$E$18)^2)/(Observaciones!$F54+0.95*Constantes!$E$18),0)</f>
        <v>0.61110522653762211</v>
      </c>
      <c r="U55" s="75">
        <f>(T55*Escenarios!$E$9*10000)/1000</f>
        <v>305.552613268811</v>
      </c>
      <c r="V55" s="75">
        <f>(Observaciones!$F54*Constantes!$E$28)/1000</f>
        <v>50</v>
      </c>
      <c r="W55" s="75">
        <f>(R55*Constantes!$E$28)/1000</f>
        <v>10.559096416541035</v>
      </c>
      <c r="X55" s="75">
        <f t="shared" si="2"/>
        <v>344.99351685226998</v>
      </c>
      <c r="Y55" s="75">
        <f>IF(X55&gt;Constantes!$E$29,1000*((X55-Constantes!$E$29)/(Escenarios!$E$9*10000)),0)</f>
        <v>0</v>
      </c>
      <c r="Z55" s="75">
        <f>W55*1000/Escenarios!$E$9/10000+S55</f>
        <v>1.6962154413086765</v>
      </c>
      <c r="AA55" s="75">
        <f>MAX(0,AB54+Observaciones!$F54-Y55-Constantes!$D$13)</f>
        <v>8.8895623467305427</v>
      </c>
      <c r="AB55" s="75">
        <f>AB54+Observaciones!$F54-Y55-Z55-AA55-AC54</f>
        <v>72.424198074073928</v>
      </c>
      <c r="AC55" s="75">
        <f>MAX(0,(AB55-Constantes!$D$14)*(1-EXP(-Constantes!$D$22)))</f>
        <v>0.89383062041745509</v>
      </c>
      <c r="AD55" s="75">
        <f t="shared" si="3"/>
        <v>163.85243078192585</v>
      </c>
      <c r="AE55" s="75">
        <f>MAX(0,(AD55-Constantes!$D$13)*(1-EXP(-Constantes!$D$23)))</f>
        <v>0.61374857105660219</v>
      </c>
      <c r="AF55" s="75">
        <f t="shared" si="4"/>
        <v>1.5075791914740573</v>
      </c>
      <c r="AG55" s="75">
        <f>0.0526*Y55*Observaciones!$F54^1.218</f>
        <v>0</v>
      </c>
      <c r="AH55" s="75">
        <f>AG55*Constantes!$E$35</f>
        <v>0</v>
      </c>
      <c r="AI55" s="75">
        <f t="shared" si="5"/>
        <v>0</v>
      </c>
      <c r="AJ55" s="15"/>
      <c r="AK55" s="74">
        <v>49</v>
      </c>
      <c r="AL55" s="140">
        <f>ETo!$I54*((1-Constantes!$F$19)*ETo!$K54+ETo!$L54)</f>
        <v>2.5802128657641905</v>
      </c>
      <c r="AM55" s="75">
        <f>MIN(AL55*Constantes!$F$17,0.8*(AV54+Observaciones!$F54-AS55-AU55-Constantes!$D$14))</f>
        <v>1.6373020195751813</v>
      </c>
      <c r="AN55" s="75">
        <f>IF(Observaciones!$F54&gt;0.05*Constantes!$F$18,((Observaciones!$F54-0.05*Constantes!$F$18)^2)/(Observaciones!$F54+0.95*Constantes!$F$18),0)</f>
        <v>0.40047241225163754</v>
      </c>
      <c r="AO55" s="75">
        <f>(AN55*Escenarios!$F$9*10000)/1000</f>
        <v>200.23620612581877</v>
      </c>
      <c r="AP55" s="75">
        <f>(Observaciones!$F54*Constantes!$F$28)/1000</f>
        <v>12.5</v>
      </c>
      <c r="AQ55" s="75">
        <f>(AL55*Constantes!$F$28)/1000</f>
        <v>2.5802128657641905</v>
      </c>
      <c r="AR55" s="75">
        <f t="shared" si="6"/>
        <v>210.15599326005457</v>
      </c>
      <c r="AS55" s="75">
        <f>IF(AR55&gt;Constantes!$F$29,1000*((AR55-Constantes!$F$29)/(Escenarios!$F$9*10000)),0)</f>
        <v>0.16295904534363856</v>
      </c>
      <c r="AT55" s="75">
        <f>AQ55*1000/Escenarios!$F$9/10000+AM55</f>
        <v>1.6424624453067096</v>
      </c>
      <c r="AU55" s="75">
        <f>MAX(0,AV54+Observaciones!$F54-AS55-Constantes!$D$13)</f>
        <v>8.8276246488585599</v>
      </c>
      <c r="AV55" s="75">
        <f>AV54+Observaciones!$F54-AS55-AT55-AU55-AW54</f>
        <v>72.476560279332787</v>
      </c>
      <c r="AW55" s="75">
        <f>MAX(0,(AV55-Constantes!$D$14)*(1-EXP(-Constantes!$D$22)))</f>
        <v>0.89455150637063319</v>
      </c>
      <c r="AX55" s="75">
        <f t="shared" si="7"/>
        <v>164.34089311104285</v>
      </c>
      <c r="AY55" s="75">
        <f>MAX(0,(AX55-Constantes!$D$13)*(1-EXP(-Constantes!$D$23)))</f>
        <v>0.61712262682381402</v>
      </c>
      <c r="AZ55" s="75">
        <f t="shared" si="8"/>
        <v>1.6746331785380857</v>
      </c>
      <c r="BA55" s="75">
        <f>0.0526*AS55*Observaciones!$F54^1.218</f>
        <v>0.18582348973090268</v>
      </c>
      <c r="BB55" s="75">
        <f>BA55*Constantes!$F$35</f>
        <v>2.9029544766488719E-4</v>
      </c>
      <c r="BC55" s="75">
        <f t="shared" si="9"/>
        <v>17.334867801813655</v>
      </c>
      <c r="BD55" s="15"/>
      <c r="BE55" s="74">
        <v>49</v>
      </c>
      <c r="BF55" s="75">
        <f>0.0526*Observaciones!$F54^2.218</f>
        <v>14.253848976214318</v>
      </c>
      <c r="BG55" s="75">
        <f>IF(Observaciones!$F54&gt;0.05*$BK$7,((Observaciones!$F54-0.05*$BK$7)^2)/(Observaciones!$F54+0.95*$BK$7),0)</f>
        <v>2.5537914433149203</v>
      </c>
      <c r="BH55" s="75">
        <f>0.0526*BG55*Observaciones!$F54^1.218</f>
        <v>2.9121086039807391</v>
      </c>
      <c r="BI55" s="28"/>
      <c r="BJ55" s="28"/>
      <c r="BK55" s="103"/>
      <c r="BL55" s="38"/>
    </row>
    <row r="56" spans="2:64" s="2" customFormat="1">
      <c r="B56" s="37"/>
      <c r="C56" s="74">
        <v>50</v>
      </c>
      <c r="D56" s="140">
        <f>ETo!$I55*((1-Constantes!$D$19)*ETo!$K55+ETo!$L55)</f>
        <v>2.5678683733559877</v>
      </c>
      <c r="E56" s="75">
        <f>MIN(D56*Constantes!$D$17,0.8*(H55+Observaciones!$F55-F56-G56-Constantes!$D$14))</f>
        <v>1.629468688217617</v>
      </c>
      <c r="F56" s="75">
        <f>IF(Observaciones!$F55&gt;0.05*Constantes!$D$18,((Observaciones!$F55-0.05*Constantes!$D$18)^2)/(Observaciones!$F55+0.95*Constantes!$D$18),0)</f>
        <v>0</v>
      </c>
      <c r="G56" s="75">
        <f>MAX(0,H55+Observaciones!$F55-F56-Constantes!$D$13)</f>
        <v>0</v>
      </c>
      <c r="H56" s="75">
        <f>H55+Observaciones!$F55-F56-E56-G56-I55</f>
        <v>69.921189925294087</v>
      </c>
      <c r="I56" s="75">
        <f>MAX(0,(H56-Constantes!$D$14)*(1-EXP(-Constantes!$D$22)))</f>
        <v>0.85937096757767306</v>
      </c>
      <c r="J56" s="75">
        <f t="shared" si="10"/>
        <v>157.18592430068497</v>
      </c>
      <c r="K56" s="75">
        <f>MAX(0,(J56-Constantes!$D$13)*(1-EXP(-Constantes!$D$23)))</f>
        <v>0.56769964711840137</v>
      </c>
      <c r="L56" s="75">
        <f t="shared" si="0"/>
        <v>1.4270706146960745</v>
      </c>
      <c r="M56" s="75">
        <f>0.0526*F56*Observaciones!$F55^1.218</f>
        <v>0</v>
      </c>
      <c r="N56" s="75">
        <f>M56*Constantes!$D$35</f>
        <v>0</v>
      </c>
      <c r="O56" s="75">
        <f t="shared" si="1"/>
        <v>0</v>
      </c>
      <c r="P56" s="15"/>
      <c r="Q56" s="74">
        <v>50</v>
      </c>
      <c r="R56" s="140">
        <f>ETo!$I55*((1-Constantes!$E$19)*ETo!$K55+ETo!$L55)</f>
        <v>2.5678683733559877</v>
      </c>
      <c r="S56" s="75">
        <f>MIN(R56*Constantes!$E$17,0.8*(AB55+Observaciones!$F55-Y56-AA56-Constantes!$D$14))</f>
        <v>1.629468688217617</v>
      </c>
      <c r="T56" s="75">
        <f>IF(Observaciones!$F55&gt;0.05*Constantes!$E$18,((Observaciones!$F55-0.05*Constantes!$E$18)^2)/(Observaciones!$F55+0.95*Constantes!$E$18),0)</f>
        <v>0</v>
      </c>
      <c r="U56" s="75">
        <f>(T56*Escenarios!$E$9*10000)/1000</f>
        <v>0</v>
      </c>
      <c r="V56" s="75">
        <f>(Observaciones!$F55*Constantes!$E$28)/1000</f>
        <v>0</v>
      </c>
      <c r="W56" s="75">
        <f>(R56*Constantes!$E$28)/1000</f>
        <v>10.271473493423951</v>
      </c>
      <c r="X56" s="75">
        <f t="shared" si="2"/>
        <v>0</v>
      </c>
      <c r="Y56" s="75">
        <f>IF(X56&gt;Constantes!$E$29,1000*((X56-Constantes!$E$29)/(Escenarios!$E$9*10000)),0)</f>
        <v>0</v>
      </c>
      <c r="Z56" s="75">
        <f>W56*1000/Escenarios!$E$9/10000+S56</f>
        <v>1.6500116352044649</v>
      </c>
      <c r="AA56" s="75">
        <f>MAX(0,AB55+Observaciones!$F55-Y56-Constantes!$D$13)</f>
        <v>0</v>
      </c>
      <c r="AB56" s="75">
        <f>AB55+Observaciones!$F55-Y56-Z56-AA56-AC55</f>
        <v>69.880355818452003</v>
      </c>
      <c r="AC56" s="75">
        <f>MAX(0,(AB56-Constantes!$D$14)*(1-EXP(-Constantes!$D$22)))</f>
        <v>0.85880879236202834</v>
      </c>
      <c r="AD56" s="75">
        <f t="shared" si="3"/>
        <v>163.23868221086926</v>
      </c>
      <c r="AE56" s="75">
        <f>MAX(0,(AD56-Constantes!$D$13)*(1-EXP(-Constantes!$D$23)))</f>
        <v>0.60950910000151615</v>
      </c>
      <c r="AF56" s="75">
        <f t="shared" si="4"/>
        <v>1.4683178923635445</v>
      </c>
      <c r="AG56" s="75">
        <f>0.0526*Y56*Observaciones!$F55^1.218</f>
        <v>0</v>
      </c>
      <c r="AH56" s="75">
        <f>AG56*Constantes!$E$35</f>
        <v>0</v>
      </c>
      <c r="AI56" s="75">
        <f t="shared" si="5"/>
        <v>0</v>
      </c>
      <c r="AJ56" s="15"/>
      <c r="AK56" s="74">
        <v>50</v>
      </c>
      <c r="AL56" s="140">
        <f>ETo!$I55*((1-Constantes!$F$19)*ETo!$K55+ETo!$L55)</f>
        <v>2.5096603160564728</v>
      </c>
      <c r="AM56" s="75">
        <f>MIN(AL56*Constantes!$F$17,0.8*(AV55+Observaciones!$F55-AS56-AU56-Constantes!$D$14))</f>
        <v>1.5925321350221051</v>
      </c>
      <c r="AN56" s="75">
        <f>IF(Observaciones!$F55&gt;0.05*Constantes!$F$18,((Observaciones!$F55-0.05*Constantes!$F$18)^2)/(Observaciones!$F55+0.95*Constantes!$F$18),0)</f>
        <v>0</v>
      </c>
      <c r="AO56" s="75">
        <f>(AN56*Escenarios!$F$9*10000)/1000</f>
        <v>0</v>
      </c>
      <c r="AP56" s="75">
        <f>(Observaciones!$F55*Constantes!$F$28)/1000</f>
        <v>0</v>
      </c>
      <c r="AQ56" s="75">
        <f>(AL56*Constantes!$F$28)/1000</f>
        <v>2.5096603160564728</v>
      </c>
      <c r="AR56" s="75">
        <f t="shared" si="6"/>
        <v>0</v>
      </c>
      <c r="AS56" s="75">
        <f>IF(AR56&gt;Constantes!$F$29,1000*((AR56-Constantes!$F$29)/(Escenarios!$F$9*10000)),0)</f>
        <v>0</v>
      </c>
      <c r="AT56" s="75">
        <f>AQ56*1000/Escenarios!$F$9/10000+AM56</f>
        <v>1.5975514556542181</v>
      </c>
      <c r="AU56" s="75">
        <f>MAX(0,AV55+Observaciones!$F55-AS56-Constantes!$D$13)</f>
        <v>0</v>
      </c>
      <c r="AV56" s="75">
        <f>AV55+Observaciones!$F55-AS56-AT56-AU56-AW55</f>
        <v>69.984457317307943</v>
      </c>
      <c r="AW56" s="75">
        <f>MAX(0,(AV56-Constantes!$D$14)*(1-EXP(-Constantes!$D$22)))</f>
        <v>0.86024198845946231</v>
      </c>
      <c r="AX56" s="75">
        <f t="shared" si="7"/>
        <v>163.72377048421905</v>
      </c>
      <c r="AY56" s="75">
        <f>MAX(0,(AX56-Constantes!$D$13)*(1-EXP(-Constantes!$D$23)))</f>
        <v>0.61285984946312022</v>
      </c>
      <c r="AZ56" s="75">
        <f t="shared" si="8"/>
        <v>1.4731018379225826</v>
      </c>
      <c r="BA56" s="75">
        <f>0.0526*AS56*Observaciones!$F55^1.218</f>
        <v>0</v>
      </c>
      <c r="BB56" s="75">
        <f>BA56*Constantes!$F$35</f>
        <v>0</v>
      </c>
      <c r="BC56" s="75">
        <f t="shared" si="9"/>
        <v>0</v>
      </c>
      <c r="BD56" s="15"/>
      <c r="BE56" s="74">
        <v>50</v>
      </c>
      <c r="BF56" s="75">
        <f>0.0526*Observaciones!$F55^2.218</f>
        <v>0</v>
      </c>
      <c r="BG56" s="75">
        <f>IF(Observaciones!$F55&gt;0.05*$BK$7,((Observaciones!$F55-0.05*$BK$7)^2)/(Observaciones!$F55+0.95*$BK$7),0)</f>
        <v>0</v>
      </c>
      <c r="BH56" s="75">
        <f>0.0526*BG56*Observaciones!$F55^1.218</f>
        <v>0</v>
      </c>
      <c r="BI56" s="28"/>
      <c r="BJ56" s="28"/>
      <c r="BK56" s="103"/>
      <c r="BL56" s="38"/>
    </row>
    <row r="57" spans="2:64" s="2" customFormat="1">
      <c r="B57" s="37"/>
      <c r="C57" s="74">
        <v>51</v>
      </c>
      <c r="D57" s="140">
        <f>ETo!$I56*((1-Constantes!$D$19)*ETo!$K56+ETo!$L56)</f>
        <v>2.4802779604663217</v>
      </c>
      <c r="E57" s="75">
        <f>MIN(D57*Constantes!$D$17,0.8*(H56+Observaciones!$F56-F57-G57-Constantes!$D$14))</f>
        <v>1.5738872430498365</v>
      </c>
      <c r="F57" s="75">
        <f>IF(Observaciones!$F56&gt;0.05*Constantes!$D$18,((Observaciones!$F56-0.05*Constantes!$D$18)^2)/(Observaciones!$F56+0.95*Constantes!$D$18),0)</f>
        <v>3.3328916398899362</v>
      </c>
      <c r="G57" s="75">
        <f>MAX(0,H56+Observaciones!$F56-F57-Constantes!$D$13)</f>
        <v>15.58829828540415</v>
      </c>
      <c r="H57" s="75">
        <f>H56+Observaciones!$F56-F57-E57-G57-I56</f>
        <v>72.566741789372486</v>
      </c>
      <c r="I57" s="75">
        <f>MAX(0,(H57-Constantes!$D$14)*(1-EXP(-Constantes!$D$22)))</f>
        <v>0.89579306186858487</v>
      </c>
      <c r="J57" s="75">
        <f t="shared" si="10"/>
        <v>172.20652293897075</v>
      </c>
      <c r="K57" s="75">
        <f>MAX(0,(J57-Constantes!$D$13)*(1-EXP(-Constantes!$D$23)))</f>
        <v>0.67145450075081226</v>
      </c>
      <c r="L57" s="75">
        <f t="shared" si="0"/>
        <v>4.9001392025093331</v>
      </c>
      <c r="M57" s="75">
        <f>0.0526*F57*Observaciones!$F56^1.218</f>
        <v>8.4120961984813434</v>
      </c>
      <c r="N57" s="75">
        <f>M57*Constantes!$D$35</f>
        <v>3.8635912562546525E-2</v>
      </c>
      <c r="O57" s="75">
        <f t="shared" si="1"/>
        <v>788.46561221692002</v>
      </c>
      <c r="P57" s="15"/>
      <c r="Q57" s="74">
        <v>51</v>
      </c>
      <c r="R57" s="140">
        <f>ETo!$I56*((1-Constantes!$E$19)*ETo!$K56+ETo!$L56)</f>
        <v>2.4802779604663217</v>
      </c>
      <c r="S57" s="75">
        <f>MIN(R57*Constantes!$E$17,0.8*(AB56+Observaciones!$F56-Y57-AA57-Constantes!$D$14))</f>
        <v>1.5738872430498365</v>
      </c>
      <c r="T57" s="75">
        <f>IF(Observaciones!$F56&gt;0.05*Constantes!$E$18,((Observaciones!$F56-0.05*Constantes!$E$18)^2)/(Observaciones!$F56+0.95*Constantes!$E$18),0)</f>
        <v>3.3328916398899362</v>
      </c>
      <c r="U57" s="75">
        <f>(T57*Escenarios!$E$9*10000)/1000</f>
        <v>1666.445819944968</v>
      </c>
      <c r="V57" s="75">
        <f>(Observaciones!$F56*Constantes!$E$28)/1000</f>
        <v>96</v>
      </c>
      <c r="W57" s="75">
        <f>(R57*Constantes!$E$28)/1000</f>
        <v>9.9211118418652866</v>
      </c>
      <c r="X57" s="75">
        <f t="shared" si="2"/>
        <v>1752.5247081031027</v>
      </c>
      <c r="Y57" s="75">
        <f>IF(X57&gt;Constantes!$E$29,1000*((X57-Constantes!$E$29)/(Escenarios!$E$9*10000)),0)</f>
        <v>2.4756376515003229</v>
      </c>
      <c r="Z57" s="75">
        <f>W57*1000/Escenarios!$E$9/10000+S57</f>
        <v>1.5937294667335671</v>
      </c>
      <c r="AA57" s="75">
        <f>MAX(0,AB56+Observaciones!$F56-Y57-Constantes!$D$13)</f>
        <v>16.404718166951682</v>
      </c>
      <c r="AB57" s="75">
        <f>AB56+Observaciones!$F56-Y57-Z57-AA57-AC56</f>
        <v>72.54746174090441</v>
      </c>
      <c r="AC57" s="75">
        <f>MAX(0,(AB57-Constantes!$D$14)*(1-EXP(-Constantes!$D$22)))</f>
        <v>0.89552762774394246</v>
      </c>
      <c r="AD57" s="75">
        <f t="shared" si="3"/>
        <v>179.03389127781944</v>
      </c>
      <c r="AE57" s="75">
        <f>MAX(0,(AD57-Constantes!$D$13)*(1-EXP(-Constantes!$D$23)))</f>
        <v>0.71861457870444601</v>
      </c>
      <c r="AF57" s="75">
        <f t="shared" si="4"/>
        <v>4.0897798579487112</v>
      </c>
      <c r="AG57" s="75">
        <f>0.0526*Y57*Observaciones!$F56^1.218</f>
        <v>6.2484185887576205</v>
      </c>
      <c r="AH57" s="75">
        <f>AG57*Constantes!$E$35</f>
        <v>2.869835871503856E-2</v>
      </c>
      <c r="AI57" s="75">
        <f t="shared" si="5"/>
        <v>701.70913134264993</v>
      </c>
      <c r="AJ57" s="15"/>
      <c r="AK57" s="74">
        <v>51</v>
      </c>
      <c r="AL57" s="140">
        <f>ETo!$I56*((1-Constantes!$F$19)*ETo!$K56+ETo!$L56)</f>
        <v>2.4237871334794274</v>
      </c>
      <c r="AM57" s="75">
        <f>MIN(AL57*Constantes!$F$17,0.8*(AV56+Observaciones!$F56-AS57-AU57-Constantes!$D$14))</f>
        <v>1.5380403769480662</v>
      </c>
      <c r="AN57" s="75">
        <f>IF(Observaciones!$F56&gt;0.05*Constantes!$F$18,((Observaciones!$F56-0.05*Constantes!$F$18)^2)/(Observaciones!$F56+0.95*Constantes!$F$18),0)</f>
        <v>2.5965093747597852</v>
      </c>
      <c r="AO57" s="75">
        <f>(AN57*Escenarios!$F$9*10000)/1000</f>
        <v>1298.2546873798926</v>
      </c>
      <c r="AP57" s="75">
        <f>(Observaciones!$F56*Constantes!$F$28)/1000</f>
        <v>24</v>
      </c>
      <c r="AQ57" s="75">
        <f>(AL57*Constantes!$F$28)/1000</f>
        <v>2.4237871334794274</v>
      </c>
      <c r="AR57" s="75">
        <f t="shared" si="6"/>
        <v>1319.8309002464132</v>
      </c>
      <c r="AS57" s="75">
        <f>IF(AR57&gt;Constantes!$F$29,1000*((AR57-Constantes!$F$29)/(Escenarios!$F$9*10000)),0)</f>
        <v>2.3823088593163555</v>
      </c>
      <c r="AT57" s="75">
        <f>AQ57*1000/Escenarios!$F$9/10000+AM57</f>
        <v>1.5428879512150251</v>
      </c>
      <c r="AU57" s="75">
        <f>MAX(0,AV56+Observaciones!$F56-AS57-Constantes!$D$13)</f>
        <v>16.602148457991589</v>
      </c>
      <c r="AV57" s="75">
        <f>AV56+Observaciones!$F56-AS57-AT57-AU57-AW56</f>
        <v>72.596870060325514</v>
      </c>
      <c r="AW57" s="75">
        <f>MAX(0,(AV57-Constantes!$D$14)*(1-EXP(-Constantes!$D$22)))</f>
        <v>0.89620784667789932</v>
      </c>
      <c r="AX57" s="75">
        <f t="shared" si="7"/>
        <v>179.71305909274753</v>
      </c>
      <c r="AY57" s="75">
        <f>MAX(0,(AX57-Constantes!$D$13)*(1-EXP(-Constantes!$D$23)))</f>
        <v>0.72330593348508021</v>
      </c>
      <c r="AZ57" s="75">
        <f t="shared" si="8"/>
        <v>4.001822639479335</v>
      </c>
      <c r="BA57" s="75">
        <f>0.0526*AS57*Observaciones!$F56^1.218</f>
        <v>6.0128601419892957</v>
      </c>
      <c r="BB57" s="75">
        <f>BA57*Constantes!$F$35</f>
        <v>9.3933545710118051E-3</v>
      </c>
      <c r="BC57" s="75">
        <f t="shared" si="9"/>
        <v>234.72690864265653</v>
      </c>
      <c r="BD57" s="15"/>
      <c r="BE57" s="74">
        <v>51</v>
      </c>
      <c r="BF57" s="75">
        <f>0.0526*Observaciones!$F56^2.218</f>
        <v>60.57511931897654</v>
      </c>
      <c r="BG57" s="75">
        <f>IF(Observaciones!$F56&gt;0.05*$BK$7,((Observaciones!$F56-0.05*$BK$7)^2)/(Observaciones!$F56+0.95*$BK$7),0)</f>
        <v>8.7141003855957155</v>
      </c>
      <c r="BH57" s="75">
        <f>0.0526*BG57*Observaciones!$F56^1.218</f>
        <v>21.994069608958327</v>
      </c>
      <c r="BI57" s="28"/>
      <c r="BJ57" s="28"/>
      <c r="BK57" s="103"/>
      <c r="BL57" s="38"/>
    </row>
    <row r="58" spans="2:64" s="2" customFormat="1">
      <c r="B58" s="37"/>
      <c r="C58" s="74">
        <v>52</v>
      </c>
      <c r="D58" s="140">
        <f>ETo!$I57*((1-Constantes!$D$19)*ETo!$K57+ETo!$L57)</f>
        <v>2.3822286152260705</v>
      </c>
      <c r="E58" s="75">
        <f>MIN(D58*Constantes!$D$17,0.8*(H57+Observaciones!$F57-F58-G58-Constantes!$D$14))</f>
        <v>1.5116689690810565</v>
      </c>
      <c r="F58" s="75">
        <f>IF(Observaciones!$F57&gt;0.05*Constantes!$D$18,((Observaciones!$F57-0.05*Constantes!$D$18)^2)/(Observaciones!$F57+0.95*Constantes!$D$18),0)</f>
        <v>0.55260766392446714</v>
      </c>
      <c r="G58" s="75">
        <f>MAX(0,H57+Observaciones!$F57-F58-Constantes!$D$13)</f>
        <v>9.1141341254480182</v>
      </c>
      <c r="H58" s="75">
        <f>H57+Observaciones!$F57-F58-E58-G58-I57</f>
        <v>72.592537969050355</v>
      </c>
      <c r="I58" s="75">
        <f>MAX(0,(H58-Constantes!$D$14)*(1-EXP(-Constantes!$D$22)))</f>
        <v>0.89614820549715246</v>
      </c>
      <c r="J58" s="75">
        <f t="shared" si="10"/>
        <v>180.64920256366793</v>
      </c>
      <c r="K58" s="75">
        <f>MAX(0,(J58-Constantes!$D$13)*(1-EXP(-Constantes!$D$23)))</f>
        <v>0.72977234878205188</v>
      </c>
      <c r="L58" s="75">
        <f t="shared" si="0"/>
        <v>2.1785282182036716</v>
      </c>
      <c r="M58" s="75">
        <f>0.0526*F58*Observaciones!$F57^1.218</f>
        <v>0.60566883710309705</v>
      </c>
      <c r="N58" s="75">
        <f>M58*Constantes!$D$35</f>
        <v>2.7817761090748174E-3</v>
      </c>
      <c r="O58" s="75">
        <f t="shared" si="1"/>
        <v>127.69061634503684</v>
      </c>
      <c r="P58" s="15"/>
      <c r="Q58" s="74">
        <v>52</v>
      </c>
      <c r="R58" s="140">
        <f>ETo!$I57*((1-Constantes!$E$19)*ETo!$K57+ETo!$L57)</f>
        <v>2.3822286152260705</v>
      </c>
      <c r="S58" s="75">
        <f>MIN(R58*Constantes!$E$17,0.8*(AB57+Observaciones!$F57-Y58-AA58-Constantes!$D$14))</f>
        <v>1.5116689690810565</v>
      </c>
      <c r="T58" s="75">
        <f>IF(Observaciones!$F57&gt;0.05*Constantes!$E$18,((Observaciones!$F57-0.05*Constantes!$E$18)^2)/(Observaciones!$F57+0.95*Constantes!$E$18),0)</f>
        <v>0.55260766392446714</v>
      </c>
      <c r="U58" s="75">
        <f>(T58*Escenarios!$E$9*10000)/1000</f>
        <v>276.30383196223357</v>
      </c>
      <c r="V58" s="75">
        <f>(Observaciones!$F57*Constantes!$E$28)/1000</f>
        <v>48.4</v>
      </c>
      <c r="W58" s="75">
        <f>(R58*Constantes!$E$28)/1000</f>
        <v>9.5289144609042822</v>
      </c>
      <c r="X58" s="75">
        <f t="shared" si="2"/>
        <v>315.17491750132928</v>
      </c>
      <c r="Y58" s="75">
        <f>IF(X58&gt;Constantes!$E$29,1000*((X58-Constantes!$E$29)/(Escenarios!$E$9*10000)),0)</f>
        <v>0</v>
      </c>
      <c r="Z58" s="75">
        <f>W58*1000/Escenarios!$E$9/10000+S58</f>
        <v>1.5307267980028652</v>
      </c>
      <c r="AA58" s="75">
        <f>MAX(0,AB57+Observaciones!$F57-Y58-Constantes!$D$13)</f>
        <v>9.6474617409044043</v>
      </c>
      <c r="AB58" s="75">
        <f>AB57+Observaciones!$F57-Y58-Z58-AA58-AC57</f>
        <v>72.573745574253195</v>
      </c>
      <c r="AC58" s="75">
        <f>MAX(0,(AB58-Constantes!$D$14)*(1-EXP(-Constantes!$D$22)))</f>
        <v>0.89588948504470245</v>
      </c>
      <c r="AD58" s="75">
        <f t="shared" si="3"/>
        <v>187.96273844001939</v>
      </c>
      <c r="AE58" s="75">
        <f>MAX(0,(AD58-Constantes!$D$13)*(1-EXP(-Constantes!$D$23)))</f>
        <v>0.78029063121935105</v>
      </c>
      <c r="AF58" s="75">
        <f t="shared" si="4"/>
        <v>1.6761801162640535</v>
      </c>
      <c r="AG58" s="75">
        <f>0.0526*Y58*Observaciones!$F57^1.218</f>
        <v>0</v>
      </c>
      <c r="AH58" s="75">
        <f>AG58*Constantes!$E$35</f>
        <v>0</v>
      </c>
      <c r="AI58" s="75">
        <f t="shared" si="5"/>
        <v>0</v>
      </c>
      <c r="AJ58" s="15"/>
      <c r="AK58" s="74">
        <v>52</v>
      </c>
      <c r="AL58" s="140">
        <f>ETo!$I57*((1-Constantes!$F$19)*ETo!$K57+ETo!$L57)</f>
        <v>2.3277458436467349</v>
      </c>
      <c r="AM58" s="75">
        <f>MIN(AL58*Constantes!$F$17,0.8*(AV57+Observaciones!$F57-AS58-AU58-Constantes!$D$14))</f>
        <v>1.4770963362868708</v>
      </c>
      <c r="AN58" s="75">
        <f>IF(Observaciones!$F57&gt;0.05*Constantes!$F$18,((Observaciones!$F57-0.05*Constantes!$F$18)^2)/(Observaciones!$F57+0.95*Constantes!$F$18),0)</f>
        <v>0.35658817705358431</v>
      </c>
      <c r="AO58" s="75">
        <f>(AN58*Escenarios!$F$9*10000)/1000</f>
        <v>178.29408852679217</v>
      </c>
      <c r="AP58" s="75">
        <f>(Observaciones!$F57*Constantes!$F$28)/1000</f>
        <v>12.1</v>
      </c>
      <c r="AQ58" s="75">
        <f>(AL58*Constantes!$F$28)/1000</f>
        <v>2.3277458436467349</v>
      </c>
      <c r="AR58" s="75">
        <f t="shared" si="6"/>
        <v>188.06634268314542</v>
      </c>
      <c r="AS58" s="75">
        <f>IF(AR58&gt;Constantes!$F$29,1000*((AR58-Constantes!$F$29)/(Escenarios!$F$9*10000)),0)</f>
        <v>0.11877974418982024</v>
      </c>
      <c r="AT58" s="75">
        <f>AQ58*1000/Escenarios!$F$9/10000+AM58</f>
        <v>1.4817518279741642</v>
      </c>
      <c r="AU58" s="75">
        <f>MAX(0,AV57+Observaciones!$F57-AS58-Constantes!$D$13)</f>
        <v>9.5780903161356861</v>
      </c>
      <c r="AV58" s="75">
        <f>AV57+Observaciones!$F57-AS58-AT58-AU58-AW57</f>
        <v>72.622040325347939</v>
      </c>
      <c r="AW58" s="75">
        <f>MAX(0,(AV58-Constantes!$D$14)*(1-EXP(-Constantes!$D$22)))</f>
        <v>0.89655437315444353</v>
      </c>
      <c r="AX58" s="75">
        <f t="shared" si="7"/>
        <v>188.56784347539812</v>
      </c>
      <c r="AY58" s="75">
        <f>MAX(0,(AX58-Constantes!$D$13)*(1-EXP(-Constantes!$D$23)))</f>
        <v>0.78447039701230215</v>
      </c>
      <c r="AZ58" s="75">
        <f t="shared" si="8"/>
        <v>1.799804514356566</v>
      </c>
      <c r="BA58" s="75">
        <f>0.0526*AS58*Observaciones!$F57^1.218</f>
        <v>0.13018492907598367</v>
      </c>
      <c r="BB58" s="75">
        <f>BA58*Constantes!$F$35</f>
        <v>2.0337629177055218E-4</v>
      </c>
      <c r="BC58" s="75">
        <f t="shared" si="9"/>
        <v>11.299910081804615</v>
      </c>
      <c r="BD58" s="15"/>
      <c r="BE58" s="74">
        <v>52</v>
      </c>
      <c r="BF58" s="75">
        <f>0.0526*Observaciones!$F57^2.218</f>
        <v>13.261837298639376</v>
      </c>
      <c r="BG58" s="75">
        <f>IF(Observaciones!$F57&gt;0.05*$BK$7,((Observaciones!$F57-0.05*$BK$7)^2)/(Observaciones!$F57+0.95*$BK$7),0)</f>
        <v>2.388629706824839</v>
      </c>
      <c r="BH58" s="75">
        <f>0.0526*BG58*Observaciones!$F57^1.218</f>
        <v>2.6179850031907193</v>
      </c>
      <c r="BI58" s="28"/>
      <c r="BJ58" s="28"/>
      <c r="BK58" s="103"/>
      <c r="BL58" s="38"/>
    </row>
    <row r="59" spans="2:64" s="2" customFormat="1">
      <c r="B59" s="37"/>
      <c r="C59" s="74">
        <v>53</v>
      </c>
      <c r="D59" s="140">
        <f>ETo!$I58*((1-Constantes!$D$19)*ETo!$K58+ETo!$L58)</f>
        <v>2.3524442074428453</v>
      </c>
      <c r="E59" s="75">
        <f>MIN(D59*Constantes!$D$17,0.8*(H58+Observaciones!$F58-F59-G59-Constantes!$D$14))</f>
        <v>1.4927689505351518</v>
      </c>
      <c r="F59" s="75">
        <f>IF(Observaciones!$F58&gt;0.05*Constantes!$D$18,((Observaciones!$F58-0.05*Constantes!$D$18)^2)/(Observaciones!$F58+0.95*Constantes!$D$18),0)</f>
        <v>4.8596187213117877E-2</v>
      </c>
      <c r="G59" s="75">
        <f>MAX(0,H58+Observaciones!$F58-F59-Constantes!$D$13)</f>
        <v>4.3439417818372306</v>
      </c>
      <c r="H59" s="75">
        <f>H58+Observaciones!$F58-F59-E59-G59-I58</f>
        <v>72.611082843967694</v>
      </c>
      <c r="I59" s="75">
        <f>MAX(0,(H59-Constantes!$D$14)*(1-EXP(-Constantes!$D$22)))</f>
        <v>0.8964035182702732</v>
      </c>
      <c r="J59" s="75">
        <f t="shared" si="10"/>
        <v>184.26337199672309</v>
      </c>
      <c r="K59" s="75">
        <f>MAX(0,(J59-Constantes!$D$13)*(1-EXP(-Constantes!$D$23)))</f>
        <v>0.75473724063220571</v>
      </c>
      <c r="L59" s="75">
        <f t="shared" si="0"/>
        <v>1.6997369461155967</v>
      </c>
      <c r="M59" s="75">
        <f>0.0526*F59*Observaciones!$F58^1.218</f>
        <v>2.6398776326872618E-2</v>
      </c>
      <c r="N59" s="75">
        <f>M59*Constantes!$D$35</f>
        <v>1.2124692702722611E-4</v>
      </c>
      <c r="O59" s="75">
        <f t="shared" si="1"/>
        <v>7.133275963925553</v>
      </c>
      <c r="P59" s="15"/>
      <c r="Q59" s="74">
        <v>53</v>
      </c>
      <c r="R59" s="140">
        <f>ETo!$I58*((1-Constantes!$E$19)*ETo!$K58+ETo!$L58)</f>
        <v>2.3524442074428453</v>
      </c>
      <c r="S59" s="75">
        <f>MIN(R59*Constantes!$E$17,0.8*(AB58+Observaciones!$F58-Y59-AA59-Constantes!$D$14))</f>
        <v>1.4927689505351518</v>
      </c>
      <c r="T59" s="75">
        <f>IF(Observaciones!$F58&gt;0.05*Constantes!$E$18,((Observaciones!$F58-0.05*Constantes!$E$18)^2)/(Observaciones!$F58+0.95*Constantes!$E$18),0)</f>
        <v>4.8596187213117877E-2</v>
      </c>
      <c r="U59" s="75">
        <f>(T59*Escenarios!$E$9*10000)/1000</f>
        <v>24.298093606558936</v>
      </c>
      <c r="V59" s="75">
        <f>(Observaciones!$F58*Constantes!$E$28)/1000</f>
        <v>27.2</v>
      </c>
      <c r="W59" s="75">
        <f>(R59*Constantes!$E$28)/1000</f>
        <v>9.4097768297713813</v>
      </c>
      <c r="X59" s="75">
        <f t="shared" si="2"/>
        <v>42.088316776787558</v>
      </c>
      <c r="Y59" s="75">
        <f>IF(X59&gt;Constantes!$E$29,1000*((X59-Constantes!$E$29)/(Escenarios!$E$9*10000)),0)</f>
        <v>0</v>
      </c>
      <c r="Z59" s="75">
        <f>W59*1000/Escenarios!$E$9/10000+S59</f>
        <v>1.5115885041946946</v>
      </c>
      <c r="AA59" s="75">
        <f>MAX(0,AB58+Observaciones!$F58-Y59-Constantes!$D$13)</f>
        <v>4.3737455742531921</v>
      </c>
      <c r="AB59" s="75">
        <f>AB58+Observaciones!$F58-Y59-Z59-AA59-AC58</f>
        <v>72.592522010760604</v>
      </c>
      <c r="AC59" s="75">
        <f>MAX(0,(AB59-Constantes!$D$14)*(1-EXP(-Constantes!$D$22)))</f>
        <v>0.89614798579466171</v>
      </c>
      <c r="AD59" s="75">
        <f t="shared" si="3"/>
        <v>191.55619338305323</v>
      </c>
      <c r="AE59" s="75">
        <f>MAX(0,(AD59-Constantes!$D$13)*(1-EXP(-Constantes!$D$23)))</f>
        <v>0.80511243763516305</v>
      </c>
      <c r="AF59" s="75">
        <f t="shared" si="4"/>
        <v>1.7012604234298248</v>
      </c>
      <c r="AG59" s="75">
        <f>0.0526*Y59*Observaciones!$F58^1.218</f>
        <v>0</v>
      </c>
      <c r="AH59" s="75">
        <f>AG59*Constantes!$E$35</f>
        <v>0</v>
      </c>
      <c r="AI59" s="75">
        <f t="shared" si="5"/>
        <v>0</v>
      </c>
      <c r="AJ59" s="15"/>
      <c r="AK59" s="74">
        <v>53</v>
      </c>
      <c r="AL59" s="140">
        <f>ETo!$I58*((1-Constantes!$F$19)*ETo!$K58+ETo!$L58)</f>
        <v>2.298576751552952</v>
      </c>
      <c r="AM59" s="75">
        <f>MIN(AL59*Constantes!$F$17,0.8*(AV58+Observaciones!$F58-AS59-AU59-Constantes!$D$14))</f>
        <v>1.4585867729760233</v>
      </c>
      <c r="AN59" s="75">
        <f>IF(Observaciones!$F58&gt;0.05*Constantes!$F$18,((Observaciones!$F58-0.05*Constantes!$F$18)^2)/(Observaciones!$F58+0.95*Constantes!$F$18),0)</f>
        <v>1.2727574342666996E-2</v>
      </c>
      <c r="AO59" s="75">
        <f>(AN59*Escenarios!$F$9*10000)/1000</f>
        <v>6.3637871713334979</v>
      </c>
      <c r="AP59" s="75">
        <f>(Observaciones!$F58*Constantes!$F$28)/1000</f>
        <v>6.8</v>
      </c>
      <c r="AQ59" s="75">
        <f>(AL59*Constantes!$F$28)/1000</f>
        <v>2.298576751552952</v>
      </c>
      <c r="AR59" s="75">
        <f t="shared" si="6"/>
        <v>10.865210419780546</v>
      </c>
      <c r="AS59" s="75">
        <f>IF(AR59&gt;Constantes!$F$29,1000*((AR59-Constantes!$F$29)/(Escenarios!$F$9*10000)),0)</f>
        <v>0</v>
      </c>
      <c r="AT59" s="75">
        <f>AQ59*1000/Escenarios!$F$9/10000+AM59</f>
        <v>1.4631839264791293</v>
      </c>
      <c r="AU59" s="75">
        <f>MAX(0,AV58+Observaciones!$F58-AS59-Constantes!$D$13)</f>
        <v>4.4220403253479361</v>
      </c>
      <c r="AV59" s="75">
        <f>AV58+Observaciones!$F58-AS59-AT59-AU59-AW58</f>
        <v>72.640261700366423</v>
      </c>
      <c r="AW59" s="75">
        <f>MAX(0,(AV59-Constantes!$D$14)*(1-EXP(-Constantes!$D$22)))</f>
        <v>0.89680523220886033</v>
      </c>
      <c r="AX59" s="75">
        <f t="shared" si="7"/>
        <v>192.20541340373373</v>
      </c>
      <c r="AY59" s="75">
        <f>MAX(0,(AX59-Constantes!$D$13)*(1-EXP(-Constantes!$D$23)))</f>
        <v>0.80959692789038129</v>
      </c>
      <c r="AZ59" s="75">
        <f t="shared" si="8"/>
        <v>1.7064021600992416</v>
      </c>
      <c r="BA59" s="75">
        <f>0.0526*AS59*Observaciones!$F58^1.218</f>
        <v>0</v>
      </c>
      <c r="BB59" s="75">
        <f>BA59*Constantes!$F$35</f>
        <v>0</v>
      </c>
      <c r="BC59" s="75">
        <f t="shared" si="9"/>
        <v>0</v>
      </c>
      <c r="BD59" s="15"/>
      <c r="BE59" s="74">
        <v>53</v>
      </c>
      <c r="BF59" s="75">
        <f>0.0526*Observaciones!$F58^2.218</f>
        <v>3.6939457458974703</v>
      </c>
      <c r="BG59" s="75">
        <f>IF(Observaciones!$F58&gt;0.05*$BK$7,((Observaciones!$F58-0.05*$BK$7)^2)/(Observaciones!$F58+0.95*$BK$7),0)</f>
        <v>0.64694020918978012</v>
      </c>
      <c r="BH59" s="75">
        <f>0.0526*BG59*Observaciones!$F58^1.218</f>
        <v>0.35143559317450113</v>
      </c>
      <c r="BI59" s="28"/>
      <c r="BJ59" s="28"/>
      <c r="BK59" s="103"/>
      <c r="BL59" s="38"/>
    </row>
    <row r="60" spans="2:64" s="2" customFormat="1">
      <c r="B60" s="37"/>
      <c r="C60" s="74">
        <v>54</v>
      </c>
      <c r="D60" s="140">
        <f>ETo!$I59*((1-Constantes!$D$19)*ETo!$K59+ETo!$L59)</f>
        <v>2.5347406817483042</v>
      </c>
      <c r="E60" s="75">
        <f>MIN(D60*Constantes!$D$17,0.8*(H59+Observaciones!$F59-F60-G60-Constantes!$D$14))</f>
        <v>1.6084471527106776</v>
      </c>
      <c r="F60" s="75">
        <f>IF(Observaciones!$F59&gt;0.05*Constantes!$D$18,((Observaciones!$F59-0.05*Constantes!$D$18)^2)/(Observaciones!$F59+0.95*Constantes!$D$18),0)</f>
        <v>4.5785339426856586</v>
      </c>
      <c r="G60" s="75">
        <f>MAX(0,H59+Observaciones!$F59-F60-Constantes!$D$13)</f>
        <v>20.732548901282044</v>
      </c>
      <c r="H60" s="75">
        <f>H59+Observaciones!$F59-F60-E60-G60-I59</f>
        <v>72.495149329019043</v>
      </c>
      <c r="I60" s="75">
        <f>MAX(0,(H60-Constantes!$D$14)*(1-EXP(-Constantes!$D$22)))</f>
        <v>0.8948074273108515</v>
      </c>
      <c r="J60" s="75">
        <f t="shared" si="10"/>
        <v>204.24118365737291</v>
      </c>
      <c r="K60" s="75">
        <f>MAX(0,(J60-Constantes!$D$13)*(1-EXP(-Constantes!$D$23)))</f>
        <v>0.8927340658361812</v>
      </c>
      <c r="L60" s="75">
        <f t="shared" si="0"/>
        <v>6.3660754358326912</v>
      </c>
      <c r="M60" s="75">
        <f>0.0526*F60*Observaciones!$F59^1.218</f>
        <v>13.761080677961999</v>
      </c>
      <c r="N60" s="75">
        <f>M60*Constantes!$D$35</f>
        <v>6.3203260791985752E-2</v>
      </c>
      <c r="O60" s="75">
        <f t="shared" si="1"/>
        <v>992.81356982095974</v>
      </c>
      <c r="P60" s="15"/>
      <c r="Q60" s="74">
        <v>54</v>
      </c>
      <c r="R60" s="140">
        <f>ETo!$I59*((1-Constantes!$E$19)*ETo!$K59+ETo!$L59)</f>
        <v>2.5347406817483042</v>
      </c>
      <c r="S60" s="75">
        <f>MIN(R60*Constantes!$E$17,0.8*(AB59+Observaciones!$F59-Y60-AA60-Constantes!$D$14))</f>
        <v>1.6084471527106776</v>
      </c>
      <c r="T60" s="75">
        <f>IF(Observaciones!$F59&gt;0.05*Constantes!$E$18,((Observaciones!$F59-0.05*Constantes!$E$18)^2)/(Observaciones!$F59+0.95*Constantes!$E$18),0)</f>
        <v>4.5785339426856586</v>
      </c>
      <c r="U60" s="75">
        <f>(T60*Escenarios!$E$9*10000)/1000</f>
        <v>2289.2669713428295</v>
      </c>
      <c r="V60" s="75">
        <f>(Observaciones!$F59*Constantes!$E$28)/1000</f>
        <v>110.8</v>
      </c>
      <c r="W60" s="75">
        <f>(R60*Constantes!$E$28)/1000</f>
        <v>10.138962726993217</v>
      </c>
      <c r="X60" s="75">
        <f t="shared" si="2"/>
        <v>2389.9280086158365</v>
      </c>
      <c r="Y60" s="75">
        <f>IF(X60&gt;Constantes!$E$29,1000*((X60-Constantes!$E$29)/(Escenarios!$E$9*10000)),0)</f>
        <v>3.7504442525257904</v>
      </c>
      <c r="Z60" s="75">
        <f>W60*1000/Escenarios!$E$9/10000+S60</f>
        <v>1.6287250781646641</v>
      </c>
      <c r="AA60" s="75">
        <f>MAX(0,AB59+Observaciones!$F59-Y60-Constantes!$D$13)</f>
        <v>21.542077758234811</v>
      </c>
      <c r="AB60" s="75">
        <f>AB59+Observaciones!$F59-Y60-Z60-AA60-AC59</f>
        <v>72.475126936040681</v>
      </c>
      <c r="AC60" s="75">
        <f>MAX(0,(AB60-Constantes!$D$14)*(1-EXP(-Constantes!$D$22)))</f>
        <v>0.89453177310996834</v>
      </c>
      <c r="AD60" s="75">
        <f t="shared" si="3"/>
        <v>212.29315870365286</v>
      </c>
      <c r="AE60" s="75">
        <f>MAX(0,(AD60-Constantes!$D$13)*(1-EXP(-Constantes!$D$23)))</f>
        <v>0.94835312020923279</v>
      </c>
      <c r="AF60" s="75">
        <f t="shared" si="4"/>
        <v>5.5933291458449919</v>
      </c>
      <c r="AG60" s="75">
        <f>0.0526*Y60*Observaciones!$F59^1.218</f>
        <v>11.27220341342124</v>
      </c>
      <c r="AH60" s="75">
        <f>AG60*Constantes!$E$35</f>
        <v>5.1772097607110767E-2</v>
      </c>
      <c r="AI60" s="75">
        <f t="shared" si="5"/>
        <v>925.60434505395961</v>
      </c>
      <c r="AJ60" s="15"/>
      <c r="AK60" s="74">
        <v>54</v>
      </c>
      <c r="AL60" s="140">
        <f>ETo!$I59*((1-Constantes!$F$19)*ETo!$K59+ETo!$L59)</f>
        <v>2.4771342870342568</v>
      </c>
      <c r="AM60" s="75">
        <f>MIN(AL60*Constantes!$F$17,0.8*(AV59+Observaciones!$F59-AS60-AU60-Constantes!$D$14))</f>
        <v>1.5718923910252227</v>
      </c>
      <c r="AN60" s="75">
        <f>IF(Observaciones!$F59&gt;0.05*Constantes!$F$18,((Observaciones!$F59-0.05*Constantes!$F$18)^2)/(Observaciones!$F59+0.95*Constantes!$F$18),0)</f>
        <v>3.6423764480477137</v>
      </c>
      <c r="AO60" s="75">
        <f>(AN60*Escenarios!$F$9*10000)/1000</f>
        <v>1821.1882240238569</v>
      </c>
      <c r="AP60" s="75">
        <f>(Observaciones!$F59*Constantes!$F$28)/1000</f>
        <v>27.7</v>
      </c>
      <c r="AQ60" s="75">
        <f>(AL60*Constantes!$F$28)/1000</f>
        <v>2.4771342870342568</v>
      </c>
      <c r="AR60" s="75">
        <f t="shared" si="6"/>
        <v>1846.4110897368228</v>
      </c>
      <c r="AS60" s="75">
        <f>IF(AR60&gt;Constantes!$F$29,1000*((AR60-Constantes!$F$29)/(Escenarios!$F$9*10000)),0)</f>
        <v>3.4354692382971748</v>
      </c>
      <c r="AT60" s="75">
        <f>AQ60*1000/Escenarios!$F$9/10000+AM60</f>
        <v>1.5768466595992912</v>
      </c>
      <c r="AU60" s="75">
        <f>MAX(0,AV59+Observaciones!$F59-AS60-Constantes!$D$13)</f>
        <v>21.904792462069253</v>
      </c>
      <c r="AV60" s="75">
        <f>AV59+Observaciones!$F59-AS60-AT60-AU60-AW59</f>
        <v>72.52634810819184</v>
      </c>
      <c r="AW60" s="75">
        <f>MAX(0,(AV60-Constantes!$D$14)*(1-EXP(-Constantes!$D$22)))</f>
        <v>0.89523695012316984</v>
      </c>
      <c r="AX60" s="75">
        <f t="shared" si="7"/>
        <v>213.30060893791261</v>
      </c>
      <c r="AY60" s="75">
        <f>MAX(0,(AX60-Constantes!$D$13)*(1-EXP(-Constantes!$D$23)))</f>
        <v>0.95531208729934125</v>
      </c>
      <c r="AZ60" s="75">
        <f t="shared" si="8"/>
        <v>5.2860182757196856</v>
      </c>
      <c r="BA60" s="75">
        <f>0.0526*AS60*Observaciones!$F59^1.218</f>
        <v>10.325525582351201</v>
      </c>
      <c r="BB60" s="75">
        <f>BA60*Constantes!$F$35</f>
        <v>1.6130646753242019E-2</v>
      </c>
      <c r="BC60" s="75">
        <f t="shared" si="9"/>
        <v>305.15684796882107</v>
      </c>
      <c r="BD60" s="15"/>
      <c r="BE60" s="74">
        <v>54</v>
      </c>
      <c r="BF60" s="75">
        <f>0.0526*Observaciones!$F59^2.218</f>
        <v>83.25414631652923</v>
      </c>
      <c r="BG60" s="75">
        <f>IF(Observaciones!$F59&gt;0.05*$BK$7,((Observaciones!$F59-0.05*$BK$7)^2)/(Observaciones!$F59+0.95*$BK$7),0)</f>
        <v>11.126994879417444</v>
      </c>
      <c r="BH60" s="75">
        <f>0.0526*BG60*Observaciones!$F59^1.218</f>
        <v>33.442904684270452</v>
      </c>
      <c r="BI60" s="28"/>
      <c r="BJ60" s="28"/>
      <c r="BK60" s="103"/>
      <c r="BL60" s="38"/>
    </row>
    <row r="61" spans="2:64" s="2" customFormat="1">
      <c r="B61" s="37"/>
      <c r="C61" s="74">
        <v>55</v>
      </c>
      <c r="D61" s="140">
        <f>ETo!$I60*((1-Constantes!$D$19)*ETo!$K60+ETo!$L60)</f>
        <v>2.5437641136709535</v>
      </c>
      <c r="E61" s="75">
        <f>MIN(D61*Constantes!$D$17,0.8*(H60+Observaciones!$F60-F61-G61-Constantes!$D$14))</f>
        <v>1.6141730691676042</v>
      </c>
      <c r="F61" s="75">
        <f>IF(Observaciones!$F60&gt;0.05*Constantes!$D$18,((Observaciones!$F60-0.05*Constantes!$D$18)^2)/(Observaciones!$F60+0.95*Constantes!$D$18),0)</f>
        <v>0.19441074843305028</v>
      </c>
      <c r="G61" s="75">
        <f>MAX(0,H60+Observaciones!$F60-F61-Constantes!$D$13)</f>
        <v>6.3007385805859855</v>
      </c>
      <c r="H61" s="75">
        <f>H60+Observaciones!$F60-F61-E61-G61-I60</f>
        <v>72.491019503521542</v>
      </c>
      <c r="I61" s="75">
        <f>MAX(0,(H61-Constantes!$D$14)*(1-EXP(-Constantes!$D$22)))</f>
        <v>0.8947505707828366</v>
      </c>
      <c r="J61" s="75">
        <f t="shared" si="10"/>
        <v>209.64918817212271</v>
      </c>
      <c r="K61" s="75">
        <f>MAX(0,(J61-Constantes!$D$13)*(1-EXP(-Constantes!$D$23)))</f>
        <v>0.93008988169834572</v>
      </c>
      <c r="L61" s="75">
        <f t="shared" si="0"/>
        <v>2.0192512009142325</v>
      </c>
      <c r="M61" s="75">
        <f>0.0526*F61*Observaciones!$F60^1.218</f>
        <v>0.14858446088797989</v>
      </c>
      <c r="N61" s="75">
        <f>M61*Constantes!$D$35</f>
        <v>6.8243349856810811E-4</v>
      </c>
      <c r="O61" s="75">
        <f t="shared" si="1"/>
        <v>33.796364625616214</v>
      </c>
      <c r="P61" s="15"/>
      <c r="Q61" s="74">
        <v>55</v>
      </c>
      <c r="R61" s="140">
        <f>ETo!$I60*((1-Constantes!$E$19)*ETo!$K60+ETo!$L60)</f>
        <v>2.5437641136709535</v>
      </c>
      <c r="S61" s="75">
        <f>MIN(R61*Constantes!$E$17,0.8*(AB60+Observaciones!$F60-Y61-AA61-Constantes!$D$14))</f>
        <v>1.6141730691676042</v>
      </c>
      <c r="T61" s="75">
        <f>IF(Observaciones!$F60&gt;0.05*Constantes!$E$18,((Observaciones!$F60-0.05*Constantes!$E$18)^2)/(Observaciones!$F60+0.95*Constantes!$E$18),0)</f>
        <v>0.19441074843305028</v>
      </c>
      <c r="U61" s="75">
        <f>(T61*Escenarios!$E$9*10000)/1000</f>
        <v>97.205374216525144</v>
      </c>
      <c r="V61" s="75">
        <f>(Observaciones!$F60*Constantes!$E$28)/1000</f>
        <v>36</v>
      </c>
      <c r="W61" s="75">
        <f>(R61*Constantes!$E$28)/1000</f>
        <v>10.175056454683814</v>
      </c>
      <c r="X61" s="75">
        <f t="shared" si="2"/>
        <v>123.03031776184133</v>
      </c>
      <c r="Y61" s="75">
        <f>IF(X61&gt;Constantes!$E$29,1000*((X61-Constantes!$E$29)/(Escenarios!$E$9*10000)),0)</f>
        <v>0</v>
      </c>
      <c r="Z61" s="75">
        <f>W61*1000/Escenarios!$E$9/10000+S61</f>
        <v>1.6345231820769719</v>
      </c>
      <c r="AA61" s="75">
        <f>MAX(0,AB60+Observaciones!$F60-Y61-Constantes!$D$13)</f>
        <v>6.4751269360406809</v>
      </c>
      <c r="AB61" s="75">
        <f>AB60+Observaciones!$F60-Y61-Z61-AA61-AC60</f>
        <v>72.47094504481305</v>
      </c>
      <c r="AC61" s="75">
        <f>MAX(0,(AB61-Constantes!$D$14)*(1-EXP(-Constantes!$D$22)))</f>
        <v>0.89447419977766085</v>
      </c>
      <c r="AD61" s="75">
        <f t="shared" si="3"/>
        <v>217.81993251948433</v>
      </c>
      <c r="AE61" s="75">
        <f>MAX(0,(AD61-Constantes!$D$13)*(1-EXP(-Constantes!$D$23)))</f>
        <v>0.986529335560559</v>
      </c>
      <c r="AF61" s="75">
        <f t="shared" si="4"/>
        <v>1.8810035353382197</v>
      </c>
      <c r="AG61" s="75">
        <f>0.0526*Y61*Observaciones!$F60^1.218</f>
        <v>0</v>
      </c>
      <c r="AH61" s="75">
        <f>AG61*Constantes!$E$35</f>
        <v>0</v>
      </c>
      <c r="AI61" s="75">
        <f t="shared" si="5"/>
        <v>0</v>
      </c>
      <c r="AJ61" s="15"/>
      <c r="AK61" s="74">
        <v>55</v>
      </c>
      <c r="AL61" s="140">
        <f>ETo!$I60*((1-Constantes!$F$19)*ETo!$K60+ETo!$L60)</f>
        <v>2.4859710070625169</v>
      </c>
      <c r="AM61" s="75">
        <f>MIN(AL61*Constantes!$F$17,0.8*(AV60+Observaciones!$F60-AS61-AU61-Constantes!$D$14))</f>
        <v>1.5774998274273373</v>
      </c>
      <c r="AN61" s="75">
        <f>IF(Observaciones!$F60&gt;0.05*Constantes!$F$18,((Observaciones!$F60-0.05*Constantes!$F$18)^2)/(Observaciones!$F60+0.95*Constantes!$F$18),0)</f>
        <v>0.10019504640934747</v>
      </c>
      <c r="AO61" s="75">
        <f>(AN61*Escenarios!$F$9*10000)/1000</f>
        <v>50.097523204673735</v>
      </c>
      <c r="AP61" s="75">
        <f>(Observaciones!$F60*Constantes!$F$28)/1000</f>
        <v>9</v>
      </c>
      <c r="AQ61" s="75">
        <f>(AL61*Constantes!$F$28)/1000</f>
        <v>2.4859710070625169</v>
      </c>
      <c r="AR61" s="75">
        <f t="shared" si="6"/>
        <v>56.611552197611218</v>
      </c>
      <c r="AS61" s="75">
        <f>IF(AR61&gt;Constantes!$F$29,1000*((AR61-Constantes!$F$29)/(Escenarios!$F$9*10000)),0)</f>
        <v>0</v>
      </c>
      <c r="AT61" s="75">
        <f>AQ61*1000/Escenarios!$F$9/10000+AM61</f>
        <v>1.5824717694414623</v>
      </c>
      <c r="AU61" s="75">
        <f>MAX(0,AV60+Observaciones!$F60-AS61-Constantes!$D$13)</f>
        <v>6.52634810819184</v>
      </c>
      <c r="AV61" s="75">
        <f>AV60+Observaciones!$F60-AS61-AT61-AU61-AW60</f>
        <v>72.522291280435368</v>
      </c>
      <c r="AW61" s="75">
        <f>MAX(0,(AV61-Constantes!$D$14)*(1-EXP(-Constantes!$D$22)))</f>
        <v>0.89518109857662698</v>
      </c>
      <c r="AX61" s="75">
        <f t="shared" si="7"/>
        <v>218.87164495880509</v>
      </c>
      <c r="AY61" s="75">
        <f>MAX(0,(AX61-Constantes!$D$13)*(1-EXP(-Constantes!$D$23)))</f>
        <v>0.99379404403409322</v>
      </c>
      <c r="AZ61" s="75">
        <f t="shared" si="8"/>
        <v>1.8889751426107202</v>
      </c>
      <c r="BA61" s="75">
        <f>0.0526*AS61*Observaciones!$F60^1.218</f>
        <v>0</v>
      </c>
      <c r="BB61" s="75">
        <f>BA61*Constantes!$F$35</f>
        <v>0</v>
      </c>
      <c r="BC61" s="75">
        <f t="shared" si="9"/>
        <v>0</v>
      </c>
      <c r="BD61" s="15"/>
      <c r="BE61" s="74">
        <v>55</v>
      </c>
      <c r="BF61" s="75">
        <f>0.0526*Observaciones!$F60^2.218</f>
        <v>6.8785299103579902</v>
      </c>
      <c r="BG61" s="75">
        <f>IF(Observaciones!$F60&gt;0.05*$BK$7,((Observaciones!$F60-0.05*$BK$7)^2)/(Observaciones!$F60+0.95*$BK$7),0)</f>
        <v>1.2606381090435765</v>
      </c>
      <c r="BH61" s="75">
        <f>0.0526*BG61*Observaciones!$F60^1.218</f>
        <v>0.96348188213259756</v>
      </c>
      <c r="BI61" s="28"/>
      <c r="BJ61" s="28"/>
      <c r="BK61" s="103"/>
      <c r="BL61" s="38"/>
    </row>
    <row r="62" spans="2:64" s="2" customFormat="1">
      <c r="B62" s="37"/>
      <c r="C62" s="74">
        <v>56</v>
      </c>
      <c r="D62" s="140">
        <f>ETo!$I61*((1-Constantes!$D$19)*ETo!$K61+ETo!$L61)</f>
        <v>2.5212492380363827</v>
      </c>
      <c r="E62" s="75">
        <f>MIN(D62*Constantes!$D$17,0.8*(H61+Observaciones!$F61-F62-G62-Constantes!$D$14))</f>
        <v>1.599886010981012</v>
      </c>
      <c r="F62" s="75">
        <f>IF(Observaciones!$F61&gt;0.05*Constantes!$D$18,((Observaciones!$F61-0.05*Constantes!$D$18)^2)/(Observaciones!$F61+0.95*Constantes!$D$18),0)</f>
        <v>0</v>
      </c>
      <c r="G62" s="75">
        <f>MAX(0,H61+Observaciones!$F61-F62-Constantes!$D$13)</f>
        <v>0</v>
      </c>
      <c r="H62" s="75">
        <f>H61+Observaciones!$F61-F62-E62-G62-I61</f>
        <v>70.4963829217577</v>
      </c>
      <c r="I62" s="75">
        <f>MAX(0,(H62-Constantes!$D$14)*(1-EXP(-Constantes!$D$22)))</f>
        <v>0.86728981953333784</v>
      </c>
      <c r="J62" s="75">
        <f t="shared" si="10"/>
        <v>208.71909829042437</v>
      </c>
      <c r="K62" s="75">
        <f>MAX(0,(J62-Constantes!$D$13)*(1-EXP(-Constantes!$D$23)))</f>
        <v>0.9236652815965477</v>
      </c>
      <c r="L62" s="75">
        <f t="shared" si="0"/>
        <v>1.7909551011298857</v>
      </c>
      <c r="M62" s="75">
        <f>0.0526*F62*Observaciones!$F61^1.218</f>
        <v>0</v>
      </c>
      <c r="N62" s="75">
        <f>M62*Constantes!$D$35</f>
        <v>0</v>
      </c>
      <c r="O62" s="75">
        <f t="shared" si="1"/>
        <v>0</v>
      </c>
      <c r="P62" s="15"/>
      <c r="Q62" s="74">
        <v>56</v>
      </c>
      <c r="R62" s="140">
        <f>ETo!$I61*((1-Constantes!$E$19)*ETo!$K61+ETo!$L61)</f>
        <v>2.5212492380363827</v>
      </c>
      <c r="S62" s="75">
        <f>MIN(R62*Constantes!$E$17,0.8*(AB61+Observaciones!$F61-Y62-AA62-Constantes!$D$14))</f>
        <v>1.599886010981012</v>
      </c>
      <c r="T62" s="75">
        <f>IF(Observaciones!$F61&gt;0.05*Constantes!$E$18,((Observaciones!$F61-0.05*Constantes!$E$18)^2)/(Observaciones!$F61+0.95*Constantes!$E$18),0)</f>
        <v>0</v>
      </c>
      <c r="U62" s="75">
        <f>(T62*Escenarios!$E$9*10000)/1000</f>
        <v>0</v>
      </c>
      <c r="V62" s="75">
        <f>(Observaciones!$F61*Constantes!$E$28)/1000</f>
        <v>2</v>
      </c>
      <c r="W62" s="75">
        <f>(R62*Constantes!$E$28)/1000</f>
        <v>10.084996952145531</v>
      </c>
      <c r="X62" s="75">
        <f t="shared" si="2"/>
        <v>0</v>
      </c>
      <c r="Y62" s="75">
        <f>IF(X62&gt;Constantes!$E$29,1000*((X62-Constantes!$E$29)/(Escenarios!$E$9*10000)),0)</f>
        <v>0</v>
      </c>
      <c r="Z62" s="75">
        <f>W62*1000/Escenarios!$E$9/10000+S62</f>
        <v>1.620056004885303</v>
      </c>
      <c r="AA62" s="75">
        <f>MAX(0,AB61+Observaciones!$F61-Y62-Constantes!$D$13)</f>
        <v>0</v>
      </c>
      <c r="AB62" s="75">
        <f>AB61+Observaciones!$F61-Y62-Z62-AA62-AC61</f>
        <v>70.456414840150089</v>
      </c>
      <c r="AC62" s="75">
        <f>MAX(0,(AB62-Constantes!$D$14)*(1-EXP(-Constantes!$D$22)))</f>
        <v>0.86673956714301237</v>
      </c>
      <c r="AD62" s="75">
        <f t="shared" si="3"/>
        <v>216.83340318392376</v>
      </c>
      <c r="AE62" s="75">
        <f>MAX(0,(AD62-Constantes!$D$13)*(1-EXP(-Constantes!$D$23)))</f>
        <v>0.97971487967367643</v>
      </c>
      <c r="AF62" s="75">
        <f t="shared" si="4"/>
        <v>1.8464544468166888</v>
      </c>
      <c r="AG62" s="75">
        <f>0.0526*Y62*Observaciones!$F61^1.218</f>
        <v>0</v>
      </c>
      <c r="AH62" s="75">
        <f>AG62*Constantes!$E$35</f>
        <v>0</v>
      </c>
      <c r="AI62" s="75">
        <f t="shared" si="5"/>
        <v>0</v>
      </c>
      <c r="AJ62" s="15"/>
      <c r="AK62" s="74">
        <v>56</v>
      </c>
      <c r="AL62" s="140">
        <f>ETo!$I61*((1-Constantes!$F$19)*ETo!$K61+ETo!$L61)</f>
        <v>2.4638823402250734</v>
      </c>
      <c r="AM62" s="75">
        <f>MIN(AL62*Constantes!$F$17,0.8*(AV61+Observaciones!$F61-AS62-AU62-Constantes!$D$14))</f>
        <v>1.5634832246491173</v>
      </c>
      <c r="AN62" s="75">
        <f>IF(Observaciones!$F61&gt;0.05*Constantes!$F$18,((Observaciones!$F61-0.05*Constantes!$F$18)^2)/(Observaciones!$F61+0.95*Constantes!$F$18),0)</f>
        <v>0</v>
      </c>
      <c r="AO62" s="75">
        <f>(AN62*Escenarios!$F$9*10000)/1000</f>
        <v>0</v>
      </c>
      <c r="AP62" s="75">
        <f>(Observaciones!$F61*Constantes!$F$28)/1000</f>
        <v>0.5</v>
      </c>
      <c r="AQ62" s="75">
        <f>(AL62*Constantes!$F$28)/1000</f>
        <v>2.4638823402250734</v>
      </c>
      <c r="AR62" s="75">
        <f t="shared" si="6"/>
        <v>0</v>
      </c>
      <c r="AS62" s="75">
        <f>IF(AR62&gt;Constantes!$F$29,1000*((AR62-Constantes!$F$29)/(Escenarios!$F$9*10000)),0)</f>
        <v>0</v>
      </c>
      <c r="AT62" s="75">
        <f>AQ62*1000/Escenarios!$F$9/10000+AM62</f>
        <v>1.5684109893295675</v>
      </c>
      <c r="AU62" s="75">
        <f>MAX(0,AV61+Observaciones!$F61-AS62-Constantes!$D$13)</f>
        <v>0</v>
      </c>
      <c r="AV62" s="75">
        <f>AV61+Observaciones!$F61-AS62-AT62-AU62-AW61</f>
        <v>70.558699192529176</v>
      </c>
      <c r="AW62" s="75">
        <f>MAX(0,(AV62-Constantes!$D$14)*(1-EXP(-Constantes!$D$22)))</f>
        <v>0.86814774604792067</v>
      </c>
      <c r="AX62" s="75">
        <f t="shared" si="7"/>
        <v>217.87785091477099</v>
      </c>
      <c r="AY62" s="75">
        <f>MAX(0,(AX62-Constantes!$D$13)*(1-EXP(-Constantes!$D$23)))</f>
        <v>0.9869294071402811</v>
      </c>
      <c r="AZ62" s="75">
        <f t="shared" si="8"/>
        <v>1.8550771531882018</v>
      </c>
      <c r="BA62" s="75">
        <f>0.0526*AS62*Observaciones!$F61^1.218</f>
        <v>0</v>
      </c>
      <c r="BB62" s="75">
        <f>BA62*Constantes!$F$35</f>
        <v>0</v>
      </c>
      <c r="BC62" s="75">
        <f t="shared" si="9"/>
        <v>0</v>
      </c>
      <c r="BD62" s="15"/>
      <c r="BE62" s="74">
        <v>56</v>
      </c>
      <c r="BF62" s="75">
        <f>0.0526*Observaciones!$F61^2.218</f>
        <v>1.1305797794095535E-2</v>
      </c>
      <c r="BG62" s="75">
        <f>IF(Observaciones!$F61&gt;0.05*$BK$7,((Observaciones!$F61-0.05*$BK$7)^2)/(Observaciones!$F61+0.95*$BK$7),0)</f>
        <v>0</v>
      </c>
      <c r="BH62" s="75">
        <f>0.0526*BG62*Observaciones!$F61^1.218</f>
        <v>0</v>
      </c>
      <c r="BI62" s="28"/>
      <c r="BJ62" s="28"/>
      <c r="BK62" s="103"/>
      <c r="BL62" s="38"/>
    </row>
    <row r="63" spans="2:64" s="2" customFormat="1">
      <c r="B63" s="37"/>
      <c r="C63" s="74">
        <v>57</v>
      </c>
      <c r="D63" s="140">
        <f>ETo!$I62*((1-Constantes!$D$19)*ETo!$K62+ETo!$L62)</f>
        <v>2.579512934034967</v>
      </c>
      <c r="E63" s="75">
        <f>MIN(D63*Constantes!$D$17,0.8*(H62+Observaciones!$F62-F63-G63-Constantes!$D$14))</f>
        <v>1.6368578703156267</v>
      </c>
      <c r="F63" s="75">
        <f>IF(Observaciones!$F62&gt;0.05*Constantes!$D$18,((Observaciones!$F62-0.05*Constantes!$D$18)^2)/(Observaciones!$F62+0.95*Constantes!$D$18),0)</f>
        <v>0</v>
      </c>
      <c r="G63" s="75">
        <f>MAX(0,H62+Observaciones!$F62-F63-Constantes!$D$13)</f>
        <v>0</v>
      </c>
      <c r="H63" s="75">
        <f>H62+Observaciones!$F62-F63-E63-G63-I62</f>
        <v>67.992235231908737</v>
      </c>
      <c r="I63" s="75">
        <f>MAX(0,(H63-Constantes!$D$14)*(1-EXP(-Constantes!$D$22)))</f>
        <v>0.83281447829491528</v>
      </c>
      <c r="J63" s="75">
        <f t="shared" si="10"/>
        <v>207.79543300882781</v>
      </c>
      <c r="K63" s="75">
        <f>MAX(0,(J63-Constantes!$D$13)*(1-EXP(-Constantes!$D$23)))</f>
        <v>0.91728505944926797</v>
      </c>
      <c r="L63" s="75">
        <f t="shared" si="0"/>
        <v>1.7500995377441833</v>
      </c>
      <c r="M63" s="75">
        <f>0.0526*F63*Observaciones!$F62^1.218</f>
        <v>0</v>
      </c>
      <c r="N63" s="75">
        <f>M63*Constantes!$D$35</f>
        <v>0</v>
      </c>
      <c r="O63" s="75">
        <f t="shared" si="1"/>
        <v>0</v>
      </c>
      <c r="P63" s="15"/>
      <c r="Q63" s="74">
        <v>57</v>
      </c>
      <c r="R63" s="140">
        <f>ETo!$I62*((1-Constantes!$E$19)*ETo!$K62+ETo!$L62)</f>
        <v>2.579512934034967</v>
      </c>
      <c r="S63" s="75">
        <f>MIN(R63*Constantes!$E$17,0.8*(AB62+Observaciones!$F62-Y63-AA63-Constantes!$D$14))</f>
        <v>1.6368578703156267</v>
      </c>
      <c r="T63" s="75">
        <f>IF(Observaciones!$F62&gt;0.05*Constantes!$E$18,((Observaciones!$F62-0.05*Constantes!$E$18)^2)/(Observaciones!$F62+0.95*Constantes!$E$18),0)</f>
        <v>0</v>
      </c>
      <c r="U63" s="75">
        <f>(T63*Escenarios!$E$9*10000)/1000</f>
        <v>0</v>
      </c>
      <c r="V63" s="75">
        <f>(Observaciones!$F62*Constantes!$E$28)/1000</f>
        <v>0</v>
      </c>
      <c r="W63" s="75">
        <f>(R63*Constantes!$E$28)/1000</f>
        <v>10.318051736139868</v>
      </c>
      <c r="X63" s="75">
        <f t="shared" si="2"/>
        <v>0</v>
      </c>
      <c r="Y63" s="75">
        <f>IF(X63&gt;Constantes!$E$29,1000*((X63-Constantes!$E$29)/(Escenarios!$E$9*10000)),0)</f>
        <v>0</v>
      </c>
      <c r="Z63" s="75">
        <f>W63*1000/Escenarios!$E$9/10000+S63</f>
        <v>1.6574939737879064</v>
      </c>
      <c r="AA63" s="75">
        <f>MAX(0,AB62+Observaciones!$F62-Y63-Constantes!$D$13)</f>
        <v>0</v>
      </c>
      <c r="AB63" s="75">
        <f>AB62+Observaciones!$F62-Y63-Z63-AA63-AC62</f>
        <v>67.932181299219167</v>
      </c>
      <c r="AC63" s="75">
        <f>MAX(0,(AB63-Constantes!$D$14)*(1-EXP(-Constantes!$D$22)))</f>
        <v>0.83198769805724204</v>
      </c>
      <c r="AD63" s="75">
        <f t="shared" si="3"/>
        <v>215.85368830425008</v>
      </c>
      <c r="AE63" s="75">
        <f>MAX(0,(AD63-Constantes!$D$13)*(1-EXP(-Constantes!$D$23)))</f>
        <v>0.97294749467192676</v>
      </c>
      <c r="AF63" s="75">
        <f t="shared" si="4"/>
        <v>1.8049351927291688</v>
      </c>
      <c r="AG63" s="75">
        <f>0.0526*Y63*Observaciones!$F62^1.218</f>
        <v>0</v>
      </c>
      <c r="AH63" s="75">
        <f>AG63*Constantes!$E$35</f>
        <v>0</v>
      </c>
      <c r="AI63" s="75">
        <f t="shared" si="5"/>
        <v>0</v>
      </c>
      <c r="AJ63" s="15"/>
      <c r="AK63" s="74">
        <v>57</v>
      </c>
      <c r="AL63" s="140">
        <f>ETo!$I62*((1-Constantes!$F$19)*ETo!$K62+ETo!$L62)</f>
        <v>2.5210142752967242</v>
      </c>
      <c r="AM63" s="75">
        <f>MIN(AL63*Constantes!$F$17,0.8*(AV62+Observaciones!$F62-AS63-AU63-Constantes!$D$14))</f>
        <v>1.5997369128297423</v>
      </c>
      <c r="AN63" s="75">
        <f>IF(Observaciones!$F62&gt;0.05*Constantes!$F$18,((Observaciones!$F62-0.05*Constantes!$F$18)^2)/(Observaciones!$F62+0.95*Constantes!$F$18),0)</f>
        <v>0</v>
      </c>
      <c r="AO63" s="75">
        <f>(AN63*Escenarios!$F$9*10000)/1000</f>
        <v>0</v>
      </c>
      <c r="AP63" s="75">
        <f>(Observaciones!$F62*Constantes!$F$28)/1000</f>
        <v>0</v>
      </c>
      <c r="AQ63" s="75">
        <f>(AL63*Constantes!$F$28)/1000</f>
        <v>2.5210142752967242</v>
      </c>
      <c r="AR63" s="75">
        <f t="shared" si="6"/>
        <v>0</v>
      </c>
      <c r="AS63" s="75">
        <f>IF(AR63&gt;Constantes!$F$29,1000*((AR63-Constantes!$F$29)/(Escenarios!$F$9*10000)),0)</f>
        <v>0</v>
      </c>
      <c r="AT63" s="75">
        <f>AQ63*1000/Escenarios!$F$9/10000+AM63</f>
        <v>1.6047789413803357</v>
      </c>
      <c r="AU63" s="75">
        <f>MAX(0,AV62+Observaciones!$F62-AS63-Constantes!$D$13)</f>
        <v>0</v>
      </c>
      <c r="AV63" s="75">
        <f>AV62+Observaciones!$F62-AS63-AT63-AU63-AW62</f>
        <v>68.08577250510092</v>
      </c>
      <c r="AW63" s="75">
        <f>MAX(0,(AV63-Constantes!$D$14)*(1-EXP(-Constantes!$D$22)))</f>
        <v>0.83410223357583746</v>
      </c>
      <c r="AX63" s="75">
        <f t="shared" si="7"/>
        <v>216.89092150763071</v>
      </c>
      <c r="AY63" s="75">
        <f>MAX(0,(AX63-Constantes!$D$13)*(1-EXP(-Constantes!$D$23)))</f>
        <v>0.98011218775713627</v>
      </c>
      <c r="AZ63" s="75">
        <f t="shared" si="8"/>
        <v>1.8142144213329736</v>
      </c>
      <c r="BA63" s="75">
        <f>0.0526*AS63*Observaciones!$F62^1.218</f>
        <v>0</v>
      </c>
      <c r="BB63" s="75">
        <f>BA63*Constantes!$F$35</f>
        <v>0</v>
      </c>
      <c r="BC63" s="75">
        <f t="shared" si="9"/>
        <v>0</v>
      </c>
      <c r="BD63" s="15"/>
      <c r="BE63" s="74">
        <v>57</v>
      </c>
      <c r="BF63" s="75">
        <f>0.0526*Observaciones!$F62^2.218</f>
        <v>0</v>
      </c>
      <c r="BG63" s="75">
        <f>IF(Observaciones!$F62&gt;0.05*$BK$7,((Observaciones!$F62-0.05*$BK$7)^2)/(Observaciones!$F62+0.95*$BK$7),0)</f>
        <v>0</v>
      </c>
      <c r="BH63" s="75">
        <f>0.0526*BG63*Observaciones!$F62^1.218</f>
        <v>0</v>
      </c>
      <c r="BI63" s="28"/>
      <c r="BJ63" s="28"/>
      <c r="BK63" s="103"/>
      <c r="BL63" s="38"/>
    </row>
    <row r="64" spans="2:64" s="2" customFormat="1">
      <c r="B64" s="37"/>
      <c r="C64" s="74">
        <v>58</v>
      </c>
      <c r="D64" s="140">
        <f>ETo!$I63*((1-Constantes!$D$19)*ETo!$K63+ETo!$L63)</f>
        <v>2.4472961280824999</v>
      </c>
      <c r="E64" s="75">
        <f>MIN(D64*Constantes!$D$17,0.8*(H63+Observaciones!$F63-F64-G64-Constantes!$D$14))</f>
        <v>1.5529582640931614</v>
      </c>
      <c r="F64" s="75">
        <f>IF(Observaciones!$F63&gt;0.05*Constantes!$D$18,((Observaciones!$F63-0.05*Constantes!$D$18)^2)/(Observaciones!$F63+0.95*Constantes!$D$18),0)</f>
        <v>0</v>
      </c>
      <c r="G64" s="75">
        <f>MAX(0,H63+Observaciones!$F63-F64-Constantes!$D$13)</f>
        <v>0</v>
      </c>
      <c r="H64" s="75">
        <f>H63+Observaciones!$F63-F64-E64-G64-I63</f>
        <v>66.706462489520646</v>
      </c>
      <c r="I64" s="75">
        <f>MAX(0,(H64-Constantes!$D$14)*(1-EXP(-Constantes!$D$22)))</f>
        <v>0.81511286499607449</v>
      </c>
      <c r="J64" s="75">
        <f t="shared" si="10"/>
        <v>206.87814794937856</v>
      </c>
      <c r="K64" s="75">
        <f>MAX(0,(J64-Constantes!$D$13)*(1-EXP(-Constantes!$D$23)))</f>
        <v>0.91094890871558354</v>
      </c>
      <c r="L64" s="75">
        <f t="shared" si="0"/>
        <v>1.7260617737116579</v>
      </c>
      <c r="M64" s="75">
        <f>0.0526*F64*Observaciones!$F63^1.218</f>
        <v>0</v>
      </c>
      <c r="N64" s="75">
        <f>M64*Constantes!$D$35</f>
        <v>0</v>
      </c>
      <c r="O64" s="75">
        <f t="shared" si="1"/>
        <v>0</v>
      </c>
      <c r="P64" s="15"/>
      <c r="Q64" s="74">
        <v>58</v>
      </c>
      <c r="R64" s="140">
        <f>ETo!$I63*((1-Constantes!$E$19)*ETo!$K63+ETo!$L63)</f>
        <v>2.4472961280824999</v>
      </c>
      <c r="S64" s="75">
        <f>MIN(R64*Constantes!$E$17,0.8*(AB63+Observaciones!$F63-Y64-AA64-Constantes!$D$14))</f>
        <v>1.5529582640931614</v>
      </c>
      <c r="T64" s="75">
        <f>IF(Observaciones!$F63&gt;0.05*Constantes!$E$18,((Observaciones!$F63-0.05*Constantes!$E$18)^2)/(Observaciones!$F63+0.95*Constantes!$E$18),0)</f>
        <v>0</v>
      </c>
      <c r="U64" s="75">
        <f>(T64*Escenarios!$E$9*10000)/1000</f>
        <v>0</v>
      </c>
      <c r="V64" s="75">
        <f>(Observaciones!$F63*Constantes!$E$28)/1000</f>
        <v>4.4000000000000004</v>
      </c>
      <c r="W64" s="75">
        <f>(R64*Constantes!$E$28)/1000</f>
        <v>9.7891845123299994</v>
      </c>
      <c r="X64" s="75">
        <f t="shared" si="2"/>
        <v>0</v>
      </c>
      <c r="Y64" s="75">
        <f>IF(X64&gt;Constantes!$E$29,1000*((X64-Constantes!$E$29)/(Escenarios!$E$9*10000)),0)</f>
        <v>0</v>
      </c>
      <c r="Z64" s="75">
        <f>W64*1000/Escenarios!$E$9/10000+S64</f>
        <v>1.5725366331178214</v>
      </c>
      <c r="AA64" s="75">
        <f>MAX(0,AB63+Observaciones!$F63-Y64-Constantes!$D$13)</f>
        <v>0</v>
      </c>
      <c r="AB64" s="75">
        <f>AB63+Observaciones!$F63-Y64-Z64-AA64-AC63</f>
        <v>66.627656968044093</v>
      </c>
      <c r="AC64" s="75">
        <f>MAX(0,(AB64-Constantes!$D$14)*(1-EXP(-Constantes!$D$22)))</f>
        <v>0.81402792609435193</v>
      </c>
      <c r="AD64" s="75">
        <f t="shared" si="3"/>
        <v>214.88074080957816</v>
      </c>
      <c r="AE64" s="75">
        <f>MAX(0,(AD64-Constantes!$D$13)*(1-EXP(-Constantes!$D$23)))</f>
        <v>0.96622685541295594</v>
      </c>
      <c r="AF64" s="75">
        <f t="shared" si="4"/>
        <v>1.780254781507308</v>
      </c>
      <c r="AG64" s="75">
        <f>0.0526*Y64*Observaciones!$F63^1.218</f>
        <v>0</v>
      </c>
      <c r="AH64" s="75">
        <f>AG64*Constantes!$E$35</f>
        <v>0</v>
      </c>
      <c r="AI64" s="75">
        <f t="shared" si="5"/>
        <v>0</v>
      </c>
      <c r="AJ64" s="15"/>
      <c r="AK64" s="74">
        <v>58</v>
      </c>
      <c r="AL64" s="140">
        <f>ETo!$I63*((1-Constantes!$F$19)*ETo!$K63+ETo!$L63)</f>
        <v>2.3913723807446301</v>
      </c>
      <c r="AM64" s="75">
        <f>MIN(AL64*Constantes!$F$17,0.8*(AV63+Observaciones!$F63-AS64-AU64-Constantes!$D$14))</f>
        <v>1.5174712445245695</v>
      </c>
      <c r="AN64" s="75">
        <f>IF(Observaciones!$F63&gt;0.05*Constantes!$F$18,((Observaciones!$F63-0.05*Constantes!$F$18)^2)/(Observaciones!$F63+0.95*Constantes!$F$18),0)</f>
        <v>0</v>
      </c>
      <c r="AO64" s="75">
        <f>(AN64*Escenarios!$F$9*10000)/1000</f>
        <v>0</v>
      </c>
      <c r="AP64" s="75">
        <f>(Observaciones!$F63*Constantes!$F$28)/1000</f>
        <v>1.1000000000000001</v>
      </c>
      <c r="AQ64" s="75">
        <f>(AL64*Constantes!$F$28)/1000</f>
        <v>2.3913723807446301</v>
      </c>
      <c r="AR64" s="75">
        <f t="shared" si="6"/>
        <v>0</v>
      </c>
      <c r="AS64" s="75">
        <f>IF(AR64&gt;Constantes!$F$29,1000*((AR64-Constantes!$F$29)/(Escenarios!$F$9*10000)),0)</f>
        <v>0</v>
      </c>
      <c r="AT64" s="75">
        <f>AQ64*1000/Escenarios!$F$9/10000+AM64</f>
        <v>1.5222539892860587</v>
      </c>
      <c r="AU64" s="75">
        <f>MAX(0,AV63+Observaciones!$F63-AS64-Constantes!$D$13)</f>
        <v>0</v>
      </c>
      <c r="AV64" s="75">
        <f>AV63+Observaciones!$F63-AS64-AT64-AU64-AW63</f>
        <v>66.829416282239023</v>
      </c>
      <c r="AW64" s="75">
        <f>MAX(0,(AV64-Constantes!$D$14)*(1-EXP(-Constantes!$D$22)))</f>
        <v>0.81680560619409071</v>
      </c>
      <c r="AX64" s="75">
        <f t="shared" si="7"/>
        <v>215.91080931987358</v>
      </c>
      <c r="AY64" s="75">
        <f>MAX(0,(AX64-Constantes!$D$13)*(1-EXP(-Constantes!$D$23)))</f>
        <v>0.97334205834798715</v>
      </c>
      <c r="AZ64" s="75">
        <f t="shared" si="8"/>
        <v>1.790147664542078</v>
      </c>
      <c r="BA64" s="75">
        <f>0.0526*AS64*Observaciones!$F63^1.218</f>
        <v>0</v>
      </c>
      <c r="BB64" s="75">
        <f>BA64*Constantes!$F$35</f>
        <v>0</v>
      </c>
      <c r="BC64" s="75">
        <f t="shared" si="9"/>
        <v>0</v>
      </c>
      <c r="BD64" s="15"/>
      <c r="BE64" s="74">
        <v>58</v>
      </c>
      <c r="BF64" s="75">
        <f>0.0526*Observaciones!$F63^2.218</f>
        <v>6.4982246287524456E-2</v>
      </c>
      <c r="BG64" s="75">
        <f>IF(Observaciones!$F63&gt;0.05*$BK$7,((Observaciones!$F63-0.05*$BK$7)^2)/(Observaciones!$F63+0.95*$BK$7),0)</f>
        <v>0</v>
      </c>
      <c r="BH64" s="75">
        <f>0.0526*BG64*Observaciones!$F63^1.218</f>
        <v>0</v>
      </c>
      <c r="BI64" s="28"/>
      <c r="BJ64" s="28"/>
      <c r="BK64" s="103"/>
      <c r="BL64" s="38"/>
    </row>
    <row r="65" spans="2:64" s="2" customFormat="1">
      <c r="B65" s="37"/>
      <c r="C65" s="74">
        <v>59</v>
      </c>
      <c r="D65" s="140">
        <f>ETo!$I64*((1-Constantes!$D$19)*ETo!$K64+ETo!$L64)</f>
        <v>2.5232800330200646</v>
      </c>
      <c r="E65" s="75">
        <f>MIN(D65*Constantes!$D$17,0.8*(H64+Observaciones!$F64-F65-G65-Constantes!$D$14))</f>
        <v>1.6011746739329118</v>
      </c>
      <c r="F65" s="75">
        <f>IF(Observaciones!$F64&gt;0.05*Constantes!$D$18,((Observaciones!$F64-0.05*Constantes!$D$18)^2)/(Observaciones!$F64+0.95*Constantes!$D$18),0)</f>
        <v>0</v>
      </c>
      <c r="G65" s="75">
        <f>MAX(0,H64+Observaciones!$F64-F65-Constantes!$D$13)</f>
        <v>0</v>
      </c>
      <c r="H65" s="75">
        <f>H64+Observaciones!$F64-F65-E65-G65-I64</f>
        <v>64.690174950591654</v>
      </c>
      <c r="I65" s="75">
        <f>MAX(0,(H65-Constantes!$D$14)*(1-EXP(-Constantes!$D$22)))</f>
        <v>0.78735403862128162</v>
      </c>
      <c r="J65" s="75">
        <f t="shared" si="10"/>
        <v>205.96719904066296</v>
      </c>
      <c r="K65" s="75">
        <f>MAX(0,(J65-Constantes!$D$13)*(1-EXP(-Constantes!$D$23)))</f>
        <v>0.90465652497200333</v>
      </c>
      <c r="L65" s="75">
        <f t="shared" si="0"/>
        <v>1.6920105635932849</v>
      </c>
      <c r="M65" s="75">
        <f>0.0526*F65*Observaciones!$F64^1.218</f>
        <v>0</v>
      </c>
      <c r="N65" s="75">
        <f>M65*Constantes!$D$35</f>
        <v>0</v>
      </c>
      <c r="O65" s="75">
        <f t="shared" si="1"/>
        <v>0</v>
      </c>
      <c r="P65" s="15"/>
      <c r="Q65" s="74">
        <v>59</v>
      </c>
      <c r="R65" s="140">
        <f>ETo!$I64*((1-Constantes!$E$19)*ETo!$K64+ETo!$L64)</f>
        <v>2.5232800330200646</v>
      </c>
      <c r="S65" s="75">
        <f>MIN(R65*Constantes!$E$17,0.8*(AB64+Observaciones!$F64-Y65-AA65-Constantes!$D$14))</f>
        <v>1.6011746739329118</v>
      </c>
      <c r="T65" s="75">
        <f>IF(Observaciones!$F64&gt;0.05*Constantes!$E$18,((Observaciones!$F64-0.05*Constantes!$E$18)^2)/(Observaciones!$F64+0.95*Constantes!$E$18),0)</f>
        <v>0</v>
      </c>
      <c r="U65" s="75">
        <f>(T65*Escenarios!$E$9*10000)/1000</f>
        <v>0</v>
      </c>
      <c r="V65" s="75">
        <f>(Observaciones!$F64*Constantes!$E$28)/1000</f>
        <v>1.6</v>
      </c>
      <c r="W65" s="75">
        <f>(R65*Constantes!$E$28)/1000</f>
        <v>10.093120132080259</v>
      </c>
      <c r="X65" s="75">
        <f t="shared" si="2"/>
        <v>0</v>
      </c>
      <c r="Y65" s="75">
        <f>IF(X65&gt;Constantes!$E$29,1000*((X65-Constantes!$E$29)/(Escenarios!$E$9*10000)),0)</f>
        <v>0</v>
      </c>
      <c r="Z65" s="75">
        <f>W65*1000/Escenarios!$E$9/10000+S65</f>
        <v>1.6213609141970724</v>
      </c>
      <c r="AA65" s="75">
        <f>MAX(0,AB64+Observaciones!$F64-Y65-Constantes!$D$13)</f>
        <v>0</v>
      </c>
      <c r="AB65" s="75">
        <f>AB64+Observaciones!$F64-Y65-Z65-AA65-AC64</f>
        <v>64.592268127752675</v>
      </c>
      <c r="AC65" s="75">
        <f>MAX(0,(AB65-Constantes!$D$14)*(1-EXP(-Constantes!$D$22)))</f>
        <v>0.78600612645914103</v>
      </c>
      <c r="AD65" s="75">
        <f t="shared" si="3"/>
        <v>213.91451395416519</v>
      </c>
      <c r="AE65" s="75">
        <f>MAX(0,(AD65-Constantes!$D$13)*(1-EXP(-Constantes!$D$23)))</f>
        <v>0.95955263900033239</v>
      </c>
      <c r="AF65" s="75">
        <f t="shared" si="4"/>
        <v>1.7455587654594735</v>
      </c>
      <c r="AG65" s="75">
        <f>0.0526*Y65*Observaciones!$F64^1.218</f>
        <v>0</v>
      </c>
      <c r="AH65" s="75">
        <f>AG65*Constantes!$E$35</f>
        <v>0</v>
      </c>
      <c r="AI65" s="75">
        <f t="shared" si="5"/>
        <v>0</v>
      </c>
      <c r="AJ65" s="15"/>
      <c r="AK65" s="74">
        <v>59</v>
      </c>
      <c r="AL65" s="140">
        <f>ETo!$I64*((1-Constantes!$F$19)*ETo!$K64+ETo!$L64)</f>
        <v>2.4658347086851324</v>
      </c>
      <c r="AM65" s="75">
        <f>MIN(AL65*Constantes!$F$17,0.8*(AV64+Observaciones!$F64-AS65-AU65-Constantes!$D$14))</f>
        <v>1.5647221212010352</v>
      </c>
      <c r="AN65" s="75">
        <f>IF(Observaciones!$F64&gt;0.05*Constantes!$F$18,((Observaciones!$F64-0.05*Constantes!$F$18)^2)/(Observaciones!$F64+0.95*Constantes!$F$18),0)</f>
        <v>0</v>
      </c>
      <c r="AO65" s="75">
        <f>(AN65*Escenarios!$F$9*10000)/1000</f>
        <v>0</v>
      </c>
      <c r="AP65" s="75">
        <f>(Observaciones!$F64*Constantes!$F$28)/1000</f>
        <v>0.4</v>
      </c>
      <c r="AQ65" s="75">
        <f>(AL65*Constantes!$F$28)/1000</f>
        <v>2.4658347086851324</v>
      </c>
      <c r="AR65" s="75">
        <f t="shared" si="6"/>
        <v>0</v>
      </c>
      <c r="AS65" s="75">
        <f>IF(AR65&gt;Constantes!$F$29,1000*((AR65-Constantes!$F$29)/(Escenarios!$F$9*10000)),0)</f>
        <v>0</v>
      </c>
      <c r="AT65" s="75">
        <f>AQ65*1000/Escenarios!$F$9/10000+AM65</f>
        <v>1.5696537906184054</v>
      </c>
      <c r="AU65" s="75">
        <f>MAX(0,AV64+Observaciones!$F64-AS65-Constantes!$D$13)</f>
        <v>0</v>
      </c>
      <c r="AV65" s="75">
        <f>AV64+Observaciones!$F64-AS65-AT65-AU65-AW64</f>
        <v>64.842956885426531</v>
      </c>
      <c r="AW65" s="75">
        <f>MAX(0,(AV65-Constantes!$D$14)*(1-EXP(-Constantes!$D$22)))</f>
        <v>0.7894574326662297</v>
      </c>
      <c r="AX65" s="75">
        <f t="shared" si="7"/>
        <v>214.9374672615256</v>
      </c>
      <c r="AY65" s="75">
        <f>MAX(0,(AX65-Constantes!$D$13)*(1-EXP(-Constantes!$D$23)))</f>
        <v>0.96661869363862363</v>
      </c>
      <c r="AZ65" s="75">
        <f t="shared" si="8"/>
        <v>1.7560761263048534</v>
      </c>
      <c r="BA65" s="75">
        <f>0.0526*AS65*Observaciones!$F64^1.218</f>
        <v>0</v>
      </c>
      <c r="BB65" s="75">
        <f>BA65*Constantes!$F$35</f>
        <v>0</v>
      </c>
      <c r="BC65" s="75">
        <f t="shared" si="9"/>
        <v>0</v>
      </c>
      <c r="BD65" s="15"/>
      <c r="BE65" s="74">
        <v>59</v>
      </c>
      <c r="BF65" s="75">
        <f>0.0526*Observaciones!$F64^2.218</f>
        <v>6.8921513346888582E-3</v>
      </c>
      <c r="BG65" s="75">
        <f>IF(Observaciones!$F64&gt;0.05*$BK$7,((Observaciones!$F64-0.05*$BK$7)^2)/(Observaciones!$F64+0.95*$BK$7),0)</f>
        <v>0</v>
      </c>
      <c r="BH65" s="75">
        <f>0.0526*BG65*Observaciones!$F64^1.218</f>
        <v>0</v>
      </c>
      <c r="BI65" s="28"/>
      <c r="BJ65" s="28"/>
      <c r="BK65" s="103"/>
      <c r="BL65" s="38"/>
    </row>
    <row r="66" spans="2:64" s="2" customFormat="1">
      <c r="B66" s="37"/>
      <c r="C66" s="74">
        <v>60</v>
      </c>
      <c r="D66" s="140">
        <f>ETo!$I65*((1-Constantes!$D$19)*ETo!$K65+ETo!$L65)</f>
        <v>2.5210040691785625</v>
      </c>
      <c r="E66" s="75">
        <f>MIN(D66*Constantes!$D$17,0.8*(H65+Observaciones!$F65-F66-G66-Constantes!$D$14))</f>
        <v>1.5997304364269229</v>
      </c>
      <c r="F66" s="75">
        <f>IF(Observaciones!$F65&gt;0.05*Constantes!$D$18,((Observaciones!$F65-0.05*Constantes!$D$18)^2)/(Observaciones!$F65+0.95*Constantes!$D$18),0)</f>
        <v>0</v>
      </c>
      <c r="G66" s="75">
        <f>MAX(0,H65+Observaciones!$F65-F66-Constantes!$D$13)</f>
        <v>0</v>
      </c>
      <c r="H66" s="75">
        <f>H65+Observaciones!$F65-F66-E66-G66-I65</f>
        <v>62.303090475543449</v>
      </c>
      <c r="I66" s="75">
        <f>MAX(0,(H66-Constantes!$D$14)*(1-EXP(-Constantes!$D$22)))</f>
        <v>0.7544903412539784</v>
      </c>
      <c r="J66" s="75">
        <f t="shared" si="10"/>
        <v>205.06254251569095</v>
      </c>
      <c r="K66" s="75">
        <f>MAX(0,(J66-Constantes!$D$13)*(1-EXP(-Constantes!$D$23)))</f>
        <v>0.89840760589784396</v>
      </c>
      <c r="L66" s="75">
        <f t="shared" si="0"/>
        <v>1.6528979471518224</v>
      </c>
      <c r="M66" s="75">
        <f>0.0526*F66*Observaciones!$F65^1.218</f>
        <v>0</v>
      </c>
      <c r="N66" s="75">
        <f>M66*Constantes!$D$35</f>
        <v>0</v>
      </c>
      <c r="O66" s="75">
        <f t="shared" si="1"/>
        <v>0</v>
      </c>
      <c r="P66" s="15"/>
      <c r="Q66" s="74">
        <v>60</v>
      </c>
      <c r="R66" s="140">
        <f>ETo!$I65*((1-Constantes!$E$19)*ETo!$K65+ETo!$L65)</f>
        <v>2.5210040691785625</v>
      </c>
      <c r="S66" s="75">
        <f>MIN(R66*Constantes!$E$17,0.8*(AB65+Observaciones!$F65-Y66-AA66-Constantes!$D$14))</f>
        <v>1.5997304364269229</v>
      </c>
      <c r="T66" s="75">
        <f>IF(Observaciones!$F65&gt;0.05*Constantes!$E$18,((Observaciones!$F65-0.05*Constantes!$E$18)^2)/(Observaciones!$F65+0.95*Constantes!$E$18),0)</f>
        <v>0</v>
      </c>
      <c r="U66" s="75">
        <f>(T66*Escenarios!$E$9*10000)/1000</f>
        <v>0</v>
      </c>
      <c r="V66" s="75">
        <f>(Observaciones!$F65*Constantes!$E$28)/1000</f>
        <v>0</v>
      </c>
      <c r="W66" s="75">
        <f>(R66*Constantes!$E$28)/1000</f>
        <v>10.08401627671425</v>
      </c>
      <c r="X66" s="75">
        <f t="shared" si="2"/>
        <v>0</v>
      </c>
      <c r="Y66" s="75">
        <f>IF(X66&gt;Constantes!$E$29,1000*((X66-Constantes!$E$29)/(Escenarios!$E$9*10000)),0)</f>
        <v>0</v>
      </c>
      <c r="Z66" s="75">
        <f>W66*1000/Escenarios!$E$9/10000+S66</f>
        <v>1.6198984689803515</v>
      </c>
      <c r="AA66" s="75">
        <f>MAX(0,AB65+Observaciones!$F65-Y66-Constantes!$D$13)</f>
        <v>0</v>
      </c>
      <c r="AB66" s="75">
        <f>AB65+Observaciones!$F65-Y66-Z66-AA66-AC65</f>
        <v>62.18636353231318</v>
      </c>
      <c r="AC66" s="75">
        <f>MAX(0,(AB66-Constantes!$D$14)*(1-EXP(-Constantes!$D$22)))</f>
        <v>0.75288332693294047</v>
      </c>
      <c r="AD66" s="75">
        <f t="shared" si="3"/>
        <v>212.95496131516487</v>
      </c>
      <c r="AE66" s="75">
        <f>MAX(0,(AD66-Constantes!$D$13)*(1-EXP(-Constantes!$D$23)))</f>
        <v>0.95292452476803347</v>
      </c>
      <c r="AF66" s="75">
        <f t="shared" si="4"/>
        <v>1.7058078517009738</v>
      </c>
      <c r="AG66" s="75">
        <f>0.0526*Y66*Observaciones!$F65^1.218</f>
        <v>0</v>
      </c>
      <c r="AH66" s="75">
        <f>AG66*Constantes!$E$35</f>
        <v>0</v>
      </c>
      <c r="AI66" s="75">
        <f t="shared" si="5"/>
        <v>0</v>
      </c>
      <c r="AJ66" s="15"/>
      <c r="AK66" s="74">
        <v>60</v>
      </c>
      <c r="AL66" s="140">
        <f>ETo!$I65*((1-Constantes!$F$19)*ETo!$K65+ETo!$L65)</f>
        <v>2.4635893956139432</v>
      </c>
      <c r="AM66" s="75">
        <f>MIN(AL66*Constantes!$F$17,0.8*(AV65+Observaciones!$F65-AS66-AU66-Constantes!$D$14))</f>
        <v>1.5632973334733189</v>
      </c>
      <c r="AN66" s="75">
        <f>IF(Observaciones!$F65&gt;0.05*Constantes!$F$18,((Observaciones!$F65-0.05*Constantes!$F$18)^2)/(Observaciones!$F65+0.95*Constantes!$F$18),0)</f>
        <v>0</v>
      </c>
      <c r="AO66" s="75">
        <f>(AN66*Escenarios!$F$9*10000)/1000</f>
        <v>0</v>
      </c>
      <c r="AP66" s="75">
        <f>(Observaciones!$F65*Constantes!$F$28)/1000</f>
        <v>0</v>
      </c>
      <c r="AQ66" s="75">
        <f>(AL66*Constantes!$F$28)/1000</f>
        <v>2.4635893956139432</v>
      </c>
      <c r="AR66" s="75">
        <f t="shared" si="6"/>
        <v>0</v>
      </c>
      <c r="AS66" s="75">
        <f>IF(AR66&gt;Constantes!$F$29,1000*((AR66-Constantes!$F$29)/(Escenarios!$F$9*10000)),0)</f>
        <v>0</v>
      </c>
      <c r="AT66" s="75">
        <f>AQ66*1000/Escenarios!$F$9/10000+AM66</f>
        <v>1.5682245122645468</v>
      </c>
      <c r="AU66" s="75">
        <f>MAX(0,AV65+Observaciones!$F65-AS66-Constantes!$D$13)</f>
        <v>0</v>
      </c>
      <c r="AV66" s="75">
        <f>AV65+Observaciones!$F65-AS66-AT66-AU66-AW65</f>
        <v>62.485274940495749</v>
      </c>
      <c r="AW66" s="75">
        <f>MAX(0,(AV66-Constantes!$D$14)*(1-EXP(-Constantes!$D$22)))</f>
        <v>0.75699852861969597</v>
      </c>
      <c r="AX66" s="75">
        <f t="shared" si="7"/>
        <v>213.97084856788697</v>
      </c>
      <c r="AY66" s="75">
        <f>MAX(0,(AX66-Constantes!$D$13)*(1-EXP(-Constantes!$D$23)))</f>
        <v>0.95994177060166852</v>
      </c>
      <c r="AZ66" s="75">
        <f t="shared" si="8"/>
        <v>1.7169402992213645</v>
      </c>
      <c r="BA66" s="75">
        <f>0.0526*AS66*Observaciones!$F65^1.218</f>
        <v>0</v>
      </c>
      <c r="BB66" s="75">
        <f>BA66*Constantes!$F$35</f>
        <v>0</v>
      </c>
      <c r="BC66" s="75">
        <f t="shared" si="9"/>
        <v>0</v>
      </c>
      <c r="BD66" s="15"/>
      <c r="BE66" s="74">
        <v>60</v>
      </c>
      <c r="BF66" s="75">
        <f>0.0526*Observaciones!$F65^2.218</f>
        <v>0</v>
      </c>
      <c r="BG66" s="75">
        <f>IF(Observaciones!$F65&gt;0.05*$BK$7,((Observaciones!$F65-0.05*$BK$7)^2)/(Observaciones!$F65+0.95*$BK$7),0)</f>
        <v>0</v>
      </c>
      <c r="BH66" s="75">
        <f>0.0526*BG66*Observaciones!$F65^1.218</f>
        <v>0</v>
      </c>
      <c r="BI66" s="28"/>
      <c r="BJ66" s="28"/>
      <c r="BK66" s="103"/>
      <c r="BL66" s="38"/>
    </row>
    <row r="67" spans="2:64" s="2" customFormat="1">
      <c r="B67" s="37"/>
      <c r="C67" s="74">
        <v>61</v>
      </c>
      <c r="D67" s="140">
        <f>ETo!$I66*((1-Constantes!$D$19)*ETo!$K66+ETo!$L66)</f>
        <v>2.4952332874960637</v>
      </c>
      <c r="E67" s="75">
        <f>MIN(D67*Constantes!$D$17,0.8*(H66+Observaciones!$F66-F67-G67-Constantes!$D$14))</f>
        <v>1.583377307793759</v>
      </c>
      <c r="F67" s="75">
        <f>IF(Observaciones!$F66&gt;0.05*Constantes!$D$18,((Observaciones!$F66-0.05*Constantes!$D$18)^2)/(Observaciones!$F66+0.95*Constantes!$D$18),0)</f>
        <v>0</v>
      </c>
      <c r="G67" s="75">
        <f>MAX(0,H66+Observaciones!$F66-F67-Constantes!$D$13)</f>
        <v>0</v>
      </c>
      <c r="H67" s="75">
        <f>H66+Observaciones!$F66-F67-E67-G67-I66</f>
        <v>63.365222826495717</v>
      </c>
      <c r="I67" s="75">
        <f>MAX(0,(H67-Constantes!$D$14)*(1-EXP(-Constantes!$D$22)))</f>
        <v>0.76911303119670138</v>
      </c>
      <c r="J67" s="75">
        <f t="shared" si="10"/>
        <v>204.16413490979312</v>
      </c>
      <c r="K67" s="75">
        <f>MAX(0,(J67-Constantes!$D$13)*(1-EXP(-Constantes!$D$23)))</f>
        <v>0.89220185126070306</v>
      </c>
      <c r="L67" s="75">
        <f t="shared" si="0"/>
        <v>1.6613148824574044</v>
      </c>
      <c r="M67" s="75">
        <f>0.0526*F67*Observaciones!$F66^1.218</f>
        <v>0</v>
      </c>
      <c r="N67" s="75">
        <f>M67*Constantes!$D$35</f>
        <v>0</v>
      </c>
      <c r="O67" s="75">
        <f t="shared" si="1"/>
        <v>0</v>
      </c>
      <c r="P67" s="15"/>
      <c r="Q67" s="74">
        <v>61</v>
      </c>
      <c r="R67" s="140">
        <f>ETo!$I66*((1-Constantes!$E$19)*ETo!$K66+ETo!$L66)</f>
        <v>2.4952332874960637</v>
      </c>
      <c r="S67" s="75">
        <f>MIN(R67*Constantes!$E$17,0.8*(AB66+Observaciones!$F66-Y67-AA67-Constantes!$D$14))</f>
        <v>1.583377307793759</v>
      </c>
      <c r="T67" s="75">
        <f>IF(Observaciones!$F66&gt;0.05*Constantes!$E$18,((Observaciones!$F66-0.05*Constantes!$E$18)^2)/(Observaciones!$F66+0.95*Constantes!$E$18),0)</f>
        <v>0</v>
      </c>
      <c r="U67" s="75">
        <f>(T67*Escenarios!$E$9*10000)/1000</f>
        <v>0</v>
      </c>
      <c r="V67" s="75">
        <f>(Observaciones!$F66*Constantes!$E$28)/1000</f>
        <v>13.6</v>
      </c>
      <c r="W67" s="75">
        <f>(R67*Constantes!$E$28)/1000</f>
        <v>9.9809331499842546</v>
      </c>
      <c r="X67" s="75">
        <f t="shared" si="2"/>
        <v>3.619066850015745</v>
      </c>
      <c r="Y67" s="75">
        <f>IF(X67&gt;Constantes!$E$29,1000*((X67-Constantes!$E$29)/(Escenarios!$E$9*10000)),0)</f>
        <v>0</v>
      </c>
      <c r="Z67" s="75">
        <f>W67*1000/Escenarios!$E$9/10000+S67</f>
        <v>1.6033391740937275</v>
      </c>
      <c r="AA67" s="75">
        <f>MAX(0,AB66+Observaciones!$F66-Y67-Constantes!$D$13)</f>
        <v>0</v>
      </c>
      <c r="AB67" s="75">
        <f>AB66+Observaciones!$F66-Y67-Z67-AA67-AC66</f>
        <v>63.230141031286522</v>
      </c>
      <c r="AC67" s="75">
        <f>MAX(0,(AB67-Constantes!$D$14)*(1-EXP(-Constantes!$D$22)))</f>
        <v>0.76725332020448889</v>
      </c>
      <c r="AD67" s="75">
        <f t="shared" si="3"/>
        <v>212.00203679039683</v>
      </c>
      <c r="AE67" s="75">
        <f>MAX(0,(AD67-Constantes!$D$13)*(1-EXP(-Constantes!$D$23)))</f>
        <v>0.94634219426503785</v>
      </c>
      <c r="AF67" s="75">
        <f t="shared" si="4"/>
        <v>1.7135955144695267</v>
      </c>
      <c r="AG67" s="75">
        <f>0.0526*Y67*Observaciones!$F66^1.218</f>
        <v>0</v>
      </c>
      <c r="AH67" s="75">
        <f>AG67*Constantes!$E$35</f>
        <v>0</v>
      </c>
      <c r="AI67" s="75">
        <f t="shared" si="5"/>
        <v>0</v>
      </c>
      <c r="AJ67" s="15"/>
      <c r="AK67" s="74">
        <v>61</v>
      </c>
      <c r="AL67" s="140">
        <f>ETo!$I66*((1-Constantes!$F$19)*ETo!$K66+ETo!$L66)</f>
        <v>2.4383066529656374</v>
      </c>
      <c r="AM67" s="75">
        <f>MIN(AL67*Constantes!$F$17,0.8*(AV66+Observaciones!$F66-AS67-AU67-Constantes!$D$14))</f>
        <v>1.547253895295124</v>
      </c>
      <c r="AN67" s="75">
        <f>IF(Observaciones!$F66&gt;0.05*Constantes!$F$18,((Observaciones!$F66-0.05*Constantes!$F$18)^2)/(Observaciones!$F66+0.95*Constantes!$F$18),0)</f>
        <v>0</v>
      </c>
      <c r="AO67" s="75">
        <f>(AN67*Escenarios!$F$9*10000)/1000</f>
        <v>0</v>
      </c>
      <c r="AP67" s="75">
        <f>(Observaciones!$F66*Constantes!$F$28)/1000</f>
        <v>3.4</v>
      </c>
      <c r="AQ67" s="75">
        <f>(AL67*Constantes!$F$28)/1000</f>
        <v>2.4383066529656374</v>
      </c>
      <c r="AR67" s="75">
        <f t="shared" si="6"/>
        <v>0.96169334703436249</v>
      </c>
      <c r="AS67" s="75">
        <f>IF(AR67&gt;Constantes!$F$29,1000*((AR67-Constantes!$F$29)/(Escenarios!$F$9*10000)),0)</f>
        <v>0</v>
      </c>
      <c r="AT67" s="75">
        <f>AQ67*1000/Escenarios!$F$9/10000+AM67</f>
        <v>1.5521305086010553</v>
      </c>
      <c r="AU67" s="75">
        <f>MAX(0,AV66+Observaciones!$F66-AS67-Constantes!$D$13)</f>
        <v>0</v>
      </c>
      <c r="AV67" s="75">
        <f>AV66+Observaciones!$F66-AS67-AT67-AU67-AW66</f>
        <v>63.576145903274998</v>
      </c>
      <c r="AW67" s="75">
        <f>MAX(0,(AV67-Constantes!$D$14)*(1-EXP(-Constantes!$D$22)))</f>
        <v>0.77201687152389165</v>
      </c>
      <c r="AX67" s="75">
        <f t="shared" si="7"/>
        <v>213.01090679728532</v>
      </c>
      <c r="AY67" s="75">
        <f>MAX(0,(AX67-Constantes!$D$13)*(1-EXP(-Constantes!$D$23)))</f>
        <v>0.95331096844105767</v>
      </c>
      <c r="AZ67" s="75">
        <f t="shared" si="8"/>
        <v>1.7253278399649492</v>
      </c>
      <c r="BA67" s="75">
        <f>0.0526*AS67*Observaciones!$F66^1.218</f>
        <v>0</v>
      </c>
      <c r="BB67" s="75">
        <f>BA67*Constantes!$F$35</f>
        <v>0</v>
      </c>
      <c r="BC67" s="75">
        <f t="shared" si="9"/>
        <v>0</v>
      </c>
      <c r="BD67" s="15"/>
      <c r="BE67" s="74">
        <v>61</v>
      </c>
      <c r="BF67" s="75">
        <f>0.0526*Observaciones!$F66^2.218</f>
        <v>0.79397345371627714</v>
      </c>
      <c r="BG67" s="75">
        <f>IF(Observaciones!$F66&gt;0.05*$BK$7,((Observaciones!$F66-0.05*$BK$7)^2)/(Observaciones!$F66+0.95*$BK$7),0)</f>
        <v>7.6652401060814793E-2</v>
      </c>
      <c r="BH67" s="75">
        <f>0.0526*BG67*Observaciones!$F66^1.218</f>
        <v>1.7899991648794227E-2</v>
      </c>
      <c r="BI67" s="28"/>
      <c r="BJ67" s="28"/>
      <c r="BK67" s="103"/>
      <c r="BL67" s="38"/>
    </row>
    <row r="68" spans="2:64" s="2" customFormat="1">
      <c r="B68" s="37"/>
      <c r="C68" s="74">
        <v>62</v>
      </c>
      <c r="D68" s="140">
        <f>ETo!$I67*((1-Constantes!$D$19)*ETo!$K67+ETo!$L67)</f>
        <v>2.4900625364947953</v>
      </c>
      <c r="E68" s="75">
        <f>MIN(D68*Constantes!$D$17,0.8*(H67+Observaciones!$F67-F68-G68-Constantes!$D$14))</f>
        <v>1.5800961517428649</v>
      </c>
      <c r="F68" s="75">
        <f>IF(Observaciones!$F67&gt;0.05*Constantes!$D$18,((Observaciones!$F67-0.05*Constantes!$D$18)^2)/(Observaciones!$F67+0.95*Constantes!$D$18),0)</f>
        <v>0</v>
      </c>
      <c r="G68" s="75">
        <f>MAX(0,H67+Observaciones!$F67-F68-Constantes!$D$13)</f>
        <v>0</v>
      </c>
      <c r="H68" s="75">
        <f>H67+Observaciones!$F67-F68-E68-G68-I67</f>
        <v>61.01601364355615</v>
      </c>
      <c r="I68" s="75">
        <f>MAX(0,(H68-Constantes!$D$14)*(1-EXP(-Constantes!$D$22)))</f>
        <v>0.7367707741682582</v>
      </c>
      <c r="J68" s="75">
        <f t="shared" si="10"/>
        <v>203.27193305853243</v>
      </c>
      <c r="K68" s="75">
        <f>MAX(0,(J68-Constantes!$D$13)*(1-EXP(-Constantes!$D$23)))</f>
        <v>0.88603896290203488</v>
      </c>
      <c r="L68" s="75">
        <f t="shared" si="0"/>
        <v>1.622809737070293</v>
      </c>
      <c r="M68" s="75">
        <f>0.0526*F68*Observaciones!$F67^1.218</f>
        <v>0</v>
      </c>
      <c r="N68" s="75">
        <f>M68*Constantes!$D$35</f>
        <v>0</v>
      </c>
      <c r="O68" s="75">
        <f t="shared" si="1"/>
        <v>0</v>
      </c>
      <c r="P68" s="15"/>
      <c r="Q68" s="74">
        <v>62</v>
      </c>
      <c r="R68" s="140">
        <f>ETo!$I67*((1-Constantes!$E$19)*ETo!$K67+ETo!$L67)</f>
        <v>2.4900625364947953</v>
      </c>
      <c r="S68" s="75">
        <f>MIN(R68*Constantes!$E$17,0.8*(AB67+Observaciones!$F67-Y68-AA68-Constantes!$D$14))</f>
        <v>1.5800961517428649</v>
      </c>
      <c r="T68" s="75">
        <f>IF(Observaciones!$F67&gt;0.05*Constantes!$E$18,((Observaciones!$F67-0.05*Constantes!$E$18)^2)/(Observaciones!$F67+0.95*Constantes!$E$18),0)</f>
        <v>0</v>
      </c>
      <c r="U68" s="75">
        <f>(T68*Escenarios!$E$9*10000)/1000</f>
        <v>0</v>
      </c>
      <c r="V68" s="75">
        <f>(Observaciones!$F67*Constantes!$E$28)/1000</f>
        <v>0</v>
      </c>
      <c r="W68" s="75">
        <f>(R68*Constantes!$E$28)/1000</f>
        <v>9.960250145979181</v>
      </c>
      <c r="X68" s="75">
        <f t="shared" si="2"/>
        <v>0</v>
      </c>
      <c r="Y68" s="75">
        <f>IF(X68&gt;Constantes!$E$29,1000*((X68-Constantes!$E$29)/(Escenarios!$E$9*10000)),0)</f>
        <v>0</v>
      </c>
      <c r="Z68" s="75">
        <f>W68*1000/Escenarios!$E$9/10000+S68</f>
        <v>1.6000166520348234</v>
      </c>
      <c r="AA68" s="75">
        <f>MAX(0,AB67+Observaciones!$F67-Y68-Constantes!$D$13)</f>
        <v>0</v>
      </c>
      <c r="AB68" s="75">
        <f>AB67+Observaciones!$F67-Y68-Z68-AA68-AC67</f>
        <v>60.862871059047208</v>
      </c>
      <c r="AC68" s="75">
        <f>MAX(0,(AB68-Constantes!$D$14)*(1-EXP(-Constantes!$D$22)))</f>
        <v>0.73466241495267293</v>
      </c>
      <c r="AD68" s="75">
        <f t="shared" si="3"/>
        <v>211.05569459613179</v>
      </c>
      <c r="AE68" s="75">
        <f>MAX(0,(AD68-Constantes!$D$13)*(1-EXP(-Constantes!$D$23)))</f>
        <v>0.93980533124002663</v>
      </c>
      <c r="AF68" s="75">
        <f t="shared" si="4"/>
        <v>1.6744677461926996</v>
      </c>
      <c r="AG68" s="75">
        <f>0.0526*Y68*Observaciones!$F67^1.218</f>
        <v>0</v>
      </c>
      <c r="AH68" s="75">
        <f>AG68*Constantes!$E$35</f>
        <v>0</v>
      </c>
      <c r="AI68" s="75">
        <f t="shared" si="5"/>
        <v>0</v>
      </c>
      <c r="AJ68" s="15"/>
      <c r="AK68" s="74">
        <v>62</v>
      </c>
      <c r="AL68" s="140">
        <f>ETo!$I67*((1-Constantes!$F$19)*ETo!$K67+ETo!$L67)</f>
        <v>2.4332218764465763</v>
      </c>
      <c r="AM68" s="75">
        <f>MIN(AL68*Constantes!$F$17,0.8*(AV67+Observaciones!$F67-AS68-AU68-Constantes!$D$14))</f>
        <v>1.5440272952830814</v>
      </c>
      <c r="AN68" s="75">
        <f>IF(Observaciones!$F67&gt;0.05*Constantes!$F$18,((Observaciones!$F67-0.05*Constantes!$F$18)^2)/(Observaciones!$F67+0.95*Constantes!$F$18),0)</f>
        <v>0</v>
      </c>
      <c r="AO68" s="75">
        <f>(AN68*Escenarios!$F$9*10000)/1000</f>
        <v>0</v>
      </c>
      <c r="AP68" s="75">
        <f>(Observaciones!$F67*Constantes!$F$28)/1000</f>
        <v>0</v>
      </c>
      <c r="AQ68" s="75">
        <f>(AL68*Constantes!$F$28)/1000</f>
        <v>2.4332218764465763</v>
      </c>
      <c r="AR68" s="75">
        <f t="shared" si="6"/>
        <v>0</v>
      </c>
      <c r="AS68" s="75">
        <f>IF(AR68&gt;Constantes!$F$29,1000*((AR68-Constantes!$F$29)/(Escenarios!$F$9*10000)),0)</f>
        <v>0</v>
      </c>
      <c r="AT68" s="75">
        <f>AQ68*1000/Escenarios!$F$9/10000+AM68</f>
        <v>1.5488937390359745</v>
      </c>
      <c r="AU68" s="75">
        <f>MAX(0,AV67+Observaciones!$F67-AS68-Constantes!$D$13)</f>
        <v>0</v>
      </c>
      <c r="AV68" s="75">
        <f>AV67+Observaciones!$F67-AS68-AT68-AU68-AW67</f>
        <v>61.255235292715135</v>
      </c>
      <c r="AW68" s="75">
        <f>MAX(0,(AV68-Constantes!$D$14)*(1-EXP(-Constantes!$D$22)))</f>
        <v>0.74006420930381589</v>
      </c>
      <c r="AX68" s="75">
        <f t="shared" si="7"/>
        <v>212.05759582884426</v>
      </c>
      <c r="AY68" s="75">
        <f>MAX(0,(AX68-Constantes!$D$13)*(1-EXP(-Constantes!$D$23)))</f>
        <v>0.94672596857662739</v>
      </c>
      <c r="AZ68" s="75">
        <f t="shared" si="8"/>
        <v>1.6867901778804433</v>
      </c>
      <c r="BA68" s="75">
        <f>0.0526*AS68*Observaciones!$F67^1.218</f>
        <v>0</v>
      </c>
      <c r="BB68" s="75">
        <f>BA68*Constantes!$F$35</f>
        <v>0</v>
      </c>
      <c r="BC68" s="75">
        <f t="shared" si="9"/>
        <v>0</v>
      </c>
      <c r="BD68" s="15"/>
      <c r="BE68" s="74">
        <v>62</v>
      </c>
      <c r="BF68" s="75">
        <f>0.0526*Observaciones!$F67^2.218</f>
        <v>0</v>
      </c>
      <c r="BG68" s="75">
        <f>IF(Observaciones!$F67&gt;0.05*$BK$7,((Observaciones!$F67-0.05*$BK$7)^2)/(Observaciones!$F67+0.95*$BK$7),0)</f>
        <v>0</v>
      </c>
      <c r="BH68" s="75">
        <f>0.0526*BG68*Observaciones!$F67^1.218</f>
        <v>0</v>
      </c>
      <c r="BI68" s="28"/>
      <c r="BJ68" s="28"/>
      <c r="BK68" s="103"/>
      <c r="BL68" s="38"/>
    </row>
    <row r="69" spans="2:64" s="2" customFormat="1">
      <c r="B69" s="37"/>
      <c r="C69" s="74">
        <v>63</v>
      </c>
      <c r="D69" s="140">
        <f>ETo!$I68*((1-Constantes!$D$19)*ETo!$K68+ETo!$L68)</f>
        <v>2.5260465962333205</v>
      </c>
      <c r="E69" s="75">
        <f>MIN(D69*Constantes!$D$17,0.8*(H68+Observaciones!$F68-F69-G69-Constantes!$D$14))</f>
        <v>1.6029302265837992</v>
      </c>
      <c r="F69" s="75">
        <f>IF(Observaciones!$F68&gt;0.05*Constantes!$D$18,((Observaciones!$F68-0.05*Constantes!$D$18)^2)/(Observaciones!$F68+0.95*Constantes!$D$18),0)</f>
        <v>0</v>
      </c>
      <c r="G69" s="75">
        <f>MAX(0,H68+Observaciones!$F68-F69-Constantes!$D$13)</f>
        <v>0</v>
      </c>
      <c r="H69" s="75">
        <f>H68+Observaciones!$F68-F69-E69-G69-I68</f>
        <v>61.276312642804093</v>
      </c>
      <c r="I69" s="75">
        <f>MAX(0,(H69-Constantes!$D$14)*(1-EXP(-Constantes!$D$22)))</f>
        <v>0.74035438741098747</v>
      </c>
      <c r="J69" s="75">
        <f t="shared" si="10"/>
        <v>202.38589409563039</v>
      </c>
      <c r="K69" s="75">
        <f>MAX(0,(J69-Constantes!$D$13)*(1-EXP(-Constantes!$D$23)))</f>
        <v>0.87991864472282511</v>
      </c>
      <c r="L69" s="75">
        <f t="shared" si="0"/>
        <v>1.6202730321338126</v>
      </c>
      <c r="M69" s="75">
        <f>0.0526*F69*Observaciones!$F68^1.218</f>
        <v>0</v>
      </c>
      <c r="N69" s="75">
        <f>M69*Constantes!$D$35</f>
        <v>0</v>
      </c>
      <c r="O69" s="75">
        <f t="shared" si="1"/>
        <v>0</v>
      </c>
      <c r="P69" s="15"/>
      <c r="Q69" s="74">
        <v>63</v>
      </c>
      <c r="R69" s="140">
        <f>ETo!$I68*((1-Constantes!$E$19)*ETo!$K68+ETo!$L68)</f>
        <v>2.5260465962333205</v>
      </c>
      <c r="S69" s="75">
        <f>MIN(R69*Constantes!$E$17,0.8*(AB68+Observaciones!$F68-Y69-AA69-Constantes!$D$14))</f>
        <v>1.6029302265837992</v>
      </c>
      <c r="T69" s="75">
        <f>IF(Observaciones!$F68&gt;0.05*Constantes!$E$18,((Observaciones!$F68-0.05*Constantes!$E$18)^2)/(Observaciones!$F68+0.95*Constantes!$E$18),0)</f>
        <v>0</v>
      </c>
      <c r="U69" s="75">
        <f>(T69*Escenarios!$E$9*10000)/1000</f>
        <v>0</v>
      </c>
      <c r="V69" s="75">
        <f>(Observaciones!$F68*Constantes!$E$28)/1000</f>
        <v>10.4</v>
      </c>
      <c r="W69" s="75">
        <f>(R69*Constantes!$E$28)/1000</f>
        <v>10.104186384933282</v>
      </c>
      <c r="X69" s="75">
        <f t="shared" si="2"/>
        <v>0.29581361506671833</v>
      </c>
      <c r="Y69" s="75">
        <f>IF(X69&gt;Constantes!$E$29,1000*((X69-Constantes!$E$29)/(Escenarios!$E$9*10000)),0)</f>
        <v>0</v>
      </c>
      <c r="Z69" s="75">
        <f>W69*1000/Escenarios!$E$9/10000+S69</f>
        <v>1.6231385993536658</v>
      </c>
      <c r="AA69" s="75">
        <f>MAX(0,AB68+Observaciones!$F68-Y69-Constantes!$D$13)</f>
        <v>0</v>
      </c>
      <c r="AB69" s="75">
        <f>AB68+Observaciones!$F68-Y69-Z69-AA69-AC68</f>
        <v>61.10507004474087</v>
      </c>
      <c r="AC69" s="75">
        <f>MAX(0,(AB69-Constantes!$D$14)*(1-EXP(-Constantes!$D$22)))</f>
        <v>0.73799683996012622</v>
      </c>
      <c r="AD69" s="75">
        <f t="shared" si="3"/>
        <v>210.11588926489176</v>
      </c>
      <c r="AE69" s="75">
        <f>MAX(0,(AD69-Constantes!$D$13)*(1-EXP(-Constantes!$D$23)))</f>
        <v>0.93331362162618825</v>
      </c>
      <c r="AF69" s="75">
        <f t="shared" si="4"/>
        <v>1.6713104615863146</v>
      </c>
      <c r="AG69" s="75">
        <f>0.0526*Y69*Observaciones!$F68^1.218</f>
        <v>0</v>
      </c>
      <c r="AH69" s="75">
        <f>AG69*Constantes!$E$35</f>
        <v>0</v>
      </c>
      <c r="AI69" s="75">
        <f t="shared" si="5"/>
        <v>0</v>
      </c>
      <c r="AJ69" s="15"/>
      <c r="AK69" s="74">
        <v>63</v>
      </c>
      <c r="AL69" s="140">
        <f>ETo!$I68*((1-Constantes!$F$19)*ETo!$K68+ETo!$L68)</f>
        <v>2.4684931492207665</v>
      </c>
      <c r="AM69" s="75">
        <f>MIN(AL69*Constantes!$F$17,0.8*(AV68+Observaciones!$F68-AS69-AU69-Constantes!$D$14))</f>
        <v>1.5664090634357895</v>
      </c>
      <c r="AN69" s="75">
        <f>IF(Observaciones!$F68&gt;0.05*Constantes!$F$18,((Observaciones!$F68-0.05*Constantes!$F$18)^2)/(Observaciones!$F68+0.95*Constantes!$F$18),0)</f>
        <v>0</v>
      </c>
      <c r="AO69" s="75">
        <f>(AN69*Escenarios!$F$9*10000)/1000</f>
        <v>0</v>
      </c>
      <c r="AP69" s="75">
        <f>(Observaciones!$F68*Constantes!$F$28)/1000</f>
        <v>2.6</v>
      </c>
      <c r="AQ69" s="75">
        <f>(AL69*Constantes!$F$28)/1000</f>
        <v>2.4684931492207665</v>
      </c>
      <c r="AR69" s="75">
        <f t="shared" si="6"/>
        <v>0.13150685077923363</v>
      </c>
      <c r="AS69" s="75">
        <f>IF(AR69&gt;Constantes!$F$29,1000*((AR69-Constantes!$F$29)/(Escenarios!$F$9*10000)),0)</f>
        <v>0</v>
      </c>
      <c r="AT69" s="75">
        <f>AQ69*1000/Escenarios!$F$9/10000+AM69</f>
        <v>1.5713460497342311</v>
      </c>
      <c r="AU69" s="75">
        <f>MAX(0,AV68+Observaciones!$F68-AS69-Constantes!$D$13)</f>
        <v>0</v>
      </c>
      <c r="AV69" s="75">
        <f>AV68+Observaciones!$F68-AS69-AT69-AU69-AW68</f>
        <v>61.543825033677088</v>
      </c>
      <c r="AW69" s="75">
        <f>MAX(0,(AV69-Constantes!$D$14)*(1-EXP(-Constantes!$D$22)))</f>
        <v>0.74403730954782399</v>
      </c>
      <c r="AX69" s="75">
        <f t="shared" si="7"/>
        <v>211.11086986026763</v>
      </c>
      <c r="AY69" s="75">
        <f>MAX(0,(AX69-Constantes!$D$13)*(1-EXP(-Constantes!$D$23)))</f>
        <v>0.94018645462880779</v>
      </c>
      <c r="AZ69" s="75">
        <f t="shared" si="8"/>
        <v>1.6842237641766318</v>
      </c>
      <c r="BA69" s="75">
        <f>0.0526*AS69*Observaciones!$F68^1.218</f>
        <v>0</v>
      </c>
      <c r="BB69" s="75">
        <f>BA69*Constantes!$F$35</f>
        <v>0</v>
      </c>
      <c r="BC69" s="75">
        <f t="shared" si="9"/>
        <v>0</v>
      </c>
      <c r="BD69" s="15"/>
      <c r="BE69" s="74">
        <v>63</v>
      </c>
      <c r="BF69" s="75">
        <f>0.0526*Observaciones!$F68^2.218</f>
        <v>0.43792186533391209</v>
      </c>
      <c r="BG69" s="75">
        <f>IF(Observaciones!$F68&gt;0.05*$BK$7,((Observaciones!$F68-0.05*$BK$7)^2)/(Observaciones!$F68+0.95*$BK$7),0)</f>
        <v>2.1229385132854627E-2</v>
      </c>
      <c r="BH69" s="75">
        <f>0.0526*BG69*Observaciones!$F68^1.218</f>
        <v>3.5756968989506619E-3</v>
      </c>
      <c r="BI69" s="28"/>
      <c r="BJ69" s="28"/>
      <c r="BK69" s="103"/>
      <c r="BL69" s="38"/>
    </row>
    <row r="70" spans="2:64" s="2" customFormat="1">
      <c r="B70" s="37"/>
      <c r="C70" s="74">
        <v>64</v>
      </c>
      <c r="D70" s="140">
        <f>ETo!$I69*((1-Constantes!$D$19)*ETo!$K69+ETo!$L69)</f>
        <v>2.4740699558088304</v>
      </c>
      <c r="E70" s="75">
        <f>MIN(D70*Constantes!$D$17,0.8*(H69+Observaciones!$F69-F70-G70-Constantes!$D$14))</f>
        <v>1.5699478864571657</v>
      </c>
      <c r="F70" s="75">
        <f>IF(Observaciones!$F69&gt;0.05*Constantes!$D$18,((Observaciones!$F69-0.05*Constantes!$D$18)^2)/(Observaciones!$F69+0.95*Constantes!$D$18),0)</f>
        <v>0</v>
      </c>
      <c r="G70" s="75">
        <f>MAX(0,H69+Observaciones!$F69-F70-Constantes!$D$13)</f>
        <v>0</v>
      </c>
      <c r="H70" s="75">
        <f>H69+Observaciones!$F69-F70-E70-G70-I69</f>
        <v>58.96601036893594</v>
      </c>
      <c r="I70" s="75">
        <f>MAX(0,(H70-Constantes!$D$14)*(1-EXP(-Constantes!$D$22)))</f>
        <v>0.70854777329698049</v>
      </c>
      <c r="J70" s="75">
        <f t="shared" si="10"/>
        <v>201.50597545090756</v>
      </c>
      <c r="K70" s="75">
        <f>MAX(0,(J70-Constantes!$D$13)*(1-EXP(-Constantes!$D$23)))</f>
        <v>0.87384060266936492</v>
      </c>
      <c r="L70" s="75">
        <f t="shared" si="0"/>
        <v>1.5823883759663455</v>
      </c>
      <c r="M70" s="75">
        <f>0.0526*F70*Observaciones!$F69^1.218</f>
        <v>0</v>
      </c>
      <c r="N70" s="75">
        <f>M70*Constantes!$D$35</f>
        <v>0</v>
      </c>
      <c r="O70" s="75">
        <f t="shared" si="1"/>
        <v>0</v>
      </c>
      <c r="P70" s="15"/>
      <c r="Q70" s="74">
        <v>64</v>
      </c>
      <c r="R70" s="140">
        <f>ETo!$I69*((1-Constantes!$E$19)*ETo!$K69+ETo!$L69)</f>
        <v>2.4740699558088304</v>
      </c>
      <c r="S70" s="75">
        <f>MIN(R70*Constantes!$E$17,0.8*(AB69+Observaciones!$F69-Y70-AA70-Constantes!$D$14))</f>
        <v>1.5699478864571657</v>
      </c>
      <c r="T70" s="75">
        <f>IF(Observaciones!$F69&gt;0.05*Constantes!$E$18,((Observaciones!$F69-0.05*Constantes!$E$18)^2)/(Observaciones!$F69+0.95*Constantes!$E$18),0)</f>
        <v>0</v>
      </c>
      <c r="U70" s="75">
        <f>(T70*Escenarios!$E$9*10000)/1000</f>
        <v>0</v>
      </c>
      <c r="V70" s="75">
        <f>(Observaciones!$F69*Constantes!$E$28)/1000</f>
        <v>0</v>
      </c>
      <c r="W70" s="75">
        <f>(R70*Constantes!$E$28)/1000</f>
        <v>9.8962798232353215</v>
      </c>
      <c r="X70" s="75">
        <f t="shared" si="2"/>
        <v>0</v>
      </c>
      <c r="Y70" s="75">
        <f>IF(X70&gt;Constantes!$E$29,1000*((X70-Constantes!$E$29)/(Escenarios!$E$9*10000)),0)</f>
        <v>0</v>
      </c>
      <c r="Z70" s="75">
        <f>W70*1000/Escenarios!$E$9/10000+S70</f>
        <v>1.5897404461036364</v>
      </c>
      <c r="AA70" s="75">
        <f>MAX(0,AB69+Observaciones!$F69-Y70-Constantes!$D$13)</f>
        <v>0</v>
      </c>
      <c r="AB70" s="75">
        <f>AB69+Observaciones!$F69-Y70-Z70-AA70-AC69</f>
        <v>58.777332758677112</v>
      </c>
      <c r="AC70" s="75">
        <f>MAX(0,(AB70-Constantes!$D$14)*(1-EXP(-Constantes!$D$22)))</f>
        <v>0.70595019288106042</v>
      </c>
      <c r="AD70" s="75">
        <f t="shared" si="3"/>
        <v>209.18257564326558</v>
      </c>
      <c r="AE70" s="75">
        <f>MAX(0,(AD70-Constantes!$D$13)*(1-EXP(-Constantes!$D$23)))</f>
        <v>0.92686675352612891</v>
      </c>
      <c r="AF70" s="75">
        <f t="shared" si="4"/>
        <v>1.6328169464071893</v>
      </c>
      <c r="AG70" s="75">
        <f>0.0526*Y70*Observaciones!$F69^1.218</f>
        <v>0</v>
      </c>
      <c r="AH70" s="75">
        <f>AG70*Constantes!$E$35</f>
        <v>0</v>
      </c>
      <c r="AI70" s="75">
        <f t="shared" si="5"/>
        <v>0</v>
      </c>
      <c r="AJ70" s="15"/>
      <c r="AK70" s="74">
        <v>64</v>
      </c>
      <c r="AL70" s="140">
        <f>ETo!$I69*((1-Constantes!$F$19)*ETo!$K69+ETo!$L69)</f>
        <v>2.4175108076857041</v>
      </c>
      <c r="AM70" s="75">
        <f>MIN(AL70*Constantes!$F$17,0.8*(AV69+Observaciones!$F69-AS70-AU70-Constantes!$D$14))</f>
        <v>1.5340576664384311</v>
      </c>
      <c r="AN70" s="75">
        <f>IF(Observaciones!$F69&gt;0.05*Constantes!$F$18,((Observaciones!$F69-0.05*Constantes!$F$18)^2)/(Observaciones!$F69+0.95*Constantes!$F$18),0)</f>
        <v>0</v>
      </c>
      <c r="AO70" s="75">
        <f>(AN70*Escenarios!$F$9*10000)/1000</f>
        <v>0</v>
      </c>
      <c r="AP70" s="75">
        <f>(Observaciones!$F69*Constantes!$F$28)/1000</f>
        <v>0</v>
      </c>
      <c r="AQ70" s="75">
        <f>(AL70*Constantes!$F$28)/1000</f>
        <v>2.4175108076857041</v>
      </c>
      <c r="AR70" s="75">
        <f t="shared" si="6"/>
        <v>0</v>
      </c>
      <c r="AS70" s="75">
        <f>IF(AR70&gt;Constantes!$F$29,1000*((AR70-Constantes!$F$29)/(Escenarios!$F$9*10000)),0)</f>
        <v>0</v>
      </c>
      <c r="AT70" s="75">
        <f>AQ70*1000/Escenarios!$F$9/10000+AM70</f>
        <v>1.5388926880538025</v>
      </c>
      <c r="AU70" s="75">
        <f>MAX(0,AV69+Observaciones!$F69-AS70-Constantes!$D$13)</f>
        <v>0</v>
      </c>
      <c r="AV70" s="75">
        <f>AV69+Observaciones!$F69-AS70-AT70-AU70-AW69</f>
        <v>59.260895036075468</v>
      </c>
      <c r="AW70" s="75">
        <f>MAX(0,(AV70-Constantes!$D$14)*(1-EXP(-Constantes!$D$22)))</f>
        <v>0.71260753764986773</v>
      </c>
      <c r="AX70" s="75">
        <f t="shared" si="7"/>
        <v>210.17068340563881</v>
      </c>
      <c r="AY70" s="75">
        <f>MAX(0,(AX70-Constantes!$D$13)*(1-EXP(-Constantes!$D$23)))</f>
        <v>0.9336921124034222</v>
      </c>
      <c r="AZ70" s="75">
        <f t="shared" si="8"/>
        <v>1.6462996500532898</v>
      </c>
      <c r="BA70" s="75">
        <f>0.0526*AS70*Observaciones!$F69^1.218</f>
        <v>0</v>
      </c>
      <c r="BB70" s="75">
        <f>BA70*Constantes!$F$35</f>
        <v>0</v>
      </c>
      <c r="BC70" s="75">
        <f t="shared" si="9"/>
        <v>0</v>
      </c>
      <c r="BD70" s="15"/>
      <c r="BE70" s="74">
        <v>64</v>
      </c>
      <c r="BF70" s="75">
        <f>0.0526*Observaciones!$F69^2.218</f>
        <v>0</v>
      </c>
      <c r="BG70" s="75">
        <f>IF(Observaciones!$F69&gt;0.05*$BK$7,((Observaciones!$F69-0.05*$BK$7)^2)/(Observaciones!$F69+0.95*$BK$7),0)</f>
        <v>0</v>
      </c>
      <c r="BH70" s="75">
        <f>0.0526*BG70*Observaciones!$F69^1.218</f>
        <v>0</v>
      </c>
      <c r="BI70" s="28"/>
      <c r="BJ70" s="28"/>
      <c r="BK70" s="103"/>
      <c r="BL70" s="38"/>
    </row>
    <row r="71" spans="2:64" s="2" customFormat="1">
      <c r="B71" s="37"/>
      <c r="C71" s="74">
        <v>65</v>
      </c>
      <c r="D71" s="140">
        <f>ETo!$I70*((1-Constantes!$D$19)*ETo!$K70+ETo!$L70)</f>
        <v>2.4221508531497538</v>
      </c>
      <c r="E71" s="75">
        <f>MIN(D71*Constantes!$D$17,0.8*(H70+Observaciones!$F70-F71-G71-Constantes!$D$14))</f>
        <v>1.5370020575427514</v>
      </c>
      <c r="F71" s="75">
        <f>IF(Observaciones!$F70&gt;0.05*Constantes!$D$18,((Observaciones!$F70-0.05*Constantes!$D$18)^2)/(Observaciones!$F70+0.95*Constantes!$D$18),0)</f>
        <v>1.4054184267997909E-2</v>
      </c>
      <c r="G71" s="75">
        <f>MAX(0,H70+Observaciones!$F70-F71-Constantes!$D$13)</f>
        <v>0</v>
      </c>
      <c r="H71" s="75">
        <f>H70+Observaciones!$F70-F71-E71-G71-I70</f>
        <v>62.506406353828218</v>
      </c>
      <c r="I71" s="75">
        <f>MAX(0,(H71-Constantes!$D$14)*(1-EXP(-Constantes!$D$22)))</f>
        <v>0.75728945103151701</v>
      </c>
      <c r="J71" s="75">
        <f t="shared" si="10"/>
        <v>200.63213484823819</v>
      </c>
      <c r="K71" s="75">
        <f>MAX(0,(J71-Constantes!$D$13)*(1-EXP(-Constantes!$D$23)))</f>
        <v>0.86780454471912305</v>
      </c>
      <c r="L71" s="75">
        <f t="shared" si="0"/>
        <v>1.6391481800186378</v>
      </c>
      <c r="M71" s="75">
        <f>0.0526*F71*Observaciones!$F70^1.218</f>
        <v>6.2899426212414322E-3</v>
      </c>
      <c r="N71" s="75">
        <f>M71*Constantes!$D$35</f>
        <v>2.888907442375555E-5</v>
      </c>
      <c r="O71" s="75">
        <f t="shared" si="1"/>
        <v>1.7624443461497832</v>
      </c>
      <c r="P71" s="15"/>
      <c r="Q71" s="74">
        <v>65</v>
      </c>
      <c r="R71" s="140">
        <f>ETo!$I70*((1-Constantes!$E$19)*ETo!$K70+ETo!$L70)</f>
        <v>2.4221508531497538</v>
      </c>
      <c r="S71" s="75">
        <f>MIN(R71*Constantes!$E$17,0.8*(AB70+Observaciones!$F70-Y71-AA71-Constantes!$D$14))</f>
        <v>1.5370020575427514</v>
      </c>
      <c r="T71" s="75">
        <f>IF(Observaciones!$F70&gt;0.05*Constantes!$E$18,((Observaciones!$F70-0.05*Constantes!$E$18)^2)/(Observaciones!$F70+0.95*Constantes!$E$18),0)</f>
        <v>1.4054184267997909E-2</v>
      </c>
      <c r="U71" s="75">
        <f>(T71*Escenarios!$E$9*10000)/1000</f>
        <v>7.0270921339989547</v>
      </c>
      <c r="V71" s="75">
        <f>(Observaciones!$F70*Constantes!$E$28)/1000</f>
        <v>23.2</v>
      </c>
      <c r="W71" s="75">
        <f>(R71*Constantes!$E$28)/1000</f>
        <v>9.688603412599015</v>
      </c>
      <c r="X71" s="75">
        <f t="shared" si="2"/>
        <v>20.53848872139994</v>
      </c>
      <c r="Y71" s="75">
        <f>IF(X71&gt;Constantes!$E$29,1000*((X71-Constantes!$E$29)/(Escenarios!$E$9*10000)),0)</f>
        <v>0</v>
      </c>
      <c r="Z71" s="75">
        <f>W71*1000/Escenarios!$E$9/10000+S71</f>
        <v>1.5563792643679495</v>
      </c>
      <c r="AA71" s="75">
        <f>MAX(0,AB70+Observaciones!$F70-Y71-Constantes!$D$13)</f>
        <v>0</v>
      </c>
      <c r="AB71" s="75">
        <f>AB70+Observaciones!$F70-Y71-Z71-AA71-AC70</f>
        <v>62.315003301428106</v>
      </c>
      <c r="AC71" s="75">
        <f>MAX(0,(AB71-Constantes!$D$14)*(1-EXP(-Constantes!$D$22)))</f>
        <v>0.75465434864825165</v>
      </c>
      <c r="AD71" s="75">
        <f t="shared" si="3"/>
        <v>208.25570888973945</v>
      </c>
      <c r="AE71" s="75">
        <f>MAX(0,(AD71-Constantes!$D$13)*(1-EXP(-Constantes!$D$23)))</f>
        <v>0.92046441719688743</v>
      </c>
      <c r="AF71" s="75">
        <f t="shared" si="4"/>
        <v>1.6751187658451392</v>
      </c>
      <c r="AG71" s="75">
        <f>0.0526*Y71*Observaciones!$F70^1.218</f>
        <v>0</v>
      </c>
      <c r="AH71" s="75">
        <f>AG71*Constantes!$E$35</f>
        <v>0</v>
      </c>
      <c r="AI71" s="75">
        <f t="shared" si="5"/>
        <v>0</v>
      </c>
      <c r="AJ71" s="15"/>
      <c r="AK71" s="74">
        <v>65</v>
      </c>
      <c r="AL71" s="140">
        <f>ETo!$I70*((1-Constantes!$F$19)*ETo!$K70+ETo!$L70)</f>
        <v>2.3666080983366391</v>
      </c>
      <c r="AM71" s="75">
        <f>MIN(AL71*Constantes!$F$17,0.8*(AV70+Observaciones!$F70-AS71-AU71-Constantes!$D$14))</f>
        <v>1.5017568009071725</v>
      </c>
      <c r="AN71" s="75">
        <f>IF(Observaciones!$F70&gt;0.05*Constantes!$F$18,((Observaciones!$F70-0.05*Constantes!$F$18)^2)/(Observaciones!$F70+0.95*Constantes!$F$18),0)</f>
        <v>3.5755182354761737E-4</v>
      </c>
      <c r="AO71" s="75">
        <f>(AN71*Escenarios!$F$9*10000)/1000</f>
        <v>0.17877591177380867</v>
      </c>
      <c r="AP71" s="75">
        <f>(Observaciones!$F70*Constantes!$F$28)/1000</f>
        <v>5.8</v>
      </c>
      <c r="AQ71" s="75">
        <f>(AL71*Constantes!$F$28)/1000</f>
        <v>2.3666080983366391</v>
      </c>
      <c r="AR71" s="75">
        <f t="shared" si="6"/>
        <v>3.6121678134371691</v>
      </c>
      <c r="AS71" s="75">
        <f>IF(AR71&gt;Constantes!$F$29,1000*((AR71-Constantes!$F$29)/(Escenarios!$F$9*10000)),0)</f>
        <v>0</v>
      </c>
      <c r="AT71" s="75">
        <f>AQ71*1000/Escenarios!$F$9/10000+AM71</f>
        <v>1.5064900171038458</v>
      </c>
      <c r="AU71" s="75">
        <f>MAX(0,AV70+Observaciones!$F70-AS71-Constantes!$D$13)</f>
        <v>0</v>
      </c>
      <c r="AV71" s="75">
        <f>AV70+Observaciones!$F70-AS71-AT71-AU71-AW70</f>
        <v>62.841797481321755</v>
      </c>
      <c r="AW71" s="75">
        <f>MAX(0,(AV71-Constantes!$D$14)*(1-EXP(-Constantes!$D$22)))</f>
        <v>0.76190687979402605</v>
      </c>
      <c r="AX71" s="75">
        <f t="shared" si="7"/>
        <v>209.23699129323538</v>
      </c>
      <c r="AY71" s="75">
        <f>MAX(0,(AX71-Constantes!$D$13)*(1-EXP(-Constantes!$D$23)))</f>
        <v>0.9272426298765919</v>
      </c>
      <c r="AZ71" s="75">
        <f t="shared" si="8"/>
        <v>1.6891495096706179</v>
      </c>
      <c r="BA71" s="75">
        <f>0.0526*AS71*Observaciones!$F70^1.218</f>
        <v>0</v>
      </c>
      <c r="BB71" s="75">
        <f>BA71*Constantes!$F$35</f>
        <v>0</v>
      </c>
      <c r="BC71" s="75">
        <f t="shared" si="9"/>
        <v>0</v>
      </c>
      <c r="BD71" s="15"/>
      <c r="BE71" s="74">
        <v>65</v>
      </c>
      <c r="BF71" s="75">
        <f>0.0526*Observaciones!$F70^2.218</f>
        <v>2.5957868850681649</v>
      </c>
      <c r="BG71" s="75">
        <f>IF(Observaciones!$F70&gt;0.05*$BK$7,((Observaciones!$F70-0.05*$BK$7)^2)/(Observaciones!$F70+0.95*$BK$7),0)</f>
        <v>0.42760102492926944</v>
      </c>
      <c r="BH71" s="75">
        <f>0.0526*BG71*Observaciones!$F70^1.218</f>
        <v>0.19137260906087983</v>
      </c>
      <c r="BI71" s="28"/>
      <c r="BJ71" s="28"/>
      <c r="BK71" s="103"/>
      <c r="BL71" s="38"/>
    </row>
    <row r="72" spans="2:64" s="2" customFormat="1">
      <c r="B72" s="37"/>
      <c r="C72" s="74">
        <v>66</v>
      </c>
      <c r="D72" s="140">
        <f>ETo!$I71*((1-Constantes!$D$19)*ETo!$K71+ETo!$L71)</f>
        <v>2.3907839331145992</v>
      </c>
      <c r="E72" s="75">
        <f>MIN(D72*Constantes!$D$17,0.8*(H71+Observaciones!$F71-F72-G72-Constantes!$D$14))</f>
        <v>1.5170978387076124</v>
      </c>
      <c r="F72" s="75">
        <f>IF(Observaciones!$F71&gt;0.05*Constantes!$D$18,((Observaciones!$F71-0.05*Constantes!$D$18)^2)/(Observaciones!$F71+0.95*Constantes!$D$18),0)</f>
        <v>0</v>
      </c>
      <c r="G72" s="75">
        <f>MAX(0,H71+Observaciones!$F71-F72-Constantes!$D$13)</f>
        <v>0</v>
      </c>
      <c r="H72" s="75">
        <f>H71+Observaciones!$F71-F72-E72-G72-I71</f>
        <v>60.232019064089087</v>
      </c>
      <c r="I72" s="75">
        <f>MAX(0,(H72-Constantes!$D$14)*(1-EXP(-Constantes!$D$22)))</f>
        <v>0.72597728911713055</v>
      </c>
      <c r="J72" s="75">
        <f t="shared" ref="J72:J135" si="11">J71+G72-K71</f>
        <v>199.76433030351907</v>
      </c>
      <c r="K72" s="75">
        <f>MAX(0,(J72-Constantes!$D$13)*(1-EXP(-Constantes!$D$23)))</f>
        <v>0.86181018086671479</v>
      </c>
      <c r="L72" s="75">
        <f t="shared" ref="L72:L135" si="12">F72+I72+K72</f>
        <v>1.5877874699838452</v>
      </c>
      <c r="M72" s="75">
        <f>0.0526*F72*Observaciones!$F71^1.218</f>
        <v>0</v>
      </c>
      <c r="N72" s="75">
        <f>M72*Constantes!$D$35</f>
        <v>0</v>
      </c>
      <c r="O72" s="75">
        <f t="shared" ref="O72:O135" si="13">N72*1000000/(L72/1000*10000)</f>
        <v>0</v>
      </c>
      <c r="P72" s="15"/>
      <c r="Q72" s="74">
        <v>66</v>
      </c>
      <c r="R72" s="140">
        <f>ETo!$I71*((1-Constantes!$E$19)*ETo!$K71+ETo!$L71)</f>
        <v>2.3907839331145992</v>
      </c>
      <c r="S72" s="75">
        <f>MIN(R72*Constantes!$E$17,0.8*(AB71+Observaciones!$F71-Y72-AA72-Constantes!$D$14))</f>
        <v>1.5170978387076124</v>
      </c>
      <c r="T72" s="75">
        <f>IF(Observaciones!$F71&gt;0.05*Constantes!$E$18,((Observaciones!$F71-0.05*Constantes!$E$18)^2)/(Observaciones!$F71+0.95*Constantes!$E$18),0)</f>
        <v>0</v>
      </c>
      <c r="U72" s="75">
        <f>(T72*Escenarios!$E$9*10000)/1000</f>
        <v>0</v>
      </c>
      <c r="V72" s="75">
        <f>(Observaciones!$F71*Constantes!$E$28)/1000</f>
        <v>0</v>
      </c>
      <c r="W72" s="75">
        <f>(R72*Constantes!$E$28)/1000</f>
        <v>9.563135732458397</v>
      </c>
      <c r="X72" s="75">
        <f t="shared" ref="X72:X135" si="14">MAX(0,U72+V72-W72)</f>
        <v>0</v>
      </c>
      <c r="Y72" s="75">
        <f>IF(X72&gt;Constantes!$E$29,1000*((X72-Constantes!$E$29)/(Escenarios!$E$9*10000)),0)</f>
        <v>0</v>
      </c>
      <c r="Z72" s="75">
        <f>W72*1000/Escenarios!$E$9/10000+S72</f>
        <v>1.5362241101725291</v>
      </c>
      <c r="AA72" s="75">
        <f>MAX(0,AB71+Observaciones!$F71-Y72-Constantes!$D$13)</f>
        <v>0</v>
      </c>
      <c r="AB72" s="75">
        <f>AB71+Observaciones!$F71-Y72-Z72-AA72-AC71</f>
        <v>60.024124842607328</v>
      </c>
      <c r="AC72" s="75">
        <f>MAX(0,(AB72-Constantes!$D$14)*(1-EXP(-Constantes!$D$22)))</f>
        <v>0.72311514793586817</v>
      </c>
      <c r="AD72" s="75">
        <f t="shared" ref="AD72:AD135" si="15">AD71+AA72-AE71</f>
        <v>207.33524447254257</v>
      </c>
      <c r="AE72" s="75">
        <f>MAX(0,(AD72-Constantes!$D$13)*(1-EXP(-Constantes!$D$23)))</f>
        <v>0.91410630503505397</v>
      </c>
      <c r="AF72" s="75">
        <f t="shared" ref="AF72:AF135" si="16">Y72+AC72+AE72</f>
        <v>1.6372214529709221</v>
      </c>
      <c r="AG72" s="75">
        <f>0.0526*Y72*Observaciones!$F71^1.218</f>
        <v>0</v>
      </c>
      <c r="AH72" s="75">
        <f>AG72*Constantes!$E$35</f>
        <v>0</v>
      </c>
      <c r="AI72" s="75">
        <f t="shared" ref="AI72:AI135" si="17">AH72*1000000/(AF72/1000*10000)</f>
        <v>0</v>
      </c>
      <c r="AJ72" s="15"/>
      <c r="AK72" s="74">
        <v>66</v>
      </c>
      <c r="AL72" s="140">
        <f>ETo!$I71*((1-Constantes!$F$19)*ETo!$K71+ETo!$L71)</f>
        <v>2.3358575321037169</v>
      </c>
      <c r="AM72" s="75">
        <f>MIN(AL72*Constantes!$F$17,0.8*(AV71+Observaciones!$F71-AS72-AU72-Constantes!$D$14))</f>
        <v>1.4822436960528054</v>
      </c>
      <c r="AN72" s="75">
        <f>IF(Observaciones!$F71&gt;0.05*Constantes!$F$18,((Observaciones!$F71-0.05*Constantes!$F$18)^2)/(Observaciones!$F71+0.95*Constantes!$F$18),0)</f>
        <v>0</v>
      </c>
      <c r="AO72" s="75">
        <f>(AN72*Escenarios!$F$9*10000)/1000</f>
        <v>0</v>
      </c>
      <c r="AP72" s="75">
        <f>(Observaciones!$F71*Constantes!$F$28)/1000</f>
        <v>0</v>
      </c>
      <c r="AQ72" s="75">
        <f>(AL72*Constantes!$F$28)/1000</f>
        <v>2.3358575321037169</v>
      </c>
      <c r="AR72" s="75">
        <f t="shared" ref="AR72:AR135" si="18">MAX(0,AO72+AP72-AQ72)</f>
        <v>0</v>
      </c>
      <c r="AS72" s="75">
        <f>IF(AR72&gt;Constantes!$F$29,1000*((AR72-Constantes!$F$29)/(Escenarios!$F$9*10000)),0)</f>
        <v>0</v>
      </c>
      <c r="AT72" s="75">
        <f>AQ72*1000/Escenarios!$F$9/10000+AM72</f>
        <v>1.4869154111170129</v>
      </c>
      <c r="AU72" s="75">
        <f>MAX(0,AV71+Observaciones!$F71-AS72-Constantes!$D$13)</f>
        <v>0</v>
      </c>
      <c r="AV72" s="75">
        <f>AV71+Observaciones!$F71-AS72-AT72-AU72-AW71</f>
        <v>60.592975190410719</v>
      </c>
      <c r="AW72" s="75">
        <f>MAX(0,(AV72-Constantes!$D$14)*(1-EXP(-Constantes!$D$22)))</f>
        <v>0.7309466787731328</v>
      </c>
      <c r="AX72" s="75">
        <f t="shared" ref="AX72:AX135" si="19">AX71+AU72-AY71</f>
        <v>208.30974866335879</v>
      </c>
      <c r="AY72" s="75">
        <f>MAX(0,(AX72-Constantes!$D$13)*(1-EXP(-Constantes!$D$23)))</f>
        <v>0.92083769717974462</v>
      </c>
      <c r="AZ72" s="75">
        <f t="shared" ref="AZ72:AZ135" si="20">AS72+AW72+AY72</f>
        <v>1.6517843759528774</v>
      </c>
      <c r="BA72" s="75">
        <f>0.0526*AS72*Observaciones!$F71^1.218</f>
        <v>0</v>
      </c>
      <c r="BB72" s="75">
        <f>BA72*Constantes!$F$35</f>
        <v>0</v>
      </c>
      <c r="BC72" s="75">
        <f t="shared" ref="BC72:BC135" si="21">BB72*1000000/(AZ72/1000*10000)</f>
        <v>0</v>
      </c>
      <c r="BD72" s="15"/>
      <c r="BE72" s="74">
        <v>66</v>
      </c>
      <c r="BF72" s="75">
        <f>0.0526*Observaciones!$F71^2.218</f>
        <v>0</v>
      </c>
      <c r="BG72" s="75">
        <f>IF(Observaciones!$F71&gt;0.05*$BK$7,((Observaciones!$F71-0.05*$BK$7)^2)/(Observaciones!$F71+0.95*$BK$7),0)</f>
        <v>0</v>
      </c>
      <c r="BH72" s="75">
        <f>0.0526*BG72*Observaciones!$F71^1.218</f>
        <v>0</v>
      </c>
      <c r="BI72" s="28"/>
      <c r="BJ72" s="28"/>
      <c r="BK72" s="103"/>
      <c r="BL72" s="38"/>
    </row>
    <row r="73" spans="2:64" s="2" customFormat="1">
      <c r="B73" s="37"/>
      <c r="C73" s="74">
        <v>67</v>
      </c>
      <c r="D73" s="140">
        <f>ETo!$I72*((1-Constantes!$D$19)*ETo!$K72+ETo!$L72)</f>
        <v>2.4745108520942241</v>
      </c>
      <c r="E73" s="75">
        <f>MIN(D73*Constantes!$D$17,0.8*(H72+Observaciones!$F72-F73-G73-Constantes!$D$14))</f>
        <v>1.5702276619702935</v>
      </c>
      <c r="F73" s="75">
        <f>IF(Observaciones!$F72&gt;0.05*Constantes!$D$18,((Observaciones!$F72-0.05*Constantes!$D$18)^2)/(Observaciones!$F72+0.95*Constantes!$D$18),0)</f>
        <v>6.9988942064504238</v>
      </c>
      <c r="G73" s="75">
        <f>MAX(0,H72+Observaciones!$F72-F73-Constantes!$D$13)</f>
        <v>12.133124857638663</v>
      </c>
      <c r="H73" s="75">
        <f>H72+Observaciones!$F72-F73-E73-G73-I72</f>
        <v>72.703795048912582</v>
      </c>
      <c r="I73" s="75">
        <f>MAX(0,(H73-Constantes!$D$14)*(1-EXP(-Constantes!$D$22)))</f>
        <v>0.8976799145928217</v>
      </c>
      <c r="J73" s="75">
        <f t="shared" si="11"/>
        <v>211.03564498029101</v>
      </c>
      <c r="K73" s="75">
        <f>MAX(0,(J73-Constantes!$D$13)*(1-EXP(-Constantes!$D$23)))</f>
        <v>0.93966683842712084</v>
      </c>
      <c r="L73" s="75">
        <f t="shared" si="12"/>
        <v>8.8362409594703664</v>
      </c>
      <c r="M73" s="75">
        <f>0.0526*F73*Observaciones!$F72^1.218</f>
        <v>26.902857140088578</v>
      </c>
      <c r="N73" s="75">
        <f>M73*Constantes!$D$35</f>
        <v>0.12356211955051005</v>
      </c>
      <c r="O73" s="75">
        <f t="shared" si="13"/>
        <v>1398.3561575251135</v>
      </c>
      <c r="P73" s="15"/>
      <c r="Q73" s="74">
        <v>67</v>
      </c>
      <c r="R73" s="140">
        <f>ETo!$I72*((1-Constantes!$E$19)*ETo!$K72+ETo!$L72)</f>
        <v>2.4745108520942241</v>
      </c>
      <c r="S73" s="75">
        <f>MIN(R73*Constantes!$E$17,0.8*(AB72+Observaciones!$F72-Y73-AA73-Constantes!$D$14))</f>
        <v>1.5702276619702935</v>
      </c>
      <c r="T73" s="75">
        <f>IF(Observaciones!$F72&gt;0.05*Constantes!$E$18,((Observaciones!$F72-0.05*Constantes!$E$18)^2)/(Observaciones!$F72+0.95*Constantes!$E$18),0)</f>
        <v>6.9988942064504238</v>
      </c>
      <c r="U73" s="75">
        <f>(T73*Escenarios!$E$9*10000)/1000</f>
        <v>3499.4471032252122</v>
      </c>
      <c r="V73" s="75">
        <f>(Observaciones!$F72*Constantes!$E$28)/1000</f>
        <v>135.6</v>
      </c>
      <c r="W73" s="75">
        <f>(R73*Constantes!$E$28)/1000</f>
        <v>9.8980434083768962</v>
      </c>
      <c r="X73" s="75">
        <f t="shared" si="14"/>
        <v>3625.1490598168352</v>
      </c>
      <c r="Y73" s="75">
        <f>IF(X73&gt;Constantes!$E$29,1000*((X73-Constantes!$E$29)/(Escenarios!$E$9*10000)),0)</f>
        <v>6.2208863549277886</v>
      </c>
      <c r="Z73" s="75">
        <f>W73*1000/Escenarios!$E$9/10000+S73</f>
        <v>1.5900237487870472</v>
      </c>
      <c r="AA73" s="75">
        <f>MAX(0,AB72+Observaciones!$F72-Y73-Constantes!$D$13)</f>
        <v>12.703238487679542</v>
      </c>
      <c r="AB73" s="75">
        <f>AB72+Observaciones!$F72-Y73-Z73-AA73-AC72</f>
        <v>72.686861103277081</v>
      </c>
      <c r="AC73" s="75">
        <f>MAX(0,(AB73-Constantes!$D$14)*(1-EXP(-Constantes!$D$22)))</f>
        <v>0.89744677995916433</v>
      </c>
      <c r="AD73" s="75">
        <f t="shared" si="15"/>
        <v>219.12437665518704</v>
      </c>
      <c r="AE73" s="75">
        <f>MAX(0,(AD73-Constantes!$D$13)*(1-EXP(-Constantes!$D$23)))</f>
        <v>0.99553978938005716</v>
      </c>
      <c r="AF73" s="75">
        <f t="shared" si="16"/>
        <v>8.1138729242670102</v>
      </c>
      <c r="AG73" s="75">
        <f>0.0526*Y73*Observaciones!$F72^1.218</f>
        <v>23.912294135994259</v>
      </c>
      <c r="AH73" s="75">
        <f>AG73*Constantes!$E$35</f>
        <v>0.10982676417501709</v>
      </c>
      <c r="AI73" s="75">
        <f t="shared" si="17"/>
        <v>1353.5677129789237</v>
      </c>
      <c r="AJ73" s="15"/>
      <c r="AK73" s="74">
        <v>67</v>
      </c>
      <c r="AL73" s="140">
        <f>ETo!$I72*((1-Constantes!$F$19)*ETo!$K72+ETo!$L72)</f>
        <v>2.4178910164465153</v>
      </c>
      <c r="AM73" s="75">
        <f>MIN(AL73*Constantes!$F$17,0.8*(AV72+Observaciones!$F72-AS73-AU73-Constantes!$D$14))</f>
        <v>1.5342989320255445</v>
      </c>
      <c r="AN73" s="75">
        <f>IF(Observaciones!$F72&gt;0.05*Constantes!$F$18,((Observaciones!$F72-0.05*Constantes!$F$18)^2)/(Observaciones!$F72+0.95*Constantes!$F$18),0)</f>
        <v>5.7087496051702384</v>
      </c>
      <c r="AO73" s="75">
        <f>(AN73*Escenarios!$F$9*10000)/1000</f>
        <v>2854.3748025851196</v>
      </c>
      <c r="AP73" s="75">
        <f>(Observaciones!$F72*Constantes!$F$28)/1000</f>
        <v>33.9</v>
      </c>
      <c r="AQ73" s="75">
        <f>(AL73*Constantes!$F$28)/1000</f>
        <v>2.4178910164465153</v>
      </c>
      <c r="AR73" s="75">
        <f t="shared" si="18"/>
        <v>2885.8569115686732</v>
      </c>
      <c r="AS73" s="75">
        <f>IF(AR73&gt;Constantes!$F$29,1000*((AR73-Constantes!$F$29)/(Escenarios!$F$9*10000)),0)</f>
        <v>5.5143608819608758</v>
      </c>
      <c r="AT73" s="75">
        <f>AQ73*1000/Escenarios!$F$9/10000+AM73</f>
        <v>1.5391347140584375</v>
      </c>
      <c r="AU73" s="75">
        <f>MAX(0,AV72+Observaciones!$F72-AS73-Constantes!$D$13)</f>
        <v>13.978614308449835</v>
      </c>
      <c r="AV73" s="75">
        <f>AV72+Observaciones!$F72-AS73-AT73-AU73-AW72</f>
        <v>72.729918607168429</v>
      </c>
      <c r="AW73" s="75">
        <f>MAX(0,(AV73-Constantes!$D$14)*(1-EXP(-Constantes!$D$22)))</f>
        <v>0.89803956533901486</v>
      </c>
      <c r="AX73" s="75">
        <f t="shared" si="19"/>
        <v>221.36752527462889</v>
      </c>
      <c r="AY73" s="75">
        <f>MAX(0,(AX73-Constantes!$D$13)*(1-EXP(-Constantes!$D$23)))</f>
        <v>1.0110343487042583</v>
      </c>
      <c r="AZ73" s="75">
        <f t="shared" si="20"/>
        <v>7.4234347960041482</v>
      </c>
      <c r="BA73" s="75">
        <f>0.0526*AS73*Observaciones!$F72^1.218</f>
        <v>21.196500282796087</v>
      </c>
      <c r="BB73" s="75">
        <f>BA73*Constantes!$F$35</f>
        <v>3.3113399965924252E-2</v>
      </c>
      <c r="BC73" s="75">
        <f t="shared" si="21"/>
        <v>446.06574821332543</v>
      </c>
      <c r="BD73" s="15"/>
      <c r="BE73" s="74">
        <v>67</v>
      </c>
      <c r="BF73" s="75">
        <f>0.0526*Observaciones!$F72^2.218</f>
        <v>130.30727857101567</v>
      </c>
      <c r="BG73" s="75">
        <f>IF(Observaciones!$F72&gt;0.05*$BK$7,((Observaciones!$F72-0.05*$BK$7)^2)/(Observaciones!$F72+0.95*$BK$7),0)</f>
        <v>15.489843010632969</v>
      </c>
      <c r="BH73" s="75">
        <f>0.0526*BG73*Observaciones!$F72^1.218</f>
        <v>59.540981953033921</v>
      </c>
      <c r="BI73" s="28"/>
      <c r="BJ73" s="28"/>
      <c r="BK73" s="103"/>
      <c r="BL73" s="38"/>
    </row>
    <row r="74" spans="2:64" s="2" customFormat="1">
      <c r="B74" s="37"/>
      <c r="C74" s="74">
        <v>68</v>
      </c>
      <c r="D74" s="140">
        <f>ETo!$I73*((1-Constantes!$D$19)*ETo!$K73+ETo!$L73)</f>
        <v>2.4044547800502967</v>
      </c>
      <c r="E74" s="75">
        <f>MIN(D74*Constantes!$D$17,0.8*(H73+Observaciones!$F73-F74-G74-Constantes!$D$14))</f>
        <v>1.5257728226959941</v>
      </c>
      <c r="F74" s="75">
        <f>IF(Observaciones!$F73&gt;0.05*Constantes!$D$18,((Observaciones!$F73-0.05*Constantes!$D$18)^2)/(Observaciones!$F73+0.95*Constantes!$D$18),0)</f>
        <v>0</v>
      </c>
      <c r="G74" s="75">
        <f>MAX(0,H73+Observaciones!$F73-F74-Constantes!$D$13)</f>
        <v>0</v>
      </c>
      <c r="H74" s="75">
        <f>H73+Observaciones!$F73-F74-E74-G74-I73</f>
        <v>72.280342311623755</v>
      </c>
      <c r="I74" s="75">
        <f>MAX(0,(H74-Constantes!$D$14)*(1-EXP(-Constantes!$D$22)))</f>
        <v>0.89185011562547045</v>
      </c>
      <c r="J74" s="75">
        <f t="shared" si="11"/>
        <v>210.0959781418639</v>
      </c>
      <c r="K74" s="75">
        <f>MAX(0,(J74-Constantes!$D$13)*(1-EXP(-Constantes!$D$23)))</f>
        <v>0.93317608545301955</v>
      </c>
      <c r="L74" s="75">
        <f t="shared" si="12"/>
        <v>1.8250262010784901</v>
      </c>
      <c r="M74" s="75">
        <f>0.0526*F74*Observaciones!$F73^1.218</f>
        <v>0</v>
      </c>
      <c r="N74" s="75">
        <f>M74*Constantes!$D$35</f>
        <v>0</v>
      </c>
      <c r="O74" s="75">
        <f t="shared" si="13"/>
        <v>0</v>
      </c>
      <c r="P74" s="15"/>
      <c r="Q74" s="74">
        <v>68</v>
      </c>
      <c r="R74" s="140">
        <f>ETo!$I73*((1-Constantes!$E$19)*ETo!$K73+ETo!$L73)</f>
        <v>2.4044547800502967</v>
      </c>
      <c r="S74" s="75">
        <f>MIN(R74*Constantes!$E$17,0.8*(AB73+Observaciones!$F73-Y74-AA74-Constantes!$D$14))</f>
        <v>1.5257728226959941</v>
      </c>
      <c r="T74" s="75">
        <f>IF(Observaciones!$F73&gt;0.05*Constantes!$E$18,((Observaciones!$F73-0.05*Constantes!$E$18)^2)/(Observaciones!$F73+0.95*Constantes!$E$18),0)</f>
        <v>0</v>
      </c>
      <c r="U74" s="75">
        <f>(T74*Escenarios!$E$9*10000)/1000</f>
        <v>0</v>
      </c>
      <c r="V74" s="75">
        <f>(Observaciones!$F73*Constantes!$E$28)/1000</f>
        <v>8</v>
      </c>
      <c r="W74" s="75">
        <f>(R74*Constantes!$E$28)/1000</f>
        <v>9.6178191202011867</v>
      </c>
      <c r="X74" s="75">
        <f t="shared" si="14"/>
        <v>0</v>
      </c>
      <c r="Y74" s="75">
        <f>IF(X74&gt;Constantes!$E$29,1000*((X74-Constantes!$E$29)/(Escenarios!$E$9*10000)),0)</f>
        <v>0</v>
      </c>
      <c r="Z74" s="75">
        <f>W74*1000/Escenarios!$E$9/10000+S74</f>
        <v>1.5450084609363965</v>
      </c>
      <c r="AA74" s="75">
        <f>MAX(0,AB73+Observaciones!$F73-Y74-Constantes!$D$13)</f>
        <v>0</v>
      </c>
      <c r="AB74" s="75">
        <f>AB73+Observaciones!$F73-Y74-Z74-AA74-AC73</f>
        <v>72.244405862381512</v>
      </c>
      <c r="AC74" s="75">
        <f>MAX(0,(AB74-Constantes!$D$14)*(1-EXP(-Constantes!$D$22)))</f>
        <v>0.89135536790929315</v>
      </c>
      <c r="AD74" s="75">
        <f t="shared" si="15"/>
        <v>218.12883686580699</v>
      </c>
      <c r="AE74" s="75">
        <f>MAX(0,(AD74-Constantes!$D$13)*(1-EXP(-Constantes!$D$23)))</f>
        <v>0.98866309374230221</v>
      </c>
      <c r="AF74" s="75">
        <f t="shared" si="16"/>
        <v>1.8800184616515954</v>
      </c>
      <c r="AG74" s="75">
        <f>0.0526*Y74*Observaciones!$F73^1.218</f>
        <v>0</v>
      </c>
      <c r="AH74" s="75">
        <f>AG74*Constantes!$E$35</f>
        <v>0</v>
      </c>
      <c r="AI74" s="75">
        <f t="shared" si="17"/>
        <v>0</v>
      </c>
      <c r="AJ74" s="15"/>
      <c r="AK74" s="74">
        <v>68</v>
      </c>
      <c r="AL74" s="140">
        <f>ETo!$I73*((1-Constantes!$F$19)*ETo!$K73+ETo!$L73)</f>
        <v>2.3492062592317104</v>
      </c>
      <c r="AM74" s="75">
        <f>MIN(AL74*Constantes!$F$17,0.8*(AV73+Observaciones!$F73-AS74-AU74-Constantes!$D$14))</f>
        <v>1.4907142754284137</v>
      </c>
      <c r="AN74" s="75">
        <f>IF(Observaciones!$F73&gt;0.05*Constantes!$F$18,((Observaciones!$F73-0.05*Constantes!$F$18)^2)/(Observaciones!$F73+0.95*Constantes!$F$18),0)</f>
        <v>0</v>
      </c>
      <c r="AO74" s="75">
        <f>(AN74*Escenarios!$F$9*10000)/1000</f>
        <v>0</v>
      </c>
      <c r="AP74" s="75">
        <f>(Observaciones!$F73*Constantes!$F$28)/1000</f>
        <v>2</v>
      </c>
      <c r="AQ74" s="75">
        <f>(AL74*Constantes!$F$28)/1000</f>
        <v>2.3492062592317104</v>
      </c>
      <c r="AR74" s="75">
        <f t="shared" si="18"/>
        <v>0</v>
      </c>
      <c r="AS74" s="75">
        <f>IF(AR74&gt;Constantes!$F$29,1000*((AR74-Constantes!$F$29)/(Escenarios!$F$9*10000)),0)</f>
        <v>0</v>
      </c>
      <c r="AT74" s="75">
        <f>AQ74*1000/Escenarios!$F$9/10000+AM74</f>
        <v>1.4954126879468772</v>
      </c>
      <c r="AU74" s="75">
        <f>MAX(0,AV73+Observaciones!$F73-AS74-Constantes!$D$13)</f>
        <v>0</v>
      </c>
      <c r="AV74" s="75">
        <f>AV73+Observaciones!$F73-AS74-AT74-AU74-AW73</f>
        <v>72.336466353882528</v>
      </c>
      <c r="AW74" s="75">
        <f>MAX(0,(AV74-Constantes!$D$14)*(1-EXP(-Constantes!$D$22)))</f>
        <v>0.89262279190027416</v>
      </c>
      <c r="AX74" s="75">
        <f t="shared" si="19"/>
        <v>220.35649092592462</v>
      </c>
      <c r="AY74" s="75">
        <f>MAX(0,(AX74-Constantes!$D$13)*(1-EXP(-Constantes!$D$23)))</f>
        <v>1.0040506243272702</v>
      </c>
      <c r="AZ74" s="75">
        <f t="shared" si="20"/>
        <v>1.8966734162275443</v>
      </c>
      <c r="BA74" s="75">
        <f>0.0526*AS74*Observaciones!$F73^1.218</f>
        <v>0</v>
      </c>
      <c r="BB74" s="75">
        <f>BA74*Constantes!$F$35</f>
        <v>0</v>
      </c>
      <c r="BC74" s="75">
        <f t="shared" si="21"/>
        <v>0</v>
      </c>
      <c r="BD74" s="15"/>
      <c r="BE74" s="74">
        <v>68</v>
      </c>
      <c r="BF74" s="75">
        <f>0.0526*Observaciones!$F73^2.218</f>
        <v>0.24472045674166781</v>
      </c>
      <c r="BG74" s="75">
        <f>IF(Observaciones!$F73&gt;0.05*$BK$7,((Observaciones!$F73-0.05*$BK$7)^2)/(Observaciones!$F73+0.95*$BK$7),0)</f>
        <v>2.0605192437462322E-3</v>
      </c>
      <c r="BH74" s="75">
        <f>0.0526*BG74*Observaciones!$F73^1.218</f>
        <v>2.5212560522728692E-4</v>
      </c>
      <c r="BI74" s="28"/>
      <c r="BJ74" s="28"/>
      <c r="BK74" s="103"/>
      <c r="BL74" s="38"/>
    </row>
    <row r="75" spans="2:64" s="2" customFormat="1">
      <c r="B75" s="37"/>
      <c r="C75" s="74">
        <v>69</v>
      </c>
      <c r="D75" s="140">
        <f>ETo!$I74*((1-Constantes!$D$19)*ETo!$K74+ETo!$L74)</f>
        <v>2.4797935838030254</v>
      </c>
      <c r="E75" s="75">
        <f>MIN(D75*Constantes!$D$17,0.8*(H74+Observaciones!$F74-F75-G75-Constantes!$D$14))</f>
        <v>1.5735798765919862</v>
      </c>
      <c r="F75" s="75">
        <f>IF(Observaciones!$F74&gt;0.05*Constantes!$D$18,((Observaciones!$F74-0.05*Constantes!$D$18)^2)/(Observaciones!$F74+0.95*Constantes!$D$18),0)</f>
        <v>0.70390115024785094</v>
      </c>
      <c r="G75" s="75">
        <f>MAX(0,H74+Observaciones!$F74-F75-Constantes!$D$13)</f>
        <v>9.6764411613759052</v>
      </c>
      <c r="H75" s="75">
        <f>H74+Observaciones!$F74-F75-E75-G75-I74</f>
        <v>72.534570007782534</v>
      </c>
      <c r="I75" s="75">
        <f>MAX(0,(H75-Constantes!$D$14)*(1-EXP(-Constantes!$D$22)))</f>
        <v>0.89535014344446084</v>
      </c>
      <c r="J75" s="75">
        <f t="shared" si="11"/>
        <v>218.83924321778679</v>
      </c>
      <c r="K75" s="75">
        <f>MAX(0,(J75-Constantes!$D$13)*(1-EXP(-Constantes!$D$23)))</f>
        <v>0.99357022886016133</v>
      </c>
      <c r="L75" s="75">
        <f t="shared" si="12"/>
        <v>2.5928215225524731</v>
      </c>
      <c r="M75" s="75">
        <f>0.0526*F75*Observaciones!$F74^1.218</f>
        <v>0.84983352033606663</v>
      </c>
      <c r="N75" s="75">
        <f>M75*Constantes!$D$35</f>
        <v>3.9031999646358057E-3</v>
      </c>
      <c r="O75" s="75">
        <f t="shared" si="13"/>
        <v>150.53870583399609</v>
      </c>
      <c r="P75" s="15"/>
      <c r="Q75" s="74">
        <v>69</v>
      </c>
      <c r="R75" s="140">
        <f>ETo!$I74*((1-Constantes!$E$19)*ETo!$K74+ETo!$L74)</f>
        <v>2.4797935838030254</v>
      </c>
      <c r="S75" s="75">
        <f>MIN(R75*Constantes!$E$17,0.8*(AB74+Observaciones!$F74-Y75-AA75-Constantes!$D$14))</f>
        <v>1.5735798765919862</v>
      </c>
      <c r="T75" s="75">
        <f>IF(Observaciones!$F74&gt;0.05*Constantes!$E$18,((Observaciones!$F74-0.05*Constantes!$E$18)^2)/(Observaciones!$F74+0.95*Constantes!$E$18),0)</f>
        <v>0.70390115024785094</v>
      </c>
      <c r="U75" s="75">
        <f>(T75*Escenarios!$E$9*10000)/1000</f>
        <v>351.95057512392543</v>
      </c>
      <c r="V75" s="75">
        <f>(Observaciones!$F74*Constantes!$E$28)/1000</f>
        <v>52.4</v>
      </c>
      <c r="W75" s="75">
        <f>(R75*Constantes!$E$28)/1000</f>
        <v>9.9191743352121016</v>
      </c>
      <c r="X75" s="75">
        <f t="shared" si="14"/>
        <v>394.43140078871329</v>
      </c>
      <c r="Y75" s="75">
        <f>IF(X75&gt;Constantes!$E$29,1000*((X75-Constantes!$E$29)/(Escenarios!$E$9*10000)),0)</f>
        <v>0</v>
      </c>
      <c r="Z75" s="75">
        <f>W75*1000/Escenarios!$E$9/10000+S75</f>
        <v>1.5934182252624103</v>
      </c>
      <c r="AA75" s="75">
        <f>MAX(0,AB74+Observaciones!$F74-Y75-Constantes!$D$13)</f>
        <v>10.344405862381507</v>
      </c>
      <c r="AB75" s="75">
        <f>AB74+Observaciones!$F74-Y75-Z75-AA75-AC74</f>
        <v>72.51522640682829</v>
      </c>
      <c r="AC75" s="75">
        <f>MAX(0,(AB75-Constantes!$D$14)*(1-EXP(-Constantes!$D$22)))</f>
        <v>0.89508383437396122</v>
      </c>
      <c r="AD75" s="75">
        <f t="shared" si="15"/>
        <v>227.48457963444619</v>
      </c>
      <c r="AE75" s="75">
        <f>MAX(0,(AD75-Constantes!$D$13)*(1-EXP(-Constantes!$D$23)))</f>
        <v>1.0532879296065956</v>
      </c>
      <c r="AF75" s="75">
        <f t="shared" si="16"/>
        <v>1.9483717639805569</v>
      </c>
      <c r="AG75" s="75">
        <f>0.0526*Y75*Observaciones!$F74^1.218</f>
        <v>0</v>
      </c>
      <c r="AH75" s="75">
        <f>AG75*Constantes!$E$35</f>
        <v>0</v>
      </c>
      <c r="AI75" s="75">
        <f t="shared" si="17"/>
        <v>0</v>
      </c>
      <c r="AJ75" s="15"/>
      <c r="AK75" s="74">
        <v>69</v>
      </c>
      <c r="AL75" s="140">
        <f>ETo!$I74*((1-Constantes!$F$19)*ETo!$K74+ETo!$L74)</f>
        <v>2.4230360748622184</v>
      </c>
      <c r="AM75" s="75">
        <f>MIN(AL75*Constantes!$F$17,0.8*(AV74+Observaciones!$F74-AS75-AU75-Constantes!$D$14))</f>
        <v>1.5375637845679986</v>
      </c>
      <c r="AN75" s="75">
        <f>IF(Observaciones!$F74&gt;0.05*Constantes!$F$18,((Observaciones!$F74-0.05*Constantes!$F$18)^2)/(Observaciones!$F74+0.95*Constantes!$F$18),0)</f>
        <v>0.47076904223888472</v>
      </c>
      <c r="AO75" s="75">
        <f>(AN75*Escenarios!$F$9*10000)/1000</f>
        <v>235.38452111944235</v>
      </c>
      <c r="AP75" s="75">
        <f>(Observaciones!$F74*Constantes!$F$28)/1000</f>
        <v>13.1</v>
      </c>
      <c r="AQ75" s="75">
        <f>(AL75*Constantes!$F$28)/1000</f>
        <v>2.4230360748622184</v>
      </c>
      <c r="AR75" s="75">
        <f t="shared" si="18"/>
        <v>246.06148504458014</v>
      </c>
      <c r="AS75" s="75">
        <f>IF(AR75&gt;Constantes!$F$29,1000*((AR75-Constantes!$F$29)/(Escenarios!$F$9*10000)),0)</f>
        <v>0.23477002891268967</v>
      </c>
      <c r="AT75" s="75">
        <f>AQ75*1000/Escenarios!$F$9/10000+AM75</f>
        <v>1.5424098567177231</v>
      </c>
      <c r="AU75" s="75">
        <f>MAX(0,AV74+Observaciones!$F74-AS75-Constantes!$D$13)</f>
        <v>10.201696324969831</v>
      </c>
      <c r="AV75" s="75">
        <f>AV74+Observaciones!$F74-AS75-AT75-AU75-AW74</f>
        <v>72.564967351381995</v>
      </c>
      <c r="AW75" s="75">
        <f>MAX(0,(AV75-Constantes!$D$14)*(1-EXP(-Constantes!$D$22)))</f>
        <v>0.89576863265641149</v>
      </c>
      <c r="AX75" s="75">
        <f t="shared" si="19"/>
        <v>229.55413662656716</v>
      </c>
      <c r="AY75" s="75">
        <f>MAX(0,(AX75-Constantes!$D$13)*(1-EXP(-Constantes!$D$23)))</f>
        <v>1.0675834039729855</v>
      </c>
      <c r="AZ75" s="75">
        <f t="shared" si="20"/>
        <v>2.1981220655420866</v>
      </c>
      <c r="BA75" s="75">
        <f>0.0526*AS75*Observaciones!$F74^1.218</f>
        <v>0.28344241243251234</v>
      </c>
      <c r="BB75" s="75">
        <f>BA75*Constantes!$F$35</f>
        <v>4.4279677517340346E-4</v>
      </c>
      <c r="BC75" s="75">
        <f t="shared" si="21"/>
        <v>20.144321469435948</v>
      </c>
      <c r="BD75" s="15"/>
      <c r="BE75" s="74">
        <v>69</v>
      </c>
      <c r="BF75" s="75">
        <f>0.0526*Observaciones!$F74^2.218</f>
        <v>15.815884250910074</v>
      </c>
      <c r="BG75" s="75">
        <f>IF(Observaciones!$F74&gt;0.05*$BK$7,((Observaciones!$F74-0.05*$BK$7)^2)/(Observaciones!$F74+0.95*$BK$7),0)</f>
        <v>2.8091910608904982</v>
      </c>
      <c r="BH75" s="75">
        <f>0.0526*BG75*Observaciones!$F74^1.218</f>
        <v>3.3915908899034655</v>
      </c>
      <c r="BI75" s="28"/>
      <c r="BJ75" s="28"/>
      <c r="BK75" s="103"/>
      <c r="BL75" s="38"/>
    </row>
    <row r="76" spans="2:64" s="2" customFormat="1">
      <c r="B76" s="37"/>
      <c r="C76" s="74">
        <v>70</v>
      </c>
      <c r="D76" s="140">
        <f>ETo!$I75*((1-Constantes!$D$19)*ETo!$K75+ETo!$L75)</f>
        <v>2.4121597599697049</v>
      </c>
      <c r="E76" s="75">
        <f>MIN(D76*Constantes!$D$17,0.8*(H75+Observaciones!$F75-F76-G76-Constantes!$D$14))</f>
        <v>1.5306621011544583</v>
      </c>
      <c r="F76" s="75">
        <f>IF(Observaciones!$F75&gt;0.05*Constantes!$D$18,((Observaciones!$F75-0.05*Constantes!$D$18)^2)/(Observaciones!$F75+0.95*Constantes!$D$18),0)</f>
        <v>6.0047048819433183E-3</v>
      </c>
      <c r="G76" s="75">
        <f>MAX(0,H75+Observaciones!$F75-F76-Constantes!$D$13)</f>
        <v>2.9285653029005942</v>
      </c>
      <c r="H76" s="75">
        <f>H75+Observaciones!$F75-F76-E76-G76-I75</f>
        <v>72.573987755401077</v>
      </c>
      <c r="I76" s="75">
        <f>MAX(0,(H76-Constantes!$D$14)*(1-EXP(-Constantes!$D$22)))</f>
        <v>0.89589281922413155</v>
      </c>
      <c r="J76" s="75">
        <f t="shared" si="11"/>
        <v>220.7742382918272</v>
      </c>
      <c r="K76" s="75">
        <f>MAX(0,(J76-Constantes!$D$13)*(1-EXP(-Constantes!$D$23)))</f>
        <v>1.0069362161634086</v>
      </c>
      <c r="L76" s="75">
        <f t="shared" si="12"/>
        <v>1.9088337402694835</v>
      </c>
      <c r="M76" s="75">
        <f>0.0526*F76*Observaciones!$F75^1.218</f>
        <v>2.4633890763745025E-3</v>
      </c>
      <c r="N76" s="75">
        <f>M76*Constantes!$D$35</f>
        <v>1.131409849777036E-5</v>
      </c>
      <c r="O76" s="75">
        <f t="shared" si="13"/>
        <v>0.592723098878851</v>
      </c>
      <c r="P76" s="15"/>
      <c r="Q76" s="74">
        <v>70</v>
      </c>
      <c r="R76" s="140">
        <f>ETo!$I75*((1-Constantes!$E$19)*ETo!$K75+ETo!$L75)</f>
        <v>2.4121597599697049</v>
      </c>
      <c r="S76" s="75">
        <f>MIN(R76*Constantes!$E$17,0.8*(AB75+Observaciones!$F75-Y76-AA76-Constantes!$D$14))</f>
        <v>1.5306621011544583</v>
      </c>
      <c r="T76" s="75">
        <f>IF(Observaciones!$F75&gt;0.05*Constantes!$E$18,((Observaciones!$F75-0.05*Constantes!$E$18)^2)/(Observaciones!$F75+0.95*Constantes!$E$18),0)</f>
        <v>6.0047048819433183E-3</v>
      </c>
      <c r="U76" s="75">
        <f>(T76*Escenarios!$E$9*10000)/1000</f>
        <v>3.0023524409716589</v>
      </c>
      <c r="V76" s="75">
        <f>(Observaciones!$F75*Constantes!$E$28)/1000</f>
        <v>21.6</v>
      </c>
      <c r="W76" s="75">
        <f>(R76*Constantes!$E$28)/1000</f>
        <v>9.6486390398788195</v>
      </c>
      <c r="X76" s="75">
        <f t="shared" si="14"/>
        <v>14.953713401092841</v>
      </c>
      <c r="Y76" s="75">
        <f>IF(X76&gt;Constantes!$E$29,1000*((X76-Constantes!$E$29)/(Escenarios!$E$9*10000)),0)</f>
        <v>0</v>
      </c>
      <c r="Z76" s="75">
        <f>W76*1000/Escenarios!$E$9/10000+S76</f>
        <v>1.5499593792342159</v>
      </c>
      <c r="AA76" s="75">
        <f>MAX(0,AB75+Observaciones!$F75-Y76-Constantes!$D$13)</f>
        <v>2.915226406828296</v>
      </c>
      <c r="AB76" s="75">
        <f>AB75+Observaciones!$F75-Y76-Z76-AA76-AC75</f>
        <v>72.554956786391827</v>
      </c>
      <c r="AC76" s="75">
        <f>MAX(0,(AB76-Constantes!$D$14)*(1-EXP(-Constantes!$D$22)))</f>
        <v>0.89563081425000346</v>
      </c>
      <c r="AD76" s="75">
        <f t="shared" si="15"/>
        <v>229.34651811166788</v>
      </c>
      <c r="AE76" s="75">
        <f>MAX(0,(AD76-Constantes!$D$13)*(1-EXP(-Constantes!$D$23)))</f>
        <v>1.0661492781339628</v>
      </c>
      <c r="AF76" s="75">
        <f t="shared" si="16"/>
        <v>1.9617800923839663</v>
      </c>
      <c r="AG76" s="75">
        <f>0.0526*Y76*Observaciones!$F75^1.218</f>
        <v>0</v>
      </c>
      <c r="AH76" s="75">
        <f>AG76*Constantes!$E$35</f>
        <v>0</v>
      </c>
      <c r="AI76" s="75">
        <f t="shared" si="17"/>
        <v>0</v>
      </c>
      <c r="AJ76" s="15"/>
      <c r="AK76" s="74">
        <v>70</v>
      </c>
      <c r="AL76" s="140">
        <f>ETo!$I75*((1-Constantes!$F$19)*ETo!$K75+ETo!$L75)</f>
        <v>2.3567122613208591</v>
      </c>
      <c r="AM76" s="75">
        <f>MIN(AL76*Constantes!$F$17,0.8*(AV75+Observaciones!$F75-AS76-AU76-Constantes!$D$14))</f>
        <v>1.4954772903496105</v>
      </c>
      <c r="AN76" s="75">
        <f>IF(Observaciones!$F75&gt;0.05*Constantes!$F$18,((Observaciones!$F75-0.05*Constantes!$F$18)^2)/(Observaciones!$F75+0.95*Constantes!$F$18),0)</f>
        <v>0</v>
      </c>
      <c r="AO76" s="75">
        <f>(AN76*Escenarios!$F$9*10000)/1000</f>
        <v>0</v>
      </c>
      <c r="AP76" s="75">
        <f>(Observaciones!$F75*Constantes!$F$28)/1000</f>
        <v>5.4</v>
      </c>
      <c r="AQ76" s="75">
        <f>(AL76*Constantes!$F$28)/1000</f>
        <v>2.3567122613208591</v>
      </c>
      <c r="AR76" s="75">
        <f t="shared" si="18"/>
        <v>3.0432877386791413</v>
      </c>
      <c r="AS76" s="75">
        <f>IF(AR76&gt;Constantes!$F$29,1000*((AR76-Constantes!$F$29)/(Escenarios!$F$9*10000)),0)</f>
        <v>0</v>
      </c>
      <c r="AT76" s="75">
        <f>AQ76*1000/Escenarios!$F$9/10000+AM76</f>
        <v>1.5001907148722522</v>
      </c>
      <c r="AU76" s="75">
        <f>MAX(0,AV75+Observaciones!$F75-AS76-Constantes!$D$13)</f>
        <v>2.9649673513820005</v>
      </c>
      <c r="AV76" s="75">
        <f>AV75+Observaciones!$F75-AS76-AT76-AU76-AW75</f>
        <v>72.60404065247134</v>
      </c>
      <c r="AW76" s="75">
        <f>MAX(0,(AV76-Constantes!$D$14)*(1-EXP(-Constantes!$D$22)))</f>
        <v>0.89630656633892847</v>
      </c>
      <c r="AX76" s="75">
        <f t="shared" si="19"/>
        <v>231.45152057397618</v>
      </c>
      <c r="AY76" s="75">
        <f>MAX(0,(AX76-Constantes!$D$13)*(1-EXP(-Constantes!$D$23)))</f>
        <v>1.080689592247408</v>
      </c>
      <c r="AZ76" s="75">
        <f t="shared" si="20"/>
        <v>1.9769961585863365</v>
      </c>
      <c r="BA76" s="75">
        <f>0.0526*AS76*Observaciones!$F75^1.218</f>
        <v>0</v>
      </c>
      <c r="BB76" s="75">
        <f>BA76*Constantes!$F$35</f>
        <v>0</v>
      </c>
      <c r="BC76" s="75">
        <f t="shared" si="21"/>
        <v>0</v>
      </c>
      <c r="BD76" s="15"/>
      <c r="BE76" s="74">
        <v>70</v>
      </c>
      <c r="BF76" s="75">
        <f>0.0526*Observaciones!$F75^2.218</f>
        <v>2.215313037685418</v>
      </c>
      <c r="BG76" s="75">
        <f>IF(Observaciones!$F75&gt;0.05*$BK$7,((Observaciones!$F75-0.05*$BK$7)^2)/(Observaciones!$F75+0.95*$BK$7),0)</f>
        <v>0.35127835852292982</v>
      </c>
      <c r="BH76" s="75">
        <f>0.0526*BG76*Observaciones!$F75^1.218</f>
        <v>0.14410954212825539</v>
      </c>
      <c r="BI76" s="28"/>
      <c r="BJ76" s="28"/>
      <c r="BK76" s="103"/>
      <c r="BL76" s="38"/>
    </row>
    <row r="77" spans="2:64" s="2" customFormat="1">
      <c r="B77" s="37"/>
      <c r="C77" s="74">
        <v>71</v>
      </c>
      <c r="D77" s="140">
        <f>ETo!$I76*((1-Constantes!$D$19)*ETo!$K76+ETo!$L76)</f>
        <v>2.4309157353810127</v>
      </c>
      <c r="E77" s="75">
        <f>MIN(D77*Constantes!$D$17,0.8*(H76+Observaciones!$F76-F77-G77-Constantes!$D$14))</f>
        <v>1.5425639084927227</v>
      </c>
      <c r="F77" s="75">
        <f>IF(Observaciones!$F76&gt;0.05*Constantes!$D$18,((Observaciones!$F76-0.05*Constantes!$D$18)^2)/(Observaciones!$F76+0.95*Constantes!$D$18),0)</f>
        <v>2.2012205606166266</v>
      </c>
      <c r="G77" s="75">
        <f>MAX(0,H76+Observaciones!$F76-F77-Constantes!$D$13)</f>
        <v>15.472767194784439</v>
      </c>
      <c r="H77" s="75">
        <f>H76+Observaciones!$F76-F77-E77-G77-I76</f>
        <v>72.561543272283146</v>
      </c>
      <c r="I77" s="75">
        <f>MAX(0,(H77-Constantes!$D$14)*(1-EXP(-Constantes!$D$22)))</f>
        <v>0.89572149234761955</v>
      </c>
      <c r="J77" s="75">
        <f t="shared" si="11"/>
        <v>235.24006927044823</v>
      </c>
      <c r="K77" s="75">
        <f>MAX(0,(J77-Constantes!$D$13)*(1-EXP(-Constantes!$D$23)))</f>
        <v>1.1068590096553004</v>
      </c>
      <c r="L77" s="75">
        <f t="shared" si="12"/>
        <v>4.2038010626195463</v>
      </c>
      <c r="M77" s="75">
        <f>0.0526*F77*Observaciones!$F76^1.218</f>
        <v>4.4765362204858761</v>
      </c>
      <c r="N77" s="75">
        <f>M77*Constantes!$D$35</f>
        <v>2.0560281042552607E-2</v>
      </c>
      <c r="O77" s="75">
        <f t="shared" si="13"/>
        <v>489.08786919951734</v>
      </c>
      <c r="P77" s="15"/>
      <c r="Q77" s="74">
        <v>71</v>
      </c>
      <c r="R77" s="140">
        <f>ETo!$I76*((1-Constantes!$E$19)*ETo!$K76+ETo!$L76)</f>
        <v>2.4309157353810127</v>
      </c>
      <c r="S77" s="75">
        <f>MIN(R77*Constantes!$E$17,0.8*(AB76+Observaciones!$F76-Y77-AA77-Constantes!$D$14))</f>
        <v>1.5425639084927227</v>
      </c>
      <c r="T77" s="75">
        <f>IF(Observaciones!$F76&gt;0.05*Constantes!$E$18,((Observaciones!$F76-0.05*Constantes!$E$18)^2)/(Observaciones!$F76+0.95*Constantes!$E$18),0)</f>
        <v>2.2012205606166266</v>
      </c>
      <c r="U77" s="75">
        <f>(T77*Escenarios!$E$9*10000)/1000</f>
        <v>1100.6102803083133</v>
      </c>
      <c r="V77" s="75">
        <f>(Observaciones!$F76*Constantes!$E$28)/1000</f>
        <v>80.400000000000006</v>
      </c>
      <c r="W77" s="75">
        <f>(R77*Constantes!$E$28)/1000</f>
        <v>9.7236629415240508</v>
      </c>
      <c r="X77" s="75">
        <f t="shared" si="14"/>
        <v>1171.2866173667894</v>
      </c>
      <c r="Y77" s="75">
        <f>IF(X77&gt;Constantes!$E$29,1000*((X77-Constantes!$E$29)/(Escenarios!$E$9*10000)),0)</f>
        <v>1.3131614700276963</v>
      </c>
      <c r="Z77" s="75">
        <f>W77*1000/Escenarios!$E$9/10000+S77</f>
        <v>1.5620112343757708</v>
      </c>
      <c r="AA77" s="75">
        <f>MAX(0,AB76+Observaciones!$F76-Y77-Constantes!$D$13)</f>
        <v>16.341795316364141</v>
      </c>
      <c r="AB77" s="75">
        <f>AB76+Observaciones!$F76-Y77-Z77-AA77-AC76</f>
        <v>72.542357951374228</v>
      </c>
      <c r="AC77" s="75">
        <f>MAX(0,(AB77-Constantes!$D$14)*(1-EXP(-Constantes!$D$22)))</f>
        <v>0.89545736236527673</v>
      </c>
      <c r="AD77" s="75">
        <f t="shared" si="15"/>
        <v>244.62216414989805</v>
      </c>
      <c r="AE77" s="75">
        <f>MAX(0,(AD77-Constantes!$D$13)*(1-EXP(-Constantes!$D$23)))</f>
        <v>1.1716658728452618</v>
      </c>
      <c r="AF77" s="75">
        <f t="shared" si="16"/>
        <v>3.380284705238235</v>
      </c>
      <c r="AG77" s="75">
        <f>0.0526*Y77*Observaciones!$F76^1.218</f>
        <v>2.6705251573148781</v>
      </c>
      <c r="AH77" s="75">
        <f>AG77*Constantes!$E$35</f>
        <v>1.2265453703765947E-2</v>
      </c>
      <c r="AI77" s="75">
        <f t="shared" si="17"/>
        <v>362.85268175070792</v>
      </c>
      <c r="AJ77" s="15"/>
      <c r="AK77" s="74">
        <v>71</v>
      </c>
      <c r="AL77" s="140">
        <f>ETo!$I76*((1-Constantes!$F$19)*ETo!$K76+ETo!$L76)</f>
        <v>2.3750741158635744</v>
      </c>
      <c r="AM77" s="75">
        <f>MIN(AL77*Constantes!$F$17,0.8*(AV76+Observaciones!$F76-AS77-AU77-Constantes!$D$14))</f>
        <v>1.5071290040220906</v>
      </c>
      <c r="AN77" s="75">
        <f>IF(Observaciones!$F76&gt;0.05*Constantes!$F$18,((Observaciones!$F76-0.05*Constantes!$F$18)^2)/(Observaciones!$F76+0.95*Constantes!$F$18),0)</f>
        <v>1.6621933500286719</v>
      </c>
      <c r="AO77" s="75">
        <f>(AN77*Escenarios!$F$9*10000)/1000</f>
        <v>831.09667501433591</v>
      </c>
      <c r="AP77" s="75">
        <f>(Observaciones!$F76*Constantes!$F$28)/1000</f>
        <v>20.100000000000001</v>
      </c>
      <c r="AQ77" s="75">
        <f>(AL77*Constantes!$F$28)/1000</f>
        <v>2.3750741158635744</v>
      </c>
      <c r="AR77" s="75">
        <f t="shared" si="18"/>
        <v>848.82160089847241</v>
      </c>
      <c r="AS77" s="75">
        <f>IF(AR77&gt;Constantes!$F$29,1000*((AR77-Constantes!$F$29)/(Escenarios!$F$9*10000)),0)</f>
        <v>1.4402902606204744</v>
      </c>
      <c r="AT77" s="75">
        <f>AQ77*1000/Escenarios!$F$9/10000+AM77</f>
        <v>1.5118791522538177</v>
      </c>
      <c r="AU77" s="75">
        <f>MAX(0,AV76+Observaciones!$F76-AS77-Constantes!$D$13)</f>
        <v>16.263750391850877</v>
      </c>
      <c r="AV77" s="75">
        <f>AV76+Observaciones!$F76-AS77-AT77-AU77-AW76</f>
        <v>72.591814281407267</v>
      </c>
      <c r="AW77" s="75">
        <f>MAX(0,(AV77-Constantes!$D$14)*(1-EXP(-Constantes!$D$22)))</f>
        <v>0.89613824227551553</v>
      </c>
      <c r="AX77" s="75">
        <f t="shared" si="19"/>
        <v>246.63458137357966</v>
      </c>
      <c r="AY77" s="75">
        <f>MAX(0,(AX77-Constantes!$D$13)*(1-EXP(-Constantes!$D$23)))</f>
        <v>1.1855666540004299</v>
      </c>
      <c r="AZ77" s="75">
        <f t="shared" si="20"/>
        <v>3.5219951568964198</v>
      </c>
      <c r="BA77" s="75">
        <f>0.0526*AS77*Observaciones!$F76^1.218</f>
        <v>2.9290620099761648</v>
      </c>
      <c r="BB77" s="75">
        <f>BA77*Constantes!$F$35</f>
        <v>4.5758120712057655E-3</v>
      </c>
      <c r="BC77" s="75">
        <f t="shared" si="21"/>
        <v>129.92102110776236</v>
      </c>
      <c r="BD77" s="15"/>
      <c r="BE77" s="74">
        <v>71</v>
      </c>
      <c r="BF77" s="75">
        <f>0.0526*Observaciones!$F76^2.218</f>
        <v>40.876584401228989</v>
      </c>
      <c r="BG77" s="75">
        <f>IF(Observaciones!$F76&gt;0.05*$BK$7,((Observaciones!$F76-0.05*$BK$7)^2)/(Observaciones!$F76+0.95*$BK$7),0)</f>
        <v>6.3653050962415536</v>
      </c>
      <c r="BH77" s="75">
        <f>0.0526*BG77*Observaciones!$F76^1.218</f>
        <v>12.944872189357753</v>
      </c>
      <c r="BI77" s="28"/>
      <c r="BJ77" s="28"/>
      <c r="BK77" s="103"/>
      <c r="BL77" s="38"/>
    </row>
    <row r="78" spans="2:64" s="2" customFormat="1">
      <c r="B78" s="37"/>
      <c r="C78" s="74">
        <v>72</v>
      </c>
      <c r="D78" s="140">
        <f>ETo!$I77*((1-Constantes!$D$19)*ETo!$K77+ETo!$L77)</f>
        <v>2.426610598916104</v>
      </c>
      <c r="E78" s="75">
        <f>MIN(D78*Constantes!$D$17,0.8*(H77+Observaciones!$F77-F78-G78-Constantes!$D$14))</f>
        <v>1.5398320375211183</v>
      </c>
      <c r="F78" s="75">
        <f>IF(Observaciones!$F77&gt;0.05*Constantes!$D$18,((Observaciones!$F77-0.05*Constantes!$D$18)^2)/(Observaciones!$F77+0.95*Constantes!$D$18),0)</f>
        <v>0.15307587564246788</v>
      </c>
      <c r="G78" s="75">
        <f>MAX(0,H77+Observaciones!$F77-F78-Constantes!$D$13)</f>
        <v>5.908467396640674</v>
      </c>
      <c r="H78" s="75">
        <f>H77+Observaciones!$F77-F78-E78-G78-I77</f>
        <v>72.564446470131259</v>
      </c>
      <c r="I78" s="75">
        <f>MAX(0,(H78-Constantes!$D$14)*(1-EXP(-Constantes!$D$22)))</f>
        <v>0.89576146153030878</v>
      </c>
      <c r="J78" s="75">
        <f t="shared" si="11"/>
        <v>240.04167765743361</v>
      </c>
      <c r="K78" s="75">
        <f>MAX(0,(J78-Constantes!$D$13)*(1-EXP(-Constantes!$D$23)))</f>
        <v>1.1400261414979684</v>
      </c>
      <c r="L78" s="75">
        <f t="shared" si="12"/>
        <v>2.1888634786707453</v>
      </c>
      <c r="M78" s="75">
        <f>0.0526*F78*Observaciones!$F77^1.218</f>
        <v>0.10912512346815077</v>
      </c>
      <c r="N78" s="75">
        <f>M78*Constantes!$D$35</f>
        <v>5.0120072681214924E-4</v>
      </c>
      <c r="O78" s="75">
        <f t="shared" si="13"/>
        <v>22.897760947453833</v>
      </c>
      <c r="P78" s="15"/>
      <c r="Q78" s="74">
        <v>72</v>
      </c>
      <c r="R78" s="140">
        <f>ETo!$I77*((1-Constantes!$E$19)*ETo!$K77+ETo!$L77)</f>
        <v>2.426610598916104</v>
      </c>
      <c r="S78" s="75">
        <f>MIN(R78*Constantes!$E$17,0.8*(AB77+Observaciones!$F77-Y78-AA78-Constantes!$D$14))</f>
        <v>1.5398320375211183</v>
      </c>
      <c r="T78" s="75">
        <f>IF(Observaciones!$F77&gt;0.05*Constantes!$E$18,((Observaciones!$F77-0.05*Constantes!$E$18)^2)/(Observaciones!$F77+0.95*Constantes!$E$18),0)</f>
        <v>0.15307587564246788</v>
      </c>
      <c r="U78" s="75">
        <f>(T78*Escenarios!$E$9*10000)/1000</f>
        <v>76.537937821233939</v>
      </c>
      <c r="V78" s="75">
        <f>(Observaciones!$F77*Constantes!$E$28)/1000</f>
        <v>34</v>
      </c>
      <c r="W78" s="75">
        <f>(R78*Constantes!$E$28)/1000</f>
        <v>9.7064423956644141</v>
      </c>
      <c r="X78" s="75">
        <f t="shared" si="14"/>
        <v>100.83149542556953</v>
      </c>
      <c r="Y78" s="75">
        <f>IF(X78&gt;Constantes!$E$29,1000*((X78-Constantes!$E$29)/(Escenarios!$E$9*10000)),0)</f>
        <v>0</v>
      </c>
      <c r="Z78" s="75">
        <f>W78*1000/Escenarios!$E$9/10000+S78</f>
        <v>1.5592449223124472</v>
      </c>
      <c r="AA78" s="75">
        <f>MAX(0,AB77+Observaciones!$F77-Y78-Constantes!$D$13)</f>
        <v>6.0423579513742283</v>
      </c>
      <c r="AB78" s="75">
        <f>AB77+Observaciones!$F77-Y78-Z78-AA78-AC77</f>
        <v>72.545297715322278</v>
      </c>
      <c r="AC78" s="75">
        <f>MAX(0,(AB78-Constantes!$D$14)*(1-EXP(-Constantes!$D$22)))</f>
        <v>0.89549783496426938</v>
      </c>
      <c r="AD78" s="75">
        <f t="shared" si="15"/>
        <v>249.492856228427</v>
      </c>
      <c r="AE78" s="75">
        <f>MAX(0,(AD78-Constantes!$D$13)*(1-EXP(-Constantes!$D$23)))</f>
        <v>1.2053102006024934</v>
      </c>
      <c r="AF78" s="75">
        <f t="shared" si="16"/>
        <v>2.1008080355667627</v>
      </c>
      <c r="AG78" s="75">
        <f>0.0526*Y78*Observaciones!$F77^1.218</f>
        <v>0</v>
      </c>
      <c r="AH78" s="75">
        <f>AG78*Constantes!$E$35</f>
        <v>0</v>
      </c>
      <c r="AI78" s="75">
        <f t="shared" si="17"/>
        <v>0</v>
      </c>
      <c r="AJ78" s="15"/>
      <c r="AK78" s="74">
        <v>72</v>
      </c>
      <c r="AL78" s="140">
        <f>ETo!$I77*((1-Constantes!$F$19)*ETo!$K77+ETo!$L77)</f>
        <v>2.3708327245949938</v>
      </c>
      <c r="AM78" s="75">
        <f>MIN(AL78*Constantes!$F$17,0.8*(AV77+Observaciones!$F77-AS78-AU78-Constantes!$D$14))</f>
        <v>1.5044375832552233</v>
      </c>
      <c r="AN78" s="75">
        <f>IF(Observaciones!$F77&gt;0.05*Constantes!$F$18,((Observaciones!$F77-0.05*Constantes!$F$18)^2)/(Observaciones!$F77+0.95*Constantes!$F$18),0)</f>
        <v>7.3212118590624375E-2</v>
      </c>
      <c r="AO78" s="75">
        <f>(AN78*Escenarios!$F$9*10000)/1000</f>
        <v>36.606059295312185</v>
      </c>
      <c r="AP78" s="75">
        <f>(Observaciones!$F77*Constantes!$F$28)/1000</f>
        <v>8.5</v>
      </c>
      <c r="AQ78" s="75">
        <f>(AL78*Constantes!$F$28)/1000</f>
        <v>2.3708327245949938</v>
      </c>
      <c r="AR78" s="75">
        <f t="shared" si="18"/>
        <v>42.735226570717188</v>
      </c>
      <c r="AS78" s="75">
        <f>IF(AR78&gt;Constantes!$F$29,1000*((AR78-Constantes!$F$29)/(Escenarios!$F$9*10000)),0)</f>
        <v>0</v>
      </c>
      <c r="AT78" s="75">
        <f>AQ78*1000/Escenarios!$F$9/10000+AM78</f>
        <v>1.5091792487044133</v>
      </c>
      <c r="AU78" s="75">
        <f>MAX(0,AV77+Observaciones!$F77-AS78-Constantes!$D$13)</f>
        <v>6.0918142814072667</v>
      </c>
      <c r="AV78" s="75">
        <f>AV77+Observaciones!$F77-AS78-AT78-AU78-AW77</f>
        <v>72.594682509020075</v>
      </c>
      <c r="AW78" s="75">
        <f>MAX(0,(AV78-Constantes!$D$14)*(1-EXP(-Constantes!$D$22)))</f>
        <v>0.89617773001264145</v>
      </c>
      <c r="AX78" s="75">
        <f t="shared" si="19"/>
        <v>251.54082900098649</v>
      </c>
      <c r="AY78" s="75">
        <f>MAX(0,(AX78-Constantes!$D$13)*(1-EXP(-Constantes!$D$23)))</f>
        <v>1.2194565818737744</v>
      </c>
      <c r="AZ78" s="75">
        <f t="shared" si="20"/>
        <v>2.1156343118864158</v>
      </c>
      <c r="BA78" s="75">
        <f>0.0526*AS78*Observaciones!$F77^1.218</f>
        <v>0</v>
      </c>
      <c r="BB78" s="75">
        <f>BA78*Constantes!$F$35</f>
        <v>0</v>
      </c>
      <c r="BC78" s="75">
        <f t="shared" si="21"/>
        <v>0</v>
      </c>
      <c r="BD78" s="15"/>
      <c r="BE78" s="74">
        <v>72</v>
      </c>
      <c r="BF78" s="75">
        <f>0.0526*Observaciones!$F77^2.218</f>
        <v>6.0595018358460901</v>
      </c>
      <c r="BG78" s="75">
        <f>IF(Observaciones!$F77&gt;0.05*$BK$7,((Observaciones!$F77-0.05*$BK$7)^2)/(Observaciones!$F77+0.95*$BK$7),0)</f>
        <v>1.106358845896666</v>
      </c>
      <c r="BH78" s="75">
        <f>0.0526*BG78*Observaciones!$F77^1.218</f>
        <v>0.78870393621357715</v>
      </c>
      <c r="BI78" s="28"/>
      <c r="BJ78" s="28"/>
      <c r="BK78" s="103"/>
      <c r="BL78" s="38"/>
    </row>
    <row r="79" spans="2:64" s="2" customFormat="1">
      <c r="B79" s="37"/>
      <c r="C79" s="74">
        <v>73</v>
      </c>
      <c r="D79" s="140">
        <f>ETo!$I78*((1-Constantes!$D$19)*ETo!$K78+ETo!$L78)</f>
        <v>2.3313202724861855</v>
      </c>
      <c r="E79" s="75">
        <f>MIN(D79*Constantes!$D$17,0.8*(H78+Observaciones!$F78-F79-G79-Constantes!$D$14))</f>
        <v>1.4793645288206394</v>
      </c>
      <c r="F79" s="75">
        <f>IF(Observaciones!$F78&gt;0.05*Constantes!$D$18,((Observaciones!$F78-0.05*Constantes!$D$18)^2)/(Observaciones!$F78+0.95*Constantes!$D$18),0)</f>
        <v>0</v>
      </c>
      <c r="G79" s="75">
        <f>MAX(0,H78+Observaciones!$F78-F79-Constantes!$D$13)</f>
        <v>0.96444647013126428</v>
      </c>
      <c r="H79" s="75">
        <f>H78+Observaciones!$F78-F79-E79-G79-I78</f>
        <v>72.624874009649048</v>
      </c>
      <c r="I79" s="75">
        <f>MAX(0,(H79-Constantes!$D$14)*(1-EXP(-Constantes!$D$22)))</f>
        <v>0.89659338532358945</v>
      </c>
      <c r="J79" s="75">
        <f t="shared" si="11"/>
        <v>239.8660979860669</v>
      </c>
      <c r="K79" s="75">
        <f>MAX(0,(J79-Constantes!$D$13)*(1-EXP(-Constantes!$D$23)))</f>
        <v>1.138813324116839</v>
      </c>
      <c r="L79" s="75">
        <f t="shared" si="12"/>
        <v>2.0354067094404282</v>
      </c>
      <c r="M79" s="75">
        <f>0.0526*F79*Observaciones!$F78^1.218</f>
        <v>0</v>
      </c>
      <c r="N79" s="75">
        <f>M79*Constantes!$D$35</f>
        <v>0</v>
      </c>
      <c r="O79" s="75">
        <f t="shared" si="13"/>
        <v>0</v>
      </c>
      <c r="P79" s="15"/>
      <c r="Q79" s="74">
        <v>73</v>
      </c>
      <c r="R79" s="140">
        <f>ETo!$I78*((1-Constantes!$E$19)*ETo!$K78+ETo!$L78)</f>
        <v>2.3313202724861855</v>
      </c>
      <c r="S79" s="75">
        <f>MIN(R79*Constantes!$E$17,0.8*(AB78+Observaciones!$F78-Y79-AA79-Constantes!$D$14))</f>
        <v>1.4793645288206394</v>
      </c>
      <c r="T79" s="75">
        <f>IF(Observaciones!$F78&gt;0.05*Constantes!$E$18,((Observaciones!$F78-0.05*Constantes!$E$18)^2)/(Observaciones!$F78+0.95*Constantes!$E$18),0)</f>
        <v>0</v>
      </c>
      <c r="U79" s="75">
        <f>(T79*Escenarios!$E$9*10000)/1000</f>
        <v>0</v>
      </c>
      <c r="V79" s="75">
        <f>(Observaciones!$F78*Constantes!$E$28)/1000</f>
        <v>13.6</v>
      </c>
      <c r="W79" s="75">
        <f>(R79*Constantes!$E$28)/1000</f>
        <v>9.3252810899447418</v>
      </c>
      <c r="X79" s="75">
        <f t="shared" si="14"/>
        <v>4.2747189100552578</v>
      </c>
      <c r="Y79" s="75">
        <f>IF(X79&gt;Constantes!$E$29,1000*((X79-Constantes!$E$29)/(Escenarios!$E$9*10000)),0)</f>
        <v>0</v>
      </c>
      <c r="Z79" s="75">
        <f>W79*1000/Escenarios!$E$9/10000+S79</f>
        <v>1.498015091000529</v>
      </c>
      <c r="AA79" s="75">
        <f>MAX(0,AB78+Observaciones!$F78-Y79-Constantes!$D$13)</f>
        <v>0.94529771532228324</v>
      </c>
      <c r="AB79" s="75">
        <f>AB78+Observaciones!$F78-Y79-Z79-AA79-AC78</f>
        <v>72.606487074035201</v>
      </c>
      <c r="AC79" s="75">
        <f>MAX(0,(AB79-Constantes!$D$14)*(1-EXP(-Constantes!$D$22)))</f>
        <v>0.896340246947532</v>
      </c>
      <c r="AD79" s="75">
        <f t="shared" si="15"/>
        <v>249.23284374314679</v>
      </c>
      <c r="AE79" s="75">
        <f>MAX(0,(AD79-Constantes!$D$13)*(1-EXP(-Constantes!$D$23)))</f>
        <v>1.2035141631739927</v>
      </c>
      <c r="AF79" s="75">
        <f t="shared" si="16"/>
        <v>2.0998544101215249</v>
      </c>
      <c r="AG79" s="75">
        <f>0.0526*Y79*Observaciones!$F78^1.218</f>
        <v>0</v>
      </c>
      <c r="AH79" s="75">
        <f>AG79*Constantes!$E$35</f>
        <v>0</v>
      </c>
      <c r="AI79" s="75">
        <f t="shared" si="17"/>
        <v>0</v>
      </c>
      <c r="AJ79" s="15"/>
      <c r="AK79" s="74">
        <v>73</v>
      </c>
      <c r="AL79" s="140">
        <f>ETo!$I78*((1-Constantes!$F$19)*ETo!$K78+ETo!$L78)</f>
        <v>2.2774427469820671</v>
      </c>
      <c r="AM79" s="75">
        <f>MIN(AL79*Constantes!$F$17,0.8*(AV78+Observaciones!$F78-AS79-AU79-Constantes!$D$14))</f>
        <v>1.4451759614787429</v>
      </c>
      <c r="AN79" s="75">
        <f>IF(Observaciones!$F78&gt;0.05*Constantes!$F$18,((Observaciones!$F78-0.05*Constantes!$F$18)^2)/(Observaciones!$F78+0.95*Constantes!$F$18),0)</f>
        <v>0</v>
      </c>
      <c r="AO79" s="75">
        <f>(AN79*Escenarios!$F$9*10000)/1000</f>
        <v>0</v>
      </c>
      <c r="AP79" s="75">
        <f>(Observaciones!$F78*Constantes!$F$28)/1000</f>
        <v>3.4</v>
      </c>
      <c r="AQ79" s="75">
        <f>(AL79*Constantes!$F$28)/1000</f>
        <v>2.2774427469820671</v>
      </c>
      <c r="AR79" s="75">
        <f t="shared" si="18"/>
        <v>1.1225572530179329</v>
      </c>
      <c r="AS79" s="75">
        <f>IF(AR79&gt;Constantes!$F$29,1000*((AR79-Constantes!$F$29)/(Escenarios!$F$9*10000)),0)</f>
        <v>0</v>
      </c>
      <c r="AT79" s="75">
        <f>AQ79*1000/Escenarios!$F$9/10000+AM79</f>
        <v>1.449730846972707</v>
      </c>
      <c r="AU79" s="75">
        <f>MAX(0,AV78+Observaciones!$F78-AS79-Constantes!$D$13)</f>
        <v>0.99468250902008037</v>
      </c>
      <c r="AV79" s="75">
        <f>AV78+Observaciones!$F78-AS79-AT79-AU79-AW78</f>
        <v>72.654091423014648</v>
      </c>
      <c r="AW79" s="75">
        <f>MAX(0,(AV79-Constantes!$D$14)*(1-EXP(-Constantes!$D$22)))</f>
        <v>0.8969956300873333</v>
      </c>
      <c r="AX79" s="75">
        <f t="shared" si="19"/>
        <v>251.31605492813281</v>
      </c>
      <c r="AY79" s="75">
        <f>MAX(0,(AX79-Constantes!$D$13)*(1-EXP(-Constantes!$D$23)))</f>
        <v>1.2179039539399015</v>
      </c>
      <c r="AZ79" s="75">
        <f t="shared" si="20"/>
        <v>2.1148995840272349</v>
      </c>
      <c r="BA79" s="75">
        <f>0.0526*AS79*Observaciones!$F78^1.218</f>
        <v>0</v>
      </c>
      <c r="BB79" s="75">
        <f>BA79*Constantes!$F$35</f>
        <v>0</v>
      </c>
      <c r="BC79" s="75">
        <f t="shared" si="21"/>
        <v>0</v>
      </c>
      <c r="BD79" s="15"/>
      <c r="BE79" s="74">
        <v>73</v>
      </c>
      <c r="BF79" s="75">
        <f>0.0526*Observaciones!$F78^2.218</f>
        <v>0.79397345371627714</v>
      </c>
      <c r="BG79" s="75">
        <f>IF(Observaciones!$F78&gt;0.05*$BK$7,((Observaciones!$F78-0.05*$BK$7)^2)/(Observaciones!$F78+0.95*$BK$7),0)</f>
        <v>7.6652401060814793E-2</v>
      </c>
      <c r="BH79" s="75">
        <f>0.0526*BG79*Observaciones!$F78^1.218</f>
        <v>1.7899991648794227E-2</v>
      </c>
      <c r="BI79" s="28"/>
      <c r="BJ79" s="28"/>
      <c r="BK79" s="103"/>
      <c r="BL79" s="38"/>
    </row>
    <row r="80" spans="2:64" s="2" customFormat="1">
      <c r="B80" s="37"/>
      <c r="C80" s="74">
        <v>74</v>
      </c>
      <c r="D80" s="140">
        <f>ETo!$I79*((1-Constantes!$D$19)*ETo!$K79+ETo!$L79)</f>
        <v>2.344485907965669</v>
      </c>
      <c r="E80" s="75">
        <f>MIN(D80*Constantes!$D$17,0.8*(H79+Observaciones!$F79-F80-G80-Constantes!$D$14))</f>
        <v>1.4877189254076686</v>
      </c>
      <c r="F80" s="75">
        <f>IF(Observaciones!$F79&gt;0.05*Constantes!$D$18,((Observaciones!$F79-0.05*Constantes!$D$18)^2)/(Observaciones!$F79+0.95*Constantes!$D$18),0)</f>
        <v>9.6122309727954425E-3</v>
      </c>
      <c r="G80" s="75">
        <f>MAX(0,H79+Observaciones!$F79-F80-Constantes!$D$13)</f>
        <v>3.2152617786762505</v>
      </c>
      <c r="H80" s="75">
        <f>H79+Observaciones!$F79-F80-E80-G80-I79</f>
        <v>72.615687689268754</v>
      </c>
      <c r="I80" s="75">
        <f>MAX(0,(H80-Constantes!$D$14)*(1-EXP(-Constantes!$D$22)))</f>
        <v>0.89646691453629523</v>
      </c>
      <c r="J80" s="75">
        <f t="shared" si="11"/>
        <v>241.9425464406263</v>
      </c>
      <c r="K80" s="75">
        <f>MAX(0,(J80-Constantes!$D$13)*(1-EXP(-Constantes!$D$23)))</f>
        <v>1.1531564012914679</v>
      </c>
      <c r="L80" s="75">
        <f t="shared" si="12"/>
        <v>2.0592355468005588</v>
      </c>
      <c r="M80" s="75">
        <f>0.0526*F80*Observaciones!$F79^1.218</f>
        <v>4.1219522739325823E-3</v>
      </c>
      <c r="N80" s="75">
        <f>M80*Constantes!$D$35</f>
        <v>1.8931712605878171E-5</v>
      </c>
      <c r="O80" s="75">
        <f t="shared" si="13"/>
        <v>0.9193563424685649</v>
      </c>
      <c r="P80" s="15"/>
      <c r="Q80" s="74">
        <v>74</v>
      </c>
      <c r="R80" s="140">
        <f>ETo!$I79*((1-Constantes!$E$19)*ETo!$K79+ETo!$L79)</f>
        <v>2.344485907965669</v>
      </c>
      <c r="S80" s="75">
        <f>MIN(R80*Constantes!$E$17,0.8*(AB79+Observaciones!$F79-Y80-AA80-Constantes!$D$14))</f>
        <v>1.4877189254076686</v>
      </c>
      <c r="T80" s="75">
        <f>IF(Observaciones!$F79&gt;0.05*Constantes!$E$18,((Observaciones!$F79-0.05*Constantes!$E$18)^2)/(Observaciones!$F79+0.95*Constantes!$E$18),0)</f>
        <v>9.6122309727954425E-3</v>
      </c>
      <c r="U80" s="75">
        <f>(T80*Escenarios!$E$9*10000)/1000</f>
        <v>4.8061154863977205</v>
      </c>
      <c r="V80" s="75">
        <f>(Observaciones!$F79*Constantes!$E$28)/1000</f>
        <v>22.4</v>
      </c>
      <c r="W80" s="75">
        <f>(R80*Constantes!$E$28)/1000</f>
        <v>9.3779436318626761</v>
      </c>
      <c r="X80" s="75">
        <f t="shared" si="14"/>
        <v>17.828171854535043</v>
      </c>
      <c r="Y80" s="75">
        <f>IF(X80&gt;Constantes!$E$29,1000*((X80-Constantes!$E$29)/(Escenarios!$E$9*10000)),0)</f>
        <v>0</v>
      </c>
      <c r="Z80" s="75">
        <f>W80*1000/Escenarios!$E$9/10000+S80</f>
        <v>1.506474812671394</v>
      </c>
      <c r="AA80" s="75">
        <f>MAX(0,AB79+Observaciones!$F79-Y80-Constantes!$D$13)</f>
        <v>3.206487074035195</v>
      </c>
      <c r="AB80" s="75">
        <f>AB79+Observaciones!$F79-Y80-Z80-AA80-AC79</f>
        <v>72.597184940381069</v>
      </c>
      <c r="AC80" s="75">
        <f>MAX(0,(AB80-Constantes!$D$14)*(1-EXP(-Constantes!$D$22)))</f>
        <v>0.89621218172467332</v>
      </c>
      <c r="AD80" s="75">
        <f t="shared" si="15"/>
        <v>251.235816654008</v>
      </c>
      <c r="AE80" s="75">
        <f>MAX(0,(AD80-Constantes!$D$13)*(1-EXP(-Constantes!$D$23)))</f>
        <v>1.21734970769526</v>
      </c>
      <c r="AF80" s="75">
        <f t="shared" si="16"/>
        <v>2.1135618894199331</v>
      </c>
      <c r="AG80" s="75">
        <f>0.0526*Y80*Observaciones!$F79^1.218</f>
        <v>0</v>
      </c>
      <c r="AH80" s="75">
        <f>AG80*Constantes!$E$35</f>
        <v>0</v>
      </c>
      <c r="AI80" s="75">
        <f t="shared" si="17"/>
        <v>0</v>
      </c>
      <c r="AJ80" s="15"/>
      <c r="AK80" s="74">
        <v>74</v>
      </c>
      <c r="AL80" s="140">
        <f>ETo!$I79*((1-Constantes!$F$19)*ETo!$K79+ETo!$L79)</f>
        <v>2.2903097959918117</v>
      </c>
      <c r="AM80" s="75">
        <f>MIN(AL80*Constantes!$F$17,0.8*(AV79+Observaciones!$F79-AS80-AU80-Constantes!$D$14))</f>
        <v>1.4533408867874882</v>
      </c>
      <c r="AN80" s="75">
        <f>IF(Observaciones!$F79&gt;0.05*Constantes!$F$18,((Observaciones!$F79-0.05*Constantes!$F$18)^2)/(Observaciones!$F79+0.95*Constantes!$F$18),0)</f>
        <v>7.4155652433524364E-10</v>
      </c>
      <c r="AO80" s="75">
        <f>(AN80*Escenarios!$F$9*10000)/1000</f>
        <v>3.7077826216762188E-7</v>
      </c>
      <c r="AP80" s="75">
        <f>(Observaciones!$F79*Constantes!$F$28)/1000</f>
        <v>5.6</v>
      </c>
      <c r="AQ80" s="75">
        <f>(AL80*Constantes!$F$28)/1000</f>
        <v>2.2903097959918117</v>
      </c>
      <c r="AR80" s="75">
        <f t="shared" si="18"/>
        <v>3.3096905747864502</v>
      </c>
      <c r="AS80" s="75">
        <f>IF(AR80&gt;Constantes!$F$29,1000*((AR80-Constantes!$F$29)/(Escenarios!$F$9*10000)),0)</f>
        <v>0</v>
      </c>
      <c r="AT80" s="75">
        <f>AQ80*1000/Escenarios!$F$9/10000+AM80</f>
        <v>1.4579215063794717</v>
      </c>
      <c r="AU80" s="75">
        <f>MAX(0,AV79+Observaciones!$F79-AS80-Constantes!$D$13)</f>
        <v>3.2540914230146427</v>
      </c>
      <c r="AV80" s="75">
        <f>AV79+Observaciones!$F79-AS80-AT80-AU80-AW79</f>
        <v>72.64508286353319</v>
      </c>
      <c r="AW80" s="75">
        <f>MAX(0,(AV80-Constantes!$D$14)*(1-EXP(-Constantes!$D$22)))</f>
        <v>0.89687160658686294</v>
      </c>
      <c r="AX80" s="75">
        <f t="shared" si="19"/>
        <v>253.35224239720756</v>
      </c>
      <c r="AY80" s="75">
        <f>MAX(0,(AX80-Constantes!$D$13)*(1-EXP(-Constantes!$D$23)))</f>
        <v>1.2319689281735857</v>
      </c>
      <c r="AZ80" s="75">
        <f t="shared" si="20"/>
        <v>2.1288405347604487</v>
      </c>
      <c r="BA80" s="75">
        <f>0.0526*AS80*Observaciones!$F79^1.218</f>
        <v>0</v>
      </c>
      <c r="BB80" s="75">
        <f>BA80*Constantes!$F$35</f>
        <v>0</v>
      </c>
      <c r="BC80" s="75">
        <f t="shared" si="21"/>
        <v>0</v>
      </c>
      <c r="BD80" s="15"/>
      <c r="BE80" s="74">
        <v>74</v>
      </c>
      <c r="BF80" s="75">
        <f>0.0526*Observaciones!$F79^2.218</f>
        <v>2.40141261683701</v>
      </c>
      <c r="BG80" s="75">
        <f>IF(Observaciones!$F79&gt;0.05*$BK$7,((Observaciones!$F79-0.05*$BK$7)^2)/(Observaciones!$F79+0.95*$BK$7),0)</f>
        <v>0.38859907062598614</v>
      </c>
      <c r="BH80" s="75">
        <f>0.0526*BG80*Observaciones!$F79^1.218</f>
        <v>0.16664048412363916</v>
      </c>
      <c r="BI80" s="28"/>
      <c r="BJ80" s="28"/>
      <c r="BK80" s="103"/>
      <c r="BL80" s="38"/>
    </row>
    <row r="81" spans="2:64" s="2" customFormat="1">
      <c r="B81" s="37"/>
      <c r="C81" s="74">
        <v>75</v>
      </c>
      <c r="D81" s="140">
        <f>ETo!$I80*((1-Constantes!$D$19)*ETo!$K80+ETo!$L80)</f>
        <v>2.3674256685731145</v>
      </c>
      <c r="E81" s="75">
        <f>MIN(D81*Constantes!$D$17,0.8*(H80+Observaciones!$F80-F81-G81-Constantes!$D$14))</f>
        <v>1.5022755989556154</v>
      </c>
      <c r="F81" s="75">
        <f>IF(Observaciones!$F80&gt;0.05*Constantes!$D$18,((Observaciones!$F80-0.05*Constantes!$D$18)^2)/(Observaciones!$F80+0.95*Constantes!$D$18),0)</f>
        <v>1.7472013995522235</v>
      </c>
      <c r="G81" s="75">
        <f>MAX(0,H80+Observaciones!$F80-F81-Constantes!$D$13)</f>
        <v>14.168486289716526</v>
      </c>
      <c r="H81" s="75">
        <f>H80+Observaciones!$F80-F81-E81-G81-I80</f>
        <v>72.601257486508089</v>
      </c>
      <c r="I81" s="75">
        <f>MAX(0,(H81-Constantes!$D$14)*(1-EXP(-Constantes!$D$22)))</f>
        <v>0.89626824967066843</v>
      </c>
      <c r="J81" s="75">
        <f t="shared" si="11"/>
        <v>254.95787632905135</v>
      </c>
      <c r="K81" s="75">
        <f>MAX(0,(J81-Constantes!$D$13)*(1-EXP(-Constantes!$D$23)))</f>
        <v>1.2430598518842466</v>
      </c>
      <c r="L81" s="75">
        <f t="shared" si="12"/>
        <v>3.8865295011071384</v>
      </c>
      <c r="M81" s="75">
        <f>0.0526*F81*Observaciones!$F80^1.218</f>
        <v>3.1695246984485737</v>
      </c>
      <c r="N81" s="75">
        <f>M81*Constantes!$D$35</f>
        <v>1.4557308454960166E-2</v>
      </c>
      <c r="O81" s="75">
        <f t="shared" si="13"/>
        <v>374.55803309387693</v>
      </c>
      <c r="P81" s="15"/>
      <c r="Q81" s="74">
        <v>75</v>
      </c>
      <c r="R81" s="140">
        <f>ETo!$I80*((1-Constantes!$E$19)*ETo!$K80+ETo!$L80)</f>
        <v>2.3674256685731145</v>
      </c>
      <c r="S81" s="75">
        <f>MIN(R81*Constantes!$E$17,0.8*(AB80+Observaciones!$F80-Y81-AA81-Constantes!$D$14))</f>
        <v>1.5022755989556154</v>
      </c>
      <c r="T81" s="75">
        <f>IF(Observaciones!$F80&gt;0.05*Constantes!$E$18,((Observaciones!$F80-0.05*Constantes!$E$18)^2)/(Observaciones!$F80+0.95*Constantes!$E$18),0)</f>
        <v>1.7472013995522235</v>
      </c>
      <c r="U81" s="75">
        <f>(T81*Escenarios!$E$9*10000)/1000</f>
        <v>873.6006997761117</v>
      </c>
      <c r="V81" s="75">
        <f>(Observaciones!$F80*Constantes!$E$28)/1000</f>
        <v>73.2</v>
      </c>
      <c r="W81" s="75">
        <f>(R81*Constantes!$E$28)/1000</f>
        <v>9.4697026742924599</v>
      </c>
      <c r="X81" s="75">
        <f t="shared" si="14"/>
        <v>937.33099710181932</v>
      </c>
      <c r="Y81" s="75">
        <f>IF(X81&gt;Constantes!$E$29,1000*((X81-Constantes!$E$29)/(Escenarios!$E$9*10000)),0)</f>
        <v>0.84525022949775619</v>
      </c>
      <c r="Z81" s="75">
        <f>W81*1000/Escenarios!$E$9/10000+S81</f>
        <v>1.5212150043042003</v>
      </c>
      <c r="AA81" s="75">
        <f>MAX(0,AB80+Observaciones!$F80-Y81-Constantes!$D$13)</f>
        <v>15.051934710883316</v>
      </c>
      <c r="AB81" s="75">
        <f>AB80+Observaciones!$F80-Y81-Z81-AA81-AC80</f>
        <v>72.582572813971126</v>
      </c>
      <c r="AC81" s="75">
        <f>MAX(0,(AB81-Constantes!$D$14)*(1-EXP(-Constantes!$D$22)))</f>
        <v>0.8960110122624072</v>
      </c>
      <c r="AD81" s="75">
        <f t="shared" si="15"/>
        <v>265.0704016571961</v>
      </c>
      <c r="AE81" s="75">
        <f>MAX(0,(AD81-Constantes!$D$13)*(1-EXP(-Constantes!$D$23)))</f>
        <v>1.3129121667314962</v>
      </c>
      <c r="AF81" s="75">
        <f t="shared" si="16"/>
        <v>3.0541734084916596</v>
      </c>
      <c r="AG81" s="75">
        <f>0.0526*Y81*Observaciones!$F80^1.218</f>
        <v>1.5333329514554268</v>
      </c>
      <c r="AH81" s="75">
        <f>AG81*Constantes!$E$35</f>
        <v>7.0424441713348839E-3</v>
      </c>
      <c r="AI81" s="75">
        <f t="shared" si="17"/>
        <v>230.58429333954811</v>
      </c>
      <c r="AJ81" s="15"/>
      <c r="AK81" s="74">
        <v>75</v>
      </c>
      <c r="AL81" s="140">
        <f>ETo!$I80*((1-Constantes!$F$19)*ETo!$K80+ETo!$L80)</f>
        <v>2.3127568425919591</v>
      </c>
      <c r="AM81" s="75">
        <f>MIN(AL81*Constantes!$F$17,0.8*(AV80+Observaciones!$F80-AS81-AU81-Constantes!$D$14))</f>
        <v>1.4675849033256485</v>
      </c>
      <c r="AN81" s="75">
        <f>IF(Observaciones!$F80&gt;0.05*Constantes!$F$18,((Observaciones!$F80-0.05*Constantes!$F$18)^2)/(Observaciones!$F80+0.95*Constantes!$F$18),0)</f>
        <v>1.2935397173222976</v>
      </c>
      <c r="AO81" s="75">
        <f>(AN81*Escenarios!$F$9*10000)/1000</f>
        <v>646.76985866114876</v>
      </c>
      <c r="AP81" s="75">
        <f>(Observaciones!$F80*Constantes!$F$28)/1000</f>
        <v>18.3</v>
      </c>
      <c r="AQ81" s="75">
        <f>(AL81*Constantes!$F$28)/1000</f>
        <v>2.3127568425919591</v>
      </c>
      <c r="AR81" s="75">
        <f t="shared" si="18"/>
        <v>662.75710181855675</v>
      </c>
      <c r="AS81" s="75">
        <f>IF(AR81&gt;Constantes!$F$29,1000*((AR81-Constantes!$F$29)/(Escenarios!$F$9*10000)),0)</f>
        <v>1.0681612624606429</v>
      </c>
      <c r="AT81" s="75">
        <f>AQ81*1000/Escenarios!$F$9/10000+AM81</f>
        <v>1.4722104170108323</v>
      </c>
      <c r="AU81" s="75">
        <f>MAX(0,AV80+Observaciones!$F80-AS81-Constantes!$D$13)</f>
        <v>14.876921601072539</v>
      </c>
      <c r="AV81" s="75">
        <f>AV80+Observaciones!$F80-AS81-AT81-AU81-AW80</f>
        <v>72.630917976402316</v>
      </c>
      <c r="AW81" s="75">
        <f>MAX(0,(AV81-Constantes!$D$14)*(1-EXP(-Constantes!$D$22)))</f>
        <v>0.89667659439991398</v>
      </c>
      <c r="AX81" s="75">
        <f t="shared" si="19"/>
        <v>266.99719507010656</v>
      </c>
      <c r="AY81" s="75">
        <f>MAX(0,(AX81-Constantes!$D$13)*(1-EXP(-Constantes!$D$23)))</f>
        <v>1.3262215010230642</v>
      </c>
      <c r="AZ81" s="75">
        <f t="shared" si="20"/>
        <v>3.2910593578836211</v>
      </c>
      <c r="BA81" s="75">
        <f>0.0526*AS81*Observaciones!$F80^1.218</f>
        <v>1.9377064968942197</v>
      </c>
      <c r="BB81" s="75">
        <f>BA81*Constantes!$F$35</f>
        <v>3.0271058614476242E-3</v>
      </c>
      <c r="BC81" s="75">
        <f t="shared" si="21"/>
        <v>91.97967986193548</v>
      </c>
      <c r="BD81" s="15"/>
      <c r="BE81" s="74">
        <v>75</v>
      </c>
      <c r="BF81" s="75">
        <f>0.0526*Observaciones!$F80^2.218</f>
        <v>33.197261630212672</v>
      </c>
      <c r="BG81" s="75">
        <f>IF(Observaciones!$F80&gt;0.05*$BK$7,((Observaciones!$F80-0.05*$BK$7)^2)/(Observaciones!$F80+0.95*$BK$7),0)</f>
        <v>5.3609429851107651</v>
      </c>
      <c r="BH81" s="75">
        <f>0.0526*BG81*Observaciones!$F80^1.218</f>
        <v>9.7250615771243361</v>
      </c>
      <c r="BI81" s="28"/>
      <c r="BJ81" s="28"/>
      <c r="BK81" s="103"/>
      <c r="BL81" s="38"/>
    </row>
    <row r="82" spans="2:64" s="2" customFormat="1">
      <c r="B82" s="37"/>
      <c r="C82" s="74">
        <v>76</v>
      </c>
      <c r="D82" s="140">
        <f>ETo!$I81*((1-Constantes!$D$19)*ETo!$K81+ETo!$L81)</f>
        <v>2.3675309308334191</v>
      </c>
      <c r="E82" s="75">
        <f>MIN(D82*Constantes!$D$17,0.8*(H81+Observaciones!$F81-F82-G82-Constantes!$D$14))</f>
        <v>1.5023423942629595</v>
      </c>
      <c r="F82" s="75">
        <f>IF(Observaciones!$F81&gt;0.05*Constantes!$D$18,((Observaciones!$F81-0.05*Constantes!$D$18)^2)/(Observaciones!$F81+0.95*Constantes!$D$18),0)</f>
        <v>0</v>
      </c>
      <c r="G82" s="75">
        <f>MAX(0,H81+Observaciones!$F81-F82-Constantes!$D$13)</f>
        <v>0</v>
      </c>
      <c r="H82" s="75">
        <f>H81+Observaciones!$F81-F82-E82-G82-I81</f>
        <v>70.40264684257447</v>
      </c>
      <c r="I82" s="75">
        <f>MAX(0,(H82-Constantes!$D$14)*(1-EXP(-Constantes!$D$22)))</f>
        <v>0.86599932723158846</v>
      </c>
      <c r="J82" s="75">
        <f t="shared" si="11"/>
        <v>253.71481647716709</v>
      </c>
      <c r="K82" s="75">
        <f>MAX(0,(J82-Constantes!$D$13)*(1-EXP(-Constantes!$D$23)))</f>
        <v>1.2344734102853185</v>
      </c>
      <c r="L82" s="75">
        <f t="shared" si="12"/>
        <v>2.100472737516907</v>
      </c>
      <c r="M82" s="75">
        <f>0.0526*F82*Observaciones!$F81^1.218</f>
        <v>0</v>
      </c>
      <c r="N82" s="75">
        <f>M82*Constantes!$D$35</f>
        <v>0</v>
      </c>
      <c r="O82" s="75">
        <f t="shared" si="13"/>
        <v>0</v>
      </c>
      <c r="P82" s="15"/>
      <c r="Q82" s="74">
        <v>76</v>
      </c>
      <c r="R82" s="140">
        <f>ETo!$I81*((1-Constantes!$E$19)*ETo!$K81+ETo!$L81)</f>
        <v>2.3675309308334191</v>
      </c>
      <c r="S82" s="75">
        <f>MIN(R82*Constantes!$E$17,0.8*(AB81+Observaciones!$F81-Y82-AA82-Constantes!$D$14))</f>
        <v>1.5023423942629595</v>
      </c>
      <c r="T82" s="75">
        <f>IF(Observaciones!$F81&gt;0.05*Constantes!$E$18,((Observaciones!$F81-0.05*Constantes!$E$18)^2)/(Observaciones!$F81+0.95*Constantes!$E$18),0)</f>
        <v>0</v>
      </c>
      <c r="U82" s="75">
        <f>(T82*Escenarios!$E$9*10000)/1000</f>
        <v>0</v>
      </c>
      <c r="V82" s="75">
        <f>(Observaciones!$F81*Constantes!$E$28)/1000</f>
        <v>0.8</v>
      </c>
      <c r="W82" s="75">
        <f>(R82*Constantes!$E$28)/1000</f>
        <v>9.4701237233336766</v>
      </c>
      <c r="X82" s="75">
        <f t="shared" si="14"/>
        <v>0</v>
      </c>
      <c r="Y82" s="75">
        <f>IF(X82&gt;Constantes!$E$29,1000*((X82-Constantes!$E$29)/(Escenarios!$E$9*10000)),0)</f>
        <v>0</v>
      </c>
      <c r="Z82" s="75">
        <f>W82*1000/Escenarios!$E$9/10000+S82</f>
        <v>1.5212826417096268</v>
      </c>
      <c r="AA82" s="75">
        <f>MAX(0,AB81+Observaciones!$F81-Y82-Constantes!$D$13)</f>
        <v>0</v>
      </c>
      <c r="AB82" s="75">
        <f>AB81+Observaciones!$F81-Y82-Z82-AA82-AC81</f>
        <v>70.365279159999091</v>
      </c>
      <c r="AC82" s="75">
        <f>MAX(0,(AB82-Constantes!$D$14)*(1-EXP(-Constantes!$D$22)))</f>
        <v>0.86548487530317486</v>
      </c>
      <c r="AD82" s="75">
        <f t="shared" si="15"/>
        <v>263.75748949046459</v>
      </c>
      <c r="AE82" s="75">
        <f>MAX(0,(AD82-Constantes!$D$13)*(1-EXP(-Constantes!$D$23)))</f>
        <v>1.3038432199490273</v>
      </c>
      <c r="AF82" s="75">
        <f t="shared" si="16"/>
        <v>2.1693280952522023</v>
      </c>
      <c r="AG82" s="75">
        <f>0.0526*Y82*Observaciones!$F81^1.218</f>
        <v>0</v>
      </c>
      <c r="AH82" s="75">
        <f>AG82*Constantes!$E$35</f>
        <v>0</v>
      </c>
      <c r="AI82" s="75">
        <f t="shared" si="17"/>
        <v>0</v>
      </c>
      <c r="AJ82" s="15"/>
      <c r="AK82" s="74">
        <v>76</v>
      </c>
      <c r="AL82" s="140">
        <f>ETo!$I81*((1-Constantes!$F$19)*ETo!$K81+ETo!$L81)</f>
        <v>2.3128340931167441</v>
      </c>
      <c r="AM82" s="75">
        <f>MIN(AL82*Constantes!$F$17,0.8*(AV81+Observaciones!$F81-AS82-AU82-Constantes!$D$14))</f>
        <v>1.4676339234828308</v>
      </c>
      <c r="AN82" s="75">
        <f>IF(Observaciones!$F81&gt;0.05*Constantes!$F$18,((Observaciones!$F81-0.05*Constantes!$F$18)^2)/(Observaciones!$F81+0.95*Constantes!$F$18),0)</f>
        <v>0</v>
      </c>
      <c r="AO82" s="75">
        <f>(AN82*Escenarios!$F$9*10000)/1000</f>
        <v>0</v>
      </c>
      <c r="AP82" s="75">
        <f>(Observaciones!$F81*Constantes!$F$28)/1000</f>
        <v>0.2</v>
      </c>
      <c r="AQ82" s="75">
        <f>(AL82*Constantes!$F$28)/1000</f>
        <v>2.3128340931167441</v>
      </c>
      <c r="AR82" s="75">
        <f t="shared" si="18"/>
        <v>0</v>
      </c>
      <c r="AS82" s="75">
        <f>IF(AR82&gt;Constantes!$F$29,1000*((AR82-Constantes!$F$29)/(Escenarios!$F$9*10000)),0)</f>
        <v>0</v>
      </c>
      <c r="AT82" s="75">
        <f>AQ82*1000/Escenarios!$F$9/10000+AM82</f>
        <v>1.4722595916690644</v>
      </c>
      <c r="AU82" s="75">
        <f>MAX(0,AV81+Observaciones!$F81-AS82-Constantes!$D$13)</f>
        <v>0</v>
      </c>
      <c r="AV82" s="75">
        <f>AV81+Observaciones!$F81-AS82-AT82-AU82-AW81</f>
        <v>70.46198179033334</v>
      </c>
      <c r="AW82" s="75">
        <f>MAX(0,(AV82-Constantes!$D$14)*(1-EXP(-Constantes!$D$22)))</f>
        <v>0.86681620899125589</v>
      </c>
      <c r="AX82" s="75">
        <f t="shared" si="19"/>
        <v>265.67097356908351</v>
      </c>
      <c r="AY82" s="75">
        <f>MAX(0,(AX82-Constantes!$D$13)*(1-EXP(-Constantes!$D$23)))</f>
        <v>1.3170606199532466</v>
      </c>
      <c r="AZ82" s="75">
        <f t="shared" si="20"/>
        <v>2.1838768289445025</v>
      </c>
      <c r="BA82" s="75">
        <f>0.0526*AS82*Observaciones!$F81^1.218</f>
        <v>0</v>
      </c>
      <c r="BB82" s="75">
        <f>BA82*Constantes!$F$35</f>
        <v>0</v>
      </c>
      <c r="BC82" s="75">
        <f t="shared" si="21"/>
        <v>0</v>
      </c>
      <c r="BD82" s="15"/>
      <c r="BE82" s="74">
        <v>76</v>
      </c>
      <c r="BF82" s="75">
        <f>0.0526*Observaciones!$F81^2.218</f>
        <v>1.4813929535417848E-3</v>
      </c>
      <c r="BG82" s="75">
        <f>IF(Observaciones!$F81&gt;0.05*$BK$7,((Observaciones!$F81-0.05*$BK$7)^2)/(Observaciones!$F81+0.95*$BK$7),0)</f>
        <v>0</v>
      </c>
      <c r="BH82" s="75">
        <f>0.0526*BG82*Observaciones!$F81^1.218</f>
        <v>0</v>
      </c>
      <c r="BI82" s="28"/>
      <c r="BJ82" s="28"/>
      <c r="BK82" s="103"/>
      <c r="BL82" s="38"/>
    </row>
    <row r="83" spans="2:64" s="2" customFormat="1">
      <c r="B83" s="37"/>
      <c r="C83" s="74">
        <v>77</v>
      </c>
      <c r="D83" s="140">
        <f>ETo!$I82*((1-Constantes!$D$19)*ETo!$K82+ETo!$L82)</f>
        <v>2.4349331873968199</v>
      </c>
      <c r="E83" s="75">
        <f>MIN(D83*Constantes!$D$17,0.8*(H82+Observaciones!$F82-F83-G83-Constantes!$D$14))</f>
        <v>1.5451132261813156</v>
      </c>
      <c r="F83" s="75">
        <f>IF(Observaciones!$F82&gt;0.05*Constantes!$D$18,((Observaciones!$F82-0.05*Constantes!$D$18)^2)/(Observaciones!$F82+0.95*Constantes!$D$18),0)</f>
        <v>0</v>
      </c>
      <c r="G83" s="75">
        <f>MAX(0,H82+Observaciones!$F82-F83-Constantes!$D$13)</f>
        <v>0</v>
      </c>
      <c r="H83" s="75">
        <f>H82+Observaciones!$F82-F83-E83-G83-I82</f>
        <v>70.191534289161567</v>
      </c>
      <c r="I83" s="75">
        <f>MAX(0,(H83-Constantes!$D$14)*(1-EXP(-Constantes!$D$22)))</f>
        <v>0.86309287832359149</v>
      </c>
      <c r="J83" s="75">
        <f t="shared" si="11"/>
        <v>252.48034306688177</v>
      </c>
      <c r="K83" s="75">
        <f>MAX(0,(J83-Constantes!$D$13)*(1-EXP(-Constantes!$D$23)))</f>
        <v>1.2259462795709148</v>
      </c>
      <c r="L83" s="75">
        <f t="shared" si="12"/>
        <v>2.0890391578945064</v>
      </c>
      <c r="M83" s="75">
        <f>0.0526*F83*Observaciones!$F82^1.218</f>
        <v>0</v>
      </c>
      <c r="N83" s="75">
        <f>M83*Constantes!$D$35</f>
        <v>0</v>
      </c>
      <c r="O83" s="75">
        <f t="shared" si="13"/>
        <v>0</v>
      </c>
      <c r="P83" s="15"/>
      <c r="Q83" s="74">
        <v>77</v>
      </c>
      <c r="R83" s="140">
        <f>ETo!$I82*((1-Constantes!$E$19)*ETo!$K82+ETo!$L82)</f>
        <v>2.4349331873968199</v>
      </c>
      <c r="S83" s="75">
        <f>MIN(R83*Constantes!$E$17,0.8*(AB82+Observaciones!$F82-Y83-AA83-Constantes!$D$14))</f>
        <v>1.5451132261813156</v>
      </c>
      <c r="T83" s="75">
        <f>IF(Observaciones!$F82&gt;0.05*Constantes!$E$18,((Observaciones!$F82-0.05*Constantes!$E$18)^2)/(Observaciones!$F82+0.95*Constantes!$E$18),0)</f>
        <v>0</v>
      </c>
      <c r="U83" s="75">
        <f>(T83*Escenarios!$E$9*10000)/1000</f>
        <v>0</v>
      </c>
      <c r="V83" s="75">
        <f>(Observaciones!$F82*Constantes!$E$28)/1000</f>
        <v>8.8000000000000007</v>
      </c>
      <c r="W83" s="75">
        <f>(R83*Constantes!$E$28)/1000</f>
        <v>9.7397327495872794</v>
      </c>
      <c r="X83" s="75">
        <f t="shared" si="14"/>
        <v>0</v>
      </c>
      <c r="Y83" s="75">
        <f>IF(X83&gt;Constantes!$E$29,1000*((X83-Constantes!$E$29)/(Escenarios!$E$9*10000)),0)</f>
        <v>0</v>
      </c>
      <c r="Z83" s="75">
        <f>W83*1000/Escenarios!$E$9/10000+S83</f>
        <v>1.5645926916804902</v>
      </c>
      <c r="AA83" s="75">
        <f>MAX(0,AB82+Observaciones!$F82-Y83-Constantes!$D$13)</f>
        <v>0</v>
      </c>
      <c r="AB83" s="75">
        <f>AB82+Observaciones!$F82-Y83-Z83-AA83-AC82</f>
        <v>70.135201593015424</v>
      </c>
      <c r="AC83" s="75">
        <f>MAX(0,(AB83-Constantes!$D$14)*(1-EXP(-Constantes!$D$22)))</f>
        <v>0.86231732944906181</v>
      </c>
      <c r="AD83" s="75">
        <f t="shared" si="15"/>
        <v>262.45364627051555</v>
      </c>
      <c r="AE83" s="75">
        <f>MAX(0,(AD83-Constantes!$D$13)*(1-EXP(-Constantes!$D$23)))</f>
        <v>1.2948369169578395</v>
      </c>
      <c r="AF83" s="75">
        <f t="shared" si="16"/>
        <v>2.1571542464069013</v>
      </c>
      <c r="AG83" s="75">
        <f>0.0526*Y83*Observaciones!$F82^1.218</f>
        <v>0</v>
      </c>
      <c r="AH83" s="75">
        <f>AG83*Constantes!$E$35</f>
        <v>0</v>
      </c>
      <c r="AI83" s="75">
        <f t="shared" si="17"/>
        <v>0</v>
      </c>
      <c r="AJ83" s="15"/>
      <c r="AK83" s="74">
        <v>77</v>
      </c>
      <c r="AL83" s="140">
        <f>ETo!$I82*((1-Constantes!$F$19)*ETo!$K82+ETo!$L82)</f>
        <v>2.3788881506590531</v>
      </c>
      <c r="AM83" s="75">
        <f>MIN(AL83*Constantes!$F$17,0.8*(AV82+Observaciones!$F82-AS83-AU83-Constantes!$D$14))</f>
        <v>1.5095492411103657</v>
      </c>
      <c r="AN83" s="75">
        <f>IF(Observaciones!$F82&gt;0.05*Constantes!$F$18,((Observaciones!$F82-0.05*Constantes!$F$18)^2)/(Observaciones!$F82+0.95*Constantes!$F$18),0)</f>
        <v>0</v>
      </c>
      <c r="AO83" s="75">
        <f>(AN83*Escenarios!$F$9*10000)/1000</f>
        <v>0</v>
      </c>
      <c r="AP83" s="75">
        <f>(Observaciones!$F82*Constantes!$F$28)/1000</f>
        <v>2.2000000000000002</v>
      </c>
      <c r="AQ83" s="75">
        <f>(AL83*Constantes!$F$28)/1000</f>
        <v>2.3788881506590531</v>
      </c>
      <c r="AR83" s="75">
        <f t="shared" si="18"/>
        <v>0</v>
      </c>
      <c r="AS83" s="75">
        <f>IF(AR83&gt;Constantes!$F$29,1000*((AR83-Constantes!$F$29)/(Escenarios!$F$9*10000)),0)</f>
        <v>0</v>
      </c>
      <c r="AT83" s="75">
        <f>AQ83*1000/Escenarios!$F$9/10000+AM83</f>
        <v>1.5143070174116837</v>
      </c>
      <c r="AU83" s="75">
        <f>MAX(0,AV82+Observaciones!$F82-AS83-Constantes!$D$13)</f>
        <v>0</v>
      </c>
      <c r="AV83" s="75">
        <f>AV82+Observaciones!$F82-AS83-AT83-AU83-AW82</f>
        <v>70.280858563930408</v>
      </c>
      <c r="AW83" s="75">
        <f>MAX(0,(AV83-Constantes!$D$14)*(1-EXP(-Constantes!$D$22)))</f>
        <v>0.8643226320102505</v>
      </c>
      <c r="AX83" s="75">
        <f t="shared" si="19"/>
        <v>264.35391294913029</v>
      </c>
      <c r="AY83" s="75">
        <f>MAX(0,(AX83-Constantes!$D$13)*(1-EXP(-Constantes!$D$23)))</f>
        <v>1.3079630177112194</v>
      </c>
      <c r="AZ83" s="75">
        <f t="shared" si="20"/>
        <v>2.17228564972147</v>
      </c>
      <c r="BA83" s="75">
        <f>0.0526*AS83*Observaciones!$F82^1.218</f>
        <v>0</v>
      </c>
      <c r="BB83" s="75">
        <f>BA83*Constantes!$F$35</f>
        <v>0</v>
      </c>
      <c r="BC83" s="75">
        <f t="shared" si="21"/>
        <v>0</v>
      </c>
      <c r="BD83" s="15"/>
      <c r="BE83" s="74">
        <v>77</v>
      </c>
      <c r="BF83" s="75">
        <f>0.0526*Observaciones!$F82^2.218</f>
        <v>0.30232861200727251</v>
      </c>
      <c r="BG83" s="75">
        <f>IF(Observaciones!$F82&gt;0.05*$BK$7,((Observaciones!$F82-0.05*$BK$7)^2)/(Observaciones!$F82+0.95*$BK$7),0)</f>
        <v>6.2440408225724973E-3</v>
      </c>
      <c r="BH83" s="75">
        <f>0.0526*BG83*Observaciones!$F82^1.218</f>
        <v>8.5806917963867778E-4</v>
      </c>
      <c r="BI83" s="28"/>
      <c r="BJ83" s="28"/>
      <c r="BK83" s="103"/>
      <c r="BL83" s="38"/>
    </row>
    <row r="84" spans="2:64" s="2" customFormat="1">
      <c r="B84" s="37"/>
      <c r="C84" s="74">
        <v>78</v>
      </c>
      <c r="D84" s="140">
        <f>ETo!$I83*((1-Constantes!$D$19)*ETo!$K83+ETo!$L83)</f>
        <v>2.4569695584072431</v>
      </c>
      <c r="E84" s="75">
        <f>MIN(D84*Constantes!$D$17,0.8*(H83+Observaciones!$F83-F84-G84-Constantes!$D$14))</f>
        <v>1.5590966440760978</v>
      </c>
      <c r="F84" s="75">
        <f>IF(Observaciones!$F83&gt;0.05*Constantes!$D$18,((Observaciones!$F83-0.05*Constantes!$D$18)^2)/(Observaciones!$F83+0.95*Constantes!$D$18),0)</f>
        <v>0</v>
      </c>
      <c r="G84" s="75">
        <f>MAX(0,H83+Observaciones!$F83-F84-Constantes!$D$13)</f>
        <v>0</v>
      </c>
      <c r="H84" s="75">
        <f>H83+Observaciones!$F83-F84-E84-G84-I83</f>
        <v>67.969344766761893</v>
      </c>
      <c r="I84" s="75">
        <f>MAX(0,(H84-Constantes!$D$14)*(1-EXP(-Constantes!$D$22)))</f>
        <v>0.83249933849695423</v>
      </c>
      <c r="J84" s="75">
        <f t="shared" si="11"/>
        <v>251.25439678731087</v>
      </c>
      <c r="K84" s="75">
        <f>MAX(0,(J84-Constantes!$D$13)*(1-EXP(-Constantes!$D$23)))</f>
        <v>1.21747805005083</v>
      </c>
      <c r="L84" s="75">
        <f t="shared" si="12"/>
        <v>2.0499773885477843</v>
      </c>
      <c r="M84" s="75">
        <f>0.0526*F84*Observaciones!$F83^1.218</f>
        <v>0</v>
      </c>
      <c r="N84" s="75">
        <f>M84*Constantes!$D$35</f>
        <v>0</v>
      </c>
      <c r="O84" s="75">
        <f t="shared" si="13"/>
        <v>0</v>
      </c>
      <c r="P84" s="15"/>
      <c r="Q84" s="74">
        <v>78</v>
      </c>
      <c r="R84" s="140">
        <f>ETo!$I83*((1-Constantes!$E$19)*ETo!$K83+ETo!$L83)</f>
        <v>2.4569695584072431</v>
      </c>
      <c r="S84" s="75">
        <f>MIN(R84*Constantes!$E$17,0.8*(AB83+Observaciones!$F83-Y84-AA84-Constantes!$D$14))</f>
        <v>1.5590966440760978</v>
      </c>
      <c r="T84" s="75">
        <f>IF(Observaciones!$F83&gt;0.05*Constantes!$E$18,((Observaciones!$F83-0.05*Constantes!$E$18)^2)/(Observaciones!$F83+0.95*Constantes!$E$18),0)</f>
        <v>0</v>
      </c>
      <c r="U84" s="75">
        <f>(T84*Escenarios!$E$9*10000)/1000</f>
        <v>0</v>
      </c>
      <c r="V84" s="75">
        <f>(Observaciones!$F83*Constantes!$E$28)/1000</f>
        <v>0.8</v>
      </c>
      <c r="W84" s="75">
        <f>(R84*Constantes!$E$28)/1000</f>
        <v>9.8278782336289723</v>
      </c>
      <c r="X84" s="75">
        <f t="shared" si="14"/>
        <v>0</v>
      </c>
      <c r="Y84" s="75">
        <f>IF(X84&gt;Constantes!$E$29,1000*((X84-Constantes!$E$29)/(Escenarios!$E$9*10000)),0)</f>
        <v>0</v>
      </c>
      <c r="Z84" s="75">
        <f>W84*1000/Escenarios!$E$9/10000+S84</f>
        <v>1.5787524005433557</v>
      </c>
      <c r="AA84" s="75">
        <f>MAX(0,AB83+Observaciones!$F83-Y84-Constantes!$D$13)</f>
        <v>0</v>
      </c>
      <c r="AB84" s="75">
        <f>AB83+Observaciones!$F83-Y84-Z84-AA84-AC83</f>
        <v>67.89413186302302</v>
      </c>
      <c r="AC84" s="75">
        <f>MAX(0,(AB84-Constantes!$D$14)*(1-EXP(-Constantes!$D$22)))</f>
        <v>0.83146386022526864</v>
      </c>
      <c r="AD84" s="75">
        <f t="shared" si="15"/>
        <v>261.15880935355773</v>
      </c>
      <c r="AE84" s="75">
        <f>MAX(0,(AD84-Constantes!$D$13)*(1-EXP(-Constantes!$D$23)))</f>
        <v>1.2858928250456589</v>
      </c>
      <c r="AF84" s="75">
        <f t="shared" si="16"/>
        <v>2.1173566852709276</v>
      </c>
      <c r="AG84" s="75">
        <f>0.0526*Y84*Observaciones!$F83^1.218</f>
        <v>0</v>
      </c>
      <c r="AH84" s="75">
        <f>AG84*Constantes!$E$35</f>
        <v>0</v>
      </c>
      <c r="AI84" s="75">
        <f t="shared" si="17"/>
        <v>0</v>
      </c>
      <c r="AJ84" s="15"/>
      <c r="AK84" s="74">
        <v>78</v>
      </c>
      <c r="AL84" s="140">
        <f>ETo!$I83*((1-Constantes!$F$19)*ETo!$K83+ETo!$L83)</f>
        <v>2.4004853605789824</v>
      </c>
      <c r="AM84" s="75">
        <f>MIN(AL84*Constantes!$F$17,0.8*(AV83+Observaciones!$F83-AS84-AU84-Constantes!$D$14))</f>
        <v>1.523253984578737</v>
      </c>
      <c r="AN84" s="75">
        <f>IF(Observaciones!$F83&gt;0.05*Constantes!$F$18,((Observaciones!$F83-0.05*Constantes!$F$18)^2)/(Observaciones!$F83+0.95*Constantes!$F$18),0)</f>
        <v>0</v>
      </c>
      <c r="AO84" s="75">
        <f>(AN84*Escenarios!$F$9*10000)/1000</f>
        <v>0</v>
      </c>
      <c r="AP84" s="75">
        <f>(Observaciones!$F83*Constantes!$F$28)/1000</f>
        <v>0.2</v>
      </c>
      <c r="AQ84" s="75">
        <f>(AL84*Constantes!$F$28)/1000</f>
        <v>2.4004853605789824</v>
      </c>
      <c r="AR84" s="75">
        <f t="shared" si="18"/>
        <v>0</v>
      </c>
      <c r="AS84" s="75">
        <f>IF(AR84&gt;Constantes!$F$29,1000*((AR84-Constantes!$F$29)/(Escenarios!$F$9*10000)),0)</f>
        <v>0</v>
      </c>
      <c r="AT84" s="75">
        <f>AQ84*1000/Escenarios!$F$9/10000+AM84</f>
        <v>1.528054955299895</v>
      </c>
      <c r="AU84" s="75">
        <f>MAX(0,AV83+Observaciones!$F83-AS84-Constantes!$D$13)</f>
        <v>0</v>
      </c>
      <c r="AV84" s="75">
        <f>AV83+Observaciones!$F83-AS84-AT84-AU84-AW83</f>
        <v>68.088480976620261</v>
      </c>
      <c r="AW84" s="75">
        <f>MAX(0,(AV84-Constantes!$D$14)*(1-EXP(-Constantes!$D$22)))</f>
        <v>0.83413952190361551</v>
      </c>
      <c r="AX84" s="75">
        <f t="shared" si="19"/>
        <v>263.04594993141905</v>
      </c>
      <c r="AY84" s="75">
        <f>MAX(0,(AX84-Constantes!$D$13)*(1-EXP(-Constantes!$D$23)))</f>
        <v>1.2989282571981906</v>
      </c>
      <c r="AZ84" s="75">
        <f t="shared" si="20"/>
        <v>2.1330677791018062</v>
      </c>
      <c r="BA84" s="75">
        <f>0.0526*AS84*Observaciones!$F83^1.218</f>
        <v>0</v>
      </c>
      <c r="BB84" s="75">
        <f>BA84*Constantes!$F$35</f>
        <v>0</v>
      </c>
      <c r="BC84" s="75">
        <f t="shared" si="21"/>
        <v>0</v>
      </c>
      <c r="BD84" s="15"/>
      <c r="BE84" s="74">
        <v>78</v>
      </c>
      <c r="BF84" s="75">
        <f>0.0526*Observaciones!$F83^2.218</f>
        <v>1.4813929535417848E-3</v>
      </c>
      <c r="BG84" s="75">
        <f>IF(Observaciones!$F83&gt;0.05*$BK$7,((Observaciones!$F83-0.05*$BK$7)^2)/(Observaciones!$F83+0.95*$BK$7),0)</f>
        <v>0</v>
      </c>
      <c r="BH84" s="75">
        <f>0.0526*BG84*Observaciones!$F83^1.218</f>
        <v>0</v>
      </c>
      <c r="BI84" s="28"/>
      <c r="BJ84" s="28"/>
      <c r="BK84" s="103"/>
      <c r="BL84" s="38"/>
    </row>
    <row r="85" spans="2:64" s="2" customFormat="1">
      <c r="B85" s="37"/>
      <c r="C85" s="74">
        <v>79</v>
      </c>
      <c r="D85" s="140">
        <f>ETo!$I84*((1-Constantes!$D$19)*ETo!$K84+ETo!$L84)</f>
        <v>2.4064212019713578</v>
      </c>
      <c r="E85" s="75">
        <f>MIN(D85*Constantes!$D$17,0.8*(H84+Observaciones!$F84-F85-G85-Constantes!$D$14))</f>
        <v>1.5270206370238002</v>
      </c>
      <c r="F85" s="75">
        <f>IF(Observaciones!$F84&gt;0.05*Constantes!$D$18,((Observaciones!$F84-0.05*Constantes!$D$18)^2)/(Observaciones!$F84+0.95*Constantes!$D$18),0)</f>
        <v>0</v>
      </c>
      <c r="G85" s="75">
        <f>MAX(0,H84+Observaciones!$F84-F85-Constantes!$D$13)</f>
        <v>0</v>
      </c>
      <c r="H85" s="75">
        <f>H84+Observaciones!$F84-F85-E85-G85-I84</f>
        <v>69.209824791241132</v>
      </c>
      <c r="I85" s="75">
        <f>MAX(0,(H85-Constantes!$D$14)*(1-EXP(-Constantes!$D$22)))</f>
        <v>0.84957739356404494</v>
      </c>
      <c r="J85" s="75">
        <f t="shared" si="11"/>
        <v>250.03691873726004</v>
      </c>
      <c r="K85" s="75">
        <f>MAX(0,(J85-Constantes!$D$13)*(1-EXP(-Constantes!$D$23)))</f>
        <v>1.2090683148647954</v>
      </c>
      <c r="L85" s="75">
        <f t="shared" si="12"/>
        <v>2.0586457084288403</v>
      </c>
      <c r="M85" s="75">
        <f>0.0526*F85*Observaciones!$F84^1.218</f>
        <v>0</v>
      </c>
      <c r="N85" s="75">
        <f>M85*Constantes!$D$35</f>
        <v>0</v>
      </c>
      <c r="O85" s="75">
        <f t="shared" si="13"/>
        <v>0</v>
      </c>
      <c r="P85" s="15"/>
      <c r="Q85" s="74">
        <v>79</v>
      </c>
      <c r="R85" s="140">
        <f>ETo!$I84*((1-Constantes!$E$19)*ETo!$K84+ETo!$L84)</f>
        <v>2.4064212019713578</v>
      </c>
      <c r="S85" s="75">
        <f>MIN(R85*Constantes!$E$17,0.8*(AB84+Observaciones!$F84-Y85-AA85-Constantes!$D$14))</f>
        <v>1.5270206370238002</v>
      </c>
      <c r="T85" s="75">
        <f>IF(Observaciones!$F84&gt;0.05*Constantes!$E$18,((Observaciones!$F84-0.05*Constantes!$E$18)^2)/(Observaciones!$F84+0.95*Constantes!$E$18),0)</f>
        <v>0</v>
      </c>
      <c r="U85" s="75">
        <f>(T85*Escenarios!$E$9*10000)/1000</f>
        <v>0</v>
      </c>
      <c r="V85" s="75">
        <f>(Observaciones!$F84*Constantes!$E$28)/1000</f>
        <v>14.4</v>
      </c>
      <c r="W85" s="75">
        <f>(R85*Constantes!$E$28)/1000</f>
        <v>9.6256848078854311</v>
      </c>
      <c r="X85" s="75">
        <f t="shared" si="14"/>
        <v>4.7743151921145692</v>
      </c>
      <c r="Y85" s="75">
        <f>IF(X85&gt;Constantes!$E$29,1000*((X85-Constantes!$E$29)/(Escenarios!$E$9*10000)),0)</f>
        <v>0</v>
      </c>
      <c r="Z85" s="75">
        <f>W85*1000/Escenarios!$E$9/10000+S85</f>
        <v>1.546272006639571</v>
      </c>
      <c r="AA85" s="75">
        <f>MAX(0,AB84+Observaciones!$F84-Y85-Constantes!$D$13)</f>
        <v>0</v>
      </c>
      <c r="AB85" s="75">
        <f>AB84+Observaciones!$F84-Y85-Z85-AA85-AC84</f>
        <v>69.116395996158175</v>
      </c>
      <c r="AC85" s="75">
        <f>MAX(0,(AB85-Constantes!$D$14)*(1-EXP(-Constantes!$D$22)))</f>
        <v>0.8482911317333085</v>
      </c>
      <c r="AD85" s="75">
        <f t="shared" si="15"/>
        <v>259.87291652851206</v>
      </c>
      <c r="AE85" s="75">
        <f>MAX(0,(AD85-Constantes!$D$13)*(1-EXP(-Constantes!$D$23)))</f>
        <v>1.2770105144891732</v>
      </c>
      <c r="AF85" s="75">
        <f t="shared" si="16"/>
        <v>2.1253016462224816</v>
      </c>
      <c r="AG85" s="75">
        <f>0.0526*Y85*Observaciones!$F84^1.218</f>
        <v>0</v>
      </c>
      <c r="AH85" s="75">
        <f>AG85*Constantes!$E$35</f>
        <v>0</v>
      </c>
      <c r="AI85" s="75">
        <f t="shared" si="17"/>
        <v>0</v>
      </c>
      <c r="AJ85" s="15"/>
      <c r="AK85" s="74">
        <v>79</v>
      </c>
      <c r="AL85" s="140">
        <f>ETo!$I84*((1-Constantes!$F$19)*ETo!$K84+ETo!$L84)</f>
        <v>2.3508836613745459</v>
      </c>
      <c r="AM85" s="75">
        <f>MIN(AL85*Constantes!$F$17,0.8*(AV84+Observaciones!$F84-AS85-AU85-Constantes!$D$14))</f>
        <v>1.4917786891256497</v>
      </c>
      <c r="AN85" s="75">
        <f>IF(Observaciones!$F84&gt;0.05*Constantes!$F$18,((Observaciones!$F84-0.05*Constantes!$F$18)^2)/(Observaciones!$F84+0.95*Constantes!$F$18),0)</f>
        <v>0</v>
      </c>
      <c r="AO85" s="75">
        <f>(AN85*Escenarios!$F$9*10000)/1000</f>
        <v>0</v>
      </c>
      <c r="AP85" s="75">
        <f>(Observaciones!$F84*Constantes!$F$28)/1000</f>
        <v>3.6</v>
      </c>
      <c r="AQ85" s="75">
        <f>(AL85*Constantes!$F$28)/1000</f>
        <v>2.3508836613745459</v>
      </c>
      <c r="AR85" s="75">
        <f t="shared" si="18"/>
        <v>1.2491163386254542</v>
      </c>
      <c r="AS85" s="75">
        <f>IF(AR85&gt;Constantes!$F$29,1000*((AR85-Constantes!$F$29)/(Escenarios!$F$9*10000)),0)</f>
        <v>0</v>
      </c>
      <c r="AT85" s="75">
        <f>AQ85*1000/Escenarios!$F$9/10000+AM85</f>
        <v>1.4964804564483989</v>
      </c>
      <c r="AU85" s="75">
        <f>MAX(0,AV84+Observaciones!$F84-AS85-Constantes!$D$13)</f>
        <v>0</v>
      </c>
      <c r="AV85" s="75">
        <f>AV84+Observaciones!$F84-AS85-AT85-AU85-AW84</f>
        <v>69.357860998268251</v>
      </c>
      <c r="AW85" s="75">
        <f>MAX(0,(AV85-Constantes!$D$14)*(1-EXP(-Constantes!$D$22)))</f>
        <v>0.85161545177186948</v>
      </c>
      <c r="AX85" s="75">
        <f t="shared" si="19"/>
        <v>261.74702167422083</v>
      </c>
      <c r="AY85" s="75">
        <f>MAX(0,(AX85-Constantes!$D$13)*(1-EXP(-Constantes!$D$23)))</f>
        <v>1.2899559043346311</v>
      </c>
      <c r="AZ85" s="75">
        <f t="shared" si="20"/>
        <v>2.1415713561065006</v>
      </c>
      <c r="BA85" s="75">
        <f>0.0526*AS85*Observaciones!$F84^1.218</f>
        <v>0</v>
      </c>
      <c r="BB85" s="75">
        <f>BA85*Constantes!$F$35</f>
        <v>0</v>
      </c>
      <c r="BC85" s="75">
        <f t="shared" si="21"/>
        <v>0</v>
      </c>
      <c r="BD85" s="15"/>
      <c r="BE85" s="74">
        <v>79</v>
      </c>
      <c r="BF85" s="75">
        <f>0.0526*Observaciones!$F84^2.218</f>
        <v>0.90129028711731973</v>
      </c>
      <c r="BG85" s="75">
        <f>IF(Observaciones!$F84&gt;0.05*$BK$7,((Observaciones!$F84-0.05*$BK$7)^2)/(Observaciones!$F84+0.95*$BK$7),0)</f>
        <v>9.5607362379868999E-2</v>
      </c>
      <c r="BH85" s="75">
        <f>0.0526*BG85*Observaciones!$F84^1.218</f>
        <v>2.3936107524967155E-2</v>
      </c>
      <c r="BI85" s="28"/>
      <c r="BJ85" s="28"/>
      <c r="BK85" s="103"/>
      <c r="BL85" s="38"/>
    </row>
    <row r="86" spans="2:64" s="2" customFormat="1">
      <c r="B86" s="37"/>
      <c r="C86" s="74">
        <v>80</v>
      </c>
      <c r="D86" s="140">
        <f>ETo!$I85*((1-Constantes!$D$19)*ETo!$K85+ETo!$L85)</f>
        <v>2.3189331741042163</v>
      </c>
      <c r="E86" s="75">
        <f>MIN(D86*Constantes!$D$17,0.8*(H85+Observaciones!$F85-F86-G86-Constantes!$D$14))</f>
        <v>1.4715041613809678</v>
      </c>
      <c r="F86" s="75">
        <f>IF(Observaciones!$F85&gt;0.05*Constantes!$D$18,((Observaciones!$F85-0.05*Constantes!$D$18)^2)/(Observaciones!$F85+0.95*Constantes!$D$18),0)</f>
        <v>0</v>
      </c>
      <c r="G86" s="75">
        <f>MAX(0,H85+Observaciones!$F85-F86-Constantes!$D$13)</f>
        <v>0</v>
      </c>
      <c r="H86" s="75">
        <f>H85+Observaciones!$F85-F86-E86-G86-I85</f>
        <v>66.888743236296122</v>
      </c>
      <c r="I86" s="75">
        <f>MAX(0,(H86-Constantes!$D$14)*(1-EXP(-Constantes!$D$22)))</f>
        <v>0.81762237790210368</v>
      </c>
      <c r="J86" s="75">
        <f t="shared" si="11"/>
        <v>248.82785042239524</v>
      </c>
      <c r="K86" s="75">
        <f>MAX(0,(J86-Constantes!$D$13)*(1-EXP(-Constantes!$D$23)))</f>
        <v>1.2007166699629315</v>
      </c>
      <c r="L86" s="75">
        <f t="shared" si="12"/>
        <v>2.0183390478650352</v>
      </c>
      <c r="M86" s="75">
        <f>0.0526*F86*Observaciones!$F85^1.218</f>
        <v>0</v>
      </c>
      <c r="N86" s="75">
        <f>M86*Constantes!$D$35</f>
        <v>0</v>
      </c>
      <c r="O86" s="75">
        <f t="shared" si="13"/>
        <v>0</v>
      </c>
      <c r="P86" s="15"/>
      <c r="Q86" s="74">
        <v>80</v>
      </c>
      <c r="R86" s="140">
        <f>ETo!$I85*((1-Constantes!$E$19)*ETo!$K85+ETo!$L85)</f>
        <v>2.3189331741042163</v>
      </c>
      <c r="S86" s="75">
        <f>MIN(R86*Constantes!$E$17,0.8*(AB85+Observaciones!$F85-Y86-AA86-Constantes!$D$14))</f>
        <v>1.4715041613809678</v>
      </c>
      <c r="T86" s="75">
        <f>IF(Observaciones!$F85&gt;0.05*Constantes!$E$18,((Observaciones!$F85-0.05*Constantes!$E$18)^2)/(Observaciones!$F85+0.95*Constantes!$E$18),0)</f>
        <v>0</v>
      </c>
      <c r="U86" s="75">
        <f>(T86*Escenarios!$E$9*10000)/1000</f>
        <v>0</v>
      </c>
      <c r="V86" s="75">
        <f>(Observaciones!$F85*Constantes!$E$28)/1000</f>
        <v>0</v>
      </c>
      <c r="W86" s="75">
        <f>(R86*Constantes!$E$28)/1000</f>
        <v>9.2757326964168652</v>
      </c>
      <c r="X86" s="75">
        <f t="shared" si="14"/>
        <v>0</v>
      </c>
      <c r="Y86" s="75">
        <f>IF(X86&gt;Constantes!$E$29,1000*((X86-Constantes!$E$29)/(Escenarios!$E$9*10000)),0)</f>
        <v>0</v>
      </c>
      <c r="Z86" s="75">
        <f>W86*1000/Escenarios!$E$9/10000+S86</f>
        <v>1.4900556267738017</v>
      </c>
      <c r="AA86" s="75">
        <f>MAX(0,AB85+Observaciones!$F85-Y86-Constantes!$D$13)</f>
        <v>0</v>
      </c>
      <c r="AB86" s="75">
        <f>AB85+Observaciones!$F85-Y86-Z86-AA86-AC85</f>
        <v>66.778049237651075</v>
      </c>
      <c r="AC86" s="75">
        <f>MAX(0,(AB86-Constantes!$D$14)*(1-EXP(-Constantes!$D$22)))</f>
        <v>0.81609842091194562</v>
      </c>
      <c r="AD86" s="75">
        <f t="shared" si="15"/>
        <v>258.59590601402289</v>
      </c>
      <c r="AE86" s="75">
        <f>MAX(0,(AD86-Constantes!$D$13)*(1-EXP(-Constantes!$D$23)))</f>
        <v>1.2681895585333862</v>
      </c>
      <c r="AF86" s="75">
        <f t="shared" si="16"/>
        <v>2.0842879794453317</v>
      </c>
      <c r="AG86" s="75">
        <f>0.0526*Y86*Observaciones!$F85^1.218</f>
        <v>0</v>
      </c>
      <c r="AH86" s="75">
        <f>AG86*Constantes!$E$35</f>
        <v>0</v>
      </c>
      <c r="AI86" s="75">
        <f t="shared" si="17"/>
        <v>0</v>
      </c>
      <c r="AJ86" s="15"/>
      <c r="AK86" s="74">
        <v>80</v>
      </c>
      <c r="AL86" s="140">
        <f>ETo!$I85*((1-Constantes!$F$19)*ETo!$K85+ETo!$L85)</f>
        <v>2.265106627731289</v>
      </c>
      <c r="AM86" s="75">
        <f>MIN(AL86*Constantes!$F$17,0.8*(AV85+Observaciones!$F85-AS86-AU86-Constantes!$D$14))</f>
        <v>1.4373479433989103</v>
      </c>
      <c r="AN86" s="75">
        <f>IF(Observaciones!$F85&gt;0.05*Constantes!$F$18,((Observaciones!$F85-0.05*Constantes!$F$18)^2)/(Observaciones!$F85+0.95*Constantes!$F$18),0)</f>
        <v>0</v>
      </c>
      <c r="AO86" s="75">
        <f>(AN86*Escenarios!$F$9*10000)/1000</f>
        <v>0</v>
      </c>
      <c r="AP86" s="75">
        <f>(Observaciones!$F85*Constantes!$F$28)/1000</f>
        <v>0</v>
      </c>
      <c r="AQ86" s="75">
        <f>(AL86*Constantes!$F$28)/1000</f>
        <v>2.265106627731289</v>
      </c>
      <c r="AR86" s="75">
        <f t="shared" si="18"/>
        <v>0</v>
      </c>
      <c r="AS86" s="75">
        <f>IF(AR86&gt;Constantes!$F$29,1000*((AR86-Constantes!$F$29)/(Escenarios!$F$9*10000)),0)</f>
        <v>0</v>
      </c>
      <c r="AT86" s="75">
        <f>AQ86*1000/Escenarios!$F$9/10000+AM86</f>
        <v>1.4418781566543728</v>
      </c>
      <c r="AU86" s="75">
        <f>MAX(0,AV85+Observaciones!$F85-AS86-Constantes!$D$13)</f>
        <v>0</v>
      </c>
      <c r="AV86" s="75">
        <f>AV85+Observaciones!$F85-AS86-AT86-AU86-AW85</f>
        <v>67.064367389842019</v>
      </c>
      <c r="AW86" s="75">
        <f>MAX(0,(AV86-Constantes!$D$14)*(1-EXP(-Constantes!$D$22)))</f>
        <v>0.82004024752207372</v>
      </c>
      <c r="AX86" s="75">
        <f t="shared" si="19"/>
        <v>260.45706576988619</v>
      </c>
      <c r="AY86" s="75">
        <f>MAX(0,(AX86-Constantes!$D$13)*(1-EXP(-Constantes!$D$23)))</f>
        <v>1.2810455280394171</v>
      </c>
      <c r="AZ86" s="75">
        <f t="shared" si="20"/>
        <v>2.1010857755614909</v>
      </c>
      <c r="BA86" s="75">
        <f>0.0526*AS86*Observaciones!$F85^1.218</f>
        <v>0</v>
      </c>
      <c r="BB86" s="75">
        <f>BA86*Constantes!$F$35</f>
        <v>0</v>
      </c>
      <c r="BC86" s="75">
        <f t="shared" si="21"/>
        <v>0</v>
      </c>
      <c r="BD86" s="15"/>
      <c r="BE86" s="74">
        <v>80</v>
      </c>
      <c r="BF86" s="75">
        <f>0.0526*Observaciones!$F85^2.218</f>
        <v>0</v>
      </c>
      <c r="BG86" s="75">
        <f>IF(Observaciones!$F85&gt;0.05*$BK$7,((Observaciones!$F85-0.05*$BK$7)^2)/(Observaciones!$F85+0.95*$BK$7),0)</f>
        <v>0</v>
      </c>
      <c r="BH86" s="75">
        <f>0.0526*BG86*Observaciones!$F85^1.218</f>
        <v>0</v>
      </c>
      <c r="BI86" s="28"/>
      <c r="BJ86" s="28"/>
      <c r="BK86" s="103"/>
      <c r="BL86" s="38"/>
    </row>
    <row r="87" spans="2:64" s="2" customFormat="1">
      <c r="B87" s="37"/>
      <c r="C87" s="74">
        <v>81</v>
      </c>
      <c r="D87" s="140">
        <f>ETo!$I86*((1-Constantes!$D$19)*ETo!$K86+ETo!$L86)</f>
        <v>2.3206384096597321</v>
      </c>
      <c r="E87" s="75">
        <f>MIN(D87*Constantes!$D$17,0.8*(H86+Observaciones!$F86-F87-G87-Constantes!$D$14))</f>
        <v>1.4725862370716765</v>
      </c>
      <c r="F87" s="75">
        <f>IF(Observaciones!$F86&gt;0.05*Constantes!$D$18,((Observaciones!$F86-0.05*Constantes!$D$18)^2)/(Observaciones!$F86+0.95*Constantes!$D$18),0)</f>
        <v>0</v>
      </c>
      <c r="G87" s="75">
        <f>MAX(0,H86+Observaciones!$F86-F87-Constantes!$D$13)</f>
        <v>0</v>
      </c>
      <c r="H87" s="75">
        <f>H86+Observaciones!$F86-F87-E87-G87-I86</f>
        <v>66.298534621322347</v>
      </c>
      <c r="I87" s="75">
        <f>MAX(0,(H87-Constantes!$D$14)*(1-EXP(-Constantes!$D$22)))</f>
        <v>0.80949680148919456</v>
      </c>
      <c r="J87" s="75">
        <f t="shared" si="11"/>
        <v>247.62713375243231</v>
      </c>
      <c r="K87" s="75">
        <f>MAX(0,(J87-Constantes!$D$13)*(1-EXP(-Constantes!$D$23)))</f>
        <v>1.1924227140863355</v>
      </c>
      <c r="L87" s="75">
        <f t="shared" si="12"/>
        <v>2.0019195155755298</v>
      </c>
      <c r="M87" s="75">
        <f>0.0526*F87*Observaciones!$F86^1.218</f>
        <v>0</v>
      </c>
      <c r="N87" s="75">
        <f>M87*Constantes!$D$35</f>
        <v>0</v>
      </c>
      <c r="O87" s="75">
        <f t="shared" si="13"/>
        <v>0</v>
      </c>
      <c r="P87" s="15"/>
      <c r="Q87" s="74">
        <v>81</v>
      </c>
      <c r="R87" s="140">
        <f>ETo!$I86*((1-Constantes!$E$19)*ETo!$K86+ETo!$L86)</f>
        <v>2.3206384096597321</v>
      </c>
      <c r="S87" s="75">
        <f>MIN(R87*Constantes!$E$17,0.8*(AB86+Observaciones!$F86-Y87-AA87-Constantes!$D$14))</f>
        <v>1.4725862370716765</v>
      </c>
      <c r="T87" s="75">
        <f>IF(Observaciones!$F86&gt;0.05*Constantes!$E$18,((Observaciones!$F86-0.05*Constantes!$E$18)^2)/(Observaciones!$F86+0.95*Constantes!$E$18),0)</f>
        <v>0</v>
      </c>
      <c r="U87" s="75">
        <f>(T87*Escenarios!$E$9*10000)/1000</f>
        <v>0</v>
      </c>
      <c r="V87" s="75">
        <f>(Observaciones!$F86*Constantes!$E$28)/1000</f>
        <v>6.8</v>
      </c>
      <c r="W87" s="75">
        <f>(R87*Constantes!$E$28)/1000</f>
        <v>9.2825536386389285</v>
      </c>
      <c r="X87" s="75">
        <f t="shared" si="14"/>
        <v>0</v>
      </c>
      <c r="Y87" s="75">
        <f>IF(X87&gt;Constantes!$E$29,1000*((X87-Constantes!$E$29)/(Escenarios!$E$9*10000)),0)</f>
        <v>0</v>
      </c>
      <c r="Z87" s="75">
        <f>W87*1000/Escenarios!$E$9/10000+S87</f>
        <v>1.4911513443489544</v>
      </c>
      <c r="AA87" s="75">
        <f>MAX(0,AB86+Observaciones!$F86-Y87-Constantes!$D$13)</f>
        <v>0</v>
      </c>
      <c r="AB87" s="75">
        <f>AB86+Observaciones!$F86-Y87-Z87-AA87-AC86</f>
        <v>66.170799472390186</v>
      </c>
      <c r="AC87" s="75">
        <f>MAX(0,(AB87-Constantes!$D$14)*(1-EXP(-Constantes!$D$22)))</f>
        <v>0.80773823394726074</v>
      </c>
      <c r="AD87" s="75">
        <f t="shared" si="15"/>
        <v>257.32771645548951</v>
      </c>
      <c r="AE87" s="75">
        <f>MAX(0,(AD87-Constantes!$D$13)*(1-EXP(-Constantes!$D$23)))</f>
        <v>1.2594295333711134</v>
      </c>
      <c r="AF87" s="75">
        <f t="shared" si="16"/>
        <v>2.0671677673183741</v>
      </c>
      <c r="AG87" s="75">
        <f>0.0526*Y87*Observaciones!$F86^1.218</f>
        <v>0</v>
      </c>
      <c r="AH87" s="75">
        <f>AG87*Constantes!$E$35</f>
        <v>0</v>
      </c>
      <c r="AI87" s="75">
        <f t="shared" si="17"/>
        <v>0</v>
      </c>
      <c r="AJ87" s="15"/>
      <c r="AK87" s="74">
        <v>81</v>
      </c>
      <c r="AL87" s="140">
        <f>ETo!$I86*((1-Constantes!$F$19)*ETo!$K86+ETo!$L86)</f>
        <v>2.2667475190999404</v>
      </c>
      <c r="AM87" s="75">
        <f>MIN(AL87*Constantes!$F$17,0.8*(AV86+Observaciones!$F86-AS87-AU87-Constantes!$D$14))</f>
        <v>1.4383891887889493</v>
      </c>
      <c r="AN87" s="75">
        <f>IF(Observaciones!$F86&gt;0.05*Constantes!$F$18,((Observaciones!$F86-0.05*Constantes!$F$18)^2)/(Observaciones!$F86+0.95*Constantes!$F$18),0)</f>
        <v>0</v>
      </c>
      <c r="AO87" s="75">
        <f>(AN87*Escenarios!$F$9*10000)/1000</f>
        <v>0</v>
      </c>
      <c r="AP87" s="75">
        <f>(Observaciones!$F86*Constantes!$F$28)/1000</f>
        <v>1.7</v>
      </c>
      <c r="AQ87" s="75">
        <f>(AL87*Constantes!$F$28)/1000</f>
        <v>2.2667475190999404</v>
      </c>
      <c r="AR87" s="75">
        <f t="shared" si="18"/>
        <v>0</v>
      </c>
      <c r="AS87" s="75">
        <f>IF(AR87&gt;Constantes!$F$29,1000*((AR87-Constantes!$F$29)/(Escenarios!$F$9*10000)),0)</f>
        <v>0</v>
      </c>
      <c r="AT87" s="75">
        <f>AQ87*1000/Escenarios!$F$9/10000+AM87</f>
        <v>1.4429226838271492</v>
      </c>
      <c r="AU87" s="75">
        <f>MAX(0,AV86+Observaciones!$F86-AS87-Constantes!$D$13)</f>
        <v>0</v>
      </c>
      <c r="AV87" s="75">
        <f>AV86+Observaciones!$F86-AS87-AT87-AU87-AW86</f>
        <v>66.5014044584928</v>
      </c>
      <c r="AW87" s="75">
        <f>MAX(0,(AV87-Constantes!$D$14)*(1-EXP(-Constantes!$D$22)))</f>
        <v>0.81228977048690421</v>
      </c>
      <c r="AX87" s="75">
        <f t="shared" si="19"/>
        <v>259.17602024184674</v>
      </c>
      <c r="AY87" s="75">
        <f>MAX(0,(AX87-Constantes!$D$13)*(1-EXP(-Constantes!$D$23)))</f>
        <v>1.2721967002091199</v>
      </c>
      <c r="AZ87" s="75">
        <f t="shared" si="20"/>
        <v>2.084486470696024</v>
      </c>
      <c r="BA87" s="75">
        <f>0.0526*AS87*Observaciones!$F86^1.218</f>
        <v>0</v>
      </c>
      <c r="BB87" s="75">
        <f>BA87*Constantes!$F$35</f>
        <v>0</v>
      </c>
      <c r="BC87" s="75">
        <f t="shared" si="21"/>
        <v>0</v>
      </c>
      <c r="BD87" s="15"/>
      <c r="BE87" s="74">
        <v>81</v>
      </c>
      <c r="BF87" s="75">
        <f>0.0526*Observaciones!$F86^2.218</f>
        <v>0.17065595668433275</v>
      </c>
      <c r="BG87" s="75">
        <f>IF(Observaciones!$F86&gt;0.05*$BK$7,((Observaciones!$F86-0.05*$BK$7)^2)/(Observaciones!$F86+0.95*$BK$7),0)</f>
        <v>0</v>
      </c>
      <c r="BH87" s="75">
        <f>0.0526*BG87*Observaciones!$F86^1.218</f>
        <v>0</v>
      </c>
      <c r="BI87" s="28"/>
      <c r="BJ87" s="28"/>
      <c r="BK87" s="103"/>
      <c r="BL87" s="38"/>
    </row>
    <row r="88" spans="2:64" s="2" customFormat="1">
      <c r="B88" s="37"/>
      <c r="C88" s="74">
        <v>82</v>
      </c>
      <c r="D88" s="140">
        <f>ETo!$I87*((1-Constantes!$D$19)*ETo!$K87+ETo!$L87)</f>
        <v>2.2361888980606057</v>
      </c>
      <c r="E88" s="75">
        <f>MIN(D88*Constantes!$D$17,0.8*(H87+Observaciones!$F87-F88-G88-Constantes!$D$14))</f>
        <v>1.4189978848360807</v>
      </c>
      <c r="F88" s="75">
        <f>IF(Observaciones!$F87&gt;0.05*Constantes!$D$18,((Observaciones!$F87-0.05*Constantes!$D$18)^2)/(Observaciones!$F87+0.95*Constantes!$D$18),0)</f>
        <v>0</v>
      </c>
      <c r="G88" s="75">
        <f>MAX(0,H87+Observaciones!$F87-F88-Constantes!$D$13)</f>
        <v>0</v>
      </c>
      <c r="H88" s="75">
        <f>H87+Observaciones!$F87-F88-E88-G88-I87</f>
        <v>66.370039934997081</v>
      </c>
      <c r="I88" s="75">
        <f>MAX(0,(H88-Constantes!$D$14)*(1-EXP(-Constantes!$D$22)))</f>
        <v>0.81048123627284963</v>
      </c>
      <c r="J88" s="75">
        <f t="shared" si="11"/>
        <v>246.43471103834597</v>
      </c>
      <c r="K88" s="75">
        <f>MAX(0,(J88-Constantes!$D$13)*(1-EXP(-Constantes!$D$23)))</f>
        <v>1.1841860487478022</v>
      </c>
      <c r="L88" s="75">
        <f t="shared" si="12"/>
        <v>1.9946672850206517</v>
      </c>
      <c r="M88" s="75">
        <f>0.0526*F88*Observaciones!$F87^1.218</f>
        <v>0</v>
      </c>
      <c r="N88" s="75">
        <f>M88*Constantes!$D$35</f>
        <v>0</v>
      </c>
      <c r="O88" s="75">
        <f t="shared" si="13"/>
        <v>0</v>
      </c>
      <c r="P88" s="15"/>
      <c r="Q88" s="74">
        <v>82</v>
      </c>
      <c r="R88" s="140">
        <f>ETo!$I87*((1-Constantes!$E$19)*ETo!$K87+ETo!$L87)</f>
        <v>2.2361888980606057</v>
      </c>
      <c r="S88" s="75">
        <f>MIN(R88*Constantes!$E$17,0.8*(AB87+Observaciones!$F87-Y88-AA88-Constantes!$D$14))</f>
        <v>1.4189978848360807</v>
      </c>
      <c r="T88" s="75">
        <f>IF(Observaciones!$F87&gt;0.05*Constantes!$E$18,((Observaciones!$F87-0.05*Constantes!$E$18)^2)/(Observaciones!$F87+0.95*Constantes!$E$18),0)</f>
        <v>0</v>
      </c>
      <c r="U88" s="75">
        <f>(T88*Escenarios!$E$9*10000)/1000</f>
        <v>0</v>
      </c>
      <c r="V88" s="75">
        <f>(Observaciones!$F87*Constantes!$E$28)/1000</f>
        <v>9.1999999999999993</v>
      </c>
      <c r="W88" s="75">
        <f>(R88*Constantes!$E$28)/1000</f>
        <v>8.9447555922424229</v>
      </c>
      <c r="X88" s="75">
        <f t="shared" si="14"/>
        <v>0.2552444077575764</v>
      </c>
      <c r="Y88" s="75">
        <f>IF(X88&gt;Constantes!$E$29,1000*((X88-Constantes!$E$29)/(Escenarios!$E$9*10000)),0)</f>
        <v>0</v>
      </c>
      <c r="Z88" s="75">
        <f>W88*1000/Escenarios!$E$9/10000+S88</f>
        <v>1.4368873960205655</v>
      </c>
      <c r="AA88" s="75">
        <f>MAX(0,AB87+Observaciones!$F87-Y88-Constantes!$D$13)</f>
        <v>0</v>
      </c>
      <c r="AB88" s="75">
        <f>AB87+Observaciones!$F87-Y88-Z88-AA88-AC87</f>
        <v>66.226173842422355</v>
      </c>
      <c r="AC88" s="75">
        <f>MAX(0,(AB88-Constantes!$D$14)*(1-EXP(-Constantes!$D$22)))</f>
        <v>0.80850058926298762</v>
      </c>
      <c r="AD88" s="75">
        <f t="shared" si="15"/>
        <v>256.06828692211838</v>
      </c>
      <c r="AE88" s="75">
        <f>MAX(0,(AD88-Constantes!$D$13)*(1-EXP(-Constantes!$D$23)))</f>
        <v>1.2507300181226206</v>
      </c>
      <c r="AF88" s="75">
        <f t="shared" si="16"/>
        <v>2.0592306073856084</v>
      </c>
      <c r="AG88" s="75">
        <f>0.0526*Y88*Observaciones!$F87^1.218</f>
        <v>0</v>
      </c>
      <c r="AH88" s="75">
        <f>AG88*Constantes!$E$35</f>
        <v>0</v>
      </c>
      <c r="AI88" s="75">
        <f t="shared" si="17"/>
        <v>0</v>
      </c>
      <c r="AJ88" s="15"/>
      <c r="AK88" s="74">
        <v>82</v>
      </c>
      <c r="AL88" s="140">
        <f>ETo!$I87*((1-Constantes!$F$19)*ETo!$K87+ETo!$L87)</f>
        <v>2.1840097312327966</v>
      </c>
      <c r="AM88" s="75">
        <f>MIN(AL88*Constantes!$F$17,0.8*(AV87+Observaciones!$F87-AS88-AU88-Constantes!$D$14))</f>
        <v>1.3858870293867112</v>
      </c>
      <c r="AN88" s="75">
        <f>IF(Observaciones!$F87&gt;0.05*Constantes!$F$18,((Observaciones!$F87-0.05*Constantes!$F$18)^2)/(Observaciones!$F87+0.95*Constantes!$F$18),0)</f>
        <v>0</v>
      </c>
      <c r="AO88" s="75">
        <f>(AN88*Escenarios!$F$9*10000)/1000</f>
        <v>0</v>
      </c>
      <c r="AP88" s="75">
        <f>(Observaciones!$F87*Constantes!$F$28)/1000</f>
        <v>2.2999999999999998</v>
      </c>
      <c r="AQ88" s="75">
        <f>(AL88*Constantes!$F$28)/1000</f>
        <v>2.1840097312327966</v>
      </c>
      <c r="AR88" s="75">
        <f t="shared" si="18"/>
        <v>0.1159902687672032</v>
      </c>
      <c r="AS88" s="75">
        <f>IF(AR88&gt;Constantes!$F$29,1000*((AR88-Constantes!$F$29)/(Escenarios!$F$9*10000)),0)</f>
        <v>0</v>
      </c>
      <c r="AT88" s="75">
        <f>AQ88*1000/Escenarios!$F$9/10000+AM88</f>
        <v>1.3902550488491767</v>
      </c>
      <c r="AU88" s="75">
        <f>MAX(0,AV87+Observaciones!$F87-AS88-Constantes!$D$13)</f>
        <v>0</v>
      </c>
      <c r="AV88" s="75">
        <f>AV87+Observaciones!$F87-AS88-AT88-AU88-AW87</f>
        <v>66.598859639156728</v>
      </c>
      <c r="AW88" s="75">
        <f>MAX(0,(AV88-Constantes!$D$14)*(1-EXP(-Constantes!$D$22)))</f>
        <v>0.81363146475775761</v>
      </c>
      <c r="AX88" s="75">
        <f t="shared" si="19"/>
        <v>257.90382354163762</v>
      </c>
      <c r="AY88" s="75">
        <f>MAX(0,(AX88-Constantes!$D$13)*(1-EXP(-Constantes!$D$23)))</f>
        <v>1.2634089956974375</v>
      </c>
      <c r="AZ88" s="75">
        <f t="shared" si="20"/>
        <v>2.0770404604551951</v>
      </c>
      <c r="BA88" s="75">
        <f>0.0526*AS88*Observaciones!$F87^1.218</f>
        <v>0</v>
      </c>
      <c r="BB88" s="75">
        <f>BA88*Constantes!$F$35</f>
        <v>0</v>
      </c>
      <c r="BC88" s="75">
        <f t="shared" si="21"/>
        <v>0</v>
      </c>
      <c r="BD88" s="15"/>
      <c r="BE88" s="74">
        <v>82</v>
      </c>
      <c r="BF88" s="75">
        <f>0.0526*Observaciones!$F87^2.218</f>
        <v>0.33365534346892783</v>
      </c>
      <c r="BG88" s="75">
        <f>IF(Observaciones!$F87&gt;0.05*$BK$7,((Observaciones!$F87-0.05*$BK$7)^2)/(Observaciones!$F87+0.95*$BK$7),0)</f>
        <v>9.1701390926697667E-3</v>
      </c>
      <c r="BH88" s="75">
        <f>0.0526*BG88*Observaciones!$F87^1.218</f>
        <v>1.3302895254880757E-3</v>
      </c>
      <c r="BI88" s="28"/>
      <c r="BJ88" s="28"/>
      <c r="BK88" s="103"/>
      <c r="BL88" s="38"/>
    </row>
    <row r="89" spans="2:64" s="2" customFormat="1">
      <c r="B89" s="37"/>
      <c r="C89" s="74">
        <v>83</v>
      </c>
      <c r="D89" s="140">
        <f>ETo!$I88*((1-Constantes!$D$19)*ETo!$K88+ETo!$L88)</f>
        <v>2.2940142415809448</v>
      </c>
      <c r="E89" s="75">
        <f>MIN(D89*Constantes!$D$17,0.8*(H88+Observaciones!$F88-F89-G89-Constantes!$D$14))</f>
        <v>1.4556915828579449</v>
      </c>
      <c r="F89" s="75">
        <f>IF(Observaciones!$F88&gt;0.05*Constantes!$D$18,((Observaciones!$F88-0.05*Constantes!$D$18)^2)/(Observaciones!$F88+0.95*Constantes!$D$18),0)</f>
        <v>0</v>
      </c>
      <c r="G89" s="75">
        <f>MAX(0,H88+Observaciones!$F88-F89-Constantes!$D$13)</f>
        <v>0</v>
      </c>
      <c r="H89" s="75">
        <f>H88+Observaciones!$F88-F89-E89-G89-I88</f>
        <v>64.103867115866294</v>
      </c>
      <c r="I89" s="75">
        <f>MAX(0,(H89-Constantes!$D$14)*(1-EXP(-Constantes!$D$22)))</f>
        <v>0.77928216540275885</v>
      </c>
      <c r="J89" s="75">
        <f t="shared" si="11"/>
        <v>245.25052498959818</v>
      </c>
      <c r="K89" s="75">
        <f>MAX(0,(J89-Constantes!$D$13)*(1-EXP(-Constantes!$D$23)))</f>
        <v>1.1760062782126783</v>
      </c>
      <c r="L89" s="75">
        <f t="shared" si="12"/>
        <v>1.9552884436154372</v>
      </c>
      <c r="M89" s="75">
        <f>0.0526*F89*Observaciones!$F88^1.218</f>
        <v>0</v>
      </c>
      <c r="N89" s="75">
        <f>M89*Constantes!$D$35</f>
        <v>0</v>
      </c>
      <c r="O89" s="75">
        <f t="shared" si="13"/>
        <v>0</v>
      </c>
      <c r="P89" s="15"/>
      <c r="Q89" s="74">
        <v>83</v>
      </c>
      <c r="R89" s="140">
        <f>ETo!$I88*((1-Constantes!$E$19)*ETo!$K88+ETo!$L88)</f>
        <v>2.2940142415809448</v>
      </c>
      <c r="S89" s="75">
        <f>MIN(R89*Constantes!$E$17,0.8*(AB88+Observaciones!$F88-Y89-AA89-Constantes!$D$14))</f>
        <v>1.4556915828579449</v>
      </c>
      <c r="T89" s="75">
        <f>IF(Observaciones!$F88&gt;0.05*Constantes!$E$18,((Observaciones!$F88-0.05*Constantes!$E$18)^2)/(Observaciones!$F88+0.95*Constantes!$E$18),0)</f>
        <v>0</v>
      </c>
      <c r="U89" s="75">
        <f>(T89*Escenarios!$E$9*10000)/1000</f>
        <v>0</v>
      </c>
      <c r="V89" s="75">
        <f>(Observaciones!$F88*Constantes!$E$28)/1000</f>
        <v>0</v>
      </c>
      <c r="W89" s="75">
        <f>(R89*Constantes!$E$28)/1000</f>
        <v>9.1760569663237792</v>
      </c>
      <c r="X89" s="75">
        <f t="shared" si="14"/>
        <v>0</v>
      </c>
      <c r="Y89" s="75">
        <f>IF(X89&gt;Constantes!$E$29,1000*((X89-Constantes!$E$29)/(Escenarios!$E$9*10000)),0)</f>
        <v>0</v>
      </c>
      <c r="Z89" s="75">
        <f>W89*1000/Escenarios!$E$9/10000+S89</f>
        <v>1.4740436967905923</v>
      </c>
      <c r="AA89" s="75">
        <f>MAX(0,AB88+Observaciones!$F88-Y89-Constantes!$D$13)</f>
        <v>0</v>
      </c>
      <c r="AB89" s="75">
        <f>AB88+Observaciones!$F88-Y89-Z89-AA89-AC88</f>
        <v>63.943629556368776</v>
      </c>
      <c r="AC89" s="75">
        <f>MAX(0,(AB89-Constantes!$D$14)*(1-EXP(-Constantes!$D$22)))</f>
        <v>0.77707612756989353</v>
      </c>
      <c r="AD89" s="75">
        <f t="shared" si="15"/>
        <v>254.81755690399575</v>
      </c>
      <c r="AE89" s="75">
        <f>MAX(0,(AD89-Constantes!$D$13)*(1-EXP(-Constantes!$D$23)))</f>
        <v>1.2420905948154024</v>
      </c>
      <c r="AF89" s="75">
        <f t="shared" si="16"/>
        <v>2.0191667223852958</v>
      </c>
      <c r="AG89" s="75">
        <f>0.0526*Y89*Observaciones!$F88^1.218</f>
        <v>0</v>
      </c>
      <c r="AH89" s="75">
        <f>AG89*Constantes!$E$35</f>
        <v>0</v>
      </c>
      <c r="AI89" s="75">
        <f t="shared" si="17"/>
        <v>0</v>
      </c>
      <c r="AJ89" s="15"/>
      <c r="AK89" s="74">
        <v>83</v>
      </c>
      <c r="AL89" s="140">
        <f>ETo!$I88*((1-Constantes!$F$19)*ETo!$K88+ETo!$L88)</f>
        <v>2.2406020242523481</v>
      </c>
      <c r="AM89" s="75">
        <f>MIN(AL89*Constantes!$F$17,0.8*(AV88+Observaciones!$F88-AS89-AU89-Constantes!$D$14))</f>
        <v>1.4217982818584558</v>
      </c>
      <c r="AN89" s="75">
        <f>IF(Observaciones!$F88&gt;0.05*Constantes!$F$18,((Observaciones!$F88-0.05*Constantes!$F$18)^2)/(Observaciones!$F88+0.95*Constantes!$F$18),0)</f>
        <v>0</v>
      </c>
      <c r="AO89" s="75">
        <f>(AN89*Escenarios!$F$9*10000)/1000</f>
        <v>0</v>
      </c>
      <c r="AP89" s="75">
        <f>(Observaciones!$F88*Constantes!$F$28)/1000</f>
        <v>0</v>
      </c>
      <c r="AQ89" s="75">
        <f>(AL89*Constantes!$F$28)/1000</f>
        <v>2.2406020242523481</v>
      </c>
      <c r="AR89" s="75">
        <f t="shared" si="18"/>
        <v>0</v>
      </c>
      <c r="AS89" s="75">
        <f>IF(AR89&gt;Constantes!$F$29,1000*((AR89-Constantes!$F$29)/(Escenarios!$F$9*10000)),0)</f>
        <v>0</v>
      </c>
      <c r="AT89" s="75">
        <f>AQ89*1000/Escenarios!$F$9/10000+AM89</f>
        <v>1.4262794859069605</v>
      </c>
      <c r="AU89" s="75">
        <f>MAX(0,AV88+Observaciones!$F88-AS89-Constantes!$D$13)</f>
        <v>0</v>
      </c>
      <c r="AV89" s="75">
        <f>AV88+Observaciones!$F88-AS89-AT89-AU89-AW88</f>
        <v>64.358948688492006</v>
      </c>
      <c r="AW89" s="75">
        <f>MAX(0,(AV89-Constantes!$D$14)*(1-EXP(-Constantes!$D$22)))</f>
        <v>0.78279394879139563</v>
      </c>
      <c r="AX89" s="75">
        <f t="shared" si="19"/>
        <v>256.64041454594019</v>
      </c>
      <c r="AY89" s="75">
        <f>MAX(0,(AX89-Constantes!$D$13)*(1-EXP(-Constantes!$D$23)))</f>
        <v>1.2546819922947676</v>
      </c>
      <c r="AZ89" s="75">
        <f t="shared" si="20"/>
        <v>2.0374759410861634</v>
      </c>
      <c r="BA89" s="75">
        <f>0.0526*AS89*Observaciones!$F88^1.218</f>
        <v>0</v>
      </c>
      <c r="BB89" s="75">
        <f>BA89*Constantes!$F$35</f>
        <v>0</v>
      </c>
      <c r="BC89" s="75">
        <f t="shared" si="21"/>
        <v>0</v>
      </c>
      <c r="BD89" s="15"/>
      <c r="BE89" s="74">
        <v>83</v>
      </c>
      <c r="BF89" s="75">
        <f>0.0526*Observaciones!$F88^2.218</f>
        <v>0</v>
      </c>
      <c r="BG89" s="75">
        <f>IF(Observaciones!$F88&gt;0.05*$BK$7,((Observaciones!$F88-0.05*$BK$7)^2)/(Observaciones!$F88+0.95*$BK$7),0)</f>
        <v>0</v>
      </c>
      <c r="BH89" s="75">
        <f>0.0526*BG89*Observaciones!$F88^1.218</f>
        <v>0</v>
      </c>
      <c r="BI89" s="28"/>
      <c r="BJ89" s="28"/>
      <c r="BK89" s="103"/>
      <c r="BL89" s="38"/>
    </row>
    <row r="90" spans="2:64" s="2" customFormat="1">
      <c r="B90" s="37"/>
      <c r="C90" s="74">
        <v>84</v>
      </c>
      <c r="D90" s="140">
        <f>ETo!$I89*((1-Constantes!$D$19)*ETo!$K89+ETo!$L89)</f>
        <v>2.3857596835736086</v>
      </c>
      <c r="E90" s="75">
        <f>MIN(D90*Constantes!$D$17,0.8*(H89+Observaciones!$F89-F90-G90-Constantes!$D$14))</f>
        <v>1.5139096467450561</v>
      </c>
      <c r="F90" s="75">
        <f>IF(Observaciones!$F89&gt;0.05*Constantes!$D$18,((Observaciones!$F89-0.05*Constantes!$D$18)^2)/(Observaciones!$F89+0.95*Constantes!$D$18),0)</f>
        <v>0</v>
      </c>
      <c r="G90" s="75">
        <f>MAX(0,H89+Observaciones!$F89-F90-Constantes!$D$13)</f>
        <v>0</v>
      </c>
      <c r="H90" s="75">
        <f>H89+Observaciones!$F89-F90-E90-G90-I89</f>
        <v>61.810675303718476</v>
      </c>
      <c r="I90" s="75">
        <f>MAX(0,(H90-Constantes!$D$14)*(1-EXP(-Constantes!$D$22)))</f>
        <v>0.74771111607151075</v>
      </c>
      <c r="J90" s="75">
        <f t="shared" si="11"/>
        <v>244.07451871138551</v>
      </c>
      <c r="K90" s="75">
        <f>MAX(0,(J90-Constantes!$D$13)*(1-EXP(-Constantes!$D$23)))</f>
        <v>1.16788300947985</v>
      </c>
      <c r="L90" s="75">
        <f t="shared" si="12"/>
        <v>1.9155941255513609</v>
      </c>
      <c r="M90" s="75">
        <f>0.0526*F90*Observaciones!$F89^1.218</f>
        <v>0</v>
      </c>
      <c r="N90" s="75">
        <f>M90*Constantes!$D$35</f>
        <v>0</v>
      </c>
      <c r="O90" s="75">
        <f t="shared" si="13"/>
        <v>0</v>
      </c>
      <c r="P90" s="15"/>
      <c r="Q90" s="74">
        <v>84</v>
      </c>
      <c r="R90" s="140">
        <f>ETo!$I89*((1-Constantes!$E$19)*ETo!$K89+ETo!$L89)</f>
        <v>2.3857596835736086</v>
      </c>
      <c r="S90" s="75">
        <f>MIN(R90*Constantes!$E$17,0.8*(AB89+Observaciones!$F89-Y90-AA90-Constantes!$D$14))</f>
        <v>1.5139096467450561</v>
      </c>
      <c r="T90" s="75">
        <f>IF(Observaciones!$F89&gt;0.05*Constantes!$E$18,((Observaciones!$F89-0.05*Constantes!$E$18)^2)/(Observaciones!$F89+0.95*Constantes!$E$18),0)</f>
        <v>0</v>
      </c>
      <c r="U90" s="75">
        <f>(T90*Escenarios!$E$9*10000)/1000</f>
        <v>0</v>
      </c>
      <c r="V90" s="75">
        <f>(Observaciones!$F89*Constantes!$E$28)/1000</f>
        <v>0</v>
      </c>
      <c r="W90" s="75">
        <f>(R90*Constantes!$E$28)/1000</f>
        <v>9.5430387342944343</v>
      </c>
      <c r="X90" s="75">
        <f t="shared" si="14"/>
        <v>0</v>
      </c>
      <c r="Y90" s="75">
        <f>IF(X90&gt;Constantes!$E$29,1000*((X90-Constantes!$E$29)/(Escenarios!$E$9*10000)),0)</f>
        <v>0</v>
      </c>
      <c r="Z90" s="75">
        <f>W90*1000/Escenarios!$E$9/10000+S90</f>
        <v>1.5329957242136449</v>
      </c>
      <c r="AA90" s="75">
        <f>MAX(0,AB89+Observaciones!$F89-Y90-Constantes!$D$13)</f>
        <v>0</v>
      </c>
      <c r="AB90" s="75">
        <f>AB89+Observaciones!$F89-Y90-Z90-AA90-AC89</f>
        <v>61.633557704585243</v>
      </c>
      <c r="AC90" s="75">
        <f>MAX(0,(AB90-Constantes!$D$14)*(1-EXP(-Constantes!$D$22)))</f>
        <v>0.74527268574481675</v>
      </c>
      <c r="AD90" s="75">
        <f t="shared" si="15"/>
        <v>253.57546630918034</v>
      </c>
      <c r="AE90" s="75">
        <f>MAX(0,(AD90-Constantes!$D$13)*(1-EXP(-Constantes!$D$23)))</f>
        <v>1.2335108483641004</v>
      </c>
      <c r="AF90" s="75">
        <f t="shared" si="16"/>
        <v>1.9787835341089171</v>
      </c>
      <c r="AG90" s="75">
        <f>0.0526*Y90*Observaciones!$F89^1.218</f>
        <v>0</v>
      </c>
      <c r="AH90" s="75">
        <f>AG90*Constantes!$E$35</f>
        <v>0</v>
      </c>
      <c r="AI90" s="75">
        <f t="shared" si="17"/>
        <v>0</v>
      </c>
      <c r="AJ90" s="15"/>
      <c r="AK90" s="74">
        <v>84</v>
      </c>
      <c r="AL90" s="140">
        <f>ETo!$I89*((1-Constantes!$F$19)*ETo!$K89+ETo!$L89)</f>
        <v>2.3305068306785759</v>
      </c>
      <c r="AM90" s="75">
        <f>MIN(AL90*Constantes!$F$17,0.8*(AV89+Observaciones!$F89-AS90-AU90-Constantes!$D$14))</f>
        <v>1.4788483505114471</v>
      </c>
      <c r="AN90" s="75">
        <f>IF(Observaciones!$F89&gt;0.05*Constantes!$F$18,((Observaciones!$F89-0.05*Constantes!$F$18)^2)/(Observaciones!$F89+0.95*Constantes!$F$18),0)</f>
        <v>0</v>
      </c>
      <c r="AO90" s="75">
        <f>(AN90*Escenarios!$F$9*10000)/1000</f>
        <v>0</v>
      </c>
      <c r="AP90" s="75">
        <f>(Observaciones!$F89*Constantes!$F$28)/1000</f>
        <v>0</v>
      </c>
      <c r="AQ90" s="75">
        <f>(AL90*Constantes!$F$28)/1000</f>
        <v>2.3305068306785759</v>
      </c>
      <c r="AR90" s="75">
        <f t="shared" si="18"/>
        <v>0</v>
      </c>
      <c r="AS90" s="75">
        <f>IF(AR90&gt;Constantes!$F$29,1000*((AR90-Constantes!$F$29)/(Escenarios!$F$9*10000)),0)</f>
        <v>0</v>
      </c>
      <c r="AT90" s="75">
        <f>AQ90*1000/Escenarios!$F$9/10000+AM90</f>
        <v>1.4835093641728043</v>
      </c>
      <c r="AU90" s="75">
        <f>MAX(0,AV89+Observaciones!$F89-AS90-Constantes!$D$13)</f>
        <v>0</v>
      </c>
      <c r="AV90" s="75">
        <f>AV89+Observaciones!$F89-AS90-AT90-AU90-AW89</f>
        <v>62.092645375527809</v>
      </c>
      <c r="AW90" s="75">
        <f>MAX(0,(AV90-Constantes!$D$14)*(1-EXP(-Constantes!$D$22)))</f>
        <v>0.75159308137413849</v>
      </c>
      <c r="AX90" s="75">
        <f t="shared" si="19"/>
        <v>255.38573255364543</v>
      </c>
      <c r="AY90" s="75">
        <f>MAX(0,(AX90-Constantes!$D$13)*(1-EXP(-Constantes!$D$23)))</f>
        <v>1.2460152707079226</v>
      </c>
      <c r="AZ90" s="75">
        <f t="shared" si="20"/>
        <v>1.9976083520820611</v>
      </c>
      <c r="BA90" s="75">
        <f>0.0526*AS90*Observaciones!$F89^1.218</f>
        <v>0</v>
      </c>
      <c r="BB90" s="75">
        <f>BA90*Constantes!$F$35</f>
        <v>0</v>
      </c>
      <c r="BC90" s="75">
        <f t="shared" si="21"/>
        <v>0</v>
      </c>
      <c r="BD90" s="15"/>
      <c r="BE90" s="74">
        <v>84</v>
      </c>
      <c r="BF90" s="75">
        <f>0.0526*Observaciones!$F89^2.218</f>
        <v>0</v>
      </c>
      <c r="BG90" s="75">
        <f>IF(Observaciones!$F89&gt;0.05*$BK$7,((Observaciones!$F89-0.05*$BK$7)^2)/(Observaciones!$F89+0.95*$BK$7),0)</f>
        <v>0</v>
      </c>
      <c r="BH90" s="75">
        <f>0.0526*BG90*Observaciones!$F89^1.218</f>
        <v>0</v>
      </c>
      <c r="BI90" s="28"/>
      <c r="BJ90" s="28"/>
      <c r="BK90" s="103"/>
      <c r="BL90" s="38"/>
    </row>
    <row r="91" spans="2:64" s="2" customFormat="1">
      <c r="B91" s="37"/>
      <c r="C91" s="74">
        <v>85</v>
      </c>
      <c r="D91" s="140">
        <f>ETo!$I90*((1-Constantes!$D$19)*ETo!$K90+ETo!$L90)</f>
        <v>2.3229518652645766</v>
      </c>
      <c r="E91" s="75">
        <f>MIN(D91*Constantes!$D$17,0.8*(H90+Observaciones!$F90-F91-G91-Constantes!$D$14))</f>
        <v>1.4740542653821576</v>
      </c>
      <c r="F91" s="75">
        <f>IF(Observaciones!$F90&gt;0.05*Constantes!$D$18,((Observaciones!$F90-0.05*Constantes!$D$18)^2)/(Observaciones!$F90+0.95*Constantes!$D$18),0)</f>
        <v>0</v>
      </c>
      <c r="G91" s="75">
        <f>MAX(0,H90+Observaciones!$F90-F91-Constantes!$D$13)</f>
        <v>0</v>
      </c>
      <c r="H91" s="75">
        <f>H90+Observaciones!$F90-F91-E91-G91-I90</f>
        <v>59.588909922264804</v>
      </c>
      <c r="I91" s="75">
        <f>MAX(0,(H91-Constantes!$D$14)*(1-EXP(-Constantes!$D$22)))</f>
        <v>0.71712341551861347</v>
      </c>
      <c r="J91" s="75">
        <f t="shared" si="11"/>
        <v>242.90663570190566</v>
      </c>
      <c r="K91" s="75">
        <f>MAX(0,(J91-Constantes!$D$13)*(1-EXP(-Constantes!$D$23)))</f>
        <v>1.1598158522628597</v>
      </c>
      <c r="L91" s="75">
        <f t="shared" si="12"/>
        <v>1.8769392677814731</v>
      </c>
      <c r="M91" s="75">
        <f>0.0526*F91*Observaciones!$F90^1.218</f>
        <v>0</v>
      </c>
      <c r="N91" s="75">
        <f>M91*Constantes!$D$35</f>
        <v>0</v>
      </c>
      <c r="O91" s="75">
        <f t="shared" si="13"/>
        <v>0</v>
      </c>
      <c r="P91" s="15"/>
      <c r="Q91" s="74">
        <v>85</v>
      </c>
      <c r="R91" s="140">
        <f>ETo!$I90*((1-Constantes!$E$19)*ETo!$K90+ETo!$L90)</f>
        <v>2.3229518652645766</v>
      </c>
      <c r="S91" s="75">
        <f>MIN(R91*Constantes!$E$17,0.8*(AB90+Observaciones!$F90-Y91-AA91-Constantes!$D$14))</f>
        <v>1.4740542653821576</v>
      </c>
      <c r="T91" s="75">
        <f>IF(Observaciones!$F90&gt;0.05*Constantes!$E$18,((Observaciones!$F90-0.05*Constantes!$E$18)^2)/(Observaciones!$F90+0.95*Constantes!$E$18),0)</f>
        <v>0</v>
      </c>
      <c r="U91" s="75">
        <f>(T91*Escenarios!$E$9*10000)/1000</f>
        <v>0</v>
      </c>
      <c r="V91" s="75">
        <f>(Observaciones!$F90*Constantes!$E$28)/1000</f>
        <v>0</v>
      </c>
      <c r="W91" s="75">
        <f>(R91*Constantes!$E$28)/1000</f>
        <v>9.2918074610583066</v>
      </c>
      <c r="X91" s="75">
        <f t="shared" si="14"/>
        <v>0</v>
      </c>
      <c r="Y91" s="75">
        <f>IF(X91&gt;Constantes!$E$29,1000*((X91-Constantes!$E$29)/(Escenarios!$E$9*10000)),0)</f>
        <v>0</v>
      </c>
      <c r="Z91" s="75">
        <f>W91*1000/Escenarios!$E$9/10000+S91</f>
        <v>1.4926378803042741</v>
      </c>
      <c r="AA91" s="75">
        <f>MAX(0,AB90+Observaciones!$F90-Y91-Constantes!$D$13)</f>
        <v>0</v>
      </c>
      <c r="AB91" s="75">
        <f>AB90+Observaciones!$F90-Y91-Z91-AA91-AC90</f>
        <v>59.395647138536155</v>
      </c>
      <c r="AC91" s="75">
        <f>MAX(0,(AB91-Constantes!$D$14)*(1-EXP(-Constantes!$D$22)))</f>
        <v>0.71446270966458514</v>
      </c>
      <c r="AD91" s="75">
        <f t="shared" si="15"/>
        <v>252.34195546081625</v>
      </c>
      <c r="AE91" s="75">
        <f>MAX(0,(AD91-Constantes!$D$13)*(1-EXP(-Constantes!$D$23)))</f>
        <v>1.2249903665505597</v>
      </c>
      <c r="AF91" s="75">
        <f t="shared" si="16"/>
        <v>1.9394530762151447</v>
      </c>
      <c r="AG91" s="75">
        <f>0.0526*Y91*Observaciones!$F90^1.218</f>
        <v>0</v>
      </c>
      <c r="AH91" s="75">
        <f>AG91*Constantes!$E$35</f>
        <v>0</v>
      </c>
      <c r="AI91" s="75">
        <f t="shared" si="17"/>
        <v>0</v>
      </c>
      <c r="AJ91" s="15"/>
      <c r="AK91" s="74">
        <v>85</v>
      </c>
      <c r="AL91" s="140">
        <f>ETo!$I90*((1-Constantes!$F$19)*ETo!$K90+ETo!$L90)</f>
        <v>2.2688975328331589</v>
      </c>
      <c r="AM91" s="75">
        <f>MIN(AL91*Constantes!$F$17,0.8*(AV90+Observaciones!$F90-AS91-AU91-Constantes!$D$14))</f>
        <v>1.4397535032895943</v>
      </c>
      <c r="AN91" s="75">
        <f>IF(Observaciones!$F90&gt;0.05*Constantes!$F$18,((Observaciones!$F90-0.05*Constantes!$F$18)^2)/(Observaciones!$F90+0.95*Constantes!$F$18),0)</f>
        <v>0</v>
      </c>
      <c r="AO91" s="75">
        <f>(AN91*Escenarios!$F$9*10000)/1000</f>
        <v>0</v>
      </c>
      <c r="AP91" s="75">
        <f>(Observaciones!$F90*Constantes!$F$28)/1000</f>
        <v>0</v>
      </c>
      <c r="AQ91" s="75">
        <f>(AL91*Constantes!$F$28)/1000</f>
        <v>2.2688975328331589</v>
      </c>
      <c r="AR91" s="75">
        <f t="shared" si="18"/>
        <v>0</v>
      </c>
      <c r="AS91" s="75">
        <f>IF(AR91&gt;Constantes!$F$29,1000*((AR91-Constantes!$F$29)/(Escenarios!$F$9*10000)),0)</f>
        <v>0</v>
      </c>
      <c r="AT91" s="75">
        <f>AQ91*1000/Escenarios!$F$9/10000+AM91</f>
        <v>1.4442912983552607</v>
      </c>
      <c r="AU91" s="75">
        <f>MAX(0,AV90+Observaciones!$F90-AS91-Constantes!$D$13)</f>
        <v>0</v>
      </c>
      <c r="AV91" s="75">
        <f>AV90+Observaciones!$F90-AS91-AT91-AU91-AW90</f>
        <v>59.89676099579841</v>
      </c>
      <c r="AW91" s="75">
        <f>MAX(0,(AV91-Constantes!$D$14)*(1-EXP(-Constantes!$D$22)))</f>
        <v>0.72136169221998725</v>
      </c>
      <c r="AX91" s="75">
        <f t="shared" si="19"/>
        <v>254.13971728293751</v>
      </c>
      <c r="AY91" s="75">
        <f>MAX(0,(AX91-Constantes!$D$13)*(1-EXP(-Constantes!$D$23)))</f>
        <v>1.2374084145399848</v>
      </c>
      <c r="AZ91" s="75">
        <f t="shared" si="20"/>
        <v>1.9587701067599721</v>
      </c>
      <c r="BA91" s="75">
        <f>0.0526*AS91*Observaciones!$F90^1.218</f>
        <v>0</v>
      </c>
      <c r="BB91" s="75">
        <f>BA91*Constantes!$F$35</f>
        <v>0</v>
      </c>
      <c r="BC91" s="75">
        <f t="shared" si="21"/>
        <v>0</v>
      </c>
      <c r="BD91" s="15"/>
      <c r="BE91" s="74">
        <v>85</v>
      </c>
      <c r="BF91" s="75">
        <f>0.0526*Observaciones!$F90^2.218</f>
        <v>0</v>
      </c>
      <c r="BG91" s="75">
        <f>IF(Observaciones!$F90&gt;0.05*$BK$7,((Observaciones!$F90-0.05*$BK$7)^2)/(Observaciones!$F90+0.95*$BK$7),0)</f>
        <v>0</v>
      </c>
      <c r="BH91" s="75">
        <f>0.0526*BG91*Observaciones!$F90^1.218</f>
        <v>0</v>
      </c>
      <c r="BI91" s="28"/>
      <c r="BJ91" s="28"/>
      <c r="BK91" s="103"/>
      <c r="BL91" s="38"/>
    </row>
    <row r="92" spans="2:64" s="2" customFormat="1">
      <c r="B92" s="37"/>
      <c r="C92" s="74">
        <v>86</v>
      </c>
      <c r="D92" s="140">
        <f>ETo!$I91*((1-Constantes!$D$19)*ETo!$K91+ETo!$L91)</f>
        <v>2.3431068058058497</v>
      </c>
      <c r="E92" s="75">
        <f>MIN(D92*Constantes!$D$17,0.8*(H91+Observaciones!$F91-F92-G92-Constantes!$D$14))</f>
        <v>1.4868438011954637</v>
      </c>
      <c r="F92" s="75">
        <f>IF(Observaciones!$F91&gt;0.05*Constantes!$D$18,((Observaciones!$F91-0.05*Constantes!$D$18)^2)/(Observaciones!$F91+0.95*Constantes!$D$18),0)</f>
        <v>0</v>
      </c>
      <c r="G92" s="75">
        <f>MAX(0,H91+Observaciones!$F91-F92-Constantes!$D$13)</f>
        <v>0</v>
      </c>
      <c r="H92" s="75">
        <f>H91+Observaciones!$F91-F92-E92-G92-I91</f>
        <v>57.384942705550728</v>
      </c>
      <c r="I92" s="75">
        <f>MAX(0,(H92-Constantes!$D$14)*(1-EXP(-Constantes!$D$22)))</f>
        <v>0.68678074755916219</v>
      </c>
      <c r="J92" s="75">
        <f t="shared" si="11"/>
        <v>241.7468198496428</v>
      </c>
      <c r="K92" s="75">
        <f>MAX(0,(J92-Constantes!$D$13)*(1-EXP(-Constantes!$D$23)))</f>
        <v>1.151804418971156</v>
      </c>
      <c r="L92" s="75">
        <f t="shared" si="12"/>
        <v>1.8385851665303181</v>
      </c>
      <c r="M92" s="75">
        <f>0.0526*F92*Observaciones!$F91^1.218</f>
        <v>0</v>
      </c>
      <c r="N92" s="75">
        <f>M92*Constantes!$D$35</f>
        <v>0</v>
      </c>
      <c r="O92" s="75">
        <f t="shared" si="13"/>
        <v>0</v>
      </c>
      <c r="P92" s="15"/>
      <c r="Q92" s="74">
        <v>86</v>
      </c>
      <c r="R92" s="140">
        <f>ETo!$I91*((1-Constantes!$E$19)*ETo!$K91+ETo!$L91)</f>
        <v>2.3431068058058497</v>
      </c>
      <c r="S92" s="75">
        <f>MIN(R92*Constantes!$E$17,0.8*(AB91+Observaciones!$F91-Y92-AA92-Constantes!$D$14))</f>
        <v>1.4868438011954637</v>
      </c>
      <c r="T92" s="75">
        <f>IF(Observaciones!$F91&gt;0.05*Constantes!$E$18,((Observaciones!$F91-0.05*Constantes!$E$18)^2)/(Observaciones!$F91+0.95*Constantes!$E$18),0)</f>
        <v>0</v>
      </c>
      <c r="U92" s="75">
        <f>(T92*Escenarios!$E$9*10000)/1000</f>
        <v>0</v>
      </c>
      <c r="V92" s="75">
        <f>(Observaciones!$F91*Constantes!$E$28)/1000</f>
        <v>0</v>
      </c>
      <c r="W92" s="75">
        <f>(R92*Constantes!$E$28)/1000</f>
        <v>9.3724272232233989</v>
      </c>
      <c r="X92" s="75">
        <f t="shared" si="14"/>
        <v>0</v>
      </c>
      <c r="Y92" s="75">
        <f>IF(X92&gt;Constantes!$E$29,1000*((X92-Constantes!$E$29)/(Escenarios!$E$9*10000)),0)</f>
        <v>0</v>
      </c>
      <c r="Z92" s="75">
        <f>W92*1000/Escenarios!$E$9/10000+S92</f>
        <v>1.5055886556419105</v>
      </c>
      <c r="AA92" s="75">
        <f>MAX(0,AB91+Observaciones!$F91-Y92-Constantes!$D$13)</f>
        <v>0</v>
      </c>
      <c r="AB92" s="75">
        <f>AB91+Observaciones!$F91-Y92-Z92-AA92-AC91</f>
        <v>57.175595773229659</v>
      </c>
      <c r="AC92" s="75">
        <f>MAX(0,(AB92-Constantes!$D$14)*(1-EXP(-Constantes!$D$22)))</f>
        <v>0.68389860647848932</v>
      </c>
      <c r="AD92" s="75">
        <f t="shared" si="15"/>
        <v>251.11696509426568</v>
      </c>
      <c r="AE92" s="75">
        <f>MAX(0,(AD92-Constantes!$D$13)*(1-EXP(-Constantes!$D$23)))</f>
        <v>1.2165287400040246</v>
      </c>
      <c r="AF92" s="75">
        <f t="shared" si="16"/>
        <v>1.9004273464825139</v>
      </c>
      <c r="AG92" s="75">
        <f>0.0526*Y92*Observaciones!$F91^1.218</f>
        <v>0</v>
      </c>
      <c r="AH92" s="75">
        <f>AG92*Constantes!$E$35</f>
        <v>0</v>
      </c>
      <c r="AI92" s="75">
        <f t="shared" si="17"/>
        <v>0</v>
      </c>
      <c r="AJ92" s="15"/>
      <c r="AK92" s="74">
        <v>86</v>
      </c>
      <c r="AL92" s="140">
        <f>ETo!$I91*((1-Constantes!$F$19)*ETo!$K91+ETo!$L91)</f>
        <v>2.2886289014758776</v>
      </c>
      <c r="AM92" s="75">
        <f>MIN(AL92*Constantes!$F$17,0.8*(AV91+Observaciones!$F91-AS92-AU92-Constantes!$D$14))</f>
        <v>1.4522742569670772</v>
      </c>
      <c r="AN92" s="75">
        <f>IF(Observaciones!$F91&gt;0.05*Constantes!$F$18,((Observaciones!$F91-0.05*Constantes!$F$18)^2)/(Observaciones!$F91+0.95*Constantes!$F$18),0)</f>
        <v>0</v>
      </c>
      <c r="AO92" s="75">
        <f>(AN92*Escenarios!$F$9*10000)/1000</f>
        <v>0</v>
      </c>
      <c r="AP92" s="75">
        <f>(Observaciones!$F91*Constantes!$F$28)/1000</f>
        <v>0</v>
      </c>
      <c r="AQ92" s="75">
        <f>(AL92*Constantes!$F$28)/1000</f>
        <v>2.2886289014758776</v>
      </c>
      <c r="AR92" s="75">
        <f t="shared" si="18"/>
        <v>0</v>
      </c>
      <c r="AS92" s="75">
        <f>IF(AR92&gt;Constantes!$F$29,1000*((AR92-Constantes!$F$29)/(Escenarios!$F$9*10000)),0)</f>
        <v>0</v>
      </c>
      <c r="AT92" s="75">
        <f>AQ92*1000/Escenarios!$F$9/10000+AM92</f>
        <v>1.4568515147700289</v>
      </c>
      <c r="AU92" s="75">
        <f>MAX(0,AV91+Observaciones!$F91-AS92-Constantes!$D$13)</f>
        <v>0</v>
      </c>
      <c r="AV92" s="75">
        <f>AV91+Observaciones!$F91-AS92-AT92-AU92-AW91</f>
        <v>57.718547788808394</v>
      </c>
      <c r="AW92" s="75">
        <f>MAX(0,(AV92-Constantes!$D$14)*(1-EXP(-Constantes!$D$22)))</f>
        <v>0.69137358732288801</v>
      </c>
      <c r="AX92" s="75">
        <f t="shared" si="19"/>
        <v>252.90230886839754</v>
      </c>
      <c r="AY92" s="75">
        <f>MAX(0,(AX92-Constantes!$D$13)*(1-EXP(-Constantes!$D$23)))</f>
        <v>1.2288610102702999</v>
      </c>
      <c r="AZ92" s="75">
        <f t="shared" si="20"/>
        <v>1.920234597593188</v>
      </c>
      <c r="BA92" s="75">
        <f>0.0526*AS92*Observaciones!$F91^1.218</f>
        <v>0</v>
      </c>
      <c r="BB92" s="75">
        <f>BA92*Constantes!$F$35</f>
        <v>0</v>
      </c>
      <c r="BC92" s="75">
        <f t="shared" si="21"/>
        <v>0</v>
      </c>
      <c r="BD92" s="15"/>
      <c r="BE92" s="74">
        <v>86</v>
      </c>
      <c r="BF92" s="75">
        <f>0.0526*Observaciones!$F91^2.218</f>
        <v>0</v>
      </c>
      <c r="BG92" s="75">
        <f>IF(Observaciones!$F91&gt;0.05*$BK$7,((Observaciones!$F91-0.05*$BK$7)^2)/(Observaciones!$F91+0.95*$BK$7),0)</f>
        <v>0</v>
      </c>
      <c r="BH92" s="75">
        <f>0.0526*BG92*Observaciones!$F91^1.218</f>
        <v>0</v>
      </c>
      <c r="BI92" s="28"/>
      <c r="BJ92" s="28"/>
      <c r="BK92" s="103"/>
      <c r="BL92" s="38"/>
    </row>
    <row r="93" spans="2:64" s="2" customFormat="1">
      <c r="B93" s="37"/>
      <c r="C93" s="74">
        <v>87</v>
      </c>
      <c r="D93" s="140">
        <f>ETo!$I92*((1-Constantes!$D$19)*ETo!$K92+ETo!$L92)</f>
        <v>2.2684366756094789</v>
      </c>
      <c r="E93" s="75">
        <f>MIN(D93*Constantes!$D$17,0.8*(H92+Observaciones!$F92-F93-G93-Constantes!$D$14))</f>
        <v>1.4394610613468852</v>
      </c>
      <c r="F93" s="75">
        <f>IF(Observaciones!$F92&gt;0.05*Constantes!$D$18,((Observaciones!$F92-0.05*Constantes!$D$18)^2)/(Observaciones!$F92+0.95*Constantes!$D$18),0)</f>
        <v>0.49684089717510183</v>
      </c>
      <c r="G93" s="75">
        <f>MAX(0,H92+Observaciones!$F92-F93-Constantes!$D$13)</f>
        <v>0</v>
      </c>
      <c r="H93" s="75">
        <f>H92+Observaciones!$F92-F93-E93-G93-I92</f>
        <v>66.461859999469567</v>
      </c>
      <c r="I93" s="75">
        <f>MAX(0,(H93-Constantes!$D$14)*(1-EXP(-Constantes!$D$22)))</f>
        <v>0.81174535023388117</v>
      </c>
      <c r="J93" s="75">
        <f t="shared" si="11"/>
        <v>240.59501543067165</v>
      </c>
      <c r="K93" s="75">
        <f>MAX(0,(J93-Constantes!$D$13)*(1-EXP(-Constantes!$D$23)))</f>
        <v>1.1438483246914706</v>
      </c>
      <c r="L93" s="75">
        <f t="shared" si="12"/>
        <v>2.4524345721004535</v>
      </c>
      <c r="M93" s="75">
        <f>0.0526*F93*Observaciones!$F92^1.218</f>
        <v>0.52270115663003958</v>
      </c>
      <c r="N93" s="75">
        <f>M93*Constantes!$D$35</f>
        <v>2.4007138895470554E-3</v>
      </c>
      <c r="O93" s="75">
        <f t="shared" si="13"/>
        <v>97.891047404820242</v>
      </c>
      <c r="P93" s="15"/>
      <c r="Q93" s="74">
        <v>87</v>
      </c>
      <c r="R93" s="140">
        <f>ETo!$I92*((1-Constantes!$E$19)*ETo!$K92+ETo!$L92)</f>
        <v>2.2684366756094789</v>
      </c>
      <c r="S93" s="75">
        <f>MIN(R93*Constantes!$E$17,0.8*(AB92+Observaciones!$F92-Y93-AA93-Constantes!$D$14))</f>
        <v>1.4394610613468852</v>
      </c>
      <c r="T93" s="75">
        <f>IF(Observaciones!$F92&gt;0.05*Constantes!$E$18,((Observaciones!$F92-0.05*Constantes!$E$18)^2)/(Observaciones!$F92+0.95*Constantes!$E$18),0)</f>
        <v>0.49684089717510183</v>
      </c>
      <c r="U93" s="75">
        <f>(T93*Escenarios!$E$9*10000)/1000</f>
        <v>248.42044858755094</v>
      </c>
      <c r="V93" s="75">
        <f>(Observaciones!$F92*Constantes!$E$28)/1000</f>
        <v>46.8</v>
      </c>
      <c r="W93" s="75">
        <f>(R93*Constantes!$E$28)/1000</f>
        <v>9.0737467024379139</v>
      </c>
      <c r="X93" s="75">
        <f t="shared" si="14"/>
        <v>286.14670188511303</v>
      </c>
      <c r="Y93" s="75">
        <f>IF(X93&gt;Constantes!$E$29,1000*((X93-Constantes!$E$29)/(Escenarios!$E$9*10000)),0)</f>
        <v>0</v>
      </c>
      <c r="Z93" s="75">
        <f>W93*1000/Escenarios!$E$9/10000+S93</f>
        <v>1.457608554751761</v>
      </c>
      <c r="AA93" s="75">
        <f>MAX(0,AB92+Observaciones!$F92-Y93-Constantes!$D$13)</f>
        <v>0</v>
      </c>
      <c r="AB93" s="75">
        <f>AB92+Observaciones!$F92-Y93-Z93-AA93-AC92</f>
        <v>66.734088611999411</v>
      </c>
      <c r="AC93" s="75">
        <f>MAX(0,(AB93-Constantes!$D$14)*(1-EXP(-Constantes!$D$22)))</f>
        <v>0.81549320198794228</v>
      </c>
      <c r="AD93" s="75">
        <f t="shared" si="15"/>
        <v>249.90043635426164</v>
      </c>
      <c r="AE93" s="75">
        <f>MAX(0,(AD93-Constantes!$D$13)*(1-EXP(-Constantes!$D$23)))</f>
        <v>1.2081255621814697</v>
      </c>
      <c r="AF93" s="75">
        <f t="shared" si="16"/>
        <v>2.0236187641694121</v>
      </c>
      <c r="AG93" s="75">
        <f>0.0526*Y93*Observaciones!$F92^1.218</f>
        <v>0</v>
      </c>
      <c r="AH93" s="75">
        <f>AG93*Constantes!$E$35</f>
        <v>0</v>
      </c>
      <c r="AI93" s="75">
        <f t="shared" si="17"/>
        <v>0</v>
      </c>
      <c r="AJ93" s="15"/>
      <c r="AK93" s="74">
        <v>87</v>
      </c>
      <c r="AL93" s="140">
        <f>ETo!$I92*((1-Constantes!$F$19)*ETo!$K92+ETo!$L92)</f>
        <v>2.2154137473735624</v>
      </c>
      <c r="AM93" s="75">
        <f>MIN(AL93*Constantes!$F$17,0.8*(AV92+Observaciones!$F92-AS93-AU93-Constantes!$D$14))</f>
        <v>1.4058147879574439</v>
      </c>
      <c r="AN93" s="75">
        <f>IF(Observaciones!$F92&gt;0.05*Constantes!$F$18,((Observaciones!$F92-0.05*Constantes!$F$18)^2)/(Observaciones!$F92+0.95*Constantes!$F$18),0)</f>
        <v>0.31511635354911455</v>
      </c>
      <c r="AO93" s="75">
        <f>(AN93*Escenarios!$F$9*10000)/1000</f>
        <v>157.55817677455727</v>
      </c>
      <c r="AP93" s="75">
        <f>(Observaciones!$F92*Constantes!$F$28)/1000</f>
        <v>11.7</v>
      </c>
      <c r="AQ93" s="75">
        <f>(AL93*Constantes!$F$28)/1000</f>
        <v>2.2154137473735624</v>
      </c>
      <c r="AR93" s="75">
        <f t="shared" si="18"/>
        <v>167.0427630271837</v>
      </c>
      <c r="AS93" s="75">
        <f>IF(AR93&gt;Constantes!$F$29,1000*((AR93-Constantes!$F$29)/(Escenarios!$F$9*10000)),0)</f>
        <v>7.6732584877896789E-2</v>
      </c>
      <c r="AT93" s="75">
        <f>AQ93*1000/Escenarios!$F$9/10000+AM93</f>
        <v>1.410245615452191</v>
      </c>
      <c r="AU93" s="75">
        <f>MAX(0,AV92+Observaciones!$F92-AS93-Constantes!$D$13)</f>
        <v>0</v>
      </c>
      <c r="AV93" s="75">
        <f>AV92+Observaciones!$F92-AS93-AT93-AU93-AW92</f>
        <v>67.240196001155411</v>
      </c>
      <c r="AW93" s="75">
        <f>MAX(0,(AV93-Constantes!$D$14)*(1-EXP(-Constantes!$D$22)))</f>
        <v>0.82246093197254744</v>
      </c>
      <c r="AX93" s="75">
        <f t="shared" si="19"/>
        <v>251.67344785812725</v>
      </c>
      <c r="AY93" s="75">
        <f>MAX(0,(AX93-Constantes!$D$13)*(1-EXP(-Constantes!$D$23)))</f>
        <v>1.2203726472346093</v>
      </c>
      <c r="AZ93" s="75">
        <f t="shared" si="20"/>
        <v>2.1195661640850534</v>
      </c>
      <c r="BA93" s="75">
        <f>0.0526*AS93*Observaciones!$F92^1.218</f>
        <v>8.072646816100161E-2</v>
      </c>
      <c r="BB93" s="75">
        <f>BA93*Constantes!$F$35</f>
        <v>1.261117539399328E-4</v>
      </c>
      <c r="BC93" s="75">
        <f t="shared" si="21"/>
        <v>5.9498852207036936</v>
      </c>
      <c r="BD93" s="15"/>
      <c r="BE93" s="74">
        <v>87</v>
      </c>
      <c r="BF93" s="75">
        <f>0.0526*Observaciones!$F92^2.218</f>
        <v>12.308977717702129</v>
      </c>
      <c r="BG93" s="75">
        <f>IF(Observaciones!$F92&gt;0.05*$BK$7,((Observaciones!$F92-0.05*$BK$7)^2)/(Observaciones!$F92+0.95*$BK$7),0)</f>
        <v>2.227679886606821</v>
      </c>
      <c r="BH93" s="75">
        <f>0.0526*BG93*Observaciones!$F92^1.218</f>
        <v>2.3436292381552621</v>
      </c>
      <c r="BI93" s="28"/>
      <c r="BJ93" s="28"/>
      <c r="BK93" s="103"/>
      <c r="BL93" s="38"/>
    </row>
    <row r="94" spans="2:64" s="2" customFormat="1">
      <c r="B94" s="37"/>
      <c r="C94" s="74">
        <v>88</v>
      </c>
      <c r="D94" s="140">
        <f>ETo!$I93*((1-Constantes!$D$19)*ETo!$K93+ETo!$L93)</f>
        <v>2.2978371388137195</v>
      </c>
      <c r="E94" s="75">
        <f>MIN(D94*Constantes!$D$17,0.8*(H93+Observaciones!$F93-F94-G94-Constantes!$D$14))</f>
        <v>1.458117443701793</v>
      </c>
      <c r="F94" s="75">
        <f>IF(Observaciones!$F93&gt;0.05*Constantes!$D$18,((Observaciones!$F93-0.05*Constantes!$D$18)^2)/(Observaciones!$F93+0.95*Constantes!$D$18),0)</f>
        <v>0</v>
      </c>
      <c r="G94" s="75">
        <f>MAX(0,H93+Observaciones!$F93-F94-Constantes!$D$13)</f>
        <v>0</v>
      </c>
      <c r="H94" s="75">
        <f>H93+Observaciones!$F93-F94-E94-G94-I93</f>
        <v>64.191997205533895</v>
      </c>
      <c r="I94" s="75">
        <f>MAX(0,(H94-Constantes!$D$14)*(1-EXP(-Constantes!$D$22)))</f>
        <v>0.78049547839023947</v>
      </c>
      <c r="J94" s="75">
        <f t="shared" si="11"/>
        <v>239.45116710598018</v>
      </c>
      <c r="K94" s="75">
        <f>MAX(0,(J94-Constantes!$D$13)*(1-EXP(-Constantes!$D$23)))</f>
        <v>1.1359471871693254</v>
      </c>
      <c r="L94" s="75">
        <f t="shared" si="12"/>
        <v>1.9164426655595648</v>
      </c>
      <c r="M94" s="75">
        <f>0.0526*F94*Observaciones!$F93^1.218</f>
        <v>0</v>
      </c>
      <c r="N94" s="75">
        <f>M94*Constantes!$D$35</f>
        <v>0</v>
      </c>
      <c r="O94" s="75">
        <f t="shared" si="13"/>
        <v>0</v>
      </c>
      <c r="P94" s="15"/>
      <c r="Q94" s="74">
        <v>88</v>
      </c>
      <c r="R94" s="140">
        <f>ETo!$I93*((1-Constantes!$E$19)*ETo!$K93+ETo!$L93)</f>
        <v>2.2978371388137195</v>
      </c>
      <c r="S94" s="75">
        <f>MIN(R94*Constantes!$E$17,0.8*(AB93+Observaciones!$F93-Y94-AA94-Constantes!$D$14))</f>
        <v>1.458117443701793</v>
      </c>
      <c r="T94" s="75">
        <f>IF(Observaciones!$F93&gt;0.05*Constantes!$E$18,((Observaciones!$F93-0.05*Constantes!$E$18)^2)/(Observaciones!$F93+0.95*Constantes!$E$18),0)</f>
        <v>0</v>
      </c>
      <c r="U94" s="75">
        <f>(T94*Escenarios!$E$9*10000)/1000</f>
        <v>0</v>
      </c>
      <c r="V94" s="75">
        <f>(Observaciones!$F93*Constantes!$E$28)/1000</f>
        <v>0</v>
      </c>
      <c r="W94" s="75">
        <f>(R94*Constantes!$E$28)/1000</f>
        <v>9.1913485552548781</v>
      </c>
      <c r="X94" s="75">
        <f t="shared" si="14"/>
        <v>0</v>
      </c>
      <c r="Y94" s="75">
        <f>IF(X94&gt;Constantes!$E$29,1000*((X94-Constantes!$E$29)/(Escenarios!$E$9*10000)),0)</f>
        <v>0</v>
      </c>
      <c r="Z94" s="75">
        <f>W94*1000/Escenarios!$E$9/10000+S94</f>
        <v>1.4765001408123026</v>
      </c>
      <c r="AA94" s="75">
        <f>MAX(0,AB93+Observaciones!$F93-Y94-Constantes!$D$13)</f>
        <v>0</v>
      </c>
      <c r="AB94" s="75">
        <f>AB93+Observaciones!$F93-Y94-Z94-AA94-AC93</f>
        <v>64.442095269199157</v>
      </c>
      <c r="AC94" s="75">
        <f>MAX(0,(AB94-Constantes!$D$14)*(1-EXP(-Constantes!$D$22)))</f>
        <v>0.7839386523383578</v>
      </c>
      <c r="AD94" s="75">
        <f t="shared" si="15"/>
        <v>248.69231079208018</v>
      </c>
      <c r="AE94" s="75">
        <f>MAX(0,(AD94-Constantes!$D$13)*(1-EXP(-Constantes!$D$23)))</f>
        <v>1.1997804293480678</v>
      </c>
      <c r="AF94" s="75">
        <f t="shared" si="16"/>
        <v>1.9837190816864256</v>
      </c>
      <c r="AG94" s="75">
        <f>0.0526*Y94*Observaciones!$F93^1.218</f>
        <v>0</v>
      </c>
      <c r="AH94" s="75">
        <f>AG94*Constantes!$E$35</f>
        <v>0</v>
      </c>
      <c r="AI94" s="75">
        <f t="shared" si="17"/>
        <v>0</v>
      </c>
      <c r="AJ94" s="15"/>
      <c r="AK94" s="74">
        <v>88</v>
      </c>
      <c r="AL94" s="140">
        <f>ETo!$I93*((1-Constantes!$F$19)*ETo!$K93+ETo!$L93)</f>
        <v>2.2441926255202924</v>
      </c>
      <c r="AM94" s="75">
        <f>MIN(AL94*Constantes!$F$17,0.8*(AV93+Observaciones!$F93-AS94-AU94-Constantes!$D$14))</f>
        <v>1.4240767367818845</v>
      </c>
      <c r="AN94" s="75">
        <f>IF(Observaciones!$F93&gt;0.05*Constantes!$F$18,((Observaciones!$F93-0.05*Constantes!$F$18)^2)/(Observaciones!$F93+0.95*Constantes!$F$18),0)</f>
        <v>0</v>
      </c>
      <c r="AO94" s="75">
        <f>(AN94*Escenarios!$F$9*10000)/1000</f>
        <v>0</v>
      </c>
      <c r="AP94" s="75">
        <f>(Observaciones!$F93*Constantes!$F$28)/1000</f>
        <v>0</v>
      </c>
      <c r="AQ94" s="75">
        <f>(AL94*Constantes!$F$28)/1000</f>
        <v>2.2441926255202924</v>
      </c>
      <c r="AR94" s="75">
        <f t="shared" si="18"/>
        <v>0</v>
      </c>
      <c r="AS94" s="75">
        <f>IF(AR94&gt;Constantes!$F$29,1000*((AR94-Constantes!$F$29)/(Escenarios!$F$9*10000)),0)</f>
        <v>0</v>
      </c>
      <c r="AT94" s="75">
        <f>AQ94*1000/Escenarios!$F$9/10000+AM94</f>
        <v>1.4285651220329252</v>
      </c>
      <c r="AU94" s="75">
        <f>MAX(0,AV93+Observaciones!$F93-AS94-Constantes!$D$13)</f>
        <v>0</v>
      </c>
      <c r="AV94" s="75">
        <f>AV93+Observaciones!$F93-AS94-AT94-AU94-AW93</f>
        <v>64.989169947149946</v>
      </c>
      <c r="AW94" s="75">
        <f>MAX(0,(AV94-Constantes!$D$14)*(1-EXP(-Constantes!$D$22)))</f>
        <v>0.7914703910939066</v>
      </c>
      <c r="AX94" s="75">
        <f t="shared" si="19"/>
        <v>250.45307521089265</v>
      </c>
      <c r="AY94" s="75">
        <f>MAX(0,(AX94-Constantes!$D$13)*(1-EXP(-Constantes!$D$23)))</f>
        <v>1.2119429176053196</v>
      </c>
      <c r="AZ94" s="75">
        <f t="shared" si="20"/>
        <v>2.0034133086992263</v>
      </c>
      <c r="BA94" s="75">
        <f>0.0526*AS94*Observaciones!$F93^1.218</f>
        <v>0</v>
      </c>
      <c r="BB94" s="75">
        <f>BA94*Constantes!$F$35</f>
        <v>0</v>
      </c>
      <c r="BC94" s="75">
        <f t="shared" si="21"/>
        <v>0</v>
      </c>
      <c r="BD94" s="15"/>
      <c r="BE94" s="74">
        <v>88</v>
      </c>
      <c r="BF94" s="75">
        <f>0.0526*Observaciones!$F93^2.218</f>
        <v>0</v>
      </c>
      <c r="BG94" s="75">
        <f>IF(Observaciones!$F93&gt;0.05*$BK$7,((Observaciones!$F93-0.05*$BK$7)^2)/(Observaciones!$F93+0.95*$BK$7),0)</f>
        <v>0</v>
      </c>
      <c r="BH94" s="75">
        <f>0.0526*BG94*Observaciones!$F93^1.218</f>
        <v>0</v>
      </c>
      <c r="BI94" s="28"/>
      <c r="BJ94" s="28"/>
      <c r="BK94" s="103"/>
      <c r="BL94" s="38"/>
    </row>
    <row r="95" spans="2:64" s="2" customFormat="1">
      <c r="B95" s="37"/>
      <c r="C95" s="74">
        <v>89</v>
      </c>
      <c r="D95" s="140">
        <f>ETo!$I94*((1-Constantes!$D$19)*ETo!$K94+ETo!$L94)</f>
        <v>2.230737871114604</v>
      </c>
      <c r="E95" s="75">
        <f>MIN(D95*Constantes!$D$17,0.8*(H94+Observaciones!$F94-F95-G95-Constantes!$D$14))</f>
        <v>1.4155388766488612</v>
      </c>
      <c r="F95" s="75">
        <f>IF(Observaciones!$F94&gt;0.05*Constantes!$D$18,((Observaciones!$F94-0.05*Constantes!$D$18)^2)/(Observaciones!$F94+0.95*Constantes!$D$18),0)</f>
        <v>0</v>
      </c>
      <c r="G95" s="75">
        <f>MAX(0,H94+Observaciones!$F94-F95-Constantes!$D$13)</f>
        <v>0</v>
      </c>
      <c r="H95" s="75">
        <f>H94+Observaciones!$F94-F95-E95-G95-I94</f>
        <v>63.695962850494794</v>
      </c>
      <c r="I95" s="75">
        <f>MAX(0,(H95-Constantes!$D$14)*(1-EXP(-Constantes!$D$22)))</f>
        <v>0.77366642684297016</v>
      </c>
      <c r="J95" s="75">
        <f t="shared" si="11"/>
        <v>238.31521991881084</v>
      </c>
      <c r="K95" s="75">
        <f>MAX(0,(J95-Constantes!$D$13)*(1-EXP(-Constantes!$D$23)))</f>
        <v>1.128100626790667</v>
      </c>
      <c r="L95" s="75">
        <f t="shared" si="12"/>
        <v>1.9017670536336371</v>
      </c>
      <c r="M95" s="75">
        <f>0.0526*F95*Observaciones!$F94^1.218</f>
        <v>0</v>
      </c>
      <c r="N95" s="75">
        <f>M95*Constantes!$D$35</f>
        <v>0</v>
      </c>
      <c r="O95" s="75">
        <f t="shared" si="13"/>
        <v>0</v>
      </c>
      <c r="P95" s="15"/>
      <c r="Q95" s="74">
        <v>89</v>
      </c>
      <c r="R95" s="140">
        <f>ETo!$I94*((1-Constantes!$E$19)*ETo!$K94+ETo!$L94)</f>
        <v>2.230737871114604</v>
      </c>
      <c r="S95" s="75">
        <f>MIN(R95*Constantes!$E$17,0.8*(AB94+Observaciones!$F94-Y95-AA95-Constantes!$D$14))</f>
        <v>1.4155388766488612</v>
      </c>
      <c r="T95" s="75">
        <f>IF(Observaciones!$F94&gt;0.05*Constantes!$E$18,((Observaciones!$F94-0.05*Constantes!$E$18)^2)/(Observaciones!$F94+0.95*Constantes!$E$18),0)</f>
        <v>0</v>
      </c>
      <c r="U95" s="75">
        <f>(T95*Escenarios!$E$9*10000)/1000</f>
        <v>0</v>
      </c>
      <c r="V95" s="75">
        <f>(Observaciones!$F94*Constantes!$E$28)/1000</f>
        <v>6.8</v>
      </c>
      <c r="W95" s="75">
        <f>(R95*Constantes!$E$28)/1000</f>
        <v>8.9229514844584159</v>
      </c>
      <c r="X95" s="75">
        <f t="shared" si="14"/>
        <v>0</v>
      </c>
      <c r="Y95" s="75">
        <f>IF(X95&gt;Constantes!$E$29,1000*((X95-Constantes!$E$29)/(Escenarios!$E$9*10000)),0)</f>
        <v>0</v>
      </c>
      <c r="Z95" s="75">
        <f>W95*1000/Escenarios!$E$9/10000+S95</f>
        <v>1.4333847796177781</v>
      </c>
      <c r="AA95" s="75">
        <f>MAX(0,AB94+Observaciones!$F94-Y95-Constantes!$D$13)</f>
        <v>0</v>
      </c>
      <c r="AB95" s="75">
        <f>AB94+Observaciones!$F94-Y95-Z95-AA95-AC94</f>
        <v>63.924771837243021</v>
      </c>
      <c r="AC95" s="75">
        <f>MAX(0,(AB95-Constantes!$D$14)*(1-EXP(-Constantes!$D$22)))</f>
        <v>0.77681650777810807</v>
      </c>
      <c r="AD95" s="75">
        <f t="shared" si="15"/>
        <v>247.49253036273211</v>
      </c>
      <c r="AE95" s="75">
        <f>MAX(0,(AD95-Constantes!$D$13)*(1-EXP(-Constantes!$D$23)))</f>
        <v>1.191492940557791</v>
      </c>
      <c r="AF95" s="75">
        <f t="shared" si="16"/>
        <v>1.9683094483358992</v>
      </c>
      <c r="AG95" s="75">
        <f>0.0526*Y95*Observaciones!$F94^1.218</f>
        <v>0</v>
      </c>
      <c r="AH95" s="75">
        <f>AG95*Constantes!$E$35</f>
        <v>0</v>
      </c>
      <c r="AI95" s="75">
        <f t="shared" si="17"/>
        <v>0</v>
      </c>
      <c r="AJ95" s="15"/>
      <c r="AK95" s="74">
        <v>89</v>
      </c>
      <c r="AL95" s="140">
        <f>ETo!$I94*((1-Constantes!$F$19)*ETo!$K94+ETo!$L94)</f>
        <v>2.1784148548902142</v>
      </c>
      <c r="AM95" s="75">
        <f>MIN(AL95*Constantes!$F$17,0.8*(AV94+Observaciones!$F94-AS95-AU95-Constantes!$D$14))</f>
        <v>1.3823367400068964</v>
      </c>
      <c r="AN95" s="75">
        <f>IF(Observaciones!$F94&gt;0.05*Constantes!$F$18,((Observaciones!$F94-0.05*Constantes!$F$18)^2)/(Observaciones!$F94+0.95*Constantes!$F$18),0)</f>
        <v>0</v>
      </c>
      <c r="AO95" s="75">
        <f>(AN95*Escenarios!$F$9*10000)/1000</f>
        <v>0</v>
      </c>
      <c r="AP95" s="75">
        <f>(Observaciones!$F94*Constantes!$F$28)/1000</f>
        <v>1.7</v>
      </c>
      <c r="AQ95" s="75">
        <f>(AL95*Constantes!$F$28)/1000</f>
        <v>2.1784148548902142</v>
      </c>
      <c r="AR95" s="75">
        <f t="shared" si="18"/>
        <v>0</v>
      </c>
      <c r="AS95" s="75">
        <f>IF(AR95&gt;Constantes!$F$29,1000*((AR95-Constantes!$F$29)/(Escenarios!$F$9*10000)),0)</f>
        <v>0</v>
      </c>
      <c r="AT95" s="75">
        <f>AQ95*1000/Escenarios!$F$9/10000+AM95</f>
        <v>1.3866935697166769</v>
      </c>
      <c r="AU95" s="75">
        <f>MAX(0,AV94+Observaciones!$F94-AS95-Constantes!$D$13)</f>
        <v>0</v>
      </c>
      <c r="AV95" s="75">
        <f>AV94+Observaciones!$F94-AS95-AT95-AU95-AW94</f>
        <v>64.511005986339356</v>
      </c>
      <c r="AW95" s="75">
        <f>MAX(0,(AV95-Constantes!$D$14)*(1-EXP(-Constantes!$D$22)))</f>
        <v>0.7848873665448014</v>
      </c>
      <c r="AX95" s="75">
        <f t="shared" si="19"/>
        <v>249.24113229328734</v>
      </c>
      <c r="AY95" s="75">
        <f>MAX(0,(AX95-Constantes!$D$13)*(1-EXP(-Constantes!$D$23)))</f>
        <v>1.2035714163719089</v>
      </c>
      <c r="AZ95" s="75">
        <f t="shared" si="20"/>
        <v>1.9884587829167102</v>
      </c>
      <c r="BA95" s="75">
        <f>0.0526*AS95*Observaciones!$F94^1.218</f>
        <v>0</v>
      </c>
      <c r="BB95" s="75">
        <f>BA95*Constantes!$F$35</f>
        <v>0</v>
      </c>
      <c r="BC95" s="75">
        <f t="shared" si="21"/>
        <v>0</v>
      </c>
      <c r="BD95" s="15"/>
      <c r="BE95" s="74">
        <v>89</v>
      </c>
      <c r="BF95" s="75">
        <f>0.0526*Observaciones!$F94^2.218</f>
        <v>0.17065595668433275</v>
      </c>
      <c r="BG95" s="75">
        <f>IF(Observaciones!$F94&gt;0.05*$BK$7,((Observaciones!$F94-0.05*$BK$7)^2)/(Observaciones!$F94+0.95*$BK$7),0)</f>
        <v>0</v>
      </c>
      <c r="BH95" s="75">
        <f>0.0526*BG95*Observaciones!$F94^1.218</f>
        <v>0</v>
      </c>
      <c r="BI95" s="28"/>
      <c r="BJ95" s="28"/>
      <c r="BK95" s="103"/>
      <c r="BL95" s="38"/>
    </row>
    <row r="96" spans="2:64" s="2" customFormat="1">
      <c r="B96" s="37"/>
      <c r="C96" s="74">
        <v>90</v>
      </c>
      <c r="D96" s="140">
        <f>ETo!$I95*((1-Constantes!$D$19)*ETo!$K95+ETo!$L95)</f>
        <v>2.2979934844927072</v>
      </c>
      <c r="E96" s="75">
        <f>MIN(D96*Constantes!$D$17,0.8*(H95+Observaciones!$F95-F96-G96-Constantes!$D$14))</f>
        <v>1.4582166545457333</v>
      </c>
      <c r="F96" s="75">
        <f>IF(Observaciones!$F95&gt;0.05*Constantes!$D$18,((Observaciones!$F95-0.05*Constantes!$D$18)^2)/(Observaciones!$F95+0.95*Constantes!$D$18),0)</f>
        <v>0</v>
      </c>
      <c r="G96" s="75">
        <f>MAX(0,H95+Observaciones!$F95-F96-Constantes!$D$13)</f>
        <v>0</v>
      </c>
      <c r="H96" s="75">
        <f>H95+Observaciones!$F95-F96-E96-G96-I95</f>
        <v>61.464079769106085</v>
      </c>
      <c r="I96" s="75">
        <f>MAX(0,(H96-Constantes!$D$14)*(1-EXP(-Constantes!$D$22)))</f>
        <v>0.7429394329252198</v>
      </c>
      <c r="J96" s="75">
        <f t="shared" si="11"/>
        <v>237.18711929202018</v>
      </c>
      <c r="K96" s="75">
        <f>MAX(0,(J96-Constantes!$D$13)*(1-EXP(-Constantes!$D$23)))</f>
        <v>1.1203082665636279</v>
      </c>
      <c r="L96" s="75">
        <f t="shared" si="12"/>
        <v>1.8632476994888476</v>
      </c>
      <c r="M96" s="75">
        <f>0.0526*F96*Observaciones!$F95^1.218</f>
        <v>0</v>
      </c>
      <c r="N96" s="75">
        <f>M96*Constantes!$D$35</f>
        <v>0</v>
      </c>
      <c r="O96" s="75">
        <f t="shared" si="13"/>
        <v>0</v>
      </c>
      <c r="P96" s="15"/>
      <c r="Q96" s="74">
        <v>90</v>
      </c>
      <c r="R96" s="140">
        <f>ETo!$I95*((1-Constantes!$E$19)*ETo!$K95+ETo!$L95)</f>
        <v>2.2979934844927072</v>
      </c>
      <c r="S96" s="75">
        <f>MIN(R96*Constantes!$E$17,0.8*(AB95+Observaciones!$F95-Y96-AA96-Constantes!$D$14))</f>
        <v>1.4582166545457333</v>
      </c>
      <c r="T96" s="75">
        <f>IF(Observaciones!$F95&gt;0.05*Constantes!$E$18,((Observaciones!$F95-0.05*Constantes!$E$18)^2)/(Observaciones!$F95+0.95*Constantes!$E$18),0)</f>
        <v>0</v>
      </c>
      <c r="U96" s="75">
        <f>(T96*Escenarios!$E$9*10000)/1000</f>
        <v>0</v>
      </c>
      <c r="V96" s="75">
        <f>(Observaciones!$F95*Constantes!$E$28)/1000</f>
        <v>0</v>
      </c>
      <c r="W96" s="75">
        <f>(R96*Constantes!$E$28)/1000</f>
        <v>9.1919739379708307</v>
      </c>
      <c r="X96" s="75">
        <f t="shared" si="14"/>
        <v>0</v>
      </c>
      <c r="Y96" s="75">
        <f>IF(X96&gt;Constantes!$E$29,1000*((X96-Constantes!$E$29)/(Escenarios!$E$9*10000)),0)</f>
        <v>0</v>
      </c>
      <c r="Z96" s="75">
        <f>W96*1000/Escenarios!$E$9/10000+S96</f>
        <v>1.4766006024216749</v>
      </c>
      <c r="AA96" s="75">
        <f>MAX(0,AB95+Observaciones!$F95-Y96-Constantes!$D$13)</f>
        <v>0</v>
      </c>
      <c r="AB96" s="75">
        <f>AB95+Observaciones!$F95-Y96-Z96-AA96-AC95</f>
        <v>61.671354727043237</v>
      </c>
      <c r="AC96" s="75">
        <f>MAX(0,(AB96-Constantes!$D$14)*(1-EXP(-Constantes!$D$22)))</f>
        <v>0.74579304852226713</v>
      </c>
      <c r="AD96" s="75">
        <f t="shared" si="15"/>
        <v>246.30103742217432</v>
      </c>
      <c r="AE96" s="75">
        <f>MAX(0,(AD96-Constantes!$D$13)*(1-EXP(-Constantes!$D$23)))</f>
        <v>1.1832626976341485</v>
      </c>
      <c r="AF96" s="75">
        <f t="shared" si="16"/>
        <v>1.9290557461564157</v>
      </c>
      <c r="AG96" s="75">
        <f>0.0526*Y96*Observaciones!$F95^1.218</f>
        <v>0</v>
      </c>
      <c r="AH96" s="75">
        <f>AG96*Constantes!$E$35</f>
        <v>0</v>
      </c>
      <c r="AI96" s="75">
        <f t="shared" si="17"/>
        <v>0</v>
      </c>
      <c r="AJ96" s="15"/>
      <c r="AK96" s="74">
        <v>90</v>
      </c>
      <c r="AL96" s="140">
        <f>ETo!$I95*((1-Constantes!$F$19)*ETo!$K95+ETo!$L95)</f>
        <v>2.244286825400299</v>
      </c>
      <c r="AM96" s="75">
        <f>MIN(AL96*Constantes!$F$17,0.8*(AV95+Observaciones!$F95-AS96-AU96-Constantes!$D$14))</f>
        <v>1.4241365123359968</v>
      </c>
      <c r="AN96" s="75">
        <f>IF(Observaciones!$F95&gt;0.05*Constantes!$F$18,((Observaciones!$F95-0.05*Constantes!$F$18)^2)/(Observaciones!$F95+0.95*Constantes!$F$18),0)</f>
        <v>0</v>
      </c>
      <c r="AO96" s="75">
        <f>(AN96*Escenarios!$F$9*10000)/1000</f>
        <v>0</v>
      </c>
      <c r="AP96" s="75">
        <f>(Observaciones!$F95*Constantes!$F$28)/1000</f>
        <v>0</v>
      </c>
      <c r="AQ96" s="75">
        <f>(AL96*Constantes!$F$28)/1000</f>
        <v>2.244286825400299</v>
      </c>
      <c r="AR96" s="75">
        <f t="shared" si="18"/>
        <v>0</v>
      </c>
      <c r="AS96" s="75">
        <f>IF(AR96&gt;Constantes!$F$29,1000*((AR96-Constantes!$F$29)/(Escenarios!$F$9*10000)),0)</f>
        <v>0</v>
      </c>
      <c r="AT96" s="75">
        <f>AQ96*1000/Escenarios!$F$9/10000+AM96</f>
        <v>1.4286250859867975</v>
      </c>
      <c r="AU96" s="75">
        <f>MAX(0,AV95+Observaciones!$F95-AS96-Constantes!$D$13)</f>
        <v>0</v>
      </c>
      <c r="AV96" s="75">
        <f>AV95+Observaciones!$F95-AS96-AT96-AU96-AW95</f>
        <v>62.29749353380776</v>
      </c>
      <c r="AW96" s="75">
        <f>MAX(0,(AV96-Constantes!$D$14)*(1-EXP(-Constantes!$D$22)))</f>
        <v>0.75441328650316974</v>
      </c>
      <c r="AX96" s="75">
        <f t="shared" si="19"/>
        <v>248.03756087691542</v>
      </c>
      <c r="AY96" s="75">
        <f>MAX(0,(AX96-Constantes!$D$13)*(1-EXP(-Constantes!$D$23)))</f>
        <v>1.1952577413214669</v>
      </c>
      <c r="AZ96" s="75">
        <f t="shared" si="20"/>
        <v>1.9496710278246367</v>
      </c>
      <c r="BA96" s="75">
        <f>0.0526*AS96*Observaciones!$F95^1.218</f>
        <v>0</v>
      </c>
      <c r="BB96" s="75">
        <f>BA96*Constantes!$F$35</f>
        <v>0</v>
      </c>
      <c r="BC96" s="75">
        <f t="shared" si="21"/>
        <v>0</v>
      </c>
      <c r="BD96" s="15"/>
      <c r="BE96" s="74">
        <v>90</v>
      </c>
      <c r="BF96" s="75">
        <f>0.0526*Observaciones!$F95^2.218</f>
        <v>0</v>
      </c>
      <c r="BG96" s="75">
        <f>IF(Observaciones!$F95&gt;0.05*$BK$7,((Observaciones!$F95-0.05*$BK$7)^2)/(Observaciones!$F95+0.95*$BK$7),0)</f>
        <v>0</v>
      </c>
      <c r="BH96" s="75">
        <f>0.0526*BG96*Observaciones!$F95^1.218</f>
        <v>0</v>
      </c>
      <c r="BI96" s="28"/>
      <c r="BJ96" s="28"/>
      <c r="BK96" s="103"/>
      <c r="BL96" s="38"/>
    </row>
    <row r="97" spans="2:64" s="2" customFormat="1">
      <c r="B97" s="37"/>
      <c r="C97" s="74">
        <v>91</v>
      </c>
      <c r="D97" s="140">
        <f>ETo!$I96*((1-Constantes!$D$19)*ETo!$K96+ETo!$L96)</f>
        <v>2.2882172423757332</v>
      </c>
      <c r="E97" s="75">
        <f>MIN(D97*Constantes!$D$17,0.8*(H96+Observaciones!$F96-F97-G97-Constantes!$D$14))</f>
        <v>1.4520130342265096</v>
      </c>
      <c r="F97" s="75">
        <f>IF(Observaciones!$F96&gt;0.05*Constantes!$D$18,((Observaciones!$F96-0.05*Constantes!$D$18)^2)/(Observaciones!$F96+0.95*Constantes!$D$18),0)</f>
        <v>0</v>
      </c>
      <c r="G97" s="75">
        <f>MAX(0,H96+Observaciones!$F96-F97-Constantes!$D$13)</f>
        <v>0</v>
      </c>
      <c r="H97" s="75">
        <f>H96+Observaciones!$F96-F97-E97-G97-I96</f>
        <v>59.269127301954356</v>
      </c>
      <c r="I97" s="75">
        <f>MAX(0,(H97-Constantes!$D$14)*(1-EXP(-Constantes!$D$22)))</f>
        <v>0.71272087368691162</v>
      </c>
      <c r="J97" s="75">
        <f t="shared" si="11"/>
        <v>236.06681102545656</v>
      </c>
      <c r="K97" s="75">
        <f>MAX(0,(J97-Constantes!$D$13)*(1-EXP(-Constantes!$D$23)))</f>
        <v>1.1125697321004133</v>
      </c>
      <c r="L97" s="75">
        <f t="shared" si="12"/>
        <v>1.825290605787325</v>
      </c>
      <c r="M97" s="75">
        <f>0.0526*F97*Observaciones!$F96^1.218</f>
        <v>0</v>
      </c>
      <c r="N97" s="75">
        <f>M97*Constantes!$D$35</f>
        <v>0</v>
      </c>
      <c r="O97" s="75">
        <f t="shared" si="13"/>
        <v>0</v>
      </c>
      <c r="P97" s="15"/>
      <c r="Q97" s="74">
        <v>91</v>
      </c>
      <c r="R97" s="140">
        <f>ETo!$I96*((1-Constantes!$E$19)*ETo!$K96+ETo!$L96)</f>
        <v>2.2882172423757332</v>
      </c>
      <c r="S97" s="75">
        <f>MIN(R97*Constantes!$E$17,0.8*(AB96+Observaciones!$F96-Y97-AA97-Constantes!$D$14))</f>
        <v>1.4520130342265096</v>
      </c>
      <c r="T97" s="75">
        <f>IF(Observaciones!$F96&gt;0.05*Constantes!$E$18,((Observaciones!$F96-0.05*Constantes!$E$18)^2)/(Observaciones!$F96+0.95*Constantes!$E$18),0)</f>
        <v>0</v>
      </c>
      <c r="U97" s="75">
        <f>(T97*Escenarios!$E$9*10000)/1000</f>
        <v>0</v>
      </c>
      <c r="V97" s="75">
        <f>(Observaciones!$F96*Constantes!$E$28)/1000</f>
        <v>0</v>
      </c>
      <c r="W97" s="75">
        <f>(R97*Constantes!$E$28)/1000</f>
        <v>9.1528689695029328</v>
      </c>
      <c r="X97" s="75">
        <f t="shared" si="14"/>
        <v>0</v>
      </c>
      <c r="Y97" s="75">
        <f>IF(X97&gt;Constantes!$E$29,1000*((X97-Constantes!$E$29)/(Escenarios!$E$9*10000)),0)</f>
        <v>0</v>
      </c>
      <c r="Z97" s="75">
        <f>W97*1000/Escenarios!$E$9/10000+S97</f>
        <v>1.4703187721655155</v>
      </c>
      <c r="AA97" s="75">
        <f>MAX(0,AB96+Observaciones!$F96-Y97-Constantes!$D$13)</f>
        <v>0</v>
      </c>
      <c r="AB97" s="75">
        <f>AB96+Observaciones!$F96-Y97-Z97-AA97-AC96</f>
        <v>59.455242906355458</v>
      </c>
      <c r="AC97" s="75">
        <f>MAX(0,(AB97-Constantes!$D$14)*(1-EXP(-Constantes!$D$22)))</f>
        <v>0.71528318221109866</v>
      </c>
      <c r="AD97" s="75">
        <f t="shared" si="15"/>
        <v>245.11777472454017</v>
      </c>
      <c r="AE97" s="75">
        <f>MAX(0,(AD97-Constantes!$D$13)*(1-EXP(-Constantes!$D$23)))</f>
        <v>1.1750893051510554</v>
      </c>
      <c r="AF97" s="75">
        <f t="shared" si="16"/>
        <v>1.8903724873621539</v>
      </c>
      <c r="AG97" s="75">
        <f>0.0526*Y97*Observaciones!$F96^1.218</f>
        <v>0</v>
      </c>
      <c r="AH97" s="75">
        <f>AG97*Constantes!$E$35</f>
        <v>0</v>
      </c>
      <c r="AI97" s="75">
        <f t="shared" si="17"/>
        <v>0</v>
      </c>
      <c r="AJ97" s="15"/>
      <c r="AK97" s="74">
        <v>91</v>
      </c>
      <c r="AL97" s="140">
        <f>ETo!$I96*((1-Constantes!$F$19)*ETo!$K96+ETo!$L96)</f>
        <v>2.2346731336273122</v>
      </c>
      <c r="AM97" s="75">
        <f>MIN(AL97*Constantes!$F$17,0.8*(AV96+Observaciones!$F96-AS97-AU97-Constantes!$D$14))</f>
        <v>1.4180360400980898</v>
      </c>
      <c r="AN97" s="75">
        <f>IF(Observaciones!$F96&gt;0.05*Constantes!$F$18,((Observaciones!$F96-0.05*Constantes!$F$18)^2)/(Observaciones!$F96+0.95*Constantes!$F$18),0)</f>
        <v>0</v>
      </c>
      <c r="AO97" s="75">
        <f>(AN97*Escenarios!$F$9*10000)/1000</f>
        <v>0</v>
      </c>
      <c r="AP97" s="75">
        <f>(Observaciones!$F96*Constantes!$F$28)/1000</f>
        <v>0</v>
      </c>
      <c r="AQ97" s="75">
        <f>(AL97*Constantes!$F$28)/1000</f>
        <v>2.2346731336273122</v>
      </c>
      <c r="AR97" s="75">
        <f t="shared" si="18"/>
        <v>0</v>
      </c>
      <c r="AS97" s="75">
        <f>IF(AR97&gt;Constantes!$F$29,1000*((AR97-Constantes!$F$29)/(Escenarios!$F$9*10000)),0)</f>
        <v>0</v>
      </c>
      <c r="AT97" s="75">
        <f>AQ97*1000/Escenarios!$F$9/10000+AM97</f>
        <v>1.4225053863653445</v>
      </c>
      <c r="AU97" s="75">
        <f>MAX(0,AV96+Observaciones!$F96-AS97-Constantes!$D$13)</f>
        <v>0</v>
      </c>
      <c r="AV97" s="75">
        <f>AV96+Observaciones!$F96-AS97-AT97-AU97-AW96</f>
        <v>60.120574860939243</v>
      </c>
      <c r="AW97" s="75">
        <f>MAX(0,(AV97-Constantes!$D$14)*(1-EXP(-Constantes!$D$22)))</f>
        <v>0.7244430038398646</v>
      </c>
      <c r="AX97" s="75">
        <f t="shared" si="19"/>
        <v>246.84230313559397</v>
      </c>
      <c r="AY97" s="75">
        <f>MAX(0,(AX97-Constantes!$D$13)*(1-EXP(-Constantes!$D$23)))</f>
        <v>1.1870014930193709</v>
      </c>
      <c r="AZ97" s="75">
        <f t="shared" si="20"/>
        <v>1.9114444968592355</v>
      </c>
      <c r="BA97" s="75">
        <f>0.0526*AS97*Observaciones!$F96^1.218</f>
        <v>0</v>
      </c>
      <c r="BB97" s="75">
        <f>BA97*Constantes!$F$35</f>
        <v>0</v>
      </c>
      <c r="BC97" s="75">
        <f t="shared" si="21"/>
        <v>0</v>
      </c>
      <c r="BD97" s="15"/>
      <c r="BE97" s="74">
        <v>91</v>
      </c>
      <c r="BF97" s="75">
        <f>0.0526*Observaciones!$F96^2.218</f>
        <v>0</v>
      </c>
      <c r="BG97" s="75">
        <f>IF(Observaciones!$F96&gt;0.05*$BK$7,((Observaciones!$F96-0.05*$BK$7)^2)/(Observaciones!$F96+0.95*$BK$7),0)</f>
        <v>0</v>
      </c>
      <c r="BH97" s="75">
        <f>0.0526*BG97*Observaciones!$F96^1.218</f>
        <v>0</v>
      </c>
      <c r="BI97" s="28"/>
      <c r="BJ97" s="28"/>
      <c r="BK97" s="103"/>
      <c r="BL97" s="38"/>
    </row>
    <row r="98" spans="2:64" s="2" customFormat="1">
      <c r="B98" s="37"/>
      <c r="C98" s="74">
        <v>92</v>
      </c>
      <c r="D98" s="140">
        <f>ETo!$I97*((1-Constantes!$D$19)*ETo!$K97+ETo!$L97)</f>
        <v>2.3069546928921767</v>
      </c>
      <c r="E98" s="75">
        <f>MIN(D98*Constantes!$D$17,0.8*(H97+Observaciones!$F97-F98-G98-Constantes!$D$14))</f>
        <v>1.4639030863920997</v>
      </c>
      <c r="F98" s="75">
        <f>IF(Observaciones!$F97&gt;0.05*Constantes!$D$18,((Observaciones!$F97-0.05*Constantes!$D$18)^2)/(Observaciones!$F97+0.95*Constantes!$D$18),0)</f>
        <v>0</v>
      </c>
      <c r="G98" s="75">
        <f>MAX(0,H97+Observaciones!$F97-F98-Constantes!$D$13)</f>
        <v>0</v>
      </c>
      <c r="H98" s="75">
        <f>H97+Observaciones!$F97-F98-E98-G98-I97</f>
        <v>57.092503341875343</v>
      </c>
      <c r="I98" s="75">
        <f>MAX(0,(H98-Constantes!$D$14)*(1-EXP(-Constantes!$D$22)))</f>
        <v>0.68275464842166911</v>
      </c>
      <c r="J98" s="75">
        <f t="shared" si="11"/>
        <v>234.95424129335615</v>
      </c>
      <c r="K98" s="75">
        <f>MAX(0,(J98-Constantes!$D$13)*(1-EXP(-Constantes!$D$23)))</f>
        <v>1.104884651599314</v>
      </c>
      <c r="L98" s="75">
        <f t="shared" si="12"/>
        <v>1.7876393000209831</v>
      </c>
      <c r="M98" s="75">
        <f>0.0526*F98*Observaciones!$F97^1.218</f>
        <v>0</v>
      </c>
      <c r="N98" s="75">
        <f>M98*Constantes!$D$35</f>
        <v>0</v>
      </c>
      <c r="O98" s="75">
        <f t="shared" si="13"/>
        <v>0</v>
      </c>
      <c r="P98" s="15"/>
      <c r="Q98" s="74">
        <v>92</v>
      </c>
      <c r="R98" s="140">
        <f>ETo!$I97*((1-Constantes!$E$19)*ETo!$K97+ETo!$L97)</f>
        <v>2.3069546928921767</v>
      </c>
      <c r="S98" s="75">
        <f>MIN(R98*Constantes!$E$17,0.8*(AB97+Observaciones!$F97-Y98-AA98-Constantes!$D$14))</f>
        <v>1.4639030863920997</v>
      </c>
      <c r="T98" s="75">
        <f>IF(Observaciones!$F97&gt;0.05*Constantes!$E$18,((Observaciones!$F97-0.05*Constantes!$E$18)^2)/(Observaciones!$F97+0.95*Constantes!$E$18),0)</f>
        <v>0</v>
      </c>
      <c r="U98" s="75">
        <f>(T98*Escenarios!$E$9*10000)/1000</f>
        <v>0</v>
      </c>
      <c r="V98" s="75">
        <f>(Observaciones!$F97*Constantes!$E$28)/1000</f>
        <v>0</v>
      </c>
      <c r="W98" s="75">
        <f>(R98*Constantes!$E$28)/1000</f>
        <v>9.2278187715687068</v>
      </c>
      <c r="X98" s="75">
        <f t="shared" si="14"/>
        <v>0</v>
      </c>
      <c r="Y98" s="75">
        <f>IF(X98&gt;Constantes!$E$29,1000*((X98-Constantes!$E$29)/(Escenarios!$E$9*10000)),0)</f>
        <v>0</v>
      </c>
      <c r="Z98" s="75">
        <f>W98*1000/Escenarios!$E$9/10000+S98</f>
        <v>1.4823587239352372</v>
      </c>
      <c r="AA98" s="75">
        <f>MAX(0,AB97+Observaciones!$F97-Y98-Constantes!$D$13)</f>
        <v>0</v>
      </c>
      <c r="AB98" s="75">
        <f>AB97+Observaciones!$F97-Y98-Z98-AA98-AC97</f>
        <v>57.257601000209128</v>
      </c>
      <c r="AC98" s="75">
        <f>MAX(0,(AB98-Constantes!$D$14)*(1-EXP(-Constantes!$D$22)))</f>
        <v>0.68502759667140478</v>
      </c>
      <c r="AD98" s="75">
        <f t="shared" si="15"/>
        <v>243.94268541938911</v>
      </c>
      <c r="AE98" s="75">
        <f>MAX(0,(AD98-Constantes!$D$13)*(1-EXP(-Constantes!$D$23)))</f>
        <v>1.1669723704138342</v>
      </c>
      <c r="AF98" s="75">
        <f t="shared" si="16"/>
        <v>1.851999967085239</v>
      </c>
      <c r="AG98" s="75">
        <f>0.0526*Y98*Observaciones!$F97^1.218</f>
        <v>0</v>
      </c>
      <c r="AH98" s="75">
        <f>AG98*Constantes!$E$35</f>
        <v>0</v>
      </c>
      <c r="AI98" s="75">
        <f t="shared" si="17"/>
        <v>0</v>
      </c>
      <c r="AJ98" s="15"/>
      <c r="AK98" s="74">
        <v>92</v>
      </c>
      <c r="AL98" s="140">
        <f>ETo!$I97*((1-Constantes!$F$19)*ETo!$K97+ETo!$L97)</f>
        <v>2.2530183840135525</v>
      </c>
      <c r="AM98" s="75">
        <f>MIN(AL98*Constantes!$F$17,0.8*(AV97+Observaciones!$F97-AS98-AU98-Constantes!$D$14))</f>
        <v>1.4296772174232435</v>
      </c>
      <c r="AN98" s="75">
        <f>IF(Observaciones!$F97&gt;0.05*Constantes!$F$18,((Observaciones!$F97-0.05*Constantes!$F$18)^2)/(Observaciones!$F97+0.95*Constantes!$F$18),0)</f>
        <v>0</v>
      </c>
      <c r="AO98" s="75">
        <f>(AN98*Escenarios!$F$9*10000)/1000</f>
        <v>0</v>
      </c>
      <c r="AP98" s="75">
        <f>(Observaciones!$F97*Constantes!$F$28)/1000</f>
        <v>0</v>
      </c>
      <c r="AQ98" s="75">
        <f>(AL98*Constantes!$F$28)/1000</f>
        <v>2.2530183840135525</v>
      </c>
      <c r="AR98" s="75">
        <f t="shared" si="18"/>
        <v>0</v>
      </c>
      <c r="AS98" s="75">
        <f>IF(AR98&gt;Constantes!$F$29,1000*((AR98-Constantes!$F$29)/(Escenarios!$F$9*10000)),0)</f>
        <v>0</v>
      </c>
      <c r="AT98" s="75">
        <f>AQ98*1000/Escenarios!$F$9/10000+AM98</f>
        <v>1.4341832541912707</v>
      </c>
      <c r="AU98" s="75">
        <f>MAX(0,AV97+Observaciones!$F97-AS98-Constantes!$D$13)</f>
        <v>0</v>
      </c>
      <c r="AV98" s="75">
        <f>AV97+Observaciones!$F97-AS98-AT98-AU98-AW97</f>
        <v>57.961948602908109</v>
      </c>
      <c r="AW98" s="75">
        <f>MAX(0,(AV98-Constantes!$D$14)*(1-EXP(-Constantes!$D$22)))</f>
        <v>0.69472455825715573</v>
      </c>
      <c r="AX98" s="75">
        <f t="shared" si="19"/>
        <v>245.65530164257459</v>
      </c>
      <c r="AY98" s="75">
        <f>MAX(0,(AX98-Constantes!$D$13)*(1-EXP(-Constantes!$D$23)))</f>
        <v>1.1788022747900941</v>
      </c>
      <c r="AZ98" s="75">
        <f t="shared" si="20"/>
        <v>1.8735268330472499</v>
      </c>
      <c r="BA98" s="75">
        <f>0.0526*AS98*Observaciones!$F97^1.218</f>
        <v>0</v>
      </c>
      <c r="BB98" s="75">
        <f>BA98*Constantes!$F$35</f>
        <v>0</v>
      </c>
      <c r="BC98" s="75">
        <f t="shared" si="21"/>
        <v>0</v>
      </c>
      <c r="BD98" s="15"/>
      <c r="BE98" s="74">
        <v>92</v>
      </c>
      <c r="BF98" s="75">
        <f>0.0526*Observaciones!$F97^2.218</f>
        <v>0</v>
      </c>
      <c r="BG98" s="75">
        <f>IF(Observaciones!$F97&gt;0.05*$BK$7,((Observaciones!$F97-0.05*$BK$7)^2)/(Observaciones!$F97+0.95*$BK$7),0)</f>
        <v>0</v>
      </c>
      <c r="BH98" s="75">
        <f>0.0526*BG98*Observaciones!$F97^1.218</f>
        <v>0</v>
      </c>
      <c r="BI98" s="28"/>
      <c r="BJ98" s="28"/>
      <c r="BK98" s="103"/>
      <c r="BL98" s="38"/>
    </row>
    <row r="99" spans="2:64" s="2" customFormat="1">
      <c r="B99" s="37"/>
      <c r="C99" s="74">
        <v>93</v>
      </c>
      <c r="D99" s="140">
        <f>ETo!$I98*((1-Constantes!$D$19)*ETo!$K98+ETo!$L98)</f>
        <v>2.263555363010318</v>
      </c>
      <c r="E99" s="75">
        <f>MIN(D99*Constantes!$D$17,0.8*(H98+Observaciones!$F98-F99-G99-Constantes!$D$14))</f>
        <v>1.4363635715688794</v>
      </c>
      <c r="F99" s="75">
        <f>IF(Observaciones!$F98&gt;0.05*Constantes!$D$18,((Observaciones!$F98-0.05*Constantes!$D$18)^2)/(Observaciones!$F98+0.95*Constantes!$D$18),0)</f>
        <v>0</v>
      </c>
      <c r="G99" s="75">
        <f>MAX(0,H98+Observaciones!$F98-F99-Constantes!$D$13)</f>
        <v>0</v>
      </c>
      <c r="H99" s="75">
        <f>H98+Observaciones!$F98-F99-E99-G99-I98</f>
        <v>55.473385121884796</v>
      </c>
      <c r="I99" s="75">
        <f>MAX(0,(H99-Constantes!$D$14)*(1-EXP(-Constantes!$D$22)))</f>
        <v>0.66046376942687302</v>
      </c>
      <c r="J99" s="75">
        <f t="shared" si="11"/>
        <v>233.84935664175683</v>
      </c>
      <c r="K99" s="75">
        <f>MAX(0,(J99-Constantes!$D$13)*(1-EXP(-Constantes!$D$23)))</f>
        <v>1.0972526558268427</v>
      </c>
      <c r="L99" s="75">
        <f t="shared" si="12"/>
        <v>1.7577164252537156</v>
      </c>
      <c r="M99" s="75">
        <f>0.0526*F99*Observaciones!$F98^1.218</f>
        <v>0</v>
      </c>
      <c r="N99" s="75">
        <f>M99*Constantes!$D$35</f>
        <v>0</v>
      </c>
      <c r="O99" s="75">
        <f t="shared" si="13"/>
        <v>0</v>
      </c>
      <c r="P99" s="15"/>
      <c r="Q99" s="74">
        <v>93</v>
      </c>
      <c r="R99" s="140">
        <f>ETo!$I98*((1-Constantes!$E$19)*ETo!$K98+ETo!$L98)</f>
        <v>2.263555363010318</v>
      </c>
      <c r="S99" s="75">
        <f>MIN(R99*Constantes!$E$17,0.8*(AB98+Observaciones!$F98-Y99-AA99-Constantes!$D$14))</f>
        <v>1.4363635715688794</v>
      </c>
      <c r="T99" s="75">
        <f>IF(Observaciones!$F98&gt;0.05*Constantes!$E$18,((Observaciones!$F98-0.05*Constantes!$E$18)^2)/(Observaciones!$F98+0.95*Constantes!$E$18),0)</f>
        <v>0</v>
      </c>
      <c r="U99" s="75">
        <f>(T99*Escenarios!$E$9*10000)/1000</f>
        <v>0</v>
      </c>
      <c r="V99" s="75">
        <f>(Observaciones!$F98*Constantes!$E$28)/1000</f>
        <v>2</v>
      </c>
      <c r="W99" s="75">
        <f>(R99*Constantes!$E$28)/1000</f>
        <v>9.054221452041272</v>
      </c>
      <c r="X99" s="75">
        <f t="shared" si="14"/>
        <v>0</v>
      </c>
      <c r="Y99" s="75">
        <f>IF(X99&gt;Constantes!$E$29,1000*((X99-Constantes!$E$29)/(Escenarios!$E$9*10000)),0)</f>
        <v>0</v>
      </c>
      <c r="Z99" s="75">
        <f>W99*1000/Escenarios!$E$9/10000+S99</f>
        <v>1.4544720144729619</v>
      </c>
      <c r="AA99" s="75">
        <f>MAX(0,AB98+Observaciones!$F98-Y99-Constantes!$D$13)</f>
        <v>0</v>
      </c>
      <c r="AB99" s="75">
        <f>AB98+Observaciones!$F98-Y99-Z99-AA99-AC98</f>
        <v>55.618101389064762</v>
      </c>
      <c r="AC99" s="75">
        <f>MAX(0,(AB99-Constantes!$D$14)*(1-EXP(-Constantes!$D$22)))</f>
        <v>0.66245612104175766</v>
      </c>
      <c r="AD99" s="75">
        <f t="shared" si="15"/>
        <v>242.77571304897526</v>
      </c>
      <c r="AE99" s="75">
        <f>MAX(0,(AD99-Constantes!$D$13)*(1-EXP(-Constantes!$D$23)))</f>
        <v>1.1589115034403477</v>
      </c>
      <c r="AF99" s="75">
        <f t="shared" si="16"/>
        <v>1.8213676244821053</v>
      </c>
      <c r="AG99" s="75">
        <f>0.0526*Y99*Observaciones!$F98^1.218</f>
        <v>0</v>
      </c>
      <c r="AH99" s="75">
        <f>AG99*Constantes!$E$35</f>
        <v>0</v>
      </c>
      <c r="AI99" s="75">
        <f t="shared" si="17"/>
        <v>0</v>
      </c>
      <c r="AJ99" s="15"/>
      <c r="AK99" s="74">
        <v>93</v>
      </c>
      <c r="AL99" s="140">
        <f>ETo!$I98*((1-Constantes!$F$19)*ETo!$K98+ETo!$L98)</f>
        <v>2.2104357650040702</v>
      </c>
      <c r="AM99" s="75">
        <f>MIN(AL99*Constantes!$F$17,0.8*(AV98+Observaciones!$F98-AS99-AU99-Constantes!$D$14))</f>
        <v>1.4026559553296696</v>
      </c>
      <c r="AN99" s="75">
        <f>IF(Observaciones!$F98&gt;0.05*Constantes!$F$18,((Observaciones!$F98-0.05*Constantes!$F$18)^2)/(Observaciones!$F98+0.95*Constantes!$F$18),0)</f>
        <v>0</v>
      </c>
      <c r="AO99" s="75">
        <f>(AN99*Escenarios!$F$9*10000)/1000</f>
        <v>0</v>
      </c>
      <c r="AP99" s="75">
        <f>(Observaciones!$F98*Constantes!$F$28)/1000</f>
        <v>0.5</v>
      </c>
      <c r="AQ99" s="75">
        <f>(AL99*Constantes!$F$28)/1000</f>
        <v>2.2104357650040702</v>
      </c>
      <c r="AR99" s="75">
        <f t="shared" si="18"/>
        <v>0</v>
      </c>
      <c r="AS99" s="75">
        <f>IF(AR99&gt;Constantes!$F$29,1000*((AR99-Constantes!$F$29)/(Escenarios!$F$9*10000)),0)</f>
        <v>0</v>
      </c>
      <c r="AT99" s="75">
        <f>AQ99*1000/Escenarios!$F$9/10000+AM99</f>
        <v>1.4070768268596776</v>
      </c>
      <c r="AU99" s="75">
        <f>MAX(0,AV98+Observaciones!$F98-AS99-Constantes!$D$13)</f>
        <v>0</v>
      </c>
      <c r="AV99" s="75">
        <f>AV98+Observaciones!$F98-AS99-AT99-AU99-AW98</f>
        <v>56.360147217791273</v>
      </c>
      <c r="AW99" s="75">
        <f>MAX(0,(AV99-Constantes!$D$14)*(1-EXP(-Constantes!$D$22)))</f>
        <v>0.67267208524530564</v>
      </c>
      <c r="AX99" s="75">
        <f t="shared" si="19"/>
        <v>244.4764993677845</v>
      </c>
      <c r="AY99" s="75">
        <f>MAX(0,(AX99-Constantes!$D$13)*(1-EXP(-Constantes!$D$23)))</f>
        <v>1.1706596926981492</v>
      </c>
      <c r="AZ99" s="75">
        <f t="shared" si="20"/>
        <v>1.8433317779434548</v>
      </c>
      <c r="BA99" s="75">
        <f>0.0526*AS99*Observaciones!$F98^1.218</f>
        <v>0</v>
      </c>
      <c r="BB99" s="75">
        <f>BA99*Constantes!$F$35</f>
        <v>0</v>
      </c>
      <c r="BC99" s="75">
        <f t="shared" si="21"/>
        <v>0</v>
      </c>
      <c r="BD99" s="15"/>
      <c r="BE99" s="74">
        <v>93</v>
      </c>
      <c r="BF99" s="75">
        <f>0.0526*Observaciones!$F98^2.218</f>
        <v>1.1305797794095535E-2</v>
      </c>
      <c r="BG99" s="75">
        <f>IF(Observaciones!$F98&gt;0.05*$BK$7,((Observaciones!$F98-0.05*$BK$7)^2)/(Observaciones!$F98+0.95*$BK$7),0)</f>
        <v>0</v>
      </c>
      <c r="BH99" s="75">
        <f>0.0526*BG99*Observaciones!$F98^1.218</f>
        <v>0</v>
      </c>
      <c r="BI99" s="28"/>
      <c r="BJ99" s="28"/>
      <c r="BK99" s="103"/>
      <c r="BL99" s="38"/>
    </row>
    <row r="100" spans="2:64" s="2" customFormat="1">
      <c r="B100" s="37"/>
      <c r="C100" s="74">
        <v>94</v>
      </c>
      <c r="D100" s="140">
        <f>ETo!$I99*((1-Constantes!$D$19)*ETo!$K99+ETo!$L99)</f>
        <v>2.2227385412366751</v>
      </c>
      <c r="E100" s="75">
        <f>MIN(D100*Constantes!$D$17,0.8*(H99+Observaciones!$F99-F100-G100-Constantes!$D$14))</f>
        <v>1.4104628152361911</v>
      </c>
      <c r="F100" s="75">
        <f>IF(Observaciones!$F99&gt;0.05*Constantes!$D$18,((Observaciones!$F99-0.05*Constantes!$D$18)^2)/(Observaciones!$F99+0.95*Constantes!$D$18),0)</f>
        <v>0</v>
      </c>
      <c r="G100" s="75">
        <f>MAX(0,H99+Observaciones!$F99-F100-Constantes!$D$13)</f>
        <v>0</v>
      </c>
      <c r="H100" s="75">
        <f>H99+Observaciones!$F99-F100-E100-G100-I99</f>
        <v>53.402458537221726</v>
      </c>
      <c r="I100" s="75">
        <f>MAX(0,(H100-Constantes!$D$14)*(1-EXP(-Constantes!$D$22)))</f>
        <v>0.63195271116325824</v>
      </c>
      <c r="J100" s="75">
        <f t="shared" si="11"/>
        <v>232.75210398592998</v>
      </c>
      <c r="K100" s="75">
        <f>MAX(0,(J100-Constantes!$D$13)*(1-EXP(-Constantes!$D$23)))</f>
        <v>1.0896733780999943</v>
      </c>
      <c r="L100" s="75">
        <f t="shared" si="12"/>
        <v>1.7216260892632524</v>
      </c>
      <c r="M100" s="75">
        <f>0.0526*F100*Observaciones!$F99^1.218</f>
        <v>0</v>
      </c>
      <c r="N100" s="75">
        <f>M100*Constantes!$D$35</f>
        <v>0</v>
      </c>
      <c r="O100" s="75">
        <f t="shared" si="13"/>
        <v>0</v>
      </c>
      <c r="P100" s="15"/>
      <c r="Q100" s="74">
        <v>94</v>
      </c>
      <c r="R100" s="140">
        <f>ETo!$I99*((1-Constantes!$E$19)*ETo!$K99+ETo!$L99)</f>
        <v>2.2227385412366751</v>
      </c>
      <c r="S100" s="75">
        <f>MIN(R100*Constantes!$E$17,0.8*(AB99+Observaciones!$F99-Y100-AA100-Constantes!$D$14))</f>
        <v>1.4104628152361911</v>
      </c>
      <c r="T100" s="75">
        <f>IF(Observaciones!$F99&gt;0.05*Constantes!$E$18,((Observaciones!$F99-0.05*Constantes!$E$18)^2)/(Observaciones!$F99+0.95*Constantes!$E$18),0)</f>
        <v>0</v>
      </c>
      <c r="U100" s="75">
        <f>(T100*Escenarios!$E$9*10000)/1000</f>
        <v>0</v>
      </c>
      <c r="V100" s="75">
        <f>(Observaciones!$F99*Constantes!$E$28)/1000</f>
        <v>0</v>
      </c>
      <c r="W100" s="75">
        <f>(R100*Constantes!$E$28)/1000</f>
        <v>8.8909541649467005</v>
      </c>
      <c r="X100" s="75">
        <f t="shared" si="14"/>
        <v>0</v>
      </c>
      <c r="Y100" s="75">
        <f>IF(X100&gt;Constantes!$E$29,1000*((X100-Constantes!$E$29)/(Escenarios!$E$9*10000)),0)</f>
        <v>0</v>
      </c>
      <c r="Z100" s="75">
        <f>W100*1000/Escenarios!$E$9/10000+S100</f>
        <v>1.4282447235660845</v>
      </c>
      <c r="AA100" s="75">
        <f>MAX(0,AB99+Observaciones!$F99-Y100-Constantes!$D$13)</f>
        <v>0</v>
      </c>
      <c r="AB100" s="75">
        <f>AB99+Observaciones!$F99-Y100-Z100-AA100-AC99</f>
        <v>53.527400544456924</v>
      </c>
      <c r="AC100" s="75">
        <f>MAX(0,(AB100-Constantes!$D$14)*(1-EXP(-Constantes!$D$22)))</f>
        <v>0.63367282469805797</v>
      </c>
      <c r="AD100" s="75">
        <f t="shared" si="15"/>
        <v>241.61680154553491</v>
      </c>
      <c r="AE100" s="75">
        <f>MAX(0,(AD100-Constantes!$D$13)*(1-EXP(-Constantes!$D$23)))</f>
        <v>1.1509063169422618</v>
      </c>
      <c r="AF100" s="75">
        <f t="shared" si="16"/>
        <v>1.7845791416403198</v>
      </c>
      <c r="AG100" s="75">
        <f>0.0526*Y100*Observaciones!$F99^1.218</f>
        <v>0</v>
      </c>
      <c r="AH100" s="75">
        <f>AG100*Constantes!$E$35</f>
        <v>0</v>
      </c>
      <c r="AI100" s="75">
        <f t="shared" si="17"/>
        <v>0</v>
      </c>
      <c r="AJ100" s="15"/>
      <c r="AK100" s="74">
        <v>94</v>
      </c>
      <c r="AL100" s="140">
        <f>ETo!$I99*((1-Constantes!$F$19)*ETo!$K99+ETo!$L99)</f>
        <v>2.1703985488866446</v>
      </c>
      <c r="AM100" s="75">
        <f>MIN(AL100*Constantes!$F$17,0.8*(AV99+Observaciones!$F99-AS100-AU100-Constantes!$D$14))</f>
        <v>1.3772499062098369</v>
      </c>
      <c r="AN100" s="75">
        <f>IF(Observaciones!$F99&gt;0.05*Constantes!$F$18,((Observaciones!$F99-0.05*Constantes!$F$18)^2)/(Observaciones!$F99+0.95*Constantes!$F$18),0)</f>
        <v>0</v>
      </c>
      <c r="AO100" s="75">
        <f>(AN100*Escenarios!$F$9*10000)/1000</f>
        <v>0</v>
      </c>
      <c r="AP100" s="75">
        <f>(Observaciones!$F99*Constantes!$F$28)/1000</f>
        <v>0</v>
      </c>
      <c r="AQ100" s="75">
        <f>(AL100*Constantes!$F$28)/1000</f>
        <v>2.1703985488866446</v>
      </c>
      <c r="AR100" s="75">
        <f t="shared" si="18"/>
        <v>0</v>
      </c>
      <c r="AS100" s="75">
        <f>IF(AR100&gt;Constantes!$F$29,1000*((AR100-Constantes!$F$29)/(Escenarios!$F$9*10000)),0)</f>
        <v>0</v>
      </c>
      <c r="AT100" s="75">
        <f>AQ100*1000/Escenarios!$F$9/10000+AM100</f>
        <v>1.3815907033076102</v>
      </c>
      <c r="AU100" s="75">
        <f>MAX(0,AV99+Observaciones!$F99-AS100-Constantes!$D$13)</f>
        <v>0</v>
      </c>
      <c r="AV100" s="75">
        <f>AV99+Observaciones!$F99-AS100-AT100-AU100-AW99</f>
        <v>54.305884429238361</v>
      </c>
      <c r="AW100" s="75">
        <f>MAX(0,(AV100-Constantes!$D$14)*(1-EXP(-Constantes!$D$22)))</f>
        <v>0.64439044238700172</v>
      </c>
      <c r="AX100" s="75">
        <f t="shared" si="19"/>
        <v>243.30583967508636</v>
      </c>
      <c r="AY100" s="75">
        <f>MAX(0,(AX100-Constantes!$D$13)*(1-EXP(-Constantes!$D$23)))</f>
        <v>1.1625733555291589</v>
      </c>
      <c r="AZ100" s="75">
        <f t="shared" si="20"/>
        <v>1.8069637979161606</v>
      </c>
      <c r="BA100" s="75">
        <f>0.0526*AS100*Observaciones!$F99^1.218</f>
        <v>0</v>
      </c>
      <c r="BB100" s="75">
        <f>BA100*Constantes!$F$35</f>
        <v>0</v>
      </c>
      <c r="BC100" s="75">
        <f t="shared" si="21"/>
        <v>0</v>
      </c>
      <c r="BD100" s="15"/>
      <c r="BE100" s="74">
        <v>94</v>
      </c>
      <c r="BF100" s="75">
        <f>0.0526*Observaciones!$F99^2.218</f>
        <v>0</v>
      </c>
      <c r="BG100" s="75">
        <f>IF(Observaciones!$F99&gt;0.05*$BK$7,((Observaciones!$F99-0.05*$BK$7)^2)/(Observaciones!$F99+0.95*$BK$7),0)</f>
        <v>0</v>
      </c>
      <c r="BH100" s="75">
        <f>0.0526*BG100*Observaciones!$F99^1.218</f>
        <v>0</v>
      </c>
      <c r="BI100" s="28"/>
      <c r="BJ100" s="28"/>
      <c r="BK100" s="103"/>
      <c r="BL100" s="38"/>
    </row>
    <row r="101" spans="2:64" s="2" customFormat="1">
      <c r="B101" s="37"/>
      <c r="C101" s="74">
        <v>95</v>
      </c>
      <c r="D101" s="140">
        <f>ETo!$I100*((1-Constantes!$D$19)*ETo!$K100+ETo!$L100)</f>
        <v>2.2149875779866166</v>
      </c>
      <c r="E101" s="75">
        <f>MIN(D101*Constantes!$D$17,0.8*(H100+Observaciones!$F100-F101-G101-Constantes!$D$14))</f>
        <v>1.4055443575572293</v>
      </c>
      <c r="F101" s="75">
        <f>IF(Observaciones!$F100&gt;0.05*Constantes!$D$18,((Observaciones!$F100-0.05*Constantes!$D$18)^2)/(Observaciones!$F100+0.95*Constantes!$D$18),0)</f>
        <v>0</v>
      </c>
      <c r="G101" s="75">
        <f>MAX(0,H100+Observaciones!$F100-F101-Constantes!$D$13)</f>
        <v>0</v>
      </c>
      <c r="H101" s="75">
        <f>H100+Observaciones!$F100-F101-E101-G101-I100</f>
        <v>51.364961468501235</v>
      </c>
      <c r="I101" s="75">
        <f>MAX(0,(H101-Constantes!$D$14)*(1-EXP(-Constantes!$D$22)))</f>
        <v>0.60390188692426883</v>
      </c>
      <c r="J101" s="75">
        <f t="shared" si="11"/>
        <v>231.66243060782998</v>
      </c>
      <c r="K101" s="75">
        <f>MAX(0,(J101-Constantes!$D$13)*(1-EXP(-Constantes!$D$23)))</f>
        <v>1.0821464542686281</v>
      </c>
      <c r="L101" s="75">
        <f t="shared" si="12"/>
        <v>1.686048341192897</v>
      </c>
      <c r="M101" s="75">
        <f>0.0526*F101*Observaciones!$F100^1.218</f>
        <v>0</v>
      </c>
      <c r="N101" s="75">
        <f>M101*Constantes!$D$35</f>
        <v>0</v>
      </c>
      <c r="O101" s="75">
        <f t="shared" si="13"/>
        <v>0</v>
      </c>
      <c r="P101" s="15"/>
      <c r="Q101" s="74">
        <v>95</v>
      </c>
      <c r="R101" s="140">
        <f>ETo!$I100*((1-Constantes!$E$19)*ETo!$K100+ETo!$L100)</f>
        <v>2.2149875779866166</v>
      </c>
      <c r="S101" s="75">
        <f>MIN(R101*Constantes!$E$17,0.8*(AB100+Observaciones!$F100-Y101-AA101-Constantes!$D$14))</f>
        <v>1.4055443575572293</v>
      </c>
      <c r="T101" s="75">
        <f>IF(Observaciones!$F100&gt;0.05*Constantes!$E$18,((Observaciones!$F100-0.05*Constantes!$E$18)^2)/(Observaciones!$F100+0.95*Constantes!$E$18),0)</f>
        <v>0</v>
      </c>
      <c r="U101" s="75">
        <f>(T101*Escenarios!$E$9*10000)/1000</f>
        <v>0</v>
      </c>
      <c r="V101" s="75">
        <f>(Observaciones!$F100*Constantes!$E$28)/1000</f>
        <v>0</v>
      </c>
      <c r="W101" s="75">
        <f>(R101*Constantes!$E$28)/1000</f>
        <v>8.8599503119464664</v>
      </c>
      <c r="X101" s="75">
        <f t="shared" si="14"/>
        <v>0</v>
      </c>
      <c r="Y101" s="75">
        <f>IF(X101&gt;Constantes!$E$29,1000*((X101-Constantes!$E$29)/(Escenarios!$E$9*10000)),0)</f>
        <v>0</v>
      </c>
      <c r="Z101" s="75">
        <f>W101*1000/Escenarios!$E$9/10000+S101</f>
        <v>1.4232642581811221</v>
      </c>
      <c r="AA101" s="75">
        <f>MAX(0,AB100+Observaciones!$F100-Y101-Constantes!$D$13)</f>
        <v>0</v>
      </c>
      <c r="AB101" s="75">
        <f>AB100+Observaciones!$F100-Y101-Z101-AA101-AC100</f>
        <v>51.470463461577744</v>
      </c>
      <c r="AC101" s="75">
        <f>MAX(0,(AB101-Constantes!$D$14)*(1-EXP(-Constantes!$D$22)))</f>
        <v>0.60535436403949261</v>
      </c>
      <c r="AD101" s="75">
        <f t="shared" si="15"/>
        <v>240.46589522859264</v>
      </c>
      <c r="AE101" s="75">
        <f>MAX(0,(AD101-Constantes!$D$13)*(1-EXP(-Constantes!$D$23)))</f>
        <v>1.1429564263064389</v>
      </c>
      <c r="AF101" s="75">
        <f t="shared" si="16"/>
        <v>1.7483107903459314</v>
      </c>
      <c r="AG101" s="75">
        <f>0.0526*Y101*Observaciones!$F100^1.218</f>
        <v>0</v>
      </c>
      <c r="AH101" s="75">
        <f>AG101*Constantes!$E$35</f>
        <v>0</v>
      </c>
      <c r="AI101" s="75">
        <f t="shared" si="17"/>
        <v>0</v>
      </c>
      <c r="AJ101" s="15"/>
      <c r="AK101" s="74">
        <v>95</v>
      </c>
      <c r="AL101" s="140">
        <f>ETo!$I100*((1-Constantes!$F$19)*ETo!$K100+ETo!$L100)</f>
        <v>2.1627682700573279</v>
      </c>
      <c r="AM101" s="75">
        <f>MIN(AL101*Constantes!$F$17,0.8*(AV100+Observaciones!$F100-AS101-AU101-Constantes!$D$14))</f>
        <v>1.372408030137158</v>
      </c>
      <c r="AN101" s="75">
        <f>IF(Observaciones!$F100&gt;0.05*Constantes!$F$18,((Observaciones!$F100-0.05*Constantes!$F$18)^2)/(Observaciones!$F100+0.95*Constantes!$F$18),0)</f>
        <v>0</v>
      </c>
      <c r="AO101" s="75">
        <f>(AN101*Escenarios!$F$9*10000)/1000</f>
        <v>0</v>
      </c>
      <c r="AP101" s="75">
        <f>(Observaciones!$F100*Constantes!$F$28)/1000</f>
        <v>0</v>
      </c>
      <c r="AQ101" s="75">
        <f>(AL101*Constantes!$F$28)/1000</f>
        <v>2.1627682700573279</v>
      </c>
      <c r="AR101" s="75">
        <f t="shared" si="18"/>
        <v>0</v>
      </c>
      <c r="AS101" s="75">
        <f>IF(AR101&gt;Constantes!$F$29,1000*((AR101-Constantes!$F$29)/(Escenarios!$F$9*10000)),0)</f>
        <v>0</v>
      </c>
      <c r="AT101" s="75">
        <f>AQ101*1000/Escenarios!$F$9/10000+AM101</f>
        <v>1.3767335666772726</v>
      </c>
      <c r="AU101" s="75">
        <f>MAX(0,AV100+Observaciones!$F100-AS101-Constantes!$D$13)</f>
        <v>0</v>
      </c>
      <c r="AV101" s="75">
        <f>AV100+Observaciones!$F100-AS101-AT101-AU101-AW100</f>
        <v>52.284760420174088</v>
      </c>
      <c r="AW101" s="75">
        <f>MAX(0,(AV101-Constantes!$D$14)*(1-EXP(-Constantes!$D$22)))</f>
        <v>0.61656503089864734</v>
      </c>
      <c r="AX101" s="75">
        <f t="shared" si="19"/>
        <v>242.1432663195572</v>
      </c>
      <c r="AY101" s="75">
        <f>MAX(0,(AX101-Constantes!$D$13)*(1-EXP(-Constantes!$D$23)))</f>
        <v>1.1545428747710607</v>
      </c>
      <c r="AZ101" s="75">
        <f t="shared" si="20"/>
        <v>1.7711079056697079</v>
      </c>
      <c r="BA101" s="75">
        <f>0.0526*AS101*Observaciones!$F100^1.218</f>
        <v>0</v>
      </c>
      <c r="BB101" s="75">
        <f>BA101*Constantes!$F$35</f>
        <v>0</v>
      </c>
      <c r="BC101" s="75">
        <f t="shared" si="21"/>
        <v>0</v>
      </c>
      <c r="BD101" s="15"/>
      <c r="BE101" s="74">
        <v>95</v>
      </c>
      <c r="BF101" s="75">
        <f>0.0526*Observaciones!$F100^2.218</f>
        <v>0</v>
      </c>
      <c r="BG101" s="75">
        <f>IF(Observaciones!$F100&gt;0.05*$BK$7,((Observaciones!$F100-0.05*$BK$7)^2)/(Observaciones!$F100+0.95*$BK$7),0)</f>
        <v>0</v>
      </c>
      <c r="BH101" s="75">
        <f>0.0526*BG101*Observaciones!$F100^1.218</f>
        <v>0</v>
      </c>
      <c r="BI101" s="28"/>
      <c r="BJ101" s="28"/>
      <c r="BK101" s="103"/>
      <c r="BL101" s="38"/>
    </row>
    <row r="102" spans="2:64" s="2" customFormat="1">
      <c r="B102" s="37"/>
      <c r="C102" s="74">
        <v>96</v>
      </c>
      <c r="D102" s="140">
        <f>ETo!$I101*((1-Constantes!$D$19)*ETo!$K101+ETo!$L101)</f>
        <v>2.1044500128989427</v>
      </c>
      <c r="E102" s="75">
        <f>MIN(D102*Constantes!$D$17,0.8*(H101+Observaciones!$F101-F102-G102-Constantes!$D$14))</f>
        <v>1.3354015484276542</v>
      </c>
      <c r="F102" s="75">
        <f>IF(Observaciones!$F101&gt;0.05*Constantes!$D$18,((Observaciones!$F101-0.05*Constantes!$D$18)^2)/(Observaciones!$F101+0.95*Constantes!$D$18),0)</f>
        <v>0</v>
      </c>
      <c r="G102" s="75">
        <f>MAX(0,H101+Observaciones!$F101-F102-Constantes!$D$13)</f>
        <v>0</v>
      </c>
      <c r="H102" s="75">
        <f>H101+Observaciones!$F101-F102-E102-G102-I101</f>
        <v>49.425658033149311</v>
      </c>
      <c r="I102" s="75">
        <f>MAX(0,(H102-Constantes!$D$14)*(1-EXP(-Constantes!$D$22)))</f>
        <v>0.57720292345273516</v>
      </c>
      <c r="J102" s="75">
        <f t="shared" si="11"/>
        <v>230.58028415356134</v>
      </c>
      <c r="K102" s="75">
        <f>MAX(0,(J102-Constantes!$D$13)*(1-EXP(-Constantes!$D$23)))</f>
        <v>1.0746715226979719</v>
      </c>
      <c r="L102" s="75">
        <f t="shared" si="12"/>
        <v>1.6518744461507071</v>
      </c>
      <c r="M102" s="75">
        <f>0.0526*F102*Observaciones!$F101^1.218</f>
        <v>0</v>
      </c>
      <c r="N102" s="75">
        <f>M102*Constantes!$D$35</f>
        <v>0</v>
      </c>
      <c r="O102" s="75">
        <f t="shared" si="13"/>
        <v>0</v>
      </c>
      <c r="P102" s="15"/>
      <c r="Q102" s="74">
        <v>96</v>
      </c>
      <c r="R102" s="140">
        <f>ETo!$I101*((1-Constantes!$E$19)*ETo!$K101+ETo!$L101)</f>
        <v>2.1044500128989427</v>
      </c>
      <c r="S102" s="75">
        <f>MIN(R102*Constantes!$E$17,0.8*(AB101+Observaciones!$F101-Y102-AA102-Constantes!$D$14))</f>
        <v>1.3354015484276542</v>
      </c>
      <c r="T102" s="75">
        <f>IF(Observaciones!$F101&gt;0.05*Constantes!$E$18,((Observaciones!$F101-0.05*Constantes!$E$18)^2)/(Observaciones!$F101+0.95*Constantes!$E$18),0)</f>
        <v>0</v>
      </c>
      <c r="U102" s="75">
        <f>(T102*Escenarios!$E$9*10000)/1000</f>
        <v>0</v>
      </c>
      <c r="V102" s="75">
        <f>(Observaciones!$F101*Constantes!$E$28)/1000</f>
        <v>0</v>
      </c>
      <c r="W102" s="75">
        <f>(R102*Constantes!$E$28)/1000</f>
        <v>8.4178000515957709</v>
      </c>
      <c r="X102" s="75">
        <f t="shared" si="14"/>
        <v>0</v>
      </c>
      <c r="Y102" s="75">
        <f>IF(X102&gt;Constantes!$E$29,1000*((X102-Constantes!$E$29)/(Escenarios!$E$9*10000)),0)</f>
        <v>0</v>
      </c>
      <c r="Z102" s="75">
        <f>W102*1000/Escenarios!$E$9/10000+S102</f>
        <v>1.3522371485308458</v>
      </c>
      <c r="AA102" s="75">
        <f>MAX(0,AB101+Observaciones!$F101-Y102-Constantes!$D$13)</f>
        <v>0</v>
      </c>
      <c r="AB102" s="75">
        <f>AB101+Observaciones!$F101-Y102-Z102-AA102-AC101</f>
        <v>49.512871949007405</v>
      </c>
      <c r="AC102" s="75">
        <f>MAX(0,(AB102-Constantes!$D$14)*(1-EXP(-Constantes!$D$22)))</f>
        <v>0.57840362320464489</v>
      </c>
      <c r="AD102" s="75">
        <f t="shared" si="15"/>
        <v>239.32293880228622</v>
      </c>
      <c r="AE102" s="75">
        <f>MAX(0,(AD102-Constantes!$D$13)*(1-EXP(-Constantes!$D$23)))</f>
        <v>1.1350614495764582</v>
      </c>
      <c r="AF102" s="75">
        <f t="shared" si="16"/>
        <v>1.7134650727811032</v>
      </c>
      <c r="AG102" s="75">
        <f>0.0526*Y102*Observaciones!$F101^1.218</f>
        <v>0</v>
      </c>
      <c r="AH102" s="75">
        <f>AG102*Constantes!$E$35</f>
        <v>0</v>
      </c>
      <c r="AI102" s="75">
        <f t="shared" si="17"/>
        <v>0</v>
      </c>
      <c r="AJ102" s="15"/>
      <c r="AK102" s="74">
        <v>96</v>
      </c>
      <c r="AL102" s="140">
        <f>ETo!$I101*((1-Constantes!$F$19)*ETo!$K101+ETo!$L101)</f>
        <v>2.0544833442752179</v>
      </c>
      <c r="AM102" s="75">
        <f>MIN(AL102*Constantes!$F$17,0.8*(AV101+Observaciones!$F101-AS102-AU102-Constantes!$D$14))</f>
        <v>1.3036946576766701</v>
      </c>
      <c r="AN102" s="75">
        <f>IF(Observaciones!$F101&gt;0.05*Constantes!$F$18,((Observaciones!$F101-0.05*Constantes!$F$18)^2)/(Observaciones!$F101+0.95*Constantes!$F$18),0)</f>
        <v>0</v>
      </c>
      <c r="AO102" s="75">
        <f>(AN102*Escenarios!$F$9*10000)/1000</f>
        <v>0</v>
      </c>
      <c r="AP102" s="75">
        <f>(Observaciones!$F101*Constantes!$F$28)/1000</f>
        <v>0</v>
      </c>
      <c r="AQ102" s="75">
        <f>(AL102*Constantes!$F$28)/1000</f>
        <v>2.0544833442752179</v>
      </c>
      <c r="AR102" s="75">
        <f t="shared" si="18"/>
        <v>0</v>
      </c>
      <c r="AS102" s="75">
        <f>IF(AR102&gt;Constantes!$F$29,1000*((AR102-Constantes!$F$29)/(Escenarios!$F$9*10000)),0)</f>
        <v>0</v>
      </c>
      <c r="AT102" s="75">
        <f>AQ102*1000/Escenarios!$F$9/10000+AM102</f>
        <v>1.3078036243652207</v>
      </c>
      <c r="AU102" s="75">
        <f>MAX(0,AV101+Observaciones!$F101-AS102-Constantes!$D$13)</f>
        <v>0</v>
      </c>
      <c r="AV102" s="75">
        <f>AV101+Observaciones!$F101-AS102-AT102-AU102-AW101</f>
        <v>50.360391764910219</v>
      </c>
      <c r="AW102" s="75">
        <f>MAX(0,(AV102-Constantes!$D$14)*(1-EXP(-Constantes!$D$22)))</f>
        <v>0.59007167895791268</v>
      </c>
      <c r="AX102" s="75">
        <f t="shared" si="19"/>
        <v>240.98872344478613</v>
      </c>
      <c r="AY102" s="75">
        <f>MAX(0,(AX102-Constantes!$D$13)*(1-EXP(-Constantes!$D$23)))</f>
        <v>1.1465678645954418</v>
      </c>
      <c r="AZ102" s="75">
        <f t="shared" si="20"/>
        <v>1.7366395435533546</v>
      </c>
      <c r="BA102" s="75">
        <f>0.0526*AS102*Observaciones!$F101^1.218</f>
        <v>0</v>
      </c>
      <c r="BB102" s="75">
        <f>BA102*Constantes!$F$35</f>
        <v>0</v>
      </c>
      <c r="BC102" s="75">
        <f t="shared" si="21"/>
        <v>0</v>
      </c>
      <c r="BD102" s="15"/>
      <c r="BE102" s="74">
        <v>96</v>
      </c>
      <c r="BF102" s="75">
        <f>0.0526*Observaciones!$F101^2.218</f>
        <v>0</v>
      </c>
      <c r="BG102" s="75">
        <f>IF(Observaciones!$F101&gt;0.05*$BK$7,((Observaciones!$F101-0.05*$BK$7)^2)/(Observaciones!$F101+0.95*$BK$7),0)</f>
        <v>0</v>
      </c>
      <c r="BH102" s="75">
        <f>0.0526*BG102*Observaciones!$F101^1.218</f>
        <v>0</v>
      </c>
      <c r="BI102" s="28"/>
      <c r="BJ102" s="28"/>
      <c r="BK102" s="103"/>
      <c r="BL102" s="38"/>
    </row>
    <row r="103" spans="2:64" s="2" customFormat="1">
      <c r="B103" s="37"/>
      <c r="C103" s="74">
        <v>97</v>
      </c>
      <c r="D103" s="140">
        <f>ETo!$I102*((1-Constantes!$D$19)*ETo!$K102+ETo!$L102)</f>
        <v>2.1177297761967573</v>
      </c>
      <c r="E103" s="75">
        <f>MIN(D103*Constantes!$D$17,0.8*(H102+Observaciones!$F102-F103-G103-Constantes!$D$14))</f>
        <v>1.3438283660578936</v>
      </c>
      <c r="F103" s="75">
        <f>IF(Observaciones!$F102&gt;0.05*Constantes!$D$18,((Observaciones!$F102-0.05*Constantes!$D$18)^2)/(Observaciones!$F102+0.95*Constantes!$D$18),0)</f>
        <v>0</v>
      </c>
      <c r="G103" s="75">
        <f>MAX(0,H102+Observaciones!$F102-F103-Constantes!$D$13)</f>
        <v>0</v>
      </c>
      <c r="H103" s="75">
        <f>H102+Observaciones!$F102-F103-E103-G103-I102</f>
        <v>47.704626743638684</v>
      </c>
      <c r="I103" s="75">
        <f>MAX(0,(H103-Constantes!$D$14)*(1-EXP(-Constantes!$D$22)))</f>
        <v>0.55350897711386726</v>
      </c>
      <c r="J103" s="75">
        <f t="shared" si="11"/>
        <v>229.50561263086337</v>
      </c>
      <c r="K103" s="75">
        <f>MAX(0,(J103-Constantes!$D$13)*(1-EXP(-Constantes!$D$23)))</f>
        <v>1.0672482242512482</v>
      </c>
      <c r="L103" s="75">
        <f t="shared" si="12"/>
        <v>1.6207572013651155</v>
      </c>
      <c r="M103" s="75">
        <f>0.0526*F103*Observaciones!$F102^1.218</f>
        <v>0</v>
      </c>
      <c r="N103" s="75">
        <f>M103*Constantes!$D$35</f>
        <v>0</v>
      </c>
      <c r="O103" s="75">
        <f t="shared" si="13"/>
        <v>0</v>
      </c>
      <c r="P103" s="15"/>
      <c r="Q103" s="74">
        <v>97</v>
      </c>
      <c r="R103" s="140">
        <f>ETo!$I102*((1-Constantes!$E$19)*ETo!$K102+ETo!$L102)</f>
        <v>2.1177297761967573</v>
      </c>
      <c r="S103" s="75">
        <f>MIN(R103*Constantes!$E$17,0.8*(AB102+Observaciones!$F102-Y103-AA103-Constantes!$D$14))</f>
        <v>1.3438283660578936</v>
      </c>
      <c r="T103" s="75">
        <f>IF(Observaciones!$F102&gt;0.05*Constantes!$E$18,((Observaciones!$F102-0.05*Constantes!$E$18)^2)/(Observaciones!$F102+0.95*Constantes!$E$18),0)</f>
        <v>0</v>
      </c>
      <c r="U103" s="75">
        <f>(T103*Escenarios!$E$9*10000)/1000</f>
        <v>0</v>
      </c>
      <c r="V103" s="75">
        <f>(Observaciones!$F102*Constantes!$E$28)/1000</f>
        <v>0.8</v>
      </c>
      <c r="W103" s="75">
        <f>(R103*Constantes!$E$28)/1000</f>
        <v>8.4709191047870291</v>
      </c>
      <c r="X103" s="75">
        <f t="shared" si="14"/>
        <v>0</v>
      </c>
      <c r="Y103" s="75">
        <f>IF(X103&gt;Constantes!$E$29,1000*((X103-Constantes!$E$29)/(Escenarios!$E$9*10000)),0)</f>
        <v>0</v>
      </c>
      <c r="Z103" s="75">
        <f>W103*1000/Escenarios!$E$9/10000+S103</f>
        <v>1.3607702042674676</v>
      </c>
      <c r="AA103" s="75">
        <f>MAX(0,AB102+Observaciones!$F102-Y103-Constantes!$D$13)</f>
        <v>0</v>
      </c>
      <c r="AB103" s="75">
        <f>AB102+Observaciones!$F102-Y103-Z103-AA103-AC102</f>
        <v>47.773698121535297</v>
      </c>
      <c r="AC103" s="75">
        <f>MAX(0,(AB103-Constantes!$D$14)*(1-EXP(-Constantes!$D$22)))</f>
        <v>0.55445990318442084</v>
      </c>
      <c r="AD103" s="75">
        <f t="shared" si="15"/>
        <v>238.18787735270976</v>
      </c>
      <c r="AE103" s="75">
        <f>MAX(0,(AD103-Constantes!$D$13)*(1-EXP(-Constantes!$D$23)))</f>
        <v>1.1272210074342641</v>
      </c>
      <c r="AF103" s="75">
        <f t="shared" si="16"/>
        <v>1.681680910618685</v>
      </c>
      <c r="AG103" s="75">
        <f>0.0526*Y103*Observaciones!$F102^1.218</f>
        <v>0</v>
      </c>
      <c r="AH103" s="75">
        <f>AG103*Constantes!$E$35</f>
        <v>0</v>
      </c>
      <c r="AI103" s="75">
        <f t="shared" si="17"/>
        <v>0</v>
      </c>
      <c r="AJ103" s="15"/>
      <c r="AK103" s="74">
        <v>97</v>
      </c>
      <c r="AL103" s="140">
        <f>ETo!$I102*((1-Constantes!$F$19)*ETo!$K102+ETo!$L102)</f>
        <v>2.0674346337398632</v>
      </c>
      <c r="AM103" s="75">
        <f>MIN(AL103*Constantes!$F$17,0.8*(AV102+Observaciones!$F102-AS103-AU103-Constantes!$D$14))</f>
        <v>1.3119130386784588</v>
      </c>
      <c r="AN103" s="75">
        <f>IF(Observaciones!$F102&gt;0.05*Constantes!$F$18,((Observaciones!$F102-0.05*Constantes!$F$18)^2)/(Observaciones!$F102+0.95*Constantes!$F$18),0)</f>
        <v>0</v>
      </c>
      <c r="AO103" s="75">
        <f>(AN103*Escenarios!$F$9*10000)/1000</f>
        <v>0</v>
      </c>
      <c r="AP103" s="75">
        <f>(Observaciones!$F102*Constantes!$F$28)/1000</f>
        <v>0.2</v>
      </c>
      <c r="AQ103" s="75">
        <f>(AL103*Constantes!$F$28)/1000</f>
        <v>2.0674346337398632</v>
      </c>
      <c r="AR103" s="75">
        <f t="shared" si="18"/>
        <v>0</v>
      </c>
      <c r="AS103" s="75">
        <f>IF(AR103&gt;Constantes!$F$29,1000*((AR103-Constantes!$F$29)/(Escenarios!$F$9*10000)),0)</f>
        <v>0</v>
      </c>
      <c r="AT103" s="75">
        <f>AQ103*1000/Escenarios!$F$9/10000+AM103</f>
        <v>1.3160479079459384</v>
      </c>
      <c r="AU103" s="75">
        <f>MAX(0,AV102+Observaciones!$F102-AS103-Constantes!$D$13)</f>
        <v>0</v>
      </c>
      <c r="AV103" s="75">
        <f>AV102+Observaciones!$F102-AS103-AT103-AU103-AW102</f>
        <v>48.654272178006373</v>
      </c>
      <c r="AW103" s="75">
        <f>MAX(0,(AV103-Constantes!$D$14)*(1-EXP(-Constantes!$D$22)))</f>
        <v>0.56658302643533953</v>
      </c>
      <c r="AX103" s="75">
        <f t="shared" si="19"/>
        <v>239.84215558019068</v>
      </c>
      <c r="AY103" s="75">
        <f>MAX(0,(AX103-Constantes!$D$13)*(1-EXP(-Constantes!$D$23)))</f>
        <v>1.1386479418390008</v>
      </c>
      <c r="AZ103" s="75">
        <f t="shared" si="20"/>
        <v>1.7052309682743403</v>
      </c>
      <c r="BA103" s="75">
        <f>0.0526*AS103*Observaciones!$F102^1.218</f>
        <v>0</v>
      </c>
      <c r="BB103" s="75">
        <f>BA103*Constantes!$F$35</f>
        <v>0</v>
      </c>
      <c r="BC103" s="75">
        <f t="shared" si="21"/>
        <v>0</v>
      </c>
      <c r="BD103" s="15"/>
      <c r="BE103" s="74">
        <v>97</v>
      </c>
      <c r="BF103" s="75">
        <f>0.0526*Observaciones!$F102^2.218</f>
        <v>1.4813929535417848E-3</v>
      </c>
      <c r="BG103" s="75">
        <f>IF(Observaciones!$F102&gt;0.05*$BK$7,((Observaciones!$F102-0.05*$BK$7)^2)/(Observaciones!$F102+0.95*$BK$7),0)</f>
        <v>0</v>
      </c>
      <c r="BH103" s="75">
        <f>0.0526*BG103*Observaciones!$F102^1.218</f>
        <v>0</v>
      </c>
      <c r="BI103" s="28"/>
      <c r="BJ103" s="28"/>
      <c r="BK103" s="103"/>
      <c r="BL103" s="38"/>
    </row>
    <row r="104" spans="2:64" s="2" customFormat="1">
      <c r="B104" s="37"/>
      <c r="C104" s="74">
        <v>98</v>
      </c>
      <c r="D104" s="140">
        <f>ETo!$I103*((1-Constantes!$D$19)*ETo!$K103+ETo!$L103)</f>
        <v>2.1168839161378523</v>
      </c>
      <c r="E104" s="75">
        <f>MIN(D104*Constantes!$D$17,0.8*(H103+Observaciones!$F103-F104-G104-Constantes!$D$14))</f>
        <v>1.3432916163962283</v>
      </c>
      <c r="F104" s="75">
        <f>IF(Observaciones!$F103&gt;0.05*Constantes!$D$18,((Observaciones!$F103-0.05*Constantes!$D$18)^2)/(Observaciones!$F103+0.95*Constantes!$D$18),0)</f>
        <v>0</v>
      </c>
      <c r="G104" s="75">
        <f>MAX(0,H103+Observaciones!$F103-F104-Constantes!$D$13)</f>
        <v>0</v>
      </c>
      <c r="H104" s="75">
        <f>H103+Observaciones!$F103-F104-E104-G104-I103</f>
        <v>45.807826150128591</v>
      </c>
      <c r="I104" s="75">
        <f>MAX(0,(H104-Constantes!$D$14)*(1-EXP(-Constantes!$D$22)))</f>
        <v>0.5273951628258422</v>
      </c>
      <c r="J104" s="75">
        <f t="shared" si="11"/>
        <v>228.43836440661212</v>
      </c>
      <c r="K104" s="75">
        <f>MAX(0,(J104-Constantes!$D$13)*(1-EXP(-Constantes!$D$23)))</f>
        <v>1.0598762022724175</v>
      </c>
      <c r="L104" s="75">
        <f t="shared" si="12"/>
        <v>1.5872713650982597</v>
      </c>
      <c r="M104" s="75">
        <f>0.0526*F104*Observaciones!$F103^1.218</f>
        <v>0</v>
      </c>
      <c r="N104" s="75">
        <f>M104*Constantes!$D$35</f>
        <v>0</v>
      </c>
      <c r="O104" s="75">
        <f t="shared" si="13"/>
        <v>0</v>
      </c>
      <c r="P104" s="15"/>
      <c r="Q104" s="74">
        <v>98</v>
      </c>
      <c r="R104" s="140">
        <f>ETo!$I103*((1-Constantes!$E$19)*ETo!$K103+ETo!$L103)</f>
        <v>2.1168839161378523</v>
      </c>
      <c r="S104" s="75">
        <f>MIN(R104*Constantes!$E$17,0.8*(AB103+Observaciones!$F103-Y104-AA104-Constantes!$D$14))</f>
        <v>1.3432916163962283</v>
      </c>
      <c r="T104" s="75">
        <f>IF(Observaciones!$F103&gt;0.05*Constantes!$E$18,((Observaciones!$F103-0.05*Constantes!$E$18)^2)/(Observaciones!$F103+0.95*Constantes!$E$18),0)</f>
        <v>0</v>
      </c>
      <c r="U104" s="75">
        <f>(T104*Escenarios!$E$9*10000)/1000</f>
        <v>0</v>
      </c>
      <c r="V104" s="75">
        <f>(Observaciones!$F103*Constantes!$E$28)/1000</f>
        <v>0</v>
      </c>
      <c r="W104" s="75">
        <f>(R104*Constantes!$E$28)/1000</f>
        <v>8.4675356645514093</v>
      </c>
      <c r="X104" s="75">
        <f t="shared" si="14"/>
        <v>0</v>
      </c>
      <c r="Y104" s="75">
        <f>IF(X104&gt;Constantes!$E$29,1000*((X104-Constantes!$E$29)/(Escenarios!$E$9*10000)),0)</f>
        <v>0</v>
      </c>
      <c r="Z104" s="75">
        <f>W104*1000/Escenarios!$E$9/10000+S104</f>
        <v>1.3602266877253311</v>
      </c>
      <c r="AA104" s="75">
        <f>MAX(0,AB103+Observaciones!$F103-Y104-Constantes!$D$13)</f>
        <v>0</v>
      </c>
      <c r="AB104" s="75">
        <f>AB103+Observaciones!$F103-Y104-Z104-AA104-AC103</f>
        <v>45.859011530625544</v>
      </c>
      <c r="AC104" s="75">
        <f>MAX(0,(AB104-Constantes!$D$14)*(1-EXP(-Constantes!$D$22)))</f>
        <v>0.52809984708476365</v>
      </c>
      <c r="AD104" s="75">
        <f t="shared" si="15"/>
        <v>237.0606563452755</v>
      </c>
      <c r="AE104" s="75">
        <f>MAX(0,(AD104-Constantes!$D$13)*(1-EXP(-Constantes!$D$23)))</f>
        <v>1.119434723181943</v>
      </c>
      <c r="AF104" s="75">
        <f t="shared" si="16"/>
        <v>1.6475345702667066</v>
      </c>
      <c r="AG104" s="75">
        <f>0.0526*Y104*Observaciones!$F103^1.218</f>
        <v>0</v>
      </c>
      <c r="AH104" s="75">
        <f>AG104*Constantes!$E$35</f>
        <v>0</v>
      </c>
      <c r="AI104" s="75">
        <f t="shared" si="17"/>
        <v>0</v>
      </c>
      <c r="AJ104" s="15"/>
      <c r="AK104" s="74">
        <v>98</v>
      </c>
      <c r="AL104" s="140">
        <f>ETo!$I103*((1-Constantes!$F$19)*ETo!$K103+ETo!$L103)</f>
        <v>2.0665616432127676</v>
      </c>
      <c r="AM104" s="75">
        <f>MIN(AL104*Constantes!$F$17,0.8*(AV103+Observaciones!$F103-AS104-AU104-Constantes!$D$14))</f>
        <v>1.3113590730843601</v>
      </c>
      <c r="AN104" s="75">
        <f>IF(Observaciones!$F103&gt;0.05*Constantes!$F$18,((Observaciones!$F103-0.05*Constantes!$F$18)^2)/(Observaciones!$F103+0.95*Constantes!$F$18),0)</f>
        <v>0</v>
      </c>
      <c r="AO104" s="75">
        <f>(AN104*Escenarios!$F$9*10000)/1000</f>
        <v>0</v>
      </c>
      <c r="AP104" s="75">
        <f>(Observaciones!$F103*Constantes!$F$28)/1000</f>
        <v>0</v>
      </c>
      <c r="AQ104" s="75">
        <f>(AL104*Constantes!$F$28)/1000</f>
        <v>2.0665616432127676</v>
      </c>
      <c r="AR104" s="75">
        <f t="shared" si="18"/>
        <v>0</v>
      </c>
      <c r="AS104" s="75">
        <f>IF(AR104&gt;Constantes!$F$29,1000*((AR104-Constantes!$F$29)/(Escenarios!$F$9*10000)),0)</f>
        <v>0</v>
      </c>
      <c r="AT104" s="75">
        <f>AQ104*1000/Escenarios!$F$9/10000+AM104</f>
        <v>1.3154921963707855</v>
      </c>
      <c r="AU104" s="75">
        <f>MAX(0,AV103+Observaciones!$F103-AS104-Constantes!$D$13)</f>
        <v>0</v>
      </c>
      <c r="AV104" s="75">
        <f>AV103+Observaciones!$F103-AS104-AT104-AU104-AW103</f>
        <v>46.772196955200251</v>
      </c>
      <c r="AW104" s="75">
        <f>MAX(0,(AV104-Constantes!$D$14)*(1-EXP(-Constantes!$D$22)))</f>
        <v>0.54067194067724078</v>
      </c>
      <c r="AX104" s="75">
        <f t="shared" si="19"/>
        <v>238.70350763835168</v>
      </c>
      <c r="AY104" s="75">
        <f>MAX(0,(AX104-Constantes!$D$13)*(1-EXP(-Constantes!$D$23)))</f>
        <v>1.1307827259851382</v>
      </c>
      <c r="AZ104" s="75">
        <f t="shared" si="20"/>
        <v>1.6714546666623789</v>
      </c>
      <c r="BA104" s="75">
        <f>0.0526*AS104*Observaciones!$F103^1.218</f>
        <v>0</v>
      </c>
      <c r="BB104" s="75">
        <f>BA104*Constantes!$F$35</f>
        <v>0</v>
      </c>
      <c r="BC104" s="75">
        <f t="shared" si="21"/>
        <v>0</v>
      </c>
      <c r="BD104" s="15"/>
      <c r="BE104" s="74">
        <v>98</v>
      </c>
      <c r="BF104" s="75">
        <f>0.0526*Observaciones!$F103^2.218</f>
        <v>0</v>
      </c>
      <c r="BG104" s="75">
        <f>IF(Observaciones!$F103&gt;0.05*$BK$7,((Observaciones!$F103-0.05*$BK$7)^2)/(Observaciones!$F103+0.95*$BK$7),0)</f>
        <v>0</v>
      </c>
      <c r="BH104" s="75">
        <f>0.0526*BG104*Observaciones!$F103^1.218</f>
        <v>0</v>
      </c>
      <c r="BI104" s="28"/>
      <c r="BJ104" s="28"/>
      <c r="BK104" s="103"/>
      <c r="BL104" s="38"/>
    </row>
    <row r="105" spans="2:64" s="2" customFormat="1">
      <c r="B105" s="37"/>
      <c r="C105" s="74">
        <v>99</v>
      </c>
      <c r="D105" s="140">
        <f>ETo!$I104*((1-Constantes!$D$19)*ETo!$K104+ETo!$L104)</f>
        <v>2.0676040423595605</v>
      </c>
      <c r="E105" s="75">
        <f>MIN(D105*Constantes!$D$17,0.8*(H104+Observaciones!$F104-F105-G105-Constantes!$D$14))</f>
        <v>1.3120205387529076</v>
      </c>
      <c r="F105" s="75">
        <f>IF(Observaciones!$F104&gt;0.05*Constantes!$D$18,((Observaciones!$F104-0.05*Constantes!$D$18)^2)/(Observaciones!$F104+0.95*Constantes!$D$18),0)</f>
        <v>0</v>
      </c>
      <c r="G105" s="75">
        <f>MAX(0,H104+Observaciones!$F104-F105-Constantes!$D$13)</f>
        <v>0</v>
      </c>
      <c r="H105" s="75">
        <f>H104+Observaciones!$F104-F105-E105-G105-I104</f>
        <v>43.968410448549847</v>
      </c>
      <c r="I105" s="75">
        <f>MAX(0,(H105-Constantes!$D$14)*(1-EXP(-Constantes!$D$22)))</f>
        <v>0.50207138330265266</v>
      </c>
      <c r="J105" s="75">
        <f t="shared" si="11"/>
        <v>227.3784882043397</v>
      </c>
      <c r="K105" s="75">
        <f>MAX(0,(J105-Constantes!$D$13)*(1-EXP(-Constantes!$D$23)))</f>
        <v>1.0525551025690436</v>
      </c>
      <c r="L105" s="75">
        <f t="shared" si="12"/>
        <v>1.5546264858716963</v>
      </c>
      <c r="M105" s="75">
        <f>0.0526*F105*Observaciones!$F104^1.218</f>
        <v>0</v>
      </c>
      <c r="N105" s="75">
        <f>M105*Constantes!$D$35</f>
        <v>0</v>
      </c>
      <c r="O105" s="75">
        <f t="shared" si="13"/>
        <v>0</v>
      </c>
      <c r="P105" s="15"/>
      <c r="Q105" s="74">
        <v>99</v>
      </c>
      <c r="R105" s="140">
        <f>ETo!$I104*((1-Constantes!$E$19)*ETo!$K104+ETo!$L104)</f>
        <v>2.0676040423595605</v>
      </c>
      <c r="S105" s="75">
        <f>MIN(R105*Constantes!$E$17,0.8*(AB104+Observaciones!$F104-Y105-AA105-Constantes!$D$14))</f>
        <v>1.3120205387529076</v>
      </c>
      <c r="T105" s="75">
        <f>IF(Observaciones!$F104&gt;0.05*Constantes!$E$18,((Observaciones!$F104-0.05*Constantes!$E$18)^2)/(Observaciones!$F104+0.95*Constantes!$E$18),0)</f>
        <v>0</v>
      </c>
      <c r="U105" s="75">
        <f>(T105*Escenarios!$E$9*10000)/1000</f>
        <v>0</v>
      </c>
      <c r="V105" s="75">
        <f>(Observaciones!$F104*Constantes!$E$28)/1000</f>
        <v>0</v>
      </c>
      <c r="W105" s="75">
        <f>(R105*Constantes!$E$28)/1000</f>
        <v>8.2704161694382421</v>
      </c>
      <c r="X105" s="75">
        <f t="shared" si="14"/>
        <v>0</v>
      </c>
      <c r="Y105" s="75">
        <f>IF(X105&gt;Constantes!$E$29,1000*((X105-Constantes!$E$29)/(Escenarios!$E$9*10000)),0)</f>
        <v>0</v>
      </c>
      <c r="Z105" s="75">
        <f>W105*1000/Escenarios!$E$9/10000+S105</f>
        <v>1.3285613710917841</v>
      </c>
      <c r="AA105" s="75">
        <f>MAX(0,AB104+Observaciones!$F104-Y105-Constantes!$D$13)</f>
        <v>0</v>
      </c>
      <c r="AB105" s="75">
        <f>AB104+Observaciones!$F104-Y105-Z105-AA105-AC104</f>
        <v>44.002350312448996</v>
      </c>
      <c r="AC105" s="75">
        <f>MAX(0,(AB105-Constantes!$D$14)*(1-EXP(-Constantes!$D$22)))</f>
        <v>0.50253864343840737</v>
      </c>
      <c r="AD105" s="75">
        <f t="shared" si="15"/>
        <v>235.94122162209356</v>
      </c>
      <c r="AE105" s="75">
        <f>MAX(0,(AD105-Constantes!$D$13)*(1-EXP(-Constantes!$D$23)))</f>
        <v>1.1117022227236235</v>
      </c>
      <c r="AF105" s="75">
        <f t="shared" si="16"/>
        <v>1.6142408661620309</v>
      </c>
      <c r="AG105" s="75">
        <f>0.0526*Y105*Observaciones!$F104^1.218</f>
        <v>0</v>
      </c>
      <c r="AH105" s="75">
        <f>AG105*Constantes!$E$35</f>
        <v>0</v>
      </c>
      <c r="AI105" s="75">
        <f t="shared" si="17"/>
        <v>0</v>
      </c>
      <c r="AJ105" s="15"/>
      <c r="AK105" s="74">
        <v>99</v>
      </c>
      <c r="AL105" s="140">
        <f>ETo!$I104*((1-Constantes!$F$19)*ETo!$K104+ETo!$L104)</f>
        <v>2.0182836069151526</v>
      </c>
      <c r="AM105" s="75">
        <f>MIN(AL105*Constantes!$F$17,0.8*(AV104+Observaciones!$F104-AS105-AU105-Constantes!$D$14))</f>
        <v>1.2807237222650403</v>
      </c>
      <c r="AN105" s="75">
        <f>IF(Observaciones!$F104&gt;0.05*Constantes!$F$18,((Observaciones!$F104-0.05*Constantes!$F$18)^2)/(Observaciones!$F104+0.95*Constantes!$F$18),0)</f>
        <v>0</v>
      </c>
      <c r="AO105" s="75">
        <f>(AN105*Escenarios!$F$9*10000)/1000</f>
        <v>0</v>
      </c>
      <c r="AP105" s="75">
        <f>(Observaciones!$F104*Constantes!$F$28)/1000</f>
        <v>0</v>
      </c>
      <c r="AQ105" s="75">
        <f>(AL105*Constantes!$F$28)/1000</f>
        <v>2.0182836069151526</v>
      </c>
      <c r="AR105" s="75">
        <f t="shared" si="18"/>
        <v>0</v>
      </c>
      <c r="AS105" s="75">
        <f>IF(AR105&gt;Constantes!$F$29,1000*((AR105-Constantes!$F$29)/(Escenarios!$F$9*10000)),0)</f>
        <v>0</v>
      </c>
      <c r="AT105" s="75">
        <f>AQ105*1000/Escenarios!$F$9/10000+AM105</f>
        <v>1.2847602894788706</v>
      </c>
      <c r="AU105" s="75">
        <f>MAX(0,AV104+Observaciones!$F104-AS105-Constantes!$D$13)</f>
        <v>0</v>
      </c>
      <c r="AV105" s="75">
        <f>AV104+Observaciones!$F104-AS105-AT105-AU105-AW104</f>
        <v>44.94676472504414</v>
      </c>
      <c r="AW105" s="75">
        <f>MAX(0,(AV105-Constantes!$D$14)*(1-EXP(-Constantes!$D$22)))</f>
        <v>0.51554067573733531</v>
      </c>
      <c r="AX105" s="75">
        <f t="shared" si="19"/>
        <v>237.57272491236654</v>
      </c>
      <c r="AY105" s="75">
        <f>MAX(0,(AX105-Constantes!$D$13)*(1-EXP(-Constantes!$D$23)))</f>
        <v>1.1229718391456749</v>
      </c>
      <c r="AZ105" s="75">
        <f t="shared" si="20"/>
        <v>1.6385125148830102</v>
      </c>
      <c r="BA105" s="75">
        <f>0.0526*AS105*Observaciones!$F104^1.218</f>
        <v>0</v>
      </c>
      <c r="BB105" s="75">
        <f>BA105*Constantes!$F$35</f>
        <v>0</v>
      </c>
      <c r="BC105" s="75">
        <f t="shared" si="21"/>
        <v>0</v>
      </c>
      <c r="BD105" s="15"/>
      <c r="BE105" s="74">
        <v>99</v>
      </c>
      <c r="BF105" s="75">
        <f>0.0526*Observaciones!$F104^2.218</f>
        <v>0</v>
      </c>
      <c r="BG105" s="75">
        <f>IF(Observaciones!$F104&gt;0.05*$BK$7,((Observaciones!$F104-0.05*$BK$7)^2)/(Observaciones!$F104+0.95*$BK$7),0)</f>
        <v>0</v>
      </c>
      <c r="BH105" s="75">
        <f>0.0526*BG105*Observaciones!$F104^1.218</f>
        <v>0</v>
      </c>
      <c r="BI105" s="28"/>
      <c r="BJ105" s="28"/>
      <c r="BK105" s="103"/>
      <c r="BL105" s="38"/>
    </row>
    <row r="106" spans="2:64" s="2" customFormat="1">
      <c r="B106" s="37"/>
      <c r="C106" s="74">
        <v>100</v>
      </c>
      <c r="D106" s="140">
        <f>ETo!$I105*((1-Constantes!$D$19)*ETo!$K105+ETo!$L105)</f>
        <v>2.1284933989229371</v>
      </c>
      <c r="E106" s="75">
        <f>MIN(D106*Constantes!$D$17,0.8*(H105+Observaciones!$F105-F106-G106-Constantes!$D$14))</f>
        <v>1.3506585394367476</v>
      </c>
      <c r="F106" s="75">
        <f>IF(Observaciones!$F105&gt;0.05*Constantes!$D$18,((Observaciones!$F105-0.05*Constantes!$D$18)^2)/(Observaciones!$F105+0.95*Constantes!$D$18),0)</f>
        <v>0</v>
      </c>
      <c r="G106" s="75">
        <f>MAX(0,H105+Observaciones!$F105-F106-Constantes!$D$13)</f>
        <v>0</v>
      </c>
      <c r="H106" s="75">
        <f>H105+Observaciones!$F105-F106-E106-G106-I105</f>
        <v>42.115680525810447</v>
      </c>
      <c r="I106" s="75">
        <f>MAX(0,(H106-Constantes!$D$14)*(1-EXP(-Constantes!$D$22)))</f>
        <v>0.47656430296230351</v>
      </c>
      <c r="J106" s="75">
        <f t="shared" si="11"/>
        <v>226.32593310177066</v>
      </c>
      <c r="K106" s="75">
        <f>MAX(0,(J106-Constantes!$D$13)*(1-EXP(-Constantes!$D$23)))</f>
        <v>1.0452845733952769</v>
      </c>
      <c r="L106" s="75">
        <f t="shared" si="12"/>
        <v>1.5218488763575804</v>
      </c>
      <c r="M106" s="75">
        <f>0.0526*F106*Observaciones!$F105^1.218</f>
        <v>0</v>
      </c>
      <c r="N106" s="75">
        <f>M106*Constantes!$D$35</f>
        <v>0</v>
      </c>
      <c r="O106" s="75">
        <f t="shared" si="13"/>
        <v>0</v>
      </c>
      <c r="P106" s="15"/>
      <c r="Q106" s="74">
        <v>100</v>
      </c>
      <c r="R106" s="140">
        <f>ETo!$I105*((1-Constantes!$E$19)*ETo!$K105+ETo!$L105)</f>
        <v>2.1284933989229371</v>
      </c>
      <c r="S106" s="75">
        <f>MIN(R106*Constantes!$E$17,0.8*(AB105+Observaciones!$F105-Y106-AA106-Constantes!$D$14))</f>
        <v>1.3506585394367476</v>
      </c>
      <c r="T106" s="75">
        <f>IF(Observaciones!$F105&gt;0.05*Constantes!$E$18,((Observaciones!$F105-0.05*Constantes!$E$18)^2)/(Observaciones!$F105+0.95*Constantes!$E$18),0)</f>
        <v>0</v>
      </c>
      <c r="U106" s="75">
        <f>(T106*Escenarios!$E$9*10000)/1000</f>
        <v>0</v>
      </c>
      <c r="V106" s="75">
        <f>(Observaciones!$F105*Constantes!$E$28)/1000</f>
        <v>0</v>
      </c>
      <c r="W106" s="75">
        <f>(R106*Constantes!$E$28)/1000</f>
        <v>8.5139735956917484</v>
      </c>
      <c r="X106" s="75">
        <f t="shared" si="14"/>
        <v>0</v>
      </c>
      <c r="Y106" s="75">
        <f>IF(X106&gt;Constantes!$E$29,1000*((X106-Constantes!$E$29)/(Escenarios!$E$9*10000)),0)</f>
        <v>0</v>
      </c>
      <c r="Z106" s="75">
        <f>W106*1000/Escenarios!$E$9/10000+S106</f>
        <v>1.3676864866281311</v>
      </c>
      <c r="AA106" s="75">
        <f>MAX(0,AB105+Observaciones!$F105-Y106-Constantes!$D$13)</f>
        <v>0</v>
      </c>
      <c r="AB106" s="75">
        <f>AB105+Observaciones!$F105-Y106-Z106-AA106-AC105</f>
        <v>42.13212518238246</v>
      </c>
      <c r="AC106" s="75">
        <f>MAX(0,(AB106-Constantes!$D$14)*(1-EXP(-Constantes!$D$22)))</f>
        <v>0.47679070140883567</v>
      </c>
      <c r="AD106" s="75">
        <f t="shared" si="15"/>
        <v>234.82951939936993</v>
      </c>
      <c r="AE106" s="75">
        <f>MAX(0,(AD106-Constantes!$D$13)*(1-EXP(-Constantes!$D$23)))</f>
        <v>1.1040231345475027</v>
      </c>
      <c r="AF106" s="75">
        <f t="shared" si="16"/>
        <v>1.5808138359563384</v>
      </c>
      <c r="AG106" s="75">
        <f>0.0526*Y106*Observaciones!$F105^1.218</f>
        <v>0</v>
      </c>
      <c r="AH106" s="75">
        <f>AG106*Constantes!$E$35</f>
        <v>0</v>
      </c>
      <c r="AI106" s="75">
        <f t="shared" si="17"/>
        <v>0</v>
      </c>
      <c r="AJ106" s="15"/>
      <c r="AK106" s="74">
        <v>100</v>
      </c>
      <c r="AL106" s="140">
        <f>ETo!$I105*((1-Constantes!$F$19)*ETo!$K105+ETo!$L105)</f>
        <v>2.0778424809203289</v>
      </c>
      <c r="AM106" s="75">
        <f>MIN(AL106*Constantes!$F$17,0.8*(AV105+Observaciones!$F105-AS106-AU106-Constantes!$D$14))</f>
        <v>1.3185174508314688</v>
      </c>
      <c r="AN106" s="75">
        <f>IF(Observaciones!$F105&gt;0.05*Constantes!$F$18,((Observaciones!$F105-0.05*Constantes!$F$18)^2)/(Observaciones!$F105+0.95*Constantes!$F$18),0)</f>
        <v>0</v>
      </c>
      <c r="AO106" s="75">
        <f>(AN106*Escenarios!$F$9*10000)/1000</f>
        <v>0</v>
      </c>
      <c r="AP106" s="75">
        <f>(Observaciones!$F105*Constantes!$F$28)/1000</f>
        <v>0</v>
      </c>
      <c r="AQ106" s="75">
        <f>(AL106*Constantes!$F$28)/1000</f>
        <v>2.0778424809203289</v>
      </c>
      <c r="AR106" s="75">
        <f t="shared" si="18"/>
        <v>0</v>
      </c>
      <c r="AS106" s="75">
        <f>IF(AR106&gt;Constantes!$F$29,1000*((AR106-Constantes!$F$29)/(Escenarios!$F$9*10000)),0)</f>
        <v>0</v>
      </c>
      <c r="AT106" s="75">
        <f>AQ106*1000/Escenarios!$F$9/10000+AM106</f>
        <v>1.3226731357933095</v>
      </c>
      <c r="AU106" s="75">
        <f>MAX(0,AV105+Observaciones!$F105-AS106-Constantes!$D$13)</f>
        <v>0</v>
      </c>
      <c r="AV106" s="75">
        <f>AV105+Observaciones!$F105-AS106-AT106-AU106-AW105</f>
        <v>43.108550913513497</v>
      </c>
      <c r="AW106" s="75">
        <f>MAX(0,(AV106-Constantes!$D$14)*(1-EXP(-Constantes!$D$22)))</f>
        <v>0.49023344298960442</v>
      </c>
      <c r="AX106" s="75">
        <f t="shared" si="19"/>
        <v>236.44975307322088</v>
      </c>
      <c r="AY106" s="75">
        <f>MAX(0,(AX106-Constantes!$D$13)*(1-EXP(-Constantes!$D$23)))</f>
        <v>1.1152149060426961</v>
      </c>
      <c r="AZ106" s="75">
        <f t="shared" si="20"/>
        <v>1.6054483490323006</v>
      </c>
      <c r="BA106" s="75">
        <f>0.0526*AS106*Observaciones!$F105^1.218</f>
        <v>0</v>
      </c>
      <c r="BB106" s="75">
        <f>BA106*Constantes!$F$35</f>
        <v>0</v>
      </c>
      <c r="BC106" s="75">
        <f t="shared" si="21"/>
        <v>0</v>
      </c>
      <c r="BD106" s="15"/>
      <c r="BE106" s="74">
        <v>100</v>
      </c>
      <c r="BF106" s="75">
        <f>0.0526*Observaciones!$F105^2.218</f>
        <v>0</v>
      </c>
      <c r="BG106" s="75">
        <f>IF(Observaciones!$F105&gt;0.05*$BK$7,((Observaciones!$F105-0.05*$BK$7)^2)/(Observaciones!$F105+0.95*$BK$7),0)</f>
        <v>0</v>
      </c>
      <c r="BH106" s="75">
        <f>0.0526*BG106*Observaciones!$F105^1.218</f>
        <v>0</v>
      </c>
      <c r="BI106" s="28"/>
      <c r="BJ106" s="28"/>
      <c r="BK106" s="103"/>
      <c r="BL106" s="38"/>
    </row>
    <row r="107" spans="2:64" s="2" customFormat="1">
      <c r="B107" s="37"/>
      <c r="C107" s="74">
        <v>101</v>
      </c>
      <c r="D107" s="140">
        <f>ETo!$I106*((1-Constantes!$D$19)*ETo!$K106+ETo!$L106)</f>
        <v>2.1408776450148297</v>
      </c>
      <c r="E107" s="75">
        <f>MIN(D107*Constantes!$D$17,0.8*(H106+Observaciones!$F106-F107-G107-Constantes!$D$14))</f>
        <v>1.3585170969248588</v>
      </c>
      <c r="F107" s="75">
        <f>IF(Observaciones!$F106&gt;0.05*Constantes!$D$18,((Observaciones!$F106-0.05*Constantes!$D$18)^2)/(Observaciones!$F106+0.95*Constantes!$D$18),0)</f>
        <v>0</v>
      </c>
      <c r="G107" s="75">
        <f>MAX(0,H106+Observaciones!$F106-F107-Constantes!$D$13)</f>
        <v>0</v>
      </c>
      <c r="H107" s="75">
        <f>H106+Observaciones!$F106-F107-E107-G107-I106</f>
        <v>40.280599125923288</v>
      </c>
      <c r="I107" s="75">
        <f>MAX(0,(H107-Constantes!$D$14)*(1-EXP(-Constantes!$D$22)))</f>
        <v>0.45130019505131697</v>
      </c>
      <c r="J107" s="75">
        <f t="shared" si="11"/>
        <v>225.28064852837539</v>
      </c>
      <c r="K107" s="75">
        <f>MAX(0,(J107-Constantes!$D$13)*(1-EXP(-Constantes!$D$23)))</f>
        <v>1.0380642654349532</v>
      </c>
      <c r="L107" s="75">
        <f t="shared" si="12"/>
        <v>1.4893644604862701</v>
      </c>
      <c r="M107" s="75">
        <f>0.0526*F107*Observaciones!$F106^1.218</f>
        <v>0</v>
      </c>
      <c r="N107" s="75">
        <f>M107*Constantes!$D$35</f>
        <v>0</v>
      </c>
      <c r="O107" s="75">
        <f t="shared" si="13"/>
        <v>0</v>
      </c>
      <c r="P107" s="15"/>
      <c r="Q107" s="74">
        <v>101</v>
      </c>
      <c r="R107" s="140">
        <f>ETo!$I106*((1-Constantes!$E$19)*ETo!$K106+ETo!$L106)</f>
        <v>2.1408776450148297</v>
      </c>
      <c r="S107" s="75">
        <f>MIN(R107*Constantes!$E$17,0.8*(AB106+Observaciones!$F106-Y107-AA107-Constantes!$D$14))</f>
        <v>1.3585170969248588</v>
      </c>
      <c r="T107" s="75">
        <f>IF(Observaciones!$F106&gt;0.05*Constantes!$E$18,((Observaciones!$F106-0.05*Constantes!$E$18)^2)/(Observaciones!$F106+0.95*Constantes!$E$18),0)</f>
        <v>0</v>
      </c>
      <c r="U107" s="75">
        <f>(T107*Escenarios!$E$9*10000)/1000</f>
        <v>0</v>
      </c>
      <c r="V107" s="75">
        <f>(Observaciones!$F106*Constantes!$E$28)/1000</f>
        <v>0</v>
      </c>
      <c r="W107" s="75">
        <f>(R107*Constantes!$E$28)/1000</f>
        <v>8.5635105800593188</v>
      </c>
      <c r="X107" s="75">
        <f t="shared" si="14"/>
        <v>0</v>
      </c>
      <c r="Y107" s="75">
        <f>IF(X107&gt;Constantes!$E$29,1000*((X107-Constantes!$E$29)/(Escenarios!$E$9*10000)),0)</f>
        <v>0</v>
      </c>
      <c r="Z107" s="75">
        <f>W107*1000/Escenarios!$E$9/10000+S107</f>
        <v>1.3756441180849774</v>
      </c>
      <c r="AA107" s="75">
        <f>MAX(0,AB106+Observaciones!$F106-Y107-Constantes!$D$13)</f>
        <v>0</v>
      </c>
      <c r="AB107" s="75">
        <f>AB106+Observaciones!$F106-Y107-Z107-AA107-AC106</f>
        <v>40.279690362888644</v>
      </c>
      <c r="AC107" s="75">
        <f>MAX(0,(AB107-Constantes!$D$14)*(1-EXP(-Constantes!$D$22)))</f>
        <v>0.45128768384207346</v>
      </c>
      <c r="AD107" s="75">
        <f t="shared" si="15"/>
        <v>233.72549626482243</v>
      </c>
      <c r="AE107" s="75">
        <f>MAX(0,(AD107-Constantes!$D$13)*(1-EXP(-Constantes!$D$23)))</f>
        <v>1.0963970897079978</v>
      </c>
      <c r="AF107" s="75">
        <f t="shared" si="16"/>
        <v>1.5476847735500712</v>
      </c>
      <c r="AG107" s="75">
        <f>0.0526*Y107*Observaciones!$F106^1.218</f>
        <v>0</v>
      </c>
      <c r="AH107" s="75">
        <f>AG107*Constantes!$E$35</f>
        <v>0</v>
      </c>
      <c r="AI107" s="75">
        <f t="shared" si="17"/>
        <v>0</v>
      </c>
      <c r="AJ107" s="15"/>
      <c r="AK107" s="74">
        <v>101</v>
      </c>
      <c r="AL107" s="140">
        <f>ETo!$I106*((1-Constantes!$F$19)*ETo!$K106+ETo!$L106)</f>
        <v>2.0899322316135764</v>
      </c>
      <c r="AM107" s="75">
        <f>MIN(AL107*Constantes!$F$17,0.8*(AV106+Observaciones!$F106-AS107-AU107-Constantes!$D$14))</f>
        <v>1.3261891330747679</v>
      </c>
      <c r="AN107" s="75">
        <f>IF(Observaciones!$F106&gt;0.05*Constantes!$F$18,((Observaciones!$F106-0.05*Constantes!$F$18)^2)/(Observaciones!$F106+0.95*Constantes!$F$18),0)</f>
        <v>0</v>
      </c>
      <c r="AO107" s="75">
        <f>(AN107*Escenarios!$F$9*10000)/1000</f>
        <v>0</v>
      </c>
      <c r="AP107" s="75">
        <f>(Observaciones!$F106*Constantes!$F$28)/1000</f>
        <v>0</v>
      </c>
      <c r="AQ107" s="75">
        <f>(AL107*Constantes!$F$28)/1000</f>
        <v>2.0899322316135764</v>
      </c>
      <c r="AR107" s="75">
        <f t="shared" si="18"/>
        <v>0</v>
      </c>
      <c r="AS107" s="75">
        <f>IF(AR107&gt;Constantes!$F$29,1000*((AR107-Constantes!$F$29)/(Escenarios!$F$9*10000)),0)</f>
        <v>0</v>
      </c>
      <c r="AT107" s="75">
        <f>AQ107*1000/Escenarios!$F$9/10000+AM107</f>
        <v>1.3303689975379951</v>
      </c>
      <c r="AU107" s="75">
        <f>MAX(0,AV106+Observaciones!$F106-AS107-Constantes!$D$13)</f>
        <v>0</v>
      </c>
      <c r="AV107" s="75">
        <f>AV106+Observaciones!$F106-AS107-AT107-AU107-AW106</f>
        <v>41.287948472985896</v>
      </c>
      <c r="AW107" s="75">
        <f>MAX(0,(AV107-Constantes!$D$14)*(1-EXP(-Constantes!$D$22)))</f>
        <v>0.46516867119074951</v>
      </c>
      <c r="AX107" s="75">
        <f t="shared" si="19"/>
        <v>235.33453816717818</v>
      </c>
      <c r="AY107" s="75">
        <f>MAX(0,(AX107-Constantes!$D$13)*(1-EXP(-Constantes!$D$23)))</f>
        <v>1.1075115539905207</v>
      </c>
      <c r="AZ107" s="75">
        <f t="shared" si="20"/>
        <v>1.5726802251812702</v>
      </c>
      <c r="BA107" s="75">
        <f>0.0526*AS107*Observaciones!$F106^1.218</f>
        <v>0</v>
      </c>
      <c r="BB107" s="75">
        <f>BA107*Constantes!$F$35</f>
        <v>0</v>
      </c>
      <c r="BC107" s="75">
        <f t="shared" si="21"/>
        <v>0</v>
      </c>
      <c r="BD107" s="15"/>
      <c r="BE107" s="74">
        <v>101</v>
      </c>
      <c r="BF107" s="75">
        <f>0.0526*Observaciones!$F106^2.218</f>
        <v>0</v>
      </c>
      <c r="BG107" s="75">
        <f>IF(Observaciones!$F106&gt;0.05*$BK$7,((Observaciones!$F106-0.05*$BK$7)^2)/(Observaciones!$F106+0.95*$BK$7),0)</f>
        <v>0</v>
      </c>
      <c r="BH107" s="75">
        <f>0.0526*BG107*Observaciones!$F106^1.218</f>
        <v>0</v>
      </c>
      <c r="BI107" s="28"/>
      <c r="BJ107" s="28"/>
      <c r="BK107" s="103"/>
      <c r="BL107" s="38"/>
    </row>
    <row r="108" spans="2:64" s="2" customFormat="1">
      <c r="B108" s="37"/>
      <c r="C108" s="74">
        <v>102</v>
      </c>
      <c r="D108" s="140">
        <f>ETo!$I107*((1-Constantes!$D$19)*ETo!$K107+ETo!$L107)</f>
        <v>2.1279207820998196</v>
      </c>
      <c r="E108" s="75">
        <f>MIN(D108*Constantes!$D$17,0.8*(H107+Observaciones!$F107-F108-G108-Constantes!$D$14))</f>
        <v>1.3502951792297768</v>
      </c>
      <c r="F108" s="75">
        <f>IF(Observaciones!$F107&gt;0.05*Constantes!$D$18,((Observaciones!$F107-0.05*Constantes!$D$18)^2)/(Observaciones!$F107+0.95*Constantes!$D$18),0)</f>
        <v>0</v>
      </c>
      <c r="G108" s="75">
        <f>MAX(0,H107+Observaciones!$F107-F108-Constantes!$D$13)</f>
        <v>0</v>
      </c>
      <c r="H108" s="75">
        <f>H107+Observaciones!$F107-F108-E108-G108-I107</f>
        <v>41.979003751642196</v>
      </c>
      <c r="I108" s="75">
        <f>MAX(0,(H108-Constantes!$D$14)*(1-EXP(-Constantes!$D$22)))</f>
        <v>0.47468263342343481</v>
      </c>
      <c r="J108" s="75">
        <f t="shared" si="11"/>
        <v>224.24258426294045</v>
      </c>
      <c r="K108" s="75">
        <f>MAX(0,(J108-Constantes!$D$13)*(1-EXP(-Constantes!$D$23)))</f>
        <v>1.0308938317848113</v>
      </c>
      <c r="L108" s="75">
        <f t="shared" si="12"/>
        <v>1.5055764652082462</v>
      </c>
      <c r="M108" s="75">
        <f>0.0526*F108*Observaciones!$F107^1.218</f>
        <v>0</v>
      </c>
      <c r="N108" s="75">
        <f>M108*Constantes!$D$35</f>
        <v>0</v>
      </c>
      <c r="O108" s="75">
        <f t="shared" si="13"/>
        <v>0</v>
      </c>
      <c r="P108" s="15"/>
      <c r="Q108" s="74">
        <v>102</v>
      </c>
      <c r="R108" s="140">
        <f>ETo!$I107*((1-Constantes!$E$19)*ETo!$K107+ETo!$L107)</f>
        <v>2.1279207820998196</v>
      </c>
      <c r="S108" s="75">
        <f>MIN(R108*Constantes!$E$17,0.8*(AB107+Observaciones!$F107-Y108-AA108-Constantes!$D$14))</f>
        <v>1.3502951792297768</v>
      </c>
      <c r="T108" s="75">
        <f>IF(Observaciones!$F107&gt;0.05*Constantes!$E$18,((Observaciones!$F107-0.05*Constantes!$E$18)^2)/(Observaciones!$F107+0.95*Constantes!$E$18),0)</f>
        <v>0</v>
      </c>
      <c r="U108" s="75">
        <f>(T108*Escenarios!$E$9*10000)/1000</f>
        <v>0</v>
      </c>
      <c r="V108" s="75">
        <f>(Observaciones!$F107*Constantes!$E$28)/1000</f>
        <v>14</v>
      </c>
      <c r="W108" s="75">
        <f>(R108*Constantes!$E$28)/1000</f>
        <v>8.5116831283992784</v>
      </c>
      <c r="X108" s="75">
        <f t="shared" si="14"/>
        <v>5.4883168716007216</v>
      </c>
      <c r="Y108" s="75">
        <f>IF(X108&gt;Constantes!$E$29,1000*((X108-Constantes!$E$29)/(Escenarios!$E$9*10000)),0)</f>
        <v>0</v>
      </c>
      <c r="Z108" s="75">
        <f>W108*1000/Escenarios!$E$9/10000+S108</f>
        <v>1.3673185454865753</v>
      </c>
      <c r="AA108" s="75">
        <f>MAX(0,AB107+Observaciones!$F107-Y108-Constantes!$D$13)</f>
        <v>0</v>
      </c>
      <c r="AB108" s="75">
        <f>AB107+Observaciones!$F107-Y108-Z108-AA108-AC107</f>
        <v>41.961084133559993</v>
      </c>
      <c r="AC108" s="75">
        <f>MAX(0,(AB108-Constantes!$D$14)*(1-EXP(-Constantes!$D$22)))</f>
        <v>0.47443592874593099</v>
      </c>
      <c r="AD108" s="75">
        <f t="shared" si="15"/>
        <v>232.62909917511442</v>
      </c>
      <c r="AE108" s="75">
        <f>MAX(0,(AD108-Constantes!$D$13)*(1-EXP(-Constantes!$D$23)))</f>
        <v>1.0888237218080192</v>
      </c>
      <c r="AF108" s="75">
        <f t="shared" si="16"/>
        <v>1.5632596505539502</v>
      </c>
      <c r="AG108" s="75">
        <f>0.0526*Y108*Observaciones!$F107^1.218</f>
        <v>0</v>
      </c>
      <c r="AH108" s="75">
        <f>AG108*Constantes!$E$35</f>
        <v>0</v>
      </c>
      <c r="AI108" s="75">
        <f t="shared" si="17"/>
        <v>0</v>
      </c>
      <c r="AJ108" s="15"/>
      <c r="AK108" s="74">
        <v>102</v>
      </c>
      <c r="AL108" s="140">
        <f>ETo!$I107*((1-Constantes!$F$19)*ETo!$K107+ETo!$L107)</f>
        <v>2.0771993472160308</v>
      </c>
      <c r="AM108" s="75">
        <f>MIN(AL108*Constantes!$F$17,0.8*(AV107+Observaciones!$F107-AS108-AU108-Constantes!$D$14))</f>
        <v>1.3181093433737952</v>
      </c>
      <c r="AN108" s="75">
        <f>IF(Observaciones!$F107&gt;0.05*Constantes!$F$18,((Observaciones!$F107-0.05*Constantes!$F$18)^2)/(Observaciones!$F107+0.95*Constantes!$F$18),0)</f>
        <v>0</v>
      </c>
      <c r="AO108" s="75">
        <f>(AN108*Escenarios!$F$9*10000)/1000</f>
        <v>0</v>
      </c>
      <c r="AP108" s="75">
        <f>(Observaciones!$F107*Constantes!$F$28)/1000</f>
        <v>3.5</v>
      </c>
      <c r="AQ108" s="75">
        <f>(AL108*Constantes!$F$28)/1000</f>
        <v>2.0771993472160308</v>
      </c>
      <c r="AR108" s="75">
        <f t="shared" si="18"/>
        <v>1.4228006527839692</v>
      </c>
      <c r="AS108" s="75">
        <f>IF(AR108&gt;Constantes!$F$29,1000*((AR108-Constantes!$F$29)/(Escenarios!$F$9*10000)),0)</f>
        <v>0</v>
      </c>
      <c r="AT108" s="75">
        <f>AQ108*1000/Escenarios!$F$9/10000+AM108</f>
        <v>1.3222637420682273</v>
      </c>
      <c r="AU108" s="75">
        <f>MAX(0,AV107+Observaciones!$F107-AS108-Constantes!$D$13)</f>
        <v>0</v>
      </c>
      <c r="AV108" s="75">
        <f>AV107+Observaciones!$F107-AS108-AT108-AU108-AW107</f>
        <v>43.000516059726912</v>
      </c>
      <c r="AW108" s="75">
        <f>MAX(0,(AV108-Constantes!$D$14)*(1-EXP(-Constantes!$D$22)))</f>
        <v>0.48874609523250778</v>
      </c>
      <c r="AX108" s="75">
        <f t="shared" si="19"/>
        <v>234.22702661318766</v>
      </c>
      <c r="AY108" s="75">
        <f>MAX(0,(AX108-Constantes!$D$13)*(1-EXP(-Constantes!$D$23)))</f>
        <v>1.0998614128777957</v>
      </c>
      <c r="AZ108" s="75">
        <f t="shared" si="20"/>
        <v>1.5886075081103035</v>
      </c>
      <c r="BA108" s="75">
        <f>0.0526*AS108*Observaciones!$F107^1.218</f>
        <v>0</v>
      </c>
      <c r="BB108" s="75">
        <f>BA108*Constantes!$F$35</f>
        <v>0</v>
      </c>
      <c r="BC108" s="75">
        <f t="shared" si="21"/>
        <v>0</v>
      </c>
      <c r="BD108" s="15"/>
      <c r="BE108" s="74">
        <v>102</v>
      </c>
      <c r="BF108" s="75">
        <f>0.0526*Observaciones!$F107^2.218</f>
        <v>0.84669825852460612</v>
      </c>
      <c r="BG108" s="75">
        <f>IF(Observaciones!$F107&gt;0.05*$BK$7,((Observaciones!$F107-0.05*$BK$7)^2)/(Observaciones!$F107+0.95*$BK$7),0)</f>
        <v>8.5881224531493036E-2</v>
      </c>
      <c r="BH108" s="75">
        <f>0.0526*BG108*Observaciones!$F107^1.218</f>
        <v>2.0775852357364521E-2</v>
      </c>
      <c r="BI108" s="28"/>
      <c r="BJ108" s="28"/>
      <c r="BK108" s="103"/>
      <c r="BL108" s="38"/>
    </row>
    <row r="109" spans="2:64" s="2" customFormat="1">
      <c r="B109" s="37"/>
      <c r="C109" s="74">
        <v>103</v>
      </c>
      <c r="D109" s="140">
        <f>ETo!$I108*((1-Constantes!$D$19)*ETo!$K108+ETo!$L108)</f>
        <v>1.9884165522931279</v>
      </c>
      <c r="E109" s="75">
        <f>MIN(D109*Constantes!$D$17,0.8*(H108+Observaciones!$F108-F109-G109-Constantes!$D$14))</f>
        <v>1.261771259272449</v>
      </c>
      <c r="F109" s="75">
        <f>IF(Observaciones!$F108&gt;0.05*Constantes!$D$18,((Observaciones!$F108-0.05*Constantes!$D$18)^2)/(Observaciones!$F108+0.95*Constantes!$D$18),0)</f>
        <v>0</v>
      </c>
      <c r="G109" s="75">
        <f>MAX(0,H108+Observaciones!$F108-F109-Constantes!$D$13)</f>
        <v>0</v>
      </c>
      <c r="H109" s="75">
        <f>H108+Observaciones!$F108-F109-E109-G109-I108</f>
        <v>42.042549858946309</v>
      </c>
      <c r="I109" s="75">
        <f>MAX(0,(H109-Constantes!$D$14)*(1-EXP(-Constantes!$D$22)))</f>
        <v>0.47555749146098725</v>
      </c>
      <c r="J109" s="75">
        <f t="shared" si="11"/>
        <v>223.21169043115563</v>
      </c>
      <c r="K109" s="75">
        <f>MAX(0,(J109-Constantes!$D$13)*(1-EXP(-Constantes!$D$23)))</f>
        <v>1.0237729279378263</v>
      </c>
      <c r="L109" s="75">
        <f t="shared" si="12"/>
        <v>1.4993304193988135</v>
      </c>
      <c r="M109" s="75">
        <f>0.0526*F109*Observaciones!$F108^1.218</f>
        <v>0</v>
      </c>
      <c r="N109" s="75">
        <f>M109*Constantes!$D$35</f>
        <v>0</v>
      </c>
      <c r="O109" s="75">
        <f t="shared" si="13"/>
        <v>0</v>
      </c>
      <c r="P109" s="15"/>
      <c r="Q109" s="74">
        <v>103</v>
      </c>
      <c r="R109" s="140">
        <f>ETo!$I108*((1-Constantes!$E$19)*ETo!$K108+ETo!$L108)</f>
        <v>1.9884165522931279</v>
      </c>
      <c r="S109" s="75">
        <f>MIN(R109*Constantes!$E$17,0.8*(AB108+Observaciones!$F108-Y109-AA109-Constantes!$D$14))</f>
        <v>1.261771259272449</v>
      </c>
      <c r="T109" s="75">
        <f>IF(Observaciones!$F108&gt;0.05*Constantes!$E$18,((Observaciones!$F108-0.05*Constantes!$E$18)^2)/(Observaciones!$F108+0.95*Constantes!$E$18),0)</f>
        <v>0</v>
      </c>
      <c r="U109" s="75">
        <f>(T109*Escenarios!$E$9*10000)/1000</f>
        <v>0</v>
      </c>
      <c r="V109" s="75">
        <f>(Observaciones!$F108*Constantes!$E$28)/1000</f>
        <v>7.2</v>
      </c>
      <c r="W109" s="75">
        <f>(R109*Constantes!$E$28)/1000</f>
        <v>7.9536662091725114</v>
      </c>
      <c r="X109" s="75">
        <f t="shared" si="14"/>
        <v>0</v>
      </c>
      <c r="Y109" s="75">
        <f>IF(X109&gt;Constantes!$E$29,1000*((X109-Constantes!$E$29)/(Escenarios!$E$9*10000)),0)</f>
        <v>0</v>
      </c>
      <c r="Z109" s="75">
        <f>W109*1000/Escenarios!$E$9/10000+S109</f>
        <v>1.277678591690794</v>
      </c>
      <c r="AA109" s="75">
        <f>MAX(0,AB108+Observaciones!$F108-Y109-Constantes!$D$13)</f>
        <v>0</v>
      </c>
      <c r="AB109" s="75">
        <f>AB108+Observaciones!$F108-Y109-Z109-AA109-AC108</f>
        <v>42.008969613123263</v>
      </c>
      <c r="AC109" s="75">
        <f>MAX(0,(AB109-Constantes!$D$14)*(1-EXP(-Constantes!$D$22)))</f>
        <v>0.47509518229355574</v>
      </c>
      <c r="AD109" s="75">
        <f t="shared" si="15"/>
        <v>231.54027545330641</v>
      </c>
      <c r="AE109" s="75">
        <f>MAX(0,(AD109-Constantes!$D$13)*(1-EXP(-Constantes!$D$23)))</f>
        <v>1.0813026669813668</v>
      </c>
      <c r="AF109" s="75">
        <f t="shared" si="16"/>
        <v>1.5563978492749224</v>
      </c>
      <c r="AG109" s="75">
        <f>0.0526*Y109*Observaciones!$F108^1.218</f>
        <v>0</v>
      </c>
      <c r="AH109" s="75">
        <f>AG109*Constantes!$E$35</f>
        <v>0</v>
      </c>
      <c r="AI109" s="75">
        <f t="shared" si="17"/>
        <v>0</v>
      </c>
      <c r="AJ109" s="15"/>
      <c r="AK109" s="74">
        <v>103</v>
      </c>
      <c r="AL109" s="140">
        <f>ETo!$I108*((1-Constantes!$F$19)*ETo!$K108+ETo!$L108)</f>
        <v>1.9406141728369097</v>
      </c>
      <c r="AM109" s="75">
        <f>MIN(AL109*Constantes!$F$17,0.8*(AV108+Observaciones!$F108-AS109-AU109-Constantes!$D$14))</f>
        <v>1.2314377416535511</v>
      </c>
      <c r="AN109" s="75">
        <f>IF(Observaciones!$F108&gt;0.05*Constantes!$F$18,((Observaciones!$F108-0.05*Constantes!$F$18)^2)/(Observaciones!$F108+0.95*Constantes!$F$18),0)</f>
        <v>0</v>
      </c>
      <c r="AO109" s="75">
        <f>(AN109*Escenarios!$F$9*10000)/1000</f>
        <v>0</v>
      </c>
      <c r="AP109" s="75">
        <f>(Observaciones!$F108*Constantes!$F$28)/1000</f>
        <v>1.8</v>
      </c>
      <c r="AQ109" s="75">
        <f>(AL109*Constantes!$F$28)/1000</f>
        <v>1.9406141728369097</v>
      </c>
      <c r="AR109" s="75">
        <f t="shared" si="18"/>
        <v>0</v>
      </c>
      <c r="AS109" s="75">
        <f>IF(AR109&gt;Constantes!$F$29,1000*((AR109-Constantes!$F$29)/(Escenarios!$F$9*10000)),0)</f>
        <v>0</v>
      </c>
      <c r="AT109" s="75">
        <f>AQ109*1000/Escenarios!$F$9/10000+AM109</f>
        <v>1.2353189699992249</v>
      </c>
      <c r="AU109" s="75">
        <f>MAX(0,AV108+Observaciones!$F108-AS109-Constantes!$D$13)</f>
        <v>0</v>
      </c>
      <c r="AV109" s="75">
        <f>AV108+Observaciones!$F108-AS109-AT109-AU109-AW108</f>
        <v>43.076450994495175</v>
      </c>
      <c r="AW109" s="75">
        <f>MAX(0,(AV109-Constantes!$D$14)*(1-EXP(-Constantes!$D$22)))</f>
        <v>0.48979151391873998</v>
      </c>
      <c r="AX109" s="75">
        <f t="shared" si="19"/>
        <v>233.12716520030986</v>
      </c>
      <c r="AY109" s="75">
        <f>MAX(0,(AX109-Constantes!$D$13)*(1-EXP(-Constantes!$D$23)))</f>
        <v>1.0922641151497141</v>
      </c>
      <c r="AZ109" s="75">
        <f t="shared" si="20"/>
        <v>1.5820556290684542</v>
      </c>
      <c r="BA109" s="75">
        <f>0.0526*AS109*Observaciones!$F108^1.218</f>
        <v>0</v>
      </c>
      <c r="BB109" s="75">
        <f>BA109*Constantes!$F$35</f>
        <v>0</v>
      </c>
      <c r="BC109" s="75">
        <f t="shared" si="21"/>
        <v>0</v>
      </c>
      <c r="BD109" s="15"/>
      <c r="BE109" s="74">
        <v>103</v>
      </c>
      <c r="BF109" s="75">
        <f>0.0526*Observaciones!$F108^2.218</f>
        <v>0.19372254258423433</v>
      </c>
      <c r="BG109" s="75">
        <f>IF(Observaciones!$F108&gt;0.05*$BK$7,((Observaciones!$F108-0.05*$BK$7)^2)/(Observaciones!$F108+0.95*$BK$7),0)</f>
        <v>1.3395249151634377E-4</v>
      </c>
      <c r="BH109" s="75">
        <f>0.0526*BG109*Observaciones!$F108^1.218</f>
        <v>1.441645402335511E-5</v>
      </c>
      <c r="BI109" s="28"/>
      <c r="BJ109" s="28"/>
      <c r="BK109" s="103"/>
      <c r="BL109" s="38"/>
    </row>
    <row r="110" spans="2:64" s="2" customFormat="1">
      <c r="B110" s="37"/>
      <c r="C110" s="74">
        <v>104</v>
      </c>
      <c r="D110" s="140">
        <f>ETo!$I109*((1-Constantes!$D$19)*ETo!$K109+ETo!$L109)</f>
        <v>2.1018751463350043</v>
      </c>
      <c r="E110" s="75">
        <f>MIN(D110*Constantes!$D$17,0.8*(H109+Observaciones!$F109-F110-G110-Constantes!$D$14))</f>
        <v>1.3337676389618069</v>
      </c>
      <c r="F110" s="75">
        <f>IF(Observaciones!$F109&gt;0.05*Constantes!$D$18,((Observaciones!$F109-0.05*Constantes!$D$18)^2)/(Observaciones!$F109+0.95*Constantes!$D$18),0)</f>
        <v>0</v>
      </c>
      <c r="G110" s="75">
        <f>MAX(0,H109+Observaciones!$F109-F110-Constantes!$D$13)</f>
        <v>0</v>
      </c>
      <c r="H110" s="75">
        <f>H109+Observaciones!$F109-F110-E110-G110-I109</f>
        <v>40.23322472852351</v>
      </c>
      <c r="I110" s="75">
        <f>MAX(0,(H110-Constantes!$D$14)*(1-EXP(-Constantes!$D$22)))</f>
        <v>0.45064797772286513</v>
      </c>
      <c r="J110" s="75">
        <f t="shared" si="11"/>
        <v>222.18791750321782</v>
      </c>
      <c r="K110" s="75">
        <f>MAX(0,(J110-Constantes!$D$13)*(1-EXP(-Constantes!$D$23)))</f>
        <v>1.0167012117666567</v>
      </c>
      <c r="L110" s="75">
        <f t="shared" si="12"/>
        <v>1.4673491894895219</v>
      </c>
      <c r="M110" s="75">
        <f>0.0526*F110*Observaciones!$F109^1.218</f>
        <v>0</v>
      </c>
      <c r="N110" s="75">
        <f>M110*Constantes!$D$35</f>
        <v>0</v>
      </c>
      <c r="O110" s="75">
        <f t="shared" si="13"/>
        <v>0</v>
      </c>
      <c r="P110" s="15"/>
      <c r="Q110" s="74">
        <v>104</v>
      </c>
      <c r="R110" s="140">
        <f>ETo!$I109*((1-Constantes!$E$19)*ETo!$K109+ETo!$L109)</f>
        <v>2.1018751463350043</v>
      </c>
      <c r="S110" s="75">
        <f>MIN(R110*Constantes!$E$17,0.8*(AB109+Observaciones!$F109-Y110-AA110-Constantes!$D$14))</f>
        <v>1.3337676389618069</v>
      </c>
      <c r="T110" s="75">
        <f>IF(Observaciones!$F109&gt;0.05*Constantes!$E$18,((Observaciones!$F109-0.05*Constantes!$E$18)^2)/(Observaciones!$F109+0.95*Constantes!$E$18),0)</f>
        <v>0</v>
      </c>
      <c r="U110" s="75">
        <f>(T110*Escenarios!$E$9*10000)/1000</f>
        <v>0</v>
      </c>
      <c r="V110" s="75">
        <f>(Observaciones!$F109*Constantes!$E$28)/1000</f>
        <v>0</v>
      </c>
      <c r="W110" s="75">
        <f>(R110*Constantes!$E$28)/1000</f>
        <v>8.4075005853400189</v>
      </c>
      <c r="X110" s="75">
        <f t="shared" si="14"/>
        <v>0</v>
      </c>
      <c r="Y110" s="75">
        <f>IF(X110&gt;Constantes!$E$29,1000*((X110-Constantes!$E$29)/(Escenarios!$E$9*10000)),0)</f>
        <v>0</v>
      </c>
      <c r="Z110" s="75">
        <f>W110*1000/Escenarios!$E$9/10000+S110</f>
        <v>1.350582640132487</v>
      </c>
      <c r="AA110" s="75">
        <f>MAX(0,AB109+Observaciones!$F109-Y110-Constantes!$D$13)</f>
        <v>0</v>
      </c>
      <c r="AB110" s="75">
        <f>AB109+Observaciones!$F109-Y110-Z110-AA110-AC109</f>
        <v>40.183291790697218</v>
      </c>
      <c r="AC110" s="75">
        <f>MAX(0,(AB110-Constantes!$D$14)*(1-EXP(-Constantes!$D$22)))</f>
        <v>0.44996053621229587</v>
      </c>
      <c r="AD110" s="75">
        <f t="shared" si="15"/>
        <v>230.45897278632503</v>
      </c>
      <c r="AE110" s="75">
        <f>MAX(0,(AD110-Constantes!$D$13)*(1-EXP(-Constantes!$D$23)))</f>
        <v>1.0738335638752479</v>
      </c>
      <c r="AF110" s="75">
        <f t="shared" si="16"/>
        <v>1.5237941000875437</v>
      </c>
      <c r="AG110" s="75">
        <f>0.0526*Y110*Observaciones!$F109^1.218</f>
        <v>0</v>
      </c>
      <c r="AH110" s="75">
        <f>AG110*Constantes!$E$35</f>
        <v>0</v>
      </c>
      <c r="AI110" s="75">
        <f t="shared" si="17"/>
        <v>0</v>
      </c>
      <c r="AJ110" s="15"/>
      <c r="AK110" s="74">
        <v>104</v>
      </c>
      <c r="AL110" s="140">
        <f>ETo!$I109*((1-Constantes!$F$19)*ETo!$K109+ETo!$L109)</f>
        <v>2.0516040721082267</v>
      </c>
      <c r="AM110" s="75">
        <f>MIN(AL110*Constantes!$F$17,0.8*(AV109+Observaciones!$F109-AS110-AU110-Constantes!$D$14))</f>
        <v>1.3018675843384691</v>
      </c>
      <c r="AN110" s="75">
        <f>IF(Observaciones!$F109&gt;0.05*Constantes!$F$18,((Observaciones!$F109-0.05*Constantes!$F$18)^2)/(Observaciones!$F109+0.95*Constantes!$F$18),0)</f>
        <v>0</v>
      </c>
      <c r="AO110" s="75">
        <f>(AN110*Escenarios!$F$9*10000)/1000</f>
        <v>0</v>
      </c>
      <c r="AP110" s="75">
        <f>(Observaciones!$F109*Constantes!$F$28)/1000</f>
        <v>0</v>
      </c>
      <c r="AQ110" s="75">
        <f>(AL110*Constantes!$F$28)/1000</f>
        <v>2.0516040721082267</v>
      </c>
      <c r="AR110" s="75">
        <f t="shared" si="18"/>
        <v>0</v>
      </c>
      <c r="AS110" s="75">
        <f>IF(AR110&gt;Constantes!$F$29,1000*((AR110-Constantes!$F$29)/(Escenarios!$F$9*10000)),0)</f>
        <v>0</v>
      </c>
      <c r="AT110" s="75">
        <f>AQ110*1000/Escenarios!$F$9/10000+AM110</f>
        <v>1.3059707924826855</v>
      </c>
      <c r="AU110" s="75">
        <f>MAX(0,AV109+Observaciones!$F109-AS110-Constantes!$D$13)</f>
        <v>0</v>
      </c>
      <c r="AV110" s="75">
        <f>AV109+Observaciones!$F109-AS110-AT110-AU110-AW109</f>
        <v>41.280688688093754</v>
      </c>
      <c r="AW110" s="75">
        <f>MAX(0,(AV110-Constantes!$D$14)*(1-EXP(-Constantes!$D$22)))</f>
        <v>0.46506872358682477</v>
      </c>
      <c r="AX110" s="75">
        <f t="shared" si="19"/>
        <v>232.03490108516016</v>
      </c>
      <c r="AY110" s="75">
        <f>MAX(0,(AX110-Constantes!$D$13)*(1-EXP(-Constantes!$D$23)))</f>
        <v>1.0847192957903558</v>
      </c>
      <c r="AZ110" s="75">
        <f t="shared" si="20"/>
        <v>1.5497880193771805</v>
      </c>
      <c r="BA110" s="75">
        <f>0.0526*AS110*Observaciones!$F109^1.218</f>
        <v>0</v>
      </c>
      <c r="BB110" s="75">
        <f>BA110*Constantes!$F$35</f>
        <v>0</v>
      </c>
      <c r="BC110" s="75">
        <f t="shared" si="21"/>
        <v>0</v>
      </c>
      <c r="BD110" s="15"/>
      <c r="BE110" s="74">
        <v>104</v>
      </c>
      <c r="BF110" s="75">
        <f>0.0526*Observaciones!$F109^2.218</f>
        <v>0</v>
      </c>
      <c r="BG110" s="75">
        <f>IF(Observaciones!$F109&gt;0.05*$BK$7,((Observaciones!$F109-0.05*$BK$7)^2)/(Observaciones!$F109+0.95*$BK$7),0)</f>
        <v>0</v>
      </c>
      <c r="BH110" s="75">
        <f>0.0526*BG110*Observaciones!$F109^1.218</f>
        <v>0</v>
      </c>
      <c r="BI110" s="28"/>
      <c r="BJ110" s="28"/>
      <c r="BK110" s="103"/>
      <c r="BL110" s="38"/>
    </row>
    <row r="111" spans="2:64" s="2" customFormat="1">
      <c r="B111" s="37"/>
      <c r="C111" s="74">
        <v>105</v>
      </c>
      <c r="D111" s="140">
        <f>ETo!$I110*((1-Constantes!$D$19)*ETo!$K110+ETo!$L110)</f>
        <v>1.9969400057972284</v>
      </c>
      <c r="E111" s="75">
        <f>MIN(D111*Constantes!$D$17,0.8*(H110+Observaciones!$F110-F111-G111-Constantes!$D$14))</f>
        <v>1.2671799090087512</v>
      </c>
      <c r="F111" s="75">
        <f>IF(Observaciones!$F110&gt;0.05*Constantes!$D$18,((Observaciones!$F110-0.05*Constantes!$D$18)^2)/(Observaciones!$F110+0.95*Constantes!$D$18),0)</f>
        <v>0</v>
      </c>
      <c r="G111" s="75">
        <f>MAX(0,H110+Observaciones!$F110-F111-Constantes!$D$13)</f>
        <v>0</v>
      </c>
      <c r="H111" s="75">
        <f>H110+Observaciones!$F110-F111-E111-G111-I110</f>
        <v>38.51539684179189</v>
      </c>
      <c r="I111" s="75">
        <f>MAX(0,(H111-Constantes!$D$14)*(1-EXP(-Constantes!$D$22)))</f>
        <v>0.4269981335766827</v>
      </c>
      <c r="J111" s="75">
        <f t="shared" si="11"/>
        <v>221.17121629145117</v>
      </c>
      <c r="K111" s="75">
        <f>MAX(0,(J111-Constantes!$D$13)*(1-EXP(-Constantes!$D$23)))</f>
        <v>1.0096783435072074</v>
      </c>
      <c r="L111" s="75">
        <f t="shared" si="12"/>
        <v>1.43667647708389</v>
      </c>
      <c r="M111" s="75">
        <f>0.0526*F111*Observaciones!$F110^1.218</f>
        <v>0</v>
      </c>
      <c r="N111" s="75">
        <f>M111*Constantes!$D$35</f>
        <v>0</v>
      </c>
      <c r="O111" s="75">
        <f t="shared" si="13"/>
        <v>0</v>
      </c>
      <c r="P111" s="15"/>
      <c r="Q111" s="74">
        <v>105</v>
      </c>
      <c r="R111" s="140">
        <f>ETo!$I110*((1-Constantes!$E$19)*ETo!$K110+ETo!$L110)</f>
        <v>1.9969400057972284</v>
      </c>
      <c r="S111" s="75">
        <f>MIN(R111*Constantes!$E$17,0.8*(AB110+Observaciones!$F110-Y111-AA111-Constantes!$D$14))</f>
        <v>1.2671799090087512</v>
      </c>
      <c r="T111" s="75">
        <f>IF(Observaciones!$F110&gt;0.05*Constantes!$E$18,((Observaciones!$F110-0.05*Constantes!$E$18)^2)/(Observaciones!$F110+0.95*Constantes!$E$18),0)</f>
        <v>0</v>
      </c>
      <c r="U111" s="75">
        <f>(T111*Escenarios!$E$9*10000)/1000</f>
        <v>0</v>
      </c>
      <c r="V111" s="75">
        <f>(Observaciones!$F110*Constantes!$E$28)/1000</f>
        <v>0</v>
      </c>
      <c r="W111" s="75">
        <f>(R111*Constantes!$E$28)/1000</f>
        <v>7.9877600231889136</v>
      </c>
      <c r="X111" s="75">
        <f t="shared" si="14"/>
        <v>0</v>
      </c>
      <c r="Y111" s="75">
        <f>IF(X111&gt;Constantes!$E$29,1000*((X111-Constantes!$E$29)/(Escenarios!$E$9*10000)),0)</f>
        <v>0</v>
      </c>
      <c r="Z111" s="75">
        <f>W111*1000/Escenarios!$E$9/10000+S111</f>
        <v>1.283155429055129</v>
      </c>
      <c r="AA111" s="75">
        <f>MAX(0,AB110+Observaciones!$F110-Y111-Constantes!$D$13)</f>
        <v>0</v>
      </c>
      <c r="AB111" s="75">
        <f>AB110+Observaciones!$F110-Y111-Z111-AA111-AC110</f>
        <v>38.450175825429795</v>
      </c>
      <c r="AC111" s="75">
        <f>MAX(0,(AB111-Constantes!$D$14)*(1-EXP(-Constantes!$D$22)))</f>
        <v>0.42610021657118224</v>
      </c>
      <c r="AD111" s="75">
        <f t="shared" si="15"/>
        <v>229.38513922244979</v>
      </c>
      <c r="AE111" s="75">
        <f>MAX(0,(AD111-Constantes!$D$13)*(1-EXP(-Constantes!$D$23)))</f>
        <v>1.0664160536329157</v>
      </c>
      <c r="AF111" s="75">
        <f t="shared" si="16"/>
        <v>1.4925162702040979</v>
      </c>
      <c r="AG111" s="75">
        <f>0.0526*Y111*Observaciones!$F110^1.218</f>
        <v>0</v>
      </c>
      <c r="AH111" s="75">
        <f>AG111*Constantes!$E$35</f>
        <v>0</v>
      </c>
      <c r="AI111" s="75">
        <f t="shared" si="17"/>
        <v>0</v>
      </c>
      <c r="AJ111" s="15"/>
      <c r="AK111" s="74">
        <v>105</v>
      </c>
      <c r="AL111" s="140">
        <f>ETo!$I110*((1-Constantes!$F$19)*ETo!$K110+ETo!$L110)</f>
        <v>1.9488402138253564</v>
      </c>
      <c r="AM111" s="75">
        <f>MIN(AL111*Constantes!$F$17,0.8*(AV110+Observaciones!$F110-AS111-AU111-Constantes!$D$14))</f>
        <v>1.2366576650568488</v>
      </c>
      <c r="AN111" s="75">
        <f>IF(Observaciones!$F110&gt;0.05*Constantes!$F$18,((Observaciones!$F110-0.05*Constantes!$F$18)^2)/(Observaciones!$F110+0.95*Constantes!$F$18),0)</f>
        <v>0</v>
      </c>
      <c r="AO111" s="75">
        <f>(AN111*Escenarios!$F$9*10000)/1000</f>
        <v>0</v>
      </c>
      <c r="AP111" s="75">
        <f>(Observaciones!$F110*Constantes!$F$28)/1000</f>
        <v>0</v>
      </c>
      <c r="AQ111" s="75">
        <f>(AL111*Constantes!$F$28)/1000</f>
        <v>1.9488402138253564</v>
      </c>
      <c r="AR111" s="75">
        <f t="shared" si="18"/>
        <v>0</v>
      </c>
      <c r="AS111" s="75">
        <f>IF(AR111&gt;Constantes!$F$29,1000*((AR111-Constantes!$F$29)/(Escenarios!$F$9*10000)),0)</f>
        <v>0</v>
      </c>
      <c r="AT111" s="75">
        <f>AQ111*1000/Escenarios!$F$9/10000+AM111</f>
        <v>1.2405553454844995</v>
      </c>
      <c r="AU111" s="75">
        <f>MAX(0,AV110+Observaciones!$F110-AS111-Constantes!$D$13)</f>
        <v>0</v>
      </c>
      <c r="AV111" s="75">
        <f>AV110+Observaciones!$F110-AS111-AT111-AU111-AW110</f>
        <v>39.575064619022427</v>
      </c>
      <c r="AW111" s="75">
        <f>MAX(0,(AV111-Constantes!$D$14)*(1-EXP(-Constantes!$D$22)))</f>
        <v>0.44158689300468068</v>
      </c>
      <c r="AX111" s="75">
        <f t="shared" si="19"/>
        <v>230.95018178936979</v>
      </c>
      <c r="AY111" s="75">
        <f>MAX(0,(AX111-Constantes!$D$13)*(1-EXP(-Constantes!$D$23)))</f>
        <v>1.0772265923051485</v>
      </c>
      <c r="AZ111" s="75">
        <f t="shared" si="20"/>
        <v>1.5188134853098292</v>
      </c>
      <c r="BA111" s="75">
        <f>0.0526*AS111*Observaciones!$F110^1.218</f>
        <v>0</v>
      </c>
      <c r="BB111" s="75">
        <f>BA111*Constantes!$F$35</f>
        <v>0</v>
      </c>
      <c r="BC111" s="75">
        <f t="shared" si="21"/>
        <v>0</v>
      </c>
      <c r="BD111" s="15"/>
      <c r="BE111" s="74">
        <v>105</v>
      </c>
      <c r="BF111" s="75">
        <f>0.0526*Observaciones!$F110^2.218</f>
        <v>0</v>
      </c>
      <c r="BG111" s="75">
        <f>IF(Observaciones!$F110&gt;0.05*$BK$7,((Observaciones!$F110-0.05*$BK$7)^2)/(Observaciones!$F110+0.95*$BK$7),0)</f>
        <v>0</v>
      </c>
      <c r="BH111" s="75">
        <f>0.0526*BG111*Observaciones!$F110^1.218</f>
        <v>0</v>
      </c>
      <c r="BI111" s="28"/>
      <c r="BJ111" s="28"/>
      <c r="BK111" s="103"/>
      <c r="BL111" s="38"/>
    </row>
    <row r="112" spans="2:64" s="2" customFormat="1">
      <c r="B112" s="37"/>
      <c r="C112" s="74">
        <v>106</v>
      </c>
      <c r="D112" s="140">
        <f>ETo!$I111*((1-Constantes!$D$19)*ETo!$K111+ETo!$L111)</f>
        <v>2.03769741025447</v>
      </c>
      <c r="E112" s="75">
        <f>MIN(D112*Constantes!$D$17,0.8*(H111+Observaciones!$F111-F112-G112-Constantes!$D$14))</f>
        <v>1.2930429614397838</v>
      </c>
      <c r="F112" s="75">
        <f>IF(Observaciones!$F111&gt;0.05*Constantes!$D$18,((Observaciones!$F111-0.05*Constantes!$D$18)^2)/(Observaciones!$F111+0.95*Constantes!$D$18),0)</f>
        <v>0</v>
      </c>
      <c r="G112" s="75">
        <f>MAX(0,H111+Observaciones!$F111-F112-Constantes!$D$13)</f>
        <v>0</v>
      </c>
      <c r="H112" s="75">
        <f>H111+Observaciones!$F111-F112-E112-G112-I111</f>
        <v>36.795355746775428</v>
      </c>
      <c r="I112" s="75">
        <f>MAX(0,(H112-Constantes!$D$14)*(1-EXP(-Constantes!$D$22)))</f>
        <v>0.40331781953802504</v>
      </c>
      <c r="J112" s="75">
        <f t="shared" si="11"/>
        <v>220.16153794794397</v>
      </c>
      <c r="K112" s="75">
        <f>MAX(0,(J112-Constantes!$D$13)*(1-EXP(-Constantes!$D$23)))</f>
        <v>1.0027039857423055</v>
      </c>
      <c r="L112" s="75">
        <f t="shared" si="12"/>
        <v>1.4060218052803304</v>
      </c>
      <c r="M112" s="75">
        <f>0.0526*F112*Observaciones!$F111^1.218</f>
        <v>0</v>
      </c>
      <c r="N112" s="75">
        <f>M112*Constantes!$D$35</f>
        <v>0</v>
      </c>
      <c r="O112" s="75">
        <f t="shared" si="13"/>
        <v>0</v>
      </c>
      <c r="P112" s="15"/>
      <c r="Q112" s="74">
        <v>106</v>
      </c>
      <c r="R112" s="140">
        <f>ETo!$I111*((1-Constantes!$E$19)*ETo!$K111+ETo!$L111)</f>
        <v>2.03769741025447</v>
      </c>
      <c r="S112" s="75">
        <f>MIN(R112*Constantes!$E$17,0.8*(AB111+Observaciones!$F111-Y112-AA112-Constantes!$D$14))</f>
        <v>1.2930429614397838</v>
      </c>
      <c r="T112" s="75">
        <f>IF(Observaciones!$F111&gt;0.05*Constantes!$E$18,((Observaciones!$F111-0.05*Constantes!$E$18)^2)/(Observaciones!$F111+0.95*Constantes!$E$18),0)</f>
        <v>0</v>
      </c>
      <c r="U112" s="75">
        <f>(T112*Escenarios!$E$9*10000)/1000</f>
        <v>0</v>
      </c>
      <c r="V112" s="75">
        <f>(Observaciones!$F111*Constantes!$E$28)/1000</f>
        <v>0</v>
      </c>
      <c r="W112" s="75">
        <f>(R112*Constantes!$E$28)/1000</f>
        <v>8.1507896410178802</v>
      </c>
      <c r="X112" s="75">
        <f t="shared" si="14"/>
        <v>0</v>
      </c>
      <c r="Y112" s="75">
        <f>IF(X112&gt;Constantes!$E$29,1000*((X112-Constantes!$E$29)/(Escenarios!$E$9*10000)),0)</f>
        <v>0</v>
      </c>
      <c r="Z112" s="75">
        <f>W112*1000/Escenarios!$E$9/10000+S112</f>
        <v>1.3093445407218196</v>
      </c>
      <c r="AA112" s="75">
        <f>MAX(0,AB111+Observaciones!$F111-Y112-Constantes!$D$13)</f>
        <v>0</v>
      </c>
      <c r="AB112" s="75">
        <f>AB111+Observaciones!$F111-Y112-Z112-AA112-AC111</f>
        <v>36.7147310681368</v>
      </c>
      <c r="AC112" s="75">
        <f>MAX(0,(AB112-Constantes!$D$14)*(1-EXP(-Constantes!$D$22)))</f>
        <v>0.40220783576207908</v>
      </c>
      <c r="AD112" s="75">
        <f t="shared" si="15"/>
        <v>228.31872316881689</v>
      </c>
      <c r="AE112" s="75">
        <f>MAX(0,(AD112-Constantes!$D$13)*(1-EXP(-Constantes!$D$23)))</f>
        <v>1.0590497798764282</v>
      </c>
      <c r="AF112" s="75">
        <f t="shared" si="16"/>
        <v>1.4612576156385073</v>
      </c>
      <c r="AG112" s="75">
        <f>0.0526*Y112*Observaciones!$F111^1.218</f>
        <v>0</v>
      </c>
      <c r="AH112" s="75">
        <f>AG112*Constantes!$E$35</f>
        <v>0</v>
      </c>
      <c r="AI112" s="75">
        <f t="shared" si="17"/>
        <v>0</v>
      </c>
      <c r="AJ112" s="15"/>
      <c r="AK112" s="74">
        <v>106</v>
      </c>
      <c r="AL112" s="140">
        <f>ETo!$I111*((1-Constantes!$F$19)*ETo!$K111+ETo!$L111)</f>
        <v>1.9886715854896397</v>
      </c>
      <c r="AM112" s="75">
        <f>MIN(AL112*Constantes!$F$17,0.8*(AV111+Observaciones!$F111-AS112-AU112-Constantes!$D$14))</f>
        <v>1.261933093349493</v>
      </c>
      <c r="AN112" s="75">
        <f>IF(Observaciones!$F111&gt;0.05*Constantes!$F$18,((Observaciones!$F111-0.05*Constantes!$F$18)^2)/(Observaciones!$F111+0.95*Constantes!$F$18),0)</f>
        <v>0</v>
      </c>
      <c r="AO112" s="75">
        <f>(AN112*Escenarios!$F$9*10000)/1000</f>
        <v>0</v>
      </c>
      <c r="AP112" s="75">
        <f>(Observaciones!$F111*Constantes!$F$28)/1000</f>
        <v>0</v>
      </c>
      <c r="AQ112" s="75">
        <f>(AL112*Constantes!$F$28)/1000</f>
        <v>1.9886715854896397</v>
      </c>
      <c r="AR112" s="75">
        <f t="shared" si="18"/>
        <v>0</v>
      </c>
      <c r="AS112" s="75">
        <f>IF(AR112&gt;Constantes!$F$29,1000*((AR112-Constantes!$F$29)/(Escenarios!$F$9*10000)),0)</f>
        <v>0</v>
      </c>
      <c r="AT112" s="75">
        <f>AQ112*1000/Escenarios!$F$9/10000+AM112</f>
        <v>1.2659104365204723</v>
      </c>
      <c r="AU112" s="75">
        <f>MAX(0,AV111+Observaciones!$F111-AS112-Constantes!$D$13)</f>
        <v>0</v>
      </c>
      <c r="AV112" s="75">
        <f>AV111+Observaciones!$F111-AS112-AT112-AU112-AW111</f>
        <v>37.867567289497273</v>
      </c>
      <c r="AW112" s="75">
        <f>MAX(0,(AV112-Constantes!$D$14)*(1-EXP(-Constantes!$D$22)))</f>
        <v>0.41807927269230788</v>
      </c>
      <c r="AX112" s="75">
        <f t="shared" si="19"/>
        <v>229.87295519706464</v>
      </c>
      <c r="AY112" s="75">
        <f>MAX(0,(AX112-Constantes!$D$13)*(1-EXP(-Constantes!$D$23)))</f>
        <v>1.0697856447034544</v>
      </c>
      <c r="AZ112" s="75">
        <f t="shared" si="20"/>
        <v>1.4878649173957623</v>
      </c>
      <c r="BA112" s="75">
        <f>0.0526*AS112*Observaciones!$F111^1.218</f>
        <v>0</v>
      </c>
      <c r="BB112" s="75">
        <f>BA112*Constantes!$F$35</f>
        <v>0</v>
      </c>
      <c r="BC112" s="75">
        <f t="shared" si="21"/>
        <v>0</v>
      </c>
      <c r="BD112" s="15"/>
      <c r="BE112" s="74">
        <v>106</v>
      </c>
      <c r="BF112" s="75">
        <f>0.0526*Observaciones!$F111^2.218</f>
        <v>0</v>
      </c>
      <c r="BG112" s="75">
        <f>IF(Observaciones!$F111&gt;0.05*$BK$7,((Observaciones!$F111-0.05*$BK$7)^2)/(Observaciones!$F111+0.95*$BK$7),0)</f>
        <v>0</v>
      </c>
      <c r="BH112" s="75">
        <f>0.0526*BG112*Observaciones!$F111^1.218</f>
        <v>0</v>
      </c>
      <c r="BI112" s="28"/>
      <c r="BJ112" s="28"/>
      <c r="BK112" s="103"/>
      <c r="BL112" s="38"/>
    </row>
    <row r="113" spans="2:64" s="2" customFormat="1">
      <c r="B113" s="37"/>
      <c r="C113" s="74">
        <v>107</v>
      </c>
      <c r="D113" s="140">
        <f>ETo!$I112*((1-Constantes!$D$19)*ETo!$K112+ETo!$L112)</f>
        <v>2.0092221079391304</v>
      </c>
      <c r="E113" s="75">
        <f>MIN(D113*Constantes!$D$17,0.8*(H112+Observaciones!$F112-F113-G113-Constantes!$D$14))</f>
        <v>1.2749736499471016</v>
      </c>
      <c r="F113" s="75">
        <f>IF(Observaciones!$F112&gt;0.05*Constantes!$D$18,((Observaciones!$F112-0.05*Constantes!$D$18)^2)/(Observaciones!$F112+0.95*Constantes!$D$18),0)</f>
        <v>0</v>
      </c>
      <c r="G113" s="75">
        <f>MAX(0,H112+Observaciones!$F112-F113-Constantes!$D$13)</f>
        <v>0</v>
      </c>
      <c r="H113" s="75">
        <f>H112+Observaciones!$F112-F113-E113-G113-I112</f>
        <v>35.117064277290304</v>
      </c>
      <c r="I113" s="75">
        <f>MAX(0,(H113-Constantes!$D$14)*(1-EXP(-Constantes!$D$22)))</f>
        <v>0.3802122849313489</v>
      </c>
      <c r="J113" s="75">
        <f t="shared" si="11"/>
        <v>219.15883396220167</v>
      </c>
      <c r="K113" s="75">
        <f>MAX(0,(J113-Constantes!$D$13)*(1-EXP(-Constantes!$D$23)))</f>
        <v>0.99577780338548816</v>
      </c>
      <c r="L113" s="75">
        <f t="shared" si="12"/>
        <v>1.375990088316837</v>
      </c>
      <c r="M113" s="75">
        <f>0.0526*F113*Observaciones!$F112^1.218</f>
        <v>0</v>
      </c>
      <c r="N113" s="75">
        <f>M113*Constantes!$D$35</f>
        <v>0</v>
      </c>
      <c r="O113" s="75">
        <f t="shared" si="13"/>
        <v>0</v>
      </c>
      <c r="P113" s="15"/>
      <c r="Q113" s="74">
        <v>107</v>
      </c>
      <c r="R113" s="140">
        <f>ETo!$I112*((1-Constantes!$E$19)*ETo!$K112+ETo!$L112)</f>
        <v>2.0092221079391304</v>
      </c>
      <c r="S113" s="75">
        <f>MIN(R113*Constantes!$E$17,0.8*(AB112+Observaciones!$F112-Y113-AA113-Constantes!$D$14))</f>
        <v>1.2749736499471016</v>
      </c>
      <c r="T113" s="75">
        <f>IF(Observaciones!$F112&gt;0.05*Constantes!$E$18,((Observaciones!$F112-0.05*Constantes!$E$18)^2)/(Observaciones!$F112+0.95*Constantes!$E$18),0)</f>
        <v>0</v>
      </c>
      <c r="U113" s="75">
        <f>(T113*Escenarios!$E$9*10000)/1000</f>
        <v>0</v>
      </c>
      <c r="V113" s="75">
        <f>(Observaciones!$F112*Constantes!$E$28)/1000</f>
        <v>0</v>
      </c>
      <c r="W113" s="75">
        <f>(R113*Constantes!$E$28)/1000</f>
        <v>8.0368884317565215</v>
      </c>
      <c r="X113" s="75">
        <f t="shared" si="14"/>
        <v>0</v>
      </c>
      <c r="Y113" s="75">
        <f>IF(X113&gt;Constantes!$E$29,1000*((X113-Constantes!$E$29)/(Escenarios!$E$9*10000)),0)</f>
        <v>0</v>
      </c>
      <c r="Z113" s="75">
        <f>W113*1000/Escenarios!$E$9/10000+S113</f>
        <v>1.2910474268106147</v>
      </c>
      <c r="AA113" s="75">
        <f>MAX(0,AB112+Observaciones!$F112-Y113-Constantes!$D$13)</f>
        <v>0</v>
      </c>
      <c r="AB113" s="75">
        <f>AB112+Observaciones!$F112-Y113-Z113-AA113-AC112</f>
        <v>35.021475805564108</v>
      </c>
      <c r="AC113" s="75">
        <f>MAX(0,(AB113-Constantes!$D$14)*(1-EXP(-Constantes!$D$22)))</f>
        <v>0.37889629019406618</v>
      </c>
      <c r="AD113" s="75">
        <f t="shared" si="15"/>
        <v>227.25967338894046</v>
      </c>
      <c r="AE113" s="75">
        <f>MAX(0,(AD113-Constantes!$D$13)*(1-EXP(-Constantes!$D$23)))</f>
        <v>1.0517343886895256</v>
      </c>
      <c r="AF113" s="75">
        <f t="shared" si="16"/>
        <v>1.4306306788835919</v>
      </c>
      <c r="AG113" s="75">
        <f>0.0526*Y113*Observaciones!$F112^1.218</f>
        <v>0</v>
      </c>
      <c r="AH113" s="75">
        <f>AG113*Constantes!$E$35</f>
        <v>0</v>
      </c>
      <c r="AI113" s="75">
        <f t="shared" si="17"/>
        <v>0</v>
      </c>
      <c r="AJ113" s="15"/>
      <c r="AK113" s="74">
        <v>107</v>
      </c>
      <c r="AL113" s="140">
        <f>ETo!$I112*((1-Constantes!$F$19)*ETo!$K112+ETo!$L112)</f>
        <v>1.9607521316763161</v>
      </c>
      <c r="AM113" s="75">
        <f>MIN(AL113*Constantes!$F$17,0.8*(AV112+Observaciones!$F112-AS113-AU113-Constantes!$D$14))</f>
        <v>1.2442165015440134</v>
      </c>
      <c r="AN113" s="75">
        <f>IF(Observaciones!$F112&gt;0.05*Constantes!$F$18,((Observaciones!$F112-0.05*Constantes!$F$18)^2)/(Observaciones!$F112+0.95*Constantes!$F$18),0)</f>
        <v>0</v>
      </c>
      <c r="AO113" s="75">
        <f>(AN113*Escenarios!$F$9*10000)/1000</f>
        <v>0</v>
      </c>
      <c r="AP113" s="75">
        <f>(Observaciones!$F112*Constantes!$F$28)/1000</f>
        <v>0</v>
      </c>
      <c r="AQ113" s="75">
        <f>(AL113*Constantes!$F$28)/1000</f>
        <v>1.9607521316763161</v>
      </c>
      <c r="AR113" s="75">
        <f t="shared" si="18"/>
        <v>0</v>
      </c>
      <c r="AS113" s="75">
        <f>IF(AR113&gt;Constantes!$F$29,1000*((AR113-Constantes!$F$29)/(Escenarios!$F$9*10000)),0)</f>
        <v>0</v>
      </c>
      <c r="AT113" s="75">
        <f>AQ113*1000/Escenarios!$F$9/10000+AM113</f>
        <v>1.2481380058073661</v>
      </c>
      <c r="AU113" s="75">
        <f>MAX(0,AV112+Observaciones!$F112-AS113-Constantes!$D$13)</f>
        <v>0</v>
      </c>
      <c r="AV113" s="75">
        <f>AV112+Observaciones!$F112-AS113-AT113-AU113-AW112</f>
        <v>36.201350010997601</v>
      </c>
      <c r="AW113" s="75">
        <f>MAX(0,(AV113-Constantes!$D$14)*(1-EXP(-Constantes!$D$22)))</f>
        <v>0.39513996704093207</v>
      </c>
      <c r="AX113" s="75">
        <f t="shared" si="19"/>
        <v>228.8031695523612</v>
      </c>
      <c r="AY113" s="75">
        <f>MAX(0,(AX113-Constantes!$D$13)*(1-EXP(-Constantes!$D$23)))</f>
        <v>1.0623960954812719</v>
      </c>
      <c r="AZ113" s="75">
        <f t="shared" si="20"/>
        <v>1.457536062522204</v>
      </c>
      <c r="BA113" s="75">
        <f>0.0526*AS113*Observaciones!$F112^1.218</f>
        <v>0</v>
      </c>
      <c r="BB113" s="75">
        <f>BA113*Constantes!$F$35</f>
        <v>0</v>
      </c>
      <c r="BC113" s="75">
        <f t="shared" si="21"/>
        <v>0</v>
      </c>
      <c r="BD113" s="15"/>
      <c r="BE113" s="74">
        <v>107</v>
      </c>
      <c r="BF113" s="75">
        <f>0.0526*Observaciones!$F112^2.218</f>
        <v>0</v>
      </c>
      <c r="BG113" s="75">
        <f>IF(Observaciones!$F112&gt;0.05*$BK$7,((Observaciones!$F112-0.05*$BK$7)^2)/(Observaciones!$F112+0.95*$BK$7),0)</f>
        <v>0</v>
      </c>
      <c r="BH113" s="75">
        <f>0.0526*BG113*Observaciones!$F112^1.218</f>
        <v>0</v>
      </c>
      <c r="BI113" s="28"/>
      <c r="BJ113" s="28"/>
      <c r="BK113" s="103"/>
      <c r="BL113" s="38"/>
    </row>
    <row r="114" spans="2:64" s="2" customFormat="1">
      <c r="B114" s="37"/>
      <c r="C114" s="74">
        <v>108</v>
      </c>
      <c r="D114" s="140">
        <f>ETo!$I113*((1-Constantes!$D$19)*ETo!$K113+ETo!$L113)</f>
        <v>2.0405564409424026</v>
      </c>
      <c r="E114" s="75">
        <f>MIN(D114*Constantes!$D$17,0.8*(H113+Observaciones!$F113-F114-G114-Constantes!$D$14))</f>
        <v>1.2948571903282182</v>
      </c>
      <c r="F114" s="75">
        <f>IF(Observaciones!$F113&gt;0.05*Constantes!$D$18,((Observaciones!$F113-0.05*Constantes!$D$18)^2)/(Observaciones!$F113+0.95*Constantes!$D$18),0)</f>
        <v>0</v>
      </c>
      <c r="G114" s="75">
        <f>MAX(0,H113+Observaciones!$F113-F114-Constantes!$D$13)</f>
        <v>0</v>
      </c>
      <c r="H114" s="75">
        <f>H113+Observaciones!$F113-F114-E114-G114-I113</f>
        <v>34.141994802030744</v>
      </c>
      <c r="I114" s="75">
        <f>MAX(0,(H114-Constantes!$D$14)*(1-EXP(-Constantes!$D$22)))</f>
        <v>0.36678821532594535</v>
      </c>
      <c r="J114" s="75">
        <f t="shared" si="11"/>
        <v>218.16305615881618</v>
      </c>
      <c r="K114" s="75">
        <f>MAX(0,(J114-Constantes!$D$13)*(1-EXP(-Constantes!$D$23)))</f>
        <v>0.98889946366490455</v>
      </c>
      <c r="L114" s="75">
        <f t="shared" si="12"/>
        <v>1.3556876789908499</v>
      </c>
      <c r="M114" s="75">
        <f>0.0526*F114*Observaciones!$F113^1.218</f>
        <v>0</v>
      </c>
      <c r="N114" s="75">
        <f>M114*Constantes!$D$35</f>
        <v>0</v>
      </c>
      <c r="O114" s="75">
        <f t="shared" si="13"/>
        <v>0</v>
      </c>
      <c r="P114" s="15"/>
      <c r="Q114" s="74">
        <v>108</v>
      </c>
      <c r="R114" s="140">
        <f>ETo!$I113*((1-Constantes!$E$19)*ETo!$K113+ETo!$L113)</f>
        <v>2.0405564409424026</v>
      </c>
      <c r="S114" s="75">
        <f>MIN(R114*Constantes!$E$17,0.8*(AB113+Observaciones!$F113-Y114-AA114-Constantes!$D$14))</f>
        <v>1.2948571903282182</v>
      </c>
      <c r="T114" s="75">
        <f>IF(Observaciones!$F113&gt;0.05*Constantes!$E$18,((Observaciones!$F113-0.05*Constantes!$E$18)^2)/(Observaciones!$F113+0.95*Constantes!$E$18),0)</f>
        <v>0</v>
      </c>
      <c r="U114" s="75">
        <f>(T114*Escenarios!$E$9*10000)/1000</f>
        <v>0</v>
      </c>
      <c r="V114" s="75">
        <f>(Observaciones!$F113*Constantes!$E$28)/1000</f>
        <v>2.8</v>
      </c>
      <c r="W114" s="75">
        <f>(R114*Constantes!$E$28)/1000</f>
        <v>8.1622257637696105</v>
      </c>
      <c r="X114" s="75">
        <f t="shared" si="14"/>
        <v>0</v>
      </c>
      <c r="Y114" s="75">
        <f>IF(X114&gt;Constantes!$E$29,1000*((X114-Constantes!$E$29)/(Escenarios!$E$9*10000)),0)</f>
        <v>0</v>
      </c>
      <c r="Z114" s="75">
        <f>W114*1000/Escenarios!$E$9/10000+S114</f>
        <v>1.3111816418557574</v>
      </c>
      <c r="AA114" s="75">
        <f>MAX(0,AB113+Observaciones!$F113-Y114-Constantes!$D$13)</f>
        <v>0</v>
      </c>
      <c r="AB114" s="75">
        <f>AB113+Observaciones!$F113-Y114-Z114-AA114-AC113</f>
        <v>34.031397873514294</v>
      </c>
      <c r="AC114" s="75">
        <f>MAX(0,(AB114-Constantes!$D$14)*(1-EXP(-Constantes!$D$22)))</f>
        <v>0.36526559472893255</v>
      </c>
      <c r="AD114" s="75">
        <f t="shared" si="15"/>
        <v>226.20793900025092</v>
      </c>
      <c r="AE114" s="75">
        <f>MAX(0,(AD114-Constantes!$D$13)*(1-EXP(-Constantes!$D$23)))</f>
        <v>1.0444695286006265</v>
      </c>
      <c r="AF114" s="75">
        <f t="shared" si="16"/>
        <v>1.409735123329559</v>
      </c>
      <c r="AG114" s="75">
        <f>0.0526*Y114*Observaciones!$F113^1.218</f>
        <v>0</v>
      </c>
      <c r="AH114" s="75">
        <f>AG114*Constantes!$E$35</f>
        <v>0</v>
      </c>
      <c r="AI114" s="75">
        <f t="shared" si="17"/>
        <v>0</v>
      </c>
      <c r="AJ114" s="15"/>
      <c r="AK114" s="74">
        <v>108</v>
      </c>
      <c r="AL114" s="140">
        <f>ETo!$I113*((1-Constantes!$F$19)*ETo!$K113+ETo!$L113)</f>
        <v>1.9913768981281152</v>
      </c>
      <c r="AM114" s="75">
        <f>MIN(AL114*Constantes!$F$17,0.8*(AV113+Observaciones!$F113-AS114-AU114-Constantes!$D$14))</f>
        <v>1.2636497787847647</v>
      </c>
      <c r="AN114" s="75">
        <f>IF(Observaciones!$F113&gt;0.05*Constantes!$F$18,((Observaciones!$F113-0.05*Constantes!$F$18)^2)/(Observaciones!$F113+0.95*Constantes!$F$18),0)</f>
        <v>0</v>
      </c>
      <c r="AO114" s="75">
        <f>(AN114*Escenarios!$F$9*10000)/1000</f>
        <v>0</v>
      </c>
      <c r="AP114" s="75">
        <f>(Observaciones!$F113*Constantes!$F$28)/1000</f>
        <v>0.7</v>
      </c>
      <c r="AQ114" s="75">
        <f>(AL114*Constantes!$F$28)/1000</f>
        <v>1.9913768981281152</v>
      </c>
      <c r="AR114" s="75">
        <f t="shared" si="18"/>
        <v>0</v>
      </c>
      <c r="AS114" s="75">
        <f>IF(AR114&gt;Constantes!$F$29,1000*((AR114-Constantes!$F$29)/(Escenarios!$F$9*10000)),0)</f>
        <v>0</v>
      </c>
      <c r="AT114" s="75">
        <f>AQ114*1000/Escenarios!$F$9/10000+AM114</f>
        <v>1.2676325325810209</v>
      </c>
      <c r="AU114" s="75">
        <f>MAX(0,AV113+Observaciones!$F113-AS114-Constantes!$D$13)</f>
        <v>0</v>
      </c>
      <c r="AV114" s="75">
        <f>AV113+Observaciones!$F113-AS114-AT114-AU114-AW113</f>
        <v>35.238577511375652</v>
      </c>
      <c r="AW114" s="75">
        <f>MAX(0,(AV114-Constantes!$D$14)*(1-EXP(-Constantes!$D$22)))</f>
        <v>0.38188519353296951</v>
      </c>
      <c r="AX114" s="75">
        <f t="shared" si="19"/>
        <v>227.74077345687994</v>
      </c>
      <c r="AY114" s="75">
        <f>MAX(0,(AX114-Constantes!$D$13)*(1-EXP(-Constantes!$D$23)))</f>
        <v>1.0550575896040599</v>
      </c>
      <c r="AZ114" s="75">
        <f t="shared" si="20"/>
        <v>1.4369427831370294</v>
      </c>
      <c r="BA114" s="75">
        <f>0.0526*AS114*Observaciones!$F113^1.218</f>
        <v>0</v>
      </c>
      <c r="BB114" s="75">
        <f>BA114*Constantes!$F$35</f>
        <v>0</v>
      </c>
      <c r="BC114" s="75">
        <f t="shared" si="21"/>
        <v>0</v>
      </c>
      <c r="BD114" s="15"/>
      <c r="BE114" s="74">
        <v>108</v>
      </c>
      <c r="BF114" s="75">
        <f>0.0526*Observaciones!$F113^2.218</f>
        <v>2.3845871367955355E-2</v>
      </c>
      <c r="BG114" s="75">
        <f>IF(Observaciones!$F113&gt;0.05*$BK$7,((Observaciones!$F113-0.05*$BK$7)^2)/(Observaciones!$F113+0.95*$BK$7),0)</f>
        <v>0</v>
      </c>
      <c r="BH114" s="75">
        <f>0.0526*BG114*Observaciones!$F113^1.218</f>
        <v>0</v>
      </c>
      <c r="BI114" s="28"/>
      <c r="BJ114" s="28"/>
      <c r="BK114" s="103"/>
      <c r="BL114" s="38"/>
    </row>
    <row r="115" spans="2:64" s="2" customFormat="1">
      <c r="B115" s="37"/>
      <c r="C115" s="74">
        <v>109</v>
      </c>
      <c r="D115" s="140">
        <f>ETo!$I114*((1-Constantes!$D$19)*ETo!$K114+ETo!$L114)</f>
        <v>2.0561610789230436</v>
      </c>
      <c r="E115" s="75">
        <f>MIN(D115*Constantes!$D$17,0.8*(H114+Observaciones!$F114-F115-G115-Constantes!$D$14))</f>
        <v>1.3047592823685492</v>
      </c>
      <c r="F115" s="75">
        <f>IF(Observaciones!$F114&gt;0.05*Constantes!$D$18,((Observaciones!$F114-0.05*Constantes!$D$18)^2)/(Observaciones!$F114+0.95*Constantes!$D$18),0)</f>
        <v>0</v>
      </c>
      <c r="G115" s="75">
        <f>MAX(0,H114+Observaciones!$F114-F115-Constantes!$D$13)</f>
        <v>0</v>
      </c>
      <c r="H115" s="75">
        <f>H114+Observaciones!$F114-F115-E115-G115-I114</f>
        <v>32.970447304336247</v>
      </c>
      <c r="I115" s="75">
        <f>MAX(0,(H115-Constantes!$D$14)*(1-EXP(-Constantes!$D$22)))</f>
        <v>0.35065917472511965</v>
      </c>
      <c r="J115" s="75">
        <f t="shared" si="11"/>
        <v>217.17415669515128</v>
      </c>
      <c r="K115" s="75">
        <f>MAX(0,(J115-Constantes!$D$13)*(1-EXP(-Constantes!$D$23)))</f>
        <v>0.98206863610732664</v>
      </c>
      <c r="L115" s="75">
        <f t="shared" si="12"/>
        <v>1.3327278108324463</v>
      </c>
      <c r="M115" s="75">
        <f>0.0526*F115*Observaciones!$F114^1.218</f>
        <v>0</v>
      </c>
      <c r="N115" s="75">
        <f>M115*Constantes!$D$35</f>
        <v>0</v>
      </c>
      <c r="O115" s="75">
        <f t="shared" si="13"/>
        <v>0</v>
      </c>
      <c r="P115" s="15"/>
      <c r="Q115" s="74">
        <v>109</v>
      </c>
      <c r="R115" s="140">
        <f>ETo!$I114*((1-Constantes!$E$19)*ETo!$K114+ETo!$L114)</f>
        <v>2.0561610789230436</v>
      </c>
      <c r="S115" s="75">
        <f>MIN(R115*Constantes!$E$17,0.8*(AB114+Observaciones!$F114-Y115-AA115-Constantes!$D$14))</f>
        <v>1.3047592823685492</v>
      </c>
      <c r="T115" s="75">
        <f>IF(Observaciones!$F114&gt;0.05*Constantes!$E$18,((Observaciones!$F114-0.05*Constantes!$E$18)^2)/(Observaciones!$F114+0.95*Constantes!$E$18),0)</f>
        <v>0</v>
      </c>
      <c r="U115" s="75">
        <f>(T115*Escenarios!$E$9*10000)/1000</f>
        <v>0</v>
      </c>
      <c r="V115" s="75">
        <f>(Observaciones!$F114*Constantes!$E$28)/1000</f>
        <v>2</v>
      </c>
      <c r="W115" s="75">
        <f>(R115*Constantes!$E$28)/1000</f>
        <v>8.2246443156921742</v>
      </c>
      <c r="X115" s="75">
        <f t="shared" si="14"/>
        <v>0</v>
      </c>
      <c r="Y115" s="75">
        <f>IF(X115&gt;Constantes!$E$29,1000*((X115-Constantes!$E$29)/(Escenarios!$E$9*10000)),0)</f>
        <v>0</v>
      </c>
      <c r="Z115" s="75">
        <f>W115*1000/Escenarios!$E$9/10000+S115</f>
        <v>1.3212085709999335</v>
      </c>
      <c r="AA115" s="75">
        <f>MAX(0,AB114+Observaciones!$F114-Y115-Constantes!$D$13)</f>
        <v>0</v>
      </c>
      <c r="AB115" s="75">
        <f>AB114+Observaciones!$F114-Y115-Z115-AA115-AC114</f>
        <v>32.844923707785426</v>
      </c>
      <c r="AC115" s="75">
        <f>MAX(0,(AB115-Constantes!$D$14)*(1-EXP(-Constantes!$D$22)))</f>
        <v>0.34893105427834814</v>
      </c>
      <c r="AD115" s="75">
        <f t="shared" si="15"/>
        <v>225.1634694716503</v>
      </c>
      <c r="AE115" s="75">
        <f>MAX(0,(AD115-Constantes!$D$13)*(1-EXP(-Constantes!$D$23)))</f>
        <v>1.0372548505659407</v>
      </c>
      <c r="AF115" s="75">
        <f t="shared" si="16"/>
        <v>1.3861859048442888</v>
      </c>
      <c r="AG115" s="75">
        <f>0.0526*Y115*Observaciones!$F114^1.218</f>
        <v>0</v>
      </c>
      <c r="AH115" s="75">
        <f>AG115*Constantes!$E$35</f>
        <v>0</v>
      </c>
      <c r="AI115" s="75">
        <f t="shared" si="17"/>
        <v>0</v>
      </c>
      <c r="AJ115" s="15"/>
      <c r="AK115" s="74">
        <v>109</v>
      </c>
      <c r="AL115" s="140">
        <f>ETo!$I114*((1-Constantes!$F$19)*ETo!$K114+ETo!$L114)</f>
        <v>2.006615781017711</v>
      </c>
      <c r="AM115" s="75">
        <f>MIN(AL115*Constantes!$F$17,0.8*(AV114+Observaciones!$F114-AS115-AU115-Constantes!$D$14))</f>
        <v>1.2733197769706759</v>
      </c>
      <c r="AN115" s="75">
        <f>IF(Observaciones!$F114&gt;0.05*Constantes!$F$18,((Observaciones!$F114-0.05*Constantes!$F$18)^2)/(Observaciones!$F114+0.95*Constantes!$F$18),0)</f>
        <v>0</v>
      </c>
      <c r="AO115" s="75">
        <f>(AN115*Escenarios!$F$9*10000)/1000</f>
        <v>0</v>
      </c>
      <c r="AP115" s="75">
        <f>(Observaciones!$F114*Constantes!$F$28)/1000</f>
        <v>0.5</v>
      </c>
      <c r="AQ115" s="75">
        <f>(AL115*Constantes!$F$28)/1000</f>
        <v>2.006615781017711</v>
      </c>
      <c r="AR115" s="75">
        <f t="shared" si="18"/>
        <v>0</v>
      </c>
      <c r="AS115" s="75">
        <f>IF(AR115&gt;Constantes!$F$29,1000*((AR115-Constantes!$F$29)/(Escenarios!$F$9*10000)),0)</f>
        <v>0</v>
      </c>
      <c r="AT115" s="75">
        <f>AQ115*1000/Escenarios!$F$9/10000+AM115</f>
        <v>1.2773330085327113</v>
      </c>
      <c r="AU115" s="75">
        <f>MAX(0,AV114+Observaciones!$F114-AS115-Constantes!$D$13)</f>
        <v>0</v>
      </c>
      <c r="AV115" s="75">
        <f>AV114+Observaciones!$F114-AS115-AT115-AU115-AW114</f>
        <v>34.079359309309972</v>
      </c>
      <c r="AW115" s="75">
        <f>MAX(0,(AV115-Constantes!$D$14)*(1-EXP(-Constantes!$D$22)))</f>
        <v>0.36592589398845443</v>
      </c>
      <c r="AX115" s="75">
        <f t="shared" si="19"/>
        <v>226.68571586727589</v>
      </c>
      <c r="AY115" s="75">
        <f>MAX(0,(AX115-Constantes!$D$13)*(1-EXP(-Constantes!$D$23)))</f>
        <v>1.0477697744896801</v>
      </c>
      <c r="AZ115" s="75">
        <f t="shared" si="20"/>
        <v>1.4136956684781345</v>
      </c>
      <c r="BA115" s="75">
        <f>0.0526*AS115*Observaciones!$F114^1.218</f>
        <v>0</v>
      </c>
      <c r="BB115" s="75">
        <f>BA115*Constantes!$F$35</f>
        <v>0</v>
      </c>
      <c r="BC115" s="75">
        <f t="shared" si="21"/>
        <v>0</v>
      </c>
      <c r="BD115" s="15"/>
      <c r="BE115" s="74">
        <v>109</v>
      </c>
      <c r="BF115" s="75">
        <f>0.0526*Observaciones!$F114^2.218</f>
        <v>1.1305797794095535E-2</v>
      </c>
      <c r="BG115" s="75">
        <f>IF(Observaciones!$F114&gt;0.05*$BK$7,((Observaciones!$F114-0.05*$BK$7)^2)/(Observaciones!$F114+0.95*$BK$7),0)</f>
        <v>0</v>
      </c>
      <c r="BH115" s="75">
        <f>0.0526*BG115*Observaciones!$F114^1.218</f>
        <v>0</v>
      </c>
      <c r="BI115" s="28"/>
      <c r="BJ115" s="28"/>
      <c r="BK115" s="103"/>
      <c r="BL115" s="38"/>
    </row>
    <row r="116" spans="2:64" s="2" customFormat="1">
      <c r="B116" s="37"/>
      <c r="C116" s="74">
        <v>110</v>
      </c>
      <c r="D116" s="140">
        <f>ETo!$I115*((1-Constantes!$D$19)*ETo!$K115+ETo!$L115)</f>
        <v>2.0848562622119515</v>
      </c>
      <c r="E116" s="75">
        <f>MIN(D116*Constantes!$D$17,0.8*(H115+Observaciones!$F115-F116-G116-Constantes!$D$14))</f>
        <v>1.322968121714482</v>
      </c>
      <c r="F116" s="75">
        <f>IF(Observaciones!$F115&gt;0.05*Constantes!$D$18,((Observaciones!$F115-0.05*Constantes!$D$18)^2)/(Observaciones!$F115+0.95*Constantes!$D$18),0)</f>
        <v>0</v>
      </c>
      <c r="G116" s="75">
        <f>MAX(0,H115+Observaciones!$F115-F116-Constantes!$D$13)</f>
        <v>0</v>
      </c>
      <c r="H116" s="75">
        <f>H115+Observaciones!$F115-F116-E116-G116-I115</f>
        <v>31.296820007896645</v>
      </c>
      <c r="I116" s="75">
        <f>MAX(0,(H116-Constantes!$D$14)*(1-EXP(-Constantes!$D$22)))</f>
        <v>0.32761785316705533</v>
      </c>
      <c r="J116" s="75">
        <f t="shared" si="11"/>
        <v>216.19208805904395</v>
      </c>
      <c r="K116" s="75">
        <f>MAX(0,(J116-Constantes!$D$13)*(1-EXP(-Constantes!$D$23)))</f>
        <v>0.9752849925222713</v>
      </c>
      <c r="L116" s="75">
        <f t="shared" si="12"/>
        <v>1.3029028456893266</v>
      </c>
      <c r="M116" s="75">
        <f>0.0526*F116*Observaciones!$F115^1.218</f>
        <v>0</v>
      </c>
      <c r="N116" s="75">
        <f>M116*Constantes!$D$35</f>
        <v>0</v>
      </c>
      <c r="O116" s="75">
        <f t="shared" si="13"/>
        <v>0</v>
      </c>
      <c r="P116" s="15"/>
      <c r="Q116" s="74">
        <v>110</v>
      </c>
      <c r="R116" s="140">
        <f>ETo!$I115*((1-Constantes!$E$19)*ETo!$K115+ETo!$L115)</f>
        <v>2.0848562622119515</v>
      </c>
      <c r="S116" s="75">
        <f>MIN(R116*Constantes!$E$17,0.8*(AB115+Observaciones!$F115-Y116-AA116-Constantes!$D$14))</f>
        <v>1.322968121714482</v>
      </c>
      <c r="T116" s="75">
        <f>IF(Observaciones!$F115&gt;0.05*Constantes!$E$18,((Observaciones!$F115-0.05*Constantes!$E$18)^2)/(Observaciones!$F115+0.95*Constantes!$E$18),0)</f>
        <v>0</v>
      </c>
      <c r="U116" s="75">
        <f>(T116*Escenarios!$E$9*10000)/1000</f>
        <v>0</v>
      </c>
      <c r="V116" s="75">
        <f>(Observaciones!$F115*Constantes!$E$28)/1000</f>
        <v>0</v>
      </c>
      <c r="W116" s="75">
        <f>(R116*Constantes!$E$28)/1000</f>
        <v>8.3394250488478061</v>
      </c>
      <c r="X116" s="75">
        <f t="shared" si="14"/>
        <v>0</v>
      </c>
      <c r="Y116" s="75">
        <f>IF(X116&gt;Constantes!$E$29,1000*((X116-Constantes!$E$29)/(Escenarios!$E$9*10000)),0)</f>
        <v>0</v>
      </c>
      <c r="Z116" s="75">
        <f>W116*1000/Escenarios!$E$9/10000+S116</f>
        <v>1.3396469718121775</v>
      </c>
      <c r="AA116" s="75">
        <f>MAX(0,AB115+Observaciones!$F115-Y116-Constantes!$D$13)</f>
        <v>0</v>
      </c>
      <c r="AB116" s="75">
        <f>AB115+Observaciones!$F115-Y116-Z116-AA116-AC115</f>
        <v>31.156345681694898</v>
      </c>
      <c r="AC116" s="75">
        <f>MAX(0,(AB116-Constantes!$D$14)*(1-EXP(-Constantes!$D$22)))</f>
        <v>0.32568390160713961</v>
      </c>
      <c r="AD116" s="75">
        <f t="shared" si="15"/>
        <v>224.12621462108436</v>
      </c>
      <c r="AE116" s="75">
        <f>MAX(0,(AD116-Constantes!$D$13)*(1-EXP(-Constantes!$D$23)))</f>
        <v>1.0300900079526998</v>
      </c>
      <c r="AF116" s="75">
        <f t="shared" si="16"/>
        <v>1.3557739095598393</v>
      </c>
      <c r="AG116" s="75">
        <f>0.0526*Y116*Observaciones!$F115^1.218</f>
        <v>0</v>
      </c>
      <c r="AH116" s="75">
        <f>AG116*Constantes!$E$35</f>
        <v>0</v>
      </c>
      <c r="AI116" s="75">
        <f t="shared" si="17"/>
        <v>0</v>
      </c>
      <c r="AJ116" s="15"/>
      <c r="AK116" s="74">
        <v>110</v>
      </c>
      <c r="AL116" s="140">
        <f>ETo!$I115*((1-Constantes!$F$19)*ETo!$K115+ETo!$L115)</f>
        <v>2.0346934524211235</v>
      </c>
      <c r="AM116" s="75">
        <f>MIN(AL116*Constantes!$F$17,0.8*(AV115+Observaciones!$F115-AS116-AU116-Constantes!$D$14))</f>
        <v>1.2911367674615595</v>
      </c>
      <c r="AN116" s="75">
        <f>IF(Observaciones!$F115&gt;0.05*Constantes!$F$18,((Observaciones!$F115-0.05*Constantes!$F$18)^2)/(Observaciones!$F115+0.95*Constantes!$F$18),0)</f>
        <v>0</v>
      </c>
      <c r="AO116" s="75">
        <f>(AN116*Escenarios!$F$9*10000)/1000</f>
        <v>0</v>
      </c>
      <c r="AP116" s="75">
        <f>(Observaciones!$F115*Constantes!$F$28)/1000</f>
        <v>0</v>
      </c>
      <c r="AQ116" s="75">
        <f>(AL116*Constantes!$F$28)/1000</f>
        <v>2.0346934524211235</v>
      </c>
      <c r="AR116" s="75">
        <f t="shared" si="18"/>
        <v>0</v>
      </c>
      <c r="AS116" s="75">
        <f>IF(AR116&gt;Constantes!$F$29,1000*((AR116-Constantes!$F$29)/(Escenarios!$F$9*10000)),0)</f>
        <v>0</v>
      </c>
      <c r="AT116" s="75">
        <f>AQ116*1000/Escenarios!$F$9/10000+AM116</f>
        <v>1.2952061543664017</v>
      </c>
      <c r="AU116" s="75">
        <f>MAX(0,AV115+Observaciones!$F115-AS116-Constantes!$D$13)</f>
        <v>0</v>
      </c>
      <c r="AV116" s="75">
        <f>AV115+Observaciones!$F115-AS116-AT116-AU116-AW115</f>
        <v>32.418227260955113</v>
      </c>
      <c r="AW116" s="75">
        <f>MAX(0,(AV116-Constantes!$D$14)*(1-EXP(-Constantes!$D$22)))</f>
        <v>0.34305659820320156</v>
      </c>
      <c r="AX116" s="75">
        <f t="shared" si="19"/>
        <v>225.63794609278619</v>
      </c>
      <c r="AY116" s="75">
        <f>MAX(0,(AX116-Constantes!$D$13)*(1-EXP(-Constantes!$D$23)))</f>
        <v>1.0405322999914568</v>
      </c>
      <c r="AZ116" s="75">
        <f t="shared" si="20"/>
        <v>1.3835888981946582</v>
      </c>
      <c r="BA116" s="75">
        <f>0.0526*AS116*Observaciones!$F115^1.218</f>
        <v>0</v>
      </c>
      <c r="BB116" s="75">
        <f>BA116*Constantes!$F$35</f>
        <v>0</v>
      </c>
      <c r="BC116" s="75">
        <f t="shared" si="21"/>
        <v>0</v>
      </c>
      <c r="BD116" s="15"/>
      <c r="BE116" s="74">
        <v>110</v>
      </c>
      <c r="BF116" s="75">
        <f>0.0526*Observaciones!$F115^2.218</f>
        <v>0</v>
      </c>
      <c r="BG116" s="75">
        <f>IF(Observaciones!$F115&gt;0.05*$BK$7,((Observaciones!$F115-0.05*$BK$7)^2)/(Observaciones!$F115+0.95*$BK$7),0)</f>
        <v>0</v>
      </c>
      <c r="BH116" s="75">
        <f>0.0526*BG116*Observaciones!$F115^1.218</f>
        <v>0</v>
      </c>
      <c r="BI116" s="28"/>
      <c r="BJ116" s="28"/>
      <c r="BK116" s="103"/>
      <c r="BL116" s="38"/>
    </row>
    <row r="117" spans="2:64" s="2" customFormat="1">
      <c r="B117" s="37"/>
      <c r="C117" s="74">
        <v>111</v>
      </c>
      <c r="D117" s="140">
        <f>ETo!$I116*((1-Constantes!$D$19)*ETo!$K116+ETo!$L116)</f>
        <v>1.9837782568977935</v>
      </c>
      <c r="E117" s="75">
        <f>MIN(D117*Constantes!$D$17,0.8*(H116+Observaciones!$F116-F117-G117-Constantes!$D$14))</f>
        <v>1.2588279786931864</v>
      </c>
      <c r="F117" s="75">
        <f>IF(Observaciones!$F116&gt;0.05*Constantes!$D$18,((Observaciones!$F116-0.05*Constantes!$D$18)^2)/(Observaciones!$F116+0.95*Constantes!$D$18),0)</f>
        <v>0</v>
      </c>
      <c r="G117" s="75">
        <f>MAX(0,H116+Observaciones!$F116-F117-Constantes!$D$13)</f>
        <v>0</v>
      </c>
      <c r="H117" s="75">
        <f>H116+Observaciones!$F116-F117-E117-G117-I116</f>
        <v>29.710374176036403</v>
      </c>
      <c r="I117" s="75">
        <f>MAX(0,(H117-Constantes!$D$14)*(1-EXP(-Constantes!$D$22)))</f>
        <v>0.30577678459455676</v>
      </c>
      <c r="J117" s="75">
        <f t="shared" si="11"/>
        <v>215.21680306652169</v>
      </c>
      <c r="K117" s="75">
        <f>MAX(0,(J117-Constantes!$D$13)*(1-EXP(-Constantes!$D$23)))</f>
        <v>0.96854820698623345</v>
      </c>
      <c r="L117" s="75">
        <f t="shared" si="12"/>
        <v>1.2743249915807902</v>
      </c>
      <c r="M117" s="75">
        <f>0.0526*F117*Observaciones!$F116^1.218</f>
        <v>0</v>
      </c>
      <c r="N117" s="75">
        <f>M117*Constantes!$D$35</f>
        <v>0</v>
      </c>
      <c r="O117" s="75">
        <f t="shared" si="13"/>
        <v>0</v>
      </c>
      <c r="P117" s="15"/>
      <c r="Q117" s="74">
        <v>111</v>
      </c>
      <c r="R117" s="140">
        <f>ETo!$I116*((1-Constantes!$E$19)*ETo!$K116+ETo!$L116)</f>
        <v>1.9837782568977935</v>
      </c>
      <c r="S117" s="75">
        <f>MIN(R117*Constantes!$E$17,0.8*(AB116+Observaciones!$F116-Y117-AA117-Constantes!$D$14))</f>
        <v>1.2588279786931864</v>
      </c>
      <c r="T117" s="75">
        <f>IF(Observaciones!$F116&gt;0.05*Constantes!$E$18,((Observaciones!$F116-0.05*Constantes!$E$18)^2)/(Observaciones!$F116+0.95*Constantes!$E$18),0)</f>
        <v>0</v>
      </c>
      <c r="U117" s="75">
        <f>(T117*Escenarios!$E$9*10000)/1000</f>
        <v>0</v>
      </c>
      <c r="V117" s="75">
        <f>(Observaciones!$F116*Constantes!$E$28)/1000</f>
        <v>0</v>
      </c>
      <c r="W117" s="75">
        <f>(R117*Constantes!$E$28)/1000</f>
        <v>7.9351130275911741</v>
      </c>
      <c r="X117" s="75">
        <f t="shared" si="14"/>
        <v>0</v>
      </c>
      <c r="Y117" s="75">
        <f>IF(X117&gt;Constantes!$E$29,1000*((X117-Constantes!$E$29)/(Escenarios!$E$9*10000)),0)</f>
        <v>0</v>
      </c>
      <c r="Z117" s="75">
        <f>W117*1000/Escenarios!$E$9/10000+S117</f>
        <v>1.2746982047483688</v>
      </c>
      <c r="AA117" s="75">
        <f>MAX(0,AB116+Observaciones!$F116-Y117-Constantes!$D$13)</f>
        <v>0</v>
      </c>
      <c r="AB117" s="75">
        <f>AB116+Observaciones!$F116-Y117-Z117-AA117-AC116</f>
        <v>29.555963575339391</v>
      </c>
      <c r="AC117" s="75">
        <f>MAX(0,(AB117-Constantes!$D$14)*(1-EXP(-Constantes!$D$22)))</f>
        <v>0.30365096822540311</v>
      </c>
      <c r="AD117" s="75">
        <f t="shared" si="15"/>
        <v>223.09612461313165</v>
      </c>
      <c r="AE117" s="75">
        <f>MAX(0,(AD117-Constantes!$D$13)*(1-EXP(-Constantes!$D$23)))</f>
        <v>1.0229746565225029</v>
      </c>
      <c r="AF117" s="75">
        <f t="shared" si="16"/>
        <v>1.326625624747906</v>
      </c>
      <c r="AG117" s="75">
        <f>0.0526*Y117*Observaciones!$F116^1.218</f>
        <v>0</v>
      </c>
      <c r="AH117" s="75">
        <f>AG117*Constantes!$E$35</f>
        <v>0</v>
      </c>
      <c r="AI117" s="75">
        <f t="shared" si="17"/>
        <v>0</v>
      </c>
      <c r="AJ117" s="15"/>
      <c r="AK117" s="74">
        <v>111</v>
      </c>
      <c r="AL117" s="140">
        <f>ETo!$I116*((1-Constantes!$F$19)*ETo!$K116+ETo!$L116)</f>
        <v>1.9356489501222669</v>
      </c>
      <c r="AM117" s="75">
        <f>MIN(AL117*Constantes!$F$17,0.8*(AV116+Observaciones!$F116-AS117-AU117-Constantes!$D$14))</f>
        <v>1.2282870058029578</v>
      </c>
      <c r="AN117" s="75">
        <f>IF(Observaciones!$F116&gt;0.05*Constantes!$F$18,((Observaciones!$F116-0.05*Constantes!$F$18)^2)/(Observaciones!$F116+0.95*Constantes!$F$18),0)</f>
        <v>0</v>
      </c>
      <c r="AO117" s="75">
        <f>(AN117*Escenarios!$F$9*10000)/1000</f>
        <v>0</v>
      </c>
      <c r="AP117" s="75">
        <f>(Observaciones!$F116*Constantes!$F$28)/1000</f>
        <v>0</v>
      </c>
      <c r="AQ117" s="75">
        <f>(AL117*Constantes!$F$28)/1000</f>
        <v>1.9356489501222669</v>
      </c>
      <c r="AR117" s="75">
        <f t="shared" si="18"/>
        <v>0</v>
      </c>
      <c r="AS117" s="75">
        <f>IF(AR117&gt;Constantes!$F$29,1000*((AR117-Constantes!$F$29)/(Escenarios!$F$9*10000)),0)</f>
        <v>0</v>
      </c>
      <c r="AT117" s="75">
        <f>AQ117*1000/Escenarios!$F$9/10000+AM117</f>
        <v>1.2321583037032022</v>
      </c>
      <c r="AU117" s="75">
        <f>MAX(0,AV116+Observaciones!$F116-AS117-Constantes!$D$13)</f>
        <v>0</v>
      </c>
      <c r="AV117" s="75">
        <f>AV116+Observaciones!$F116-AS117-AT117-AU117-AW116</f>
        <v>30.843012359048711</v>
      </c>
      <c r="AW117" s="75">
        <f>MAX(0,(AV117-Constantes!$D$14)*(1-EXP(-Constantes!$D$22)))</f>
        <v>0.32137014916219192</v>
      </c>
      <c r="AX117" s="75">
        <f t="shared" si="19"/>
        <v>224.59741379279473</v>
      </c>
      <c r="AY117" s="75">
        <f>MAX(0,(AX117-Constantes!$D$13)*(1-EXP(-Constantes!$D$23)))</f>
        <v>1.0333448183813541</v>
      </c>
      <c r="AZ117" s="75">
        <f t="shared" si="20"/>
        <v>1.3547149675435459</v>
      </c>
      <c r="BA117" s="75">
        <f>0.0526*AS117*Observaciones!$F116^1.218</f>
        <v>0</v>
      </c>
      <c r="BB117" s="75">
        <f>BA117*Constantes!$F$35</f>
        <v>0</v>
      </c>
      <c r="BC117" s="75">
        <f t="shared" si="21"/>
        <v>0</v>
      </c>
      <c r="BD117" s="15"/>
      <c r="BE117" s="74">
        <v>111</v>
      </c>
      <c r="BF117" s="75">
        <f>0.0526*Observaciones!$F116^2.218</f>
        <v>0</v>
      </c>
      <c r="BG117" s="75">
        <f>IF(Observaciones!$F116&gt;0.05*$BK$7,((Observaciones!$F116-0.05*$BK$7)^2)/(Observaciones!$F116+0.95*$BK$7),0)</f>
        <v>0</v>
      </c>
      <c r="BH117" s="75">
        <f>0.0526*BG117*Observaciones!$F116^1.218</f>
        <v>0</v>
      </c>
      <c r="BI117" s="28"/>
      <c r="BJ117" s="28"/>
      <c r="BK117" s="103"/>
      <c r="BL117" s="38"/>
    </row>
    <row r="118" spans="2:64" s="2" customFormat="1">
      <c r="B118" s="37"/>
      <c r="C118" s="74">
        <v>112</v>
      </c>
      <c r="D118" s="140">
        <f>ETo!$I117*((1-Constantes!$D$19)*ETo!$K117+ETo!$L117)</f>
        <v>1.9447864941866189</v>
      </c>
      <c r="E118" s="75">
        <f>MIN(D118*Constantes!$D$17,0.8*(H117+Observaciones!$F117-F118-G118-Constantes!$D$14))</f>
        <v>1.2340853333553203</v>
      </c>
      <c r="F118" s="75">
        <f>IF(Observaciones!$F117&gt;0.05*Constantes!$D$18,((Observaciones!$F117-0.05*Constantes!$D$18)^2)/(Observaciones!$F117+0.95*Constantes!$D$18),0)</f>
        <v>0</v>
      </c>
      <c r="G118" s="75">
        <f>MAX(0,H117+Observaciones!$F117-F118-Constantes!$D$13)</f>
        <v>0</v>
      </c>
      <c r="H118" s="75">
        <f>H117+Observaciones!$F117-F118-E118-G118-I117</f>
        <v>28.770512058086528</v>
      </c>
      <c r="I118" s="75">
        <f>MAX(0,(H118-Constantes!$D$14)*(1-EXP(-Constantes!$D$22)))</f>
        <v>0.29283742508124355</v>
      </c>
      <c r="J118" s="75">
        <f t="shared" si="11"/>
        <v>214.24825485953545</v>
      </c>
      <c r="K118" s="75">
        <f>MAX(0,(J118-Constantes!$D$13)*(1-EXP(-Constantes!$D$23)))</f>
        <v>0.96185795582702527</v>
      </c>
      <c r="L118" s="75">
        <f t="shared" si="12"/>
        <v>1.2546953809082688</v>
      </c>
      <c r="M118" s="75">
        <f>0.0526*F118*Observaciones!$F117^1.218</f>
        <v>0</v>
      </c>
      <c r="N118" s="75">
        <f>M118*Constantes!$D$35</f>
        <v>0</v>
      </c>
      <c r="O118" s="75">
        <f t="shared" si="13"/>
        <v>0</v>
      </c>
      <c r="P118" s="15"/>
      <c r="Q118" s="74">
        <v>112</v>
      </c>
      <c r="R118" s="140">
        <f>ETo!$I117*((1-Constantes!$E$19)*ETo!$K117+ETo!$L117)</f>
        <v>1.9447864941866189</v>
      </c>
      <c r="S118" s="75">
        <f>MIN(R118*Constantes!$E$17,0.8*(AB117+Observaciones!$F117-Y118-AA118-Constantes!$D$14))</f>
        <v>1.2340853333553203</v>
      </c>
      <c r="T118" s="75">
        <f>IF(Observaciones!$F117&gt;0.05*Constantes!$E$18,((Observaciones!$F117-0.05*Constantes!$E$18)^2)/(Observaciones!$F117+0.95*Constantes!$E$18),0)</f>
        <v>0</v>
      </c>
      <c r="U118" s="75">
        <f>(T118*Escenarios!$E$9*10000)/1000</f>
        <v>0</v>
      </c>
      <c r="V118" s="75">
        <f>(Observaciones!$F117*Constantes!$E$28)/1000</f>
        <v>2.4</v>
      </c>
      <c r="W118" s="75">
        <f>(R118*Constantes!$E$28)/1000</f>
        <v>7.7791459767464755</v>
      </c>
      <c r="X118" s="75">
        <f t="shared" si="14"/>
        <v>0</v>
      </c>
      <c r="Y118" s="75">
        <f>IF(X118&gt;Constantes!$E$29,1000*((X118-Constantes!$E$29)/(Escenarios!$E$9*10000)),0)</f>
        <v>0</v>
      </c>
      <c r="Z118" s="75">
        <f>W118*1000/Escenarios!$E$9/10000+S118</f>
        <v>1.2496436253088132</v>
      </c>
      <c r="AA118" s="75">
        <f>MAX(0,AB117+Observaciones!$F117-Y118-Constantes!$D$13)</f>
        <v>0</v>
      </c>
      <c r="AB118" s="75">
        <f>AB117+Observaciones!$F117-Y118-Z118-AA118-AC117</f>
        <v>28.602668981805177</v>
      </c>
      <c r="AC118" s="75">
        <f>MAX(0,(AB118-Constantes!$D$14)*(1-EXP(-Constantes!$D$22)))</f>
        <v>0.29052667985133457</v>
      </c>
      <c r="AD118" s="75">
        <f t="shared" si="15"/>
        <v>222.07314995660914</v>
      </c>
      <c r="AE118" s="75">
        <f>MAX(0,(AD118-Constantes!$D$13)*(1-EXP(-Constantes!$D$23)))</f>
        <v>1.015908454414777</v>
      </c>
      <c r="AF118" s="75">
        <f t="shared" si="16"/>
        <v>1.3064351342661116</v>
      </c>
      <c r="AG118" s="75">
        <f>0.0526*Y118*Observaciones!$F117^1.218</f>
        <v>0</v>
      </c>
      <c r="AH118" s="75">
        <f>AG118*Constantes!$E$35</f>
        <v>0</v>
      </c>
      <c r="AI118" s="75">
        <f t="shared" si="17"/>
        <v>0</v>
      </c>
      <c r="AJ118" s="15"/>
      <c r="AK118" s="74">
        <v>112</v>
      </c>
      <c r="AL118" s="140">
        <f>ETo!$I117*((1-Constantes!$F$19)*ETo!$K117+ETo!$L117)</f>
        <v>1.8974415644622489</v>
      </c>
      <c r="AM118" s="75">
        <f>MIN(AL118*Constantes!$F$17,0.8*(AV117+Observaciones!$F117-AS118-AU118-Constantes!$D$14))</f>
        <v>1.204042095418284</v>
      </c>
      <c r="AN118" s="75">
        <f>IF(Observaciones!$F117&gt;0.05*Constantes!$F$18,((Observaciones!$F117-0.05*Constantes!$F$18)^2)/(Observaciones!$F117+0.95*Constantes!$F$18),0)</f>
        <v>0</v>
      </c>
      <c r="AO118" s="75">
        <f>(AN118*Escenarios!$F$9*10000)/1000</f>
        <v>0</v>
      </c>
      <c r="AP118" s="75">
        <f>(Observaciones!$F117*Constantes!$F$28)/1000</f>
        <v>0.6</v>
      </c>
      <c r="AQ118" s="75">
        <f>(AL118*Constantes!$F$28)/1000</f>
        <v>1.8974415644622489</v>
      </c>
      <c r="AR118" s="75">
        <f t="shared" si="18"/>
        <v>0</v>
      </c>
      <c r="AS118" s="75">
        <f>IF(AR118&gt;Constantes!$F$29,1000*((AR118-Constantes!$F$29)/(Escenarios!$F$9*10000)),0)</f>
        <v>0</v>
      </c>
      <c r="AT118" s="75">
        <f>AQ118*1000/Escenarios!$F$9/10000+AM118</f>
        <v>1.2078369785472085</v>
      </c>
      <c r="AU118" s="75">
        <f>MAX(0,AV117+Observaciones!$F117-AS118-Constantes!$D$13)</f>
        <v>0</v>
      </c>
      <c r="AV118" s="75">
        <f>AV117+Observaciones!$F117-AS118-AT118-AU118-AW117</f>
        <v>29.91380523133931</v>
      </c>
      <c r="AW118" s="75">
        <f>MAX(0,(AV118-Constantes!$D$14)*(1-EXP(-Constantes!$D$22)))</f>
        <v>0.30857748004813967</v>
      </c>
      <c r="AX118" s="75">
        <f t="shared" si="19"/>
        <v>223.56406897441337</v>
      </c>
      <c r="AY118" s="75">
        <f>MAX(0,(AX118-Constantes!$D$13)*(1-EXP(-Constantes!$D$23)))</f>
        <v>1.0262069843332697</v>
      </c>
      <c r="AZ118" s="75">
        <f t="shared" si="20"/>
        <v>1.3347844643814093</v>
      </c>
      <c r="BA118" s="75">
        <f>0.0526*AS118*Observaciones!$F117^1.218</f>
        <v>0</v>
      </c>
      <c r="BB118" s="75">
        <f>BA118*Constantes!$F$35</f>
        <v>0</v>
      </c>
      <c r="BC118" s="75">
        <f t="shared" si="21"/>
        <v>0</v>
      </c>
      <c r="BD118" s="15"/>
      <c r="BE118" s="74">
        <v>112</v>
      </c>
      <c r="BF118" s="75">
        <f>0.0526*Observaciones!$F117^2.218</f>
        <v>1.6940460723560119E-2</v>
      </c>
      <c r="BG118" s="75">
        <f>IF(Observaciones!$F117&gt;0.05*$BK$7,((Observaciones!$F117-0.05*$BK$7)^2)/(Observaciones!$F117+0.95*$BK$7),0)</f>
        <v>0</v>
      </c>
      <c r="BH118" s="75">
        <f>0.0526*BG118*Observaciones!$F117^1.218</f>
        <v>0</v>
      </c>
      <c r="BI118" s="28"/>
      <c r="BJ118" s="28"/>
      <c r="BK118" s="103"/>
      <c r="BL118" s="38"/>
    </row>
    <row r="119" spans="2:64" s="2" customFormat="1">
      <c r="B119" s="37"/>
      <c r="C119" s="74">
        <v>113</v>
      </c>
      <c r="D119" s="140">
        <f>ETo!$I118*((1-Constantes!$D$19)*ETo!$K118+ETo!$L118)</f>
        <v>1.8932828721141668</v>
      </c>
      <c r="E119" s="75">
        <f>MIN(D119*Constantes!$D$17,0.8*(H118+Observaciones!$F118-F119-G119-Constantes!$D$14))</f>
        <v>1.2014031521471094</v>
      </c>
      <c r="F119" s="75">
        <f>IF(Observaciones!$F118&gt;0.05*Constantes!$D$18,((Observaciones!$F118-0.05*Constantes!$D$18)^2)/(Observaciones!$F118+0.95*Constantes!$D$18),0)</f>
        <v>0</v>
      </c>
      <c r="G119" s="75">
        <f>MAX(0,H118+Observaciones!$F118-F119-Constantes!$D$13)</f>
        <v>0</v>
      </c>
      <c r="H119" s="75">
        <f>H118+Observaciones!$F118-F119-E119-G119-I118</f>
        <v>27.276271480858178</v>
      </c>
      <c r="I119" s="75">
        <f>MAX(0,(H119-Constantes!$D$14)*(1-EXP(-Constantes!$D$22)))</f>
        <v>0.27226577349652736</v>
      </c>
      <c r="J119" s="75">
        <f t="shared" si="11"/>
        <v>213.28639690370844</v>
      </c>
      <c r="K119" s="75">
        <f>MAX(0,(J119-Constantes!$D$13)*(1-EXP(-Constantes!$D$23)))</f>
        <v>0.95521391760822683</v>
      </c>
      <c r="L119" s="75">
        <f t="shared" si="12"/>
        <v>1.2274796911047541</v>
      </c>
      <c r="M119" s="75">
        <f>0.0526*F119*Observaciones!$F118^1.218</f>
        <v>0</v>
      </c>
      <c r="N119" s="75">
        <f>M119*Constantes!$D$35</f>
        <v>0</v>
      </c>
      <c r="O119" s="75">
        <f t="shared" si="13"/>
        <v>0</v>
      </c>
      <c r="P119" s="15"/>
      <c r="Q119" s="74">
        <v>113</v>
      </c>
      <c r="R119" s="140">
        <f>ETo!$I118*((1-Constantes!$E$19)*ETo!$K118+ETo!$L118)</f>
        <v>1.8932828721141668</v>
      </c>
      <c r="S119" s="75">
        <f>MIN(R119*Constantes!$E$17,0.8*(AB118+Observaciones!$F118-Y119-AA119-Constantes!$D$14))</f>
        <v>1.2014031521471094</v>
      </c>
      <c r="T119" s="75">
        <f>IF(Observaciones!$F118&gt;0.05*Constantes!$E$18,((Observaciones!$F118-0.05*Constantes!$E$18)^2)/(Observaciones!$F118+0.95*Constantes!$E$18),0)</f>
        <v>0</v>
      </c>
      <c r="U119" s="75">
        <f>(T119*Escenarios!$E$9*10000)/1000</f>
        <v>0</v>
      </c>
      <c r="V119" s="75">
        <f>(Observaciones!$F118*Constantes!$E$28)/1000</f>
        <v>0</v>
      </c>
      <c r="W119" s="75">
        <f>(R119*Constantes!$E$28)/1000</f>
        <v>7.5731314884566672</v>
      </c>
      <c r="X119" s="75">
        <f t="shared" si="14"/>
        <v>0</v>
      </c>
      <c r="Y119" s="75">
        <f>IF(X119&gt;Constantes!$E$29,1000*((X119-Constantes!$E$29)/(Escenarios!$E$9*10000)),0)</f>
        <v>0</v>
      </c>
      <c r="Z119" s="75">
        <f>W119*1000/Escenarios!$E$9/10000+S119</f>
        <v>1.2165494151240226</v>
      </c>
      <c r="AA119" s="75">
        <f>MAX(0,AB118+Observaciones!$F118-Y119-Constantes!$D$13)</f>
        <v>0</v>
      </c>
      <c r="AB119" s="75">
        <f>AB118+Observaciones!$F118-Y119-Z119-AA119-AC118</f>
        <v>27.09559288682982</v>
      </c>
      <c r="AC119" s="75">
        <f>MAX(0,(AB119-Constantes!$D$14)*(1-EXP(-Constantes!$D$22)))</f>
        <v>0.26977831790081458</v>
      </c>
      <c r="AD119" s="75">
        <f t="shared" si="15"/>
        <v>221.05724150219436</v>
      </c>
      <c r="AE119" s="75">
        <f>MAX(0,(AD119-Constantes!$D$13)*(1-EXP(-Constantes!$D$23)))</f>
        <v>1.0088910621303531</v>
      </c>
      <c r="AF119" s="75">
        <f t="shared" si="16"/>
        <v>1.2786693800311677</v>
      </c>
      <c r="AG119" s="75">
        <f>0.0526*Y119*Observaciones!$F118^1.218</f>
        <v>0</v>
      </c>
      <c r="AH119" s="75">
        <f>AG119*Constantes!$E$35</f>
        <v>0</v>
      </c>
      <c r="AI119" s="75">
        <f t="shared" si="17"/>
        <v>0</v>
      </c>
      <c r="AJ119" s="15"/>
      <c r="AK119" s="74">
        <v>113</v>
      </c>
      <c r="AL119" s="140">
        <f>ETo!$I118*((1-Constantes!$F$19)*ETo!$K118+ETo!$L118)</f>
        <v>1.847013228847348</v>
      </c>
      <c r="AM119" s="75">
        <f>MIN(AL119*Constantes!$F$17,0.8*(AV118+Observaciones!$F118-AS119-AU119-Constantes!$D$14))</f>
        <v>1.1720422488778559</v>
      </c>
      <c r="AN119" s="75">
        <f>IF(Observaciones!$F118&gt;0.05*Constantes!$F$18,((Observaciones!$F118-0.05*Constantes!$F$18)^2)/(Observaciones!$F118+0.95*Constantes!$F$18),0)</f>
        <v>0</v>
      </c>
      <c r="AO119" s="75">
        <f>(AN119*Escenarios!$F$9*10000)/1000</f>
        <v>0</v>
      </c>
      <c r="AP119" s="75">
        <f>(Observaciones!$F118*Constantes!$F$28)/1000</f>
        <v>0</v>
      </c>
      <c r="AQ119" s="75">
        <f>(AL119*Constantes!$F$28)/1000</f>
        <v>1.847013228847348</v>
      </c>
      <c r="AR119" s="75">
        <f t="shared" si="18"/>
        <v>0</v>
      </c>
      <c r="AS119" s="75">
        <f>IF(AR119&gt;Constantes!$F$29,1000*((AR119-Constantes!$F$29)/(Escenarios!$F$9*10000)),0)</f>
        <v>0</v>
      </c>
      <c r="AT119" s="75">
        <f>AQ119*1000/Escenarios!$F$9/10000+AM119</f>
        <v>1.1757362753355507</v>
      </c>
      <c r="AU119" s="75">
        <f>MAX(0,AV118+Observaciones!$F118-AS119-Constantes!$D$13)</f>
        <v>0</v>
      </c>
      <c r="AV119" s="75">
        <f>AV118+Observaciones!$F118-AS119-AT119-AU119-AW118</f>
        <v>28.429491475955619</v>
      </c>
      <c r="AW119" s="75">
        <f>MAX(0,(AV119-Constantes!$D$14)*(1-EXP(-Constantes!$D$22)))</f>
        <v>0.28814249395320068</v>
      </c>
      <c r="AX119" s="75">
        <f t="shared" si="19"/>
        <v>222.5378619900801</v>
      </c>
      <c r="AY119" s="75">
        <f>MAX(0,(AX119-Constantes!$D$13)*(1-EXP(-Constantes!$D$23)))</f>
        <v>1.019118454906442</v>
      </c>
      <c r="AZ119" s="75">
        <f t="shared" si="20"/>
        <v>1.3072609488596427</v>
      </c>
      <c r="BA119" s="75">
        <f>0.0526*AS119*Observaciones!$F118^1.218</f>
        <v>0</v>
      </c>
      <c r="BB119" s="75">
        <f>BA119*Constantes!$F$35</f>
        <v>0</v>
      </c>
      <c r="BC119" s="75">
        <f t="shared" si="21"/>
        <v>0</v>
      </c>
      <c r="BD119" s="15"/>
      <c r="BE119" s="74">
        <v>113</v>
      </c>
      <c r="BF119" s="75">
        <f>0.0526*Observaciones!$F118^2.218</f>
        <v>0</v>
      </c>
      <c r="BG119" s="75">
        <f>IF(Observaciones!$F118&gt;0.05*$BK$7,((Observaciones!$F118-0.05*$BK$7)^2)/(Observaciones!$F118+0.95*$BK$7),0)</f>
        <v>0</v>
      </c>
      <c r="BH119" s="75">
        <f>0.0526*BG119*Observaciones!$F118^1.218</f>
        <v>0</v>
      </c>
      <c r="BI119" s="28"/>
      <c r="BJ119" s="28"/>
      <c r="BK119" s="103"/>
      <c r="BL119" s="38"/>
    </row>
    <row r="120" spans="2:64" s="2" customFormat="1">
      <c r="B120" s="37"/>
      <c r="C120" s="74">
        <v>114</v>
      </c>
      <c r="D120" s="140">
        <f>ETo!$I119*((1-Constantes!$D$19)*ETo!$K119+ETo!$L119)</f>
        <v>1.9276520808605311</v>
      </c>
      <c r="E120" s="75">
        <f>MIN(D120*Constantes!$D$17,0.8*(H119+Observaciones!$F119-F120-G120-Constantes!$D$14))</f>
        <v>1.2232125058009431</v>
      </c>
      <c r="F120" s="75">
        <f>IF(Observaciones!$F119&gt;0.05*Constantes!$D$18,((Observaciones!$F119-0.05*Constantes!$D$18)^2)/(Observaciones!$F119+0.95*Constantes!$D$18),0)</f>
        <v>0</v>
      </c>
      <c r="G120" s="75">
        <f>MAX(0,H119+Observaciones!$F119-F120-Constantes!$D$13)</f>
        <v>0</v>
      </c>
      <c r="H120" s="75">
        <f>H119+Observaciones!$F119-F120-E120-G120-I119</f>
        <v>25.780793201560705</v>
      </c>
      <c r="I120" s="75">
        <f>MAX(0,(H120-Constantes!$D$14)*(1-EXP(-Constantes!$D$22)))</f>
        <v>0.25167708210167633</v>
      </c>
      <c r="J120" s="75">
        <f t="shared" si="11"/>
        <v>212.3311829861002</v>
      </c>
      <c r="K120" s="75">
        <f>MAX(0,(J120-Constantes!$D$13)*(1-EXP(-Constantes!$D$23)))</f>
        <v>0.94861577311374123</v>
      </c>
      <c r="L120" s="75">
        <f t="shared" si="12"/>
        <v>1.2002928552154175</v>
      </c>
      <c r="M120" s="75">
        <f>0.0526*F120*Observaciones!$F119^1.218</f>
        <v>0</v>
      </c>
      <c r="N120" s="75">
        <f>M120*Constantes!$D$35</f>
        <v>0</v>
      </c>
      <c r="O120" s="75">
        <f t="shared" si="13"/>
        <v>0</v>
      </c>
      <c r="P120" s="15"/>
      <c r="Q120" s="74">
        <v>114</v>
      </c>
      <c r="R120" s="140">
        <f>ETo!$I119*((1-Constantes!$E$19)*ETo!$K119+ETo!$L119)</f>
        <v>1.9276520808605311</v>
      </c>
      <c r="S120" s="75">
        <f>MIN(R120*Constantes!$E$17,0.8*(AB119+Observaciones!$F119-Y120-AA120-Constantes!$D$14))</f>
        <v>1.2232125058009431</v>
      </c>
      <c r="T120" s="75">
        <f>IF(Observaciones!$F119&gt;0.05*Constantes!$E$18,((Observaciones!$F119-0.05*Constantes!$E$18)^2)/(Observaciones!$F119+0.95*Constantes!$E$18),0)</f>
        <v>0</v>
      </c>
      <c r="U120" s="75">
        <f>(T120*Escenarios!$E$9*10000)/1000</f>
        <v>0</v>
      </c>
      <c r="V120" s="75">
        <f>(Observaciones!$F119*Constantes!$E$28)/1000</f>
        <v>0</v>
      </c>
      <c r="W120" s="75">
        <f>(R120*Constantes!$E$28)/1000</f>
        <v>7.7106083234421243</v>
      </c>
      <c r="X120" s="75">
        <f t="shared" si="14"/>
        <v>0</v>
      </c>
      <c r="Y120" s="75">
        <f>IF(X120&gt;Constantes!$E$29,1000*((X120-Constantes!$E$29)/(Escenarios!$E$9*10000)),0)</f>
        <v>0</v>
      </c>
      <c r="Z120" s="75">
        <f>W120*1000/Escenarios!$E$9/10000+S120</f>
        <v>1.2386337224478274</v>
      </c>
      <c r="AA120" s="75">
        <f>MAX(0,AB119+Observaciones!$F119-Y120-Constantes!$D$13)</f>
        <v>0</v>
      </c>
      <c r="AB120" s="75">
        <f>AB119+Observaciones!$F119-Y120-Z120-AA120-AC119</f>
        <v>25.587180846481179</v>
      </c>
      <c r="AC120" s="75">
        <f>MAX(0,(AB120-Constantes!$D$14)*(1-EXP(-Constantes!$D$22)))</f>
        <v>0.24901156359555982</v>
      </c>
      <c r="AD120" s="75">
        <f t="shared" si="15"/>
        <v>220.04835044006401</v>
      </c>
      <c r="AE120" s="75">
        <f>MAX(0,(AD120-Constantes!$D$13)*(1-EXP(-Constantes!$D$23)))</f>
        <v>1.0019221425151541</v>
      </c>
      <c r="AF120" s="75">
        <f t="shared" si="16"/>
        <v>1.250933706110714</v>
      </c>
      <c r="AG120" s="75">
        <f>0.0526*Y120*Observaciones!$F119^1.218</f>
        <v>0</v>
      </c>
      <c r="AH120" s="75">
        <f>AG120*Constantes!$E$35</f>
        <v>0</v>
      </c>
      <c r="AI120" s="75">
        <f t="shared" si="17"/>
        <v>0</v>
      </c>
      <c r="AJ120" s="15"/>
      <c r="AK120" s="74">
        <v>114</v>
      </c>
      <c r="AL120" s="140">
        <f>ETo!$I119*((1-Constantes!$F$19)*ETo!$K119+ETo!$L119)</f>
        <v>1.8805703783893386</v>
      </c>
      <c r="AM120" s="75">
        <f>MIN(AL120*Constantes!$F$17,0.8*(AV119+Observaciones!$F119-AS120-AU120-Constantes!$D$14))</f>
        <v>1.1933363015683556</v>
      </c>
      <c r="AN120" s="75">
        <f>IF(Observaciones!$F119&gt;0.05*Constantes!$F$18,((Observaciones!$F119-0.05*Constantes!$F$18)^2)/(Observaciones!$F119+0.95*Constantes!$F$18),0)</f>
        <v>0</v>
      </c>
      <c r="AO120" s="75">
        <f>(AN120*Escenarios!$F$9*10000)/1000</f>
        <v>0</v>
      </c>
      <c r="AP120" s="75">
        <f>(Observaciones!$F119*Constantes!$F$28)/1000</f>
        <v>0</v>
      </c>
      <c r="AQ120" s="75">
        <f>(AL120*Constantes!$F$28)/1000</f>
        <v>1.8805703783893386</v>
      </c>
      <c r="AR120" s="75">
        <f t="shared" si="18"/>
        <v>0</v>
      </c>
      <c r="AS120" s="75">
        <f>IF(AR120&gt;Constantes!$F$29,1000*((AR120-Constantes!$F$29)/(Escenarios!$F$9*10000)),0)</f>
        <v>0</v>
      </c>
      <c r="AT120" s="75">
        <f>AQ120*1000/Escenarios!$F$9/10000+AM120</f>
        <v>1.1970974423251342</v>
      </c>
      <c r="AU120" s="75">
        <f>MAX(0,AV119+Observaciones!$F119-AS120-Constantes!$D$13)</f>
        <v>0</v>
      </c>
      <c r="AV120" s="75">
        <f>AV119+Observaciones!$F119-AS120-AT120-AU120-AW119</f>
        <v>26.944251539677282</v>
      </c>
      <c r="AW120" s="75">
        <f>MAX(0,(AV120-Constantes!$D$14)*(1-EXP(-Constantes!$D$22)))</f>
        <v>0.26769475685219246</v>
      </c>
      <c r="AX120" s="75">
        <f t="shared" si="19"/>
        <v>221.51874353517366</v>
      </c>
      <c r="AY120" s="75">
        <f>MAX(0,(AX120-Constantes!$D$13)*(1-EXP(-Constantes!$D$23)))</f>
        <v>1.0120788895289747</v>
      </c>
      <c r="AZ120" s="75">
        <f t="shared" si="20"/>
        <v>1.2797736463811673</v>
      </c>
      <c r="BA120" s="75">
        <f>0.0526*AS120*Observaciones!$F119^1.218</f>
        <v>0</v>
      </c>
      <c r="BB120" s="75">
        <f>BA120*Constantes!$F$35</f>
        <v>0</v>
      </c>
      <c r="BC120" s="75">
        <f t="shared" si="21"/>
        <v>0</v>
      </c>
      <c r="BD120" s="15"/>
      <c r="BE120" s="74">
        <v>114</v>
      </c>
      <c r="BF120" s="75">
        <f>0.0526*Observaciones!$F119^2.218</f>
        <v>0</v>
      </c>
      <c r="BG120" s="75">
        <f>IF(Observaciones!$F119&gt;0.05*$BK$7,((Observaciones!$F119-0.05*$BK$7)^2)/(Observaciones!$F119+0.95*$BK$7),0)</f>
        <v>0</v>
      </c>
      <c r="BH120" s="75">
        <f>0.0526*BG120*Observaciones!$F119^1.218</f>
        <v>0</v>
      </c>
      <c r="BI120" s="28"/>
      <c r="BJ120" s="28"/>
      <c r="BK120" s="103"/>
      <c r="BL120" s="38"/>
    </row>
    <row r="121" spans="2:64" s="2" customFormat="1">
      <c r="B121" s="37"/>
      <c r="C121" s="74">
        <v>115</v>
      </c>
      <c r="D121" s="140">
        <f>ETo!$I120*((1-Constantes!$D$19)*ETo!$K120+ETo!$L120)</f>
        <v>1.9041526332682106</v>
      </c>
      <c r="E121" s="75">
        <f>MIN(D121*Constantes!$D$17,0.8*(H120+Observaciones!$F120-F121-G121-Constantes!$D$14))</f>
        <v>1.2083006768149218</v>
      </c>
      <c r="F121" s="75">
        <f>IF(Observaciones!$F120&gt;0.05*Constantes!$D$18,((Observaciones!$F120-0.05*Constantes!$D$18)^2)/(Observaciones!$F120+0.95*Constantes!$D$18),0)</f>
        <v>0</v>
      </c>
      <c r="G121" s="75">
        <f>MAX(0,H120+Observaciones!$F120-F121-Constantes!$D$13)</f>
        <v>0</v>
      </c>
      <c r="H121" s="75">
        <f>H120+Observaciones!$F120-F121-E121-G121-I120</f>
        <v>24.320815442644108</v>
      </c>
      <c r="I121" s="75">
        <f>MAX(0,(H121-Constantes!$D$14)*(1-EXP(-Constantes!$D$22)))</f>
        <v>0.23157713686154835</v>
      </c>
      <c r="J121" s="75">
        <f t="shared" si="11"/>
        <v>211.38256721298646</v>
      </c>
      <c r="K121" s="75">
        <f>MAX(0,(J121-Constantes!$D$13)*(1-EXP(-Constantes!$D$23)))</f>
        <v>0.94206320533245835</v>
      </c>
      <c r="L121" s="75">
        <f t="shared" si="12"/>
        <v>1.1736403421940067</v>
      </c>
      <c r="M121" s="75">
        <f>0.0526*F121*Observaciones!$F120^1.218</f>
        <v>0</v>
      </c>
      <c r="N121" s="75">
        <f>M121*Constantes!$D$35</f>
        <v>0</v>
      </c>
      <c r="O121" s="75">
        <f t="shared" si="13"/>
        <v>0</v>
      </c>
      <c r="P121" s="15"/>
      <c r="Q121" s="74">
        <v>115</v>
      </c>
      <c r="R121" s="140">
        <f>ETo!$I120*((1-Constantes!$E$19)*ETo!$K120+ETo!$L120)</f>
        <v>1.9041526332682106</v>
      </c>
      <c r="S121" s="75">
        <f>MIN(R121*Constantes!$E$17,0.8*(AB120+Observaciones!$F120-Y121-AA121-Constantes!$D$14))</f>
        <v>1.2083006768149218</v>
      </c>
      <c r="T121" s="75">
        <f>IF(Observaciones!$F120&gt;0.05*Constantes!$E$18,((Observaciones!$F120-0.05*Constantes!$E$18)^2)/(Observaciones!$F120+0.95*Constantes!$E$18),0)</f>
        <v>0</v>
      </c>
      <c r="U121" s="75">
        <f>(T121*Escenarios!$E$9*10000)/1000</f>
        <v>0</v>
      </c>
      <c r="V121" s="75">
        <f>(Observaciones!$F120*Constantes!$E$28)/1000</f>
        <v>0</v>
      </c>
      <c r="W121" s="75">
        <f>(R121*Constantes!$E$28)/1000</f>
        <v>7.6166105330728424</v>
      </c>
      <c r="X121" s="75">
        <f t="shared" si="14"/>
        <v>0</v>
      </c>
      <c r="Y121" s="75">
        <f>IF(X121&gt;Constantes!$E$29,1000*((X121-Constantes!$E$29)/(Escenarios!$E$9*10000)),0)</f>
        <v>0</v>
      </c>
      <c r="Z121" s="75">
        <f>W121*1000/Escenarios!$E$9/10000+S121</f>
        <v>1.2235338978810675</v>
      </c>
      <c r="AA121" s="75">
        <f>MAX(0,AB120+Observaciones!$F120-Y121-Constantes!$D$13)</f>
        <v>0</v>
      </c>
      <c r="AB121" s="75">
        <f>AB120+Observaciones!$F120-Y121-Z121-AA121-AC120</f>
        <v>24.114635385004551</v>
      </c>
      <c r="AC121" s="75">
        <f>MAX(0,(AB121-Constantes!$D$14)*(1-EXP(-Constantes!$D$22)))</f>
        <v>0.22873859508044836</v>
      </c>
      <c r="AD121" s="75">
        <f t="shared" si="15"/>
        <v>219.04642829754886</v>
      </c>
      <c r="AE121" s="75">
        <f>MAX(0,(AD121-Constantes!$D$13)*(1-EXP(-Constantes!$D$23)))</f>
        <v>0.99500136074399592</v>
      </c>
      <c r="AF121" s="75">
        <f t="shared" si="16"/>
        <v>1.2237399558244442</v>
      </c>
      <c r="AG121" s="75">
        <f>0.0526*Y121*Observaciones!$F120^1.218</f>
        <v>0</v>
      </c>
      <c r="AH121" s="75">
        <f>AG121*Constantes!$E$35</f>
        <v>0</v>
      </c>
      <c r="AI121" s="75">
        <f t="shared" si="17"/>
        <v>0</v>
      </c>
      <c r="AJ121" s="15"/>
      <c r="AK121" s="74">
        <v>115</v>
      </c>
      <c r="AL121" s="140">
        <f>ETo!$I120*((1-Constantes!$F$19)*ETo!$K120+ETo!$L120)</f>
        <v>1.8575274565551638</v>
      </c>
      <c r="AM121" s="75">
        <f>MIN(AL121*Constantes!$F$17,0.8*(AV120+Observaciones!$F120-AS121-AU121-Constantes!$D$14))</f>
        <v>1.1787141659466756</v>
      </c>
      <c r="AN121" s="75">
        <f>IF(Observaciones!$F120&gt;0.05*Constantes!$F$18,((Observaciones!$F120-0.05*Constantes!$F$18)^2)/(Observaciones!$F120+0.95*Constantes!$F$18),0)</f>
        <v>0</v>
      </c>
      <c r="AO121" s="75">
        <f>(AN121*Escenarios!$F$9*10000)/1000</f>
        <v>0</v>
      </c>
      <c r="AP121" s="75">
        <f>(Observaciones!$F120*Constantes!$F$28)/1000</f>
        <v>0</v>
      </c>
      <c r="AQ121" s="75">
        <f>(AL121*Constantes!$F$28)/1000</f>
        <v>1.8575274565551638</v>
      </c>
      <c r="AR121" s="75">
        <f t="shared" si="18"/>
        <v>0</v>
      </c>
      <c r="AS121" s="75">
        <f>IF(AR121&gt;Constantes!$F$29,1000*((AR121-Constantes!$F$29)/(Escenarios!$F$9*10000)),0)</f>
        <v>0</v>
      </c>
      <c r="AT121" s="75">
        <f>AQ121*1000/Escenarios!$F$9/10000+AM121</f>
        <v>1.182429220859786</v>
      </c>
      <c r="AU121" s="75">
        <f>MAX(0,AV120+Observaciones!$F120-AS121-Constantes!$D$13)</f>
        <v>0</v>
      </c>
      <c r="AV121" s="75">
        <f>AV120+Observaciones!$F120-AS121-AT121-AU121-AW120</f>
        <v>25.494127561965303</v>
      </c>
      <c r="AW121" s="75">
        <f>MAX(0,(AV121-Constantes!$D$14)*(1-EXP(-Constantes!$D$22)))</f>
        <v>0.24773047152976624</v>
      </c>
      <c r="AX121" s="75">
        <f t="shared" si="19"/>
        <v>220.50666464564469</v>
      </c>
      <c r="AY121" s="75">
        <f>MAX(0,(AX121-Constantes!$D$13)*(1-EXP(-Constantes!$D$23)))</f>
        <v>1.0050879499814738</v>
      </c>
      <c r="AZ121" s="75">
        <f t="shared" si="20"/>
        <v>1.2528184215112401</v>
      </c>
      <c r="BA121" s="75">
        <f>0.0526*AS121*Observaciones!$F120^1.218</f>
        <v>0</v>
      </c>
      <c r="BB121" s="75">
        <f>BA121*Constantes!$F$35</f>
        <v>0</v>
      </c>
      <c r="BC121" s="75">
        <f t="shared" si="21"/>
        <v>0</v>
      </c>
      <c r="BD121" s="15"/>
      <c r="BE121" s="74">
        <v>115</v>
      </c>
      <c r="BF121" s="75">
        <f>0.0526*Observaciones!$F120^2.218</f>
        <v>0</v>
      </c>
      <c r="BG121" s="75">
        <f>IF(Observaciones!$F120&gt;0.05*$BK$7,((Observaciones!$F120-0.05*$BK$7)^2)/(Observaciones!$F120+0.95*$BK$7),0)</f>
        <v>0</v>
      </c>
      <c r="BH121" s="75">
        <f>0.0526*BG121*Observaciones!$F120^1.218</f>
        <v>0</v>
      </c>
      <c r="BI121" s="28"/>
      <c r="BJ121" s="28"/>
      <c r="BK121" s="103"/>
      <c r="BL121" s="38"/>
    </row>
    <row r="122" spans="2:64" s="2" customFormat="1">
      <c r="B122" s="37"/>
      <c r="C122" s="74">
        <v>116</v>
      </c>
      <c r="D122" s="140">
        <f>ETo!$I121*((1-Constantes!$D$19)*ETo!$K121+ETo!$L121)</f>
        <v>1.9062262106861481</v>
      </c>
      <c r="E122" s="75">
        <f>MIN(D122*Constantes!$D$17,0.8*(H121+Observaciones!$F121-F122-G122-Constantes!$D$14))</f>
        <v>1.2096164878238438</v>
      </c>
      <c r="F122" s="75">
        <f>IF(Observaciones!$F121&gt;0.05*Constantes!$D$18,((Observaciones!$F121-0.05*Constantes!$D$18)^2)/(Observaciones!$F121+0.95*Constantes!$D$18),0)</f>
        <v>0.61110522653762211</v>
      </c>
      <c r="G122" s="75">
        <f>MAX(0,H121+Observaciones!$F121-F122-Constantes!$D$13)</f>
        <v>0</v>
      </c>
      <c r="H122" s="75">
        <f>H121+Observaciones!$F121-F122-E122-G122-I121</f>
        <v>34.76851659142109</v>
      </c>
      <c r="I122" s="75">
        <f>MAX(0,(H122-Constantes!$D$14)*(1-EXP(-Constantes!$D$22)))</f>
        <v>0.37541372594183159</v>
      </c>
      <c r="J122" s="75">
        <f t="shared" si="11"/>
        <v>210.440504007654</v>
      </c>
      <c r="K122" s="75">
        <f>MAX(0,(J122-Constantes!$D$13)*(1-EXP(-Constantes!$D$23)))</f>
        <v>0.93555589944302386</v>
      </c>
      <c r="L122" s="75">
        <f t="shared" si="12"/>
        <v>1.9220748519224777</v>
      </c>
      <c r="M122" s="75">
        <f>0.0526*F122*Observaciones!$F121^1.218</f>
        <v>0.69684812861139989</v>
      </c>
      <c r="N122" s="75">
        <f>M122*Constantes!$D$35</f>
        <v>3.2005534329558388E-3</v>
      </c>
      <c r="O122" s="75">
        <f t="shared" si="13"/>
        <v>166.51554593488461</v>
      </c>
      <c r="P122" s="15"/>
      <c r="Q122" s="74">
        <v>116</v>
      </c>
      <c r="R122" s="140">
        <f>ETo!$I121*((1-Constantes!$E$19)*ETo!$K121+ETo!$L121)</f>
        <v>1.9062262106861481</v>
      </c>
      <c r="S122" s="75">
        <f>MIN(R122*Constantes!$E$17,0.8*(AB121+Observaciones!$F121-Y122-AA122-Constantes!$D$14))</f>
        <v>1.2096164878238438</v>
      </c>
      <c r="T122" s="75">
        <f>IF(Observaciones!$F121&gt;0.05*Constantes!$E$18,((Observaciones!$F121-0.05*Constantes!$E$18)^2)/(Observaciones!$F121+0.95*Constantes!$E$18),0)</f>
        <v>0.61110522653762211</v>
      </c>
      <c r="U122" s="75">
        <f>(T122*Escenarios!$E$9*10000)/1000</f>
        <v>305.552613268811</v>
      </c>
      <c r="V122" s="75">
        <f>(Observaciones!$F121*Constantes!$E$28)/1000</f>
        <v>50</v>
      </c>
      <c r="W122" s="75">
        <f>(R122*Constantes!$E$28)/1000</f>
        <v>7.6249048427445922</v>
      </c>
      <c r="X122" s="75">
        <f t="shared" si="14"/>
        <v>347.92770842606643</v>
      </c>
      <c r="Y122" s="75">
        <f>IF(X122&gt;Constantes!$E$29,1000*((X122-Constantes!$E$29)/(Escenarios!$E$9*10000)),0)</f>
        <v>0</v>
      </c>
      <c r="Z122" s="75">
        <f>W122*1000/Escenarios!$E$9/10000+S122</f>
        <v>1.224866297509333</v>
      </c>
      <c r="AA122" s="75">
        <f>MAX(0,AB121+Observaciones!$F121-Y122-Constantes!$D$13)</f>
        <v>0</v>
      </c>
      <c r="AB122" s="75">
        <f>AB121+Observaciones!$F121-Y122-Z122-AA122-AC121</f>
        <v>35.161030492414767</v>
      </c>
      <c r="AC122" s="75">
        <f>MAX(0,(AB122-Constantes!$D$14)*(1-EXP(-Constantes!$D$22)))</f>
        <v>0.3808175808072759</v>
      </c>
      <c r="AD122" s="75">
        <f t="shared" si="15"/>
        <v>218.05142693680486</v>
      </c>
      <c r="AE122" s="75">
        <f>MAX(0,(AD122-Constantes!$D$13)*(1-EXP(-Constantes!$D$23)))</f>
        <v>0.98812838430450123</v>
      </c>
      <c r="AF122" s="75">
        <f t="shared" si="16"/>
        <v>1.3689459651117772</v>
      </c>
      <c r="AG122" s="75">
        <f>0.0526*Y122*Observaciones!$F121^1.218</f>
        <v>0</v>
      </c>
      <c r="AH122" s="75">
        <f>AG122*Constantes!$E$35</f>
        <v>0</v>
      </c>
      <c r="AI122" s="75">
        <f t="shared" si="17"/>
        <v>0</v>
      </c>
      <c r="AJ122" s="15"/>
      <c r="AK122" s="74">
        <v>116</v>
      </c>
      <c r="AL122" s="140">
        <f>ETo!$I121*((1-Constantes!$F$19)*ETo!$K121+ETo!$L121)</f>
        <v>1.8595007578378073</v>
      </c>
      <c r="AM122" s="75">
        <f>MIN(AL122*Constantes!$F$17,0.8*(AV121+Observaciones!$F121-AS122-AU122-Constantes!$D$14))</f>
        <v>1.1799663456478824</v>
      </c>
      <c r="AN122" s="75">
        <f>IF(Observaciones!$F121&gt;0.05*Constantes!$F$18,((Observaciones!$F121-0.05*Constantes!$F$18)^2)/(Observaciones!$F121+0.95*Constantes!$F$18),0)</f>
        <v>0.40047241225163754</v>
      </c>
      <c r="AO122" s="75">
        <f>(AN122*Escenarios!$F$9*10000)/1000</f>
        <v>200.23620612581877</v>
      </c>
      <c r="AP122" s="75">
        <f>(Observaciones!$F121*Constantes!$F$28)/1000</f>
        <v>12.5</v>
      </c>
      <c r="AQ122" s="75">
        <f>(AL122*Constantes!$F$28)/1000</f>
        <v>1.8595007578378071</v>
      </c>
      <c r="AR122" s="75">
        <f t="shared" si="18"/>
        <v>210.87670536798097</v>
      </c>
      <c r="AS122" s="75">
        <f>IF(AR122&gt;Constantes!$F$29,1000*((AR122-Constantes!$F$29)/(Escenarios!$F$9*10000)),0)</f>
        <v>0.16440046955949134</v>
      </c>
      <c r="AT122" s="75">
        <f>AQ122*1000/Escenarios!$F$9/10000+AM122</f>
        <v>1.183685347163558</v>
      </c>
      <c r="AU122" s="75">
        <f>MAX(0,AV121+Observaciones!$F121-AS122-Constantes!$D$13)</f>
        <v>0</v>
      </c>
      <c r="AV122" s="75">
        <f>AV121+Observaciones!$F121-AS122-AT122-AU122-AW121</f>
        <v>36.398311273712487</v>
      </c>
      <c r="AW122" s="75">
        <f>MAX(0,(AV122-Constantes!$D$14)*(1-EXP(-Constantes!$D$22)))</f>
        <v>0.39785159094808903</v>
      </c>
      <c r="AX122" s="75">
        <f t="shared" si="19"/>
        <v>219.5015766956632</v>
      </c>
      <c r="AY122" s="75">
        <f>MAX(0,(AX122-Constantes!$D$13)*(1-EXP(-Constantes!$D$23)))</f>
        <v>0.99814530038079652</v>
      </c>
      <c r="AZ122" s="75">
        <f t="shared" si="20"/>
        <v>1.560397360888377</v>
      </c>
      <c r="BA122" s="75">
        <f>0.0526*AS122*Observaciones!$F121^1.218</f>
        <v>0.18746715717757659</v>
      </c>
      <c r="BB122" s="75">
        <f>BA122*Constantes!$F$35</f>
        <v>2.9286320257001456E-4</v>
      </c>
      <c r="BC122" s="75">
        <f t="shared" si="21"/>
        <v>18.76850153112791</v>
      </c>
      <c r="BD122" s="15"/>
      <c r="BE122" s="74">
        <v>116</v>
      </c>
      <c r="BF122" s="75">
        <f>0.0526*Observaciones!$F121^2.218</f>
        <v>14.253848976214318</v>
      </c>
      <c r="BG122" s="75">
        <f>IF(Observaciones!$F121&gt;0.05*$BK$7,((Observaciones!$F121-0.05*$BK$7)^2)/(Observaciones!$F121+0.95*$BK$7),0)</f>
        <v>2.5537914433149203</v>
      </c>
      <c r="BH122" s="75">
        <f>0.0526*BG122*Observaciones!$F121^1.218</f>
        <v>2.9121086039807391</v>
      </c>
      <c r="BI122" s="28"/>
      <c r="BJ122" s="28"/>
      <c r="BK122" s="103"/>
      <c r="BL122" s="38"/>
    </row>
    <row r="123" spans="2:64" s="2" customFormat="1">
      <c r="B123" s="37"/>
      <c r="C123" s="74">
        <v>117</v>
      </c>
      <c r="D123" s="140">
        <f>ETo!$I122*((1-Constantes!$D$19)*ETo!$K122+ETo!$L122)</f>
        <v>1.9889940893492049</v>
      </c>
      <c r="E123" s="75">
        <f>MIN(D123*Constantes!$D$17,0.8*(H122+Observaciones!$F122-F123-G123-Constantes!$D$14))</f>
        <v>1.262137741666534</v>
      </c>
      <c r="F123" s="75">
        <f>IF(Observaciones!$F122&gt;0.05*Constantes!$D$18,((Observaciones!$F122-0.05*Constantes!$D$18)^2)/(Observaciones!$F122+0.95*Constantes!$D$18),0)</f>
        <v>0</v>
      </c>
      <c r="G123" s="75">
        <f>MAX(0,H122+Observaciones!$F122-F123-Constantes!$D$13)</f>
        <v>0</v>
      </c>
      <c r="H123" s="75">
        <f>H122+Observaciones!$F122-F123-E123-G123-I122</f>
        <v>33.130965123812722</v>
      </c>
      <c r="I123" s="75">
        <f>MAX(0,(H123-Constantes!$D$14)*(1-EXP(-Constantes!$D$22)))</f>
        <v>0.35286907097993386</v>
      </c>
      <c r="J123" s="75">
        <f t="shared" si="11"/>
        <v>209.50494810821098</v>
      </c>
      <c r="K123" s="75">
        <f>MAX(0,(J123-Constantes!$D$13)*(1-EXP(-Constantes!$D$23)))</f>
        <v>0.92909354279871326</v>
      </c>
      <c r="L123" s="75">
        <f t="shared" si="12"/>
        <v>1.2819626137786471</v>
      </c>
      <c r="M123" s="75">
        <f>0.0526*F123*Observaciones!$F122^1.218</f>
        <v>0</v>
      </c>
      <c r="N123" s="75">
        <f>M123*Constantes!$D$35</f>
        <v>0</v>
      </c>
      <c r="O123" s="75">
        <f t="shared" si="13"/>
        <v>0</v>
      </c>
      <c r="P123" s="15"/>
      <c r="Q123" s="74">
        <v>117</v>
      </c>
      <c r="R123" s="140">
        <f>ETo!$I122*((1-Constantes!$E$19)*ETo!$K122+ETo!$L122)</f>
        <v>1.9889940893492049</v>
      </c>
      <c r="S123" s="75">
        <f>MIN(R123*Constantes!$E$17,0.8*(AB122+Observaciones!$F122-Y123-AA123-Constantes!$D$14))</f>
        <v>1.262137741666534</v>
      </c>
      <c r="T123" s="75">
        <f>IF(Observaciones!$F122&gt;0.05*Constantes!$E$18,((Observaciones!$F122-0.05*Constantes!$E$18)^2)/(Observaciones!$F122+0.95*Constantes!$E$18),0)</f>
        <v>0</v>
      </c>
      <c r="U123" s="75">
        <f>(T123*Escenarios!$E$9*10000)/1000</f>
        <v>0</v>
      </c>
      <c r="V123" s="75">
        <f>(Observaciones!$F122*Constantes!$E$28)/1000</f>
        <v>0</v>
      </c>
      <c r="W123" s="75">
        <f>(R123*Constantes!$E$28)/1000</f>
        <v>7.9559763573968194</v>
      </c>
      <c r="X123" s="75">
        <f t="shared" si="14"/>
        <v>0</v>
      </c>
      <c r="Y123" s="75">
        <f>IF(X123&gt;Constantes!$E$29,1000*((X123-Constantes!$E$29)/(Escenarios!$E$9*10000)),0)</f>
        <v>0</v>
      </c>
      <c r="Z123" s="75">
        <f>W123*1000/Escenarios!$E$9/10000+S123</f>
        <v>1.2780496943813278</v>
      </c>
      <c r="AA123" s="75">
        <f>MAX(0,AB122+Observaciones!$F122-Y123-Constantes!$D$13)</f>
        <v>0</v>
      </c>
      <c r="AB123" s="75">
        <f>AB122+Observaciones!$F122-Y123-Z123-AA123-AC122</f>
        <v>33.502163217226162</v>
      </c>
      <c r="AC123" s="75">
        <f>MAX(0,(AB123-Constantes!$D$14)*(1-EXP(-Constantes!$D$22)))</f>
        <v>0.35797946482345838</v>
      </c>
      <c r="AD123" s="75">
        <f t="shared" si="15"/>
        <v>217.06329855250036</v>
      </c>
      <c r="AE123" s="75">
        <f>MAX(0,(AD123-Constantes!$D$13)*(1-EXP(-Constantes!$D$23)))</f>
        <v>0.98130288298112356</v>
      </c>
      <c r="AF123" s="75">
        <f t="shared" si="16"/>
        <v>1.3392823478045819</v>
      </c>
      <c r="AG123" s="75">
        <f>0.0526*Y123*Observaciones!$F122^1.218</f>
        <v>0</v>
      </c>
      <c r="AH123" s="75">
        <f>AG123*Constantes!$E$35</f>
        <v>0</v>
      </c>
      <c r="AI123" s="75">
        <f t="shared" si="17"/>
        <v>0</v>
      </c>
      <c r="AJ123" s="15"/>
      <c r="AK123" s="74">
        <v>117</v>
      </c>
      <c r="AL123" s="140">
        <f>ETo!$I122*((1-Constantes!$F$19)*ETo!$K122+ETo!$L122)</f>
        <v>1.9404847336478241</v>
      </c>
      <c r="AM123" s="75">
        <f>MIN(AL123*Constantes!$F$17,0.8*(AV122+Observaciones!$F122-AS123-AU123-Constantes!$D$14))</f>
        <v>1.2313556046141951</v>
      </c>
      <c r="AN123" s="75">
        <f>IF(Observaciones!$F122&gt;0.05*Constantes!$F$18,((Observaciones!$F122-0.05*Constantes!$F$18)^2)/(Observaciones!$F122+0.95*Constantes!$F$18),0)</f>
        <v>0</v>
      </c>
      <c r="AO123" s="75">
        <f>(AN123*Escenarios!$F$9*10000)/1000</f>
        <v>0</v>
      </c>
      <c r="AP123" s="75">
        <f>(Observaciones!$F122*Constantes!$F$28)/1000</f>
        <v>0</v>
      </c>
      <c r="AQ123" s="75">
        <f>(AL123*Constantes!$F$28)/1000</f>
        <v>1.9404847336478241</v>
      </c>
      <c r="AR123" s="75">
        <f t="shared" si="18"/>
        <v>0</v>
      </c>
      <c r="AS123" s="75">
        <f>IF(AR123&gt;Constantes!$F$29,1000*((AR123-Constantes!$F$29)/(Escenarios!$F$9*10000)),0)</f>
        <v>0</v>
      </c>
      <c r="AT123" s="75">
        <f>AQ123*1000/Escenarios!$F$9/10000+AM123</f>
        <v>1.2352365740814908</v>
      </c>
      <c r="AU123" s="75">
        <f>MAX(0,AV122+Observaciones!$F122-AS123-Constantes!$D$13)</f>
        <v>0</v>
      </c>
      <c r="AV123" s="75">
        <f>AV122+Observaciones!$F122-AS123-AT123-AU123-AW122</f>
        <v>34.76522310868291</v>
      </c>
      <c r="AW123" s="75">
        <f>MAX(0,(AV123-Constantes!$D$14)*(1-EXP(-Constantes!$D$22)))</f>
        <v>0.37536838359172908</v>
      </c>
      <c r="AX123" s="75">
        <f t="shared" si="19"/>
        <v>218.5034313952824</v>
      </c>
      <c r="AY123" s="75">
        <f>MAX(0,(AX123-Constantes!$D$13)*(1-EXP(-Constantes!$D$23)))</f>
        <v>0.991250607163915</v>
      </c>
      <c r="AZ123" s="75">
        <f t="shared" si="20"/>
        <v>1.3666189907556441</v>
      </c>
      <c r="BA123" s="75">
        <f>0.0526*AS123*Observaciones!$F122^1.218</f>
        <v>0</v>
      </c>
      <c r="BB123" s="75">
        <f>BA123*Constantes!$F$35</f>
        <v>0</v>
      </c>
      <c r="BC123" s="75">
        <f t="shared" si="21"/>
        <v>0</v>
      </c>
      <c r="BD123" s="15"/>
      <c r="BE123" s="74">
        <v>117</v>
      </c>
      <c r="BF123" s="75">
        <f>0.0526*Observaciones!$F122^2.218</f>
        <v>0</v>
      </c>
      <c r="BG123" s="75">
        <f>IF(Observaciones!$F122&gt;0.05*$BK$7,((Observaciones!$F122-0.05*$BK$7)^2)/(Observaciones!$F122+0.95*$BK$7),0)</f>
        <v>0</v>
      </c>
      <c r="BH123" s="75">
        <f>0.0526*BG123*Observaciones!$F122^1.218</f>
        <v>0</v>
      </c>
      <c r="BI123" s="28"/>
      <c r="BJ123" s="28"/>
      <c r="BK123" s="103"/>
      <c r="BL123" s="38"/>
    </row>
    <row r="124" spans="2:64" s="2" customFormat="1">
      <c r="B124" s="37"/>
      <c r="C124" s="74">
        <v>118</v>
      </c>
      <c r="D124" s="140">
        <f>ETo!$I123*((1-Constantes!$D$19)*ETo!$K123+ETo!$L123)</f>
        <v>1.897496014596554</v>
      </c>
      <c r="E124" s="75">
        <f>MIN(D124*Constantes!$D$17,0.8*(H123+Observaciones!$F123-F124-G124-Constantes!$D$14))</f>
        <v>1.2040766473407423</v>
      </c>
      <c r="F124" s="75">
        <f>IF(Observaciones!$F123&gt;0.05*Constantes!$D$18,((Observaciones!$F123-0.05*Constantes!$D$18)^2)/(Observaciones!$F123+0.95*Constantes!$D$18),0)</f>
        <v>0</v>
      </c>
      <c r="G124" s="75">
        <f>MAX(0,H123+Observaciones!$F123-F124-Constantes!$D$13)</f>
        <v>0</v>
      </c>
      <c r="H124" s="75">
        <f>H123+Observaciones!$F123-F124-E124-G124-I123</f>
        <v>31.574019405492045</v>
      </c>
      <c r="I124" s="75">
        <f>MAX(0,(H124-Constantes!$D$14)*(1-EXP(-Constantes!$D$22)))</f>
        <v>0.33143413918801401</v>
      </c>
      <c r="J124" s="75">
        <f t="shared" si="11"/>
        <v>208.57585456541227</v>
      </c>
      <c r="K124" s="75">
        <f>MAX(0,(J124-Constantes!$D$13)*(1-EXP(-Constantes!$D$23)))</f>
        <v>0.92267582491241062</v>
      </c>
      <c r="L124" s="75">
        <f t="shared" si="12"/>
        <v>1.2541099641004245</v>
      </c>
      <c r="M124" s="75">
        <f>0.0526*F124*Observaciones!$F123^1.218</f>
        <v>0</v>
      </c>
      <c r="N124" s="75">
        <f>M124*Constantes!$D$35</f>
        <v>0</v>
      </c>
      <c r="O124" s="75">
        <f t="shared" si="13"/>
        <v>0</v>
      </c>
      <c r="P124" s="15"/>
      <c r="Q124" s="74">
        <v>118</v>
      </c>
      <c r="R124" s="140">
        <f>ETo!$I123*((1-Constantes!$E$19)*ETo!$K123+ETo!$L123)</f>
        <v>1.897496014596554</v>
      </c>
      <c r="S124" s="75">
        <f>MIN(R124*Constantes!$E$17,0.8*(AB123+Observaciones!$F123-Y124-AA124-Constantes!$D$14))</f>
        <v>1.2040766473407423</v>
      </c>
      <c r="T124" s="75">
        <f>IF(Observaciones!$F123&gt;0.05*Constantes!$E$18,((Observaciones!$F123-0.05*Constantes!$E$18)^2)/(Observaciones!$F123+0.95*Constantes!$E$18),0)</f>
        <v>0</v>
      </c>
      <c r="U124" s="75">
        <f>(T124*Escenarios!$E$9*10000)/1000</f>
        <v>0</v>
      </c>
      <c r="V124" s="75">
        <f>(Observaciones!$F123*Constantes!$E$28)/1000</f>
        <v>0</v>
      </c>
      <c r="W124" s="75">
        <f>(R124*Constantes!$E$28)/1000</f>
        <v>7.5899840583862161</v>
      </c>
      <c r="X124" s="75">
        <f t="shared" si="14"/>
        <v>0</v>
      </c>
      <c r="Y124" s="75">
        <f>IF(X124&gt;Constantes!$E$29,1000*((X124-Constantes!$E$29)/(Escenarios!$E$9*10000)),0)</f>
        <v>0</v>
      </c>
      <c r="Z124" s="75">
        <f>W124*1000/Escenarios!$E$9/10000+S124</f>
        <v>1.2192566154575146</v>
      </c>
      <c r="AA124" s="75">
        <f>MAX(0,AB123+Observaciones!$F123-Y124-Constantes!$D$13)</f>
        <v>0</v>
      </c>
      <c r="AB124" s="75">
        <f>AB123+Observaciones!$F123-Y124-Z124-AA124-AC123</f>
        <v>31.924927136945186</v>
      </c>
      <c r="AC124" s="75">
        <f>MAX(0,(AB124-Constantes!$D$14)*(1-EXP(-Constantes!$D$22)))</f>
        <v>0.33626518962249435</v>
      </c>
      <c r="AD124" s="75">
        <f t="shared" si="15"/>
        <v>216.08199566951924</v>
      </c>
      <c r="AE124" s="75">
        <f>MAX(0,(AD124-Constantes!$D$13)*(1-EXP(-Constantes!$D$23)))</f>
        <v>0.97452452883928176</v>
      </c>
      <c r="AF124" s="75">
        <f t="shared" si="16"/>
        <v>1.3107897184617761</v>
      </c>
      <c r="AG124" s="75">
        <f>0.0526*Y124*Observaciones!$F123^1.218</f>
        <v>0</v>
      </c>
      <c r="AH124" s="75">
        <f>AG124*Constantes!$E$35</f>
        <v>0</v>
      </c>
      <c r="AI124" s="75">
        <f t="shared" si="17"/>
        <v>0</v>
      </c>
      <c r="AJ124" s="15"/>
      <c r="AK124" s="74">
        <v>118</v>
      </c>
      <c r="AL124" s="140">
        <f>ETo!$I123*((1-Constantes!$F$19)*ETo!$K123+ETo!$L123)</f>
        <v>1.8508523164760013</v>
      </c>
      <c r="AM124" s="75">
        <f>MIN(AL124*Constantes!$F$17,0.8*(AV123+Observaciones!$F123-AS124-AU124-Constantes!$D$14))</f>
        <v>1.1744783835127628</v>
      </c>
      <c r="AN124" s="75">
        <f>IF(Observaciones!$F123&gt;0.05*Constantes!$F$18,((Observaciones!$F123-0.05*Constantes!$F$18)^2)/(Observaciones!$F123+0.95*Constantes!$F$18),0)</f>
        <v>0</v>
      </c>
      <c r="AO124" s="75">
        <f>(AN124*Escenarios!$F$9*10000)/1000</f>
        <v>0</v>
      </c>
      <c r="AP124" s="75">
        <f>(Observaciones!$F123*Constantes!$F$28)/1000</f>
        <v>0</v>
      </c>
      <c r="AQ124" s="75">
        <f>(AL124*Constantes!$F$28)/1000</f>
        <v>1.8508523164760013</v>
      </c>
      <c r="AR124" s="75">
        <f t="shared" si="18"/>
        <v>0</v>
      </c>
      <c r="AS124" s="75">
        <f>IF(AR124&gt;Constantes!$F$29,1000*((AR124-Constantes!$F$29)/(Escenarios!$F$9*10000)),0)</f>
        <v>0</v>
      </c>
      <c r="AT124" s="75">
        <f>AQ124*1000/Escenarios!$F$9/10000+AM124</f>
        <v>1.1781800881457147</v>
      </c>
      <c r="AU124" s="75">
        <f>MAX(0,AV123+Observaciones!$F123-AS124-Constantes!$D$13)</f>
        <v>0</v>
      </c>
      <c r="AV124" s="75">
        <f>AV123+Observaciones!$F123-AS124-AT124-AU124-AW123</f>
        <v>33.211674636945467</v>
      </c>
      <c r="AW124" s="75">
        <f>MAX(0,(AV124-Constantes!$D$14)*(1-EXP(-Constantes!$D$22)))</f>
        <v>0.35398022269742951</v>
      </c>
      <c r="AX124" s="75">
        <f t="shared" si="19"/>
        <v>217.51218078811848</v>
      </c>
      <c r="AY124" s="75">
        <f>MAX(0,(AX124-Constantes!$D$13)*(1-EXP(-Constantes!$D$23)))</f>
        <v>0.98440353907188938</v>
      </c>
      <c r="AZ124" s="75">
        <f t="shared" si="20"/>
        <v>1.3383837617693188</v>
      </c>
      <c r="BA124" s="75">
        <f>0.0526*AS124*Observaciones!$F123^1.218</f>
        <v>0</v>
      </c>
      <c r="BB124" s="75">
        <f>BA124*Constantes!$F$35</f>
        <v>0</v>
      </c>
      <c r="BC124" s="75">
        <f t="shared" si="21"/>
        <v>0</v>
      </c>
      <c r="BD124" s="15"/>
      <c r="BE124" s="74">
        <v>118</v>
      </c>
      <c r="BF124" s="75">
        <f>0.0526*Observaciones!$F123^2.218</f>
        <v>0</v>
      </c>
      <c r="BG124" s="75">
        <f>IF(Observaciones!$F123&gt;0.05*$BK$7,((Observaciones!$F123-0.05*$BK$7)^2)/(Observaciones!$F123+0.95*$BK$7),0)</f>
        <v>0</v>
      </c>
      <c r="BH124" s="75">
        <f>0.0526*BG124*Observaciones!$F123^1.218</f>
        <v>0</v>
      </c>
      <c r="BI124" s="28"/>
      <c r="BJ124" s="28"/>
      <c r="BK124" s="103"/>
      <c r="BL124" s="38"/>
    </row>
    <row r="125" spans="2:64" s="2" customFormat="1">
      <c r="B125" s="37"/>
      <c r="C125" s="74">
        <v>119</v>
      </c>
      <c r="D125" s="140">
        <f>ETo!$I124*((1-Constantes!$D$19)*ETo!$K124+ETo!$L124)</f>
        <v>1.9562351829389975</v>
      </c>
      <c r="E125" s="75">
        <f>MIN(D125*Constantes!$D$17,0.8*(H124+Observaciones!$F124-F125-G125-Constantes!$D$14))</f>
        <v>1.2413502228008682</v>
      </c>
      <c r="F125" s="75">
        <f>IF(Observaciones!$F124&gt;0.05*Constantes!$D$18,((Observaciones!$F124-0.05*Constantes!$D$18)^2)/(Observaciones!$F124+0.95*Constantes!$D$18),0)</f>
        <v>0</v>
      </c>
      <c r="G125" s="75">
        <f>MAX(0,H124+Observaciones!$F124-F125-Constantes!$D$13)</f>
        <v>0</v>
      </c>
      <c r="H125" s="75">
        <f>H124+Observaciones!$F124-F125-E125-G125-I124</f>
        <v>30.001235043503161</v>
      </c>
      <c r="I125" s="75">
        <f>MAX(0,(H125-Constantes!$D$14)*(1-EXP(-Constantes!$D$22)))</f>
        <v>0.30978115210828955</v>
      </c>
      <c r="J125" s="75">
        <f t="shared" si="11"/>
        <v>207.65317874049987</v>
      </c>
      <c r="K125" s="75">
        <f>MAX(0,(J125-Constantes!$D$13)*(1-EXP(-Constantes!$D$23)))</f>
        <v>0.9163024374416916</v>
      </c>
      <c r="L125" s="75">
        <f t="shared" si="12"/>
        <v>1.2260835895499811</v>
      </c>
      <c r="M125" s="75">
        <f>0.0526*F125*Observaciones!$F124^1.218</f>
        <v>0</v>
      </c>
      <c r="N125" s="75">
        <f>M125*Constantes!$D$35</f>
        <v>0</v>
      </c>
      <c r="O125" s="75">
        <f t="shared" si="13"/>
        <v>0</v>
      </c>
      <c r="P125" s="15"/>
      <c r="Q125" s="74">
        <v>119</v>
      </c>
      <c r="R125" s="140">
        <f>ETo!$I124*((1-Constantes!$E$19)*ETo!$K124+ETo!$L124)</f>
        <v>1.9562351829389975</v>
      </c>
      <c r="S125" s="75">
        <f>MIN(R125*Constantes!$E$17,0.8*(AB124+Observaciones!$F124-Y125-AA125-Constantes!$D$14))</f>
        <v>1.2413502228008682</v>
      </c>
      <c r="T125" s="75">
        <f>IF(Observaciones!$F124&gt;0.05*Constantes!$E$18,((Observaciones!$F124-0.05*Constantes!$E$18)^2)/(Observaciones!$F124+0.95*Constantes!$E$18),0)</f>
        <v>0</v>
      </c>
      <c r="U125" s="75">
        <f>(T125*Escenarios!$E$9*10000)/1000</f>
        <v>0</v>
      </c>
      <c r="V125" s="75">
        <f>(Observaciones!$F124*Constantes!$E$28)/1000</f>
        <v>0</v>
      </c>
      <c r="W125" s="75">
        <f>(R125*Constantes!$E$28)/1000</f>
        <v>7.8249407317559898</v>
      </c>
      <c r="X125" s="75">
        <f t="shared" si="14"/>
        <v>0</v>
      </c>
      <c r="Y125" s="75">
        <f>IF(X125&gt;Constantes!$E$29,1000*((X125-Constantes!$E$29)/(Escenarios!$E$9*10000)),0)</f>
        <v>0</v>
      </c>
      <c r="Z125" s="75">
        <f>W125*1000/Escenarios!$E$9/10000+S125</f>
        <v>1.2570001042643801</v>
      </c>
      <c r="AA125" s="75">
        <f>MAX(0,AB124+Observaciones!$F124-Y125-Constantes!$D$13)</f>
        <v>0</v>
      </c>
      <c r="AB125" s="75">
        <f>AB124+Observaciones!$F124-Y125-Z125-AA125-AC124</f>
        <v>30.33166184305831</v>
      </c>
      <c r="AC125" s="75">
        <f>MAX(0,(AB125-Constantes!$D$14)*(1-EXP(-Constantes!$D$22)))</f>
        <v>0.3143302355010788</v>
      </c>
      <c r="AD125" s="75">
        <f t="shared" si="15"/>
        <v>215.10747114067996</v>
      </c>
      <c r="AE125" s="75">
        <f>MAX(0,(AD125-Constantes!$D$13)*(1-EXP(-Constantes!$D$23)))</f>
        <v>0.96779299620960402</v>
      </c>
      <c r="AF125" s="75">
        <f t="shared" si="16"/>
        <v>1.2821232317106828</v>
      </c>
      <c r="AG125" s="75">
        <f>0.0526*Y125*Observaciones!$F124^1.218</f>
        <v>0</v>
      </c>
      <c r="AH125" s="75">
        <f>AG125*Constantes!$E$35</f>
        <v>0</v>
      </c>
      <c r="AI125" s="75">
        <f t="shared" si="17"/>
        <v>0</v>
      </c>
      <c r="AJ125" s="15"/>
      <c r="AK125" s="74">
        <v>119</v>
      </c>
      <c r="AL125" s="140">
        <f>ETo!$I124*((1-Constantes!$F$19)*ETo!$K124+ETo!$L124)</f>
        <v>1.9083100506738666</v>
      </c>
      <c r="AM125" s="75">
        <f>MIN(AL125*Constantes!$F$17,0.8*(AV124+Observaciones!$F124-AS125-AU125-Constantes!$D$14))</f>
        <v>1.2109388110575716</v>
      </c>
      <c r="AN125" s="75">
        <f>IF(Observaciones!$F124&gt;0.05*Constantes!$F$18,((Observaciones!$F124-0.05*Constantes!$F$18)^2)/(Observaciones!$F124+0.95*Constantes!$F$18),0)</f>
        <v>0</v>
      </c>
      <c r="AO125" s="75">
        <f>(AN125*Escenarios!$F$9*10000)/1000</f>
        <v>0</v>
      </c>
      <c r="AP125" s="75">
        <f>(Observaciones!$F124*Constantes!$F$28)/1000</f>
        <v>0</v>
      </c>
      <c r="AQ125" s="75">
        <f>(AL125*Constantes!$F$28)/1000</f>
        <v>1.9083100506738666</v>
      </c>
      <c r="AR125" s="75">
        <f t="shared" si="18"/>
        <v>0</v>
      </c>
      <c r="AS125" s="75">
        <f>IF(AR125&gt;Constantes!$F$29,1000*((AR125-Constantes!$F$29)/(Escenarios!$F$9*10000)),0)</f>
        <v>0</v>
      </c>
      <c r="AT125" s="75">
        <f>AQ125*1000/Escenarios!$F$9/10000+AM125</f>
        <v>1.2147554311589193</v>
      </c>
      <c r="AU125" s="75">
        <f>MAX(0,AV124+Observaciones!$F124-AS125-Constantes!$D$13)</f>
        <v>0</v>
      </c>
      <c r="AV125" s="75">
        <f>AV124+Observaciones!$F124-AS125-AT125-AU125-AW124</f>
        <v>31.642938983089117</v>
      </c>
      <c r="AW125" s="75">
        <f>MAX(0,(AV125-Constantes!$D$14)*(1-EXP(-Constantes!$D$22)))</f>
        <v>0.33238297537898576</v>
      </c>
      <c r="AX125" s="75">
        <f t="shared" si="19"/>
        <v>216.52777724904661</v>
      </c>
      <c r="AY125" s="75">
        <f>MAX(0,(AX125-Constantes!$D$13)*(1-EXP(-Constantes!$D$23)))</f>
        <v>0.97760376713395236</v>
      </c>
      <c r="AZ125" s="75">
        <f t="shared" si="20"/>
        <v>1.3099867425129381</v>
      </c>
      <c r="BA125" s="75">
        <f>0.0526*AS125*Observaciones!$F124^1.218</f>
        <v>0</v>
      </c>
      <c r="BB125" s="75">
        <f>BA125*Constantes!$F$35</f>
        <v>0</v>
      </c>
      <c r="BC125" s="75">
        <f t="shared" si="21"/>
        <v>0</v>
      </c>
      <c r="BD125" s="15"/>
      <c r="BE125" s="74">
        <v>119</v>
      </c>
      <c r="BF125" s="75">
        <f>0.0526*Observaciones!$F124^2.218</f>
        <v>0</v>
      </c>
      <c r="BG125" s="75">
        <f>IF(Observaciones!$F124&gt;0.05*$BK$7,((Observaciones!$F124-0.05*$BK$7)^2)/(Observaciones!$F124+0.95*$BK$7),0)</f>
        <v>0</v>
      </c>
      <c r="BH125" s="75">
        <f>0.0526*BG125*Observaciones!$F124^1.218</f>
        <v>0</v>
      </c>
      <c r="BI125" s="28"/>
      <c r="BJ125" s="28"/>
      <c r="BK125" s="103"/>
      <c r="BL125" s="38"/>
    </row>
    <row r="126" spans="2:64" s="2" customFormat="1">
      <c r="B126" s="37"/>
      <c r="C126" s="74">
        <v>120</v>
      </c>
      <c r="D126" s="140">
        <f>ETo!$I125*((1-Constantes!$D$19)*ETo!$K125+ETo!$L125)</f>
        <v>1.8928519680567619</v>
      </c>
      <c r="E126" s="75">
        <f>MIN(D126*Constantes!$D$17,0.8*(H125+Observaciones!$F125-F126-G126-Constantes!$D$14))</f>
        <v>1.2011297173104749</v>
      </c>
      <c r="F126" s="75">
        <f>IF(Observaciones!$F125&gt;0.05*Constantes!$D$18,((Observaciones!$F125-0.05*Constantes!$D$18)^2)/(Observaciones!$F125+0.95*Constantes!$D$18),0)</f>
        <v>0</v>
      </c>
      <c r="G126" s="75">
        <f>MAX(0,H125+Observaciones!$F125-F126-Constantes!$D$13)</f>
        <v>0</v>
      </c>
      <c r="H126" s="75">
        <f>H125+Observaciones!$F125-F126-E126-G126-I125</f>
        <v>28.490324174084396</v>
      </c>
      <c r="I126" s="75">
        <f>MAX(0,(H126-Constantes!$D$14)*(1-EXP(-Constantes!$D$22)))</f>
        <v>0.28897999568480581</v>
      </c>
      <c r="J126" s="75">
        <f t="shared" si="11"/>
        <v>206.73687630305818</v>
      </c>
      <c r="K126" s="75">
        <f>MAX(0,(J126-Constantes!$D$13)*(1-EXP(-Constantes!$D$23)))</f>
        <v>0.90997307417400808</v>
      </c>
      <c r="L126" s="75">
        <f t="shared" si="12"/>
        <v>1.1989530698588138</v>
      </c>
      <c r="M126" s="75">
        <f>0.0526*F126*Observaciones!$F125^1.218</f>
        <v>0</v>
      </c>
      <c r="N126" s="75">
        <f>M126*Constantes!$D$35</f>
        <v>0</v>
      </c>
      <c r="O126" s="75">
        <f t="shared" si="13"/>
        <v>0</v>
      </c>
      <c r="P126" s="15"/>
      <c r="Q126" s="74">
        <v>120</v>
      </c>
      <c r="R126" s="140">
        <f>ETo!$I125*((1-Constantes!$E$19)*ETo!$K125+ETo!$L125)</f>
        <v>1.8928519680567619</v>
      </c>
      <c r="S126" s="75">
        <f>MIN(R126*Constantes!$E$17,0.8*(AB125+Observaciones!$F125-Y126-AA126-Constantes!$D$14))</f>
        <v>1.2011297173104749</v>
      </c>
      <c r="T126" s="75">
        <f>IF(Observaciones!$F125&gt;0.05*Constantes!$E$18,((Observaciones!$F125-0.05*Constantes!$E$18)^2)/(Observaciones!$F125+0.95*Constantes!$E$18),0)</f>
        <v>0</v>
      </c>
      <c r="U126" s="75">
        <f>(T126*Escenarios!$E$9*10000)/1000</f>
        <v>0</v>
      </c>
      <c r="V126" s="75">
        <f>(Observaciones!$F125*Constantes!$E$28)/1000</f>
        <v>0</v>
      </c>
      <c r="W126" s="75">
        <f>(R126*Constantes!$E$28)/1000</f>
        <v>7.5714078722270477</v>
      </c>
      <c r="X126" s="75">
        <f t="shared" si="14"/>
        <v>0</v>
      </c>
      <c r="Y126" s="75">
        <f>IF(X126&gt;Constantes!$E$29,1000*((X126-Constantes!$E$29)/(Escenarios!$E$9*10000)),0)</f>
        <v>0</v>
      </c>
      <c r="Z126" s="75">
        <f>W126*1000/Escenarios!$E$9/10000+S126</f>
        <v>1.2162725330549291</v>
      </c>
      <c r="AA126" s="75">
        <f>MAX(0,AB125+Observaciones!$F125-Y126-Constantes!$D$13)</f>
        <v>0</v>
      </c>
      <c r="AB126" s="75">
        <f>AB125+Observaciones!$F125-Y126-Z126-AA126-AC125</f>
        <v>28.801059074502302</v>
      </c>
      <c r="AC126" s="75">
        <f>MAX(0,(AB126-Constantes!$D$14)*(1-EXP(-Constantes!$D$22)))</f>
        <v>0.29325797488308575</v>
      </c>
      <c r="AD126" s="75">
        <f t="shared" si="15"/>
        <v>214.13967814447037</v>
      </c>
      <c r="AE126" s="75">
        <f>MAX(0,(AD126-Constantes!$D$13)*(1-EXP(-Constantes!$D$23)))</f>
        <v>0.96110796167228152</v>
      </c>
      <c r="AF126" s="75">
        <f t="shared" si="16"/>
        <v>1.2543659365553672</v>
      </c>
      <c r="AG126" s="75">
        <f>0.0526*Y126*Observaciones!$F125^1.218</f>
        <v>0</v>
      </c>
      <c r="AH126" s="75">
        <f>AG126*Constantes!$E$35</f>
        <v>0</v>
      </c>
      <c r="AI126" s="75">
        <f t="shared" si="17"/>
        <v>0</v>
      </c>
      <c r="AJ126" s="15"/>
      <c r="AK126" s="74">
        <v>120</v>
      </c>
      <c r="AL126" s="140">
        <f>ETo!$I125*((1-Constantes!$F$19)*ETo!$K125+ETo!$L125)</f>
        <v>1.8462047208591925</v>
      </c>
      <c r="AM126" s="75">
        <f>MIN(AL126*Constantes!$F$17,0.8*(AV125+Observaciones!$F125-AS126-AU126-Constantes!$D$14))</f>
        <v>1.1715292013772352</v>
      </c>
      <c r="AN126" s="75">
        <f>IF(Observaciones!$F125&gt;0.05*Constantes!$F$18,((Observaciones!$F125-0.05*Constantes!$F$18)^2)/(Observaciones!$F125+0.95*Constantes!$F$18),0)</f>
        <v>0</v>
      </c>
      <c r="AO126" s="75">
        <f>(AN126*Escenarios!$F$9*10000)/1000</f>
        <v>0</v>
      </c>
      <c r="AP126" s="75">
        <f>(Observaciones!$F125*Constantes!$F$28)/1000</f>
        <v>0</v>
      </c>
      <c r="AQ126" s="75">
        <f>(AL126*Constantes!$F$28)/1000</f>
        <v>1.8462047208591925</v>
      </c>
      <c r="AR126" s="75">
        <f t="shared" si="18"/>
        <v>0</v>
      </c>
      <c r="AS126" s="75">
        <f>IF(AR126&gt;Constantes!$F$29,1000*((AR126-Constantes!$F$29)/(Escenarios!$F$9*10000)),0)</f>
        <v>0</v>
      </c>
      <c r="AT126" s="75">
        <f>AQ126*1000/Escenarios!$F$9/10000+AM126</f>
        <v>1.1752216108189535</v>
      </c>
      <c r="AU126" s="75">
        <f>MAX(0,AV125+Observaciones!$F125-AS126-Constantes!$D$13)</f>
        <v>0</v>
      </c>
      <c r="AV126" s="75">
        <f>AV125+Observaciones!$F125-AS126-AT126-AU126-AW125</f>
        <v>30.135334396891174</v>
      </c>
      <c r="AW126" s="75">
        <f>MAX(0,(AV126-Constantes!$D$14)*(1-EXP(-Constantes!$D$22)))</f>
        <v>0.31162733753363175</v>
      </c>
      <c r="AX126" s="75">
        <f t="shared" si="19"/>
        <v>215.55017348191265</v>
      </c>
      <c r="AY126" s="75">
        <f>MAX(0,(AX126-Constantes!$D$13)*(1-EXP(-Constantes!$D$23)))</f>
        <v>0.97085096465170373</v>
      </c>
      <c r="AZ126" s="75">
        <f t="shared" si="20"/>
        <v>1.2824783021853354</v>
      </c>
      <c r="BA126" s="75">
        <f>0.0526*AS126*Observaciones!$F125^1.218</f>
        <v>0</v>
      </c>
      <c r="BB126" s="75">
        <f>BA126*Constantes!$F$35</f>
        <v>0</v>
      </c>
      <c r="BC126" s="75">
        <f t="shared" si="21"/>
        <v>0</v>
      </c>
      <c r="BD126" s="15"/>
      <c r="BE126" s="74">
        <v>120</v>
      </c>
      <c r="BF126" s="75">
        <f>0.0526*Observaciones!$F125^2.218</f>
        <v>0</v>
      </c>
      <c r="BG126" s="75">
        <f>IF(Observaciones!$F125&gt;0.05*$BK$7,((Observaciones!$F125-0.05*$BK$7)^2)/(Observaciones!$F125+0.95*$BK$7),0)</f>
        <v>0</v>
      </c>
      <c r="BH126" s="75">
        <f>0.0526*BG126*Observaciones!$F125^1.218</f>
        <v>0</v>
      </c>
      <c r="BI126" s="28"/>
      <c r="BJ126" s="28"/>
      <c r="BK126" s="103"/>
      <c r="BL126" s="38"/>
    </row>
    <row r="127" spans="2:64" s="2" customFormat="1">
      <c r="B127" s="37"/>
      <c r="C127" s="74">
        <v>121</v>
      </c>
      <c r="D127" s="140">
        <f>ETo!$I126*((1-Constantes!$D$19)*ETo!$K126+ETo!$L126)</f>
        <v>1.8800997721119763</v>
      </c>
      <c r="E127" s="75">
        <f>MIN(D127*Constantes!$D$17,0.8*(H126+Observaciones!$F126-F127-G127-Constantes!$D$14))</f>
        <v>1.193037673258043</v>
      </c>
      <c r="F127" s="75">
        <f>IF(Observaciones!$F126&gt;0.05*Constantes!$D$18,((Observaciones!$F126-0.05*Constantes!$D$18)^2)/(Observaciones!$F126+0.95*Constantes!$D$18),0)</f>
        <v>0</v>
      </c>
      <c r="G127" s="75">
        <f>MAX(0,H126+Observaciones!$F126-F127-Constantes!$D$13)</f>
        <v>0</v>
      </c>
      <c r="H127" s="75">
        <f>H126+Observaciones!$F126-F127-E127-G127-I126</f>
        <v>27.008306505141547</v>
      </c>
      <c r="I127" s="75">
        <f>MAX(0,(H127-Constantes!$D$14)*(1-EXP(-Constantes!$D$22)))</f>
        <v>0.26857662049040665</v>
      </c>
      <c r="J127" s="75">
        <f t="shared" si="11"/>
        <v>205.82690322888416</v>
      </c>
      <c r="K127" s="75">
        <f>MAX(0,(J127-Constantes!$D$13)*(1-EXP(-Constantes!$D$23)))</f>
        <v>0.90368743101197657</v>
      </c>
      <c r="L127" s="75">
        <f t="shared" si="12"/>
        <v>1.1722640515023832</v>
      </c>
      <c r="M127" s="75">
        <f>0.0526*F127*Observaciones!$F126^1.218</f>
        <v>0</v>
      </c>
      <c r="N127" s="75">
        <f>M127*Constantes!$D$35</f>
        <v>0</v>
      </c>
      <c r="O127" s="75">
        <f t="shared" si="13"/>
        <v>0</v>
      </c>
      <c r="P127" s="15"/>
      <c r="Q127" s="74">
        <v>121</v>
      </c>
      <c r="R127" s="140">
        <f>ETo!$I126*((1-Constantes!$E$19)*ETo!$K126+ETo!$L126)</f>
        <v>1.8800997721119763</v>
      </c>
      <c r="S127" s="75">
        <f>MIN(R127*Constantes!$E$17,0.8*(AB126+Observaciones!$F126-Y127-AA127-Constantes!$D$14))</f>
        <v>1.193037673258043</v>
      </c>
      <c r="T127" s="75">
        <f>IF(Observaciones!$F126&gt;0.05*Constantes!$E$18,((Observaciones!$F126-0.05*Constantes!$E$18)^2)/(Observaciones!$F126+0.95*Constantes!$E$18),0)</f>
        <v>0</v>
      </c>
      <c r="U127" s="75">
        <f>(T127*Escenarios!$E$9*10000)/1000</f>
        <v>0</v>
      </c>
      <c r="V127" s="75">
        <f>(Observaciones!$F126*Constantes!$E$28)/1000</f>
        <v>0</v>
      </c>
      <c r="W127" s="75">
        <f>(R127*Constantes!$E$28)/1000</f>
        <v>7.5203990884479053</v>
      </c>
      <c r="X127" s="75">
        <f t="shared" si="14"/>
        <v>0</v>
      </c>
      <c r="Y127" s="75">
        <f>IF(X127&gt;Constantes!$E$29,1000*((X127-Constantes!$E$29)/(Escenarios!$E$9*10000)),0)</f>
        <v>0</v>
      </c>
      <c r="Z127" s="75">
        <f>W127*1000/Escenarios!$E$9/10000+S127</f>
        <v>1.2080784714349388</v>
      </c>
      <c r="AA127" s="75">
        <f>MAX(0,AB126+Observaciones!$F126-Y127-Constantes!$D$13)</f>
        <v>0</v>
      </c>
      <c r="AB127" s="75">
        <f>AB126+Observaciones!$F126-Y127-Z127-AA127-AC126</f>
        <v>27.299722628184277</v>
      </c>
      <c r="AC127" s="75">
        <f>MAX(0,(AB127-Constantes!$D$14)*(1-EXP(-Constantes!$D$22)))</f>
        <v>0.27258863237173553</v>
      </c>
      <c r="AD127" s="75">
        <f t="shared" si="15"/>
        <v>213.1785701827981</v>
      </c>
      <c r="AE127" s="75">
        <f>MAX(0,(AD127-Constantes!$D$13)*(1-EXP(-Constantes!$D$23)))</f>
        <v>0.95446910404152929</v>
      </c>
      <c r="AF127" s="75">
        <f t="shared" si="16"/>
        <v>1.2270577364132649</v>
      </c>
      <c r="AG127" s="75">
        <f>0.0526*Y127*Observaciones!$F126^1.218</f>
        <v>0</v>
      </c>
      <c r="AH127" s="75">
        <f>AG127*Constantes!$E$35</f>
        <v>0</v>
      </c>
      <c r="AI127" s="75">
        <f t="shared" si="17"/>
        <v>0</v>
      </c>
      <c r="AJ127" s="15"/>
      <c r="AK127" s="74">
        <v>121</v>
      </c>
      <c r="AL127" s="140">
        <f>ETo!$I126*((1-Constantes!$F$19)*ETo!$K126+ETo!$L126)</f>
        <v>1.8336744149518773</v>
      </c>
      <c r="AM127" s="75">
        <f>MIN(AL127*Constantes!$F$17,0.8*(AV126+Observaciones!$F126-AS127-AU127-Constantes!$D$14))</f>
        <v>1.1635779600513125</v>
      </c>
      <c r="AN127" s="75">
        <f>IF(Observaciones!$F126&gt;0.05*Constantes!$F$18,((Observaciones!$F126-0.05*Constantes!$F$18)^2)/(Observaciones!$F126+0.95*Constantes!$F$18),0)</f>
        <v>0</v>
      </c>
      <c r="AO127" s="75">
        <f>(AN127*Escenarios!$F$9*10000)/1000</f>
        <v>0</v>
      </c>
      <c r="AP127" s="75">
        <f>(Observaciones!$F126*Constantes!$F$28)/1000</f>
        <v>0</v>
      </c>
      <c r="AQ127" s="75">
        <f>(AL127*Constantes!$F$28)/1000</f>
        <v>1.8336744149518773</v>
      </c>
      <c r="AR127" s="75">
        <f t="shared" si="18"/>
        <v>0</v>
      </c>
      <c r="AS127" s="75">
        <f>IF(AR127&gt;Constantes!$F$29,1000*((AR127-Constantes!$F$29)/(Escenarios!$F$9*10000)),0)</f>
        <v>0</v>
      </c>
      <c r="AT127" s="75">
        <f>AQ127*1000/Escenarios!$F$9/10000+AM127</f>
        <v>1.1672453088812162</v>
      </c>
      <c r="AU127" s="75">
        <f>MAX(0,AV126+Observaciones!$F126-AS127-Constantes!$D$13)</f>
        <v>0</v>
      </c>
      <c r="AV127" s="75">
        <f>AV126+Observaciones!$F126-AS127-AT127-AU127-AW126</f>
        <v>28.656461750476325</v>
      </c>
      <c r="AW127" s="75">
        <f>MAX(0,(AV127-Constantes!$D$14)*(1-EXP(-Constantes!$D$22)))</f>
        <v>0.29126726079375059</v>
      </c>
      <c r="AX127" s="75">
        <f t="shared" si="19"/>
        <v>214.57932251726095</v>
      </c>
      <c r="AY127" s="75">
        <f>MAX(0,(AX127-Constantes!$D$13)*(1-EXP(-Constantes!$D$23)))</f>
        <v>0.964144807183414</v>
      </c>
      <c r="AZ127" s="75">
        <f t="shared" si="20"/>
        <v>1.2554120679771645</v>
      </c>
      <c r="BA127" s="75">
        <f>0.0526*AS127*Observaciones!$F126^1.218</f>
        <v>0</v>
      </c>
      <c r="BB127" s="75">
        <f>BA127*Constantes!$F$35</f>
        <v>0</v>
      </c>
      <c r="BC127" s="75">
        <f t="shared" si="21"/>
        <v>0</v>
      </c>
      <c r="BD127" s="15"/>
      <c r="BE127" s="74">
        <v>121</v>
      </c>
      <c r="BF127" s="75">
        <f>0.0526*Observaciones!$F126^2.218</f>
        <v>0</v>
      </c>
      <c r="BG127" s="75">
        <f>IF(Observaciones!$F126&gt;0.05*$BK$7,((Observaciones!$F126-0.05*$BK$7)^2)/(Observaciones!$F126+0.95*$BK$7),0)</f>
        <v>0</v>
      </c>
      <c r="BH127" s="75">
        <f>0.0526*BG127*Observaciones!$F126^1.218</f>
        <v>0</v>
      </c>
      <c r="BI127" s="28"/>
      <c r="BJ127" s="28"/>
      <c r="BK127" s="103"/>
      <c r="BL127" s="38"/>
    </row>
    <row r="128" spans="2:64" s="2" customFormat="1">
      <c r="B128" s="37"/>
      <c r="C128" s="74">
        <v>122</v>
      </c>
      <c r="D128" s="140">
        <f>ETo!$I127*((1-Constantes!$D$19)*ETo!$K127+ETo!$L127)</f>
        <v>1.8943406867529986</v>
      </c>
      <c r="E128" s="75">
        <f>MIN(D128*Constantes!$D$17,0.8*(H127+Observaciones!$F127-F128-G128-Constantes!$D$14))</f>
        <v>1.2020743998830912</v>
      </c>
      <c r="F128" s="75">
        <f>IF(Observaciones!$F127&gt;0.05*Constantes!$D$18,((Observaciones!$F127-0.05*Constantes!$D$18)^2)/(Observaciones!$F127+0.95*Constantes!$D$18),0)</f>
        <v>0</v>
      </c>
      <c r="G128" s="75">
        <f>MAX(0,H127+Observaciones!$F127-F128-Constantes!$D$13)</f>
        <v>0</v>
      </c>
      <c r="H128" s="75">
        <f>H127+Observaciones!$F127-F128-E128-G128-I127</f>
        <v>25.537655484768049</v>
      </c>
      <c r="I128" s="75">
        <f>MAX(0,(H128-Constantes!$D$14)*(1-EXP(-Constantes!$D$22)))</f>
        <v>0.2483297333057819</v>
      </c>
      <c r="J128" s="75">
        <f t="shared" si="11"/>
        <v>204.92321579787219</v>
      </c>
      <c r="K128" s="75">
        <f>MAX(0,(J128-Constantes!$D$13)*(1-EXP(-Constantes!$D$23)))</f>
        <v>0.89744520595876809</v>
      </c>
      <c r="L128" s="75">
        <f t="shared" si="12"/>
        <v>1.14577493926455</v>
      </c>
      <c r="M128" s="75">
        <f>0.0526*F128*Observaciones!$F127^1.218</f>
        <v>0</v>
      </c>
      <c r="N128" s="75">
        <f>M128*Constantes!$D$35</f>
        <v>0</v>
      </c>
      <c r="O128" s="75">
        <f t="shared" si="13"/>
        <v>0</v>
      </c>
      <c r="P128" s="15"/>
      <c r="Q128" s="74">
        <v>122</v>
      </c>
      <c r="R128" s="140">
        <f>ETo!$I127*((1-Constantes!$E$19)*ETo!$K127+ETo!$L127)</f>
        <v>1.8943406867529986</v>
      </c>
      <c r="S128" s="75">
        <f>MIN(R128*Constantes!$E$17,0.8*(AB127+Observaciones!$F127-Y128-AA128-Constantes!$D$14))</f>
        <v>1.2020743998830912</v>
      </c>
      <c r="T128" s="75">
        <f>IF(Observaciones!$F127&gt;0.05*Constantes!$E$18,((Observaciones!$F127-0.05*Constantes!$E$18)^2)/(Observaciones!$F127+0.95*Constantes!$E$18),0)</f>
        <v>0</v>
      </c>
      <c r="U128" s="75">
        <f>(T128*Escenarios!$E$9*10000)/1000</f>
        <v>0</v>
      </c>
      <c r="V128" s="75">
        <f>(Observaciones!$F127*Constantes!$E$28)/1000</f>
        <v>0</v>
      </c>
      <c r="W128" s="75">
        <f>(R128*Constantes!$E$28)/1000</f>
        <v>7.5773627470119944</v>
      </c>
      <c r="X128" s="75">
        <f t="shared" si="14"/>
        <v>0</v>
      </c>
      <c r="Y128" s="75">
        <f>IF(X128&gt;Constantes!$E$29,1000*((X128-Constantes!$E$29)/(Escenarios!$E$9*10000)),0)</f>
        <v>0</v>
      </c>
      <c r="Z128" s="75">
        <f>W128*1000/Escenarios!$E$9/10000+S128</f>
        <v>1.2172291253771153</v>
      </c>
      <c r="AA128" s="75">
        <f>MAX(0,AB127+Observaciones!$F127-Y128-Constantes!$D$13)</f>
        <v>0</v>
      </c>
      <c r="AB128" s="75">
        <f>AB127+Observaciones!$F127-Y128-Z128-AA128-AC127</f>
        <v>25.809904870435425</v>
      </c>
      <c r="AC128" s="75">
        <f>MAX(0,(AB128-Constantes!$D$14)*(1-EXP(-Constantes!$D$22)))</f>
        <v>0.25207787104976609</v>
      </c>
      <c r="AD128" s="75">
        <f t="shared" si="15"/>
        <v>212.22410107875658</v>
      </c>
      <c r="AE128" s="75">
        <f>MAX(0,(AD128-Constantes!$D$13)*(1-EXP(-Constantes!$D$23)))</f>
        <v>0.94787610435015424</v>
      </c>
      <c r="AF128" s="75">
        <f t="shared" si="16"/>
        <v>1.1999539753999202</v>
      </c>
      <c r="AG128" s="75">
        <f>0.0526*Y128*Observaciones!$F127^1.218</f>
        <v>0</v>
      </c>
      <c r="AH128" s="75">
        <f>AG128*Constantes!$E$35</f>
        <v>0</v>
      </c>
      <c r="AI128" s="75">
        <f t="shared" si="17"/>
        <v>0</v>
      </c>
      <c r="AJ128" s="15"/>
      <c r="AK128" s="74">
        <v>122</v>
      </c>
      <c r="AL128" s="140">
        <f>ETo!$I127*((1-Constantes!$F$19)*ETo!$K127+ETo!$L127)</f>
        <v>1.8475647709506826</v>
      </c>
      <c r="AM128" s="75">
        <f>MIN(AL128*Constantes!$F$17,0.8*(AV127+Observaciones!$F127-AS128-AU128-Constantes!$D$14))</f>
        <v>1.1723922358931338</v>
      </c>
      <c r="AN128" s="75">
        <f>IF(Observaciones!$F127&gt;0.05*Constantes!$F$18,((Observaciones!$F127-0.05*Constantes!$F$18)^2)/(Observaciones!$F127+0.95*Constantes!$F$18),0)</f>
        <v>0</v>
      </c>
      <c r="AO128" s="75">
        <f>(AN128*Escenarios!$F$9*10000)/1000</f>
        <v>0</v>
      </c>
      <c r="AP128" s="75">
        <f>(Observaciones!$F127*Constantes!$F$28)/1000</f>
        <v>0</v>
      </c>
      <c r="AQ128" s="75">
        <f>(AL128*Constantes!$F$28)/1000</f>
        <v>1.8475647709506826</v>
      </c>
      <c r="AR128" s="75">
        <f t="shared" si="18"/>
        <v>0</v>
      </c>
      <c r="AS128" s="75">
        <f>IF(AR128&gt;Constantes!$F$29,1000*((AR128-Constantes!$F$29)/(Escenarios!$F$9*10000)),0)</f>
        <v>0</v>
      </c>
      <c r="AT128" s="75">
        <f>AQ128*1000/Escenarios!$F$9/10000+AM128</f>
        <v>1.1760873654350352</v>
      </c>
      <c r="AU128" s="75">
        <f>MAX(0,AV127+Observaciones!$F127-AS128-Constantes!$D$13)</f>
        <v>0</v>
      </c>
      <c r="AV128" s="75">
        <f>AV127+Observaciones!$F127-AS128-AT128-AU128-AW127</f>
        <v>27.189107124247538</v>
      </c>
      <c r="AW128" s="75">
        <f>MAX(0,(AV128-Constantes!$D$14)*(1-EXP(-Constantes!$D$22)))</f>
        <v>0.27106575604142247</v>
      </c>
      <c r="AX128" s="75">
        <f t="shared" si="19"/>
        <v>213.61517771007755</v>
      </c>
      <c r="AY128" s="75">
        <f>MAX(0,(AX128-Constantes!$D$13)*(1-EXP(-Constantes!$D$23)))</f>
        <v>0.95748497252843656</v>
      </c>
      <c r="AZ128" s="75">
        <f t="shared" si="20"/>
        <v>1.2285507285698589</v>
      </c>
      <c r="BA128" s="75">
        <f>0.0526*AS128*Observaciones!$F127^1.218</f>
        <v>0</v>
      </c>
      <c r="BB128" s="75">
        <f>BA128*Constantes!$F$35</f>
        <v>0</v>
      </c>
      <c r="BC128" s="75">
        <f t="shared" si="21"/>
        <v>0</v>
      </c>
      <c r="BD128" s="15"/>
      <c r="BE128" s="74">
        <v>122</v>
      </c>
      <c r="BF128" s="75">
        <f>0.0526*Observaciones!$F127^2.218</f>
        <v>0</v>
      </c>
      <c r="BG128" s="75">
        <f>IF(Observaciones!$F127&gt;0.05*$BK$7,((Observaciones!$F127-0.05*$BK$7)^2)/(Observaciones!$F127+0.95*$BK$7),0)</f>
        <v>0</v>
      </c>
      <c r="BH128" s="75">
        <f>0.0526*BG128*Observaciones!$F127^1.218</f>
        <v>0</v>
      </c>
      <c r="BI128" s="28"/>
      <c r="BJ128" s="28"/>
      <c r="BK128" s="103"/>
      <c r="BL128" s="38"/>
    </row>
    <row r="129" spans="2:64" s="2" customFormat="1">
      <c r="B129" s="37"/>
      <c r="C129" s="74">
        <v>123</v>
      </c>
      <c r="D129" s="140">
        <f>ETo!$I128*((1-Constantes!$D$19)*ETo!$K128+ETo!$L128)</f>
        <v>1.8878057406690862</v>
      </c>
      <c r="E129" s="75">
        <f>MIN(D129*Constantes!$D$17,0.8*(H128+Observaciones!$F128-F129-G129-Constantes!$D$14))</f>
        <v>1.1979275790672685</v>
      </c>
      <c r="F129" s="75">
        <f>IF(Observaciones!$F128&gt;0.05*Constantes!$D$18,((Observaciones!$F128-0.05*Constantes!$D$18)^2)/(Observaciones!$F128+0.95*Constantes!$D$18),0)</f>
        <v>0</v>
      </c>
      <c r="G129" s="75">
        <f>MAX(0,H128+Observaciones!$F128-F129-Constantes!$D$13)</f>
        <v>0</v>
      </c>
      <c r="H129" s="75">
        <f>H128+Observaciones!$F128-F129-E129-G129-I128</f>
        <v>24.091398172394999</v>
      </c>
      <c r="I129" s="75">
        <f>MAX(0,(H129-Constantes!$D$14)*(1-EXP(-Constantes!$D$22)))</f>
        <v>0.228418681507702</v>
      </c>
      <c r="J129" s="75">
        <f t="shared" si="11"/>
        <v>204.02577059191341</v>
      </c>
      <c r="K129" s="75">
        <f>MAX(0,(J129-Constantes!$D$13)*(1-EXP(-Constantes!$D$23)))</f>
        <v>0.89124609910359764</v>
      </c>
      <c r="L129" s="75">
        <f t="shared" si="12"/>
        <v>1.1196647806112996</v>
      </c>
      <c r="M129" s="75">
        <f>0.0526*F129*Observaciones!$F128^1.218</f>
        <v>0</v>
      </c>
      <c r="N129" s="75">
        <f>M129*Constantes!$D$35</f>
        <v>0</v>
      </c>
      <c r="O129" s="75">
        <f t="shared" si="13"/>
        <v>0</v>
      </c>
      <c r="P129" s="15"/>
      <c r="Q129" s="74">
        <v>123</v>
      </c>
      <c r="R129" s="140">
        <f>ETo!$I128*((1-Constantes!$E$19)*ETo!$K128+ETo!$L128)</f>
        <v>1.8878057406690862</v>
      </c>
      <c r="S129" s="75">
        <f>MIN(R129*Constantes!$E$17,0.8*(AB128+Observaciones!$F128-Y129-AA129-Constantes!$D$14))</f>
        <v>1.1979275790672685</v>
      </c>
      <c r="T129" s="75">
        <f>IF(Observaciones!$F128&gt;0.05*Constantes!$E$18,((Observaciones!$F128-0.05*Constantes!$E$18)^2)/(Observaciones!$F128+0.95*Constantes!$E$18),0)</f>
        <v>0</v>
      </c>
      <c r="U129" s="75">
        <f>(T129*Escenarios!$E$9*10000)/1000</f>
        <v>0</v>
      </c>
      <c r="V129" s="75">
        <f>(Observaciones!$F128*Constantes!$E$28)/1000</f>
        <v>0</v>
      </c>
      <c r="W129" s="75">
        <f>(R129*Constantes!$E$28)/1000</f>
        <v>7.551222962676345</v>
      </c>
      <c r="X129" s="75">
        <f t="shared" si="14"/>
        <v>0</v>
      </c>
      <c r="Y129" s="75">
        <f>IF(X129&gt;Constantes!$E$29,1000*((X129-Constantes!$E$29)/(Escenarios!$E$9*10000)),0)</f>
        <v>0</v>
      </c>
      <c r="Z129" s="75">
        <f>W129*1000/Escenarios!$E$9/10000+S129</f>
        <v>1.2130300249926211</v>
      </c>
      <c r="AA129" s="75">
        <f>MAX(0,AB128+Observaciones!$F128-Y129-Constantes!$D$13)</f>
        <v>0</v>
      </c>
      <c r="AB129" s="75">
        <f>AB128+Observaciones!$F128-Y129-Z129-AA129-AC128</f>
        <v>24.344796974393038</v>
      </c>
      <c r="AC129" s="75">
        <f>MAX(0,(AB129-Constantes!$D$14)*(1-EXP(-Constantes!$D$22)))</f>
        <v>0.23190729769583776</v>
      </c>
      <c r="AD129" s="75">
        <f t="shared" si="15"/>
        <v>211.27622497440643</v>
      </c>
      <c r="AE129" s="75">
        <f>MAX(0,(AD129-Constantes!$D$13)*(1-EXP(-Constantes!$D$23)))</f>
        <v>0.94132864583423104</v>
      </c>
      <c r="AF129" s="75">
        <f t="shared" si="16"/>
        <v>1.1732359435300688</v>
      </c>
      <c r="AG129" s="75">
        <f>0.0526*Y129*Observaciones!$F128^1.218</f>
        <v>0</v>
      </c>
      <c r="AH129" s="75">
        <f>AG129*Constantes!$E$35</f>
        <v>0</v>
      </c>
      <c r="AI129" s="75">
        <f t="shared" si="17"/>
        <v>0</v>
      </c>
      <c r="AJ129" s="15"/>
      <c r="AK129" s="74">
        <v>123</v>
      </c>
      <c r="AL129" s="140">
        <f>ETo!$I128*((1-Constantes!$F$19)*ETo!$K128+ETo!$L128)</f>
        <v>1.8411204862697541</v>
      </c>
      <c r="AM129" s="75">
        <f>MIN(AL129*Constantes!$F$17,0.8*(AV128+Observaciones!$F128-AS129-AU129-Constantes!$D$14))</f>
        <v>1.1683029452525042</v>
      </c>
      <c r="AN129" s="75">
        <f>IF(Observaciones!$F128&gt;0.05*Constantes!$F$18,((Observaciones!$F128-0.05*Constantes!$F$18)^2)/(Observaciones!$F128+0.95*Constantes!$F$18),0)</f>
        <v>0</v>
      </c>
      <c r="AO129" s="75">
        <f>(AN129*Escenarios!$F$9*10000)/1000</f>
        <v>0</v>
      </c>
      <c r="AP129" s="75">
        <f>(Observaciones!$F128*Constantes!$F$28)/1000</f>
        <v>0</v>
      </c>
      <c r="AQ129" s="75">
        <f>(AL129*Constantes!$F$28)/1000</f>
        <v>1.8411204862697541</v>
      </c>
      <c r="AR129" s="75">
        <f t="shared" si="18"/>
        <v>0</v>
      </c>
      <c r="AS129" s="75">
        <f>IF(AR129&gt;Constantes!$F$29,1000*((AR129-Constantes!$F$29)/(Escenarios!$F$9*10000)),0)</f>
        <v>0</v>
      </c>
      <c r="AT129" s="75">
        <f>AQ129*1000/Escenarios!$F$9/10000+AM129</f>
        <v>1.1719851862250437</v>
      </c>
      <c r="AU129" s="75">
        <f>MAX(0,AV128+Observaciones!$F128-AS129-Constantes!$D$13)</f>
        <v>0</v>
      </c>
      <c r="AV129" s="75">
        <f>AV128+Observaciones!$F128-AS129-AT129-AU129-AW128</f>
        <v>25.746056181981071</v>
      </c>
      <c r="AW129" s="75">
        <f>MAX(0,(AV129-Constantes!$D$14)*(1-EXP(-Constantes!$D$22)))</f>
        <v>0.25119884728810354</v>
      </c>
      <c r="AX129" s="75">
        <f t="shared" si="19"/>
        <v>212.6576927375491</v>
      </c>
      <c r="AY129" s="75">
        <f>MAX(0,(AX129-Constantes!$D$13)*(1-EXP(-Constantes!$D$23)))</f>
        <v>0.95087114071172674</v>
      </c>
      <c r="AZ129" s="75">
        <f t="shared" si="20"/>
        <v>1.2020699879998302</v>
      </c>
      <c r="BA129" s="75">
        <f>0.0526*AS129*Observaciones!$F128^1.218</f>
        <v>0</v>
      </c>
      <c r="BB129" s="75">
        <f>BA129*Constantes!$F$35</f>
        <v>0</v>
      </c>
      <c r="BC129" s="75">
        <f t="shared" si="21"/>
        <v>0</v>
      </c>
      <c r="BD129" s="15"/>
      <c r="BE129" s="74">
        <v>123</v>
      </c>
      <c r="BF129" s="75">
        <f>0.0526*Observaciones!$F128^2.218</f>
        <v>0</v>
      </c>
      <c r="BG129" s="75">
        <f>IF(Observaciones!$F128&gt;0.05*$BK$7,((Observaciones!$F128-0.05*$BK$7)^2)/(Observaciones!$F128+0.95*$BK$7),0)</f>
        <v>0</v>
      </c>
      <c r="BH129" s="75">
        <f>0.0526*BG129*Observaciones!$F128^1.218</f>
        <v>0</v>
      </c>
      <c r="BI129" s="28"/>
      <c r="BJ129" s="28"/>
      <c r="BK129" s="103"/>
      <c r="BL129" s="38"/>
    </row>
    <row r="130" spans="2:64" s="2" customFormat="1">
      <c r="B130" s="37"/>
      <c r="C130" s="74">
        <v>124</v>
      </c>
      <c r="D130" s="140">
        <f>ETo!$I129*((1-Constantes!$D$19)*ETo!$K129+ETo!$L129)</f>
        <v>1.8219192419940466</v>
      </c>
      <c r="E130" s="75">
        <f>MIN(D130*Constantes!$D$17,0.8*(H129+Observaciones!$F129-F130-G130-Constantes!$D$14))</f>
        <v>1.1561185877337454</v>
      </c>
      <c r="F130" s="75">
        <f>IF(Observaciones!$F129&gt;0.05*Constantes!$D$18,((Observaciones!$F129-0.05*Constantes!$D$18)^2)/(Observaciones!$F129+0.95*Constantes!$D$18),0)</f>
        <v>0</v>
      </c>
      <c r="G130" s="75">
        <f>MAX(0,H129+Observaciones!$F129-F130-Constantes!$D$13)</f>
        <v>0</v>
      </c>
      <c r="H130" s="75">
        <f>H129+Observaciones!$F129-F130-E130-G130-I129</f>
        <v>22.706860903153551</v>
      </c>
      <c r="I130" s="75">
        <f>MAX(0,(H130-Constantes!$D$14)*(1-EXP(-Constantes!$D$22)))</f>
        <v>0.2093573477820975</v>
      </c>
      <c r="J130" s="75">
        <f t="shared" si="11"/>
        <v>203.13452449280982</v>
      </c>
      <c r="K130" s="75">
        <f>MAX(0,(J130-Constantes!$D$13)*(1-EXP(-Constantes!$D$23)))</f>
        <v>0.88508981260731556</v>
      </c>
      <c r="L130" s="75">
        <f t="shared" si="12"/>
        <v>1.094447160389413</v>
      </c>
      <c r="M130" s="75">
        <f>0.0526*F130*Observaciones!$F129^1.218</f>
        <v>0</v>
      </c>
      <c r="N130" s="75">
        <f>M130*Constantes!$D$35</f>
        <v>0</v>
      </c>
      <c r="O130" s="75">
        <f t="shared" si="13"/>
        <v>0</v>
      </c>
      <c r="P130" s="15"/>
      <c r="Q130" s="74">
        <v>124</v>
      </c>
      <c r="R130" s="140">
        <f>ETo!$I129*((1-Constantes!$E$19)*ETo!$K129+ETo!$L129)</f>
        <v>1.8219192419940466</v>
      </c>
      <c r="S130" s="75">
        <f>MIN(R130*Constantes!$E$17,0.8*(AB129+Observaciones!$F129-Y130-AA130-Constantes!$D$14))</f>
        <v>1.1561185877337454</v>
      </c>
      <c r="T130" s="75">
        <f>IF(Observaciones!$F129&gt;0.05*Constantes!$E$18,((Observaciones!$F129-0.05*Constantes!$E$18)^2)/(Observaciones!$F129+0.95*Constantes!$E$18),0)</f>
        <v>0</v>
      </c>
      <c r="U130" s="75">
        <f>(T130*Escenarios!$E$9*10000)/1000</f>
        <v>0</v>
      </c>
      <c r="V130" s="75">
        <f>(Observaciones!$F129*Constantes!$E$28)/1000</f>
        <v>0</v>
      </c>
      <c r="W130" s="75">
        <f>(R130*Constantes!$E$28)/1000</f>
        <v>7.2876769679761866</v>
      </c>
      <c r="X130" s="75">
        <f t="shared" si="14"/>
        <v>0</v>
      </c>
      <c r="Y130" s="75">
        <f>IF(X130&gt;Constantes!$E$29,1000*((X130-Constantes!$E$29)/(Escenarios!$E$9*10000)),0)</f>
        <v>0</v>
      </c>
      <c r="Z130" s="75">
        <f>W130*1000/Escenarios!$E$9/10000+S130</f>
        <v>1.1706939416696978</v>
      </c>
      <c r="AA130" s="75">
        <f>MAX(0,AB129+Observaciones!$F129-Y130-Constantes!$D$13)</f>
        <v>0</v>
      </c>
      <c r="AB130" s="75">
        <f>AB129+Observaciones!$F129-Y130-Z130-AA130-AC129</f>
        <v>22.942195735027504</v>
      </c>
      <c r="AC130" s="75">
        <f>MAX(0,(AB130-Constantes!$D$14)*(1-EXP(-Constantes!$D$22)))</f>
        <v>0.21259727195551184</v>
      </c>
      <c r="AD130" s="75">
        <f t="shared" si="15"/>
        <v>210.3348963285722</v>
      </c>
      <c r="AE130" s="75">
        <f>MAX(0,(AD130-Constantes!$D$13)*(1-EXP(-Constantes!$D$23)))</f>
        <v>0.93482641391788224</v>
      </c>
      <c r="AF130" s="75">
        <f t="shared" si="16"/>
        <v>1.1474236858733942</v>
      </c>
      <c r="AG130" s="75">
        <f>0.0526*Y130*Observaciones!$F129^1.218</f>
        <v>0</v>
      </c>
      <c r="AH130" s="75">
        <f>AG130*Constantes!$E$35</f>
        <v>0</v>
      </c>
      <c r="AI130" s="75">
        <f t="shared" si="17"/>
        <v>0</v>
      </c>
      <c r="AJ130" s="15"/>
      <c r="AK130" s="74">
        <v>124</v>
      </c>
      <c r="AL130" s="140">
        <f>ETo!$I129*((1-Constantes!$F$19)*ETo!$K129+ETo!$L129)</f>
        <v>1.7765955677225345</v>
      </c>
      <c r="AM130" s="75">
        <f>MIN(AL130*Constantes!$F$17,0.8*(AV129+Observaciones!$F129-AS130-AU130-Constantes!$D$14))</f>
        <v>1.1273579593360044</v>
      </c>
      <c r="AN130" s="75">
        <f>IF(Observaciones!$F129&gt;0.05*Constantes!$F$18,((Observaciones!$F129-0.05*Constantes!$F$18)^2)/(Observaciones!$F129+0.95*Constantes!$F$18),0)</f>
        <v>0</v>
      </c>
      <c r="AO130" s="75">
        <f>(AN130*Escenarios!$F$9*10000)/1000</f>
        <v>0</v>
      </c>
      <c r="AP130" s="75">
        <f>(Observaciones!$F129*Constantes!$F$28)/1000</f>
        <v>0</v>
      </c>
      <c r="AQ130" s="75">
        <f>(AL130*Constantes!$F$28)/1000</f>
        <v>1.7765955677225345</v>
      </c>
      <c r="AR130" s="75">
        <f t="shared" si="18"/>
        <v>0</v>
      </c>
      <c r="AS130" s="75">
        <f>IF(AR130&gt;Constantes!$F$29,1000*((AR130-Constantes!$F$29)/(Escenarios!$F$9*10000)),0)</f>
        <v>0</v>
      </c>
      <c r="AT130" s="75">
        <f>AQ130*1000/Escenarios!$F$9/10000+AM130</f>
        <v>1.1309111504714495</v>
      </c>
      <c r="AU130" s="75">
        <f>MAX(0,AV129+Observaciones!$F129-AS130-Constantes!$D$13)</f>
        <v>0</v>
      </c>
      <c r="AV130" s="75">
        <f>AV129+Observaciones!$F129-AS130-AT130-AU130-AW129</f>
        <v>24.363946184221518</v>
      </c>
      <c r="AW130" s="75">
        <f>MAX(0,(AV130-Constantes!$D$14)*(1-EXP(-Constantes!$D$22)))</f>
        <v>0.23217093052626514</v>
      </c>
      <c r="AX130" s="75">
        <f t="shared" si="19"/>
        <v>211.70682159683736</v>
      </c>
      <c r="AY130" s="75">
        <f>MAX(0,(AX130-Constantes!$D$13)*(1-EXP(-Constantes!$D$23)))</f>
        <v>0.94430299396846951</v>
      </c>
      <c r="AZ130" s="75">
        <f t="shared" si="20"/>
        <v>1.1764739244947346</v>
      </c>
      <c r="BA130" s="75">
        <f>0.0526*AS130*Observaciones!$F129^1.218</f>
        <v>0</v>
      </c>
      <c r="BB130" s="75">
        <f>BA130*Constantes!$F$35</f>
        <v>0</v>
      </c>
      <c r="BC130" s="75">
        <f t="shared" si="21"/>
        <v>0</v>
      </c>
      <c r="BD130" s="15"/>
      <c r="BE130" s="74">
        <v>124</v>
      </c>
      <c r="BF130" s="75">
        <f>0.0526*Observaciones!$F129^2.218</f>
        <v>0</v>
      </c>
      <c r="BG130" s="75">
        <f>IF(Observaciones!$F129&gt;0.05*$BK$7,((Observaciones!$F129-0.05*$BK$7)^2)/(Observaciones!$F129+0.95*$BK$7),0)</f>
        <v>0</v>
      </c>
      <c r="BH130" s="75">
        <f>0.0526*BG130*Observaciones!$F129^1.218</f>
        <v>0</v>
      </c>
      <c r="BI130" s="28"/>
      <c r="BJ130" s="28"/>
      <c r="BK130" s="103"/>
      <c r="BL130" s="38"/>
    </row>
    <row r="131" spans="2:64" s="2" customFormat="1">
      <c r="B131" s="37"/>
      <c r="C131" s="74">
        <v>125</v>
      </c>
      <c r="D131" s="140">
        <f>ETo!$I130*((1-Constantes!$D$19)*ETo!$K130+ETo!$L130)</f>
        <v>1.8339941685767547</v>
      </c>
      <c r="E131" s="75">
        <f>MIN(D131*Constantes!$D$17,0.8*(H130+Observaciones!$F130-F131-G131-Constantes!$D$14))</f>
        <v>1.1637808631771456</v>
      </c>
      <c r="F131" s="75">
        <f>IF(Observaciones!$F130&gt;0.05*Constantes!$D$18,((Observaciones!$F130-0.05*Constantes!$D$18)^2)/(Observaciones!$F130+0.95*Constantes!$D$18),0)</f>
        <v>0</v>
      </c>
      <c r="G131" s="75">
        <f>MAX(0,H130+Observaciones!$F130-F131-Constantes!$D$13)</f>
        <v>0</v>
      </c>
      <c r="H131" s="75">
        <f>H130+Observaciones!$F130-F131-E131-G131-I130</f>
        <v>21.333722692194307</v>
      </c>
      <c r="I131" s="75">
        <f>MAX(0,(H131-Constantes!$D$14)*(1-EXP(-Constantes!$D$22)))</f>
        <v>0.19045294826036152</v>
      </c>
      <c r="J131" s="75">
        <f t="shared" si="11"/>
        <v>202.24943468020251</v>
      </c>
      <c r="K131" s="75">
        <f>MAX(0,(J131-Constantes!$D$13)*(1-EXP(-Constantes!$D$23)))</f>
        <v>0.87897605068809759</v>
      </c>
      <c r="L131" s="75">
        <f t="shared" si="12"/>
        <v>1.0694289989484591</v>
      </c>
      <c r="M131" s="75">
        <f>0.0526*F131*Observaciones!$F130^1.218</f>
        <v>0</v>
      </c>
      <c r="N131" s="75">
        <f>M131*Constantes!$D$35</f>
        <v>0</v>
      </c>
      <c r="O131" s="75">
        <f t="shared" si="13"/>
        <v>0</v>
      </c>
      <c r="P131" s="15"/>
      <c r="Q131" s="74">
        <v>125</v>
      </c>
      <c r="R131" s="140">
        <f>ETo!$I130*((1-Constantes!$E$19)*ETo!$K130+ETo!$L130)</f>
        <v>1.8339941685767547</v>
      </c>
      <c r="S131" s="75">
        <f>MIN(R131*Constantes!$E$17,0.8*(AB130+Observaciones!$F130-Y131-AA131-Constantes!$D$14))</f>
        <v>1.1637808631771456</v>
      </c>
      <c r="T131" s="75">
        <f>IF(Observaciones!$F130&gt;0.05*Constantes!$E$18,((Observaciones!$F130-0.05*Constantes!$E$18)^2)/(Observaciones!$F130+0.95*Constantes!$E$18),0)</f>
        <v>0</v>
      </c>
      <c r="U131" s="75">
        <f>(T131*Escenarios!$E$9*10000)/1000</f>
        <v>0</v>
      </c>
      <c r="V131" s="75">
        <f>(Observaciones!$F130*Constantes!$E$28)/1000</f>
        <v>0</v>
      </c>
      <c r="W131" s="75">
        <f>(R131*Constantes!$E$28)/1000</f>
        <v>7.3359766743070187</v>
      </c>
      <c r="X131" s="75">
        <f t="shared" si="14"/>
        <v>0</v>
      </c>
      <c r="Y131" s="75">
        <f>IF(X131&gt;Constantes!$E$29,1000*((X131-Constantes!$E$29)/(Escenarios!$E$9*10000)),0)</f>
        <v>0</v>
      </c>
      <c r="Z131" s="75">
        <f>W131*1000/Escenarios!$E$9/10000+S131</f>
        <v>1.1784528165257595</v>
      </c>
      <c r="AA131" s="75">
        <f>MAX(0,AB130+Observaciones!$F130-Y131-Constantes!$D$13)</f>
        <v>0</v>
      </c>
      <c r="AB131" s="75">
        <f>AB130+Observaciones!$F130-Y131-Z131-AA131-AC130</f>
        <v>21.551145646546232</v>
      </c>
      <c r="AC131" s="75">
        <f>MAX(0,(AB131-Constantes!$D$14)*(1-EXP(-Constantes!$D$22)))</f>
        <v>0.19344627432285133</v>
      </c>
      <c r="AD131" s="75">
        <f t="shared" si="15"/>
        <v>209.40006991465432</v>
      </c>
      <c r="AE131" s="75">
        <f>MAX(0,(AD131-Constantes!$D$13)*(1-EXP(-Constantes!$D$23)))</f>
        <v>0.92836909619816521</v>
      </c>
      <c r="AF131" s="75">
        <f t="shared" si="16"/>
        <v>1.1218153705210165</v>
      </c>
      <c r="AG131" s="75">
        <f>0.0526*Y131*Observaciones!$F130^1.218</f>
        <v>0</v>
      </c>
      <c r="AH131" s="75">
        <f>AG131*Constantes!$E$35</f>
        <v>0</v>
      </c>
      <c r="AI131" s="75">
        <f t="shared" si="17"/>
        <v>0</v>
      </c>
      <c r="AJ131" s="15"/>
      <c r="AK131" s="74">
        <v>125</v>
      </c>
      <c r="AL131" s="140">
        <f>ETo!$I130*((1-Constantes!$F$19)*ETo!$K130+ETo!$L130)</f>
        <v>1.7883553335785372</v>
      </c>
      <c r="AM131" s="75">
        <f>MIN(AL131*Constantes!$F$17,0.8*(AV130+Observaciones!$F130-AS131-AU131-Constantes!$D$14))</f>
        <v>1.1348202461268508</v>
      </c>
      <c r="AN131" s="75">
        <f>IF(Observaciones!$F130&gt;0.05*Constantes!$F$18,((Observaciones!$F130-0.05*Constantes!$F$18)^2)/(Observaciones!$F130+0.95*Constantes!$F$18),0)</f>
        <v>0</v>
      </c>
      <c r="AO131" s="75">
        <f>(AN131*Escenarios!$F$9*10000)/1000</f>
        <v>0</v>
      </c>
      <c r="AP131" s="75">
        <f>(Observaciones!$F130*Constantes!$F$28)/1000</f>
        <v>0</v>
      </c>
      <c r="AQ131" s="75">
        <f>(AL131*Constantes!$F$28)/1000</f>
        <v>1.7883553335785372</v>
      </c>
      <c r="AR131" s="75">
        <f t="shared" si="18"/>
        <v>0</v>
      </c>
      <c r="AS131" s="75">
        <f>IF(AR131&gt;Constantes!$F$29,1000*((AR131-Constantes!$F$29)/(Escenarios!$F$9*10000)),0)</f>
        <v>0</v>
      </c>
      <c r="AT131" s="75">
        <f>AQ131*1000/Escenarios!$F$9/10000+AM131</f>
        <v>1.138396956794008</v>
      </c>
      <c r="AU131" s="75">
        <f>MAX(0,AV130+Observaciones!$F130-AS131-Constantes!$D$13)</f>
        <v>0</v>
      </c>
      <c r="AV131" s="75">
        <f>AV130+Observaciones!$F130-AS131-AT131-AU131-AW130</f>
        <v>22.993378296901245</v>
      </c>
      <c r="AW131" s="75">
        <f>MAX(0,(AV131-Constantes!$D$14)*(1-EXP(-Constantes!$D$22)))</f>
        <v>0.21330191740961457</v>
      </c>
      <c r="AX131" s="75">
        <f t="shared" si="19"/>
        <v>210.76251860286888</v>
      </c>
      <c r="AY131" s="75">
        <f>MAX(0,(AX131-Constantes!$D$13)*(1-EXP(-Constantes!$D$23)))</f>
        <v>0.93778021672881162</v>
      </c>
      <c r="AZ131" s="75">
        <f t="shared" si="20"/>
        <v>1.1510821341384263</v>
      </c>
      <c r="BA131" s="75">
        <f>0.0526*AS131*Observaciones!$F130^1.218</f>
        <v>0</v>
      </c>
      <c r="BB131" s="75">
        <f>BA131*Constantes!$F$35</f>
        <v>0</v>
      </c>
      <c r="BC131" s="75">
        <f t="shared" si="21"/>
        <v>0</v>
      </c>
      <c r="BD131" s="15"/>
      <c r="BE131" s="74">
        <v>125</v>
      </c>
      <c r="BF131" s="75">
        <f>0.0526*Observaciones!$F130^2.218</f>
        <v>0</v>
      </c>
      <c r="BG131" s="75">
        <f>IF(Observaciones!$F130&gt;0.05*$BK$7,((Observaciones!$F130-0.05*$BK$7)^2)/(Observaciones!$F130+0.95*$BK$7),0)</f>
        <v>0</v>
      </c>
      <c r="BH131" s="75">
        <f>0.0526*BG131*Observaciones!$F130^1.218</f>
        <v>0</v>
      </c>
      <c r="BI131" s="28"/>
      <c r="BJ131" s="28"/>
      <c r="BK131" s="103"/>
      <c r="BL131" s="38"/>
    </row>
    <row r="132" spans="2:64" s="2" customFormat="1">
      <c r="B132" s="37"/>
      <c r="C132" s="74">
        <v>126</v>
      </c>
      <c r="D132" s="140">
        <f>ETo!$I131*((1-Constantes!$D$19)*ETo!$K131+ETo!$L131)</f>
        <v>1.7712689815193718</v>
      </c>
      <c r="E132" s="75">
        <f>MIN(D132*Constantes!$D$17,0.8*(H131+Observaciones!$F131-F132-G132-Constantes!$D$14))</f>
        <v>1.1239779163699382</v>
      </c>
      <c r="F132" s="75">
        <f>IF(Observaciones!$F131&gt;0.05*Constantes!$D$18,((Observaciones!$F131-0.05*Constantes!$D$18)^2)/(Observaciones!$F131+0.95*Constantes!$D$18),0)</f>
        <v>0</v>
      </c>
      <c r="G132" s="75">
        <f>MAX(0,H131+Observaciones!$F131-F132-Constantes!$D$13)</f>
        <v>0</v>
      </c>
      <c r="H132" s="75">
        <f>H131+Observaciones!$F131-F132-E132-G132-I131</f>
        <v>20.019291827564007</v>
      </c>
      <c r="I132" s="75">
        <f>MAX(0,(H132-Constantes!$D$14)*(1-EXP(-Constantes!$D$22)))</f>
        <v>0.17235679012394681</v>
      </c>
      <c r="J132" s="75">
        <f t="shared" si="11"/>
        <v>201.37045862951442</v>
      </c>
      <c r="K132" s="75">
        <f>MAX(0,(J132-Constantes!$D$13)*(1-EXP(-Constantes!$D$23)))</f>
        <v>0.87290451960723348</v>
      </c>
      <c r="L132" s="75">
        <f t="shared" si="12"/>
        <v>1.0452613097311803</v>
      </c>
      <c r="M132" s="75">
        <f>0.0526*F132*Observaciones!$F131^1.218</f>
        <v>0</v>
      </c>
      <c r="N132" s="75">
        <f>M132*Constantes!$D$35</f>
        <v>0</v>
      </c>
      <c r="O132" s="75">
        <f t="shared" si="13"/>
        <v>0</v>
      </c>
      <c r="P132" s="15"/>
      <c r="Q132" s="74">
        <v>126</v>
      </c>
      <c r="R132" s="140">
        <f>ETo!$I131*((1-Constantes!$E$19)*ETo!$K131+ETo!$L131)</f>
        <v>1.7712689815193718</v>
      </c>
      <c r="S132" s="75">
        <f>MIN(R132*Constantes!$E$17,0.8*(AB131+Observaciones!$F131-Y132-AA132-Constantes!$D$14))</f>
        <v>1.1239779163699382</v>
      </c>
      <c r="T132" s="75">
        <f>IF(Observaciones!$F131&gt;0.05*Constantes!$E$18,((Observaciones!$F131-0.05*Constantes!$E$18)^2)/(Observaciones!$F131+0.95*Constantes!$E$18),0)</f>
        <v>0</v>
      </c>
      <c r="U132" s="75">
        <f>(T132*Escenarios!$E$9*10000)/1000</f>
        <v>0</v>
      </c>
      <c r="V132" s="75">
        <f>(Observaciones!$F131*Constantes!$E$28)/1000</f>
        <v>0</v>
      </c>
      <c r="W132" s="75">
        <f>(R132*Constantes!$E$28)/1000</f>
        <v>7.0850759260774874</v>
      </c>
      <c r="X132" s="75">
        <f t="shared" si="14"/>
        <v>0</v>
      </c>
      <c r="Y132" s="75">
        <f>IF(X132&gt;Constantes!$E$29,1000*((X132-Constantes!$E$29)/(Escenarios!$E$9*10000)),0)</f>
        <v>0</v>
      </c>
      <c r="Z132" s="75">
        <f>W132*1000/Escenarios!$E$9/10000+S132</f>
        <v>1.138148068222093</v>
      </c>
      <c r="AA132" s="75">
        <f>MAX(0,AB131+Observaciones!$F131-Y132-Constantes!$D$13)</f>
        <v>0</v>
      </c>
      <c r="AB132" s="75">
        <f>AB131+Observaciones!$F131-Y132-Z132-AA132-AC131</f>
        <v>20.219551304001286</v>
      </c>
      <c r="AC132" s="75">
        <f>MAX(0,(AB132-Constantes!$D$14)*(1-EXP(-Constantes!$D$22)))</f>
        <v>0.17511382151406399</v>
      </c>
      <c r="AD132" s="75">
        <f t="shared" si="15"/>
        <v>208.47170081845616</v>
      </c>
      <c r="AE132" s="75">
        <f>MAX(0,(AD132-Constantes!$D$13)*(1-EXP(-Constantes!$D$23)))</f>
        <v>0.92195638243006151</v>
      </c>
      <c r="AF132" s="75">
        <f t="shared" si="16"/>
        <v>1.0970702039441256</v>
      </c>
      <c r="AG132" s="75">
        <f>0.0526*Y132*Observaciones!$F131^1.218</f>
        <v>0</v>
      </c>
      <c r="AH132" s="75">
        <f>AG132*Constantes!$E$35</f>
        <v>0</v>
      </c>
      <c r="AI132" s="75">
        <f t="shared" si="17"/>
        <v>0</v>
      </c>
      <c r="AJ132" s="15"/>
      <c r="AK132" s="74">
        <v>126</v>
      </c>
      <c r="AL132" s="140">
        <f>ETo!$I131*((1-Constantes!$F$19)*ETo!$K131+ETo!$L131)</f>
        <v>1.7269564030618196</v>
      </c>
      <c r="AM132" s="75">
        <f>MIN(AL132*Constantes!$F$17,0.8*(AV131+Observaciones!$F131-AS132-AU132-Constantes!$D$14))</f>
        <v>1.0958588897718573</v>
      </c>
      <c r="AN132" s="75">
        <f>IF(Observaciones!$F131&gt;0.05*Constantes!$F$18,((Observaciones!$F131-0.05*Constantes!$F$18)^2)/(Observaciones!$F131+0.95*Constantes!$F$18),0)</f>
        <v>0</v>
      </c>
      <c r="AO132" s="75">
        <f>(AN132*Escenarios!$F$9*10000)/1000</f>
        <v>0</v>
      </c>
      <c r="AP132" s="75">
        <f>(Observaciones!$F131*Constantes!$F$28)/1000</f>
        <v>0</v>
      </c>
      <c r="AQ132" s="75">
        <f>(AL132*Constantes!$F$28)/1000</f>
        <v>1.7269564030618196</v>
      </c>
      <c r="AR132" s="75">
        <f t="shared" si="18"/>
        <v>0</v>
      </c>
      <c r="AS132" s="75">
        <f>IF(AR132&gt;Constantes!$F$29,1000*((AR132-Constantes!$F$29)/(Escenarios!$F$9*10000)),0)</f>
        <v>0</v>
      </c>
      <c r="AT132" s="75">
        <f>AQ132*1000/Escenarios!$F$9/10000+AM132</f>
        <v>1.099312802577981</v>
      </c>
      <c r="AU132" s="75">
        <f>MAX(0,AV131+Observaciones!$F131-AS132-Constantes!$D$13)</f>
        <v>0</v>
      </c>
      <c r="AV132" s="75">
        <f>AV131+Observaciones!$F131-AS132-AT132-AU132-AW131</f>
        <v>21.680763576913648</v>
      </c>
      <c r="AW132" s="75">
        <f>MAX(0,(AV132-Constantes!$D$14)*(1-EXP(-Constantes!$D$22)))</f>
        <v>0.19523076267317876</v>
      </c>
      <c r="AX132" s="75">
        <f t="shared" si="19"/>
        <v>209.82473838614007</v>
      </c>
      <c r="AY132" s="75">
        <f>MAX(0,(AX132-Constantes!$D$13)*(1-EXP(-Constantes!$D$23)))</f>
        <v>0.93130249560269995</v>
      </c>
      <c r="AZ132" s="75">
        <f t="shared" si="20"/>
        <v>1.1265332582758787</v>
      </c>
      <c r="BA132" s="75">
        <f>0.0526*AS132*Observaciones!$F131^1.218</f>
        <v>0</v>
      </c>
      <c r="BB132" s="75">
        <f>BA132*Constantes!$F$35</f>
        <v>0</v>
      </c>
      <c r="BC132" s="75">
        <f t="shared" si="21"/>
        <v>0</v>
      </c>
      <c r="BD132" s="15"/>
      <c r="BE132" s="74">
        <v>126</v>
      </c>
      <c r="BF132" s="75">
        <f>0.0526*Observaciones!$F131^2.218</f>
        <v>0</v>
      </c>
      <c r="BG132" s="75">
        <f>IF(Observaciones!$F131&gt;0.05*$BK$7,((Observaciones!$F131-0.05*$BK$7)^2)/(Observaciones!$F131+0.95*$BK$7),0)</f>
        <v>0</v>
      </c>
      <c r="BH132" s="75">
        <f>0.0526*BG132*Observaciones!$F131^1.218</f>
        <v>0</v>
      </c>
      <c r="BI132" s="28"/>
      <c r="BJ132" s="28"/>
      <c r="BK132" s="103"/>
      <c r="BL132" s="38"/>
    </row>
    <row r="133" spans="2:64" s="2" customFormat="1">
      <c r="B133" s="37"/>
      <c r="C133" s="74">
        <v>127</v>
      </c>
      <c r="D133" s="140">
        <f>ETo!$I132*((1-Constantes!$D$19)*ETo!$K132+ETo!$L132)</f>
        <v>1.8114726410001871</v>
      </c>
      <c r="E133" s="75">
        <f>MIN(D133*Constantes!$D$17,0.8*(H132+Observaciones!$F132-F133-G133-Constantes!$D$14))</f>
        <v>1.1494895839287138</v>
      </c>
      <c r="F133" s="75">
        <f>IF(Observaciones!$F132&gt;0.05*Constantes!$D$18,((Observaciones!$F132-0.05*Constantes!$D$18)^2)/(Observaciones!$F132+0.95*Constantes!$D$18),0)</f>
        <v>0</v>
      </c>
      <c r="G133" s="75">
        <f>MAX(0,H132+Observaciones!$F132-F133-Constantes!$D$13)</f>
        <v>0</v>
      </c>
      <c r="H133" s="75">
        <f>H132+Observaciones!$F132-F133-E133-G133-I132</f>
        <v>18.697445453511349</v>
      </c>
      <c r="I133" s="75">
        <f>MAX(0,(H133-Constantes!$D$14)*(1-EXP(-Constantes!$D$22)))</f>
        <v>0.15415854047798222</v>
      </c>
      <c r="J133" s="75">
        <f t="shared" si="11"/>
        <v>200.49755410990718</v>
      </c>
      <c r="K133" s="75">
        <f>MAX(0,(J133-Constantes!$D$13)*(1-EXP(-Constantes!$D$23)))</f>
        <v>0.8668749276550145</v>
      </c>
      <c r="L133" s="75">
        <f t="shared" si="12"/>
        <v>1.0210334681329967</v>
      </c>
      <c r="M133" s="75">
        <f>0.0526*F133*Observaciones!$F132^1.218</f>
        <v>0</v>
      </c>
      <c r="N133" s="75">
        <f>M133*Constantes!$D$35</f>
        <v>0</v>
      </c>
      <c r="O133" s="75">
        <f t="shared" si="13"/>
        <v>0</v>
      </c>
      <c r="P133" s="15"/>
      <c r="Q133" s="74">
        <v>127</v>
      </c>
      <c r="R133" s="140">
        <f>ETo!$I132*((1-Constantes!$E$19)*ETo!$K132+ETo!$L132)</f>
        <v>1.8114726410001871</v>
      </c>
      <c r="S133" s="75">
        <f>MIN(R133*Constantes!$E$17,0.8*(AB132+Observaciones!$F132-Y133-AA133-Constantes!$D$14))</f>
        <v>1.1494895839287138</v>
      </c>
      <c r="T133" s="75">
        <f>IF(Observaciones!$F132&gt;0.05*Constantes!$E$18,((Observaciones!$F132-0.05*Constantes!$E$18)^2)/(Observaciones!$F132+0.95*Constantes!$E$18),0)</f>
        <v>0</v>
      </c>
      <c r="U133" s="75">
        <f>(T133*Escenarios!$E$9*10000)/1000</f>
        <v>0</v>
      </c>
      <c r="V133" s="75">
        <f>(Observaciones!$F132*Constantes!$E$28)/1000</f>
        <v>0</v>
      </c>
      <c r="W133" s="75">
        <f>(R133*Constantes!$E$28)/1000</f>
        <v>7.2458905640007485</v>
      </c>
      <c r="X133" s="75">
        <f t="shared" si="14"/>
        <v>0</v>
      </c>
      <c r="Y133" s="75">
        <f>IF(X133&gt;Constantes!$E$29,1000*((X133-Constantes!$E$29)/(Escenarios!$E$9*10000)),0)</f>
        <v>0</v>
      </c>
      <c r="Z133" s="75">
        <f>W133*1000/Escenarios!$E$9/10000+S133</f>
        <v>1.1639813650567152</v>
      </c>
      <c r="AA133" s="75">
        <f>MAX(0,AB132+Observaciones!$F132-Y133-Constantes!$D$13)</f>
        <v>0</v>
      </c>
      <c r="AB133" s="75">
        <f>AB132+Observaciones!$F132-Y133-Z133-AA133-AC132</f>
        <v>18.880456117430509</v>
      </c>
      <c r="AC133" s="75">
        <f>MAX(0,(AB133-Constantes!$D$14)*(1-EXP(-Constantes!$D$22)))</f>
        <v>0.15667810236902383</v>
      </c>
      <c r="AD133" s="75">
        <f t="shared" si="15"/>
        <v>207.54974443602609</v>
      </c>
      <c r="AE133" s="75">
        <f>MAX(0,(AD133-Constantes!$D$13)*(1-EXP(-Constantes!$D$23)))</f>
        <v>0.91558796451157198</v>
      </c>
      <c r="AF133" s="75">
        <f t="shared" si="16"/>
        <v>1.0722660668805959</v>
      </c>
      <c r="AG133" s="75">
        <f>0.0526*Y133*Observaciones!$F132^1.218</f>
        <v>0</v>
      </c>
      <c r="AH133" s="75">
        <f>AG133*Constantes!$E$35</f>
        <v>0</v>
      </c>
      <c r="AI133" s="75">
        <f t="shared" si="17"/>
        <v>0</v>
      </c>
      <c r="AJ133" s="15"/>
      <c r="AK133" s="74">
        <v>127</v>
      </c>
      <c r="AL133" s="140">
        <f>ETo!$I132*((1-Constantes!$F$19)*ETo!$K132+ETo!$L132)</f>
        <v>1.7662183353788303</v>
      </c>
      <c r="AM133" s="75">
        <f>MIN(AL133*Constantes!$F$17,0.8*(AV132+Observaciones!$F132-AS133-AU133-Constantes!$D$14))</f>
        <v>1.1207729741592423</v>
      </c>
      <c r="AN133" s="75">
        <f>IF(Observaciones!$F132&gt;0.05*Constantes!$F$18,((Observaciones!$F132-0.05*Constantes!$F$18)^2)/(Observaciones!$F132+0.95*Constantes!$F$18),0)</f>
        <v>0</v>
      </c>
      <c r="AO133" s="75">
        <f>(AN133*Escenarios!$F$9*10000)/1000</f>
        <v>0</v>
      </c>
      <c r="AP133" s="75">
        <f>(Observaciones!$F132*Constantes!$F$28)/1000</f>
        <v>0</v>
      </c>
      <c r="AQ133" s="75">
        <f>(AL133*Constantes!$F$28)/1000</f>
        <v>1.7662183353788303</v>
      </c>
      <c r="AR133" s="75">
        <f t="shared" si="18"/>
        <v>0</v>
      </c>
      <c r="AS133" s="75">
        <f>IF(AR133&gt;Constantes!$F$29,1000*((AR133-Constantes!$F$29)/(Escenarios!$F$9*10000)),0)</f>
        <v>0</v>
      </c>
      <c r="AT133" s="75">
        <f>AQ133*1000/Escenarios!$F$9/10000+AM133</f>
        <v>1.1243054108299999</v>
      </c>
      <c r="AU133" s="75">
        <f>MAX(0,AV132+Observaciones!$F132-AS133-Constantes!$D$13)</f>
        <v>0</v>
      </c>
      <c r="AV133" s="75">
        <f>AV132+Observaciones!$F132-AS133-AT133-AU133-AW132</f>
        <v>20.361227403410467</v>
      </c>
      <c r="AW133" s="75">
        <f>MAX(0,(AV133-Constantes!$D$14)*(1-EXP(-Constantes!$D$22)))</f>
        <v>0.17706431824085841</v>
      </c>
      <c r="AX133" s="75">
        <f t="shared" si="19"/>
        <v>208.89343589053738</v>
      </c>
      <c r="AY133" s="75">
        <f>MAX(0,(AX133-Constantes!$D$13)*(1-EXP(-Constantes!$D$23)))</f>
        <v>0.92486951936482453</v>
      </c>
      <c r="AZ133" s="75">
        <f t="shared" si="20"/>
        <v>1.1019338376056829</v>
      </c>
      <c r="BA133" s="75">
        <f>0.0526*AS133*Observaciones!$F132^1.218</f>
        <v>0</v>
      </c>
      <c r="BB133" s="75">
        <f>BA133*Constantes!$F$35</f>
        <v>0</v>
      </c>
      <c r="BC133" s="75">
        <f t="shared" si="21"/>
        <v>0</v>
      </c>
      <c r="BD133" s="15"/>
      <c r="BE133" s="74">
        <v>127</v>
      </c>
      <c r="BF133" s="75">
        <f>0.0526*Observaciones!$F132^2.218</f>
        <v>0</v>
      </c>
      <c r="BG133" s="75">
        <f>IF(Observaciones!$F132&gt;0.05*$BK$7,((Observaciones!$F132-0.05*$BK$7)^2)/(Observaciones!$F132+0.95*$BK$7),0)</f>
        <v>0</v>
      </c>
      <c r="BH133" s="75">
        <f>0.0526*BG133*Observaciones!$F132^1.218</f>
        <v>0</v>
      </c>
      <c r="BI133" s="28"/>
      <c r="BJ133" s="28"/>
      <c r="BK133" s="103"/>
      <c r="BL133" s="38"/>
    </row>
    <row r="134" spans="2:64" s="2" customFormat="1">
      <c r="B134" s="37"/>
      <c r="C134" s="74">
        <v>128</v>
      </c>
      <c r="D134" s="140">
        <f>ETo!$I133*((1-Constantes!$D$19)*ETo!$K133+ETo!$L133)</f>
        <v>1.7514650505569584</v>
      </c>
      <c r="E134" s="75">
        <f>MIN(D134*Constantes!$D$17,0.8*(H133+Observaciones!$F133-F134-G134-Constantes!$D$14))</f>
        <v>1.1114111174865897</v>
      </c>
      <c r="F134" s="75">
        <f>IF(Observaciones!$F133&gt;0.05*Constantes!$D$18,((Observaciones!$F133-0.05*Constantes!$D$18)^2)/(Observaciones!$F133+0.95*Constantes!$D$18),0)</f>
        <v>0</v>
      </c>
      <c r="G134" s="75">
        <f>MAX(0,H133+Observaciones!$F133-F134-Constantes!$D$13)</f>
        <v>0</v>
      </c>
      <c r="H134" s="75">
        <f>H133+Observaciones!$F133-F134-E134-G134-I133</f>
        <v>17.431875795546777</v>
      </c>
      <c r="I134" s="75">
        <f>MAX(0,(H134-Constantes!$D$14)*(1-EXP(-Constantes!$D$22)))</f>
        <v>0.13673506901254565</v>
      </c>
      <c r="J134" s="75">
        <f t="shared" si="11"/>
        <v>199.63067918225218</v>
      </c>
      <c r="K134" s="75">
        <f>MAX(0,(J134-Constantes!$D$13)*(1-EXP(-Constantes!$D$23)))</f>
        <v>0.86088698513671846</v>
      </c>
      <c r="L134" s="75">
        <f t="shared" si="12"/>
        <v>0.99762205414926408</v>
      </c>
      <c r="M134" s="75">
        <f>0.0526*F134*Observaciones!$F133^1.218</f>
        <v>0</v>
      </c>
      <c r="N134" s="75">
        <f>M134*Constantes!$D$35</f>
        <v>0</v>
      </c>
      <c r="O134" s="75">
        <f t="shared" si="13"/>
        <v>0</v>
      </c>
      <c r="P134" s="15"/>
      <c r="Q134" s="74">
        <v>128</v>
      </c>
      <c r="R134" s="140">
        <f>ETo!$I133*((1-Constantes!$E$19)*ETo!$K133+ETo!$L133)</f>
        <v>1.7514650505569584</v>
      </c>
      <c r="S134" s="75">
        <f>MIN(R134*Constantes!$E$17,0.8*(AB133+Observaciones!$F133-Y134-AA134-Constantes!$D$14))</f>
        <v>1.1114111174865897</v>
      </c>
      <c r="T134" s="75">
        <f>IF(Observaciones!$F133&gt;0.05*Constantes!$E$18,((Observaciones!$F133-0.05*Constantes!$E$18)^2)/(Observaciones!$F133+0.95*Constantes!$E$18),0)</f>
        <v>0</v>
      </c>
      <c r="U134" s="75">
        <f>(T134*Escenarios!$E$9*10000)/1000</f>
        <v>0</v>
      </c>
      <c r="V134" s="75">
        <f>(Observaciones!$F133*Constantes!$E$28)/1000</f>
        <v>0</v>
      </c>
      <c r="W134" s="75">
        <f>(R134*Constantes!$E$28)/1000</f>
        <v>7.0058602022278338</v>
      </c>
      <c r="X134" s="75">
        <f t="shared" si="14"/>
        <v>0</v>
      </c>
      <c r="Y134" s="75">
        <f>IF(X134&gt;Constantes!$E$29,1000*((X134-Constantes!$E$29)/(Escenarios!$E$9*10000)),0)</f>
        <v>0</v>
      </c>
      <c r="Z134" s="75">
        <f>W134*1000/Escenarios!$E$9/10000+S134</f>
        <v>1.1254228378910454</v>
      </c>
      <c r="AA134" s="75">
        <f>MAX(0,AB133+Observaciones!$F133-Y134-Constantes!$D$13)</f>
        <v>0</v>
      </c>
      <c r="AB134" s="75">
        <f>AB133+Observaciones!$F133-Y134-Z134-AA134-AC133</f>
        <v>17.59835517717044</v>
      </c>
      <c r="AC134" s="75">
        <f>MAX(0,(AB134-Constantes!$D$14)*(1-EXP(-Constantes!$D$22)))</f>
        <v>0.13902703985512144</v>
      </c>
      <c r="AD134" s="75">
        <f t="shared" si="15"/>
        <v>206.63415647151453</v>
      </c>
      <c r="AE134" s="75">
        <f>MAX(0,(AD134-Constantes!$D$13)*(1-EXP(-Constantes!$D$23)))</f>
        <v>0.90926353646891334</v>
      </c>
      <c r="AF134" s="75">
        <f t="shared" si="16"/>
        <v>1.0482905763240349</v>
      </c>
      <c r="AG134" s="75">
        <f>0.0526*Y134*Observaciones!$F133^1.218</f>
        <v>0</v>
      </c>
      <c r="AH134" s="75">
        <f>AG134*Constantes!$E$35</f>
        <v>0</v>
      </c>
      <c r="AI134" s="75">
        <f t="shared" si="17"/>
        <v>0</v>
      </c>
      <c r="AJ134" s="15"/>
      <c r="AK134" s="74">
        <v>128</v>
      </c>
      <c r="AL134" s="140">
        <f>ETo!$I133*((1-Constantes!$F$19)*ETo!$K133+ETo!$L133)</f>
        <v>1.7074817536118456</v>
      </c>
      <c r="AM134" s="75">
        <f>MIN(AL134*Constantes!$F$17,0.8*(AV133+Observaciones!$F133-AS134-AU134-Constantes!$D$14))</f>
        <v>1.0835010400385883</v>
      </c>
      <c r="AN134" s="75">
        <f>IF(Observaciones!$F133&gt;0.05*Constantes!$F$18,((Observaciones!$F133-0.05*Constantes!$F$18)^2)/(Observaciones!$F133+0.95*Constantes!$F$18),0)</f>
        <v>0</v>
      </c>
      <c r="AO134" s="75">
        <f>(AN134*Escenarios!$F$9*10000)/1000</f>
        <v>0</v>
      </c>
      <c r="AP134" s="75">
        <f>(Observaciones!$F133*Constantes!$F$28)/1000</f>
        <v>0</v>
      </c>
      <c r="AQ134" s="75">
        <f>(AL134*Constantes!$F$28)/1000</f>
        <v>1.7074817536118456</v>
      </c>
      <c r="AR134" s="75">
        <f t="shared" si="18"/>
        <v>0</v>
      </c>
      <c r="AS134" s="75">
        <f>IF(AR134&gt;Constantes!$F$29,1000*((AR134-Constantes!$F$29)/(Escenarios!$F$9*10000)),0)</f>
        <v>0</v>
      </c>
      <c r="AT134" s="75">
        <f>AQ134*1000/Escenarios!$F$9/10000+AM134</f>
        <v>1.0869160035458119</v>
      </c>
      <c r="AU134" s="75">
        <f>MAX(0,AV133+Observaciones!$F133-AS134-Constantes!$D$13)</f>
        <v>0</v>
      </c>
      <c r="AV134" s="75">
        <f>AV133+Observaciones!$F133-AS134-AT134-AU134-AW133</f>
        <v>19.097247081623795</v>
      </c>
      <c r="AW134" s="75">
        <f>MAX(0,(AV134-Constantes!$D$14)*(1-EXP(-Constantes!$D$22)))</f>
        <v>0.15966272763624237</v>
      </c>
      <c r="AX134" s="75">
        <f t="shared" si="19"/>
        <v>207.96856637117256</v>
      </c>
      <c r="AY134" s="75">
        <f>MAX(0,(AX134-Constantes!$D$13)*(1-EXP(-Constantes!$D$23)))</f>
        <v>0.91848097893966563</v>
      </c>
      <c r="AZ134" s="75">
        <f t="shared" si="20"/>
        <v>1.0781437065759081</v>
      </c>
      <c r="BA134" s="75">
        <f>0.0526*AS134*Observaciones!$F133^1.218</f>
        <v>0</v>
      </c>
      <c r="BB134" s="75">
        <f>BA134*Constantes!$F$35</f>
        <v>0</v>
      </c>
      <c r="BC134" s="75">
        <f t="shared" si="21"/>
        <v>0</v>
      </c>
      <c r="BD134" s="15"/>
      <c r="BE134" s="74">
        <v>128</v>
      </c>
      <c r="BF134" s="75">
        <f>0.0526*Observaciones!$F133^2.218</f>
        <v>0</v>
      </c>
      <c r="BG134" s="75">
        <f>IF(Observaciones!$F133&gt;0.05*$BK$7,((Observaciones!$F133-0.05*$BK$7)^2)/(Observaciones!$F133+0.95*$BK$7),0)</f>
        <v>0</v>
      </c>
      <c r="BH134" s="75">
        <f>0.0526*BG134*Observaciones!$F133^1.218</f>
        <v>0</v>
      </c>
      <c r="BI134" s="28"/>
      <c r="BJ134" s="28"/>
      <c r="BK134" s="103"/>
      <c r="BL134" s="38"/>
    </row>
    <row r="135" spans="2:64" s="2" customFormat="1">
      <c r="B135" s="37"/>
      <c r="C135" s="74">
        <v>129</v>
      </c>
      <c r="D135" s="140">
        <f>ETo!$I134*((1-Constantes!$D$19)*ETo!$K134+ETo!$L134)</f>
        <v>1.7654935424859024</v>
      </c>
      <c r="E135" s="75">
        <f>MIN(D135*Constantes!$D$17,0.8*(H134+Observaciones!$F134-F135-G135-Constantes!$D$14))</f>
        <v>1.1203130489789943</v>
      </c>
      <c r="F135" s="75">
        <f>IF(Observaciones!$F134&gt;0.05*Constantes!$D$18,((Observaciones!$F134-0.05*Constantes!$D$18)^2)/(Observaciones!$F134+0.95*Constantes!$D$18),0)</f>
        <v>0</v>
      </c>
      <c r="G135" s="75">
        <f>MAX(0,H134+Observaciones!$F134-F135-Constantes!$D$13)</f>
        <v>0</v>
      </c>
      <c r="H135" s="75">
        <f>H134+Observaciones!$F134-F135-E135-G135-I134</f>
        <v>16.374827677555238</v>
      </c>
      <c r="I135" s="75">
        <f>MAX(0,(H135-Constantes!$D$14)*(1-EXP(-Constantes!$D$22)))</f>
        <v>0.12218237520741762</v>
      </c>
      <c r="J135" s="75">
        <f t="shared" si="11"/>
        <v>198.76979219711546</v>
      </c>
      <c r="K135" s="75">
        <f>MAX(0,(J135-Constantes!$D$13)*(1-EXP(-Constantes!$D$23)))</f>
        <v>0.85494040435869023</v>
      </c>
      <c r="L135" s="75">
        <f t="shared" si="12"/>
        <v>0.97712277956610782</v>
      </c>
      <c r="M135" s="75">
        <f>0.0526*F135*Observaciones!$F134^1.218</f>
        <v>0</v>
      </c>
      <c r="N135" s="75">
        <f>M135*Constantes!$D$35</f>
        <v>0</v>
      </c>
      <c r="O135" s="75">
        <f t="shared" si="13"/>
        <v>0</v>
      </c>
      <c r="P135" s="15"/>
      <c r="Q135" s="74">
        <v>129</v>
      </c>
      <c r="R135" s="140">
        <f>ETo!$I134*((1-Constantes!$E$19)*ETo!$K134+ETo!$L134)</f>
        <v>1.7654935424859024</v>
      </c>
      <c r="S135" s="75">
        <f>MIN(R135*Constantes!$E$17,0.8*(AB134+Observaciones!$F134-Y135-AA135-Constantes!$D$14))</f>
        <v>1.1203130489789943</v>
      </c>
      <c r="T135" s="75">
        <f>IF(Observaciones!$F134&gt;0.05*Constantes!$E$18,((Observaciones!$F134-0.05*Constantes!$E$18)^2)/(Observaciones!$F134+0.95*Constantes!$E$18),0)</f>
        <v>0</v>
      </c>
      <c r="U135" s="75">
        <f>(T135*Escenarios!$E$9*10000)/1000</f>
        <v>0</v>
      </c>
      <c r="V135" s="75">
        <f>(Observaciones!$F134*Constantes!$E$28)/1000</f>
        <v>0.8</v>
      </c>
      <c r="W135" s="75">
        <f>(R135*Constantes!$E$28)/1000</f>
        <v>7.0619741699436096</v>
      </c>
      <c r="X135" s="75">
        <f t="shared" si="14"/>
        <v>0</v>
      </c>
      <c r="Y135" s="75">
        <f>IF(X135&gt;Constantes!$E$29,1000*((X135-Constantes!$E$29)/(Escenarios!$E$9*10000)),0)</f>
        <v>0</v>
      </c>
      <c r="Z135" s="75">
        <f>W135*1000/Escenarios!$E$9/10000+S135</f>
        <v>1.1344369973188815</v>
      </c>
      <c r="AA135" s="75">
        <f>MAX(0,AB134+Observaciones!$F134-Y135-Constantes!$D$13)</f>
        <v>0</v>
      </c>
      <c r="AB135" s="75">
        <f>AB134+Observaciones!$F134-Y135-Z135-AA135-AC134</f>
        <v>16.524891139996434</v>
      </c>
      <c r="AC135" s="75">
        <f>MAX(0,(AB135-Constantes!$D$14)*(1-EXP(-Constantes!$D$22)))</f>
        <v>0.12424834323959526</v>
      </c>
      <c r="AD135" s="75">
        <f t="shared" si="15"/>
        <v>205.7248929350456</v>
      </c>
      <c r="AE135" s="75">
        <f>MAX(0,(AD135-Constantes!$D$13)*(1-EXP(-Constantes!$D$23)))</f>
        <v>0.90298279444181739</v>
      </c>
      <c r="AF135" s="75">
        <f t="shared" si="16"/>
        <v>1.0272311376814127</v>
      </c>
      <c r="AG135" s="75">
        <f>0.0526*Y135*Observaciones!$F134^1.218</f>
        <v>0</v>
      </c>
      <c r="AH135" s="75">
        <f>AG135*Constantes!$E$35</f>
        <v>0</v>
      </c>
      <c r="AI135" s="75">
        <f t="shared" si="17"/>
        <v>0</v>
      </c>
      <c r="AJ135" s="15"/>
      <c r="AK135" s="74">
        <v>129</v>
      </c>
      <c r="AL135" s="140">
        <f>ETo!$I134*((1-Constantes!$F$19)*ETo!$K134+ETo!$L134)</f>
        <v>1.721140664230594</v>
      </c>
      <c r="AM135" s="75">
        <f>MIN(AL135*Constantes!$F$17,0.8*(AV134+Observaciones!$F134-AS135-AU135-Constantes!$D$14))</f>
        <v>1.0921684497077708</v>
      </c>
      <c r="AN135" s="75">
        <f>IF(Observaciones!$F134&gt;0.05*Constantes!$F$18,((Observaciones!$F134-0.05*Constantes!$F$18)^2)/(Observaciones!$F134+0.95*Constantes!$F$18),0)</f>
        <v>0</v>
      </c>
      <c r="AO135" s="75">
        <f>(AN135*Escenarios!$F$9*10000)/1000</f>
        <v>0</v>
      </c>
      <c r="AP135" s="75">
        <f>(Observaciones!$F134*Constantes!$F$28)/1000</f>
        <v>0.2</v>
      </c>
      <c r="AQ135" s="75">
        <f>(AL135*Constantes!$F$28)/1000</f>
        <v>1.721140664230594</v>
      </c>
      <c r="AR135" s="75">
        <f t="shared" si="18"/>
        <v>0</v>
      </c>
      <c r="AS135" s="75">
        <f>IF(AR135&gt;Constantes!$F$29,1000*((AR135-Constantes!$F$29)/(Escenarios!$F$9*10000)),0)</f>
        <v>0</v>
      </c>
      <c r="AT135" s="75">
        <f>AQ135*1000/Escenarios!$F$9/10000+AM135</f>
        <v>1.095610731036232</v>
      </c>
      <c r="AU135" s="75">
        <f>MAX(0,AV134+Observaciones!$F134-AS135-Constantes!$D$13)</f>
        <v>0</v>
      </c>
      <c r="AV135" s="75">
        <f>AV134+Observaciones!$F134-AS135-AT135-AU135-AW134</f>
        <v>18.041973622951321</v>
      </c>
      <c r="AW135" s="75">
        <f>MAX(0,(AV135-Constantes!$D$14)*(1-EXP(-Constantes!$D$22)))</f>
        <v>0.14513446609038352</v>
      </c>
      <c r="AX135" s="75">
        <f t="shared" si="19"/>
        <v>207.05008539223289</v>
      </c>
      <c r="AY135" s="75">
        <f>MAX(0,(AX135-Constantes!$D$13)*(1-EXP(-Constantes!$D$23)))</f>
        <v>0.91213656738664417</v>
      </c>
      <c r="AZ135" s="75">
        <f t="shared" si="20"/>
        <v>1.0572710334770277</v>
      </c>
      <c r="BA135" s="75">
        <f>0.0526*AS135*Observaciones!$F134^1.218</f>
        <v>0</v>
      </c>
      <c r="BB135" s="75">
        <f>BA135*Constantes!$F$35</f>
        <v>0</v>
      </c>
      <c r="BC135" s="75">
        <f t="shared" si="21"/>
        <v>0</v>
      </c>
      <c r="BD135" s="15"/>
      <c r="BE135" s="74">
        <v>129</v>
      </c>
      <c r="BF135" s="75">
        <f>0.0526*Observaciones!$F134^2.218</f>
        <v>1.4813929535417848E-3</v>
      </c>
      <c r="BG135" s="75">
        <f>IF(Observaciones!$F134&gt;0.05*$BK$7,((Observaciones!$F134-0.05*$BK$7)^2)/(Observaciones!$F134+0.95*$BK$7),0)</f>
        <v>0</v>
      </c>
      <c r="BH135" s="75">
        <f>0.0526*BG135*Observaciones!$F134^1.218</f>
        <v>0</v>
      </c>
      <c r="BI135" s="28"/>
      <c r="BJ135" s="28"/>
      <c r="BK135" s="103"/>
      <c r="BL135" s="38"/>
    </row>
    <row r="136" spans="2:64" s="2" customFormat="1">
      <c r="B136" s="37"/>
      <c r="C136" s="74">
        <v>130</v>
      </c>
      <c r="D136" s="140">
        <f>ETo!$I135*((1-Constantes!$D$19)*ETo!$K135+ETo!$L135)</f>
        <v>1.7755285961916745</v>
      </c>
      <c r="E136" s="75">
        <f>MIN(D136*Constantes!$D$17,0.8*(H135+Observaciones!$F135-F136-G136-Constantes!$D$14))</f>
        <v>1.1266809009950101</v>
      </c>
      <c r="F136" s="75">
        <f>IF(Observaciones!$F135&gt;0.05*Constantes!$D$18,((Observaciones!$F135-0.05*Constantes!$D$18)^2)/(Observaciones!$F135+0.95*Constantes!$D$18),0)</f>
        <v>0</v>
      </c>
      <c r="G136" s="75">
        <f>MAX(0,H135+Observaciones!$F135-F136-Constantes!$D$13)</f>
        <v>0</v>
      </c>
      <c r="H136" s="75">
        <f>H135+Observaciones!$F135-F136-E136-G136-I135</f>
        <v>15.12596440135281</v>
      </c>
      <c r="I136" s="75">
        <f>MAX(0,(H136-Constantes!$D$14)*(1-EXP(-Constantes!$D$22)))</f>
        <v>0.10498890543654722</v>
      </c>
      <c r="J136" s="75">
        <f t="shared" ref="J136:J199" si="22">J135+G136-K135</f>
        <v>197.91485179275676</v>
      </c>
      <c r="K136" s="75">
        <f>MAX(0,(J136-Constantes!$D$13)*(1-EXP(-Constantes!$D$23)))</f>
        <v>0.84903489961452017</v>
      </c>
      <c r="L136" s="75">
        <f t="shared" ref="L136:L199" si="23">F136+I136+K136</f>
        <v>0.95402380505106743</v>
      </c>
      <c r="M136" s="75">
        <f>0.0526*F136*Observaciones!$F135^1.218</f>
        <v>0</v>
      </c>
      <c r="N136" s="75">
        <f>M136*Constantes!$D$35</f>
        <v>0</v>
      </c>
      <c r="O136" s="75">
        <f t="shared" ref="O136:O199" si="24">N136*1000000/(L136/1000*10000)</f>
        <v>0</v>
      </c>
      <c r="P136" s="15"/>
      <c r="Q136" s="74">
        <v>130</v>
      </c>
      <c r="R136" s="140">
        <f>ETo!$I135*((1-Constantes!$E$19)*ETo!$K135+ETo!$L135)</f>
        <v>1.7755285961916745</v>
      </c>
      <c r="S136" s="75">
        <f>MIN(R136*Constantes!$E$17,0.8*(AB135+Observaciones!$F135-Y136-AA136-Constantes!$D$14))</f>
        <v>1.1266809009950101</v>
      </c>
      <c r="T136" s="75">
        <f>IF(Observaciones!$F135&gt;0.05*Constantes!$E$18,((Observaciones!$F135-0.05*Constantes!$E$18)^2)/(Observaciones!$F135+0.95*Constantes!$E$18),0)</f>
        <v>0</v>
      </c>
      <c r="U136" s="75">
        <f>(T136*Escenarios!$E$9*10000)/1000</f>
        <v>0</v>
      </c>
      <c r="V136" s="75">
        <f>(Observaciones!$F135*Constantes!$E$28)/1000</f>
        <v>0</v>
      </c>
      <c r="W136" s="75">
        <f>(R136*Constantes!$E$28)/1000</f>
        <v>7.1021143847666979</v>
      </c>
      <c r="X136" s="75">
        <f t="shared" ref="X136:X199" si="25">MAX(0,U136+V136-W136)</f>
        <v>0</v>
      </c>
      <c r="Y136" s="75">
        <f>IF(X136&gt;Constantes!$E$29,1000*((X136-Constantes!$E$29)/(Escenarios!$E$9*10000)),0)</f>
        <v>0</v>
      </c>
      <c r="Z136" s="75">
        <f>W136*1000/Escenarios!$E$9/10000+S136</f>
        <v>1.1408851297645435</v>
      </c>
      <c r="AA136" s="75">
        <f>MAX(0,AB135+Observaciones!$F135-Y136-Constantes!$D$13)</f>
        <v>0</v>
      </c>
      <c r="AB136" s="75">
        <f>AB135+Observaciones!$F135-Y136-Z136-AA136-AC135</f>
        <v>15.259757666992297</v>
      </c>
      <c r="AC136" s="75">
        <f>MAX(0,(AB136-Constantes!$D$14)*(1-EXP(-Constantes!$D$22)))</f>
        <v>0.10683087686140452</v>
      </c>
      <c r="AD136" s="75">
        <f t="shared" ref="AD136:AD199" si="26">AD135+AA136-AE135</f>
        <v>204.82191014060379</v>
      </c>
      <c r="AE136" s="75">
        <f>MAX(0,(AD136-Constantes!$D$13)*(1-EXP(-Constantes!$D$23)))</f>
        <v>0.89674543666893258</v>
      </c>
      <c r="AF136" s="75">
        <f t="shared" ref="AF136:AF199" si="27">Y136+AC136+AE136</f>
        <v>1.003576313530337</v>
      </c>
      <c r="AG136" s="75">
        <f>0.0526*Y136*Observaciones!$F135^1.218</f>
        <v>0</v>
      </c>
      <c r="AH136" s="75">
        <f>AG136*Constantes!$E$35</f>
        <v>0</v>
      </c>
      <c r="AI136" s="75">
        <f t="shared" ref="AI136:AI199" si="28">AH136*1000000/(AF136/1000*10000)</f>
        <v>0</v>
      </c>
      <c r="AJ136" s="15"/>
      <c r="AK136" s="74">
        <v>130</v>
      </c>
      <c r="AL136" s="140">
        <f>ETo!$I135*((1-Constantes!$F$19)*ETo!$K135+ETo!$L135)</f>
        <v>1.7309025274836594</v>
      </c>
      <c r="AM136" s="75">
        <f>MIN(AL136*Constantes!$F$17,0.8*(AV135+Observaciones!$F135-AS136-AU136-Constantes!$D$14))</f>
        <v>1.0983629457631676</v>
      </c>
      <c r="AN136" s="75">
        <f>IF(Observaciones!$F135&gt;0.05*Constantes!$F$18,((Observaciones!$F135-0.05*Constantes!$F$18)^2)/(Observaciones!$F135+0.95*Constantes!$F$18),0)</f>
        <v>0</v>
      </c>
      <c r="AO136" s="75">
        <f>(AN136*Escenarios!$F$9*10000)/1000</f>
        <v>0</v>
      </c>
      <c r="AP136" s="75">
        <f>(Observaciones!$F135*Constantes!$F$28)/1000</f>
        <v>0</v>
      </c>
      <c r="AQ136" s="75">
        <f>(AL136*Constantes!$F$28)/1000</f>
        <v>1.7309025274836594</v>
      </c>
      <c r="AR136" s="75">
        <f t="shared" ref="AR136:AR199" si="29">MAX(0,AO136+AP136-AQ136)</f>
        <v>0</v>
      </c>
      <c r="AS136" s="75">
        <f>IF(AR136&gt;Constantes!$F$29,1000*((AR136-Constantes!$F$29)/(Escenarios!$F$9*10000)),0)</f>
        <v>0</v>
      </c>
      <c r="AT136" s="75">
        <f>AQ136*1000/Escenarios!$F$9/10000+AM136</f>
        <v>1.1018247508181349</v>
      </c>
      <c r="AU136" s="75">
        <f>MAX(0,AV135+Observaciones!$F135-AS136-Constantes!$D$13)</f>
        <v>0</v>
      </c>
      <c r="AV136" s="75">
        <f>AV135+Observaciones!$F135-AS136-AT136-AU136-AW135</f>
        <v>16.795014406042803</v>
      </c>
      <c r="AW136" s="75">
        <f>MAX(0,(AV136-Constantes!$D$14)*(1-EXP(-Constantes!$D$22)))</f>
        <v>0.12796721006647457</v>
      </c>
      <c r="AX136" s="75">
        <f t="shared" ref="AX136:AX199" si="30">AX135+AU136-AY135</f>
        <v>206.13794882484623</v>
      </c>
      <c r="AY136" s="75">
        <f>MAX(0,(AX136-Constantes!$D$13)*(1-EXP(-Constantes!$D$23)))</f>
        <v>0.90583597988537445</v>
      </c>
      <c r="AZ136" s="75">
        <f t="shared" ref="AZ136:AZ199" si="31">AS136+AW136+AY136</f>
        <v>1.0338031899518489</v>
      </c>
      <c r="BA136" s="75">
        <f>0.0526*AS136*Observaciones!$F135^1.218</f>
        <v>0</v>
      </c>
      <c r="BB136" s="75">
        <f>BA136*Constantes!$F$35</f>
        <v>0</v>
      </c>
      <c r="BC136" s="75">
        <f t="shared" ref="BC136:BC199" si="32">BB136*1000000/(AZ136/1000*10000)</f>
        <v>0</v>
      </c>
      <c r="BD136" s="15"/>
      <c r="BE136" s="74">
        <v>130</v>
      </c>
      <c r="BF136" s="75">
        <f>0.0526*Observaciones!$F135^2.218</f>
        <v>0</v>
      </c>
      <c r="BG136" s="75">
        <f>IF(Observaciones!$F135&gt;0.05*$BK$7,((Observaciones!$F135-0.05*$BK$7)^2)/(Observaciones!$F135+0.95*$BK$7),0)</f>
        <v>0</v>
      </c>
      <c r="BH136" s="75">
        <f>0.0526*BG136*Observaciones!$F135^1.218</f>
        <v>0</v>
      </c>
      <c r="BI136" s="28"/>
      <c r="BJ136" s="28"/>
      <c r="BK136" s="103"/>
      <c r="BL136" s="38"/>
    </row>
    <row r="137" spans="2:64" s="2" customFormat="1">
      <c r="B137" s="37"/>
      <c r="C137" s="74">
        <v>131</v>
      </c>
      <c r="D137" s="140">
        <f>ETo!$I136*((1-Constantes!$D$19)*ETo!$K136+ETo!$L136)</f>
        <v>1.7618378256356741</v>
      </c>
      <c r="E137" s="75">
        <f>MIN(D137*Constantes!$D$17,0.8*(H136+Observaciones!$F136-F137-G137-Constantes!$D$14))</f>
        <v>1.1179932742575778</v>
      </c>
      <c r="F137" s="75">
        <f>IF(Observaciones!$F136&gt;0.05*Constantes!$D$18,((Observaciones!$F136-0.05*Constantes!$D$18)^2)/(Observaciones!$F136+0.95*Constantes!$D$18),0)</f>
        <v>0</v>
      </c>
      <c r="G137" s="75">
        <f>MAX(0,H136+Observaciones!$F136-F137-Constantes!$D$13)</f>
        <v>0</v>
      </c>
      <c r="H137" s="75">
        <f>H136+Observaciones!$F136-F137-E137-G137-I136</f>
        <v>13.902982221658684</v>
      </c>
      <c r="I137" s="75">
        <f>MAX(0,(H137-Constantes!$D$14)*(1-EXP(-Constantes!$D$22)))</f>
        <v>8.8151748369342517E-2</v>
      </c>
      <c r="J137" s="75">
        <f t="shared" si="22"/>
        <v>197.06581689314226</v>
      </c>
      <c r="K137" s="75">
        <f>MAX(0,(J137-Constantes!$D$13)*(1-EXP(-Constantes!$D$23)))</f>
        <v>0.8431701871713172</v>
      </c>
      <c r="L137" s="75">
        <f t="shared" si="23"/>
        <v>0.93132193554065967</v>
      </c>
      <c r="M137" s="75">
        <f>0.0526*F137*Observaciones!$F136^1.218</f>
        <v>0</v>
      </c>
      <c r="N137" s="75">
        <f>M137*Constantes!$D$35</f>
        <v>0</v>
      </c>
      <c r="O137" s="75">
        <f t="shared" si="24"/>
        <v>0</v>
      </c>
      <c r="P137" s="15"/>
      <c r="Q137" s="74">
        <v>131</v>
      </c>
      <c r="R137" s="140">
        <f>ETo!$I136*((1-Constantes!$E$19)*ETo!$K136+ETo!$L136)</f>
        <v>1.7618378256356741</v>
      </c>
      <c r="S137" s="75">
        <f>MIN(R137*Constantes!$E$17,0.8*(AB136+Observaciones!$F136-Y137-AA137-Constantes!$D$14))</f>
        <v>1.1179932742575778</v>
      </c>
      <c r="T137" s="75">
        <f>IF(Observaciones!$F136&gt;0.05*Constantes!$E$18,((Observaciones!$F136-0.05*Constantes!$E$18)^2)/(Observaciones!$F136+0.95*Constantes!$E$18),0)</f>
        <v>0</v>
      </c>
      <c r="U137" s="75">
        <f>(T137*Escenarios!$E$9*10000)/1000</f>
        <v>0</v>
      </c>
      <c r="V137" s="75">
        <f>(Observaciones!$F136*Constantes!$E$28)/1000</f>
        <v>0</v>
      </c>
      <c r="W137" s="75">
        <f>(R137*Constantes!$E$28)/1000</f>
        <v>7.0473513025426966</v>
      </c>
      <c r="X137" s="75">
        <f t="shared" si="25"/>
        <v>0</v>
      </c>
      <c r="Y137" s="75">
        <f>IF(X137&gt;Constantes!$E$29,1000*((X137-Constantes!$E$29)/(Escenarios!$E$9*10000)),0)</f>
        <v>0</v>
      </c>
      <c r="Z137" s="75">
        <f>W137*1000/Escenarios!$E$9/10000+S137</f>
        <v>1.1320879768626633</v>
      </c>
      <c r="AA137" s="75">
        <f>MAX(0,AB136+Observaciones!$F136-Y137-Constantes!$D$13)</f>
        <v>0</v>
      </c>
      <c r="AB137" s="75">
        <f>AB136+Observaciones!$F136-Y137-Z137-AA137-AC136</f>
        <v>14.020838813268227</v>
      </c>
      <c r="AC137" s="75">
        <f>MAX(0,(AB137-Constantes!$D$14)*(1-EXP(-Constantes!$D$22)))</f>
        <v>8.9774314893436583E-2</v>
      </c>
      <c r="AD137" s="75">
        <f t="shared" si="26"/>
        <v>203.92516470393485</v>
      </c>
      <c r="AE137" s="75">
        <f>MAX(0,(AD137-Constantes!$D$13)*(1-EXP(-Constantes!$D$23)))</f>
        <v>0.89055116347332464</v>
      </c>
      <c r="AF137" s="75">
        <f t="shared" si="27"/>
        <v>0.9803254783667612</v>
      </c>
      <c r="AG137" s="75">
        <f>0.0526*Y137*Observaciones!$F136^1.218</f>
        <v>0</v>
      </c>
      <c r="AH137" s="75">
        <f>AG137*Constantes!$E$35</f>
        <v>0</v>
      </c>
      <c r="AI137" s="75">
        <f t="shared" si="28"/>
        <v>0</v>
      </c>
      <c r="AJ137" s="15"/>
      <c r="AK137" s="74">
        <v>131</v>
      </c>
      <c r="AL137" s="140">
        <f>ETo!$I136*((1-Constantes!$F$19)*ETo!$K136+ETo!$L136)</f>
        <v>1.717460126537278</v>
      </c>
      <c r="AM137" s="75">
        <f>MIN(AL137*Constantes!$F$17,0.8*(AV136+Observaciones!$F136-AS137-AU137-Constantes!$D$14))</f>
        <v>1.0898329246515448</v>
      </c>
      <c r="AN137" s="75">
        <f>IF(Observaciones!$F136&gt;0.05*Constantes!$F$18,((Observaciones!$F136-0.05*Constantes!$F$18)^2)/(Observaciones!$F136+0.95*Constantes!$F$18),0)</f>
        <v>0</v>
      </c>
      <c r="AO137" s="75">
        <f>(AN137*Escenarios!$F$9*10000)/1000</f>
        <v>0</v>
      </c>
      <c r="AP137" s="75">
        <f>(Observaciones!$F136*Constantes!$F$28)/1000</f>
        <v>0</v>
      </c>
      <c r="AQ137" s="75">
        <f>(AL137*Constantes!$F$28)/1000</f>
        <v>1.717460126537278</v>
      </c>
      <c r="AR137" s="75">
        <f t="shared" si="29"/>
        <v>0</v>
      </c>
      <c r="AS137" s="75">
        <f>IF(AR137&gt;Constantes!$F$29,1000*((AR137-Constantes!$F$29)/(Escenarios!$F$9*10000)),0)</f>
        <v>0</v>
      </c>
      <c r="AT137" s="75">
        <f>AQ137*1000/Escenarios!$F$9/10000+AM137</f>
        <v>1.0932678449046194</v>
      </c>
      <c r="AU137" s="75">
        <f>MAX(0,AV136+Observaciones!$F136-AS137-Constantes!$D$13)</f>
        <v>0</v>
      </c>
      <c r="AV137" s="75">
        <f>AV136+Observaciones!$F136-AS137-AT137-AU137-AW136</f>
        <v>15.573779351071709</v>
      </c>
      <c r="AW137" s="75">
        <f>MAX(0,(AV137-Constantes!$D$14)*(1-EXP(-Constantes!$D$22)))</f>
        <v>0.11115410618161879</v>
      </c>
      <c r="AX137" s="75">
        <f t="shared" si="30"/>
        <v>205.23211284496085</v>
      </c>
      <c r="AY137" s="75">
        <f>MAX(0,(AX137-Constantes!$D$13)*(1-EXP(-Constantes!$D$23)))</f>
        <v>0.89957891372101917</v>
      </c>
      <c r="AZ137" s="75">
        <f t="shared" si="31"/>
        <v>1.0107330199026379</v>
      </c>
      <c r="BA137" s="75">
        <f>0.0526*AS137*Observaciones!$F136^1.218</f>
        <v>0</v>
      </c>
      <c r="BB137" s="75">
        <f>BA137*Constantes!$F$35</f>
        <v>0</v>
      </c>
      <c r="BC137" s="75">
        <f t="shared" si="32"/>
        <v>0</v>
      </c>
      <c r="BD137" s="15"/>
      <c r="BE137" s="74">
        <v>131</v>
      </c>
      <c r="BF137" s="75">
        <f>0.0526*Observaciones!$F136^2.218</f>
        <v>0</v>
      </c>
      <c r="BG137" s="75">
        <f>IF(Observaciones!$F136&gt;0.05*$BK$7,((Observaciones!$F136-0.05*$BK$7)^2)/(Observaciones!$F136+0.95*$BK$7),0)</f>
        <v>0</v>
      </c>
      <c r="BH137" s="75">
        <f>0.0526*BG137*Observaciones!$F136^1.218</f>
        <v>0</v>
      </c>
      <c r="BI137" s="28"/>
      <c r="BJ137" s="28"/>
      <c r="BK137" s="103"/>
      <c r="BL137" s="38"/>
    </row>
    <row r="138" spans="2:64" s="2" customFormat="1">
      <c r="B138" s="37"/>
      <c r="C138" s="74">
        <v>132</v>
      </c>
      <c r="D138" s="140">
        <f>ETo!$I137*((1-Constantes!$D$19)*ETo!$K137+ETo!$L137)</f>
        <v>1.7131176425736554</v>
      </c>
      <c r="E138" s="75">
        <f>MIN(D138*Constantes!$D$17,0.8*(H137+Observaciones!$F137-F138-G138-Constantes!$D$14))</f>
        <v>1.0870773544201304</v>
      </c>
      <c r="F138" s="75">
        <f>IF(Observaciones!$F137&gt;0.05*Constantes!$D$18,((Observaciones!$F137-0.05*Constantes!$D$18)^2)/(Observaciones!$F137+0.95*Constantes!$D$18),0)</f>
        <v>0</v>
      </c>
      <c r="G138" s="75">
        <f>MAX(0,H137+Observaciones!$F137-F138-Constantes!$D$13)</f>
        <v>0</v>
      </c>
      <c r="H138" s="75">
        <f>H137+Observaciones!$F137-F138-E138-G138-I137</f>
        <v>12.727753118869211</v>
      </c>
      <c r="I138" s="75">
        <f>MAX(0,(H138-Constantes!$D$14)*(1-EXP(-Constantes!$D$22)))</f>
        <v>7.1972022023235507E-2</v>
      </c>
      <c r="J138" s="75">
        <f t="shared" si="22"/>
        <v>196.22264670597093</v>
      </c>
      <c r="K138" s="75">
        <f>MAX(0,(J138-Constantes!$D$13)*(1-EXP(-Constantes!$D$23)))</f>
        <v>0.83734598525607595</v>
      </c>
      <c r="L138" s="75">
        <f t="shared" si="23"/>
        <v>0.90931800727931145</v>
      </c>
      <c r="M138" s="75">
        <f>0.0526*F138*Observaciones!$F137^1.218</f>
        <v>0</v>
      </c>
      <c r="N138" s="75">
        <f>M138*Constantes!$D$35</f>
        <v>0</v>
      </c>
      <c r="O138" s="75">
        <f t="shared" si="24"/>
        <v>0</v>
      </c>
      <c r="P138" s="15"/>
      <c r="Q138" s="74">
        <v>132</v>
      </c>
      <c r="R138" s="140">
        <f>ETo!$I137*((1-Constantes!$E$19)*ETo!$K137+ETo!$L137)</f>
        <v>1.7131176425736554</v>
      </c>
      <c r="S138" s="75">
        <f>MIN(R138*Constantes!$E$17,0.8*(AB137+Observaciones!$F137-Y138-AA138-Constantes!$D$14))</f>
        <v>1.0870773544201304</v>
      </c>
      <c r="T138" s="75">
        <f>IF(Observaciones!$F137&gt;0.05*Constantes!$E$18,((Observaciones!$F137-0.05*Constantes!$E$18)^2)/(Observaciones!$F137+0.95*Constantes!$E$18),0)</f>
        <v>0</v>
      </c>
      <c r="U138" s="75">
        <f>(T138*Escenarios!$E$9*10000)/1000</f>
        <v>0</v>
      </c>
      <c r="V138" s="75">
        <f>(Observaciones!$F137*Constantes!$E$28)/1000</f>
        <v>0</v>
      </c>
      <c r="W138" s="75">
        <f>(R138*Constantes!$E$28)/1000</f>
        <v>6.8524705702946216</v>
      </c>
      <c r="X138" s="75">
        <f t="shared" si="25"/>
        <v>0</v>
      </c>
      <c r="Y138" s="75">
        <f>IF(X138&gt;Constantes!$E$29,1000*((X138-Constantes!$E$29)/(Escenarios!$E$9*10000)),0)</f>
        <v>0</v>
      </c>
      <c r="Z138" s="75">
        <f>W138*1000/Escenarios!$E$9/10000+S138</f>
        <v>1.1007822955607196</v>
      </c>
      <c r="AA138" s="75">
        <f>MAX(0,AB137+Observaciones!$F137-Y138-Constantes!$D$13)</f>
        <v>0</v>
      </c>
      <c r="AB138" s="75">
        <f>AB137+Observaciones!$F137-Y138-Z138-AA138-AC137</f>
        <v>12.830282202814072</v>
      </c>
      <c r="AC138" s="75">
        <f>MAX(0,(AB138-Constantes!$D$14)*(1-EXP(-Constantes!$D$22)))</f>
        <v>7.3383570219929584E-2</v>
      </c>
      <c r="AD138" s="75">
        <f t="shared" si="26"/>
        <v>203.03461354046152</v>
      </c>
      <c r="AE138" s="75">
        <f>MAX(0,(AD138-Constantes!$D$13)*(1-EXP(-Constantes!$D$23)))</f>
        <v>0.88439967724807966</v>
      </c>
      <c r="AF138" s="75">
        <f t="shared" si="27"/>
        <v>0.95778324746800925</v>
      </c>
      <c r="AG138" s="75">
        <f>0.0526*Y138*Observaciones!$F137^1.218</f>
        <v>0</v>
      </c>
      <c r="AH138" s="75">
        <f>AG138*Constantes!$E$35</f>
        <v>0</v>
      </c>
      <c r="AI138" s="75">
        <f t="shared" si="28"/>
        <v>0</v>
      </c>
      <c r="AJ138" s="15"/>
      <c r="AK138" s="74">
        <v>132</v>
      </c>
      <c r="AL138" s="140">
        <f>ETo!$I137*((1-Constantes!$F$19)*ETo!$K137+ETo!$L137)</f>
        <v>1.6697719509869346</v>
      </c>
      <c r="AM138" s="75">
        <f>MIN(AL138*Constantes!$F$17,0.8*(AV137+Observaciones!$F137-AS138-AU138-Constantes!$D$14))</f>
        <v>1.0595718763580322</v>
      </c>
      <c r="AN138" s="75">
        <f>IF(Observaciones!$F137&gt;0.05*Constantes!$F$18,((Observaciones!$F137-0.05*Constantes!$F$18)^2)/(Observaciones!$F137+0.95*Constantes!$F$18),0)</f>
        <v>0</v>
      </c>
      <c r="AO138" s="75">
        <f>(AN138*Escenarios!$F$9*10000)/1000</f>
        <v>0</v>
      </c>
      <c r="AP138" s="75">
        <f>(Observaciones!$F137*Constantes!$F$28)/1000</f>
        <v>0</v>
      </c>
      <c r="AQ138" s="75">
        <f>(AL138*Constantes!$F$28)/1000</f>
        <v>1.6697719509869346</v>
      </c>
      <c r="AR138" s="75">
        <f t="shared" si="29"/>
        <v>0</v>
      </c>
      <c r="AS138" s="75">
        <f>IF(AR138&gt;Constantes!$F$29,1000*((AR138-Constantes!$F$29)/(Escenarios!$F$9*10000)),0)</f>
        <v>0</v>
      </c>
      <c r="AT138" s="75">
        <f>AQ138*1000/Escenarios!$F$9/10000+AM138</f>
        <v>1.0629114202600061</v>
      </c>
      <c r="AU138" s="75">
        <f>MAX(0,AV137+Observaciones!$F137-AS138-Constantes!$D$13)</f>
        <v>0</v>
      </c>
      <c r="AV138" s="75">
        <f>AV137+Observaciones!$F137-AS138-AT138-AU138-AW137</f>
        <v>14.399713824630084</v>
      </c>
      <c r="AW138" s="75">
        <f>MAX(0,(AV138-Constantes!$D$14)*(1-EXP(-Constantes!$D$22)))</f>
        <v>9.4990399134937148E-2</v>
      </c>
      <c r="AX138" s="75">
        <f t="shared" si="30"/>
        <v>204.33253393123982</v>
      </c>
      <c r="AY138" s="75">
        <f>MAX(0,(AX138-Constantes!$D$13)*(1-EXP(-Constantes!$D$23)))</f>
        <v>0.89336506826974482</v>
      </c>
      <c r="AZ138" s="75">
        <f t="shared" si="31"/>
        <v>0.98835546740468194</v>
      </c>
      <c r="BA138" s="75">
        <f>0.0526*AS138*Observaciones!$F137^1.218</f>
        <v>0</v>
      </c>
      <c r="BB138" s="75">
        <f>BA138*Constantes!$F$35</f>
        <v>0</v>
      </c>
      <c r="BC138" s="75">
        <f t="shared" si="32"/>
        <v>0</v>
      </c>
      <c r="BD138" s="15"/>
      <c r="BE138" s="74">
        <v>132</v>
      </c>
      <c r="BF138" s="75">
        <f>0.0526*Observaciones!$F137^2.218</f>
        <v>0</v>
      </c>
      <c r="BG138" s="75">
        <f>IF(Observaciones!$F137&gt;0.05*$BK$7,((Observaciones!$F137-0.05*$BK$7)^2)/(Observaciones!$F137+0.95*$BK$7),0)</f>
        <v>0</v>
      </c>
      <c r="BH138" s="75">
        <f>0.0526*BG138*Observaciones!$F137^1.218</f>
        <v>0</v>
      </c>
      <c r="BI138" s="28"/>
      <c r="BJ138" s="28"/>
      <c r="BK138" s="103"/>
      <c r="BL138" s="38"/>
    </row>
    <row r="139" spans="2:64" s="2" customFormat="1">
      <c r="B139" s="37"/>
      <c r="C139" s="74">
        <v>133</v>
      </c>
      <c r="D139" s="140">
        <f>ETo!$I138*((1-Constantes!$D$19)*ETo!$K138+ETo!$L138)</f>
        <v>1.6786775669810758</v>
      </c>
      <c r="E139" s="75">
        <f>MIN(D139*Constantes!$D$17,0.8*(H138+Observaciones!$F138-F139-G139-Constantes!$D$14))</f>
        <v>1.0652230314414906</v>
      </c>
      <c r="F139" s="75">
        <f>IF(Observaciones!$F138&gt;0.05*Constantes!$D$18,((Observaciones!$F138-0.05*Constantes!$D$18)^2)/(Observaciones!$F138+0.95*Constantes!$D$18),0)</f>
        <v>0</v>
      </c>
      <c r="G139" s="75">
        <f>MAX(0,H138+Observaciones!$F138-F139-Constantes!$D$13)</f>
        <v>0</v>
      </c>
      <c r="H139" s="75">
        <f>H138+Observaciones!$F138-F139-E139-G139-I138</f>
        <v>11.590558065404485</v>
      </c>
      <c r="I139" s="75">
        <f>MAX(0,(H139-Constantes!$D$14)*(1-EXP(-Constantes!$D$22)))</f>
        <v>5.6315921673496444E-2</v>
      </c>
      <c r="J139" s="75">
        <f t="shared" si="22"/>
        <v>195.38530072071487</v>
      </c>
      <c r="K139" s="75">
        <f>MAX(0,(J139-Constantes!$D$13)*(1-EXP(-Constantes!$D$23)))</f>
        <v>0.83156201404214003</v>
      </c>
      <c r="L139" s="75">
        <f t="shared" si="23"/>
        <v>0.88787793571563645</v>
      </c>
      <c r="M139" s="75">
        <f>0.0526*F139*Observaciones!$F138^1.218</f>
        <v>0</v>
      </c>
      <c r="N139" s="75">
        <f>M139*Constantes!$D$35</f>
        <v>0</v>
      </c>
      <c r="O139" s="75">
        <f t="shared" si="24"/>
        <v>0</v>
      </c>
      <c r="P139" s="15"/>
      <c r="Q139" s="74">
        <v>133</v>
      </c>
      <c r="R139" s="140">
        <f>ETo!$I138*((1-Constantes!$E$19)*ETo!$K138+ETo!$L138)</f>
        <v>1.6786775669810758</v>
      </c>
      <c r="S139" s="75">
        <f>MIN(R139*Constantes!$E$17,0.8*(AB138+Observaciones!$F138-Y139-AA139-Constantes!$D$14))</f>
        <v>1.0652230314414906</v>
      </c>
      <c r="T139" s="75">
        <f>IF(Observaciones!$F138&gt;0.05*Constantes!$E$18,((Observaciones!$F138-0.05*Constantes!$E$18)^2)/(Observaciones!$F138+0.95*Constantes!$E$18),0)</f>
        <v>0</v>
      </c>
      <c r="U139" s="75">
        <f>(T139*Escenarios!$E$9*10000)/1000</f>
        <v>0</v>
      </c>
      <c r="V139" s="75">
        <f>(Observaciones!$F138*Constantes!$E$28)/1000</f>
        <v>0</v>
      </c>
      <c r="W139" s="75">
        <f>(R139*Constantes!$E$28)/1000</f>
        <v>6.7147102679243034</v>
      </c>
      <c r="X139" s="75">
        <f t="shared" si="25"/>
        <v>0</v>
      </c>
      <c r="Y139" s="75">
        <f>IF(X139&gt;Constantes!$E$29,1000*((X139-Constantes!$E$29)/(Escenarios!$E$9*10000)),0)</f>
        <v>0</v>
      </c>
      <c r="Z139" s="75">
        <f>W139*1000/Escenarios!$E$9/10000+S139</f>
        <v>1.0786524519773391</v>
      </c>
      <c r="AA139" s="75">
        <f>MAX(0,AB138+Observaciones!$F138-Y139-Constantes!$D$13)</f>
        <v>0</v>
      </c>
      <c r="AB139" s="75">
        <f>AB138+Observaciones!$F138-Y139-Z139-AA139-AC138</f>
        <v>11.678246180616803</v>
      </c>
      <c r="AC139" s="75">
        <f>MAX(0,(AB139-Constantes!$D$14)*(1-EXP(-Constantes!$D$22)))</f>
        <v>5.7523149868044784E-2</v>
      </c>
      <c r="AD139" s="75">
        <f t="shared" si="26"/>
        <v>202.15021386321345</v>
      </c>
      <c r="AE139" s="75">
        <f>MAX(0,(AD139-Constantes!$D$13)*(1-EXP(-Constantes!$D$23)))</f>
        <v>0.8782906824420047</v>
      </c>
      <c r="AF139" s="75">
        <f t="shared" si="27"/>
        <v>0.93581383231004944</v>
      </c>
      <c r="AG139" s="75">
        <f>0.0526*Y139*Observaciones!$F138^1.218</f>
        <v>0</v>
      </c>
      <c r="AH139" s="75">
        <f>AG139*Constantes!$E$35</f>
        <v>0</v>
      </c>
      <c r="AI139" s="75">
        <f t="shared" si="28"/>
        <v>0</v>
      </c>
      <c r="AJ139" s="15"/>
      <c r="AK139" s="74">
        <v>133</v>
      </c>
      <c r="AL139" s="140">
        <f>ETo!$I138*((1-Constantes!$F$19)*ETo!$K138+ETo!$L138)</f>
        <v>1.6360627015873306</v>
      </c>
      <c r="AM139" s="75">
        <f>MIN(AL139*Constantes!$F$17,0.8*(AV138+Observaciones!$F138-AS139-AU139-Constantes!$D$14))</f>
        <v>1.0381813070555306</v>
      </c>
      <c r="AN139" s="75">
        <f>IF(Observaciones!$F138&gt;0.05*Constantes!$F$18,((Observaciones!$F138-0.05*Constantes!$F$18)^2)/(Observaciones!$F138+0.95*Constantes!$F$18),0)</f>
        <v>0</v>
      </c>
      <c r="AO139" s="75">
        <f>(AN139*Escenarios!$F$9*10000)/1000</f>
        <v>0</v>
      </c>
      <c r="AP139" s="75">
        <f>(Observaciones!$F138*Constantes!$F$28)/1000</f>
        <v>0</v>
      </c>
      <c r="AQ139" s="75">
        <f>(AL139*Constantes!$F$28)/1000</f>
        <v>1.6360627015873306</v>
      </c>
      <c r="AR139" s="75">
        <f t="shared" si="29"/>
        <v>0</v>
      </c>
      <c r="AS139" s="75">
        <f>IF(AR139&gt;Constantes!$F$29,1000*((AR139-Constantes!$F$29)/(Escenarios!$F$9*10000)),0)</f>
        <v>0</v>
      </c>
      <c r="AT139" s="75">
        <f>AQ139*1000/Escenarios!$F$9/10000+AM139</f>
        <v>1.0414534324587053</v>
      </c>
      <c r="AU139" s="75">
        <f>MAX(0,AV138+Observaciones!$F138-AS139-Constantes!$D$13)</f>
        <v>0</v>
      </c>
      <c r="AV139" s="75">
        <f>AV138+Observaciones!$F138-AS139-AT139-AU139-AW138</f>
        <v>13.26326999303644</v>
      </c>
      <c r="AW139" s="75">
        <f>MAX(0,(AV139-Constantes!$D$14)*(1-EXP(-Constantes!$D$22)))</f>
        <v>7.9344641078688327E-2</v>
      </c>
      <c r="AX139" s="75">
        <f t="shared" si="30"/>
        <v>203.43916886297006</v>
      </c>
      <c r="AY139" s="75">
        <f>MAX(0,(AX139-Constantes!$D$13)*(1-EXP(-Constantes!$D$23)))</f>
        <v>0.88719414498427884</v>
      </c>
      <c r="AZ139" s="75">
        <f t="shared" si="31"/>
        <v>0.96653878606296717</v>
      </c>
      <c r="BA139" s="75">
        <f>0.0526*AS139*Observaciones!$F138^1.218</f>
        <v>0</v>
      </c>
      <c r="BB139" s="75">
        <f>BA139*Constantes!$F$35</f>
        <v>0</v>
      </c>
      <c r="BC139" s="75">
        <f t="shared" si="32"/>
        <v>0</v>
      </c>
      <c r="BD139" s="15"/>
      <c r="BE139" s="74">
        <v>133</v>
      </c>
      <c r="BF139" s="75">
        <f>0.0526*Observaciones!$F138^2.218</f>
        <v>0</v>
      </c>
      <c r="BG139" s="75">
        <f>IF(Observaciones!$F138&gt;0.05*$BK$7,((Observaciones!$F138-0.05*$BK$7)^2)/(Observaciones!$F138+0.95*$BK$7),0)</f>
        <v>0</v>
      </c>
      <c r="BH139" s="75">
        <f>0.0526*BG139*Observaciones!$F138^1.218</f>
        <v>0</v>
      </c>
      <c r="BI139" s="28"/>
      <c r="BJ139" s="28"/>
      <c r="BK139" s="103"/>
      <c r="BL139" s="38"/>
    </row>
    <row r="140" spans="2:64" s="2" customFormat="1">
      <c r="B140" s="37"/>
      <c r="C140" s="74">
        <v>134</v>
      </c>
      <c r="D140" s="140">
        <f>ETo!$I139*((1-Constantes!$D$19)*ETo!$K139+ETo!$L139)</f>
        <v>1.6696465366818036</v>
      </c>
      <c r="E140" s="75">
        <f>MIN(D140*Constantes!$D$17,0.8*(H139+Observaciones!$F139-F140-G140-Constantes!$D$14))</f>
        <v>1.059492293352382</v>
      </c>
      <c r="F140" s="75">
        <f>IF(Observaciones!$F139&gt;0.05*Constantes!$D$18,((Observaciones!$F139-0.05*Constantes!$D$18)^2)/(Observaciones!$F139+0.95*Constantes!$D$18),0)</f>
        <v>0</v>
      </c>
      <c r="G140" s="75">
        <f>MAX(0,H139+Observaciones!$F139-F140-Constantes!$D$13)</f>
        <v>0</v>
      </c>
      <c r="H140" s="75">
        <f>H139+Observaciones!$F139-F140-E140-G140-I139</f>
        <v>10.474749850378606</v>
      </c>
      <c r="I140" s="75">
        <f>MAX(0,(H140-Constantes!$D$14)*(1-EXP(-Constantes!$D$22)))</f>
        <v>4.0954260248497763E-2</v>
      </c>
      <c r="J140" s="75">
        <f t="shared" si="22"/>
        <v>194.55373870667273</v>
      </c>
      <c r="K140" s="75">
        <f>MAX(0,(J140-Constantes!$D$13)*(1-EXP(-Constantes!$D$23)))</f>
        <v>0.82581799563575642</v>
      </c>
      <c r="L140" s="75">
        <f t="shared" si="23"/>
        <v>0.86677225588425422</v>
      </c>
      <c r="M140" s="75">
        <f>0.0526*F140*Observaciones!$F139^1.218</f>
        <v>0</v>
      </c>
      <c r="N140" s="75">
        <f>M140*Constantes!$D$35</f>
        <v>0</v>
      </c>
      <c r="O140" s="75">
        <f t="shared" si="24"/>
        <v>0</v>
      </c>
      <c r="P140" s="15"/>
      <c r="Q140" s="74">
        <v>134</v>
      </c>
      <c r="R140" s="140">
        <f>ETo!$I139*((1-Constantes!$E$19)*ETo!$K139+ETo!$L139)</f>
        <v>1.6696465366818036</v>
      </c>
      <c r="S140" s="75">
        <f>MIN(R140*Constantes!$E$17,0.8*(AB139+Observaciones!$F139-Y140-AA140-Constantes!$D$14))</f>
        <v>1.059492293352382</v>
      </c>
      <c r="T140" s="75">
        <f>IF(Observaciones!$F139&gt;0.05*Constantes!$E$18,((Observaciones!$F139-0.05*Constantes!$E$18)^2)/(Observaciones!$F139+0.95*Constantes!$E$18),0)</f>
        <v>0</v>
      </c>
      <c r="U140" s="75">
        <f>(T140*Escenarios!$E$9*10000)/1000</f>
        <v>0</v>
      </c>
      <c r="V140" s="75">
        <f>(Observaciones!$F139*Constantes!$E$28)/1000</f>
        <v>0</v>
      </c>
      <c r="W140" s="75">
        <f>(R140*Constantes!$E$28)/1000</f>
        <v>6.6785861467272145</v>
      </c>
      <c r="X140" s="75">
        <f t="shared" si="25"/>
        <v>0</v>
      </c>
      <c r="Y140" s="75">
        <f>IF(X140&gt;Constantes!$E$29,1000*((X140-Constantes!$E$29)/(Escenarios!$E$9*10000)),0)</f>
        <v>0</v>
      </c>
      <c r="Z140" s="75">
        <f>W140*1000/Escenarios!$E$9/10000+S140</f>
        <v>1.0728494656458365</v>
      </c>
      <c r="AA140" s="75">
        <f>MAX(0,AB139+Observaciones!$F139-Y140-Constantes!$D$13)</f>
        <v>0</v>
      </c>
      <c r="AB140" s="75">
        <f>AB139+Observaciones!$F139-Y140-Z140-AA140-AC139</f>
        <v>10.547873565102922</v>
      </c>
      <c r="AC140" s="75">
        <f>MAX(0,(AB140-Constantes!$D$14)*(1-EXP(-Constantes!$D$22)))</f>
        <v>4.1960976037650727E-2</v>
      </c>
      <c r="AD140" s="75">
        <f t="shared" si="26"/>
        <v>201.27192318077144</v>
      </c>
      <c r="AE140" s="75">
        <f>MAX(0,(AD140-Constantes!$D$13)*(1-EXP(-Constantes!$D$23)))</f>
        <v>0.87222388554542762</v>
      </c>
      <c r="AF140" s="75">
        <f t="shared" si="27"/>
        <v>0.91418486158307832</v>
      </c>
      <c r="AG140" s="75">
        <f>0.0526*Y140*Observaciones!$F139^1.218</f>
        <v>0</v>
      </c>
      <c r="AH140" s="75">
        <f>AG140*Constantes!$E$35</f>
        <v>0</v>
      </c>
      <c r="AI140" s="75">
        <f t="shared" si="28"/>
        <v>0</v>
      </c>
      <c r="AJ140" s="15"/>
      <c r="AK140" s="74">
        <v>134</v>
      </c>
      <c r="AL140" s="140">
        <f>ETo!$I139*((1-Constantes!$F$19)*ETo!$K139+ETo!$L139)</f>
        <v>1.6271818309367398</v>
      </c>
      <c r="AM140" s="75">
        <f>MIN(AL140*Constantes!$F$17,0.8*(AV139+Observaciones!$F139-AS140-AU140-Constantes!$D$14))</f>
        <v>1.0325458543978323</v>
      </c>
      <c r="AN140" s="75">
        <f>IF(Observaciones!$F139&gt;0.05*Constantes!$F$18,((Observaciones!$F139-0.05*Constantes!$F$18)^2)/(Observaciones!$F139+0.95*Constantes!$F$18),0)</f>
        <v>0</v>
      </c>
      <c r="AO140" s="75">
        <f>(AN140*Escenarios!$F$9*10000)/1000</f>
        <v>0</v>
      </c>
      <c r="AP140" s="75">
        <f>(Observaciones!$F139*Constantes!$F$28)/1000</f>
        <v>0</v>
      </c>
      <c r="AQ140" s="75">
        <f>(AL140*Constantes!$F$28)/1000</f>
        <v>1.6271818309367398</v>
      </c>
      <c r="AR140" s="75">
        <f t="shared" si="29"/>
        <v>0</v>
      </c>
      <c r="AS140" s="75">
        <f>IF(AR140&gt;Constantes!$F$29,1000*((AR140-Constantes!$F$29)/(Escenarios!$F$9*10000)),0)</f>
        <v>0</v>
      </c>
      <c r="AT140" s="75">
        <f>AQ140*1000/Escenarios!$F$9/10000+AM140</f>
        <v>1.0358002180597057</v>
      </c>
      <c r="AU140" s="75">
        <f>MAX(0,AV139+Observaciones!$F139-AS140-Constantes!$D$13)</f>
        <v>0</v>
      </c>
      <c r="AV140" s="75">
        <f>AV139+Observaciones!$F139-AS140-AT140-AU140-AW139</f>
        <v>12.148125133898047</v>
      </c>
      <c r="AW140" s="75">
        <f>MAX(0,(AV140-Constantes!$D$14)*(1-EXP(-Constantes!$D$22)))</f>
        <v>6.399211227021874E-2</v>
      </c>
      <c r="AX140" s="75">
        <f t="shared" si="30"/>
        <v>202.55197471798579</v>
      </c>
      <c r="AY140" s="75">
        <f>MAX(0,(AX140-Constantes!$D$13)*(1-EXP(-Constantes!$D$23)))</f>
        <v>0.88106584737956495</v>
      </c>
      <c r="AZ140" s="75">
        <f t="shared" si="31"/>
        <v>0.94505795964978367</v>
      </c>
      <c r="BA140" s="75">
        <f>0.0526*AS140*Observaciones!$F139^1.218</f>
        <v>0</v>
      </c>
      <c r="BB140" s="75">
        <f>BA140*Constantes!$F$35</f>
        <v>0</v>
      </c>
      <c r="BC140" s="75">
        <f t="shared" si="32"/>
        <v>0</v>
      </c>
      <c r="BD140" s="15"/>
      <c r="BE140" s="74">
        <v>134</v>
      </c>
      <c r="BF140" s="75">
        <f>0.0526*Observaciones!$F139^2.218</f>
        <v>0</v>
      </c>
      <c r="BG140" s="75">
        <f>IF(Observaciones!$F139&gt;0.05*$BK$7,((Observaciones!$F139-0.05*$BK$7)^2)/(Observaciones!$F139+0.95*$BK$7),0)</f>
        <v>0</v>
      </c>
      <c r="BH140" s="75">
        <f>0.0526*BG140*Observaciones!$F139^1.218</f>
        <v>0</v>
      </c>
      <c r="BI140" s="28"/>
      <c r="BJ140" s="28"/>
      <c r="BK140" s="103"/>
      <c r="BL140" s="38"/>
    </row>
    <row r="141" spans="2:64" s="2" customFormat="1">
      <c r="B141" s="37"/>
      <c r="C141" s="74">
        <v>135</v>
      </c>
      <c r="D141" s="140">
        <f>ETo!$I140*((1-Constantes!$D$19)*ETo!$K140+ETo!$L140)</f>
        <v>1.6895074636379466</v>
      </c>
      <c r="E141" s="75">
        <f>MIN(D141*Constantes!$D$17,0.8*(H140+Observaciones!$F140-F141-G141-Constantes!$D$14))</f>
        <v>1.0720952596608602</v>
      </c>
      <c r="F141" s="75">
        <f>IF(Observaciones!$F140&gt;0.05*Constantes!$D$18,((Observaciones!$F140-0.05*Constantes!$D$18)^2)/(Observaciones!$F140+0.95*Constantes!$D$18),0)</f>
        <v>0</v>
      </c>
      <c r="G141" s="75">
        <f>MAX(0,H140+Observaciones!$F140-F141-Constantes!$D$13)</f>
        <v>0</v>
      </c>
      <c r="H141" s="75">
        <f>H140+Observaciones!$F140-F141-E141-G141-I140</f>
        <v>9.3617003304692474</v>
      </c>
      <c r="I141" s="75">
        <f>MAX(0,(H141-Constantes!$D$14)*(1-EXP(-Constantes!$D$22)))</f>
        <v>2.5630578594380959E-2</v>
      </c>
      <c r="J141" s="75">
        <f t="shared" si="22"/>
        <v>193.72792071103697</v>
      </c>
      <c r="K141" s="75">
        <f>MAX(0,(J141-Constantes!$D$13)*(1-EXP(-Constantes!$D$23)))</f>
        <v>0.82011365406272452</v>
      </c>
      <c r="L141" s="75">
        <f t="shared" si="23"/>
        <v>0.84574423265710552</v>
      </c>
      <c r="M141" s="75">
        <f>0.0526*F141*Observaciones!$F140^1.218</f>
        <v>0</v>
      </c>
      <c r="N141" s="75">
        <f>M141*Constantes!$D$35</f>
        <v>0</v>
      </c>
      <c r="O141" s="75">
        <f t="shared" si="24"/>
        <v>0</v>
      </c>
      <c r="P141" s="15"/>
      <c r="Q141" s="74">
        <v>135</v>
      </c>
      <c r="R141" s="140">
        <f>ETo!$I140*((1-Constantes!$E$19)*ETo!$K140+ETo!$L140)</f>
        <v>1.6895074636379466</v>
      </c>
      <c r="S141" s="75">
        <f>MIN(R141*Constantes!$E$17,0.8*(AB140+Observaciones!$F140-Y141-AA141-Constantes!$D$14))</f>
        <v>1.0720952596608602</v>
      </c>
      <c r="T141" s="75">
        <f>IF(Observaciones!$F140&gt;0.05*Constantes!$E$18,((Observaciones!$F140-0.05*Constantes!$E$18)^2)/(Observaciones!$F140+0.95*Constantes!$E$18),0)</f>
        <v>0</v>
      </c>
      <c r="U141" s="75">
        <f>(T141*Escenarios!$E$9*10000)/1000</f>
        <v>0</v>
      </c>
      <c r="V141" s="75">
        <f>(Observaciones!$F140*Constantes!$E$28)/1000</f>
        <v>0</v>
      </c>
      <c r="W141" s="75">
        <f>(R141*Constantes!$E$28)/1000</f>
        <v>6.7580298545517863</v>
      </c>
      <c r="X141" s="75">
        <f t="shared" si="25"/>
        <v>0</v>
      </c>
      <c r="Y141" s="75">
        <f>IF(X141&gt;Constantes!$E$29,1000*((X141-Constantes!$E$29)/(Escenarios!$E$9*10000)),0)</f>
        <v>0</v>
      </c>
      <c r="Z141" s="75">
        <f>W141*1000/Escenarios!$E$9/10000+S141</f>
        <v>1.0856113193699637</v>
      </c>
      <c r="AA141" s="75">
        <f>MAX(0,AB140+Observaciones!$F140-Y141-Constantes!$D$13)</f>
        <v>0</v>
      </c>
      <c r="AB141" s="75">
        <f>AB140+Observaciones!$F140-Y141-Z141-AA141-AC140</f>
        <v>9.4203012696953081</v>
      </c>
      <c r="AC141" s="75">
        <f>MAX(0,(AB141-Constantes!$D$14)*(1-EXP(-Constantes!$D$22)))</f>
        <v>2.6437355041672835E-2</v>
      </c>
      <c r="AD141" s="75">
        <f t="shared" si="26"/>
        <v>200.39969929522601</v>
      </c>
      <c r="AE141" s="75">
        <f>MAX(0,(AD141-Constantes!$D$13)*(1-EXP(-Constantes!$D$23)))</f>
        <v>0.86619899507609632</v>
      </c>
      <c r="AF141" s="75">
        <f t="shared" si="27"/>
        <v>0.89263635011776921</v>
      </c>
      <c r="AG141" s="75">
        <f>0.0526*Y141*Observaciones!$F140^1.218</f>
        <v>0</v>
      </c>
      <c r="AH141" s="75">
        <f>AG141*Constantes!$E$35</f>
        <v>0</v>
      </c>
      <c r="AI141" s="75">
        <f t="shared" si="28"/>
        <v>0</v>
      </c>
      <c r="AJ141" s="15"/>
      <c r="AK141" s="74">
        <v>135</v>
      </c>
      <c r="AL141" s="140">
        <f>ETo!$I140*((1-Constantes!$F$19)*ETo!$K140+ETo!$L140)</f>
        <v>1.6465309663336376</v>
      </c>
      <c r="AM141" s="75">
        <f>MIN(AL141*Constantes!$F$17,0.8*(AV140+Observaciones!$F140-AS141-AU141-Constantes!$D$14))</f>
        <v>1.044824057829312</v>
      </c>
      <c r="AN141" s="75">
        <f>IF(Observaciones!$F140&gt;0.05*Constantes!$F$18,((Observaciones!$F140-0.05*Constantes!$F$18)^2)/(Observaciones!$F140+0.95*Constantes!$F$18),0)</f>
        <v>0</v>
      </c>
      <c r="AO141" s="75">
        <f>(AN141*Escenarios!$F$9*10000)/1000</f>
        <v>0</v>
      </c>
      <c r="AP141" s="75">
        <f>(Observaciones!$F140*Constantes!$F$28)/1000</f>
        <v>0</v>
      </c>
      <c r="AQ141" s="75">
        <f>(AL141*Constantes!$F$28)/1000</f>
        <v>1.6465309663336376</v>
      </c>
      <c r="AR141" s="75">
        <f t="shared" si="29"/>
        <v>0</v>
      </c>
      <c r="AS141" s="75">
        <f>IF(AR141&gt;Constantes!$F$29,1000*((AR141-Constantes!$F$29)/(Escenarios!$F$9*10000)),0)</f>
        <v>0</v>
      </c>
      <c r="AT141" s="75">
        <f>AQ141*1000/Escenarios!$F$9/10000+AM141</f>
        <v>1.0481171197619792</v>
      </c>
      <c r="AU141" s="75">
        <f>MAX(0,AV140+Observaciones!$F140-AS141-Constantes!$D$13)</f>
        <v>0</v>
      </c>
      <c r="AV141" s="75">
        <f>AV140+Observaciones!$F140-AS141-AT141-AU141-AW140</f>
        <v>11.036015901865849</v>
      </c>
      <c r="AW141" s="75">
        <f>MAX(0,(AV141-Constantes!$D$14)*(1-EXP(-Constantes!$D$22)))</f>
        <v>4.8681375837168105E-2</v>
      </c>
      <c r="AX141" s="75">
        <f t="shared" si="30"/>
        <v>201.67090887060621</v>
      </c>
      <c r="AY141" s="75">
        <f>MAX(0,(AX141-Constantes!$D$13)*(1-EXP(-Constantes!$D$23)))</f>
        <v>0.87497988101851865</v>
      </c>
      <c r="AZ141" s="75">
        <f t="shared" si="31"/>
        <v>0.92366125685568679</v>
      </c>
      <c r="BA141" s="75">
        <f>0.0526*AS141*Observaciones!$F140^1.218</f>
        <v>0</v>
      </c>
      <c r="BB141" s="75">
        <f>BA141*Constantes!$F$35</f>
        <v>0</v>
      </c>
      <c r="BC141" s="75">
        <f t="shared" si="32"/>
        <v>0</v>
      </c>
      <c r="BD141" s="15"/>
      <c r="BE141" s="74">
        <v>135</v>
      </c>
      <c r="BF141" s="75">
        <f>0.0526*Observaciones!$F140^2.218</f>
        <v>0</v>
      </c>
      <c r="BG141" s="75">
        <f>IF(Observaciones!$F140&gt;0.05*$BK$7,((Observaciones!$F140-0.05*$BK$7)^2)/(Observaciones!$F140+0.95*$BK$7),0)</f>
        <v>0</v>
      </c>
      <c r="BH141" s="75">
        <f>0.0526*BG141*Observaciones!$F140^1.218</f>
        <v>0</v>
      </c>
      <c r="BI141" s="28"/>
      <c r="BJ141" s="28"/>
      <c r="BK141" s="103"/>
      <c r="BL141" s="38"/>
    </row>
    <row r="142" spans="2:64" s="2" customFormat="1">
      <c r="B142" s="37"/>
      <c r="C142" s="74">
        <v>136</v>
      </c>
      <c r="D142" s="140">
        <f>ETo!$I141*((1-Constantes!$D$19)*ETo!$K141+ETo!$L141)</f>
        <v>1.6424984017884374</v>
      </c>
      <c r="E142" s="75">
        <f>MIN(D142*Constantes!$D$17,0.8*(H141+Observaciones!$F141-F142-G142-Constantes!$D$14))</f>
        <v>1.042265150321513</v>
      </c>
      <c r="F142" s="75">
        <f>IF(Observaciones!$F141&gt;0.05*Constantes!$D$18,((Observaciones!$F141-0.05*Constantes!$D$18)^2)/(Observaciones!$F141+0.95*Constantes!$D$18),0)</f>
        <v>0</v>
      </c>
      <c r="G142" s="75">
        <f>MAX(0,H141+Observaciones!$F141-F142-Constantes!$D$13)</f>
        <v>0</v>
      </c>
      <c r="H142" s="75">
        <f>H141+Observaciones!$F141-F142-E142-G142-I141</f>
        <v>8.2938046015533544</v>
      </c>
      <c r="I142" s="75">
        <f>MAX(0,(H142-Constantes!$D$14)*(1-EXP(-Constantes!$D$22)))</f>
        <v>1.0928542524116285E-2</v>
      </c>
      <c r="J142" s="75">
        <f t="shared" si="22"/>
        <v>192.90780705697424</v>
      </c>
      <c r="K142" s="75">
        <f>MAX(0,(J142-Constantes!$D$13)*(1-EXP(-Constantes!$D$23)))</f>
        <v>0.81444871525513707</v>
      </c>
      <c r="L142" s="75">
        <f t="shared" si="23"/>
        <v>0.8253772577792533</v>
      </c>
      <c r="M142" s="75">
        <f>0.0526*F142*Observaciones!$F141^1.218</f>
        <v>0</v>
      </c>
      <c r="N142" s="75">
        <f>M142*Constantes!$D$35</f>
        <v>0</v>
      </c>
      <c r="O142" s="75">
        <f t="shared" si="24"/>
        <v>0</v>
      </c>
      <c r="P142" s="15"/>
      <c r="Q142" s="74">
        <v>136</v>
      </c>
      <c r="R142" s="140">
        <f>ETo!$I141*((1-Constantes!$E$19)*ETo!$K141+ETo!$L141)</f>
        <v>1.6424984017884374</v>
      </c>
      <c r="S142" s="75">
        <f>MIN(R142*Constantes!$E$17,0.8*(AB141+Observaciones!$F141-Y142-AA142-Constantes!$D$14))</f>
        <v>1.042265150321513</v>
      </c>
      <c r="T142" s="75">
        <f>IF(Observaciones!$F141&gt;0.05*Constantes!$E$18,((Observaciones!$F141-0.05*Constantes!$E$18)^2)/(Observaciones!$F141+0.95*Constantes!$E$18),0)</f>
        <v>0</v>
      </c>
      <c r="U142" s="75">
        <f>(T142*Escenarios!$E$9*10000)/1000</f>
        <v>0</v>
      </c>
      <c r="V142" s="75">
        <f>(Observaciones!$F141*Constantes!$E$28)/1000</f>
        <v>0</v>
      </c>
      <c r="W142" s="75">
        <f>(R142*Constantes!$E$28)/1000</f>
        <v>6.5699936071537497</v>
      </c>
      <c r="X142" s="75">
        <f t="shared" si="25"/>
        <v>0</v>
      </c>
      <c r="Y142" s="75">
        <f>IF(X142&gt;Constantes!$E$29,1000*((X142-Constantes!$E$29)/(Escenarios!$E$9*10000)),0)</f>
        <v>0</v>
      </c>
      <c r="Z142" s="75">
        <f>W142*1000/Escenarios!$E$9/10000+S142</f>
        <v>1.0554051375358204</v>
      </c>
      <c r="AA142" s="75">
        <f>MAX(0,AB141+Observaciones!$F141-Y142-Constantes!$D$13)</f>
        <v>0</v>
      </c>
      <c r="AB142" s="75">
        <f>AB141+Observaciones!$F141-Y142-Z142-AA142-AC141</f>
        <v>8.3384587771178147</v>
      </c>
      <c r="AC142" s="75">
        <f>MAX(0,(AB142-Constantes!$D$14)*(1-EXP(-Constantes!$D$22)))</f>
        <v>1.1543309754717629E-2</v>
      </c>
      <c r="AD142" s="75">
        <f t="shared" si="26"/>
        <v>199.53350030014991</v>
      </c>
      <c r="AE142" s="75">
        <f>MAX(0,(AD142-Constantes!$D$13)*(1-EXP(-Constantes!$D$23)))</f>
        <v>0.86021572156517323</v>
      </c>
      <c r="AF142" s="75">
        <f t="shared" si="27"/>
        <v>0.87175903131989085</v>
      </c>
      <c r="AG142" s="75">
        <f>0.0526*Y142*Observaciones!$F141^1.218</f>
        <v>0</v>
      </c>
      <c r="AH142" s="75">
        <f>AG142*Constantes!$E$35</f>
        <v>0</v>
      </c>
      <c r="AI142" s="75">
        <f t="shared" si="28"/>
        <v>0</v>
      </c>
      <c r="AJ142" s="15"/>
      <c r="AK142" s="74">
        <v>136</v>
      </c>
      <c r="AL142" s="140">
        <f>ETo!$I141*((1-Constantes!$F$19)*ETo!$K141+ETo!$L141)</f>
        <v>1.6005487795733579</v>
      </c>
      <c r="AM142" s="75">
        <f>MIN(AL142*Constantes!$F$17,0.8*(AV141+Observaciones!$F141-AS142-AU142-Constantes!$D$14))</f>
        <v>1.0156455631996486</v>
      </c>
      <c r="AN142" s="75">
        <f>IF(Observaciones!$F141&gt;0.05*Constantes!$F$18,((Observaciones!$F141-0.05*Constantes!$F$18)^2)/(Observaciones!$F141+0.95*Constantes!$F$18),0)</f>
        <v>0</v>
      </c>
      <c r="AO142" s="75">
        <f>(AN142*Escenarios!$F$9*10000)/1000</f>
        <v>0</v>
      </c>
      <c r="AP142" s="75">
        <f>(Observaciones!$F141*Constantes!$F$28)/1000</f>
        <v>0</v>
      </c>
      <c r="AQ142" s="75">
        <f>(AL142*Constantes!$F$28)/1000</f>
        <v>1.6005487795733579</v>
      </c>
      <c r="AR142" s="75">
        <f t="shared" si="29"/>
        <v>0</v>
      </c>
      <c r="AS142" s="75">
        <f>IF(AR142&gt;Constantes!$F$29,1000*((AR142-Constantes!$F$29)/(Escenarios!$F$9*10000)),0)</f>
        <v>0</v>
      </c>
      <c r="AT142" s="75">
        <f>AQ142*1000/Escenarios!$F$9/10000+AM142</f>
        <v>1.0188466607587954</v>
      </c>
      <c r="AU142" s="75">
        <f>MAX(0,AV141+Observaciones!$F141-AS142-Constantes!$D$13)</f>
        <v>0</v>
      </c>
      <c r="AV142" s="75">
        <f>AV141+Observaciones!$F141-AS142-AT142-AU142-AW141</f>
        <v>9.9684878652698856</v>
      </c>
      <c r="AW142" s="75">
        <f>MAX(0,(AV142-Constantes!$D$14)*(1-EXP(-Constantes!$D$22)))</f>
        <v>3.3984401895727434E-2</v>
      </c>
      <c r="AX142" s="75">
        <f t="shared" si="30"/>
        <v>200.79592898958768</v>
      </c>
      <c r="AY142" s="75">
        <f>MAX(0,(AX142-Constantes!$D$13)*(1-EXP(-Constantes!$D$23)))</f>
        <v>0.86893595349788144</v>
      </c>
      <c r="AZ142" s="75">
        <f t="shared" si="31"/>
        <v>0.90292035539360893</v>
      </c>
      <c r="BA142" s="75">
        <f>0.0526*AS142*Observaciones!$F141^1.218</f>
        <v>0</v>
      </c>
      <c r="BB142" s="75">
        <f>BA142*Constantes!$F$35</f>
        <v>0</v>
      </c>
      <c r="BC142" s="75">
        <f t="shared" si="32"/>
        <v>0</v>
      </c>
      <c r="BD142" s="15"/>
      <c r="BE142" s="74">
        <v>136</v>
      </c>
      <c r="BF142" s="75">
        <f>0.0526*Observaciones!$F141^2.218</f>
        <v>0</v>
      </c>
      <c r="BG142" s="75">
        <f>IF(Observaciones!$F141&gt;0.05*$BK$7,((Observaciones!$F141-0.05*$BK$7)^2)/(Observaciones!$F141+0.95*$BK$7),0)</f>
        <v>0</v>
      </c>
      <c r="BH142" s="75">
        <f>0.0526*BG142*Observaciones!$F141^1.218</f>
        <v>0</v>
      </c>
      <c r="BI142" s="28"/>
      <c r="BJ142" s="28"/>
      <c r="BK142" s="103"/>
      <c r="BL142" s="38"/>
    </row>
    <row r="143" spans="2:64" s="2" customFormat="1">
      <c r="B143" s="37"/>
      <c r="C143" s="74">
        <v>137</v>
      </c>
      <c r="D143" s="140">
        <f>ETo!$I142*((1-Constantes!$D$19)*ETo!$K142+ETo!$L142)</f>
        <v>1.6585745307221278</v>
      </c>
      <c r="E143" s="75">
        <f>MIN(D143*Constantes!$D$17,0.8*(H142+Observaciones!$F142-F143-G143-Constantes!$D$14))</f>
        <v>0.63504368124268362</v>
      </c>
      <c r="F143" s="75">
        <f>IF(Observaciones!$F142&gt;0.05*Constantes!$D$18,((Observaciones!$F142-0.05*Constantes!$D$18)^2)/(Observaciones!$F142+0.95*Constantes!$D$18),0)</f>
        <v>0</v>
      </c>
      <c r="G143" s="75">
        <f>MAX(0,H142+Observaciones!$F142-F143-Constantes!$D$13)</f>
        <v>0</v>
      </c>
      <c r="H143" s="75">
        <f>H142+Observaciones!$F142-F143-E143-G143-I142</f>
        <v>7.6478323777865551</v>
      </c>
      <c r="I143" s="75">
        <f>MAX(0,(H143-Constantes!$D$14)*(1-EXP(-Constantes!$D$22)))</f>
        <v>2.0352520304368652E-3</v>
      </c>
      <c r="J143" s="75">
        <f t="shared" si="22"/>
        <v>192.0933583417191</v>
      </c>
      <c r="K143" s="75">
        <f>MAX(0,(J143-Constantes!$D$13)*(1-EXP(-Constantes!$D$23)))</f>
        <v>0.80882290703821191</v>
      </c>
      <c r="L143" s="75">
        <f t="shared" si="23"/>
        <v>0.81085815906864878</v>
      </c>
      <c r="M143" s="75">
        <f>0.0526*F143*Observaciones!$F142^1.218</f>
        <v>0</v>
      </c>
      <c r="N143" s="75">
        <f>M143*Constantes!$D$35</f>
        <v>0</v>
      </c>
      <c r="O143" s="75">
        <f t="shared" si="24"/>
        <v>0</v>
      </c>
      <c r="P143" s="15"/>
      <c r="Q143" s="74">
        <v>137</v>
      </c>
      <c r="R143" s="140">
        <f>ETo!$I142*((1-Constantes!$E$19)*ETo!$K142+ETo!$L142)</f>
        <v>1.6585745307221278</v>
      </c>
      <c r="S143" s="75">
        <f>MIN(R143*Constantes!$E$17,0.8*(AB142+Observaciones!$F142-Y143-AA143-Constantes!$D$14))</f>
        <v>0.67076702169425184</v>
      </c>
      <c r="T143" s="75">
        <f>IF(Observaciones!$F142&gt;0.05*Constantes!$E$18,((Observaciones!$F142-0.05*Constantes!$E$18)^2)/(Observaciones!$F142+0.95*Constantes!$E$18),0)</f>
        <v>0</v>
      </c>
      <c r="U143" s="75">
        <f>(T143*Escenarios!$E$9*10000)/1000</f>
        <v>0</v>
      </c>
      <c r="V143" s="75">
        <f>(Observaciones!$F142*Constantes!$E$28)/1000</f>
        <v>0</v>
      </c>
      <c r="W143" s="75">
        <f>(R143*Constantes!$E$28)/1000</f>
        <v>6.6342981228885112</v>
      </c>
      <c r="X143" s="75">
        <f t="shared" si="25"/>
        <v>0</v>
      </c>
      <c r="Y143" s="75">
        <f>IF(X143&gt;Constantes!$E$29,1000*((X143-Constantes!$E$29)/(Escenarios!$E$9*10000)),0)</f>
        <v>0</v>
      </c>
      <c r="Z143" s="75">
        <f>W143*1000/Escenarios!$E$9/10000+S143</f>
        <v>0.68403561794002887</v>
      </c>
      <c r="AA143" s="75">
        <f>MAX(0,AB142+Observaciones!$F142-Y143-Constantes!$D$13)</f>
        <v>0</v>
      </c>
      <c r="AB143" s="75">
        <f>AB142+Observaciones!$F142-Y143-Z143-AA143-AC142</f>
        <v>7.6428798494230685</v>
      </c>
      <c r="AC143" s="75">
        <f>MAX(0,(AB143-Constantes!$D$14)*(1-EXP(-Constantes!$D$22)))</f>
        <v>1.9670691089517249E-3</v>
      </c>
      <c r="AD143" s="75">
        <f t="shared" si="26"/>
        <v>198.67328457858474</v>
      </c>
      <c r="AE143" s="75">
        <f>MAX(0,(AD143-Constantes!$D$13)*(1-EXP(-Constantes!$D$23)))</f>
        <v>0.85427377754332845</v>
      </c>
      <c r="AF143" s="75">
        <f t="shared" si="27"/>
        <v>0.85624084665228017</v>
      </c>
      <c r="AG143" s="75">
        <f>0.0526*Y143*Observaciones!$F142^1.218</f>
        <v>0</v>
      </c>
      <c r="AH143" s="75">
        <f>AG143*Constantes!$E$35</f>
        <v>0</v>
      </c>
      <c r="AI143" s="75">
        <f t="shared" si="28"/>
        <v>0</v>
      </c>
      <c r="AJ143" s="15"/>
      <c r="AK143" s="74">
        <v>137</v>
      </c>
      <c r="AL143" s="140">
        <f>ETo!$I142*((1-Constantes!$F$19)*ETo!$K142+ETo!$L142)</f>
        <v>1.6161952960433934</v>
      </c>
      <c r="AM143" s="75">
        <f>MIN(AL143*Constantes!$F$17,0.8*(AV142+Observaciones!$F142-AS143-AU143-Constantes!$D$14))</f>
        <v>1.0255742296889996</v>
      </c>
      <c r="AN143" s="75">
        <f>IF(Observaciones!$F142&gt;0.05*Constantes!$F$18,((Observaciones!$F142-0.05*Constantes!$F$18)^2)/(Observaciones!$F142+0.95*Constantes!$F$18),0)</f>
        <v>0</v>
      </c>
      <c r="AO143" s="75">
        <f>(AN143*Escenarios!$F$9*10000)/1000</f>
        <v>0</v>
      </c>
      <c r="AP143" s="75">
        <f>(Observaciones!$F142*Constantes!$F$28)/1000</f>
        <v>0</v>
      </c>
      <c r="AQ143" s="75">
        <f>(AL143*Constantes!$F$28)/1000</f>
        <v>1.6161952960433934</v>
      </c>
      <c r="AR143" s="75">
        <f t="shared" si="29"/>
        <v>0</v>
      </c>
      <c r="AS143" s="75">
        <f>IF(AR143&gt;Constantes!$F$29,1000*((AR143-Constantes!$F$29)/(Escenarios!$F$9*10000)),0)</f>
        <v>0</v>
      </c>
      <c r="AT143" s="75">
        <f>AQ143*1000/Escenarios!$F$9/10000+AM143</f>
        <v>1.0288066202810864</v>
      </c>
      <c r="AU143" s="75">
        <f>MAX(0,AV142+Observaciones!$F142-AS143-Constantes!$D$13)</f>
        <v>0</v>
      </c>
      <c r="AV143" s="75">
        <f>AV142+Observaciones!$F142-AS143-AT143-AU143-AW142</f>
        <v>8.9056968430930716</v>
      </c>
      <c r="AW143" s="75">
        <f>MAX(0,(AV143-Constantes!$D$14)*(1-EXP(-Constantes!$D$22)))</f>
        <v>1.9352643831614398E-2</v>
      </c>
      <c r="AX143" s="75">
        <f t="shared" si="30"/>
        <v>199.92699303608981</v>
      </c>
      <c r="AY143" s="75">
        <f>MAX(0,(AX143-Constantes!$D$13)*(1-EXP(-Constantes!$D$23)))</f>
        <v>0.8629337744341713</v>
      </c>
      <c r="AZ143" s="75">
        <f t="shared" si="31"/>
        <v>0.88228641826578569</v>
      </c>
      <c r="BA143" s="75">
        <f>0.0526*AS143*Observaciones!$F142^1.218</f>
        <v>0</v>
      </c>
      <c r="BB143" s="75">
        <f>BA143*Constantes!$F$35</f>
        <v>0</v>
      </c>
      <c r="BC143" s="75">
        <f t="shared" si="32"/>
        <v>0</v>
      </c>
      <c r="BD143" s="15"/>
      <c r="BE143" s="74">
        <v>137</v>
      </c>
      <c r="BF143" s="75">
        <f>0.0526*Observaciones!$F142^2.218</f>
        <v>0</v>
      </c>
      <c r="BG143" s="75">
        <f>IF(Observaciones!$F142&gt;0.05*$BK$7,((Observaciones!$F142-0.05*$BK$7)^2)/(Observaciones!$F142+0.95*$BK$7),0)</f>
        <v>0</v>
      </c>
      <c r="BH143" s="75">
        <f>0.0526*BG143*Observaciones!$F142^1.218</f>
        <v>0</v>
      </c>
      <c r="BI143" s="28"/>
      <c r="BJ143" s="28"/>
      <c r="BK143" s="103"/>
      <c r="BL143" s="38"/>
    </row>
    <row r="144" spans="2:64" s="2" customFormat="1">
      <c r="B144" s="37"/>
      <c r="C144" s="74">
        <v>138</v>
      </c>
      <c r="D144" s="140">
        <f>ETo!$I143*((1-Constantes!$D$19)*ETo!$K143+ETo!$L143)</f>
        <v>1.6633112787727433</v>
      </c>
      <c r="E144" s="75">
        <f>MIN(D144*Constantes!$D$17,0.8*(H143+Observaciones!$F143-F144-G144-Constantes!$D$14))</f>
        <v>0.1182659022292441</v>
      </c>
      <c r="F144" s="75">
        <f>IF(Observaciones!$F143&gt;0.05*Constantes!$D$18,((Observaciones!$F143-0.05*Constantes!$D$18)^2)/(Observaciones!$F143+0.95*Constantes!$D$18),0)</f>
        <v>0</v>
      </c>
      <c r="G144" s="75">
        <f>MAX(0,H143+Observaciones!$F143-F144-Constantes!$D$13)</f>
        <v>0</v>
      </c>
      <c r="H144" s="75">
        <f>H143+Observaciones!$F143-F144-E144-G144-I143</f>
        <v>7.5275312235268741</v>
      </c>
      <c r="I144" s="75">
        <f>MAX(0,(H144-Constantes!$D$14)*(1-EXP(-Constantes!$D$22)))</f>
        <v>3.7903048995385714E-4</v>
      </c>
      <c r="J144" s="75">
        <f t="shared" si="22"/>
        <v>191.28453543468089</v>
      </c>
      <c r="K144" s="75">
        <f>MAX(0,(J144-Constantes!$D$13)*(1-EXP(-Constantes!$D$23)))</f>
        <v>0.80323595911721568</v>
      </c>
      <c r="L144" s="75">
        <f t="shared" si="23"/>
        <v>0.80361498960716948</v>
      </c>
      <c r="M144" s="75">
        <f>0.0526*F144*Observaciones!$F143^1.218</f>
        <v>0</v>
      </c>
      <c r="N144" s="75">
        <f>M144*Constantes!$D$35</f>
        <v>0</v>
      </c>
      <c r="O144" s="75">
        <f t="shared" si="24"/>
        <v>0</v>
      </c>
      <c r="P144" s="15"/>
      <c r="Q144" s="74">
        <v>138</v>
      </c>
      <c r="R144" s="140">
        <f>ETo!$I143*((1-Constantes!$E$19)*ETo!$K143+ETo!$L143)</f>
        <v>1.6633112787727433</v>
      </c>
      <c r="S144" s="75">
        <f>MIN(R144*Constantes!$E$17,0.8*(AB143+Observaciones!$F143-Y144-AA144-Constantes!$D$14))</f>
        <v>0.11430387953845483</v>
      </c>
      <c r="T144" s="75">
        <f>IF(Observaciones!$F143&gt;0.05*Constantes!$E$18,((Observaciones!$F143-0.05*Constantes!$E$18)^2)/(Observaciones!$F143+0.95*Constantes!$E$18),0)</f>
        <v>0</v>
      </c>
      <c r="U144" s="75">
        <f>(T144*Escenarios!$E$9*10000)/1000</f>
        <v>0</v>
      </c>
      <c r="V144" s="75">
        <f>(Observaciones!$F143*Constantes!$E$28)/1000</f>
        <v>0</v>
      </c>
      <c r="W144" s="75">
        <f>(R144*Constantes!$E$28)/1000</f>
        <v>6.6532451150909733</v>
      </c>
      <c r="X144" s="75">
        <f t="shared" si="25"/>
        <v>0</v>
      </c>
      <c r="Y144" s="75">
        <f>IF(X144&gt;Constantes!$E$29,1000*((X144-Constantes!$E$29)/(Escenarios!$E$9*10000)),0)</f>
        <v>0</v>
      </c>
      <c r="Z144" s="75">
        <f>W144*1000/Escenarios!$E$9/10000+S144</f>
        <v>0.12761036976863677</v>
      </c>
      <c r="AA144" s="75">
        <f>MAX(0,AB143+Observaciones!$F143-Y144-Constantes!$D$13)</f>
        <v>0</v>
      </c>
      <c r="AB144" s="75">
        <f>AB143+Observaciones!$F143-Y144-Z144-AA144-AC143</f>
        <v>7.5133024105454798</v>
      </c>
      <c r="AC144" s="75">
        <f>MAX(0,(AB144-Constantes!$D$14)*(1-EXP(-Constantes!$D$22)))</f>
        <v>1.8313821693027464E-4</v>
      </c>
      <c r="AD144" s="75">
        <f t="shared" si="26"/>
        <v>197.8190108010414</v>
      </c>
      <c r="AE144" s="75">
        <f>MAX(0,(AD144-Constantes!$D$13)*(1-EXP(-Constantes!$D$23)))</f>
        <v>0.84837287752692725</v>
      </c>
      <c r="AF144" s="75">
        <f t="shared" si="27"/>
        <v>0.84855601574385753</v>
      </c>
      <c r="AG144" s="75">
        <f>0.0526*Y144*Observaciones!$F143^1.218</f>
        <v>0</v>
      </c>
      <c r="AH144" s="75">
        <f>AG144*Constantes!$E$35</f>
        <v>0</v>
      </c>
      <c r="AI144" s="75">
        <f t="shared" si="28"/>
        <v>0</v>
      </c>
      <c r="AJ144" s="15"/>
      <c r="AK144" s="74">
        <v>138</v>
      </c>
      <c r="AL144" s="140">
        <f>ETo!$I143*((1-Constantes!$F$19)*ETo!$K143+ETo!$L143)</f>
        <v>1.620770347487571</v>
      </c>
      <c r="AM144" s="75">
        <f>MIN(AL144*Constantes!$F$17,0.8*(AV143+Observaciones!$F143-AS144-AU144-Constantes!$D$14))</f>
        <v>1.0284773781340772</v>
      </c>
      <c r="AN144" s="75">
        <f>IF(Observaciones!$F143&gt;0.05*Constantes!$F$18,((Observaciones!$F143-0.05*Constantes!$F$18)^2)/(Observaciones!$F143+0.95*Constantes!$F$18),0)</f>
        <v>0</v>
      </c>
      <c r="AO144" s="75">
        <f>(AN144*Escenarios!$F$9*10000)/1000</f>
        <v>0</v>
      </c>
      <c r="AP144" s="75">
        <f>(Observaciones!$F143*Constantes!$F$28)/1000</f>
        <v>0</v>
      </c>
      <c r="AQ144" s="75">
        <f>(AL144*Constantes!$F$28)/1000</f>
        <v>1.620770347487571</v>
      </c>
      <c r="AR144" s="75">
        <f t="shared" si="29"/>
        <v>0</v>
      </c>
      <c r="AS144" s="75">
        <f>IF(AR144&gt;Constantes!$F$29,1000*((AR144-Constantes!$F$29)/(Escenarios!$F$9*10000)),0)</f>
        <v>0</v>
      </c>
      <c r="AT144" s="75">
        <f>AQ144*1000/Escenarios!$F$9/10000+AM144</f>
        <v>1.0317189188290523</v>
      </c>
      <c r="AU144" s="75">
        <f>MAX(0,AV143+Observaciones!$F143-AS144-Constantes!$D$13)</f>
        <v>0</v>
      </c>
      <c r="AV144" s="75">
        <f>AV143+Observaciones!$F143-AS144-AT144-AU144-AW143</f>
        <v>7.8546252804324048</v>
      </c>
      <c r="AW144" s="75">
        <f>MAX(0,(AV144-Constantes!$D$14)*(1-EXP(-Constantes!$D$22)))</f>
        <v>4.8822310298382793E-3</v>
      </c>
      <c r="AX144" s="75">
        <f t="shared" si="30"/>
        <v>199.06405926165564</v>
      </c>
      <c r="AY144" s="75">
        <f>MAX(0,(AX144-Constantes!$D$13)*(1-EXP(-Constantes!$D$23)))</f>
        <v>0.85697305544973157</v>
      </c>
      <c r="AZ144" s="75">
        <f t="shared" si="31"/>
        <v>0.86185528647956988</v>
      </c>
      <c r="BA144" s="75">
        <f>0.0526*AS144*Observaciones!$F143^1.218</f>
        <v>0</v>
      </c>
      <c r="BB144" s="75">
        <f>BA144*Constantes!$F$35</f>
        <v>0</v>
      </c>
      <c r="BC144" s="75">
        <f t="shared" si="32"/>
        <v>0</v>
      </c>
      <c r="BD144" s="15"/>
      <c r="BE144" s="74">
        <v>138</v>
      </c>
      <c r="BF144" s="75">
        <f>0.0526*Observaciones!$F143^2.218</f>
        <v>0</v>
      </c>
      <c r="BG144" s="75">
        <f>IF(Observaciones!$F143&gt;0.05*$BK$7,((Observaciones!$F143-0.05*$BK$7)^2)/(Observaciones!$F143+0.95*$BK$7),0)</f>
        <v>0</v>
      </c>
      <c r="BH144" s="75">
        <f>0.0526*BG144*Observaciones!$F143^1.218</f>
        <v>0</v>
      </c>
      <c r="BI144" s="28"/>
      <c r="BJ144" s="28"/>
      <c r="BK144" s="103"/>
      <c r="BL144" s="38"/>
    </row>
    <row r="145" spans="2:64" s="2" customFormat="1">
      <c r="B145" s="37"/>
      <c r="C145" s="74">
        <v>139</v>
      </c>
      <c r="D145" s="140">
        <f>ETo!$I144*((1-Constantes!$D$19)*ETo!$K144+ETo!$L144)</f>
        <v>1.6173047544638044</v>
      </c>
      <c r="E145" s="75">
        <f>MIN(D145*Constantes!$D$17,0.8*(H144+Observaciones!$F144-F145-G145-Constantes!$D$14))</f>
        <v>2.2024978821499275E-2</v>
      </c>
      <c r="F145" s="75">
        <f>IF(Observaciones!$F144&gt;0.05*Constantes!$D$18,((Observaciones!$F144-0.05*Constantes!$D$18)^2)/(Observaciones!$F144+0.95*Constantes!$D$18),0)</f>
        <v>0</v>
      </c>
      <c r="G145" s="75">
        <f>MAX(0,H144+Observaciones!$F144-F145-Constantes!$D$13)</f>
        <v>0</v>
      </c>
      <c r="H145" s="75">
        <f>H144+Observaciones!$F144-F145-E145-G145-I144</f>
        <v>7.5051272142154204</v>
      </c>
      <c r="I145" s="75">
        <f>MAX(0,(H145-Constantes!$D$14)*(1-EXP(-Constantes!$D$22)))</f>
        <v>7.0587873229542027E-5</v>
      </c>
      <c r="J145" s="75">
        <f t="shared" si="22"/>
        <v>190.48129947556367</v>
      </c>
      <c r="K145" s="75">
        <f>MAX(0,(J145-Constantes!$D$13)*(1-EXP(-Constantes!$D$23)))</f>
        <v>0.79768760306447672</v>
      </c>
      <c r="L145" s="75">
        <f t="shared" si="23"/>
        <v>0.79775819093770628</v>
      </c>
      <c r="M145" s="75">
        <f>0.0526*F145*Observaciones!$F144^1.218</f>
        <v>0</v>
      </c>
      <c r="N145" s="75">
        <f>M145*Constantes!$D$35</f>
        <v>0</v>
      </c>
      <c r="O145" s="75">
        <f t="shared" si="24"/>
        <v>0</v>
      </c>
      <c r="P145" s="15"/>
      <c r="Q145" s="74">
        <v>139</v>
      </c>
      <c r="R145" s="140">
        <f>ETo!$I144*((1-Constantes!$E$19)*ETo!$K144+ETo!$L144)</f>
        <v>1.6173047544638044</v>
      </c>
      <c r="S145" s="75">
        <f>MIN(R145*Constantes!$E$17,0.8*(AB144+Observaciones!$F144-Y145-AA145-Constantes!$D$14))</f>
        <v>1.0641928436383808E-2</v>
      </c>
      <c r="T145" s="75">
        <f>IF(Observaciones!$F144&gt;0.05*Constantes!$E$18,((Observaciones!$F144-0.05*Constantes!$E$18)^2)/(Observaciones!$F144+0.95*Constantes!$E$18),0)</f>
        <v>0</v>
      </c>
      <c r="U145" s="75">
        <f>(T145*Escenarios!$E$9*10000)/1000</f>
        <v>0</v>
      </c>
      <c r="V145" s="75">
        <f>(Observaciones!$F144*Constantes!$E$28)/1000</f>
        <v>0</v>
      </c>
      <c r="W145" s="75">
        <f>(R145*Constantes!$E$28)/1000</f>
        <v>6.4692190178552176</v>
      </c>
      <c r="X145" s="75">
        <f t="shared" si="25"/>
        <v>0</v>
      </c>
      <c r="Y145" s="75">
        <f>IF(X145&gt;Constantes!$E$29,1000*((X145-Constantes!$E$29)/(Escenarios!$E$9*10000)),0)</f>
        <v>0</v>
      </c>
      <c r="Z145" s="75">
        <f>W145*1000/Escenarios!$E$9/10000+S145</f>
        <v>2.3580366472094241E-2</v>
      </c>
      <c r="AA145" s="75">
        <f>MAX(0,AB144+Observaciones!$F144-Y145-Constantes!$D$13)</f>
        <v>0</v>
      </c>
      <c r="AB145" s="75">
        <f>AB144+Observaciones!$F144-Y145-Z145-AA145-AC144</f>
        <v>7.4895389058564552</v>
      </c>
      <c r="AC145" s="75">
        <f>MAX(0,(AB145-Constantes!$D$14)*(1-EXP(-Constantes!$D$22)))</f>
        <v>0</v>
      </c>
      <c r="AD145" s="75">
        <f t="shared" si="26"/>
        <v>196.97063792351446</v>
      </c>
      <c r="AE145" s="75">
        <f>MAX(0,(AD145-Constantes!$D$13)*(1-EXP(-Constantes!$D$23)))</f>
        <v>0.84251273800431492</v>
      </c>
      <c r="AF145" s="75">
        <f t="shared" si="27"/>
        <v>0.84251273800431492</v>
      </c>
      <c r="AG145" s="75">
        <f>0.0526*Y145*Observaciones!$F144^1.218</f>
        <v>0</v>
      </c>
      <c r="AH145" s="75">
        <f>AG145*Constantes!$E$35</f>
        <v>0</v>
      </c>
      <c r="AI145" s="75">
        <f t="shared" si="28"/>
        <v>0</v>
      </c>
      <c r="AJ145" s="15"/>
      <c r="AK145" s="74">
        <v>139</v>
      </c>
      <c r="AL145" s="140">
        <f>ETo!$I144*((1-Constantes!$F$19)*ETo!$K144+ETo!$L144)</f>
        <v>1.5757740289975903</v>
      </c>
      <c r="AM145" s="75">
        <f>MIN(AL145*Constantes!$F$17,0.8*(AV144+Observaciones!$F144-AS145-AU145-Constantes!$D$14))</f>
        <v>0.28370022434592385</v>
      </c>
      <c r="AN145" s="75">
        <f>IF(Observaciones!$F144&gt;0.05*Constantes!$F$18,((Observaciones!$F144-0.05*Constantes!$F$18)^2)/(Observaciones!$F144+0.95*Constantes!$F$18),0)</f>
        <v>0</v>
      </c>
      <c r="AO145" s="75">
        <f>(AN145*Escenarios!$F$9*10000)/1000</f>
        <v>0</v>
      </c>
      <c r="AP145" s="75">
        <f>(Observaciones!$F144*Constantes!$F$28)/1000</f>
        <v>0</v>
      </c>
      <c r="AQ145" s="75">
        <f>(AL145*Constantes!$F$28)/1000</f>
        <v>1.5757740289975906</v>
      </c>
      <c r="AR145" s="75">
        <f t="shared" si="29"/>
        <v>0</v>
      </c>
      <c r="AS145" s="75">
        <f>IF(AR145&gt;Constantes!$F$29,1000*((AR145-Constantes!$F$29)/(Escenarios!$F$9*10000)),0)</f>
        <v>0</v>
      </c>
      <c r="AT145" s="75">
        <f>AQ145*1000/Escenarios!$F$9/10000+AM145</f>
        <v>0.28685177240391901</v>
      </c>
      <c r="AU145" s="75">
        <f>MAX(0,AV144+Observaciones!$F144-AS145-Constantes!$D$13)</f>
        <v>0</v>
      </c>
      <c r="AV145" s="75">
        <f>AV144+Observaciones!$F144-AS145-AT145-AU145-AW144</f>
        <v>7.5628912769986476</v>
      </c>
      <c r="AW145" s="75">
        <f>MAX(0,(AV145-Constantes!$D$14)*(1-EXP(-Constantes!$D$22)))</f>
        <v>8.6584279523038287E-4</v>
      </c>
      <c r="AX145" s="75">
        <f t="shared" si="30"/>
        <v>198.2070862062059</v>
      </c>
      <c r="AY145" s="75">
        <f>MAX(0,(AX145-Constantes!$D$13)*(1-EXP(-Constantes!$D$23)))</f>
        <v>0.8510535101588752</v>
      </c>
      <c r="AZ145" s="75">
        <f t="shared" si="31"/>
        <v>0.85191935295410559</v>
      </c>
      <c r="BA145" s="75">
        <f>0.0526*AS145*Observaciones!$F144^1.218</f>
        <v>0</v>
      </c>
      <c r="BB145" s="75">
        <f>BA145*Constantes!$F$35</f>
        <v>0</v>
      </c>
      <c r="BC145" s="75">
        <f t="shared" si="32"/>
        <v>0</v>
      </c>
      <c r="BD145" s="15"/>
      <c r="BE145" s="74">
        <v>139</v>
      </c>
      <c r="BF145" s="75">
        <f>0.0526*Observaciones!$F144^2.218</f>
        <v>0</v>
      </c>
      <c r="BG145" s="75">
        <f>IF(Observaciones!$F144&gt;0.05*$BK$7,((Observaciones!$F144-0.05*$BK$7)^2)/(Observaciones!$F144+0.95*$BK$7),0)</f>
        <v>0</v>
      </c>
      <c r="BH145" s="75">
        <f>0.0526*BG145*Observaciones!$F144^1.218</f>
        <v>0</v>
      </c>
      <c r="BI145" s="28"/>
      <c r="BJ145" s="28"/>
      <c r="BK145" s="103"/>
      <c r="BL145" s="38"/>
    </row>
    <row r="146" spans="2:64" s="2" customFormat="1">
      <c r="B146" s="37"/>
      <c r="C146" s="74">
        <v>140</v>
      </c>
      <c r="D146" s="140">
        <f>ETo!$I145*((1-Constantes!$D$19)*ETo!$K145+ETo!$L145)</f>
        <v>1.6617138273550276</v>
      </c>
      <c r="E146" s="75">
        <f>MIN(D146*Constantes!$D$17,0.8*(H145+Observaciones!$F145-F146-G146-Constantes!$D$14))</f>
        <v>4.101771372336316E-3</v>
      </c>
      <c r="F146" s="75">
        <f>IF(Observaciones!$F145&gt;0.05*Constantes!$D$18,((Observaciones!$F145-0.05*Constantes!$D$18)^2)/(Observaciones!$F145+0.95*Constantes!$D$18),0)</f>
        <v>0</v>
      </c>
      <c r="G146" s="75">
        <f>MAX(0,H145+Observaciones!$F145-F146-Constantes!$D$13)</f>
        <v>0</v>
      </c>
      <c r="H146" s="75">
        <f>H145+Observaciones!$F145-F146-E146-G146-I145</f>
        <v>7.500954854969855</v>
      </c>
      <c r="I146" s="75">
        <f>MAX(0,(H146-Constantes!$D$14)*(1-EXP(-Constantes!$D$22)))</f>
        <v>1.3145770535978852E-5</v>
      </c>
      <c r="J146" s="75">
        <f t="shared" si="22"/>
        <v>189.6836118724992</v>
      </c>
      <c r="K146" s="75">
        <f>MAX(0,(J146-Constantes!$D$13)*(1-EXP(-Constantes!$D$23)))</f>
        <v>0.792177572306489</v>
      </c>
      <c r="L146" s="75">
        <f t="shared" si="23"/>
        <v>0.79219071807702501</v>
      </c>
      <c r="M146" s="75">
        <f>0.0526*F146*Observaciones!$F145^1.218</f>
        <v>0</v>
      </c>
      <c r="N146" s="75">
        <f>M146*Constantes!$D$35</f>
        <v>0</v>
      </c>
      <c r="O146" s="75">
        <f t="shared" si="24"/>
        <v>0</v>
      </c>
      <c r="P146" s="15"/>
      <c r="Q146" s="74">
        <v>140</v>
      </c>
      <c r="R146" s="140">
        <f>ETo!$I145*((1-Constantes!$E$19)*ETo!$K145+ETo!$L145)</f>
        <v>1.6617138273550276</v>
      </c>
      <c r="S146" s="75">
        <f>MIN(R146*Constantes!$E$17,0.8*(AB145+Observaciones!$F145-Y146-AA146-Constantes!$D$14))</f>
        <v>-8.3688753148358341E-3</v>
      </c>
      <c r="T146" s="75">
        <f>IF(Observaciones!$F145&gt;0.05*Constantes!$E$18,((Observaciones!$F145-0.05*Constantes!$E$18)^2)/(Observaciones!$F145+0.95*Constantes!$E$18),0)</f>
        <v>0</v>
      </c>
      <c r="U146" s="75">
        <f>(T146*Escenarios!$E$9*10000)/1000</f>
        <v>0</v>
      </c>
      <c r="V146" s="75">
        <f>(Observaciones!$F145*Constantes!$E$28)/1000</f>
        <v>0</v>
      </c>
      <c r="W146" s="75">
        <f>(R146*Constantes!$E$28)/1000</f>
        <v>6.6468553094201104</v>
      </c>
      <c r="X146" s="75">
        <f t="shared" si="25"/>
        <v>0</v>
      </c>
      <c r="Y146" s="75">
        <f>IF(X146&gt;Constantes!$E$29,1000*((X146-Constantes!$E$29)/(Escenarios!$E$9*10000)),0)</f>
        <v>0</v>
      </c>
      <c r="Z146" s="75">
        <f>W146*1000/Escenarios!$E$9/10000+S146</f>
        <v>4.9248353040043883E-3</v>
      </c>
      <c r="AA146" s="75">
        <f>MAX(0,AB145+Observaciones!$F145-Y146-Constantes!$D$13)</f>
        <v>0</v>
      </c>
      <c r="AB146" s="75">
        <f>AB145+Observaciones!$F145-Y146-Z146-AA146-AC145</f>
        <v>7.4846140705524506</v>
      </c>
      <c r="AC146" s="75">
        <f>MAX(0,(AB146-Constantes!$D$14)*(1-EXP(-Constantes!$D$22)))</f>
        <v>0</v>
      </c>
      <c r="AD146" s="75">
        <f t="shared" si="26"/>
        <v>196.12812518551016</v>
      </c>
      <c r="AE146" s="75">
        <f>MAX(0,(AD146-Constantes!$D$13)*(1-EXP(-Constantes!$D$23)))</f>
        <v>0.8366930774221949</v>
      </c>
      <c r="AF146" s="75">
        <f t="shared" si="27"/>
        <v>0.8366930774221949</v>
      </c>
      <c r="AG146" s="75">
        <f>0.0526*Y146*Observaciones!$F145^1.218</f>
        <v>0</v>
      </c>
      <c r="AH146" s="75">
        <f>AG146*Constantes!$E$35</f>
        <v>0</v>
      </c>
      <c r="AI146" s="75">
        <f t="shared" si="28"/>
        <v>0</v>
      </c>
      <c r="AJ146" s="15"/>
      <c r="AK146" s="74">
        <v>140</v>
      </c>
      <c r="AL146" s="140">
        <f>ETo!$I145*((1-Constantes!$F$19)*ETo!$K145+ETo!$L145)</f>
        <v>1.6191085679921282</v>
      </c>
      <c r="AM146" s="75">
        <f>MIN(AL146*Constantes!$F$17,0.8*(AV145+Observaciones!$F145-AS146-AU146-Constantes!$D$14))</f>
        <v>5.0313021598918088E-2</v>
      </c>
      <c r="AN146" s="75">
        <f>IF(Observaciones!$F145&gt;0.05*Constantes!$F$18,((Observaciones!$F145-0.05*Constantes!$F$18)^2)/(Observaciones!$F145+0.95*Constantes!$F$18),0)</f>
        <v>0</v>
      </c>
      <c r="AO146" s="75">
        <f>(AN146*Escenarios!$F$9*10000)/1000</f>
        <v>0</v>
      </c>
      <c r="AP146" s="75">
        <f>(Observaciones!$F145*Constantes!$F$28)/1000</f>
        <v>0</v>
      </c>
      <c r="AQ146" s="75">
        <f>(AL146*Constantes!$F$28)/1000</f>
        <v>1.6191085679921282</v>
      </c>
      <c r="AR146" s="75">
        <f t="shared" si="29"/>
        <v>0</v>
      </c>
      <c r="AS146" s="75">
        <f>IF(AR146&gt;Constantes!$F$29,1000*((AR146-Constantes!$F$29)/(Escenarios!$F$9*10000)),0)</f>
        <v>0</v>
      </c>
      <c r="AT146" s="75">
        <f>AQ146*1000/Escenarios!$F$9/10000+AM146</f>
        <v>5.3551238734902348E-2</v>
      </c>
      <c r="AU146" s="75">
        <f>MAX(0,AV145+Observaciones!$F145-AS146-Constantes!$D$13)</f>
        <v>0</v>
      </c>
      <c r="AV146" s="75">
        <f>AV145+Observaciones!$F145-AS146-AT146-AU146-AW145</f>
        <v>7.5084741954685148</v>
      </c>
      <c r="AW146" s="75">
        <f>MAX(0,(AV146-Constantes!$D$14)*(1-EXP(-Constantes!$D$22)))</f>
        <v>1.1666675319607961E-4</v>
      </c>
      <c r="AX146" s="75">
        <f t="shared" si="30"/>
        <v>197.35603269604704</v>
      </c>
      <c r="AY146" s="75">
        <f>MAX(0,(AX146-Constantes!$D$13)*(1-EXP(-Constantes!$D$23)))</f>
        <v>0.84517485415412619</v>
      </c>
      <c r="AZ146" s="75">
        <f t="shared" si="31"/>
        <v>0.84529152090732229</v>
      </c>
      <c r="BA146" s="75">
        <f>0.0526*AS146*Observaciones!$F145^1.218</f>
        <v>0</v>
      </c>
      <c r="BB146" s="75">
        <f>BA146*Constantes!$F$35</f>
        <v>0</v>
      </c>
      <c r="BC146" s="75">
        <f t="shared" si="32"/>
        <v>0</v>
      </c>
      <c r="BD146" s="15"/>
      <c r="BE146" s="74">
        <v>140</v>
      </c>
      <c r="BF146" s="75">
        <f>0.0526*Observaciones!$F145^2.218</f>
        <v>0</v>
      </c>
      <c r="BG146" s="75">
        <f>IF(Observaciones!$F145&gt;0.05*$BK$7,((Observaciones!$F145-0.05*$BK$7)^2)/(Observaciones!$F145+0.95*$BK$7),0)</f>
        <v>0</v>
      </c>
      <c r="BH146" s="75">
        <f>0.0526*BG146*Observaciones!$F145^1.218</f>
        <v>0</v>
      </c>
      <c r="BI146" s="28"/>
      <c r="BJ146" s="28"/>
      <c r="BK146" s="103"/>
      <c r="BL146" s="38"/>
    </row>
    <row r="147" spans="2:64" s="2" customFormat="1">
      <c r="B147" s="37"/>
      <c r="C147" s="74">
        <v>141</v>
      </c>
      <c r="D147" s="140">
        <f>ETo!$I146*((1-Constantes!$D$19)*ETo!$K146+ETo!$L146)</f>
        <v>1.6667430220606749</v>
      </c>
      <c r="E147" s="75">
        <f>MIN(D147*Constantes!$D$17,0.8*(H146+Observaciones!$F146-F147-G147-Constantes!$D$14))</f>
        <v>7.638839758840277E-4</v>
      </c>
      <c r="F147" s="75">
        <f>IF(Observaciones!$F146&gt;0.05*Constantes!$D$18,((Observaciones!$F146-0.05*Constantes!$D$18)^2)/(Observaciones!$F146+0.95*Constantes!$D$18),0)</f>
        <v>0</v>
      </c>
      <c r="G147" s="75">
        <f>MAX(0,H146+Observaciones!$F146-F147-Constantes!$D$13)</f>
        <v>0</v>
      </c>
      <c r="H147" s="75">
        <f>H146+Observaciones!$F146-F147-E147-G147-I146</f>
        <v>7.5001778252234352</v>
      </c>
      <c r="I147" s="75">
        <f>MAX(0,(H147-Constantes!$D$14)*(1-EXP(-Constantes!$D$22)))</f>
        <v>2.448172399567308E-6</v>
      </c>
      <c r="J147" s="75">
        <f t="shared" si="22"/>
        <v>188.89143430019271</v>
      </c>
      <c r="K147" s="75">
        <f>MAX(0,(J147-Constantes!$D$13)*(1-EXP(-Constantes!$D$23)))</f>
        <v>0.78670560211110407</v>
      </c>
      <c r="L147" s="75">
        <f t="shared" si="23"/>
        <v>0.78670805028350366</v>
      </c>
      <c r="M147" s="75">
        <f>0.0526*F147*Observaciones!$F146^1.218</f>
        <v>0</v>
      </c>
      <c r="N147" s="75">
        <f>M147*Constantes!$D$35</f>
        <v>0</v>
      </c>
      <c r="O147" s="75">
        <f t="shared" si="24"/>
        <v>0</v>
      </c>
      <c r="P147" s="15"/>
      <c r="Q147" s="74">
        <v>141</v>
      </c>
      <c r="R147" s="140">
        <f>ETo!$I146*((1-Constantes!$E$19)*ETo!$K146+ETo!$L146)</f>
        <v>1.6667430220606749</v>
      </c>
      <c r="S147" s="75">
        <f>MIN(R147*Constantes!$E$17,0.8*(AB146+Observaciones!$F146-Y147-AA147-Constantes!$D$14))</f>
        <v>-1.2308743558039481E-2</v>
      </c>
      <c r="T147" s="75">
        <f>IF(Observaciones!$F146&gt;0.05*Constantes!$E$18,((Observaciones!$F146-0.05*Constantes!$E$18)^2)/(Observaciones!$F146+0.95*Constantes!$E$18),0)</f>
        <v>0</v>
      </c>
      <c r="U147" s="75">
        <f>(T147*Escenarios!$E$9*10000)/1000</f>
        <v>0</v>
      </c>
      <c r="V147" s="75">
        <f>(Observaciones!$F146*Constantes!$E$28)/1000</f>
        <v>0</v>
      </c>
      <c r="W147" s="75">
        <f>(R147*Constantes!$E$28)/1000</f>
        <v>6.6669720882426997</v>
      </c>
      <c r="X147" s="75">
        <f t="shared" si="25"/>
        <v>0</v>
      </c>
      <c r="Y147" s="75">
        <f>IF(X147&gt;Constantes!$E$29,1000*((X147-Constantes!$E$29)/(Escenarios!$E$9*10000)),0)</f>
        <v>0</v>
      </c>
      <c r="Z147" s="75">
        <f>W147*1000/Escenarios!$E$9/10000+S147</f>
        <v>1.0252006184459182E-3</v>
      </c>
      <c r="AA147" s="75">
        <f>MAX(0,AB146+Observaciones!$F146-Y147-Constantes!$D$13)</f>
        <v>0</v>
      </c>
      <c r="AB147" s="75">
        <f>AB146+Observaciones!$F146-Y147-Z147-AA147-AC146</f>
        <v>7.483588869934005</v>
      </c>
      <c r="AC147" s="75">
        <f>MAX(0,(AB147-Constantes!$D$14)*(1-EXP(-Constantes!$D$22)))</f>
        <v>0</v>
      </c>
      <c r="AD147" s="75">
        <f t="shared" si="26"/>
        <v>195.29143210808797</v>
      </c>
      <c r="AE147" s="75">
        <f>MAX(0,(AD147-Constantes!$D$13)*(1-EXP(-Constantes!$D$23)))</f>
        <v>0.83091361617210069</v>
      </c>
      <c r="AF147" s="75">
        <f t="shared" si="27"/>
        <v>0.83091361617210069</v>
      </c>
      <c r="AG147" s="75">
        <f>0.0526*Y147*Observaciones!$F146^1.218</f>
        <v>0</v>
      </c>
      <c r="AH147" s="75">
        <f>AG147*Constantes!$E$35</f>
        <v>0</v>
      </c>
      <c r="AI147" s="75">
        <f t="shared" si="28"/>
        <v>0</v>
      </c>
      <c r="AJ147" s="15"/>
      <c r="AK147" s="74">
        <v>141</v>
      </c>
      <c r="AL147" s="140">
        <f>ETo!$I146*((1-Constantes!$F$19)*ETo!$K146+ETo!$L146)</f>
        <v>1.6239780731732487</v>
      </c>
      <c r="AM147" s="75">
        <f>MIN(AL147*Constantes!$F$17,0.8*(AV146+Observaciones!$F146-AS147-AU147-Constantes!$D$14))</f>
        <v>6.7793563748118407E-3</v>
      </c>
      <c r="AN147" s="75">
        <f>IF(Observaciones!$F146&gt;0.05*Constantes!$F$18,((Observaciones!$F146-0.05*Constantes!$F$18)^2)/(Observaciones!$F146+0.95*Constantes!$F$18),0)</f>
        <v>0</v>
      </c>
      <c r="AO147" s="75">
        <f>(AN147*Escenarios!$F$9*10000)/1000</f>
        <v>0</v>
      </c>
      <c r="AP147" s="75">
        <f>(Observaciones!$F146*Constantes!$F$28)/1000</f>
        <v>0</v>
      </c>
      <c r="AQ147" s="75">
        <f>(AL147*Constantes!$F$28)/1000</f>
        <v>1.6239780731732487</v>
      </c>
      <c r="AR147" s="75">
        <f t="shared" si="29"/>
        <v>0</v>
      </c>
      <c r="AS147" s="75">
        <f>IF(AR147&gt;Constantes!$F$29,1000*((AR147-Constantes!$F$29)/(Escenarios!$F$9*10000)),0)</f>
        <v>0</v>
      </c>
      <c r="AT147" s="75">
        <f>AQ147*1000/Escenarios!$F$9/10000+AM147</f>
        <v>1.0027312521158339E-2</v>
      </c>
      <c r="AU147" s="75">
        <f>MAX(0,AV146+Observaciones!$F146-AS147-Constantes!$D$13)</f>
        <v>0</v>
      </c>
      <c r="AV147" s="75">
        <f>AV146+Observaciones!$F146-AS147-AT147-AU147-AW146</f>
        <v>7.4983302161941605</v>
      </c>
      <c r="AW147" s="75">
        <f>MAX(0,(AV147-Constantes!$D$14)*(1-EXP(-Constantes!$D$22)))</f>
        <v>0</v>
      </c>
      <c r="AX147" s="75">
        <f t="shared" si="30"/>
        <v>196.51085784189291</v>
      </c>
      <c r="AY147" s="75">
        <f>MAX(0,(AX147-Constantes!$D$13)*(1-EXP(-Constantes!$D$23)))</f>
        <v>0.83933680499255414</v>
      </c>
      <c r="AZ147" s="75">
        <f t="shared" si="31"/>
        <v>0.83933680499255414</v>
      </c>
      <c r="BA147" s="75">
        <f>0.0526*AS147*Observaciones!$F146^1.218</f>
        <v>0</v>
      </c>
      <c r="BB147" s="75">
        <f>BA147*Constantes!$F$35</f>
        <v>0</v>
      </c>
      <c r="BC147" s="75">
        <f t="shared" si="32"/>
        <v>0</v>
      </c>
      <c r="BD147" s="15"/>
      <c r="BE147" s="74">
        <v>141</v>
      </c>
      <c r="BF147" s="75">
        <f>0.0526*Observaciones!$F146^2.218</f>
        <v>0</v>
      </c>
      <c r="BG147" s="75">
        <f>IF(Observaciones!$F146&gt;0.05*$BK$7,((Observaciones!$F146-0.05*$BK$7)^2)/(Observaciones!$F146+0.95*$BK$7),0)</f>
        <v>0</v>
      </c>
      <c r="BH147" s="75">
        <f>0.0526*BG147*Observaciones!$F146^1.218</f>
        <v>0</v>
      </c>
      <c r="BI147" s="28"/>
      <c r="BJ147" s="28"/>
      <c r="BK147" s="103"/>
      <c r="BL147" s="38"/>
    </row>
    <row r="148" spans="2:64" s="2" customFormat="1">
      <c r="B148" s="37"/>
      <c r="C148" s="74">
        <v>142</v>
      </c>
      <c r="D148" s="140">
        <f>ETo!$I147*((1-Constantes!$D$19)*ETo!$K147+ETo!$L147)</f>
        <v>1.6251244997788463</v>
      </c>
      <c r="E148" s="75">
        <f>MIN(D148*Constantes!$D$17,0.8*(H147+Observaciones!$F147-F148-G148-Constantes!$D$14))</f>
        <v>1.4226017874818808E-4</v>
      </c>
      <c r="F148" s="75">
        <f>IF(Observaciones!$F147&gt;0.05*Constantes!$D$18,((Observaciones!$F147-0.05*Constantes!$D$18)^2)/(Observaciones!$F147+0.95*Constantes!$D$18),0)</f>
        <v>0</v>
      </c>
      <c r="G148" s="75">
        <f>MAX(0,H147+Observaciones!$F147-F148-Constantes!$D$13)</f>
        <v>0</v>
      </c>
      <c r="H148" s="75">
        <f>H147+Observaciones!$F147-F148-E148-G148-I147</f>
        <v>7.5000331168722871</v>
      </c>
      <c r="I148" s="75">
        <f>MAX(0,(H148-Constantes!$D$14)*(1-EXP(-Constantes!$D$22)))</f>
        <v>4.5592976703261737E-7</v>
      </c>
      <c r="J148" s="75">
        <f t="shared" si="22"/>
        <v>188.1047286980816</v>
      </c>
      <c r="K148" s="75">
        <f>MAX(0,(J148-Constantes!$D$13)*(1-EXP(-Constantes!$D$23)))</f>
        <v>0.78127142957481222</v>
      </c>
      <c r="L148" s="75">
        <f t="shared" si="23"/>
        <v>0.78127188550457927</v>
      </c>
      <c r="M148" s="75">
        <f>0.0526*F148*Observaciones!$F147^1.218</f>
        <v>0</v>
      </c>
      <c r="N148" s="75">
        <f>M148*Constantes!$D$35</f>
        <v>0</v>
      </c>
      <c r="O148" s="75">
        <f t="shared" si="24"/>
        <v>0</v>
      </c>
      <c r="P148" s="15"/>
      <c r="Q148" s="74">
        <v>142</v>
      </c>
      <c r="R148" s="140">
        <f>ETo!$I147*((1-Constantes!$E$19)*ETo!$K147+ETo!$L147)</f>
        <v>1.6251244997788463</v>
      </c>
      <c r="S148" s="75">
        <f>MIN(R148*Constantes!$E$17,0.8*(AB147+Observaciones!$F147-Y148-AA148-Constantes!$D$14))</f>
        <v>-1.3128904052796032E-2</v>
      </c>
      <c r="T148" s="75">
        <f>IF(Observaciones!$F147&gt;0.05*Constantes!$E$18,((Observaciones!$F147-0.05*Constantes!$E$18)^2)/(Observaciones!$F147+0.95*Constantes!$E$18),0)</f>
        <v>0</v>
      </c>
      <c r="U148" s="75">
        <f>(T148*Escenarios!$E$9*10000)/1000</f>
        <v>0</v>
      </c>
      <c r="V148" s="75">
        <f>(Observaciones!$F147*Constantes!$E$28)/1000</f>
        <v>0</v>
      </c>
      <c r="W148" s="75">
        <f>(R148*Constantes!$E$28)/1000</f>
        <v>6.5004979991153853</v>
      </c>
      <c r="X148" s="75">
        <f t="shared" si="25"/>
        <v>0</v>
      </c>
      <c r="Y148" s="75">
        <f>IF(X148&gt;Constantes!$E$29,1000*((X148-Constantes!$E$29)/(Escenarios!$E$9*10000)),0)</f>
        <v>0</v>
      </c>
      <c r="Z148" s="75">
        <f>W148*1000/Escenarios!$E$9/10000+S148</f>
        <v>-1.2790805456526326E-4</v>
      </c>
      <c r="AA148" s="75">
        <f>MAX(0,AB147+Observaciones!$F147-Y148-Constantes!$D$13)</f>
        <v>0</v>
      </c>
      <c r="AB148" s="75">
        <f>AB147+Observaciones!$F147-Y148-Z148-AA148-AC147</f>
        <v>7.4837167779885698</v>
      </c>
      <c r="AC148" s="75">
        <f>MAX(0,(AB148-Constantes!$D$14)*(1-EXP(-Constantes!$D$22)))</f>
        <v>0</v>
      </c>
      <c r="AD148" s="75">
        <f t="shared" si="26"/>
        <v>194.46051849191588</v>
      </c>
      <c r="AE148" s="75">
        <f>MAX(0,(AD148-Constantes!$D$13)*(1-EXP(-Constantes!$D$23)))</f>
        <v>0.82517407657696296</v>
      </c>
      <c r="AF148" s="75">
        <f t="shared" si="27"/>
        <v>0.82517407657696296</v>
      </c>
      <c r="AG148" s="75">
        <f>0.0526*Y148*Observaciones!$F147^1.218</f>
        <v>0</v>
      </c>
      <c r="AH148" s="75">
        <f>AG148*Constantes!$E$35</f>
        <v>0</v>
      </c>
      <c r="AI148" s="75">
        <f t="shared" si="28"/>
        <v>0</v>
      </c>
      <c r="AJ148" s="15"/>
      <c r="AK148" s="74">
        <v>142</v>
      </c>
      <c r="AL148" s="140">
        <f>ETo!$I147*((1-Constantes!$F$19)*ETo!$K147+ETo!$L147)</f>
        <v>1.5832536611380432</v>
      </c>
      <c r="AM148" s="75">
        <f>MIN(AL148*Constantes!$F$17,0.8*(AV147+Observaciones!$F147-AS148-AU148-Constantes!$D$14))</f>
        <v>-1.3358270446715893E-3</v>
      </c>
      <c r="AN148" s="75">
        <f>IF(Observaciones!$F147&gt;0.05*Constantes!$F$18,((Observaciones!$F147-0.05*Constantes!$F$18)^2)/(Observaciones!$F147+0.95*Constantes!$F$18),0)</f>
        <v>0</v>
      </c>
      <c r="AO148" s="75">
        <f>(AN148*Escenarios!$F$9*10000)/1000</f>
        <v>0</v>
      </c>
      <c r="AP148" s="75">
        <f>(Observaciones!$F147*Constantes!$F$28)/1000</f>
        <v>0</v>
      </c>
      <c r="AQ148" s="75">
        <f>(AL148*Constantes!$F$28)/1000</f>
        <v>1.5832536611380432</v>
      </c>
      <c r="AR148" s="75">
        <f t="shared" si="29"/>
        <v>0</v>
      </c>
      <c r="AS148" s="75">
        <f>IF(AR148&gt;Constantes!$F$29,1000*((AR148-Constantes!$F$29)/(Escenarios!$F$9*10000)),0)</f>
        <v>0</v>
      </c>
      <c r="AT148" s="75">
        <f>AQ148*1000/Escenarios!$F$9/10000+AM148</f>
        <v>1.8306802776044974E-3</v>
      </c>
      <c r="AU148" s="75">
        <f>MAX(0,AV147+Observaciones!$F147-AS148-Constantes!$D$13)</f>
        <v>0</v>
      </c>
      <c r="AV148" s="75">
        <f>AV147+Observaciones!$F147-AS148-AT148-AU148-AW147</f>
        <v>7.4964995359165556</v>
      </c>
      <c r="AW148" s="75">
        <f>MAX(0,(AV148-Constantes!$D$14)*(1-EXP(-Constantes!$D$22)))</f>
        <v>0</v>
      </c>
      <c r="AX148" s="75">
        <f t="shared" si="30"/>
        <v>195.67152103690037</v>
      </c>
      <c r="AY148" s="75">
        <f>MAX(0,(AX148-Constantes!$D$13)*(1-EXP(-Constantes!$D$23)))</f>
        <v>0.8335390821822044</v>
      </c>
      <c r="AZ148" s="75">
        <f t="shared" si="31"/>
        <v>0.8335390821822044</v>
      </c>
      <c r="BA148" s="75">
        <f>0.0526*AS148*Observaciones!$F147^1.218</f>
        <v>0</v>
      </c>
      <c r="BB148" s="75">
        <f>BA148*Constantes!$F$35</f>
        <v>0</v>
      </c>
      <c r="BC148" s="75">
        <f t="shared" si="32"/>
        <v>0</v>
      </c>
      <c r="BD148" s="15"/>
      <c r="BE148" s="74">
        <v>142</v>
      </c>
      <c r="BF148" s="75">
        <f>0.0526*Observaciones!$F147^2.218</f>
        <v>0</v>
      </c>
      <c r="BG148" s="75">
        <f>IF(Observaciones!$F147&gt;0.05*$BK$7,((Observaciones!$F147-0.05*$BK$7)^2)/(Observaciones!$F147+0.95*$BK$7),0)</f>
        <v>0</v>
      </c>
      <c r="BH148" s="75">
        <f>0.0526*BG148*Observaciones!$F147^1.218</f>
        <v>0</v>
      </c>
      <c r="BI148" s="28"/>
      <c r="BJ148" s="28"/>
      <c r="BK148" s="103"/>
      <c r="BL148" s="38"/>
    </row>
    <row r="149" spans="2:64" s="2" customFormat="1">
      <c r="B149" s="37"/>
      <c r="C149" s="74">
        <v>143</v>
      </c>
      <c r="D149" s="140">
        <f>ETo!$I148*((1-Constantes!$D$19)*ETo!$K148+ETo!$L148)</f>
        <v>1.5860719544405737</v>
      </c>
      <c r="E149" s="75">
        <f>MIN(D149*Constantes!$D$17,0.8*(H148+Observaciones!$F148-F149-G149-Constantes!$D$14))</f>
        <v>2.6493497829704894E-5</v>
      </c>
      <c r="F149" s="75">
        <f>IF(Observaciones!$F148&gt;0.05*Constantes!$D$18,((Observaciones!$F148-0.05*Constantes!$D$18)^2)/(Observaciones!$F148+0.95*Constantes!$D$18),0)</f>
        <v>0</v>
      </c>
      <c r="G149" s="75">
        <f>MAX(0,H148+Observaciones!$F148-F149-Constantes!$D$13)</f>
        <v>0</v>
      </c>
      <c r="H149" s="75">
        <f>H148+Observaciones!$F148-F149-E149-G149-I148</f>
        <v>7.500006167444691</v>
      </c>
      <c r="I149" s="75">
        <f>MAX(0,(H149-Constantes!$D$14)*(1-EXP(-Constantes!$D$22)))</f>
        <v>8.4909033581200428E-8</v>
      </c>
      <c r="J149" s="75">
        <f t="shared" si="22"/>
        <v>187.32345726850679</v>
      </c>
      <c r="K149" s="75">
        <f>MAX(0,(J149-Constantes!$D$13)*(1-EXP(-Constantes!$D$23)))</f>
        <v>0.77587479361011069</v>
      </c>
      <c r="L149" s="75">
        <f t="shared" si="23"/>
        <v>0.77587487851914427</v>
      </c>
      <c r="M149" s="75">
        <f>0.0526*F149*Observaciones!$F148^1.218</f>
        <v>0</v>
      </c>
      <c r="N149" s="75">
        <f>M149*Constantes!$D$35</f>
        <v>0</v>
      </c>
      <c r="O149" s="75">
        <f t="shared" si="24"/>
        <v>0</v>
      </c>
      <c r="P149" s="15"/>
      <c r="Q149" s="74">
        <v>143</v>
      </c>
      <c r="R149" s="140">
        <f>ETo!$I148*((1-Constantes!$E$19)*ETo!$K148+ETo!$L148)</f>
        <v>1.5860719544405737</v>
      </c>
      <c r="S149" s="75">
        <f>MIN(R149*Constantes!$E$17,0.8*(AB148+Observaciones!$F148-Y149-AA149-Constantes!$D$14))</f>
        <v>-1.3026577609144142E-2</v>
      </c>
      <c r="T149" s="75">
        <f>IF(Observaciones!$F148&gt;0.05*Constantes!$E$18,((Observaciones!$F148-0.05*Constantes!$E$18)^2)/(Observaciones!$F148+0.95*Constantes!$E$18),0)</f>
        <v>0</v>
      </c>
      <c r="U149" s="75">
        <f>(T149*Escenarios!$E$9*10000)/1000</f>
        <v>0</v>
      </c>
      <c r="V149" s="75">
        <f>(Observaciones!$F148*Constantes!$E$28)/1000</f>
        <v>0</v>
      </c>
      <c r="W149" s="75">
        <f>(R149*Constantes!$E$28)/1000</f>
        <v>6.3442878177622948</v>
      </c>
      <c r="X149" s="75">
        <f t="shared" si="25"/>
        <v>0</v>
      </c>
      <c r="Y149" s="75">
        <f>IF(X149&gt;Constantes!$E$29,1000*((X149-Constantes!$E$29)/(Escenarios!$E$9*10000)),0)</f>
        <v>0</v>
      </c>
      <c r="Z149" s="75">
        <f>W149*1000/Escenarios!$E$9/10000+S149</f>
        <v>-3.3800197361955227E-4</v>
      </c>
      <c r="AA149" s="75">
        <f>MAX(0,AB148+Observaciones!$F148-Y149-Constantes!$D$13)</f>
        <v>0</v>
      </c>
      <c r="AB149" s="75">
        <f>AB148+Observaciones!$F148-Y149-Z149-AA149-AC148</f>
        <v>7.4840547799621895</v>
      </c>
      <c r="AC149" s="75">
        <f>MAX(0,(AB149-Constantes!$D$14)*(1-EXP(-Constantes!$D$22)))</f>
        <v>0</v>
      </c>
      <c r="AD149" s="75">
        <f t="shared" si="26"/>
        <v>193.63534441533892</v>
      </c>
      <c r="AE149" s="75">
        <f>MAX(0,(AD149-Constantes!$D$13)*(1-EXP(-Constantes!$D$23)))</f>
        <v>0.81947418287776796</v>
      </c>
      <c r="AF149" s="75">
        <f t="shared" si="27"/>
        <v>0.81947418287776796</v>
      </c>
      <c r="AG149" s="75">
        <f>0.0526*Y149*Observaciones!$F148^1.218</f>
        <v>0</v>
      </c>
      <c r="AH149" s="75">
        <f>AG149*Constantes!$E$35</f>
        <v>0</v>
      </c>
      <c r="AI149" s="75">
        <f t="shared" si="28"/>
        <v>0</v>
      </c>
      <c r="AJ149" s="15"/>
      <c r="AK149" s="74">
        <v>143</v>
      </c>
      <c r="AL149" s="140">
        <f>ETo!$I148*((1-Constantes!$F$19)*ETo!$K148+ETo!$L148)</f>
        <v>1.5450605391885228</v>
      </c>
      <c r="AM149" s="75">
        <f>MIN(AL149*Constantes!$F$17,0.8*(AV148+Observaciones!$F148-AS149-AU149-Constantes!$D$14))</f>
        <v>-2.8003712667555194E-3</v>
      </c>
      <c r="AN149" s="75">
        <f>IF(Observaciones!$F148&gt;0.05*Constantes!$F$18,((Observaciones!$F148-0.05*Constantes!$F$18)^2)/(Observaciones!$F148+0.95*Constantes!$F$18),0)</f>
        <v>0</v>
      </c>
      <c r="AO149" s="75">
        <f>(AN149*Escenarios!$F$9*10000)/1000</f>
        <v>0</v>
      </c>
      <c r="AP149" s="75">
        <f>(Observaciones!$F148*Constantes!$F$28)/1000</f>
        <v>0</v>
      </c>
      <c r="AQ149" s="75">
        <f>(AL149*Constantes!$F$28)/1000</f>
        <v>1.5450605391885228</v>
      </c>
      <c r="AR149" s="75">
        <f t="shared" si="29"/>
        <v>0</v>
      </c>
      <c r="AS149" s="75">
        <f>IF(AR149&gt;Constantes!$F$29,1000*((AR149-Constantes!$F$29)/(Escenarios!$F$9*10000)),0)</f>
        <v>0</v>
      </c>
      <c r="AT149" s="75">
        <f>AQ149*1000/Escenarios!$F$9/10000+AM149</f>
        <v>2.8974981162152623E-4</v>
      </c>
      <c r="AU149" s="75">
        <f>MAX(0,AV148+Observaciones!$F148-AS149-Constantes!$D$13)</f>
        <v>0</v>
      </c>
      <c r="AV149" s="75">
        <f>AV148+Observaciones!$F148-AS149-AT149-AU149-AW148</f>
        <v>7.4962097861049344</v>
      </c>
      <c r="AW149" s="75">
        <f>MAX(0,(AV149-Constantes!$D$14)*(1-EXP(-Constantes!$D$22)))</f>
        <v>0</v>
      </c>
      <c r="AX149" s="75">
        <f t="shared" si="30"/>
        <v>194.83798195471817</v>
      </c>
      <c r="AY149" s="75">
        <f>MAX(0,(AX149-Constantes!$D$13)*(1-EXP(-Constantes!$D$23)))</f>
        <v>0.82778140716862203</v>
      </c>
      <c r="AZ149" s="75">
        <f t="shared" si="31"/>
        <v>0.82778140716862203</v>
      </c>
      <c r="BA149" s="75">
        <f>0.0526*AS149*Observaciones!$F148^1.218</f>
        <v>0</v>
      </c>
      <c r="BB149" s="75">
        <f>BA149*Constantes!$F$35</f>
        <v>0</v>
      </c>
      <c r="BC149" s="75">
        <f t="shared" si="32"/>
        <v>0</v>
      </c>
      <c r="BD149" s="15"/>
      <c r="BE149" s="74">
        <v>143</v>
      </c>
      <c r="BF149" s="75">
        <f>0.0526*Observaciones!$F148^2.218</f>
        <v>0</v>
      </c>
      <c r="BG149" s="75">
        <f>IF(Observaciones!$F148&gt;0.05*$BK$7,((Observaciones!$F148-0.05*$BK$7)^2)/(Observaciones!$F148+0.95*$BK$7),0)</f>
        <v>0</v>
      </c>
      <c r="BH149" s="75">
        <f>0.0526*BG149*Observaciones!$F148^1.218</f>
        <v>0</v>
      </c>
      <c r="BI149" s="28"/>
      <c r="BJ149" s="28"/>
      <c r="BK149" s="103"/>
      <c r="BL149" s="38"/>
    </row>
    <row r="150" spans="2:64" s="2" customFormat="1">
      <c r="B150" s="37"/>
      <c r="C150" s="74">
        <v>144</v>
      </c>
      <c r="D150" s="140">
        <f>ETo!$I149*((1-Constantes!$D$19)*ETo!$K149+ETo!$L149)</f>
        <v>1.5695729395736588</v>
      </c>
      <c r="E150" s="75">
        <f>MIN(D150*Constantes!$D$17,0.8*(H149+Observaciones!$F149-F150-G150-Constantes!$D$14))</f>
        <v>4.9339557527616767E-6</v>
      </c>
      <c r="F150" s="75">
        <f>IF(Observaciones!$F149&gt;0.05*Constantes!$D$18,((Observaciones!$F149-0.05*Constantes!$D$18)^2)/(Observaciones!$F149+0.95*Constantes!$D$18),0)</f>
        <v>0</v>
      </c>
      <c r="G150" s="75">
        <f>MAX(0,H149+Observaciones!$F149-F150-Constantes!$D$13)</f>
        <v>0</v>
      </c>
      <c r="H150" s="75">
        <f>H149+Observaciones!$F149-F150-E150-G150-I149</f>
        <v>7.500001148579905</v>
      </c>
      <c r="I150" s="75">
        <f>MAX(0,(H150-Constantes!$D$14)*(1-EXP(-Constantes!$D$22)))</f>
        <v>1.5812838964625398E-8</v>
      </c>
      <c r="J150" s="75">
        <f t="shared" si="22"/>
        <v>186.54758247489667</v>
      </c>
      <c r="K150" s="75">
        <f>MAX(0,(J150-Constantes!$D$13)*(1-EXP(-Constantes!$D$23)))</f>
        <v>0.77051543493296004</v>
      </c>
      <c r="L150" s="75">
        <f t="shared" si="23"/>
        <v>0.77051545074579897</v>
      </c>
      <c r="M150" s="75">
        <f>0.0526*F150*Observaciones!$F149^1.218</f>
        <v>0</v>
      </c>
      <c r="N150" s="75">
        <f>M150*Constantes!$D$35</f>
        <v>0</v>
      </c>
      <c r="O150" s="75">
        <f t="shared" si="24"/>
        <v>0</v>
      </c>
      <c r="P150" s="15"/>
      <c r="Q150" s="74">
        <v>144</v>
      </c>
      <c r="R150" s="140">
        <f>ETo!$I149*((1-Constantes!$E$19)*ETo!$K149+ETo!$L149)</f>
        <v>1.5695729395736588</v>
      </c>
      <c r="S150" s="75">
        <f>MIN(R150*Constantes!$E$17,0.8*(AB149+Observaciones!$F149-Y150-AA150-Constantes!$D$14))</f>
        <v>-1.2756176030248412E-2</v>
      </c>
      <c r="T150" s="75">
        <f>IF(Observaciones!$F149&gt;0.05*Constantes!$E$18,((Observaciones!$F149-0.05*Constantes!$E$18)^2)/(Observaciones!$F149+0.95*Constantes!$E$18),0)</f>
        <v>0</v>
      </c>
      <c r="U150" s="75">
        <f>(T150*Escenarios!$E$9*10000)/1000</f>
        <v>0</v>
      </c>
      <c r="V150" s="75">
        <f>(Observaciones!$F149*Constantes!$E$28)/1000</f>
        <v>0</v>
      </c>
      <c r="W150" s="75">
        <f>(R150*Constantes!$E$28)/1000</f>
        <v>6.2782917582946354</v>
      </c>
      <c r="X150" s="75">
        <f t="shared" si="25"/>
        <v>0</v>
      </c>
      <c r="Y150" s="75">
        <f>IF(X150&gt;Constantes!$E$29,1000*((X150-Constantes!$E$29)/(Escenarios!$E$9*10000)),0)</f>
        <v>0</v>
      </c>
      <c r="Z150" s="75">
        <f>W150*1000/Escenarios!$E$9/10000+S150</f>
        <v>-1.9959251365914144E-4</v>
      </c>
      <c r="AA150" s="75">
        <f>MAX(0,AB149+Observaciones!$F149-Y150-Constantes!$D$13)</f>
        <v>0</v>
      </c>
      <c r="AB150" s="75">
        <f>AB149+Observaciones!$F149-Y150-Z150-AA150-AC149</f>
        <v>7.4842543724758483</v>
      </c>
      <c r="AC150" s="75">
        <f>MAX(0,(AB150-Constantes!$D$14)*(1-EXP(-Constantes!$D$22)))</f>
        <v>0</v>
      </c>
      <c r="AD150" s="75">
        <f t="shared" si="26"/>
        <v>192.81587023246115</v>
      </c>
      <c r="AE150" s="75">
        <f>MAX(0,(AD150-Constantes!$D$13)*(1-EXP(-Constantes!$D$23)))</f>
        <v>0.81381366122030852</v>
      </c>
      <c r="AF150" s="75">
        <f t="shared" si="27"/>
        <v>0.81381366122030852</v>
      </c>
      <c r="AG150" s="75">
        <f>0.0526*Y150*Observaciones!$F149^1.218</f>
        <v>0</v>
      </c>
      <c r="AH150" s="75">
        <f>AG150*Constantes!$E$35</f>
        <v>0</v>
      </c>
      <c r="AI150" s="75">
        <f t="shared" si="28"/>
        <v>0</v>
      </c>
      <c r="AJ150" s="15"/>
      <c r="AK150" s="74">
        <v>144</v>
      </c>
      <c r="AL150" s="140">
        <f>ETo!$I149*((1-Constantes!$F$19)*ETo!$K149+ETo!$L149)</f>
        <v>1.5289010997181869</v>
      </c>
      <c r="AM150" s="75">
        <f>MIN(AL150*Constantes!$F$17,0.8*(AV149+Observaciones!$F149-AS150-AU150-Constantes!$D$14))</f>
        <v>-3.0321711160524959E-3</v>
      </c>
      <c r="AN150" s="75">
        <f>IF(Observaciones!$F149&gt;0.05*Constantes!$F$18,((Observaciones!$F149-0.05*Constantes!$F$18)^2)/(Observaciones!$F149+0.95*Constantes!$F$18),0)</f>
        <v>0</v>
      </c>
      <c r="AO150" s="75">
        <f>(AN150*Escenarios!$F$9*10000)/1000</f>
        <v>0</v>
      </c>
      <c r="AP150" s="75">
        <f>(Observaciones!$F149*Constantes!$F$28)/1000</f>
        <v>0</v>
      </c>
      <c r="AQ150" s="75">
        <f>(AL150*Constantes!$F$28)/1000</f>
        <v>1.5289010997181869</v>
      </c>
      <c r="AR150" s="75">
        <f t="shared" si="29"/>
        <v>0</v>
      </c>
      <c r="AS150" s="75">
        <f>IF(AR150&gt;Constantes!$F$29,1000*((AR150-Constantes!$F$29)/(Escenarios!$F$9*10000)),0)</f>
        <v>0</v>
      </c>
      <c r="AT150" s="75">
        <f>AQ150*1000/Escenarios!$F$9/10000+AM150</f>
        <v>2.5631083383877845E-5</v>
      </c>
      <c r="AU150" s="75">
        <f>MAX(0,AV149+Observaciones!$F149-AS150-Constantes!$D$13)</f>
        <v>0</v>
      </c>
      <c r="AV150" s="75">
        <f>AV149+Observaciones!$F149-AS150-AT150-AU150-AW149</f>
        <v>7.4961841550215507</v>
      </c>
      <c r="AW150" s="75">
        <f>MAX(0,(AV150-Constantes!$D$14)*(1-EXP(-Constantes!$D$22)))</f>
        <v>0</v>
      </c>
      <c r="AX150" s="75">
        <f t="shared" si="30"/>
        <v>194.01020054754954</v>
      </c>
      <c r="AY150" s="75">
        <f>MAX(0,(AX150-Constantes!$D$13)*(1-EXP(-Constantes!$D$23)))</f>
        <v>0.82206350332146794</v>
      </c>
      <c r="AZ150" s="75">
        <f t="shared" si="31"/>
        <v>0.82206350332146794</v>
      </c>
      <c r="BA150" s="75">
        <f>0.0526*AS150*Observaciones!$F149^1.218</f>
        <v>0</v>
      </c>
      <c r="BB150" s="75">
        <f>BA150*Constantes!$F$35</f>
        <v>0</v>
      </c>
      <c r="BC150" s="75">
        <f t="shared" si="32"/>
        <v>0</v>
      </c>
      <c r="BD150" s="15"/>
      <c r="BE150" s="74">
        <v>144</v>
      </c>
      <c r="BF150" s="75">
        <f>0.0526*Observaciones!$F149^2.218</f>
        <v>0</v>
      </c>
      <c r="BG150" s="75">
        <f>IF(Observaciones!$F149&gt;0.05*$BK$7,((Observaciones!$F149-0.05*$BK$7)^2)/(Observaciones!$F149+0.95*$BK$7),0)</f>
        <v>0</v>
      </c>
      <c r="BH150" s="75">
        <f>0.0526*BG150*Observaciones!$F149^1.218</f>
        <v>0</v>
      </c>
      <c r="BI150" s="28"/>
      <c r="BJ150" s="28"/>
      <c r="BK150" s="103"/>
      <c r="BL150" s="38"/>
    </row>
    <row r="151" spans="2:64" s="2" customFormat="1">
      <c r="B151" s="37"/>
      <c r="C151" s="74">
        <v>145</v>
      </c>
      <c r="D151" s="140">
        <f>ETo!$I150*((1-Constantes!$D$19)*ETo!$K150+ETo!$L150)</f>
        <v>1.5442867263628113</v>
      </c>
      <c r="E151" s="75">
        <f>MIN(D151*Constantes!$D$17,0.8*(H150+Observaciones!$F150-F151-G151-Constantes!$D$14))</f>
        <v>9.1886392397100289E-7</v>
      </c>
      <c r="F151" s="75">
        <f>IF(Observaciones!$F150&gt;0.05*Constantes!$D$18,((Observaciones!$F150-0.05*Constantes!$D$18)^2)/(Observaciones!$F150+0.95*Constantes!$D$18),0)</f>
        <v>0</v>
      </c>
      <c r="G151" s="75">
        <f>MAX(0,H150+Observaciones!$F150-F151-Constantes!$D$13)</f>
        <v>0</v>
      </c>
      <c r="H151" s="75">
        <f>H150+Observaciones!$F150-F151-E151-G151-I150</f>
        <v>7.5000002139031423</v>
      </c>
      <c r="I151" s="75">
        <f>MAX(0,(H151-Constantes!$D$14)*(1-EXP(-Constantes!$D$22)))</f>
        <v>2.9448677699786879E-9</v>
      </c>
      <c r="J151" s="75">
        <f t="shared" si="22"/>
        <v>185.77706703996373</v>
      </c>
      <c r="K151" s="75">
        <f>MAX(0,(J151-Constantes!$D$13)*(1-EXP(-Constantes!$D$23)))</f>
        <v>0.76519309605032648</v>
      </c>
      <c r="L151" s="75">
        <f t="shared" si="23"/>
        <v>0.76519309899519428</v>
      </c>
      <c r="M151" s="75">
        <f>0.0526*F151*Observaciones!$F150^1.218</f>
        <v>0</v>
      </c>
      <c r="N151" s="75">
        <f>M151*Constantes!$D$35</f>
        <v>0</v>
      </c>
      <c r="O151" s="75">
        <f t="shared" si="24"/>
        <v>0</v>
      </c>
      <c r="P151" s="15"/>
      <c r="Q151" s="74">
        <v>145</v>
      </c>
      <c r="R151" s="140">
        <f>ETo!$I150*((1-Constantes!$E$19)*ETo!$K150+ETo!$L150)</f>
        <v>1.5442867263628113</v>
      </c>
      <c r="S151" s="75">
        <f>MIN(R151*Constantes!$E$17,0.8*(AB150+Observaciones!$F150-Y151-AA151-Constantes!$D$14))</f>
        <v>-1.2596502019321321E-2</v>
      </c>
      <c r="T151" s="75">
        <f>IF(Observaciones!$F150&gt;0.05*Constantes!$E$18,((Observaciones!$F150-0.05*Constantes!$E$18)^2)/(Observaciones!$F150+0.95*Constantes!$E$18),0)</f>
        <v>0</v>
      </c>
      <c r="U151" s="75">
        <f>(T151*Escenarios!$E$9*10000)/1000</f>
        <v>0</v>
      </c>
      <c r="V151" s="75">
        <f>(Observaciones!$F150*Constantes!$E$28)/1000</f>
        <v>0</v>
      </c>
      <c r="W151" s="75">
        <f>(R151*Constantes!$E$28)/1000</f>
        <v>6.1771469054512451</v>
      </c>
      <c r="X151" s="75">
        <f t="shared" si="25"/>
        <v>0</v>
      </c>
      <c r="Y151" s="75">
        <f>IF(X151&gt;Constantes!$E$29,1000*((X151-Constantes!$E$29)/(Escenarios!$E$9*10000)),0)</f>
        <v>0</v>
      </c>
      <c r="Z151" s="75">
        <f>W151*1000/Escenarios!$E$9/10000+S151</f>
        <v>-2.4220820841883151E-4</v>
      </c>
      <c r="AA151" s="75">
        <f>MAX(0,AB150+Observaciones!$F150-Y151-Constantes!$D$13)</f>
        <v>0</v>
      </c>
      <c r="AB151" s="75">
        <f>AB150+Observaciones!$F150-Y151-Z151-AA151-AC150</f>
        <v>7.4844965806842669</v>
      </c>
      <c r="AC151" s="75">
        <f>MAX(0,(AB151-Constantes!$D$14)*(1-EXP(-Constantes!$D$22)))</f>
        <v>0</v>
      </c>
      <c r="AD151" s="75">
        <f t="shared" si="26"/>
        <v>192.00205657124084</v>
      </c>
      <c r="AE151" s="75">
        <f>MAX(0,(AD151-Constantes!$D$13)*(1-EXP(-Constantes!$D$23)))</f>
        <v>0.80819223964202669</v>
      </c>
      <c r="AF151" s="75">
        <f t="shared" si="27"/>
        <v>0.80819223964202669</v>
      </c>
      <c r="AG151" s="75">
        <f>0.0526*Y151*Observaciones!$F150^1.218</f>
        <v>0</v>
      </c>
      <c r="AH151" s="75">
        <f>AG151*Constantes!$E$35</f>
        <v>0</v>
      </c>
      <c r="AI151" s="75">
        <f t="shared" si="28"/>
        <v>0</v>
      </c>
      <c r="AJ151" s="15"/>
      <c r="AK151" s="74">
        <v>145</v>
      </c>
      <c r="AL151" s="140">
        <f>ETo!$I150*((1-Constantes!$F$19)*ETo!$K150+ETo!$L150)</f>
        <v>1.5041704078495748</v>
      </c>
      <c r="AM151" s="75">
        <f>MIN(AL151*Constantes!$F$17,0.8*(AV150+Observaciones!$F150-AS151-AU151-Constantes!$D$14))</f>
        <v>-3.0526759827594675E-3</v>
      </c>
      <c r="AN151" s="75">
        <f>IF(Observaciones!$F150&gt;0.05*Constantes!$F$18,((Observaciones!$F150-0.05*Constantes!$F$18)^2)/(Observaciones!$F150+0.95*Constantes!$F$18),0)</f>
        <v>0</v>
      </c>
      <c r="AO151" s="75">
        <f>(AN151*Escenarios!$F$9*10000)/1000</f>
        <v>0</v>
      </c>
      <c r="AP151" s="75">
        <f>(Observaciones!$F150*Constantes!$F$28)/1000</f>
        <v>0</v>
      </c>
      <c r="AQ151" s="75">
        <f>(AL151*Constantes!$F$28)/1000</f>
        <v>1.5041704078495748</v>
      </c>
      <c r="AR151" s="75">
        <f t="shared" si="29"/>
        <v>0</v>
      </c>
      <c r="AS151" s="75">
        <f>IF(AR151&gt;Constantes!$F$29,1000*((AR151-Constantes!$F$29)/(Escenarios!$F$9*10000)),0)</f>
        <v>0</v>
      </c>
      <c r="AT151" s="75">
        <f>AQ151*1000/Escenarios!$F$9/10000+AM151</f>
        <v>-4.4335167060317784E-5</v>
      </c>
      <c r="AU151" s="75">
        <f>MAX(0,AV150+Observaciones!$F150-AS151-Constantes!$D$13)</f>
        <v>0</v>
      </c>
      <c r="AV151" s="75">
        <f>AV150+Observaciones!$F150-AS151-AT151-AU151-AW150</f>
        <v>7.4962284901886109</v>
      </c>
      <c r="AW151" s="75">
        <f>MAX(0,(AV151-Constantes!$D$14)*(1-EXP(-Constantes!$D$22)))</f>
        <v>0</v>
      </c>
      <c r="AX151" s="75">
        <f t="shared" si="30"/>
        <v>193.18813704422809</v>
      </c>
      <c r="AY151" s="75">
        <f>MAX(0,(AX151-Constantes!$D$13)*(1-EXP(-Constantes!$D$23)))</f>
        <v>0.81638509592122865</v>
      </c>
      <c r="AZ151" s="75">
        <f t="shared" si="31"/>
        <v>0.81638509592122865</v>
      </c>
      <c r="BA151" s="75">
        <f>0.0526*AS151*Observaciones!$F150^1.218</f>
        <v>0</v>
      </c>
      <c r="BB151" s="75">
        <f>BA151*Constantes!$F$35</f>
        <v>0</v>
      </c>
      <c r="BC151" s="75">
        <f t="shared" si="32"/>
        <v>0</v>
      </c>
      <c r="BD151" s="15"/>
      <c r="BE151" s="74">
        <v>145</v>
      </c>
      <c r="BF151" s="75">
        <f>0.0526*Observaciones!$F150^2.218</f>
        <v>0</v>
      </c>
      <c r="BG151" s="75">
        <f>IF(Observaciones!$F150&gt;0.05*$BK$7,((Observaciones!$F150-0.05*$BK$7)^2)/(Observaciones!$F150+0.95*$BK$7),0)</f>
        <v>0</v>
      </c>
      <c r="BH151" s="75">
        <f>0.0526*BG151*Observaciones!$F150^1.218</f>
        <v>0</v>
      </c>
      <c r="BI151" s="28"/>
      <c r="BJ151" s="28"/>
      <c r="BK151" s="103"/>
      <c r="BL151" s="38"/>
    </row>
    <row r="152" spans="2:64" s="2" customFormat="1">
      <c r="B152" s="37"/>
      <c r="C152" s="74">
        <v>146</v>
      </c>
      <c r="D152" s="140">
        <f>ETo!$I151*((1-Constantes!$D$19)*ETo!$K151+ETo!$L151)</f>
        <v>1.5737034772821192</v>
      </c>
      <c r="E152" s="75">
        <f>MIN(D152*Constantes!$D$17,0.8*(H151+Observaciones!$F151-F152-G152-Constantes!$D$14))</f>
        <v>1.7112251384787669E-7</v>
      </c>
      <c r="F152" s="75">
        <f>IF(Observaciones!$F151&gt;0.05*Constantes!$D$18,((Observaciones!$F151-0.05*Constantes!$D$18)^2)/(Observaciones!$F151+0.95*Constantes!$D$18),0)</f>
        <v>0</v>
      </c>
      <c r="G152" s="75">
        <f>MAX(0,H151+Observaciones!$F151-F152-Constantes!$D$13)</f>
        <v>0</v>
      </c>
      <c r="H152" s="75">
        <f>H151+Observaciones!$F151-F152-E152-G152-I151</f>
        <v>7.5000000398357614</v>
      </c>
      <c r="I152" s="75">
        <f>MAX(0,(H152-Constantes!$D$14)*(1-EXP(-Constantes!$D$22)))</f>
        <v>5.4843069832343172E-10</v>
      </c>
      <c r="J152" s="75">
        <f t="shared" si="22"/>
        <v>185.0118739439134</v>
      </c>
      <c r="K152" s="75">
        <f>MAX(0,(J152-Constantes!$D$13)*(1-EXP(-Constantes!$D$23)))</f>
        <v>0.75990752124781025</v>
      </c>
      <c r="L152" s="75">
        <f t="shared" si="23"/>
        <v>0.75990752179624099</v>
      </c>
      <c r="M152" s="75">
        <f>0.0526*F152*Observaciones!$F151^1.218</f>
        <v>0</v>
      </c>
      <c r="N152" s="75">
        <f>M152*Constantes!$D$35</f>
        <v>0</v>
      </c>
      <c r="O152" s="75">
        <f t="shared" si="24"/>
        <v>0</v>
      </c>
      <c r="P152" s="15"/>
      <c r="Q152" s="74">
        <v>146</v>
      </c>
      <c r="R152" s="140">
        <f>ETo!$I151*((1-Constantes!$E$19)*ETo!$K151+ETo!$L151)</f>
        <v>1.5737034772821192</v>
      </c>
      <c r="S152" s="75">
        <f>MIN(R152*Constantes!$E$17,0.8*(AB151+Observaciones!$F151-Y152-AA152-Constantes!$D$14))</f>
        <v>-1.2402735452586456E-2</v>
      </c>
      <c r="T152" s="75">
        <f>IF(Observaciones!$F151&gt;0.05*Constantes!$E$18,((Observaciones!$F151-0.05*Constantes!$E$18)^2)/(Observaciones!$F151+0.95*Constantes!$E$18),0)</f>
        <v>0</v>
      </c>
      <c r="U152" s="75">
        <f>(T152*Escenarios!$E$9*10000)/1000</f>
        <v>0</v>
      </c>
      <c r="V152" s="75">
        <f>(Observaciones!$F151*Constantes!$E$28)/1000</f>
        <v>0</v>
      </c>
      <c r="W152" s="75">
        <f>(R152*Constantes!$E$28)/1000</f>
        <v>6.2948139091284769</v>
      </c>
      <c r="X152" s="75">
        <f t="shared" si="25"/>
        <v>0</v>
      </c>
      <c r="Y152" s="75">
        <f>IF(X152&gt;Constantes!$E$29,1000*((X152-Constantes!$E$29)/(Escenarios!$E$9*10000)),0)</f>
        <v>0</v>
      </c>
      <c r="Z152" s="75">
        <f>W152*1000/Escenarios!$E$9/10000+S152</f>
        <v>1.8689236567049662E-4</v>
      </c>
      <c r="AA152" s="75">
        <f>MAX(0,AB151+Observaciones!$F151-Y152-Constantes!$D$13)</f>
        <v>0</v>
      </c>
      <c r="AB152" s="75">
        <f>AB151+Observaciones!$F151-Y152-Z152-AA152-AC151</f>
        <v>7.4843096883185964</v>
      </c>
      <c r="AC152" s="75">
        <f>MAX(0,(AB152-Constantes!$D$14)*(1-EXP(-Constantes!$D$22)))</f>
        <v>0</v>
      </c>
      <c r="AD152" s="75">
        <f t="shared" si="26"/>
        <v>191.1938643315988</v>
      </c>
      <c r="AE152" s="75">
        <f>MAX(0,(AD152-Constantes!$D$13)*(1-EXP(-Constantes!$D$23)))</f>
        <v>0.80260964805894719</v>
      </c>
      <c r="AF152" s="75">
        <f t="shared" si="27"/>
        <v>0.80260964805894719</v>
      </c>
      <c r="AG152" s="75">
        <f>0.0526*Y152*Observaciones!$F151^1.218</f>
        <v>0</v>
      </c>
      <c r="AH152" s="75">
        <f>AG152*Constantes!$E$35</f>
        <v>0</v>
      </c>
      <c r="AI152" s="75">
        <f t="shared" si="28"/>
        <v>0</v>
      </c>
      <c r="AJ152" s="15"/>
      <c r="AK152" s="74">
        <v>146</v>
      </c>
      <c r="AL152" s="140">
        <f>ETo!$I151*((1-Constantes!$F$19)*ETo!$K151+ETo!$L151)</f>
        <v>1.5328340243061711</v>
      </c>
      <c r="AM152" s="75">
        <f>MIN(AL152*Constantes!$F$17,0.8*(AV151+Observaciones!$F151-AS152-AU152-Constantes!$D$14))</f>
        <v>-3.0172078491112588E-3</v>
      </c>
      <c r="AN152" s="75">
        <f>IF(Observaciones!$F151&gt;0.05*Constantes!$F$18,((Observaciones!$F151-0.05*Constantes!$F$18)^2)/(Observaciones!$F151+0.95*Constantes!$F$18),0)</f>
        <v>0</v>
      </c>
      <c r="AO152" s="75">
        <f>(AN152*Escenarios!$F$9*10000)/1000</f>
        <v>0</v>
      </c>
      <c r="AP152" s="75">
        <f>(Observaciones!$F151*Constantes!$F$28)/1000</f>
        <v>0</v>
      </c>
      <c r="AQ152" s="75">
        <f>(AL152*Constantes!$F$28)/1000</f>
        <v>1.5328340243061711</v>
      </c>
      <c r="AR152" s="75">
        <f t="shared" si="29"/>
        <v>0</v>
      </c>
      <c r="AS152" s="75">
        <f>IF(AR152&gt;Constantes!$F$29,1000*((AR152-Constantes!$F$29)/(Escenarios!$F$9*10000)),0)</f>
        <v>0</v>
      </c>
      <c r="AT152" s="75">
        <f>AQ152*1000/Escenarios!$F$9/10000+AM152</f>
        <v>4.8460199501083791E-5</v>
      </c>
      <c r="AU152" s="75">
        <f>MAX(0,AV151+Observaciones!$F151-AS152-Constantes!$D$13)</f>
        <v>0</v>
      </c>
      <c r="AV152" s="75">
        <f>AV151+Observaciones!$F151-AS152-AT152-AU152-AW151</f>
        <v>7.4961800299891097</v>
      </c>
      <c r="AW152" s="75">
        <f>MAX(0,(AV152-Constantes!$D$14)*(1-EXP(-Constantes!$D$22)))</f>
        <v>0</v>
      </c>
      <c r="AX152" s="75">
        <f t="shared" si="30"/>
        <v>192.37175194830687</v>
      </c>
      <c r="AY152" s="75">
        <f>MAX(0,(AX152-Constantes!$D$13)*(1-EXP(-Constantes!$D$23)))</f>
        <v>0.81074591214601699</v>
      </c>
      <c r="AZ152" s="75">
        <f t="shared" si="31"/>
        <v>0.81074591214601699</v>
      </c>
      <c r="BA152" s="75">
        <f>0.0526*AS152*Observaciones!$F151^1.218</f>
        <v>0</v>
      </c>
      <c r="BB152" s="75">
        <f>BA152*Constantes!$F$35</f>
        <v>0</v>
      </c>
      <c r="BC152" s="75">
        <f t="shared" si="32"/>
        <v>0</v>
      </c>
      <c r="BD152" s="15"/>
      <c r="BE152" s="74">
        <v>146</v>
      </c>
      <c r="BF152" s="75">
        <f>0.0526*Observaciones!$F151^2.218</f>
        <v>0</v>
      </c>
      <c r="BG152" s="75">
        <f>IF(Observaciones!$F151&gt;0.05*$BK$7,((Observaciones!$F151-0.05*$BK$7)^2)/(Observaciones!$F151+0.95*$BK$7),0)</f>
        <v>0</v>
      </c>
      <c r="BH152" s="75">
        <f>0.0526*BG152*Observaciones!$F151^1.218</f>
        <v>0</v>
      </c>
      <c r="BI152" s="28"/>
      <c r="BJ152" s="28"/>
      <c r="BK152" s="103"/>
      <c r="BL152" s="38"/>
    </row>
    <row r="153" spans="2:64" s="2" customFormat="1">
      <c r="B153" s="37"/>
      <c r="C153" s="74">
        <v>147</v>
      </c>
      <c r="D153" s="140">
        <f>ETo!$I152*((1-Constantes!$D$19)*ETo!$K152+ETo!$L152)</f>
        <v>1.5796290651745668</v>
      </c>
      <c r="E153" s="75">
        <f>MIN(D153*Constantes!$D$17,0.8*(H152+Observaciones!$F152-F153-G153-Constantes!$D$14))</f>
        <v>3.1868609084995114E-8</v>
      </c>
      <c r="F153" s="75">
        <f>IF(Observaciones!$F152&gt;0.05*Constantes!$D$18,((Observaciones!$F152-0.05*Constantes!$D$18)^2)/(Observaciones!$F152+0.95*Constantes!$D$18),0)</f>
        <v>0</v>
      </c>
      <c r="G153" s="75">
        <f>MAX(0,H152+Observaciones!$F152-F153-Constantes!$D$13)</f>
        <v>0</v>
      </c>
      <c r="H153" s="75">
        <f>H152+Observaciones!$F152-F153-E153-G153-I152</f>
        <v>7.5000000074187216</v>
      </c>
      <c r="I153" s="75">
        <f>MAX(0,(H153-Constantes!$D$14)*(1-EXP(-Constantes!$D$22)))</f>
        <v>1.0213573305821542E-10</v>
      </c>
      <c r="J153" s="75">
        <f t="shared" si="22"/>
        <v>184.25196642266559</v>
      </c>
      <c r="K153" s="75">
        <f>MAX(0,(J153-Constantes!$D$13)*(1-EXP(-Constantes!$D$23)))</f>
        <v>0.7546584565773603</v>
      </c>
      <c r="L153" s="75">
        <f t="shared" si="23"/>
        <v>0.75465845667949605</v>
      </c>
      <c r="M153" s="75">
        <f>0.0526*F153*Observaciones!$F152^1.218</f>
        <v>0</v>
      </c>
      <c r="N153" s="75">
        <f>M153*Constantes!$D$35</f>
        <v>0</v>
      </c>
      <c r="O153" s="75">
        <f t="shared" si="24"/>
        <v>0</v>
      </c>
      <c r="P153" s="15"/>
      <c r="Q153" s="74">
        <v>147</v>
      </c>
      <c r="R153" s="140">
        <f>ETo!$I152*((1-Constantes!$E$19)*ETo!$K152+ETo!$L152)</f>
        <v>1.5796290651745668</v>
      </c>
      <c r="S153" s="75">
        <f>MIN(R153*Constantes!$E$17,0.8*(AB152+Observaciones!$F152-Y153-AA153-Constantes!$D$14))</f>
        <v>-1.2552249345122847E-2</v>
      </c>
      <c r="T153" s="75">
        <f>IF(Observaciones!$F152&gt;0.05*Constantes!$E$18,((Observaciones!$F152-0.05*Constantes!$E$18)^2)/(Observaciones!$F152+0.95*Constantes!$E$18),0)</f>
        <v>0</v>
      </c>
      <c r="U153" s="75">
        <f>(T153*Escenarios!$E$9*10000)/1000</f>
        <v>0</v>
      </c>
      <c r="V153" s="75">
        <f>(Observaciones!$F152*Constantes!$E$28)/1000</f>
        <v>0</v>
      </c>
      <c r="W153" s="75">
        <f>(R153*Constantes!$E$28)/1000</f>
        <v>6.3185162606982672</v>
      </c>
      <c r="X153" s="75">
        <f t="shared" si="25"/>
        <v>0</v>
      </c>
      <c r="Y153" s="75">
        <f>IF(X153&gt;Constantes!$E$29,1000*((X153-Constantes!$E$29)/(Escenarios!$E$9*10000)),0)</f>
        <v>0</v>
      </c>
      <c r="Z153" s="75">
        <f>W153*1000/Escenarios!$E$9/10000+S153</f>
        <v>8.4783176273689823E-5</v>
      </c>
      <c r="AA153" s="75">
        <f>MAX(0,AB152+Observaciones!$F152-Y153-Constantes!$D$13)</f>
        <v>0</v>
      </c>
      <c r="AB153" s="75">
        <f>AB152+Observaciones!$F152-Y153-Z153-AA153-AC152</f>
        <v>7.4842249051423231</v>
      </c>
      <c r="AC153" s="75">
        <f>MAX(0,(AB153-Constantes!$D$14)*(1-EXP(-Constantes!$D$22)))</f>
        <v>0</v>
      </c>
      <c r="AD153" s="75">
        <f t="shared" si="26"/>
        <v>190.39125468353987</v>
      </c>
      <c r="AE153" s="75">
        <f>MAX(0,(AD153-Constantes!$D$13)*(1-EXP(-Constantes!$D$23)))</f>
        <v>0.79706561825270106</v>
      </c>
      <c r="AF153" s="75">
        <f t="shared" si="27"/>
        <v>0.79706561825270106</v>
      </c>
      <c r="AG153" s="75">
        <f>0.0526*Y153*Observaciones!$F152^1.218</f>
        <v>0</v>
      </c>
      <c r="AH153" s="75">
        <f>AG153*Constantes!$E$35</f>
        <v>0</v>
      </c>
      <c r="AI153" s="75">
        <f t="shared" si="28"/>
        <v>0</v>
      </c>
      <c r="AJ153" s="15"/>
      <c r="AK153" s="74">
        <v>147</v>
      </c>
      <c r="AL153" s="140">
        <f>ETo!$I152*((1-Constantes!$F$19)*ETo!$K152+ETo!$L152)</f>
        <v>1.5385745683414227</v>
      </c>
      <c r="AM153" s="75">
        <f>MIN(AL153*Constantes!$F$17,0.8*(AV152+Observaciones!$F152-AS153-AU153-Constantes!$D$14))</f>
        <v>-3.055976008712236E-3</v>
      </c>
      <c r="AN153" s="75">
        <f>IF(Observaciones!$F152&gt;0.05*Constantes!$F$18,((Observaciones!$F152-0.05*Constantes!$F$18)^2)/(Observaciones!$F152+0.95*Constantes!$F$18),0)</f>
        <v>0</v>
      </c>
      <c r="AO153" s="75">
        <f>(AN153*Escenarios!$F$9*10000)/1000</f>
        <v>0</v>
      </c>
      <c r="AP153" s="75">
        <f>(Observaciones!$F152*Constantes!$F$28)/1000</f>
        <v>0</v>
      </c>
      <c r="AQ153" s="75">
        <f>(AL153*Constantes!$F$28)/1000</f>
        <v>1.5385745683414227</v>
      </c>
      <c r="AR153" s="75">
        <f t="shared" si="29"/>
        <v>0</v>
      </c>
      <c r="AS153" s="75">
        <f>IF(AR153&gt;Constantes!$F$29,1000*((AR153-Constantes!$F$29)/(Escenarios!$F$9*10000)),0)</f>
        <v>0</v>
      </c>
      <c r="AT153" s="75">
        <f>AQ153*1000/Escenarios!$F$9/10000+AM153</f>
        <v>2.1173127970609135E-5</v>
      </c>
      <c r="AU153" s="75">
        <f>MAX(0,AV152+Observaciones!$F152-AS153-Constantes!$D$13)</f>
        <v>0</v>
      </c>
      <c r="AV153" s="75">
        <f>AV152+Observaciones!$F152-AS153-AT153-AU153-AW152</f>
        <v>7.4961588568611388</v>
      </c>
      <c r="AW153" s="75">
        <f>MAX(0,(AV153-Constantes!$D$14)*(1-EXP(-Constantes!$D$22)))</f>
        <v>0</v>
      </c>
      <c r="AX153" s="75">
        <f t="shared" si="30"/>
        <v>191.56100603616085</v>
      </c>
      <c r="AY153" s="75">
        <f>MAX(0,(AX153-Constantes!$D$13)*(1-EXP(-Constantes!$D$23)))</f>
        <v>0.80514568105846396</v>
      </c>
      <c r="AZ153" s="75">
        <f t="shared" si="31"/>
        <v>0.80514568105846396</v>
      </c>
      <c r="BA153" s="75">
        <f>0.0526*AS153*Observaciones!$F152^1.218</f>
        <v>0</v>
      </c>
      <c r="BB153" s="75">
        <f>BA153*Constantes!$F$35</f>
        <v>0</v>
      </c>
      <c r="BC153" s="75">
        <f t="shared" si="32"/>
        <v>0</v>
      </c>
      <c r="BD153" s="15"/>
      <c r="BE153" s="74">
        <v>147</v>
      </c>
      <c r="BF153" s="75">
        <f>0.0526*Observaciones!$F152^2.218</f>
        <v>0</v>
      </c>
      <c r="BG153" s="75">
        <f>IF(Observaciones!$F152&gt;0.05*$BK$7,((Observaciones!$F152-0.05*$BK$7)^2)/(Observaciones!$F152+0.95*$BK$7),0)</f>
        <v>0</v>
      </c>
      <c r="BH153" s="75">
        <f>0.0526*BG153*Observaciones!$F152^1.218</f>
        <v>0</v>
      </c>
      <c r="BI153" s="28"/>
      <c r="BJ153" s="28"/>
      <c r="BK153" s="103"/>
      <c r="BL153" s="38"/>
    </row>
    <row r="154" spans="2:64" s="2" customFormat="1">
      <c r="B154" s="37"/>
      <c r="C154" s="74">
        <v>148</v>
      </c>
      <c r="D154" s="140">
        <f>ETo!$I153*((1-Constantes!$D$19)*ETo!$K153+ETo!$L153)</f>
        <v>1.5459108170281453</v>
      </c>
      <c r="E154" s="75">
        <f>MIN(D154*Constantes!$D$17,0.8*(H153+Observaciones!$F153-F154-G154-Constantes!$D$14))</f>
        <v>5.934977309607348E-9</v>
      </c>
      <c r="F154" s="75">
        <f>IF(Observaciones!$F153&gt;0.05*Constantes!$D$18,((Observaciones!$F153-0.05*Constantes!$D$18)^2)/(Observaciones!$F153+0.95*Constantes!$D$18),0)</f>
        <v>0</v>
      </c>
      <c r="G154" s="75">
        <f>MAX(0,H153+Observaciones!$F153-F154-Constantes!$D$13)</f>
        <v>0</v>
      </c>
      <c r="H154" s="75">
        <f>H153+Observaciones!$F153-F154-E154-G154-I153</f>
        <v>7.5000000013816086</v>
      </c>
      <c r="I154" s="75">
        <f>MAX(0,(H154-Constantes!$D$14)*(1-EXP(-Constantes!$D$22)))</f>
        <v>1.9021013943680044E-11</v>
      </c>
      <c r="J154" s="75">
        <f t="shared" si="22"/>
        <v>183.49730796608821</v>
      </c>
      <c r="K154" s="75">
        <f>MAX(0,(J154-Constantes!$D$13)*(1-EXP(-Constantes!$D$23)))</f>
        <v>0.74944564984507256</v>
      </c>
      <c r="L154" s="75">
        <f t="shared" si="23"/>
        <v>0.74944564986409357</v>
      </c>
      <c r="M154" s="75">
        <f>0.0526*F154*Observaciones!$F153^1.218</f>
        <v>0</v>
      </c>
      <c r="N154" s="75">
        <f>M154*Constantes!$D$35</f>
        <v>0</v>
      </c>
      <c r="O154" s="75">
        <f t="shared" si="24"/>
        <v>0</v>
      </c>
      <c r="P154" s="15"/>
      <c r="Q154" s="74">
        <v>148</v>
      </c>
      <c r="R154" s="140">
        <f>ETo!$I153*((1-Constantes!$E$19)*ETo!$K153+ETo!$L153)</f>
        <v>1.5459108170281453</v>
      </c>
      <c r="S154" s="75">
        <f>MIN(R154*Constantes!$E$17,0.8*(AB153+Observaciones!$F153-Y154-AA154-Constantes!$D$14))</f>
        <v>-1.2620075886141537E-2</v>
      </c>
      <c r="T154" s="75">
        <f>IF(Observaciones!$F153&gt;0.05*Constantes!$E$18,((Observaciones!$F153-0.05*Constantes!$E$18)^2)/(Observaciones!$F153+0.95*Constantes!$E$18),0)</f>
        <v>0</v>
      </c>
      <c r="U154" s="75">
        <f>(T154*Escenarios!$E$9*10000)/1000</f>
        <v>0</v>
      </c>
      <c r="V154" s="75">
        <f>(Observaciones!$F153*Constantes!$E$28)/1000</f>
        <v>0</v>
      </c>
      <c r="W154" s="75">
        <f>(R154*Constantes!$E$28)/1000</f>
        <v>6.183643268112581</v>
      </c>
      <c r="X154" s="75">
        <f t="shared" si="25"/>
        <v>0</v>
      </c>
      <c r="Y154" s="75">
        <f>IF(X154&gt;Constantes!$E$29,1000*((X154-Constantes!$E$29)/(Escenarios!$E$9*10000)),0)</f>
        <v>0</v>
      </c>
      <c r="Z154" s="75">
        <f>W154*1000/Escenarios!$E$9/10000+S154</f>
        <v>-2.5278934991637518E-4</v>
      </c>
      <c r="AA154" s="75">
        <f>MAX(0,AB153+Observaciones!$F153-Y154-Constantes!$D$13)</f>
        <v>0</v>
      </c>
      <c r="AB154" s="75">
        <f>AB153+Observaciones!$F153-Y154-Z154-AA154-AC153</f>
        <v>7.4844776944922398</v>
      </c>
      <c r="AC154" s="75">
        <f>MAX(0,(AB154-Constantes!$D$14)*(1-EXP(-Constantes!$D$22)))</f>
        <v>0</v>
      </c>
      <c r="AD154" s="75">
        <f t="shared" si="26"/>
        <v>189.59418906528717</v>
      </c>
      <c r="AE154" s="75">
        <f>MAX(0,(AD154-Constantes!$D$13)*(1-EXP(-Constantes!$D$23)))</f>
        <v>0.79155988385763876</v>
      </c>
      <c r="AF154" s="75">
        <f t="shared" si="27"/>
        <v>0.79155988385763876</v>
      </c>
      <c r="AG154" s="75">
        <f>0.0526*Y154*Observaciones!$F153^1.218</f>
        <v>0</v>
      </c>
      <c r="AH154" s="75">
        <f>AG154*Constantes!$E$35</f>
        <v>0</v>
      </c>
      <c r="AI154" s="75">
        <f t="shared" si="28"/>
        <v>0</v>
      </c>
      <c r="AJ154" s="15"/>
      <c r="AK154" s="74">
        <v>148</v>
      </c>
      <c r="AL154" s="140">
        <f>ETo!$I153*((1-Constantes!$F$19)*ETo!$K153+ETo!$L153)</f>
        <v>1.5056061255987616</v>
      </c>
      <c r="AM154" s="75">
        <f>MIN(AL154*Constantes!$F$17,0.8*(AV153+Observaciones!$F153-AS154-AU154-Constantes!$D$14))</f>
        <v>-3.0729145110889537E-3</v>
      </c>
      <c r="AN154" s="75">
        <f>IF(Observaciones!$F153&gt;0.05*Constantes!$F$18,((Observaciones!$F153-0.05*Constantes!$F$18)^2)/(Observaciones!$F153+0.95*Constantes!$F$18),0)</f>
        <v>0</v>
      </c>
      <c r="AO154" s="75">
        <f>(AN154*Escenarios!$F$9*10000)/1000</f>
        <v>0</v>
      </c>
      <c r="AP154" s="75">
        <f>(Observaciones!$F153*Constantes!$F$28)/1000</f>
        <v>0</v>
      </c>
      <c r="AQ154" s="75">
        <f>(AL154*Constantes!$F$28)/1000</f>
        <v>1.5056061255987616</v>
      </c>
      <c r="AR154" s="75">
        <f t="shared" si="29"/>
        <v>0</v>
      </c>
      <c r="AS154" s="75">
        <f>IF(AR154&gt;Constantes!$F$29,1000*((AR154-Constantes!$F$29)/(Escenarios!$F$9*10000)),0)</f>
        <v>0</v>
      </c>
      <c r="AT154" s="75">
        <f>AQ154*1000/Escenarios!$F$9/10000+AM154</f>
        <v>-6.1702259891430709E-5</v>
      </c>
      <c r="AU154" s="75">
        <f>MAX(0,AV153+Observaciones!$F153-AS154-Constantes!$D$13)</f>
        <v>0</v>
      </c>
      <c r="AV154" s="75">
        <f>AV153+Observaciones!$F153-AS154-AT154-AU154-AW153</f>
        <v>7.4962205591210305</v>
      </c>
      <c r="AW154" s="75">
        <f>MAX(0,(AV154-Constantes!$D$14)*(1-EXP(-Constantes!$D$22)))</f>
        <v>0</v>
      </c>
      <c r="AX154" s="75">
        <f t="shared" si="30"/>
        <v>190.75586035510239</v>
      </c>
      <c r="AY154" s="75">
        <f>MAX(0,(AX154-Constantes!$D$13)*(1-EXP(-Constantes!$D$23)))</f>
        <v>0.79958413359270175</v>
      </c>
      <c r="AZ154" s="75">
        <f t="shared" si="31"/>
        <v>0.79958413359270175</v>
      </c>
      <c r="BA154" s="75">
        <f>0.0526*AS154*Observaciones!$F153^1.218</f>
        <v>0</v>
      </c>
      <c r="BB154" s="75">
        <f>BA154*Constantes!$F$35</f>
        <v>0</v>
      </c>
      <c r="BC154" s="75">
        <f t="shared" si="32"/>
        <v>0</v>
      </c>
      <c r="BD154" s="15"/>
      <c r="BE154" s="74">
        <v>148</v>
      </c>
      <c r="BF154" s="75">
        <f>0.0526*Observaciones!$F153^2.218</f>
        <v>0</v>
      </c>
      <c r="BG154" s="75">
        <f>IF(Observaciones!$F153&gt;0.05*$BK$7,((Observaciones!$F153-0.05*$BK$7)^2)/(Observaciones!$F153+0.95*$BK$7),0)</f>
        <v>0</v>
      </c>
      <c r="BH154" s="75">
        <f>0.0526*BG154*Observaciones!$F153^1.218</f>
        <v>0</v>
      </c>
      <c r="BI154" s="28"/>
      <c r="BJ154" s="28"/>
      <c r="BK154" s="103"/>
      <c r="BL154" s="38"/>
    </row>
    <row r="155" spans="2:64" s="2" customFormat="1">
      <c r="B155" s="37"/>
      <c r="C155" s="74">
        <v>149</v>
      </c>
      <c r="D155" s="140">
        <f>ETo!$I154*((1-Constantes!$D$19)*ETo!$K154+ETo!$L154)</f>
        <v>1.5378086424052109</v>
      </c>
      <c r="E155" s="75">
        <f>MIN(D155*Constantes!$D$17,0.8*(H154+Observaciones!$F154-F155-G155-Constantes!$D$14))</f>
        <v>1.1052868842398312E-9</v>
      </c>
      <c r="F155" s="75">
        <f>IF(Observaciones!$F154&gt;0.05*Constantes!$D$18,((Observaciones!$F154-0.05*Constantes!$D$18)^2)/(Observaciones!$F154+0.95*Constantes!$D$18),0)</f>
        <v>0</v>
      </c>
      <c r="G155" s="75">
        <f>MAX(0,H154+Observaciones!$F154-F155-Constantes!$D$13)</f>
        <v>0</v>
      </c>
      <c r="H155" s="75">
        <f>H154+Observaciones!$F154-F155-E155-G155-I154</f>
        <v>7.5000000002573008</v>
      </c>
      <c r="I155" s="75">
        <f>MAX(0,(H155-Constantes!$D$14)*(1-EXP(-Constantes!$D$22)))</f>
        <v>3.542336798819706E-12</v>
      </c>
      <c r="J155" s="75">
        <f t="shared" si="22"/>
        <v>182.74786231624313</v>
      </c>
      <c r="K155" s="75">
        <f>MAX(0,(J155-Constantes!$D$13)*(1-EXP(-Constantes!$D$23)))</f>
        <v>0.74426885059907411</v>
      </c>
      <c r="L155" s="75">
        <f t="shared" si="23"/>
        <v>0.74426885060261649</v>
      </c>
      <c r="M155" s="75">
        <f>0.0526*F155*Observaciones!$F154^1.218</f>
        <v>0</v>
      </c>
      <c r="N155" s="75">
        <f>M155*Constantes!$D$35</f>
        <v>0</v>
      </c>
      <c r="O155" s="75">
        <f t="shared" si="24"/>
        <v>0</v>
      </c>
      <c r="P155" s="15"/>
      <c r="Q155" s="74">
        <v>149</v>
      </c>
      <c r="R155" s="140">
        <f>ETo!$I154*((1-Constantes!$E$19)*ETo!$K154+ETo!$L154)</f>
        <v>1.5378086424052109</v>
      </c>
      <c r="S155" s="75">
        <f>MIN(R155*Constantes!$E$17,0.8*(AB154+Observaciones!$F154-Y155-AA155-Constantes!$D$14))</f>
        <v>-1.2417844406208189E-2</v>
      </c>
      <c r="T155" s="75">
        <f>IF(Observaciones!$F154&gt;0.05*Constantes!$E$18,((Observaciones!$F154-0.05*Constantes!$E$18)^2)/(Observaciones!$F154+0.95*Constantes!$E$18),0)</f>
        <v>0</v>
      </c>
      <c r="U155" s="75">
        <f>(T155*Escenarios!$E$9*10000)/1000</f>
        <v>0</v>
      </c>
      <c r="V155" s="75">
        <f>(Observaciones!$F154*Constantes!$E$28)/1000</f>
        <v>0</v>
      </c>
      <c r="W155" s="75">
        <f>(R155*Constantes!$E$28)/1000</f>
        <v>6.1512345696208435</v>
      </c>
      <c r="X155" s="75">
        <f t="shared" si="25"/>
        <v>0</v>
      </c>
      <c r="Y155" s="75">
        <f>IF(X155&gt;Constantes!$E$29,1000*((X155-Constantes!$E$29)/(Escenarios!$E$9*10000)),0)</f>
        <v>0</v>
      </c>
      <c r="Z155" s="75">
        <f>W155*1000/Escenarios!$E$9/10000+S155</f>
        <v>-1.1537526696650362E-4</v>
      </c>
      <c r="AA155" s="75">
        <f>MAX(0,AB154+Observaciones!$F154-Y155-Constantes!$D$13)</f>
        <v>0</v>
      </c>
      <c r="AB155" s="75">
        <f>AB154+Observaciones!$F154-Y155-Z155-AA155-AC154</f>
        <v>7.4845930697592067</v>
      </c>
      <c r="AC155" s="75">
        <f>MAX(0,(AB155-Constantes!$D$14)*(1-EXP(-Constantes!$D$22)))</f>
        <v>0</v>
      </c>
      <c r="AD155" s="75">
        <f t="shared" si="26"/>
        <v>188.80262918142952</v>
      </c>
      <c r="AE155" s="75">
        <f>MAX(0,(AD155-Constantes!$D$13)*(1-EXP(-Constantes!$D$23)))</f>
        <v>0.78609218034803285</v>
      </c>
      <c r="AF155" s="75">
        <f t="shared" si="27"/>
        <v>0.78609218034803285</v>
      </c>
      <c r="AG155" s="75">
        <f>0.0526*Y155*Observaciones!$F154^1.218</f>
        <v>0</v>
      </c>
      <c r="AH155" s="75">
        <f>AG155*Constantes!$E$35</f>
        <v>0</v>
      </c>
      <c r="AI155" s="75">
        <f t="shared" si="28"/>
        <v>0</v>
      </c>
      <c r="AJ155" s="15"/>
      <c r="AK155" s="74">
        <v>149</v>
      </c>
      <c r="AL155" s="140">
        <f>ETo!$I154*((1-Constantes!$F$19)*ETo!$K154+ETo!$L154)</f>
        <v>1.4976517774088074</v>
      </c>
      <c r="AM155" s="75">
        <f>MIN(AL155*Constantes!$F$17,0.8*(AV154+Observaciones!$F154-AS155-AU155-Constantes!$D$14))</f>
        <v>-3.023552703175625E-3</v>
      </c>
      <c r="AN155" s="75">
        <f>IF(Observaciones!$F154&gt;0.05*Constantes!$F$18,((Observaciones!$F154-0.05*Constantes!$F$18)^2)/(Observaciones!$F154+0.95*Constantes!$F$18),0)</f>
        <v>0</v>
      </c>
      <c r="AO155" s="75">
        <f>(AN155*Escenarios!$F$9*10000)/1000</f>
        <v>0</v>
      </c>
      <c r="AP155" s="75">
        <f>(Observaciones!$F154*Constantes!$F$28)/1000</f>
        <v>0</v>
      </c>
      <c r="AQ155" s="75">
        <f>(AL155*Constantes!$F$28)/1000</f>
        <v>1.4976517774088074</v>
      </c>
      <c r="AR155" s="75">
        <f t="shared" si="29"/>
        <v>0</v>
      </c>
      <c r="AS155" s="75">
        <f>IF(AR155&gt;Constantes!$F$29,1000*((AR155-Constantes!$F$29)/(Escenarios!$F$9*10000)),0)</f>
        <v>0</v>
      </c>
      <c r="AT155" s="75">
        <f>AQ155*1000/Escenarios!$F$9/10000+AM155</f>
        <v>-2.8249148358010061E-5</v>
      </c>
      <c r="AU155" s="75">
        <f>MAX(0,AV154+Observaciones!$F154-AS155-Constantes!$D$13)</f>
        <v>0</v>
      </c>
      <c r="AV155" s="75">
        <f>AV154+Observaciones!$F154-AS155-AT155-AU155-AW154</f>
        <v>7.4962488082693888</v>
      </c>
      <c r="AW155" s="75">
        <f>MAX(0,(AV155-Constantes!$D$14)*(1-EXP(-Constantes!$D$22)))</f>
        <v>0</v>
      </c>
      <c r="AX155" s="75">
        <f t="shared" si="30"/>
        <v>189.95627622150968</v>
      </c>
      <c r="AY155" s="75">
        <f>MAX(0,(AX155-Constantes!$D$13)*(1-EXP(-Constantes!$D$23)))</f>
        <v>0.79406100254143652</v>
      </c>
      <c r="AZ155" s="75">
        <f t="shared" si="31"/>
        <v>0.79406100254143652</v>
      </c>
      <c r="BA155" s="75">
        <f>0.0526*AS155*Observaciones!$F154^1.218</f>
        <v>0</v>
      </c>
      <c r="BB155" s="75">
        <f>BA155*Constantes!$F$35</f>
        <v>0</v>
      </c>
      <c r="BC155" s="75">
        <f t="shared" si="32"/>
        <v>0</v>
      </c>
      <c r="BD155" s="15"/>
      <c r="BE155" s="74">
        <v>149</v>
      </c>
      <c r="BF155" s="75">
        <f>0.0526*Observaciones!$F154^2.218</f>
        <v>0</v>
      </c>
      <c r="BG155" s="75">
        <f>IF(Observaciones!$F154&gt;0.05*$BK$7,((Observaciones!$F154-0.05*$BK$7)^2)/(Observaciones!$F154+0.95*$BK$7),0)</f>
        <v>0</v>
      </c>
      <c r="BH155" s="75">
        <f>0.0526*BG155*Observaciones!$F154^1.218</f>
        <v>0</v>
      </c>
      <c r="BI155" s="28"/>
      <c r="BJ155" s="28"/>
      <c r="BK155" s="103"/>
      <c r="BL155" s="38"/>
    </row>
    <row r="156" spans="2:64" s="2" customFormat="1">
      <c r="B156" s="37"/>
      <c r="C156" s="74">
        <v>150</v>
      </c>
      <c r="D156" s="140">
        <f>ETo!$I155*((1-Constantes!$D$19)*ETo!$K155+ETo!$L155)</f>
        <v>1.5067887720127295</v>
      </c>
      <c r="E156" s="75">
        <f>MIN(D156*Constantes!$D$17,0.8*(H155+Observaciones!$F155-F156-G156-Constantes!$D$14))</f>
        <v>2.0584067783602222E-10</v>
      </c>
      <c r="F156" s="75">
        <f>IF(Observaciones!$F155&gt;0.05*Constantes!$D$18,((Observaciones!$F155-0.05*Constantes!$D$18)^2)/(Observaciones!$F155+0.95*Constantes!$D$18),0)</f>
        <v>0</v>
      </c>
      <c r="G156" s="75">
        <f>MAX(0,H155+Observaciones!$F155-F156-Constantes!$D$13)</f>
        <v>0</v>
      </c>
      <c r="H156" s="75">
        <f>H155+Observaciones!$F155-F156-E156-G156-I155</f>
        <v>7.5000000000479181</v>
      </c>
      <c r="I156" s="75">
        <f>MAX(0,(H156-Constantes!$D$14)*(1-EXP(-Constantes!$D$22)))</f>
        <v>6.5970283447460935E-13</v>
      </c>
      <c r="J156" s="75">
        <f t="shared" si="22"/>
        <v>182.00359346564406</v>
      </c>
      <c r="K156" s="75">
        <f>MAX(0,(J156-Constantes!$D$13)*(1-EXP(-Constantes!$D$23)))</f>
        <v>0.73912781011748896</v>
      </c>
      <c r="L156" s="75">
        <f t="shared" si="23"/>
        <v>0.73912781011814865</v>
      </c>
      <c r="M156" s="75">
        <f>0.0526*F156*Observaciones!$F155^1.218</f>
        <v>0</v>
      </c>
      <c r="N156" s="75">
        <f>M156*Constantes!$D$35</f>
        <v>0</v>
      </c>
      <c r="O156" s="75">
        <f t="shared" si="24"/>
        <v>0</v>
      </c>
      <c r="P156" s="15"/>
      <c r="Q156" s="74">
        <v>150</v>
      </c>
      <c r="R156" s="140">
        <f>ETo!$I155*((1-Constantes!$E$19)*ETo!$K155+ETo!$L155)</f>
        <v>1.5067887720127295</v>
      </c>
      <c r="S156" s="75">
        <f>MIN(R156*Constantes!$E$17,0.8*(AB155+Observaciones!$F155-Y156-AA156-Constantes!$D$14))</f>
        <v>-1.2325544192634652E-2</v>
      </c>
      <c r="T156" s="75">
        <f>IF(Observaciones!$F155&gt;0.05*Constantes!$E$18,((Observaciones!$F155-0.05*Constantes!$E$18)^2)/(Observaciones!$F155+0.95*Constantes!$E$18),0)</f>
        <v>0</v>
      </c>
      <c r="U156" s="75">
        <f>(T156*Escenarios!$E$9*10000)/1000</f>
        <v>0</v>
      </c>
      <c r="V156" s="75">
        <f>(Observaciones!$F155*Constantes!$E$28)/1000</f>
        <v>0</v>
      </c>
      <c r="W156" s="75">
        <f>(R156*Constantes!$E$28)/1000</f>
        <v>6.0271550880509182</v>
      </c>
      <c r="X156" s="75">
        <f t="shared" si="25"/>
        <v>0</v>
      </c>
      <c r="Y156" s="75">
        <f>IF(X156&gt;Constantes!$E$29,1000*((X156-Constantes!$E$29)/(Escenarios!$E$9*10000)),0)</f>
        <v>0</v>
      </c>
      <c r="Z156" s="75">
        <f>W156*1000/Escenarios!$E$9/10000+S156</f>
        <v>-2.7123401653281545E-4</v>
      </c>
      <c r="AA156" s="75">
        <f>MAX(0,AB155+Observaciones!$F155-Y156-Constantes!$D$13)</f>
        <v>0</v>
      </c>
      <c r="AB156" s="75">
        <f>AB155+Observaciones!$F155-Y156-Z156-AA156-AC155</f>
        <v>7.4848643037757396</v>
      </c>
      <c r="AC156" s="75">
        <f>MAX(0,(AB156-Constantes!$D$14)*(1-EXP(-Constantes!$D$22)))</f>
        <v>0</v>
      </c>
      <c r="AD156" s="75">
        <f t="shared" si="26"/>
        <v>188.0165370010815</v>
      </c>
      <c r="AE156" s="75">
        <f>MAX(0,(AD156-Constantes!$D$13)*(1-EXP(-Constantes!$D$23)))</f>
        <v>0.78066224502536852</v>
      </c>
      <c r="AF156" s="75">
        <f t="shared" si="27"/>
        <v>0.78066224502536852</v>
      </c>
      <c r="AG156" s="75">
        <f>0.0526*Y156*Observaciones!$F155^1.218</f>
        <v>0</v>
      </c>
      <c r="AH156" s="75">
        <f>AG156*Constantes!$E$35</f>
        <v>0</v>
      </c>
      <c r="AI156" s="75">
        <f t="shared" si="28"/>
        <v>0</v>
      </c>
      <c r="AJ156" s="15"/>
      <c r="AK156" s="74">
        <v>150</v>
      </c>
      <c r="AL156" s="140">
        <f>ETo!$I155*((1-Constantes!$F$19)*ETo!$K155+ETo!$L155)</f>
        <v>1.4673376383287762</v>
      </c>
      <c r="AM156" s="75">
        <f>MIN(AL156*Constantes!$F$17,0.8*(AV155+Observaciones!$F155-AS156-AU156-Constantes!$D$14))</f>
        <v>-3.0009533844889804E-3</v>
      </c>
      <c r="AN156" s="75">
        <f>IF(Observaciones!$F155&gt;0.05*Constantes!$F$18,((Observaciones!$F155-0.05*Constantes!$F$18)^2)/(Observaciones!$F155+0.95*Constantes!$F$18),0)</f>
        <v>0</v>
      </c>
      <c r="AO156" s="75">
        <f>(AN156*Escenarios!$F$9*10000)/1000</f>
        <v>0</v>
      </c>
      <c r="AP156" s="75">
        <f>(Observaciones!$F155*Constantes!$F$28)/1000</f>
        <v>0</v>
      </c>
      <c r="AQ156" s="75">
        <f>(AL156*Constantes!$F$28)/1000</f>
        <v>1.4673376383287762</v>
      </c>
      <c r="AR156" s="75">
        <f t="shared" si="29"/>
        <v>0</v>
      </c>
      <c r="AS156" s="75">
        <f>IF(AR156&gt;Constantes!$F$29,1000*((AR156-Constantes!$F$29)/(Escenarios!$F$9*10000)),0)</f>
        <v>0</v>
      </c>
      <c r="AT156" s="75">
        <f>AQ156*1000/Escenarios!$F$9/10000+AM156</f>
        <v>-6.6278107831428158E-5</v>
      </c>
      <c r="AU156" s="75">
        <f>MAX(0,AV155+Observaciones!$F155-AS156-Constantes!$D$13)</f>
        <v>0</v>
      </c>
      <c r="AV156" s="75">
        <f>AV155+Observaciones!$F155-AS156-AT156-AU156-AW155</f>
        <v>7.4963150863772201</v>
      </c>
      <c r="AW156" s="75">
        <f>MAX(0,(AV156-Constantes!$D$14)*(1-EXP(-Constantes!$D$22)))</f>
        <v>0</v>
      </c>
      <c r="AX156" s="75">
        <f t="shared" si="30"/>
        <v>189.16221521896824</v>
      </c>
      <c r="AY156" s="75">
        <f>MAX(0,(AX156-Constantes!$D$13)*(1-EXP(-Constantes!$D$23)))</f>
        <v>0.78857602254310966</v>
      </c>
      <c r="AZ156" s="75">
        <f t="shared" si="31"/>
        <v>0.78857602254310966</v>
      </c>
      <c r="BA156" s="75">
        <f>0.0526*AS156*Observaciones!$F155^1.218</f>
        <v>0</v>
      </c>
      <c r="BB156" s="75">
        <f>BA156*Constantes!$F$35</f>
        <v>0</v>
      </c>
      <c r="BC156" s="75">
        <f t="shared" si="32"/>
        <v>0</v>
      </c>
      <c r="BD156" s="15"/>
      <c r="BE156" s="74">
        <v>150</v>
      </c>
      <c r="BF156" s="75">
        <f>0.0526*Observaciones!$F155^2.218</f>
        <v>0</v>
      </c>
      <c r="BG156" s="75">
        <f>IF(Observaciones!$F155&gt;0.05*$BK$7,((Observaciones!$F155-0.05*$BK$7)^2)/(Observaciones!$F155+0.95*$BK$7),0)</f>
        <v>0</v>
      </c>
      <c r="BH156" s="75">
        <f>0.0526*BG156*Observaciones!$F155^1.218</f>
        <v>0</v>
      </c>
      <c r="BI156" s="28"/>
      <c r="BJ156" s="28"/>
      <c r="BK156" s="103"/>
      <c r="BL156" s="38"/>
    </row>
    <row r="157" spans="2:64" s="2" customFormat="1">
      <c r="B157" s="37"/>
      <c r="C157" s="74">
        <v>151</v>
      </c>
      <c r="D157" s="140">
        <f>ETo!$I156*((1-Constantes!$D$19)*ETo!$K156+ETo!$L156)</f>
        <v>1.5151946386738533</v>
      </c>
      <c r="E157" s="75">
        <f>MIN(D157*Constantes!$D$17,0.8*(H156+Observaciones!$F156-F157-G157-Constantes!$D$14))</f>
        <v>3.8334491136993168E-11</v>
      </c>
      <c r="F157" s="75">
        <f>IF(Observaciones!$F156&gt;0.05*Constantes!$D$18,((Observaciones!$F156-0.05*Constantes!$D$18)^2)/(Observaciones!$F156+0.95*Constantes!$D$18),0)</f>
        <v>0</v>
      </c>
      <c r="G157" s="75">
        <f>MAX(0,H156+Observaciones!$F156-F157-Constantes!$D$13)</f>
        <v>0</v>
      </c>
      <c r="H157" s="75">
        <f>H156+Observaciones!$F156-F157-E157-G157-I156</f>
        <v>7.5000000000089235</v>
      </c>
      <c r="I157" s="75">
        <f>MAX(0,(H157-Constantes!$D$14)*(1-EXP(-Constantes!$D$22)))</f>
        <v>1.2285285496036033E-13</v>
      </c>
      <c r="J157" s="75">
        <f t="shared" si="22"/>
        <v>181.26446565552658</v>
      </c>
      <c r="K157" s="75">
        <f>MAX(0,(J157-Constantes!$D$13)*(1-EXP(-Constantes!$D$23)))</f>
        <v>0.73402228139648884</v>
      </c>
      <c r="L157" s="75">
        <f t="shared" si="23"/>
        <v>0.73402228139661174</v>
      </c>
      <c r="M157" s="75">
        <f>0.0526*F157*Observaciones!$F156^1.218</f>
        <v>0</v>
      </c>
      <c r="N157" s="75">
        <f>M157*Constantes!$D$35</f>
        <v>0</v>
      </c>
      <c r="O157" s="75">
        <f t="shared" si="24"/>
        <v>0</v>
      </c>
      <c r="P157" s="15"/>
      <c r="Q157" s="74">
        <v>151</v>
      </c>
      <c r="R157" s="140">
        <f>ETo!$I156*((1-Constantes!$E$19)*ETo!$K156+ETo!$L156)</f>
        <v>1.5151946386738533</v>
      </c>
      <c r="S157" s="75">
        <f>MIN(R157*Constantes!$E$17,0.8*(AB156+Observaciones!$F156-Y157-AA157-Constantes!$D$14))</f>
        <v>-1.2108556979408292E-2</v>
      </c>
      <c r="T157" s="75">
        <f>IF(Observaciones!$F156&gt;0.05*Constantes!$E$18,((Observaciones!$F156-0.05*Constantes!$E$18)^2)/(Observaciones!$F156+0.95*Constantes!$E$18),0)</f>
        <v>0</v>
      </c>
      <c r="U157" s="75">
        <f>(T157*Escenarios!$E$9*10000)/1000</f>
        <v>0</v>
      </c>
      <c r="V157" s="75">
        <f>(Observaciones!$F156*Constantes!$E$28)/1000</f>
        <v>0</v>
      </c>
      <c r="W157" s="75">
        <f>(R157*Constantes!$E$28)/1000</f>
        <v>6.0607785546954132</v>
      </c>
      <c r="X157" s="75">
        <f t="shared" si="25"/>
        <v>0</v>
      </c>
      <c r="Y157" s="75">
        <f>IF(X157&gt;Constantes!$E$29,1000*((X157-Constantes!$E$29)/(Escenarios!$E$9*10000)),0)</f>
        <v>0</v>
      </c>
      <c r="Z157" s="75">
        <f>W157*1000/Escenarios!$E$9/10000+S157</f>
        <v>1.3000129982534275E-5</v>
      </c>
      <c r="AA157" s="75">
        <f>MAX(0,AB156+Observaciones!$F156-Y157-Constantes!$D$13)</f>
        <v>0</v>
      </c>
      <c r="AB157" s="75">
        <f>AB156+Observaciones!$F156-Y157-Z157-AA157-AC156</f>
        <v>7.4848513036457573</v>
      </c>
      <c r="AC157" s="75">
        <f>MAX(0,(AB157-Constantes!$D$14)*(1-EXP(-Constantes!$D$22)))</f>
        <v>0</v>
      </c>
      <c r="AD157" s="75">
        <f t="shared" si="26"/>
        <v>187.23587475605612</v>
      </c>
      <c r="AE157" s="75">
        <f>MAX(0,(AD157-Constantes!$D$13)*(1-EXP(-Constantes!$D$23)))</f>
        <v>0.77526981700572184</v>
      </c>
      <c r="AF157" s="75">
        <f t="shared" si="27"/>
        <v>0.77526981700572184</v>
      </c>
      <c r="AG157" s="75">
        <f>0.0526*Y157*Observaciones!$F156^1.218</f>
        <v>0</v>
      </c>
      <c r="AH157" s="75">
        <f>AG157*Constantes!$E$35</f>
        <v>0</v>
      </c>
      <c r="AI157" s="75">
        <f t="shared" si="28"/>
        <v>0</v>
      </c>
      <c r="AJ157" s="15"/>
      <c r="AK157" s="74">
        <v>151</v>
      </c>
      <c r="AL157" s="140">
        <f>ETo!$I156*((1-Constantes!$F$19)*ETo!$K156+ETo!$L156)</f>
        <v>1.4754937339502823</v>
      </c>
      <c r="AM157" s="75">
        <f>MIN(AL157*Constantes!$F$17,0.8*(AV156+Observaciones!$F156-AS157-AU157-Constantes!$D$14))</f>
        <v>-2.9479308982239163E-3</v>
      </c>
      <c r="AN157" s="75">
        <f>IF(Observaciones!$F156&gt;0.05*Constantes!$F$18,((Observaciones!$F156-0.05*Constantes!$F$18)^2)/(Observaciones!$F156+0.95*Constantes!$F$18),0)</f>
        <v>0</v>
      </c>
      <c r="AO157" s="75">
        <f>(AN157*Escenarios!$F$9*10000)/1000</f>
        <v>0</v>
      </c>
      <c r="AP157" s="75">
        <f>(Observaciones!$F156*Constantes!$F$28)/1000</f>
        <v>0</v>
      </c>
      <c r="AQ157" s="75">
        <f>(AL157*Constantes!$F$28)/1000</f>
        <v>1.4754937339502823</v>
      </c>
      <c r="AR157" s="75">
        <f t="shared" si="29"/>
        <v>0</v>
      </c>
      <c r="AS157" s="75">
        <f>IF(AR157&gt;Constantes!$F$29,1000*((AR157-Constantes!$F$29)/(Escenarios!$F$9*10000)),0)</f>
        <v>0</v>
      </c>
      <c r="AT157" s="75">
        <f>AQ157*1000/Escenarios!$F$9/10000+AM157</f>
        <v>3.0565696766482811E-6</v>
      </c>
      <c r="AU157" s="75">
        <f>MAX(0,AV156+Observaciones!$F156-AS157-Constantes!$D$13)</f>
        <v>0</v>
      </c>
      <c r="AV157" s="75">
        <f>AV156+Observaciones!$F156-AS157-AT157-AU157-AW156</f>
        <v>7.4963120298075436</v>
      </c>
      <c r="AW157" s="75">
        <f>MAX(0,(AV157-Constantes!$D$14)*(1-EXP(-Constantes!$D$22)))</f>
        <v>0</v>
      </c>
      <c r="AX157" s="75">
        <f t="shared" si="30"/>
        <v>188.37363919642513</v>
      </c>
      <c r="AY157" s="75">
        <f>MAX(0,(AX157-Constantes!$D$13)*(1-EXP(-Constantes!$D$23)))</f>
        <v>0.78312893006914908</v>
      </c>
      <c r="AZ157" s="75">
        <f t="shared" si="31"/>
        <v>0.78312893006914908</v>
      </c>
      <c r="BA157" s="75">
        <f>0.0526*AS157*Observaciones!$F156^1.218</f>
        <v>0</v>
      </c>
      <c r="BB157" s="75">
        <f>BA157*Constantes!$F$35</f>
        <v>0</v>
      </c>
      <c r="BC157" s="75">
        <f t="shared" si="32"/>
        <v>0</v>
      </c>
      <c r="BD157" s="15"/>
      <c r="BE157" s="74">
        <v>151</v>
      </c>
      <c r="BF157" s="75">
        <f>0.0526*Observaciones!$F156^2.218</f>
        <v>0</v>
      </c>
      <c r="BG157" s="75">
        <f>IF(Observaciones!$F156&gt;0.05*$BK$7,((Observaciones!$F156-0.05*$BK$7)^2)/(Observaciones!$F156+0.95*$BK$7),0)</f>
        <v>0</v>
      </c>
      <c r="BH157" s="75">
        <f>0.0526*BG157*Observaciones!$F156^1.218</f>
        <v>0</v>
      </c>
      <c r="BI157" s="28"/>
      <c r="BJ157" s="28"/>
      <c r="BK157" s="103"/>
      <c r="BL157" s="38"/>
    </row>
    <row r="158" spans="2:64" s="2" customFormat="1">
      <c r="B158" s="37"/>
      <c r="C158" s="74">
        <v>152</v>
      </c>
      <c r="D158" s="140">
        <f>ETo!$I157*((1-Constantes!$D$19)*ETo!$K157+ETo!$L157)</f>
        <v>1.5149060886490517</v>
      </c>
      <c r="E158" s="75">
        <f>MIN(D158*Constantes!$D$17,0.8*(H157+Observaciones!$F157-F158-G158-Constantes!$D$14))</f>
        <v>7.1388228661817269E-12</v>
      </c>
      <c r="F158" s="75">
        <f>IF(Observaciones!$F157&gt;0.05*Constantes!$D$18,((Observaciones!$F157-0.05*Constantes!$D$18)^2)/(Observaciones!$F157+0.95*Constantes!$D$18),0)</f>
        <v>0</v>
      </c>
      <c r="G158" s="75">
        <f>MAX(0,H157+Observaciones!$F157-F158-Constantes!$D$13)</f>
        <v>0</v>
      </c>
      <c r="H158" s="75">
        <f>H157+Observaciones!$F157-F158-E158-G158-I157</f>
        <v>7.5000000000016618</v>
      </c>
      <c r="I158" s="75">
        <f>MAX(0,(H158-Constantes!$D$14)*(1-EXP(-Constantes!$D$22)))</f>
        <v>2.287824142837008E-14</v>
      </c>
      <c r="J158" s="75">
        <f t="shared" si="22"/>
        <v>180.5304433741301</v>
      </c>
      <c r="K158" s="75">
        <f>MAX(0,(J158-Constantes!$D$13)*(1-EXP(-Constantes!$D$23)))</f>
        <v>0.72895201913842544</v>
      </c>
      <c r="L158" s="75">
        <f t="shared" si="23"/>
        <v>0.72895201913844831</v>
      </c>
      <c r="M158" s="75">
        <f>0.0526*F158*Observaciones!$F157^1.218</f>
        <v>0</v>
      </c>
      <c r="N158" s="75">
        <f>M158*Constantes!$D$35</f>
        <v>0</v>
      </c>
      <c r="O158" s="75">
        <f t="shared" si="24"/>
        <v>0</v>
      </c>
      <c r="P158" s="15"/>
      <c r="Q158" s="74">
        <v>152</v>
      </c>
      <c r="R158" s="140">
        <f>ETo!$I157*((1-Constantes!$E$19)*ETo!$K157+ETo!$L157)</f>
        <v>1.5149060886490517</v>
      </c>
      <c r="S158" s="75">
        <f>MIN(R158*Constantes!$E$17,0.8*(AB157+Observaciones!$F157-Y158-AA158-Constantes!$D$14))</f>
        <v>-1.2118957083394123E-2</v>
      </c>
      <c r="T158" s="75">
        <f>IF(Observaciones!$F157&gt;0.05*Constantes!$E$18,((Observaciones!$F157-0.05*Constantes!$E$18)^2)/(Observaciones!$F157+0.95*Constantes!$E$18),0)</f>
        <v>0</v>
      </c>
      <c r="U158" s="75">
        <f>(T158*Escenarios!$E$9*10000)/1000</f>
        <v>0</v>
      </c>
      <c r="V158" s="75">
        <f>(Observaciones!$F157*Constantes!$E$28)/1000</f>
        <v>0</v>
      </c>
      <c r="W158" s="75">
        <f>(R158*Constantes!$E$28)/1000</f>
        <v>6.059624354596207</v>
      </c>
      <c r="X158" s="75">
        <f t="shared" si="25"/>
        <v>0</v>
      </c>
      <c r="Y158" s="75">
        <f>IF(X158&gt;Constantes!$E$29,1000*((X158-Constantes!$E$29)/(Escenarios!$E$9*10000)),0)</f>
        <v>0</v>
      </c>
      <c r="Z158" s="75">
        <f>W158*1000/Escenarios!$E$9/10000+S158</f>
        <v>2.9162579829114521E-7</v>
      </c>
      <c r="AA158" s="75">
        <f>MAX(0,AB157+Observaciones!$F157-Y158-Constantes!$D$13)</f>
        <v>0</v>
      </c>
      <c r="AB158" s="75">
        <f>AB157+Observaciones!$F157-Y158-Z158-AA158-AC157</f>
        <v>7.4848510120199592</v>
      </c>
      <c r="AC158" s="75">
        <f>MAX(0,(AB158-Constantes!$D$14)*(1-EXP(-Constantes!$D$22)))</f>
        <v>0</v>
      </c>
      <c r="AD158" s="75">
        <f t="shared" si="26"/>
        <v>186.4606049390504</v>
      </c>
      <c r="AE158" s="75">
        <f>MAX(0,(AD158-Constantes!$D$13)*(1-EXP(-Constantes!$D$23)))</f>
        <v>0.76991463720722653</v>
      </c>
      <c r="AF158" s="75">
        <f t="shared" si="27"/>
        <v>0.76991463720722653</v>
      </c>
      <c r="AG158" s="75">
        <f>0.0526*Y158*Observaciones!$F157^1.218</f>
        <v>0</v>
      </c>
      <c r="AH158" s="75">
        <f>AG158*Constantes!$E$35</f>
        <v>0</v>
      </c>
      <c r="AI158" s="75">
        <f t="shared" si="28"/>
        <v>0</v>
      </c>
      <c r="AJ158" s="15"/>
      <c r="AK158" s="74">
        <v>152</v>
      </c>
      <c r="AL158" s="140">
        <f>ETo!$I157*((1-Constantes!$F$19)*ETo!$K157+ETo!$L157)</f>
        <v>1.4751697284136047</v>
      </c>
      <c r="AM158" s="75">
        <f>MIN(AL158*Constantes!$F$17,0.8*(AV157+Observaciones!$F157-AS158-AU158-Constantes!$D$14))</f>
        <v>-2.9503761539650952E-3</v>
      </c>
      <c r="AN158" s="75">
        <f>IF(Observaciones!$F157&gt;0.05*Constantes!$F$18,((Observaciones!$F157-0.05*Constantes!$F$18)^2)/(Observaciones!$F157+0.95*Constantes!$F$18),0)</f>
        <v>0</v>
      </c>
      <c r="AO158" s="75">
        <f>(AN158*Escenarios!$F$9*10000)/1000</f>
        <v>0</v>
      </c>
      <c r="AP158" s="75">
        <f>(Observaciones!$F157*Constantes!$F$28)/1000</f>
        <v>0</v>
      </c>
      <c r="AQ158" s="75">
        <f>(AL158*Constantes!$F$28)/1000</f>
        <v>1.4751697284136047</v>
      </c>
      <c r="AR158" s="75">
        <f t="shared" si="29"/>
        <v>0</v>
      </c>
      <c r="AS158" s="75">
        <f>IF(AR158&gt;Constantes!$F$29,1000*((AR158-Constantes!$F$29)/(Escenarios!$F$9*10000)),0)</f>
        <v>0</v>
      </c>
      <c r="AT158" s="75">
        <f>AQ158*1000/Escenarios!$F$9/10000+AM158</f>
        <v>-3.669713788618037E-8</v>
      </c>
      <c r="AU158" s="75">
        <f>MAX(0,AV157+Observaciones!$F157-AS158-Constantes!$D$13)</f>
        <v>0</v>
      </c>
      <c r="AV158" s="75">
        <f>AV157+Observaciones!$F157-AS158-AT158-AU158-AW157</f>
        <v>7.4963120665046814</v>
      </c>
      <c r="AW158" s="75">
        <f>MAX(0,(AV158-Constantes!$D$14)*(1-EXP(-Constantes!$D$22)))</f>
        <v>0</v>
      </c>
      <c r="AX158" s="75">
        <f t="shared" si="30"/>
        <v>187.59051026635598</v>
      </c>
      <c r="AY158" s="75">
        <f>MAX(0,(AX158-Constantes!$D$13)*(1-EXP(-Constantes!$D$23)))</f>
        <v>0.77771946341130727</v>
      </c>
      <c r="AZ158" s="75">
        <f t="shared" si="31"/>
        <v>0.77771946341130727</v>
      </c>
      <c r="BA158" s="75">
        <f>0.0526*AS158*Observaciones!$F157^1.218</f>
        <v>0</v>
      </c>
      <c r="BB158" s="75">
        <f>BA158*Constantes!$F$35</f>
        <v>0</v>
      </c>
      <c r="BC158" s="75">
        <f t="shared" si="32"/>
        <v>0</v>
      </c>
      <c r="BD158" s="15"/>
      <c r="BE158" s="74">
        <v>152</v>
      </c>
      <c r="BF158" s="75">
        <f>0.0526*Observaciones!$F157^2.218</f>
        <v>0</v>
      </c>
      <c r="BG158" s="75">
        <f>IF(Observaciones!$F157&gt;0.05*$BK$7,((Observaciones!$F157-0.05*$BK$7)^2)/(Observaciones!$F157+0.95*$BK$7),0)</f>
        <v>0</v>
      </c>
      <c r="BH158" s="75">
        <f>0.0526*BG158*Observaciones!$F157^1.218</f>
        <v>0</v>
      </c>
      <c r="BI158" s="28"/>
      <c r="BJ158" s="28"/>
      <c r="BK158" s="103"/>
      <c r="BL158" s="38"/>
    </row>
    <row r="159" spans="2:64" s="2" customFormat="1">
      <c r="B159" s="37"/>
      <c r="C159" s="74">
        <v>153</v>
      </c>
      <c r="D159" s="140">
        <f>ETo!$I158*((1-Constantes!$D$19)*ETo!$K158+ETo!$L158)</f>
        <v>1.4954145852144385</v>
      </c>
      <c r="E159" s="75">
        <f>MIN(D159*Constantes!$D$17,0.8*(H158+Observaciones!$F158-F159-G159-Constantes!$D$14))</f>
        <v>0.94893152148848681</v>
      </c>
      <c r="F159" s="75">
        <f>IF(Observaciones!$F158&gt;0.05*Constantes!$D$18,((Observaciones!$F158-0.05*Constantes!$D$18)^2)/(Observaciones!$F158+0.95*Constantes!$D$18),0)</f>
        <v>0.4833297346437761</v>
      </c>
      <c r="G159" s="75">
        <f>MAX(0,H158+Observaciones!$F158-F159-Constantes!$D$13)</f>
        <v>0</v>
      </c>
      <c r="H159" s="75">
        <f>H158+Observaciones!$F158-F159-E159-G159-I158</f>
        <v>17.667738743869378</v>
      </c>
      <c r="I159" s="75">
        <f>MAX(0,(H159-Constantes!$D$14)*(1-EXP(-Constantes!$D$22)))</f>
        <v>0.13998226392117044</v>
      </c>
      <c r="J159" s="75">
        <f t="shared" si="22"/>
        <v>179.80149135499167</v>
      </c>
      <c r="K159" s="75">
        <f>MAX(0,(J159-Constantes!$D$13)*(1-EXP(-Constantes!$D$23)))</f>
        <v>0.72391677974004476</v>
      </c>
      <c r="L159" s="75">
        <f t="shared" si="23"/>
        <v>1.3472287783049914</v>
      </c>
      <c r="M159" s="75">
        <f>0.0526*F159*Observaciones!$F158^1.218</f>
        <v>0.50319821164562062</v>
      </c>
      <c r="N159" s="75">
        <f>M159*Constantes!$D$35</f>
        <v>2.3111388229582783E-3</v>
      </c>
      <c r="O159" s="75">
        <f t="shared" si="24"/>
        <v>171.54761390014431</v>
      </c>
      <c r="P159" s="15"/>
      <c r="Q159" s="74">
        <v>153</v>
      </c>
      <c r="R159" s="140">
        <f>ETo!$I158*((1-Constantes!$E$19)*ETo!$K158+ETo!$L158)</f>
        <v>1.4954145852144385</v>
      </c>
      <c r="S159" s="75">
        <f>MIN(R159*Constantes!$E$17,0.8*(AB158+Observaciones!$F158-Y159-AA159-Constantes!$D$14))</f>
        <v>0.94893152148848681</v>
      </c>
      <c r="T159" s="75">
        <f>IF(Observaciones!$F158&gt;0.05*Constantes!$E$18,((Observaciones!$F158-0.05*Constantes!$E$18)^2)/(Observaciones!$F158+0.95*Constantes!$E$18),0)</f>
        <v>0.4833297346437761</v>
      </c>
      <c r="U159" s="75">
        <f>(T159*Escenarios!$E$9*10000)/1000</f>
        <v>241.66486732188804</v>
      </c>
      <c r="V159" s="75">
        <f>(Observaciones!$F158*Constantes!$E$28)/1000</f>
        <v>46.4</v>
      </c>
      <c r="W159" s="75">
        <f>(R159*Constantes!$E$28)/1000</f>
        <v>5.9816583408577539</v>
      </c>
      <c r="X159" s="75">
        <f t="shared" si="25"/>
        <v>282.08320898103028</v>
      </c>
      <c r="Y159" s="75">
        <f>IF(X159&gt;Constantes!$E$29,1000*((X159-Constantes!$E$29)/(Escenarios!$E$9*10000)),0)</f>
        <v>0</v>
      </c>
      <c r="Z159" s="75">
        <f>W159*1000/Escenarios!$E$9/10000+S159</f>
        <v>0.96089483817020227</v>
      </c>
      <c r="AA159" s="75">
        <f>MAX(0,AB158+Observaciones!$F158-Y159-Constantes!$D$13)</f>
        <v>0</v>
      </c>
      <c r="AB159" s="75">
        <f>AB158+Observaciones!$F158-Y159-Z159-AA159-AC158</f>
        <v>18.123956173849759</v>
      </c>
      <c r="AC159" s="75">
        <f>MAX(0,(AB159-Constantes!$D$14)*(1-EXP(-Constantes!$D$22)))</f>
        <v>0.14626314409499055</v>
      </c>
      <c r="AD159" s="75">
        <f t="shared" si="26"/>
        <v>185.69069030184318</v>
      </c>
      <c r="AE159" s="75">
        <f>MAX(0,(AD159-Constantes!$D$13)*(1-EXP(-Constantes!$D$23)))</f>
        <v>0.76459644833762486</v>
      </c>
      <c r="AF159" s="75">
        <f t="shared" si="27"/>
        <v>0.91085959243261538</v>
      </c>
      <c r="AG159" s="75">
        <f>0.0526*Y159*Observaciones!$F158^1.218</f>
        <v>0</v>
      </c>
      <c r="AH159" s="75">
        <f>AG159*Constantes!$E$35</f>
        <v>0</v>
      </c>
      <c r="AI159" s="75">
        <f t="shared" si="28"/>
        <v>0</v>
      </c>
      <c r="AJ159" s="15"/>
      <c r="AK159" s="74">
        <v>153</v>
      </c>
      <c r="AL159" s="140">
        <f>ETo!$I158*((1-Constantes!$F$19)*ETo!$K158+ETo!$L158)</f>
        <v>1.4561108676229089</v>
      </c>
      <c r="AM159" s="75">
        <f>MIN(AL159*Constantes!$F$17,0.8*(AV158+Observaciones!$F158-AS159-AU159-Constantes!$D$14))</f>
        <v>0.92399092180259046</v>
      </c>
      <c r="AN159" s="75">
        <f>IF(Observaciones!$F158&gt;0.05*Constantes!$F$18,((Observaciones!$F158-0.05*Constantes!$F$18)^2)/(Observaciones!$F158+0.95*Constantes!$F$18),0)</f>
        <v>0.30512821209450097</v>
      </c>
      <c r="AO159" s="75">
        <f>(AN159*Escenarios!$F$9*10000)/1000</f>
        <v>152.5641060472505</v>
      </c>
      <c r="AP159" s="75">
        <f>(Observaciones!$F158*Constantes!$F$28)/1000</f>
        <v>11.6</v>
      </c>
      <c r="AQ159" s="75">
        <f>(AL159*Constantes!$F$28)/1000</f>
        <v>1.4561108676229089</v>
      </c>
      <c r="AR159" s="75">
        <f t="shared" si="29"/>
        <v>162.7079951796276</v>
      </c>
      <c r="AS159" s="75">
        <f>IF(AR159&gt;Constantes!$F$29,1000*((AR159-Constantes!$F$29)/(Escenarios!$F$9*10000)),0)</f>
        <v>6.8063049182784593E-2</v>
      </c>
      <c r="AT159" s="75">
        <f>AQ159*1000/Escenarios!$F$9/10000+AM159</f>
        <v>0.92690314353783632</v>
      </c>
      <c r="AU159" s="75">
        <f>MAX(0,AV158+Observaciones!$F158-AS159-Constantes!$D$13)</f>
        <v>0</v>
      </c>
      <c r="AV159" s="75">
        <f>AV158+Observaciones!$F158-AS159-AT159-AU159-AW158</f>
        <v>18.101345873784059</v>
      </c>
      <c r="AW159" s="75">
        <f>MAX(0,(AV159-Constantes!$D$14)*(1-EXP(-Constantes!$D$22)))</f>
        <v>0.14595186141249222</v>
      </c>
      <c r="AX159" s="75">
        <f t="shared" si="30"/>
        <v>186.81279080294468</v>
      </c>
      <c r="AY159" s="75">
        <f>MAX(0,(AX159-Constantes!$D$13)*(1-EXP(-Constantes!$D$23)))</f>
        <v>0.77234736266908766</v>
      </c>
      <c r="AZ159" s="75">
        <f t="shared" si="31"/>
        <v>0.98636227326436443</v>
      </c>
      <c r="BA159" s="75">
        <f>0.0526*AS159*Observaciones!$F158^1.218</f>
        <v>7.0860950967909106E-2</v>
      </c>
      <c r="BB159" s="75">
        <f>BA159*Constantes!$F$35</f>
        <v>1.1069973722362979E-4</v>
      </c>
      <c r="BC159" s="75">
        <f t="shared" si="32"/>
        <v>11.223030343331075</v>
      </c>
      <c r="BD159" s="15"/>
      <c r="BE159" s="74">
        <v>153</v>
      </c>
      <c r="BF159" s="75">
        <f>0.0526*Observaciones!$F158^2.218</f>
        <v>12.076846998439398</v>
      </c>
      <c r="BG159" s="75">
        <f>IF(Observaciones!$F158&gt;0.05*$BK$7,((Observaciones!$F158-0.05*$BK$7)^2)/(Observaciones!$F158+0.95*$BK$7),0)</f>
        <v>2.1881138522390695</v>
      </c>
      <c r="BH159" s="75">
        <f>0.0526*BG159*Observaciones!$F158^1.218</f>
        <v>2.2780617421256109</v>
      </c>
      <c r="BI159" s="28"/>
      <c r="BJ159" s="28"/>
      <c r="BK159" s="103"/>
      <c r="BL159" s="38"/>
    </row>
    <row r="160" spans="2:64" s="2" customFormat="1">
      <c r="B160" s="37"/>
      <c r="C160" s="74">
        <v>154</v>
      </c>
      <c r="D160" s="140">
        <f>ETo!$I159*((1-Constantes!$D$19)*ETo!$K159+ETo!$L159)</f>
        <v>1.4224245443448615</v>
      </c>
      <c r="E160" s="75">
        <f>MIN(D160*Constantes!$D$17,0.8*(H159+Observaciones!$F159-F160-G160-Constantes!$D$14))</f>
        <v>0.90261490051882942</v>
      </c>
      <c r="F160" s="75">
        <f>IF(Observaciones!$F159&gt;0.05*Constantes!$D$18,((Observaciones!$F159-0.05*Constantes!$D$18)^2)/(Observaciones!$F159+0.95*Constantes!$D$18),0)</f>
        <v>0</v>
      </c>
      <c r="G160" s="75">
        <f>MAX(0,H159+Observaciones!$F159-F160-Constantes!$D$13)</f>
        <v>0</v>
      </c>
      <c r="H160" s="75">
        <f>H159+Observaciones!$F159-F160-E160-G160-I159</f>
        <v>17.925141579429379</v>
      </c>
      <c r="I160" s="75">
        <f>MAX(0,(H160-Constantes!$D$14)*(1-EXP(-Constantes!$D$22)))</f>
        <v>0.14352600482257225</v>
      </c>
      <c r="J160" s="75">
        <f t="shared" si="22"/>
        <v>179.07757457525162</v>
      </c>
      <c r="K160" s="75">
        <f>MAX(0,(J160-Constantes!$D$13)*(1-EXP(-Constantes!$D$23)))</f>
        <v>0.71891632128078409</v>
      </c>
      <c r="L160" s="75">
        <f t="shared" si="23"/>
        <v>0.86244232610335636</v>
      </c>
      <c r="M160" s="75">
        <f>0.0526*F160*Observaciones!$F159^1.218</f>
        <v>0</v>
      </c>
      <c r="N160" s="75">
        <f>M160*Constantes!$D$35</f>
        <v>0</v>
      </c>
      <c r="O160" s="75">
        <f t="shared" si="24"/>
        <v>0</v>
      </c>
      <c r="P160" s="15"/>
      <c r="Q160" s="74">
        <v>154</v>
      </c>
      <c r="R160" s="140">
        <f>ETo!$I159*((1-Constantes!$E$19)*ETo!$K159+ETo!$L159)</f>
        <v>1.4224245443448615</v>
      </c>
      <c r="S160" s="75">
        <f>MIN(R160*Constantes!$E$17,0.8*(AB159+Observaciones!$F159-Y160-AA160-Constantes!$D$14))</f>
        <v>0.90261490051882942</v>
      </c>
      <c r="T160" s="75">
        <f>IF(Observaciones!$F159&gt;0.05*Constantes!$E$18,((Observaciones!$F159-0.05*Constantes!$E$18)^2)/(Observaciones!$F159+0.95*Constantes!$E$18),0)</f>
        <v>0</v>
      </c>
      <c r="U160" s="75">
        <f>(T160*Escenarios!$E$9*10000)/1000</f>
        <v>0</v>
      </c>
      <c r="V160" s="75">
        <f>(Observaciones!$F159*Constantes!$E$28)/1000</f>
        <v>5.2</v>
      </c>
      <c r="W160" s="75">
        <f>(R160*Constantes!$E$28)/1000</f>
        <v>5.6896981773794462</v>
      </c>
      <c r="X160" s="75">
        <f t="shared" si="25"/>
        <v>0</v>
      </c>
      <c r="Y160" s="75">
        <f>IF(X160&gt;Constantes!$E$29,1000*((X160-Constantes!$E$29)/(Escenarios!$E$9*10000)),0)</f>
        <v>0</v>
      </c>
      <c r="Z160" s="75">
        <f>W160*1000/Escenarios!$E$9/10000+S160</f>
        <v>0.91399429687358835</v>
      </c>
      <c r="AA160" s="75">
        <f>MAX(0,AB159+Observaciones!$F159-Y160-Constantes!$D$13)</f>
        <v>0</v>
      </c>
      <c r="AB160" s="75">
        <f>AB159+Observaciones!$F159-Y160-Z160-AA160-AC159</f>
        <v>18.363698732881179</v>
      </c>
      <c r="AC160" s="75">
        <f>MAX(0,(AB160-Constantes!$D$14)*(1-EXP(-Constantes!$D$22)))</f>
        <v>0.14956375075069439</v>
      </c>
      <c r="AD160" s="75">
        <f t="shared" si="26"/>
        <v>184.92609385350556</v>
      </c>
      <c r="AE160" s="75">
        <f>MAX(0,(AD160-Constantes!$D$13)*(1-EXP(-Constantes!$D$23)))</f>
        <v>0.75931499488190657</v>
      </c>
      <c r="AF160" s="75">
        <f t="shared" si="27"/>
        <v>0.90887874563260096</v>
      </c>
      <c r="AG160" s="75">
        <f>0.0526*Y160*Observaciones!$F159^1.218</f>
        <v>0</v>
      </c>
      <c r="AH160" s="75">
        <f>AG160*Constantes!$E$35</f>
        <v>0</v>
      </c>
      <c r="AI160" s="75">
        <f t="shared" si="28"/>
        <v>0</v>
      </c>
      <c r="AJ160" s="15"/>
      <c r="AK160" s="74">
        <v>154</v>
      </c>
      <c r="AL160" s="140">
        <f>ETo!$I159*((1-Constantes!$F$19)*ETo!$K159+ETo!$L159)</f>
        <v>1.3849172177885927</v>
      </c>
      <c r="AM160" s="75">
        <f>MIN(AL160*Constantes!$F$17,0.8*(AV159+Observaciones!$F159-AS160-AU160-Constantes!$D$14))</f>
        <v>0.87881422022059497</v>
      </c>
      <c r="AN160" s="75">
        <f>IF(Observaciones!$F159&gt;0.05*Constantes!$F$18,((Observaciones!$F159-0.05*Constantes!$F$18)^2)/(Observaciones!$F159+0.95*Constantes!$F$18),0)</f>
        <v>0</v>
      </c>
      <c r="AO160" s="75">
        <f>(AN160*Escenarios!$F$9*10000)/1000</f>
        <v>0</v>
      </c>
      <c r="AP160" s="75">
        <f>(Observaciones!$F159*Constantes!$F$28)/1000</f>
        <v>1.3</v>
      </c>
      <c r="AQ160" s="75">
        <f>(AL160*Constantes!$F$28)/1000</f>
        <v>1.3849172177885927</v>
      </c>
      <c r="AR160" s="75">
        <f t="shared" si="29"/>
        <v>0</v>
      </c>
      <c r="AS160" s="75">
        <f>IF(AR160&gt;Constantes!$F$29,1000*((AR160-Constantes!$F$29)/(Escenarios!$F$9*10000)),0)</f>
        <v>0</v>
      </c>
      <c r="AT160" s="75">
        <f>AQ160*1000/Escenarios!$F$9/10000+AM160</f>
        <v>0.88158405465617218</v>
      </c>
      <c r="AU160" s="75">
        <f>MAX(0,AV159+Observaciones!$F159-AS160-Constantes!$D$13)</f>
        <v>0</v>
      </c>
      <c r="AV160" s="75">
        <f>AV159+Observaciones!$F159-AS160-AT160-AU160-AW159</f>
        <v>18.373809957715395</v>
      </c>
      <c r="AW160" s="75">
        <f>MAX(0,(AV160-Constantes!$D$14)*(1-EXP(-Constantes!$D$22)))</f>
        <v>0.14970295497092112</v>
      </c>
      <c r="AX160" s="75">
        <f t="shared" si="30"/>
        <v>186.0404434402756</v>
      </c>
      <c r="AY160" s="75">
        <f>MAX(0,(AX160-Constantes!$D$13)*(1-EXP(-Constantes!$D$23)))</f>
        <v>0.76701236973725773</v>
      </c>
      <c r="AZ160" s="75">
        <f t="shared" si="31"/>
        <v>0.91671532470817885</v>
      </c>
      <c r="BA160" s="75">
        <f>0.0526*AS160*Observaciones!$F159^1.218</f>
        <v>0</v>
      </c>
      <c r="BB160" s="75">
        <f>BA160*Constantes!$F$35</f>
        <v>0</v>
      </c>
      <c r="BC160" s="75">
        <f t="shared" si="32"/>
        <v>0</v>
      </c>
      <c r="BD160" s="15"/>
      <c r="BE160" s="74">
        <v>154</v>
      </c>
      <c r="BF160" s="75">
        <f>0.0526*Observaciones!$F159^2.218</f>
        <v>9.412654104711686E-2</v>
      </c>
      <c r="BG160" s="75">
        <f>IF(Observaciones!$F159&gt;0.05*$BK$7,((Observaciones!$F159-0.05*$BK$7)^2)/(Observaciones!$F159+0.95*$BK$7),0)</f>
        <v>0</v>
      </c>
      <c r="BH160" s="75">
        <f>0.0526*BG160*Observaciones!$F159^1.218</f>
        <v>0</v>
      </c>
      <c r="BI160" s="28"/>
      <c r="BJ160" s="28"/>
      <c r="BK160" s="103"/>
      <c r="BL160" s="38"/>
    </row>
    <row r="161" spans="2:64" s="2" customFormat="1">
      <c r="B161" s="37"/>
      <c r="C161" s="74">
        <v>155</v>
      </c>
      <c r="D161" s="140">
        <f>ETo!$I160*((1-Constantes!$D$19)*ETo!$K160+ETo!$L160)</f>
        <v>1.5972811971710785</v>
      </c>
      <c r="E161" s="75">
        <f>MIN(D161*Constantes!$D$17,0.8*(H160+Observaciones!$F160-F161-G161-Constantes!$D$14))</f>
        <v>1.0135720833959596</v>
      </c>
      <c r="F161" s="75">
        <f>IF(Observaciones!$F160&gt;0.05*Constantes!$D$18,((Observaciones!$F160-0.05*Constantes!$D$18)^2)/(Observaciones!$F160+0.95*Constantes!$D$18),0)</f>
        <v>0</v>
      </c>
      <c r="G161" s="75">
        <f>MAX(0,H160+Observaciones!$F160-F161-Constantes!$D$13)</f>
        <v>0</v>
      </c>
      <c r="H161" s="75">
        <f>H160+Observaciones!$F160-F161-E161-G161-I160</f>
        <v>16.768043491210847</v>
      </c>
      <c r="I161" s="75">
        <f>MAX(0,(H161-Constantes!$D$14)*(1-EXP(-Constantes!$D$22)))</f>
        <v>0.12759589351189857</v>
      </c>
      <c r="J161" s="75">
        <f t="shared" si="22"/>
        <v>178.35865825397084</v>
      </c>
      <c r="K161" s="75">
        <f>MAX(0,(J161-Constantes!$D$13)*(1-EXP(-Constantes!$D$23)))</f>
        <v>0.7139504035111478</v>
      </c>
      <c r="L161" s="75">
        <f t="shared" si="23"/>
        <v>0.8415462970230464</v>
      </c>
      <c r="M161" s="75">
        <f>0.0526*F161*Observaciones!$F160^1.218</f>
        <v>0</v>
      </c>
      <c r="N161" s="75">
        <f>M161*Constantes!$D$35</f>
        <v>0</v>
      </c>
      <c r="O161" s="75">
        <f t="shared" si="24"/>
        <v>0</v>
      </c>
      <c r="P161" s="15"/>
      <c r="Q161" s="74">
        <v>155</v>
      </c>
      <c r="R161" s="140">
        <f>ETo!$I160*((1-Constantes!$E$19)*ETo!$K160+ETo!$L160)</f>
        <v>1.5972811971710785</v>
      </c>
      <c r="S161" s="75">
        <f>MIN(R161*Constantes!$E$17,0.8*(AB160+Observaciones!$F160-Y161-AA161-Constantes!$D$14))</f>
        <v>1.0135720833959596</v>
      </c>
      <c r="T161" s="75">
        <f>IF(Observaciones!$F160&gt;0.05*Constantes!$E$18,((Observaciones!$F160-0.05*Constantes!$E$18)^2)/(Observaciones!$F160+0.95*Constantes!$E$18),0)</f>
        <v>0</v>
      </c>
      <c r="U161" s="75">
        <f>(T161*Escenarios!$E$9*10000)/1000</f>
        <v>0</v>
      </c>
      <c r="V161" s="75">
        <f>(Observaciones!$F160*Constantes!$E$28)/1000</f>
        <v>0</v>
      </c>
      <c r="W161" s="75">
        <f>(R161*Constantes!$E$28)/1000</f>
        <v>6.3891247886843141</v>
      </c>
      <c r="X161" s="75">
        <f t="shared" si="25"/>
        <v>0</v>
      </c>
      <c r="Y161" s="75">
        <f>IF(X161&gt;Constantes!$E$29,1000*((X161-Constantes!$E$29)/(Escenarios!$E$9*10000)),0)</f>
        <v>0</v>
      </c>
      <c r="Z161" s="75">
        <f>W161*1000/Escenarios!$E$9/10000+S161</f>
        <v>1.0263503329733283</v>
      </c>
      <c r="AA161" s="75">
        <f>MAX(0,AB160+Observaciones!$F160-Y161-Constantes!$D$13)</f>
        <v>0</v>
      </c>
      <c r="AB161" s="75">
        <f>AB160+Observaciones!$F160-Y161-Z161-AA161-AC160</f>
        <v>17.187784649157155</v>
      </c>
      <c r="AC161" s="75">
        <f>MAX(0,(AB161-Constantes!$D$14)*(1-EXP(-Constantes!$D$22)))</f>
        <v>0.133374594069645</v>
      </c>
      <c r="AD161" s="75">
        <f t="shared" si="26"/>
        <v>184.16677885862364</v>
      </c>
      <c r="AE161" s="75">
        <f>MAX(0,(AD161-Constantes!$D$13)*(1-EXP(-Constantes!$D$23)))</f>
        <v>0.75407002309003268</v>
      </c>
      <c r="AF161" s="75">
        <f t="shared" si="27"/>
        <v>0.88744461715967771</v>
      </c>
      <c r="AG161" s="75">
        <f>0.0526*Y161*Observaciones!$F160^1.218</f>
        <v>0</v>
      </c>
      <c r="AH161" s="75">
        <f>AG161*Constantes!$E$35</f>
        <v>0</v>
      </c>
      <c r="AI161" s="75">
        <f t="shared" si="28"/>
        <v>0</v>
      </c>
      <c r="AJ161" s="15"/>
      <c r="AK161" s="74">
        <v>155</v>
      </c>
      <c r="AL161" s="140">
        <f>ETo!$I160*((1-Constantes!$F$19)*ETo!$K160+ETo!$L160)</f>
        <v>1.5555386382674605</v>
      </c>
      <c r="AM161" s="75">
        <f>MIN(AL161*Constantes!$F$17,0.8*(AV160+Observaciones!$F160-AS161-AU161-Constantes!$D$14))</f>
        <v>0.98708389054103107</v>
      </c>
      <c r="AN161" s="75">
        <f>IF(Observaciones!$F160&gt;0.05*Constantes!$F$18,((Observaciones!$F160-0.05*Constantes!$F$18)^2)/(Observaciones!$F160+0.95*Constantes!$F$18),0)</f>
        <v>0</v>
      </c>
      <c r="AO161" s="75">
        <f>(AN161*Escenarios!$F$9*10000)/1000</f>
        <v>0</v>
      </c>
      <c r="AP161" s="75">
        <f>(Observaciones!$F160*Constantes!$F$28)/1000</f>
        <v>0</v>
      </c>
      <c r="AQ161" s="75">
        <f>(AL161*Constantes!$F$28)/1000</f>
        <v>1.5555386382674605</v>
      </c>
      <c r="AR161" s="75">
        <f t="shared" si="29"/>
        <v>0</v>
      </c>
      <c r="AS161" s="75">
        <f>IF(AR161&gt;Constantes!$F$29,1000*((AR161-Constantes!$F$29)/(Escenarios!$F$9*10000)),0)</f>
        <v>0</v>
      </c>
      <c r="AT161" s="75">
        <f>AQ161*1000/Escenarios!$F$9/10000+AM161</f>
        <v>0.990194967817566</v>
      </c>
      <c r="AU161" s="75">
        <f>MAX(0,AV160+Observaciones!$F160-AS161-Constantes!$D$13)</f>
        <v>0</v>
      </c>
      <c r="AV161" s="75">
        <f>AV160+Observaciones!$F160-AS161-AT161-AU161-AW160</f>
        <v>17.233912034926909</v>
      </c>
      <c r="AW161" s="75">
        <f>MAX(0,(AV161-Constantes!$D$14)*(1-EXP(-Constantes!$D$22)))</f>
        <v>0.13400964342048602</v>
      </c>
      <c r="AX161" s="75">
        <f t="shared" si="30"/>
        <v>185.27343107053835</v>
      </c>
      <c r="AY161" s="75">
        <f>MAX(0,(AX161-Constantes!$D$13)*(1-EXP(-Constantes!$D$23)))</f>
        <v>0.76171422829344781</v>
      </c>
      <c r="AZ161" s="75">
        <f t="shared" si="31"/>
        <v>0.89572387171393386</v>
      </c>
      <c r="BA161" s="75">
        <f>0.0526*AS161*Observaciones!$F160^1.218</f>
        <v>0</v>
      </c>
      <c r="BB161" s="75">
        <f>BA161*Constantes!$F$35</f>
        <v>0</v>
      </c>
      <c r="BC161" s="75">
        <f t="shared" si="32"/>
        <v>0</v>
      </c>
      <c r="BD161" s="15"/>
      <c r="BE161" s="74">
        <v>155</v>
      </c>
      <c r="BF161" s="75">
        <f>0.0526*Observaciones!$F160^2.218</f>
        <v>0</v>
      </c>
      <c r="BG161" s="75">
        <f>IF(Observaciones!$F160&gt;0.05*$BK$7,((Observaciones!$F160-0.05*$BK$7)^2)/(Observaciones!$F160+0.95*$BK$7),0)</f>
        <v>0</v>
      </c>
      <c r="BH161" s="75">
        <f>0.0526*BG161*Observaciones!$F160^1.218</f>
        <v>0</v>
      </c>
      <c r="BI161" s="28"/>
      <c r="BJ161" s="28"/>
      <c r="BK161" s="103"/>
      <c r="BL161" s="38"/>
    </row>
    <row r="162" spans="2:64" s="2" customFormat="1">
      <c r="B162" s="37"/>
      <c r="C162" s="74">
        <v>156</v>
      </c>
      <c r="D162" s="140">
        <f>ETo!$I161*((1-Constantes!$D$19)*ETo!$K161+ETo!$L161)</f>
        <v>1.4895205759023729</v>
      </c>
      <c r="E162" s="75">
        <f>MIN(D162*Constantes!$D$17,0.8*(H161+Observaciones!$F161-F162-G162-Constantes!$D$14))</f>
        <v>0.9451914140430564</v>
      </c>
      <c r="F162" s="75">
        <f>IF(Observaciones!$F161&gt;0.05*Constantes!$D$18,((Observaciones!$F161-0.05*Constantes!$D$18)^2)/(Observaciones!$F161+0.95*Constantes!$D$18),0)</f>
        <v>0</v>
      </c>
      <c r="G162" s="75">
        <f>MAX(0,H161+Observaciones!$F161-F162-Constantes!$D$13)</f>
        <v>0</v>
      </c>
      <c r="H162" s="75">
        <f>H161+Observaciones!$F161-F162-E162-G162-I161</f>
        <v>15.695256183655891</v>
      </c>
      <c r="I162" s="75">
        <f>MAX(0,(H162-Constantes!$D$14)*(1-EXP(-Constantes!$D$22)))</f>
        <v>0.11282651363301596</v>
      </c>
      <c r="J162" s="75">
        <f t="shared" si="22"/>
        <v>177.6447078504597</v>
      </c>
      <c r="K162" s="75">
        <f>MAX(0,(J162-Constantes!$D$13)*(1-EXP(-Constantes!$D$23)))</f>
        <v>0.70901878784116457</v>
      </c>
      <c r="L162" s="75">
        <f t="shared" si="23"/>
        <v>0.82184530147418056</v>
      </c>
      <c r="M162" s="75">
        <f>0.0526*F162*Observaciones!$F161^1.218</f>
        <v>0</v>
      </c>
      <c r="N162" s="75">
        <f>M162*Constantes!$D$35</f>
        <v>0</v>
      </c>
      <c r="O162" s="75">
        <f t="shared" si="24"/>
        <v>0</v>
      </c>
      <c r="P162" s="15"/>
      <c r="Q162" s="74">
        <v>156</v>
      </c>
      <c r="R162" s="140">
        <f>ETo!$I161*((1-Constantes!$E$19)*ETo!$K161+ETo!$L161)</f>
        <v>1.4895205759023729</v>
      </c>
      <c r="S162" s="75">
        <f>MIN(R162*Constantes!$E$17,0.8*(AB161+Observaciones!$F161-Y162-AA162-Constantes!$D$14))</f>
        <v>0.9451914140430564</v>
      </c>
      <c r="T162" s="75">
        <f>IF(Observaciones!$F161&gt;0.05*Constantes!$E$18,((Observaciones!$F161-0.05*Constantes!$E$18)^2)/(Observaciones!$F161+0.95*Constantes!$E$18),0)</f>
        <v>0</v>
      </c>
      <c r="U162" s="75">
        <f>(T162*Escenarios!$E$9*10000)/1000</f>
        <v>0</v>
      </c>
      <c r="V162" s="75">
        <f>(Observaciones!$F161*Constantes!$E$28)/1000</f>
        <v>0</v>
      </c>
      <c r="W162" s="75">
        <f>(R162*Constantes!$E$28)/1000</f>
        <v>5.9580823036094914</v>
      </c>
      <c r="X162" s="75">
        <f t="shared" si="25"/>
        <v>0</v>
      </c>
      <c r="Y162" s="75">
        <f>IF(X162&gt;Constantes!$E$29,1000*((X162-Constantes!$E$29)/(Escenarios!$E$9*10000)),0)</f>
        <v>0</v>
      </c>
      <c r="Z162" s="75">
        <f>W162*1000/Escenarios!$E$9/10000+S162</f>
        <v>0.9571075786502754</v>
      </c>
      <c r="AA162" s="75">
        <f>MAX(0,AB161+Observaciones!$F161-Y162-Constantes!$D$13)</f>
        <v>0</v>
      </c>
      <c r="AB162" s="75">
        <f>AB161+Observaciones!$F161-Y162-Z162-AA162-AC161</f>
        <v>16.097302476437232</v>
      </c>
      <c r="AC162" s="75">
        <f>MAX(0,(AB162-Constantes!$D$14)*(1-EXP(-Constantes!$D$22)))</f>
        <v>0.1183616037530861</v>
      </c>
      <c r="AD162" s="75">
        <f t="shared" si="26"/>
        <v>183.41270883553361</v>
      </c>
      <c r="AE162" s="75">
        <f>MAX(0,(AD162-Constantes!$D$13)*(1-EXP(-Constantes!$D$23)))</f>
        <v>0.74886128096474391</v>
      </c>
      <c r="AF162" s="75">
        <f t="shared" si="27"/>
        <v>0.86722288471783004</v>
      </c>
      <c r="AG162" s="75">
        <f>0.0526*Y162*Observaciones!$F161^1.218</f>
        <v>0</v>
      </c>
      <c r="AH162" s="75">
        <f>AG162*Constantes!$E$35</f>
        <v>0</v>
      </c>
      <c r="AI162" s="75">
        <f t="shared" si="28"/>
        <v>0</v>
      </c>
      <c r="AJ162" s="15"/>
      <c r="AK162" s="74">
        <v>156</v>
      </c>
      <c r="AL162" s="140">
        <f>ETo!$I161*((1-Constantes!$F$19)*ETo!$K161+ETo!$L161)</f>
        <v>1.4502465558329594</v>
      </c>
      <c r="AM162" s="75">
        <f>MIN(AL162*Constantes!$F$17,0.8*(AV161+Observaciones!$F161-AS162-AU162-Constantes!$D$14))</f>
        <v>0.92026965924146487</v>
      </c>
      <c r="AN162" s="75">
        <f>IF(Observaciones!$F161&gt;0.05*Constantes!$F$18,((Observaciones!$F161-0.05*Constantes!$F$18)^2)/(Observaciones!$F161+0.95*Constantes!$F$18),0)</f>
        <v>0</v>
      </c>
      <c r="AO162" s="75">
        <f>(AN162*Escenarios!$F$9*10000)/1000</f>
        <v>0</v>
      </c>
      <c r="AP162" s="75">
        <f>(Observaciones!$F161*Constantes!$F$28)/1000</f>
        <v>0</v>
      </c>
      <c r="AQ162" s="75">
        <f>(AL162*Constantes!$F$28)/1000</f>
        <v>1.4502465558329594</v>
      </c>
      <c r="AR162" s="75">
        <f t="shared" si="29"/>
        <v>0</v>
      </c>
      <c r="AS162" s="75">
        <f>IF(AR162&gt;Constantes!$F$29,1000*((AR162-Constantes!$F$29)/(Escenarios!$F$9*10000)),0)</f>
        <v>0</v>
      </c>
      <c r="AT162" s="75">
        <f>AQ162*1000/Escenarios!$F$9/10000+AM162</f>
        <v>0.92317015235313082</v>
      </c>
      <c r="AU162" s="75">
        <f>MAX(0,AV161+Observaciones!$F161-AS162-Constantes!$D$13)</f>
        <v>0</v>
      </c>
      <c r="AV162" s="75">
        <f>AV161+Observaciones!$F161-AS162-AT162-AU162-AW161</f>
        <v>16.176732239153292</v>
      </c>
      <c r="AW162" s="75">
        <f>MAX(0,(AV162-Constantes!$D$14)*(1-EXP(-Constantes!$D$22)))</f>
        <v>0.11945513676842047</v>
      </c>
      <c r="AX162" s="75">
        <f t="shared" si="30"/>
        <v>184.51171684224491</v>
      </c>
      <c r="AY162" s="75">
        <f>MAX(0,(AX162-Constantes!$D$13)*(1-EXP(-Constantes!$D$23)))</f>
        <v>0.75645268378583619</v>
      </c>
      <c r="AZ162" s="75">
        <f t="shared" si="31"/>
        <v>0.87590782055425664</v>
      </c>
      <c r="BA162" s="75">
        <f>0.0526*AS162*Observaciones!$F161^1.218</f>
        <v>0</v>
      </c>
      <c r="BB162" s="75">
        <f>BA162*Constantes!$F$35</f>
        <v>0</v>
      </c>
      <c r="BC162" s="75">
        <f t="shared" si="32"/>
        <v>0</v>
      </c>
      <c r="BD162" s="15"/>
      <c r="BE162" s="74">
        <v>156</v>
      </c>
      <c r="BF162" s="75">
        <f>0.0526*Observaciones!$F161^2.218</f>
        <v>0</v>
      </c>
      <c r="BG162" s="75">
        <f>IF(Observaciones!$F161&gt;0.05*$BK$7,((Observaciones!$F161-0.05*$BK$7)^2)/(Observaciones!$F161+0.95*$BK$7),0)</f>
        <v>0</v>
      </c>
      <c r="BH162" s="75">
        <f>0.0526*BG162*Observaciones!$F161^1.218</f>
        <v>0</v>
      </c>
      <c r="BI162" s="28"/>
      <c r="BJ162" s="28"/>
      <c r="BK162" s="103"/>
      <c r="BL162" s="38"/>
    </row>
    <row r="163" spans="2:64" s="2" customFormat="1">
      <c r="B163" s="37"/>
      <c r="C163" s="74">
        <v>157</v>
      </c>
      <c r="D163" s="140">
        <f>ETo!$I162*((1-Constantes!$D$19)*ETo!$K162+ETo!$L162)</f>
        <v>1.5306952993190177</v>
      </c>
      <c r="E163" s="75">
        <f>MIN(D163*Constantes!$D$17,0.8*(H162+Observaciones!$F162-F163-G163-Constantes!$D$14))</f>
        <v>0.97131928073964979</v>
      </c>
      <c r="F163" s="75">
        <f>IF(Observaciones!$F162&gt;0.05*Constantes!$D$18,((Observaciones!$F162-0.05*Constantes!$D$18)^2)/(Observaciones!$F162+0.95*Constantes!$D$18),0)</f>
        <v>0</v>
      </c>
      <c r="G163" s="75">
        <f>MAX(0,H162+Observaciones!$F162-F163-Constantes!$D$13)</f>
        <v>0</v>
      </c>
      <c r="H163" s="75">
        <f>H162+Observaciones!$F162-F163-E163-G163-I162</f>
        <v>14.611110389283226</v>
      </c>
      <c r="I163" s="75">
        <f>MAX(0,(H163-Constantes!$D$14)*(1-EXP(-Constantes!$D$22)))</f>
        <v>9.7900758109605648E-2</v>
      </c>
      <c r="J163" s="75">
        <f t="shared" si="22"/>
        <v>176.93568906261854</v>
      </c>
      <c r="K163" s="75">
        <f>MAX(0,(J163-Constantes!$D$13)*(1-EXP(-Constantes!$D$23)))</f>
        <v>0.70412123732892451</v>
      </c>
      <c r="L163" s="75">
        <f t="shared" si="23"/>
        <v>0.80202199543853014</v>
      </c>
      <c r="M163" s="75">
        <f>0.0526*F163*Observaciones!$F162^1.218</f>
        <v>0</v>
      </c>
      <c r="N163" s="75">
        <f>M163*Constantes!$D$35</f>
        <v>0</v>
      </c>
      <c r="O163" s="75">
        <f t="shared" si="24"/>
        <v>0</v>
      </c>
      <c r="P163" s="15"/>
      <c r="Q163" s="74">
        <v>157</v>
      </c>
      <c r="R163" s="140">
        <f>ETo!$I162*((1-Constantes!$E$19)*ETo!$K162+ETo!$L162)</f>
        <v>1.5306952993190177</v>
      </c>
      <c r="S163" s="75">
        <f>MIN(R163*Constantes!$E$17,0.8*(AB162+Observaciones!$F162-Y163-AA163-Constantes!$D$14))</f>
        <v>0.97131928073964979</v>
      </c>
      <c r="T163" s="75">
        <f>IF(Observaciones!$F162&gt;0.05*Constantes!$E$18,((Observaciones!$F162-0.05*Constantes!$E$18)^2)/(Observaciones!$F162+0.95*Constantes!$E$18),0)</f>
        <v>0</v>
      </c>
      <c r="U163" s="75">
        <f>(T163*Escenarios!$E$9*10000)/1000</f>
        <v>0</v>
      </c>
      <c r="V163" s="75">
        <f>(Observaciones!$F162*Constantes!$E$28)/1000</f>
        <v>0</v>
      </c>
      <c r="W163" s="75">
        <f>(R163*Constantes!$E$28)/1000</f>
        <v>6.1227811972760708</v>
      </c>
      <c r="X163" s="75">
        <f t="shared" si="25"/>
        <v>0</v>
      </c>
      <c r="Y163" s="75">
        <f>IF(X163&gt;Constantes!$E$29,1000*((X163-Constantes!$E$29)/(Escenarios!$E$9*10000)),0)</f>
        <v>0</v>
      </c>
      <c r="Z163" s="75">
        <f>W163*1000/Escenarios!$E$9/10000+S163</f>
        <v>0.98356484313420189</v>
      </c>
      <c r="AA163" s="75">
        <f>MAX(0,AB162+Observaciones!$F162-Y163-Constantes!$D$13)</f>
        <v>0</v>
      </c>
      <c r="AB163" s="75">
        <f>AB162+Observaciones!$F162-Y163-Z163-AA163-AC162</f>
        <v>14.995376029549943</v>
      </c>
      <c r="AC163" s="75">
        <f>MAX(0,(AB163-Constantes!$D$14)*(1-EXP(-Constantes!$D$22)))</f>
        <v>0.10319105673220608</v>
      </c>
      <c r="AD163" s="75">
        <f t="shared" si="26"/>
        <v>182.66384755456886</v>
      </c>
      <c r="AE163" s="75">
        <f>MAX(0,(AD163-Constantes!$D$13)*(1-EXP(-Constantes!$D$23)))</f>
        <v>0.74368851824945281</v>
      </c>
      <c r="AF163" s="75">
        <f t="shared" si="27"/>
        <v>0.84687957498165889</v>
      </c>
      <c r="AG163" s="75">
        <f>0.0526*Y163*Observaciones!$F162^1.218</f>
        <v>0</v>
      </c>
      <c r="AH163" s="75">
        <f>AG163*Constantes!$E$35</f>
        <v>0</v>
      </c>
      <c r="AI163" s="75">
        <f t="shared" si="28"/>
        <v>0</v>
      </c>
      <c r="AJ163" s="15"/>
      <c r="AK163" s="74">
        <v>157</v>
      </c>
      <c r="AL163" s="140">
        <f>ETo!$I162*((1-Constantes!$F$19)*ETo!$K162+ETo!$L162)</f>
        <v>1.4904063909901812</v>
      </c>
      <c r="AM163" s="75">
        <f>MIN(AL163*Constantes!$F$17,0.8*(AV162+Observaciones!$F162-AS163-AU163-Constantes!$D$14))</f>
        <v>0.94575351760105464</v>
      </c>
      <c r="AN163" s="75">
        <f>IF(Observaciones!$F162&gt;0.05*Constantes!$F$18,((Observaciones!$F162-0.05*Constantes!$F$18)^2)/(Observaciones!$F162+0.95*Constantes!$F$18),0)</f>
        <v>0</v>
      </c>
      <c r="AO163" s="75">
        <f>(AN163*Escenarios!$F$9*10000)/1000</f>
        <v>0</v>
      </c>
      <c r="AP163" s="75">
        <f>(Observaciones!$F162*Constantes!$F$28)/1000</f>
        <v>0</v>
      </c>
      <c r="AQ163" s="75">
        <f>(AL163*Constantes!$F$28)/1000</f>
        <v>1.4904063909901812</v>
      </c>
      <c r="AR163" s="75">
        <f t="shared" si="29"/>
        <v>0</v>
      </c>
      <c r="AS163" s="75">
        <f>IF(AR163&gt;Constantes!$F$29,1000*((AR163-Constantes!$F$29)/(Escenarios!$F$9*10000)),0)</f>
        <v>0</v>
      </c>
      <c r="AT163" s="75">
        <f>AQ163*1000/Escenarios!$F$9/10000+AM163</f>
        <v>0.94873433038303501</v>
      </c>
      <c r="AU163" s="75">
        <f>MAX(0,AV162+Observaciones!$F162-AS163-Constantes!$D$13)</f>
        <v>0</v>
      </c>
      <c r="AV163" s="75">
        <f>AV162+Observaciones!$F162-AS163-AT163-AU163-AW162</f>
        <v>15.108542772001837</v>
      </c>
      <c r="AW163" s="75">
        <f>MAX(0,(AV163-Constantes!$D$14)*(1-EXP(-Constantes!$D$22)))</f>
        <v>0.10474905671706521</v>
      </c>
      <c r="AX163" s="75">
        <f t="shared" si="30"/>
        <v>183.75526415845908</v>
      </c>
      <c r="AY163" s="75">
        <f>MAX(0,(AX163-Constantes!$D$13)*(1-EXP(-Constantes!$D$23)))</f>
        <v>0.75122748342091927</v>
      </c>
      <c r="AZ163" s="75">
        <f t="shared" si="31"/>
        <v>0.85597654013798452</v>
      </c>
      <c r="BA163" s="75">
        <f>0.0526*AS163*Observaciones!$F162^1.218</f>
        <v>0</v>
      </c>
      <c r="BB163" s="75">
        <f>BA163*Constantes!$F$35</f>
        <v>0</v>
      </c>
      <c r="BC163" s="75">
        <f t="shared" si="32"/>
        <v>0</v>
      </c>
      <c r="BD163" s="15"/>
      <c r="BE163" s="74">
        <v>157</v>
      </c>
      <c r="BF163" s="75">
        <f>0.0526*Observaciones!$F162^2.218</f>
        <v>0</v>
      </c>
      <c r="BG163" s="75">
        <f>IF(Observaciones!$F162&gt;0.05*$BK$7,((Observaciones!$F162-0.05*$BK$7)^2)/(Observaciones!$F162+0.95*$BK$7),0)</f>
        <v>0</v>
      </c>
      <c r="BH163" s="75">
        <f>0.0526*BG163*Observaciones!$F162^1.218</f>
        <v>0</v>
      </c>
      <c r="BI163" s="28"/>
      <c r="BJ163" s="28"/>
      <c r="BK163" s="103"/>
      <c r="BL163" s="38"/>
    </row>
    <row r="164" spans="2:64" s="2" customFormat="1">
      <c r="B164" s="37"/>
      <c r="C164" s="74">
        <v>158</v>
      </c>
      <c r="D164" s="140">
        <f>ETo!$I163*((1-Constantes!$D$19)*ETo!$K163+ETo!$L163)</f>
        <v>1.4896325837347437</v>
      </c>
      <c r="E164" s="75">
        <f>MIN(D164*Constantes!$D$17,0.8*(H163+Observaciones!$F163-F164-G164-Constantes!$D$14))</f>
        <v>0.94526248982621464</v>
      </c>
      <c r="F164" s="75">
        <f>IF(Observaciones!$F163&gt;0.05*Constantes!$D$18,((Observaciones!$F163-0.05*Constantes!$D$18)^2)/(Observaciones!$F163+0.95*Constantes!$D$18),0)</f>
        <v>0</v>
      </c>
      <c r="G164" s="75">
        <f>MAX(0,H163+Observaciones!$F163-F164-Constantes!$D$13)</f>
        <v>0</v>
      </c>
      <c r="H164" s="75">
        <f>H163+Observaciones!$F163-F164-E164-G164-I163</f>
        <v>13.567947141347405</v>
      </c>
      <c r="I164" s="75">
        <f>MAX(0,(H164-Constantes!$D$14)*(1-EXP(-Constantes!$D$22)))</f>
        <v>8.3539221413606007E-2</v>
      </c>
      <c r="J164" s="75">
        <f t="shared" si="22"/>
        <v>176.2315678252896</v>
      </c>
      <c r="K164" s="75">
        <f>MAX(0,(J164-Constantes!$D$13)*(1-EXP(-Constantes!$D$23)))</f>
        <v>0.699257516669195</v>
      </c>
      <c r="L164" s="75">
        <f t="shared" si="23"/>
        <v>0.78279673808280104</v>
      </c>
      <c r="M164" s="75">
        <f>0.0526*F164*Observaciones!$F163^1.218</f>
        <v>0</v>
      </c>
      <c r="N164" s="75">
        <f>M164*Constantes!$D$35</f>
        <v>0</v>
      </c>
      <c r="O164" s="75">
        <f t="shared" si="24"/>
        <v>0</v>
      </c>
      <c r="P164" s="15"/>
      <c r="Q164" s="74">
        <v>158</v>
      </c>
      <c r="R164" s="140">
        <f>ETo!$I163*((1-Constantes!$E$19)*ETo!$K163+ETo!$L163)</f>
        <v>1.4896325837347437</v>
      </c>
      <c r="S164" s="75">
        <f>MIN(R164*Constantes!$E$17,0.8*(AB163+Observaciones!$F163-Y164-AA164-Constantes!$D$14))</f>
        <v>0.94526248982621464</v>
      </c>
      <c r="T164" s="75">
        <f>IF(Observaciones!$F163&gt;0.05*Constantes!$E$18,((Observaciones!$F163-0.05*Constantes!$E$18)^2)/(Observaciones!$F163+0.95*Constantes!$E$18),0)</f>
        <v>0</v>
      </c>
      <c r="U164" s="75">
        <f>(T164*Escenarios!$E$9*10000)/1000</f>
        <v>0</v>
      </c>
      <c r="V164" s="75">
        <f>(Observaciones!$F163*Constantes!$E$28)/1000</f>
        <v>0</v>
      </c>
      <c r="W164" s="75">
        <f>(R164*Constantes!$E$28)/1000</f>
        <v>5.9585303349389749</v>
      </c>
      <c r="X164" s="75">
        <f t="shared" si="25"/>
        <v>0</v>
      </c>
      <c r="Y164" s="75">
        <f>IF(X164&gt;Constantes!$E$29,1000*((X164-Constantes!$E$29)/(Escenarios!$E$9*10000)),0)</f>
        <v>0</v>
      </c>
      <c r="Z164" s="75">
        <f>W164*1000/Escenarios!$E$9/10000+S164</f>
        <v>0.9571795504960926</v>
      </c>
      <c r="AA164" s="75">
        <f>MAX(0,AB163+Observaciones!$F163-Y164-Constantes!$D$13)</f>
        <v>0</v>
      </c>
      <c r="AB164" s="75">
        <f>AB163+Observaciones!$F163-Y164-Z164-AA164-AC163</f>
        <v>13.935005422321645</v>
      </c>
      <c r="AC164" s="75">
        <f>MAX(0,(AB164-Constantes!$D$14)*(1-EXP(-Constantes!$D$22)))</f>
        <v>8.8592621235937946E-2</v>
      </c>
      <c r="AD164" s="75">
        <f t="shared" si="26"/>
        <v>181.9201590363194</v>
      </c>
      <c r="AE164" s="75">
        <f>MAX(0,(AD164-Constantes!$D$13)*(1-EXP(-Constantes!$D$23)))</f>
        <v>0.73855148641622059</v>
      </c>
      <c r="AF164" s="75">
        <f t="shared" si="27"/>
        <v>0.82714410765215851</v>
      </c>
      <c r="AG164" s="75">
        <f>0.0526*Y164*Observaciones!$F163^1.218</f>
        <v>0</v>
      </c>
      <c r="AH164" s="75">
        <f>AG164*Constantes!$E$35</f>
        <v>0</v>
      </c>
      <c r="AI164" s="75">
        <f t="shared" si="28"/>
        <v>0</v>
      </c>
      <c r="AJ164" s="15"/>
      <c r="AK164" s="74">
        <v>158</v>
      </c>
      <c r="AL164" s="140">
        <f>ETo!$I163*((1-Constantes!$F$19)*ETo!$K163+ETo!$L163)</f>
        <v>1.4502899184419142</v>
      </c>
      <c r="AM164" s="75">
        <f>MIN(AL164*Constantes!$F$17,0.8*(AV163+Observaciones!$F163-AS164-AU164-Constantes!$D$14))</f>
        <v>0.92029717545462619</v>
      </c>
      <c r="AN164" s="75">
        <f>IF(Observaciones!$F163&gt;0.05*Constantes!$F$18,((Observaciones!$F163-0.05*Constantes!$F$18)^2)/(Observaciones!$F163+0.95*Constantes!$F$18),0)</f>
        <v>0</v>
      </c>
      <c r="AO164" s="75">
        <f>(AN164*Escenarios!$F$9*10000)/1000</f>
        <v>0</v>
      </c>
      <c r="AP164" s="75">
        <f>(Observaciones!$F163*Constantes!$F$28)/1000</f>
        <v>0</v>
      </c>
      <c r="AQ164" s="75">
        <f>(AL164*Constantes!$F$28)/1000</f>
        <v>1.4502899184419142</v>
      </c>
      <c r="AR164" s="75">
        <f t="shared" si="29"/>
        <v>0</v>
      </c>
      <c r="AS164" s="75">
        <f>IF(AR164&gt;Constantes!$F$29,1000*((AR164-Constantes!$F$29)/(Escenarios!$F$9*10000)),0)</f>
        <v>0</v>
      </c>
      <c r="AT164" s="75">
        <f>AQ164*1000/Escenarios!$F$9/10000+AM164</f>
        <v>0.92319775529151005</v>
      </c>
      <c r="AU164" s="75">
        <f>MAX(0,AV163+Observaciones!$F163-AS164-Constantes!$D$13)</f>
        <v>0</v>
      </c>
      <c r="AV164" s="75">
        <f>AV163+Observaciones!$F163-AS164-AT164-AU164-AW163</f>
        <v>14.080595959993262</v>
      </c>
      <c r="AW164" s="75">
        <f>MAX(0,(AV164-Constantes!$D$14)*(1-EXP(-Constantes!$D$22)))</f>
        <v>9.0597009191033834E-2</v>
      </c>
      <c r="AX164" s="75">
        <f t="shared" si="30"/>
        <v>183.00403667503818</v>
      </c>
      <c r="AY164" s="75">
        <f>MAX(0,(AX164-Constantes!$D$13)*(1-EXP(-Constantes!$D$23)))</f>
        <v>0.74603837615136526</v>
      </c>
      <c r="AZ164" s="75">
        <f t="shared" si="31"/>
        <v>0.83663538534239912</v>
      </c>
      <c r="BA164" s="75">
        <f>0.0526*AS164*Observaciones!$F163^1.218</f>
        <v>0</v>
      </c>
      <c r="BB164" s="75">
        <f>BA164*Constantes!$F$35</f>
        <v>0</v>
      </c>
      <c r="BC164" s="75">
        <f t="shared" si="32"/>
        <v>0</v>
      </c>
      <c r="BD164" s="15"/>
      <c r="BE164" s="74">
        <v>158</v>
      </c>
      <c r="BF164" s="75">
        <f>0.0526*Observaciones!$F163^2.218</f>
        <v>0</v>
      </c>
      <c r="BG164" s="75">
        <f>IF(Observaciones!$F163&gt;0.05*$BK$7,((Observaciones!$F163-0.05*$BK$7)^2)/(Observaciones!$F163+0.95*$BK$7),0)</f>
        <v>0</v>
      </c>
      <c r="BH164" s="75">
        <f>0.0526*BG164*Observaciones!$F163^1.218</f>
        <v>0</v>
      </c>
      <c r="BI164" s="28"/>
      <c r="BJ164" s="28"/>
      <c r="BK164" s="103"/>
      <c r="BL164" s="38"/>
    </row>
    <row r="165" spans="2:64" s="2" customFormat="1">
      <c r="B165" s="37"/>
      <c r="C165" s="74">
        <v>159</v>
      </c>
      <c r="D165" s="140">
        <f>ETo!$I164*((1-Constantes!$D$19)*ETo!$K164+ETo!$L164)</f>
        <v>1.5031128739538993</v>
      </c>
      <c r="E165" s="75">
        <f>MIN(D165*Constantes!$D$17,0.8*(H164+Observaciones!$F164-F165-G165-Constantes!$D$14))</f>
        <v>0.9538165539862451</v>
      </c>
      <c r="F165" s="75">
        <f>IF(Observaciones!$F164&gt;0.05*Constantes!$D$18,((Observaciones!$F164-0.05*Constantes!$D$18)^2)/(Observaciones!$F164+0.95*Constantes!$D$18),0)</f>
        <v>0</v>
      </c>
      <c r="G165" s="75">
        <f>MAX(0,H164+Observaciones!$F164-F165-Constantes!$D$13)</f>
        <v>0</v>
      </c>
      <c r="H165" s="75">
        <f>H164+Observaciones!$F164-F165-E165-G165-I164</f>
        <v>12.530591365947554</v>
      </c>
      <c r="I165" s="75">
        <f>MAX(0,(H165-Constantes!$D$14)*(1-EXP(-Constantes!$D$22)))</f>
        <v>6.9257637908155756E-2</v>
      </c>
      <c r="J165" s="75">
        <f t="shared" si="22"/>
        <v>175.5323103086204</v>
      </c>
      <c r="K165" s="75">
        <f>MAX(0,(J165-Constantes!$D$13)*(1-EXP(-Constantes!$D$23)))</f>
        <v>0.69442739218211547</v>
      </c>
      <c r="L165" s="75">
        <f t="shared" si="23"/>
        <v>0.76368503009027122</v>
      </c>
      <c r="M165" s="75">
        <f>0.0526*F165*Observaciones!$F164^1.218</f>
        <v>0</v>
      </c>
      <c r="N165" s="75">
        <f>M165*Constantes!$D$35</f>
        <v>0</v>
      </c>
      <c r="O165" s="75">
        <f t="shared" si="24"/>
        <v>0</v>
      </c>
      <c r="P165" s="15"/>
      <c r="Q165" s="74">
        <v>159</v>
      </c>
      <c r="R165" s="140">
        <f>ETo!$I164*((1-Constantes!$E$19)*ETo!$K164+ETo!$L164)</f>
        <v>1.5031128739538993</v>
      </c>
      <c r="S165" s="75">
        <f>MIN(R165*Constantes!$E$17,0.8*(AB164+Observaciones!$F164-Y165-AA165-Constantes!$D$14))</f>
        <v>0.9538165539862451</v>
      </c>
      <c r="T165" s="75">
        <f>IF(Observaciones!$F164&gt;0.05*Constantes!$E$18,((Observaciones!$F164-0.05*Constantes!$E$18)^2)/(Observaciones!$F164+0.95*Constantes!$E$18),0)</f>
        <v>0</v>
      </c>
      <c r="U165" s="75">
        <f>(T165*Escenarios!$E$9*10000)/1000</f>
        <v>0</v>
      </c>
      <c r="V165" s="75">
        <f>(Observaciones!$F164*Constantes!$E$28)/1000</f>
        <v>0</v>
      </c>
      <c r="W165" s="75">
        <f>(R165*Constantes!$E$28)/1000</f>
        <v>6.012451495815597</v>
      </c>
      <c r="X165" s="75">
        <f t="shared" si="25"/>
        <v>0</v>
      </c>
      <c r="Y165" s="75">
        <f>IF(X165&gt;Constantes!$E$29,1000*((X165-Constantes!$E$29)/(Escenarios!$E$9*10000)),0)</f>
        <v>0</v>
      </c>
      <c r="Z165" s="75">
        <f>W165*1000/Escenarios!$E$9/10000+S165</f>
        <v>0.96584145697787627</v>
      </c>
      <c r="AA165" s="75">
        <f>MAX(0,AB164+Observaciones!$F164-Y165-Constantes!$D$13)</f>
        <v>0</v>
      </c>
      <c r="AB165" s="75">
        <f>AB164+Observaciones!$F164-Y165-Z165-AA165-AC164</f>
        <v>12.88057134410783</v>
      </c>
      <c r="AC165" s="75">
        <f>MAX(0,(AB165-Constantes!$D$14)*(1-EXP(-Constantes!$D$22)))</f>
        <v>7.407591568889596E-2</v>
      </c>
      <c r="AD165" s="75">
        <f t="shared" si="26"/>
        <v>181.18160754990319</v>
      </c>
      <c r="AE165" s="75">
        <f>MAX(0,(AD165-Constantes!$D$13)*(1-EXP(-Constantes!$D$23)))</f>
        <v>0.7334499386538168</v>
      </c>
      <c r="AF165" s="75">
        <f t="shared" si="27"/>
        <v>0.80752585434271273</v>
      </c>
      <c r="AG165" s="75">
        <f>0.0526*Y165*Observaciones!$F164^1.218</f>
        <v>0</v>
      </c>
      <c r="AH165" s="75">
        <f>AG165*Constantes!$E$35</f>
        <v>0</v>
      </c>
      <c r="AI165" s="75">
        <f t="shared" si="28"/>
        <v>0</v>
      </c>
      <c r="AJ165" s="15"/>
      <c r="AK165" s="74">
        <v>159</v>
      </c>
      <c r="AL165" s="140">
        <f>ETo!$I164*((1-Constantes!$F$19)*ETo!$K164+ETo!$L164)</f>
        <v>1.4634171364727195</v>
      </c>
      <c r="AM165" s="75">
        <f>MIN(AL165*Constantes!$F$17,0.8*(AV164+Observaciones!$F164-AS165-AU165-Constantes!$D$14))</f>
        <v>0.92862719383350734</v>
      </c>
      <c r="AN165" s="75">
        <f>IF(Observaciones!$F164&gt;0.05*Constantes!$F$18,((Observaciones!$F164-0.05*Constantes!$F$18)^2)/(Observaciones!$F164+0.95*Constantes!$F$18),0)</f>
        <v>0</v>
      </c>
      <c r="AO165" s="75">
        <f>(AN165*Escenarios!$F$9*10000)/1000</f>
        <v>0</v>
      </c>
      <c r="AP165" s="75">
        <f>(Observaciones!$F164*Constantes!$F$28)/1000</f>
        <v>0</v>
      </c>
      <c r="AQ165" s="75">
        <f>(AL165*Constantes!$F$28)/1000</f>
        <v>1.4634171364727195</v>
      </c>
      <c r="AR165" s="75">
        <f t="shared" si="29"/>
        <v>0</v>
      </c>
      <c r="AS165" s="75">
        <f>IF(AR165&gt;Constantes!$F$29,1000*((AR165-Constantes!$F$29)/(Escenarios!$F$9*10000)),0)</f>
        <v>0</v>
      </c>
      <c r="AT165" s="75">
        <f>AQ165*1000/Escenarios!$F$9/10000+AM165</f>
        <v>0.93155402810645282</v>
      </c>
      <c r="AU165" s="75">
        <f>MAX(0,AV164+Observaciones!$F164-AS165-Constantes!$D$13)</f>
        <v>0</v>
      </c>
      <c r="AV165" s="75">
        <f>AV164+Observaciones!$F164-AS165-AT165-AU165-AW164</f>
        <v>13.058444922695776</v>
      </c>
      <c r="AW165" s="75">
        <f>MAX(0,(AV165-Constantes!$D$14)*(1-EXP(-Constantes!$D$22)))</f>
        <v>7.6524753808139903E-2</v>
      </c>
      <c r="AX165" s="75">
        <f t="shared" si="30"/>
        <v>182.2579982988868</v>
      </c>
      <c r="AY165" s="75">
        <f>MAX(0,(AX165-Constantes!$D$13)*(1-EXP(-Constantes!$D$23)))</f>
        <v>0.7408851126639534</v>
      </c>
      <c r="AZ165" s="75">
        <f t="shared" si="31"/>
        <v>0.81740986647209335</v>
      </c>
      <c r="BA165" s="75">
        <f>0.0526*AS165*Observaciones!$F164^1.218</f>
        <v>0</v>
      </c>
      <c r="BB165" s="75">
        <f>BA165*Constantes!$F$35</f>
        <v>0</v>
      </c>
      <c r="BC165" s="75">
        <f t="shared" si="32"/>
        <v>0</v>
      </c>
      <c r="BD165" s="15"/>
      <c r="BE165" s="74">
        <v>159</v>
      </c>
      <c r="BF165" s="75">
        <f>0.0526*Observaciones!$F164^2.218</f>
        <v>0</v>
      </c>
      <c r="BG165" s="75">
        <f>IF(Observaciones!$F164&gt;0.05*$BK$7,((Observaciones!$F164-0.05*$BK$7)^2)/(Observaciones!$F164+0.95*$BK$7),0)</f>
        <v>0</v>
      </c>
      <c r="BH165" s="75">
        <f>0.0526*BG165*Observaciones!$F164^1.218</f>
        <v>0</v>
      </c>
      <c r="BI165" s="28"/>
      <c r="BJ165" s="28"/>
      <c r="BK165" s="103"/>
      <c r="BL165" s="38"/>
    </row>
    <row r="166" spans="2:64" s="2" customFormat="1">
      <c r="B166" s="37"/>
      <c r="C166" s="74">
        <v>160</v>
      </c>
      <c r="D166" s="140">
        <f>ETo!$I165*((1-Constantes!$D$19)*ETo!$K165+ETo!$L165)</f>
        <v>1.4234889976588445</v>
      </c>
      <c r="E166" s="75">
        <f>MIN(D166*Constantes!$D$17,0.8*(H165+Observaciones!$F165-F166-G166-Constantes!$D$14))</f>
        <v>0.90329036089803028</v>
      </c>
      <c r="F166" s="75">
        <f>IF(Observaciones!$F165&gt;0.05*Constantes!$D$18,((Observaciones!$F165-0.05*Constantes!$D$18)^2)/(Observaciones!$F165+0.95*Constantes!$D$18),0)</f>
        <v>0</v>
      </c>
      <c r="G166" s="75">
        <f>MAX(0,H165+Observaciones!$F165-F166-Constantes!$D$13)</f>
        <v>0</v>
      </c>
      <c r="H166" s="75">
        <f>H165+Observaciones!$F165-F166-E166-G166-I165</f>
        <v>13.258043367141369</v>
      </c>
      <c r="I166" s="75">
        <f>MAX(0,(H166-Constantes!$D$14)*(1-EXP(-Constantes!$D$22)))</f>
        <v>7.9272684575488209E-2</v>
      </c>
      <c r="J166" s="75">
        <f t="shared" si="22"/>
        <v>174.83788291643828</v>
      </c>
      <c r="K166" s="75">
        <f>MAX(0,(J166-Constantes!$D$13)*(1-EXP(-Constantes!$D$23)))</f>
        <v>0.68963063180197026</v>
      </c>
      <c r="L166" s="75">
        <f t="shared" si="23"/>
        <v>0.76890331637745846</v>
      </c>
      <c r="M166" s="75">
        <f>0.0526*F166*Observaciones!$F165^1.218</f>
        <v>0</v>
      </c>
      <c r="N166" s="75">
        <f>M166*Constantes!$D$35</f>
        <v>0</v>
      </c>
      <c r="O166" s="75">
        <f t="shared" si="24"/>
        <v>0</v>
      </c>
      <c r="P166" s="15"/>
      <c r="Q166" s="74">
        <v>160</v>
      </c>
      <c r="R166" s="140">
        <f>ETo!$I165*((1-Constantes!$E$19)*ETo!$K165+ETo!$L165)</f>
        <v>1.4234889976588445</v>
      </c>
      <c r="S166" s="75">
        <f>MIN(R166*Constantes!$E$17,0.8*(AB165+Observaciones!$F165-Y166-AA166-Constantes!$D$14))</f>
        <v>0.90329036089803028</v>
      </c>
      <c r="T166" s="75">
        <f>IF(Observaciones!$F165&gt;0.05*Constantes!$E$18,((Observaciones!$F165-0.05*Constantes!$E$18)^2)/(Observaciones!$F165+0.95*Constantes!$E$18),0)</f>
        <v>0</v>
      </c>
      <c r="U166" s="75">
        <f>(T166*Escenarios!$E$9*10000)/1000</f>
        <v>0</v>
      </c>
      <c r="V166" s="75">
        <f>(Observaciones!$F165*Constantes!$E$28)/1000</f>
        <v>6.8</v>
      </c>
      <c r="W166" s="75">
        <f>(R166*Constantes!$E$28)/1000</f>
        <v>5.6939559906353781</v>
      </c>
      <c r="X166" s="75">
        <f t="shared" si="25"/>
        <v>1.1060440093646218</v>
      </c>
      <c r="Y166" s="75">
        <f>IF(X166&gt;Constantes!$E$29,1000*((X166-Constantes!$E$29)/(Escenarios!$E$9*10000)),0)</f>
        <v>0</v>
      </c>
      <c r="Z166" s="75">
        <f>W166*1000/Escenarios!$E$9/10000+S166</f>
        <v>0.91467827287930104</v>
      </c>
      <c r="AA166" s="75">
        <f>MAX(0,AB165+Observaciones!$F165-Y166-Constantes!$D$13)</f>
        <v>0</v>
      </c>
      <c r="AB166" s="75">
        <f>AB165+Observaciones!$F165-Y166-Z166-AA166-AC165</f>
        <v>13.591817155539632</v>
      </c>
      <c r="AC166" s="75">
        <f>MAX(0,(AB166-Constantes!$D$14)*(1-EXP(-Constantes!$D$22)))</f>
        <v>8.3867846952738093E-2</v>
      </c>
      <c r="AD166" s="75">
        <f t="shared" si="26"/>
        <v>180.44815761124937</v>
      </c>
      <c r="AE166" s="75">
        <f>MAX(0,(AD166-Constantes!$D$13)*(1-EXP(-Constantes!$D$23)))</f>
        <v>0.7283836298558598</v>
      </c>
      <c r="AF166" s="75">
        <f t="shared" si="27"/>
        <v>0.81225147680859788</v>
      </c>
      <c r="AG166" s="75">
        <f>0.0526*Y166*Observaciones!$F165^1.218</f>
        <v>0</v>
      </c>
      <c r="AH166" s="75">
        <f>AG166*Constantes!$E$35</f>
        <v>0</v>
      </c>
      <c r="AI166" s="75">
        <f t="shared" si="28"/>
        <v>0</v>
      </c>
      <c r="AJ166" s="15"/>
      <c r="AK166" s="74">
        <v>160</v>
      </c>
      <c r="AL166" s="140">
        <f>ETo!$I165*((1-Constantes!$F$19)*ETo!$K165+ETo!$L165)</f>
        <v>1.3857296067999687</v>
      </c>
      <c r="AM166" s="75">
        <f>MIN(AL166*Constantes!$F$17,0.8*(AV165+Observaciones!$F165-AS166-AU166-Constantes!$D$14))</f>
        <v>0.87932973046653462</v>
      </c>
      <c r="AN166" s="75">
        <f>IF(Observaciones!$F165&gt;0.05*Constantes!$F$18,((Observaciones!$F165-0.05*Constantes!$F$18)^2)/(Observaciones!$F165+0.95*Constantes!$F$18),0)</f>
        <v>0</v>
      </c>
      <c r="AO166" s="75">
        <f>(AN166*Escenarios!$F$9*10000)/1000</f>
        <v>0</v>
      </c>
      <c r="AP166" s="75">
        <f>(Observaciones!$F165*Constantes!$F$28)/1000</f>
        <v>1.7</v>
      </c>
      <c r="AQ166" s="75">
        <f>(AL166*Constantes!$F$28)/1000</f>
        <v>1.3857296067999687</v>
      </c>
      <c r="AR166" s="75">
        <f t="shared" si="29"/>
        <v>0.31427039320003125</v>
      </c>
      <c r="AS166" s="75">
        <f>IF(AR166&gt;Constantes!$F$29,1000*((AR166-Constantes!$F$29)/(Escenarios!$F$9*10000)),0)</f>
        <v>0</v>
      </c>
      <c r="AT166" s="75">
        <f>AQ166*1000/Escenarios!$F$9/10000+AM166</f>
        <v>0.88210118968013451</v>
      </c>
      <c r="AU166" s="75">
        <f>MAX(0,AV165+Observaciones!$F165-AS166-Constantes!$D$13)</f>
        <v>0</v>
      </c>
      <c r="AV166" s="75">
        <f>AV165+Observaciones!$F165-AS166-AT166-AU166-AW165</f>
        <v>13.799818979207499</v>
      </c>
      <c r="AW166" s="75">
        <f>MAX(0,(AV166-Constantes!$D$14)*(1-EXP(-Constantes!$D$22)))</f>
        <v>8.6731469525093821E-2</v>
      </c>
      <c r="AX166" s="75">
        <f t="shared" si="30"/>
        <v>181.51711318622284</v>
      </c>
      <c r="AY166" s="75">
        <f>MAX(0,(AX166-Constantes!$D$13)*(1-EXP(-Constantes!$D$23)))</f>
        <v>0.73576744536759497</v>
      </c>
      <c r="AZ166" s="75">
        <f t="shared" si="31"/>
        <v>0.82249891489268878</v>
      </c>
      <c r="BA166" s="75">
        <f>0.0526*AS166*Observaciones!$F165^1.218</f>
        <v>0</v>
      </c>
      <c r="BB166" s="75">
        <f>BA166*Constantes!$F$35</f>
        <v>0</v>
      </c>
      <c r="BC166" s="75">
        <f t="shared" si="32"/>
        <v>0</v>
      </c>
      <c r="BD166" s="15"/>
      <c r="BE166" s="74">
        <v>160</v>
      </c>
      <c r="BF166" s="75">
        <f>0.0526*Observaciones!$F165^2.218</f>
        <v>0.17065595668433275</v>
      </c>
      <c r="BG166" s="75">
        <f>IF(Observaciones!$F165&gt;0.05*$BK$7,((Observaciones!$F165-0.05*$BK$7)^2)/(Observaciones!$F165+0.95*$BK$7),0)</f>
        <v>0</v>
      </c>
      <c r="BH166" s="75">
        <f>0.0526*BG166*Observaciones!$F165^1.218</f>
        <v>0</v>
      </c>
      <c r="BI166" s="28"/>
      <c r="BJ166" s="28"/>
      <c r="BK166" s="103"/>
      <c r="BL166" s="38"/>
    </row>
    <row r="167" spans="2:64" s="2" customFormat="1">
      <c r="B167" s="37"/>
      <c r="C167" s="74">
        <v>161</v>
      </c>
      <c r="D167" s="140">
        <f>ETo!$I166*((1-Constantes!$D$19)*ETo!$K166+ETo!$L166)</f>
        <v>1.3929971273131998</v>
      </c>
      <c r="E167" s="75">
        <f>MIN(D167*Constantes!$D$17,0.8*(H166+Observaciones!$F166-F167-G167-Constantes!$D$14))</f>
        <v>0.88394141432080187</v>
      </c>
      <c r="F167" s="75">
        <f>IF(Observaciones!$F166&gt;0.05*Constantes!$D$18,((Observaciones!$F166-0.05*Constantes!$D$18)^2)/(Observaciones!$F166+0.95*Constantes!$D$18),0)</f>
        <v>0</v>
      </c>
      <c r="G167" s="75">
        <f>MAX(0,H166+Observaciones!$F166-F167-Constantes!$D$13)</f>
        <v>0</v>
      </c>
      <c r="H167" s="75">
        <f>H166+Observaciones!$F166-F167-E167-G167-I166</f>
        <v>13.59482926824508</v>
      </c>
      <c r="I167" s="75">
        <f>MAX(0,(H167-Constantes!$D$14)*(1-EXP(-Constantes!$D$22)))</f>
        <v>8.3909315598453313E-2</v>
      </c>
      <c r="J167" s="75">
        <f t="shared" si="22"/>
        <v>174.1482522846363</v>
      </c>
      <c r="K167" s="75">
        <f>MAX(0,(J167-Constantes!$D$13)*(1-EXP(-Constantes!$D$23)))</f>
        <v>0.68486700506603837</v>
      </c>
      <c r="L167" s="75">
        <f t="shared" si="23"/>
        <v>0.76877632066449164</v>
      </c>
      <c r="M167" s="75">
        <f>0.0526*F167*Observaciones!$F166^1.218</f>
        <v>0</v>
      </c>
      <c r="N167" s="75">
        <f>M167*Constantes!$D$35</f>
        <v>0</v>
      </c>
      <c r="O167" s="75">
        <f t="shared" si="24"/>
        <v>0</v>
      </c>
      <c r="P167" s="15"/>
      <c r="Q167" s="74">
        <v>161</v>
      </c>
      <c r="R167" s="140">
        <f>ETo!$I166*((1-Constantes!$E$19)*ETo!$K166+ETo!$L166)</f>
        <v>1.3929971273131998</v>
      </c>
      <c r="S167" s="75">
        <f>MIN(R167*Constantes!$E$17,0.8*(AB166+Observaciones!$F166-Y167-AA167-Constantes!$D$14))</f>
        <v>0.88394141432080187</v>
      </c>
      <c r="T167" s="75">
        <f>IF(Observaciones!$F166&gt;0.05*Constantes!$E$18,((Observaciones!$F166-0.05*Constantes!$E$18)^2)/(Observaciones!$F166+0.95*Constantes!$E$18),0)</f>
        <v>0</v>
      </c>
      <c r="U167" s="75">
        <f>(T167*Escenarios!$E$9*10000)/1000</f>
        <v>0</v>
      </c>
      <c r="V167" s="75">
        <f>(Observaciones!$F166*Constantes!$E$28)/1000</f>
        <v>5.2</v>
      </c>
      <c r="W167" s="75">
        <f>(R167*Constantes!$E$28)/1000</f>
        <v>5.5719885092527992</v>
      </c>
      <c r="X167" s="75">
        <f t="shared" si="25"/>
        <v>0</v>
      </c>
      <c r="Y167" s="75">
        <f>IF(X167&gt;Constantes!$E$29,1000*((X167-Constantes!$E$29)/(Escenarios!$E$9*10000)),0)</f>
        <v>0</v>
      </c>
      <c r="Z167" s="75">
        <f>W167*1000/Escenarios!$E$9/10000+S167</f>
        <v>0.89508539133930742</v>
      </c>
      <c r="AA167" s="75">
        <f>MAX(0,AB166+Observaciones!$F166-Y167-Constantes!$D$13)</f>
        <v>0</v>
      </c>
      <c r="AB167" s="75">
        <f>AB166+Observaciones!$F166-Y167-Z167-AA167-AC166</f>
        <v>13.912863917247586</v>
      </c>
      <c r="AC167" s="75">
        <f>MAX(0,(AB167-Constantes!$D$14)*(1-EXP(-Constantes!$D$22)))</f>
        <v>8.8287792592621595E-2</v>
      </c>
      <c r="AD167" s="75">
        <f t="shared" si="26"/>
        <v>179.7197739813935</v>
      </c>
      <c r="AE167" s="75">
        <f>MAX(0,(AD167-Constantes!$D$13)*(1-EXP(-Constantes!$D$23)))</f>
        <v>0.72335231660904198</v>
      </c>
      <c r="AF167" s="75">
        <f t="shared" si="27"/>
        <v>0.81164010920166363</v>
      </c>
      <c r="AG167" s="75">
        <f>0.0526*Y167*Observaciones!$F166^1.218</f>
        <v>0</v>
      </c>
      <c r="AH167" s="75">
        <f>AG167*Constantes!$E$35</f>
        <v>0</v>
      </c>
      <c r="AI167" s="75">
        <f t="shared" si="28"/>
        <v>0</v>
      </c>
      <c r="AJ167" s="15"/>
      <c r="AK167" s="74">
        <v>161</v>
      </c>
      <c r="AL167" s="140">
        <f>ETo!$I166*((1-Constantes!$F$19)*ETo!$K166+ETo!$L166)</f>
        <v>1.3559951538013575</v>
      </c>
      <c r="AM167" s="75">
        <f>MIN(AL167*Constantes!$F$17,0.8*(AV166+Observaciones!$F166-AS167-AU167-Constantes!$D$14))</f>
        <v>0.86046141127025377</v>
      </c>
      <c r="AN167" s="75">
        <f>IF(Observaciones!$F166&gt;0.05*Constantes!$F$18,((Observaciones!$F166-0.05*Constantes!$F$18)^2)/(Observaciones!$F166+0.95*Constantes!$F$18),0)</f>
        <v>0</v>
      </c>
      <c r="AO167" s="75">
        <f>(AN167*Escenarios!$F$9*10000)/1000</f>
        <v>0</v>
      </c>
      <c r="AP167" s="75">
        <f>(Observaciones!$F166*Constantes!$F$28)/1000</f>
        <v>1.3</v>
      </c>
      <c r="AQ167" s="75">
        <f>(AL167*Constantes!$F$28)/1000</f>
        <v>1.3559951538013575</v>
      </c>
      <c r="AR167" s="75">
        <f t="shared" si="29"/>
        <v>0</v>
      </c>
      <c r="AS167" s="75">
        <f>IF(AR167&gt;Constantes!$F$29,1000*((AR167-Constantes!$F$29)/(Escenarios!$F$9*10000)),0)</f>
        <v>0</v>
      </c>
      <c r="AT167" s="75">
        <f>AQ167*1000/Escenarios!$F$9/10000+AM167</f>
        <v>0.86317340157785649</v>
      </c>
      <c r="AU167" s="75">
        <f>MAX(0,AV166+Observaciones!$F166-AS167-Constantes!$D$13)</f>
        <v>0</v>
      </c>
      <c r="AV167" s="75">
        <f>AV166+Observaciones!$F166-AS167-AT167-AU167-AW166</f>
        <v>14.149914108104548</v>
      </c>
      <c r="AW167" s="75">
        <f>MAX(0,(AV167-Constantes!$D$14)*(1-EXP(-Constantes!$D$22)))</f>
        <v>9.1551332620054993E-2</v>
      </c>
      <c r="AX167" s="75">
        <f t="shared" si="30"/>
        <v>180.78134574085524</v>
      </c>
      <c r="AY167" s="75">
        <f>MAX(0,(AX167-Constantes!$D$13)*(1-EXP(-Constantes!$D$23)))</f>
        <v>0.73068512838143784</v>
      </c>
      <c r="AZ167" s="75">
        <f t="shared" si="31"/>
        <v>0.82223646100149284</v>
      </c>
      <c r="BA167" s="75">
        <f>0.0526*AS167*Observaciones!$F166^1.218</f>
        <v>0</v>
      </c>
      <c r="BB167" s="75">
        <f>BA167*Constantes!$F$35</f>
        <v>0</v>
      </c>
      <c r="BC167" s="75">
        <f t="shared" si="32"/>
        <v>0</v>
      </c>
      <c r="BD167" s="15"/>
      <c r="BE167" s="74">
        <v>161</v>
      </c>
      <c r="BF167" s="75">
        <f>0.0526*Observaciones!$F166^2.218</f>
        <v>9.412654104711686E-2</v>
      </c>
      <c r="BG167" s="75">
        <f>IF(Observaciones!$F166&gt;0.05*$BK$7,((Observaciones!$F166-0.05*$BK$7)^2)/(Observaciones!$F166+0.95*$BK$7),0)</f>
        <v>0</v>
      </c>
      <c r="BH167" s="75">
        <f>0.0526*BG167*Observaciones!$F166^1.218</f>
        <v>0</v>
      </c>
      <c r="BI167" s="28"/>
      <c r="BJ167" s="28"/>
      <c r="BK167" s="103"/>
      <c r="BL167" s="38"/>
    </row>
    <row r="168" spans="2:64" s="2" customFormat="1">
      <c r="B168" s="37"/>
      <c r="C168" s="74">
        <v>162</v>
      </c>
      <c r="D168" s="140">
        <f>ETo!$I167*((1-Constantes!$D$19)*ETo!$K167+ETo!$L167)</f>
        <v>1.4444404498043706</v>
      </c>
      <c r="E168" s="75">
        <f>MIN(D168*Constantes!$D$17,0.8*(H167+Observaciones!$F167-F168-G168-Constantes!$D$14))</f>
        <v>0.91658533177662194</v>
      </c>
      <c r="F168" s="75">
        <f>IF(Observaciones!$F167&gt;0.05*Constantes!$D$18,((Observaciones!$F167-0.05*Constantes!$D$18)^2)/(Observaciones!$F167+0.95*Constantes!$D$18),0)</f>
        <v>0</v>
      </c>
      <c r="G168" s="75">
        <f>MAX(0,H167+Observaciones!$F167-F168-Constantes!$D$13)</f>
        <v>0</v>
      </c>
      <c r="H168" s="75">
        <f>H167+Observaciones!$F167-F168-E168-G168-I167</f>
        <v>12.894334620870007</v>
      </c>
      <c r="I168" s="75">
        <f>MAX(0,(H168-Constantes!$D$14)*(1-EXP(-Constantes!$D$22)))</f>
        <v>7.4265398787220535E-2</v>
      </c>
      <c r="J168" s="75">
        <f t="shared" si="22"/>
        <v>173.46338527957028</v>
      </c>
      <c r="K168" s="75">
        <f>MAX(0,(J168-Constantes!$D$13)*(1-EXP(-Constantes!$D$23)))</f>
        <v>0.68013628310352126</v>
      </c>
      <c r="L168" s="75">
        <f t="shared" si="23"/>
        <v>0.75440168189074175</v>
      </c>
      <c r="M168" s="75">
        <f>0.0526*F168*Observaciones!$F167^1.218</f>
        <v>0</v>
      </c>
      <c r="N168" s="75">
        <f>M168*Constantes!$D$35</f>
        <v>0</v>
      </c>
      <c r="O168" s="75">
        <f t="shared" si="24"/>
        <v>0</v>
      </c>
      <c r="P168" s="15"/>
      <c r="Q168" s="74">
        <v>162</v>
      </c>
      <c r="R168" s="140">
        <f>ETo!$I167*((1-Constantes!$E$19)*ETo!$K167+ETo!$L167)</f>
        <v>1.4444404498043706</v>
      </c>
      <c r="S168" s="75">
        <f>MIN(R168*Constantes!$E$17,0.8*(AB167+Observaciones!$F167-Y168-AA168-Constantes!$D$14))</f>
        <v>0.91658533177662194</v>
      </c>
      <c r="T168" s="75">
        <f>IF(Observaciones!$F167&gt;0.05*Constantes!$E$18,((Observaciones!$F167-0.05*Constantes!$E$18)^2)/(Observaciones!$F167+0.95*Constantes!$E$18),0)</f>
        <v>0</v>
      </c>
      <c r="U168" s="75">
        <f>(T168*Escenarios!$E$9*10000)/1000</f>
        <v>0</v>
      </c>
      <c r="V168" s="75">
        <f>(Observaciones!$F167*Constantes!$E$28)/1000</f>
        <v>1.2</v>
      </c>
      <c r="W168" s="75">
        <f>(R168*Constantes!$E$28)/1000</f>
        <v>5.7777617992174815</v>
      </c>
      <c r="X168" s="75">
        <f t="shared" si="25"/>
        <v>0</v>
      </c>
      <c r="Y168" s="75">
        <f>IF(X168&gt;Constantes!$E$29,1000*((X168-Constantes!$E$29)/(Escenarios!$E$9*10000)),0)</f>
        <v>0</v>
      </c>
      <c r="Z168" s="75">
        <f>W168*1000/Escenarios!$E$9/10000+S168</f>
        <v>0.92814085537505686</v>
      </c>
      <c r="AA168" s="75">
        <f>MAX(0,AB167+Observaciones!$F167-Y168-Constantes!$D$13)</f>
        <v>0</v>
      </c>
      <c r="AB168" s="75">
        <f>AB167+Observaciones!$F167-Y168-Z168-AA168-AC167</f>
        <v>13.196435269279908</v>
      </c>
      <c r="AC168" s="75">
        <f>MAX(0,(AB168-Constantes!$D$14)*(1-EXP(-Constantes!$D$22)))</f>
        <v>7.842450768662744E-2</v>
      </c>
      <c r="AD168" s="75">
        <f t="shared" si="26"/>
        <v>178.99642166478446</v>
      </c>
      <c r="AE168" s="75">
        <f>MAX(0,(AD168-Constantes!$D$13)*(1-EXP(-Constantes!$D$23)))</f>
        <v>0.71835575718143441</v>
      </c>
      <c r="AF168" s="75">
        <f t="shared" si="27"/>
        <v>0.79678026486806186</v>
      </c>
      <c r="AG168" s="75">
        <f>0.0526*Y168*Observaciones!$F167^1.218</f>
        <v>0</v>
      </c>
      <c r="AH168" s="75">
        <f>AG168*Constantes!$E$35</f>
        <v>0</v>
      </c>
      <c r="AI168" s="75">
        <f t="shared" si="28"/>
        <v>0</v>
      </c>
      <c r="AJ168" s="15"/>
      <c r="AK168" s="74">
        <v>162</v>
      </c>
      <c r="AL168" s="140">
        <f>ETo!$I167*((1-Constantes!$F$19)*ETo!$K167+ETo!$L167)</f>
        <v>1.4060966822669205</v>
      </c>
      <c r="AM168" s="75">
        <f>MIN(AL168*Constantes!$F$17,0.8*(AV167+Observaciones!$F167-AS168-AU168-Constantes!$D$14))</f>
        <v>0.89225387879450746</v>
      </c>
      <c r="AN168" s="75">
        <f>IF(Observaciones!$F167&gt;0.05*Constantes!$F$18,((Observaciones!$F167-0.05*Constantes!$F$18)^2)/(Observaciones!$F167+0.95*Constantes!$F$18),0)</f>
        <v>0</v>
      </c>
      <c r="AO168" s="75">
        <f>(AN168*Escenarios!$F$9*10000)/1000</f>
        <v>0</v>
      </c>
      <c r="AP168" s="75">
        <f>(Observaciones!$F167*Constantes!$F$28)/1000</f>
        <v>0.3</v>
      </c>
      <c r="AQ168" s="75">
        <f>(AL168*Constantes!$F$28)/1000</f>
        <v>1.4060966822669205</v>
      </c>
      <c r="AR168" s="75">
        <f t="shared" si="29"/>
        <v>0</v>
      </c>
      <c r="AS168" s="75">
        <f>IF(AR168&gt;Constantes!$F$29,1000*((AR168-Constantes!$F$29)/(Escenarios!$F$9*10000)),0)</f>
        <v>0</v>
      </c>
      <c r="AT168" s="75">
        <f>AQ168*1000/Escenarios!$F$9/10000+AM168</f>
        <v>0.89506607215904133</v>
      </c>
      <c r="AU168" s="75">
        <f>MAX(0,AV167+Observaciones!$F167-AS168-Constantes!$D$13)</f>
        <v>0</v>
      </c>
      <c r="AV168" s="75">
        <f>AV167+Observaciones!$F167-AS168-AT168-AU168-AW167</f>
        <v>13.463296703325453</v>
      </c>
      <c r="AW168" s="75">
        <f>MAX(0,(AV168-Constantes!$D$14)*(1-EXP(-Constantes!$D$22)))</f>
        <v>8.2098467908458386E-2</v>
      </c>
      <c r="AX168" s="75">
        <f t="shared" si="30"/>
        <v>180.05066061247382</v>
      </c>
      <c r="AY168" s="75">
        <f>MAX(0,(AX168-Constantes!$D$13)*(1-EXP(-Constantes!$D$23)))</f>
        <v>0.72563791752305318</v>
      </c>
      <c r="AZ168" s="75">
        <f t="shared" si="31"/>
        <v>0.80773638543151161</v>
      </c>
      <c r="BA168" s="75">
        <f>0.0526*AS168*Observaciones!$F167^1.218</f>
        <v>0</v>
      </c>
      <c r="BB168" s="75">
        <f>BA168*Constantes!$F$35</f>
        <v>0</v>
      </c>
      <c r="BC168" s="75">
        <f t="shared" si="32"/>
        <v>0</v>
      </c>
      <c r="BD168" s="15"/>
      <c r="BE168" s="74">
        <v>162</v>
      </c>
      <c r="BF168" s="75">
        <f>0.0526*Observaciones!$F167^2.218</f>
        <v>3.6411677467564265E-3</v>
      </c>
      <c r="BG168" s="75">
        <f>IF(Observaciones!$F167&gt;0.05*$BK$7,((Observaciones!$F167-0.05*$BK$7)^2)/(Observaciones!$F167+0.95*$BK$7),0)</f>
        <v>0</v>
      </c>
      <c r="BH168" s="75">
        <f>0.0526*BG168*Observaciones!$F167^1.218</f>
        <v>0</v>
      </c>
      <c r="BI168" s="28"/>
      <c r="BJ168" s="28"/>
      <c r="BK168" s="103"/>
      <c r="BL168" s="38"/>
    </row>
    <row r="169" spans="2:64" s="2" customFormat="1">
      <c r="B169" s="37"/>
      <c r="C169" s="74">
        <v>163</v>
      </c>
      <c r="D169" s="140">
        <f>ETo!$I168*((1-Constantes!$D$19)*ETo!$K168+ETo!$L168)</f>
        <v>1.501919002885242</v>
      </c>
      <c r="E169" s="75">
        <f>MIN(D169*Constantes!$D$17,0.8*(H168+Observaciones!$F168-F169-G169-Constantes!$D$14))</f>
        <v>0.95305897016912622</v>
      </c>
      <c r="F169" s="75">
        <f>IF(Observaciones!$F168&gt;0.05*Constantes!$D$18,((Observaciones!$F168-0.05*Constantes!$D$18)^2)/(Observaciones!$F168+0.95*Constantes!$D$18),0)</f>
        <v>0</v>
      </c>
      <c r="G169" s="75">
        <f>MAX(0,H168+Observaciones!$F168-F169-Constantes!$D$13)</f>
        <v>0</v>
      </c>
      <c r="H169" s="75">
        <f>H168+Observaciones!$F168-F169-E169-G169-I168</f>
        <v>11.86701025191366</v>
      </c>
      <c r="I169" s="75">
        <f>MAX(0,(H169-Constantes!$D$14)*(1-EXP(-Constantes!$D$22)))</f>
        <v>6.012192061862523E-2</v>
      </c>
      <c r="J169" s="75">
        <f t="shared" si="22"/>
        <v>172.78324899646677</v>
      </c>
      <c r="K169" s="75">
        <f>MAX(0,(J169-Constantes!$D$13)*(1-EXP(-Constantes!$D$23)))</f>
        <v>0.67543823862454633</v>
      </c>
      <c r="L169" s="75">
        <f t="shared" si="23"/>
        <v>0.73556015924317153</v>
      </c>
      <c r="M169" s="75">
        <f>0.0526*F169*Observaciones!$F168^1.218</f>
        <v>0</v>
      </c>
      <c r="N169" s="75">
        <f>M169*Constantes!$D$35</f>
        <v>0</v>
      </c>
      <c r="O169" s="75">
        <f t="shared" si="24"/>
        <v>0</v>
      </c>
      <c r="P169" s="15"/>
      <c r="Q169" s="74">
        <v>163</v>
      </c>
      <c r="R169" s="140">
        <f>ETo!$I168*((1-Constantes!$E$19)*ETo!$K168+ETo!$L168)</f>
        <v>1.501919002885242</v>
      </c>
      <c r="S169" s="75">
        <f>MIN(R169*Constantes!$E$17,0.8*(AB168+Observaciones!$F168-Y169-AA169-Constantes!$D$14))</f>
        <v>0.95305897016912622</v>
      </c>
      <c r="T169" s="75">
        <f>IF(Observaciones!$F168&gt;0.05*Constantes!$E$18,((Observaciones!$F168-0.05*Constantes!$E$18)^2)/(Observaciones!$F168+0.95*Constantes!$E$18),0)</f>
        <v>0</v>
      </c>
      <c r="U169" s="75">
        <f>(T169*Escenarios!$E$9*10000)/1000</f>
        <v>0</v>
      </c>
      <c r="V169" s="75">
        <f>(Observaciones!$F168*Constantes!$E$28)/1000</f>
        <v>0</v>
      </c>
      <c r="W169" s="75">
        <f>(R169*Constantes!$E$28)/1000</f>
        <v>6.0076760115409682</v>
      </c>
      <c r="X169" s="75">
        <f t="shared" si="25"/>
        <v>0</v>
      </c>
      <c r="Y169" s="75">
        <f>IF(X169&gt;Constantes!$E$29,1000*((X169-Constantes!$E$29)/(Escenarios!$E$9*10000)),0)</f>
        <v>0</v>
      </c>
      <c r="Z169" s="75">
        <f>W169*1000/Escenarios!$E$9/10000+S169</f>
        <v>0.96507432219220812</v>
      </c>
      <c r="AA169" s="75">
        <f>MAX(0,AB168+Observaciones!$F168-Y169-Constantes!$D$13)</f>
        <v>0</v>
      </c>
      <c r="AB169" s="75">
        <f>AB168+Observaciones!$F168-Y169-Z169-AA169-AC168</f>
        <v>12.152936439401072</v>
      </c>
      <c r="AC169" s="75">
        <f>MAX(0,(AB169-Constantes!$D$14)*(1-EXP(-Constantes!$D$22)))</f>
        <v>6.4058350934851613E-2</v>
      </c>
      <c r="AD169" s="75">
        <f t="shared" si="26"/>
        <v>178.27806590760304</v>
      </c>
      <c r="AE169" s="75">
        <f>MAX(0,(AD169-Constantes!$D$13)*(1-EXP(-Constantes!$D$23)))</f>
        <v>0.71339371151087227</v>
      </c>
      <c r="AF169" s="75">
        <f t="shared" si="27"/>
        <v>0.77745206244572385</v>
      </c>
      <c r="AG169" s="75">
        <f>0.0526*Y169*Observaciones!$F168^1.218</f>
        <v>0</v>
      </c>
      <c r="AH169" s="75">
        <f>AG169*Constantes!$E$35</f>
        <v>0</v>
      </c>
      <c r="AI169" s="75">
        <f t="shared" si="28"/>
        <v>0</v>
      </c>
      <c r="AJ169" s="15"/>
      <c r="AK169" s="74">
        <v>163</v>
      </c>
      <c r="AL169" s="140">
        <f>ETo!$I168*((1-Constantes!$F$19)*ETo!$K168+ETo!$L168)</f>
        <v>1.4621565973490702</v>
      </c>
      <c r="AM169" s="75">
        <f>MIN(AL169*Constantes!$F$17,0.8*(AV168+Observaciones!$F168-AS169-AU169-Constantes!$D$14))</f>
        <v>0.92782730508002909</v>
      </c>
      <c r="AN169" s="75">
        <f>IF(Observaciones!$F168&gt;0.05*Constantes!$F$18,((Observaciones!$F168-0.05*Constantes!$F$18)^2)/(Observaciones!$F168+0.95*Constantes!$F$18),0)</f>
        <v>0</v>
      </c>
      <c r="AO169" s="75">
        <f>(AN169*Escenarios!$F$9*10000)/1000</f>
        <v>0</v>
      </c>
      <c r="AP169" s="75">
        <f>(Observaciones!$F168*Constantes!$F$28)/1000</f>
        <v>0</v>
      </c>
      <c r="AQ169" s="75">
        <f>(AL169*Constantes!$F$28)/1000</f>
        <v>1.4621565973490702</v>
      </c>
      <c r="AR169" s="75">
        <f t="shared" si="29"/>
        <v>0</v>
      </c>
      <c r="AS169" s="75">
        <f>IF(AR169&gt;Constantes!$F$29,1000*((AR169-Constantes!$F$29)/(Escenarios!$F$9*10000)),0)</f>
        <v>0</v>
      </c>
      <c r="AT169" s="75">
        <f>AQ169*1000/Escenarios!$F$9/10000+AM169</f>
        <v>0.93075161827472719</v>
      </c>
      <c r="AU169" s="75">
        <f>MAX(0,AV168+Observaciones!$F168-AS169-Constantes!$D$13)</f>
        <v>0</v>
      </c>
      <c r="AV169" s="75">
        <f>AV168+Observaciones!$F168-AS169-AT169-AU169-AW168</f>
        <v>12.450446617142267</v>
      </c>
      <c r="AW169" s="75">
        <f>MAX(0,(AV169-Constantes!$D$14)*(1-EXP(-Constantes!$D$22)))</f>
        <v>6.8154261468047872E-2</v>
      </c>
      <c r="AX169" s="75">
        <f t="shared" si="30"/>
        <v>179.32502269495077</v>
      </c>
      <c r="AY169" s="75">
        <f>MAX(0,(AX169-Constantes!$D$13)*(1-EXP(-Constantes!$D$23)))</f>
        <v>0.72062557029670293</v>
      </c>
      <c r="AZ169" s="75">
        <f t="shared" si="31"/>
        <v>0.78877983176475075</v>
      </c>
      <c r="BA169" s="75">
        <f>0.0526*AS169*Observaciones!$F168^1.218</f>
        <v>0</v>
      </c>
      <c r="BB169" s="75">
        <f>BA169*Constantes!$F$35</f>
        <v>0</v>
      </c>
      <c r="BC169" s="75">
        <f t="shared" si="32"/>
        <v>0</v>
      </c>
      <c r="BD169" s="15"/>
      <c r="BE169" s="74">
        <v>163</v>
      </c>
      <c r="BF169" s="75">
        <f>0.0526*Observaciones!$F168^2.218</f>
        <v>0</v>
      </c>
      <c r="BG169" s="75">
        <f>IF(Observaciones!$F168&gt;0.05*$BK$7,((Observaciones!$F168-0.05*$BK$7)^2)/(Observaciones!$F168+0.95*$BK$7),0)</f>
        <v>0</v>
      </c>
      <c r="BH169" s="75">
        <f>0.0526*BG169*Observaciones!$F168^1.218</f>
        <v>0</v>
      </c>
      <c r="BI169" s="28"/>
      <c r="BJ169" s="28"/>
      <c r="BK169" s="103"/>
      <c r="BL169" s="38"/>
    </row>
    <row r="170" spans="2:64" s="2" customFormat="1">
      <c r="B170" s="37"/>
      <c r="C170" s="74">
        <v>164</v>
      </c>
      <c r="D170" s="140">
        <f>ETo!$I169*((1-Constantes!$D$19)*ETo!$K169+ETo!$L169)</f>
        <v>1.4202637222623924</v>
      </c>
      <c r="E170" s="75">
        <f>MIN(D170*Constantes!$D$17,0.8*(H169+Observaciones!$F169-F170-G170-Constantes!$D$14))</f>
        <v>0.90124372746310499</v>
      </c>
      <c r="F170" s="75">
        <f>IF(Observaciones!$F169&gt;0.05*Constantes!$D$18,((Observaciones!$F169-0.05*Constantes!$D$18)^2)/(Observaciones!$F169+0.95*Constantes!$D$18),0)</f>
        <v>0</v>
      </c>
      <c r="G170" s="75">
        <f>MAX(0,H169+Observaciones!$F169-F170-Constantes!$D$13)</f>
        <v>0</v>
      </c>
      <c r="H170" s="75">
        <f>H169+Observaciones!$F169-F170-E170-G170-I169</f>
        <v>10.905644603831929</v>
      </c>
      <c r="I170" s="75">
        <f>MAX(0,(H170-Constantes!$D$14)*(1-EXP(-Constantes!$D$22)))</f>
        <v>4.6886515651550796E-2</v>
      </c>
      <c r="J170" s="75">
        <f t="shared" si="22"/>
        <v>172.10781075784223</v>
      </c>
      <c r="K170" s="75">
        <f>MAX(0,(J170-Constantes!$D$13)*(1-EXP(-Constantes!$D$23)))</f>
        <v>0.6707726459092469</v>
      </c>
      <c r="L170" s="75">
        <f t="shared" si="23"/>
        <v>0.71765916156079768</v>
      </c>
      <c r="M170" s="75">
        <f>0.0526*F170*Observaciones!$F169^1.218</f>
        <v>0</v>
      </c>
      <c r="N170" s="75">
        <f>M170*Constantes!$D$35</f>
        <v>0</v>
      </c>
      <c r="O170" s="75">
        <f t="shared" si="24"/>
        <v>0</v>
      </c>
      <c r="P170" s="15"/>
      <c r="Q170" s="74">
        <v>164</v>
      </c>
      <c r="R170" s="140">
        <f>ETo!$I169*((1-Constantes!$E$19)*ETo!$K169+ETo!$L169)</f>
        <v>1.4202637222623924</v>
      </c>
      <c r="S170" s="75">
        <f>MIN(R170*Constantes!$E$17,0.8*(AB169+Observaciones!$F169-Y170-AA170-Constantes!$D$14))</f>
        <v>0.90124372746310499</v>
      </c>
      <c r="T170" s="75">
        <f>IF(Observaciones!$F169&gt;0.05*Constantes!$E$18,((Observaciones!$F169-0.05*Constantes!$E$18)^2)/(Observaciones!$F169+0.95*Constantes!$E$18),0)</f>
        <v>0</v>
      </c>
      <c r="U170" s="75">
        <f>(T170*Escenarios!$E$9*10000)/1000</f>
        <v>0</v>
      </c>
      <c r="V170" s="75">
        <f>(Observaciones!$F169*Constantes!$E$28)/1000</f>
        <v>0</v>
      </c>
      <c r="W170" s="75">
        <f>(R170*Constantes!$E$28)/1000</f>
        <v>5.6810548890495696</v>
      </c>
      <c r="X170" s="75">
        <f t="shared" si="25"/>
        <v>0</v>
      </c>
      <c r="Y170" s="75">
        <f>IF(X170&gt;Constantes!$E$29,1000*((X170-Constantes!$E$29)/(Escenarios!$E$9*10000)),0)</f>
        <v>0</v>
      </c>
      <c r="Z170" s="75">
        <f>W170*1000/Escenarios!$E$9/10000+S170</f>
        <v>0.91260583724120414</v>
      </c>
      <c r="AA170" s="75">
        <f>MAX(0,AB169+Observaciones!$F169-Y170-Constantes!$D$13)</f>
        <v>0</v>
      </c>
      <c r="AB170" s="75">
        <f>AB169+Observaciones!$F169-Y170-Z170-AA170-AC169</f>
        <v>11.176272251225017</v>
      </c>
      <c r="AC170" s="75">
        <f>MAX(0,(AB170-Constantes!$D$14)*(1-EXP(-Constantes!$D$22)))</f>
        <v>5.0612326445478424E-2</v>
      </c>
      <c r="AD170" s="75">
        <f t="shared" si="26"/>
        <v>177.56467219609218</v>
      </c>
      <c r="AE170" s="75">
        <f>MAX(0,(AD170-Constantes!$D$13)*(1-EXP(-Constantes!$D$23)))</f>
        <v>0.7084659411934211</v>
      </c>
      <c r="AF170" s="75">
        <f t="shared" si="27"/>
        <v>0.75907826763889952</v>
      </c>
      <c r="AG170" s="75">
        <f>0.0526*Y170*Observaciones!$F169^1.218</f>
        <v>0</v>
      </c>
      <c r="AH170" s="75">
        <f>AG170*Constantes!$E$35</f>
        <v>0</v>
      </c>
      <c r="AI170" s="75">
        <f t="shared" si="28"/>
        <v>0</v>
      </c>
      <c r="AJ170" s="15"/>
      <c r="AK170" s="74">
        <v>164</v>
      </c>
      <c r="AL170" s="140">
        <f>ETo!$I169*((1-Constantes!$F$19)*ETo!$K169+ETo!$L169)</f>
        <v>1.3824826242085761</v>
      </c>
      <c r="AM170" s="75">
        <f>MIN(AL170*Constantes!$F$17,0.8*(AV169+Observaciones!$F169-AS170-AU170-Constantes!$D$14))</f>
        <v>0.87726932249595502</v>
      </c>
      <c r="AN170" s="75">
        <f>IF(Observaciones!$F169&gt;0.05*Constantes!$F$18,((Observaciones!$F169-0.05*Constantes!$F$18)^2)/(Observaciones!$F169+0.95*Constantes!$F$18),0)</f>
        <v>0</v>
      </c>
      <c r="AO170" s="75">
        <f>(AN170*Escenarios!$F$9*10000)/1000</f>
        <v>0</v>
      </c>
      <c r="AP170" s="75">
        <f>(Observaciones!$F169*Constantes!$F$28)/1000</f>
        <v>0</v>
      </c>
      <c r="AQ170" s="75">
        <f>(AL170*Constantes!$F$28)/1000</f>
        <v>1.3824826242085761</v>
      </c>
      <c r="AR170" s="75">
        <f t="shared" si="29"/>
        <v>0</v>
      </c>
      <c r="AS170" s="75">
        <f>IF(AR170&gt;Constantes!$F$29,1000*((AR170-Constantes!$F$29)/(Escenarios!$F$9*10000)),0)</f>
        <v>0</v>
      </c>
      <c r="AT170" s="75">
        <f>AQ170*1000/Escenarios!$F$9/10000+AM170</f>
        <v>0.8800342877443722</v>
      </c>
      <c r="AU170" s="75">
        <f>MAX(0,AV169+Observaciones!$F169-AS170-Constantes!$D$13)</f>
        <v>0</v>
      </c>
      <c r="AV170" s="75">
        <f>AV169+Observaciones!$F169-AS170-AT170-AU170-AW169</f>
        <v>11.502258067929848</v>
      </c>
      <c r="AW170" s="75">
        <f>MAX(0,(AV170-Constantes!$D$14)*(1-EXP(-Constantes!$D$22)))</f>
        <v>5.5100269515027472E-2</v>
      </c>
      <c r="AX170" s="75">
        <f t="shared" si="30"/>
        <v>178.60439712465407</v>
      </c>
      <c r="AY170" s="75">
        <f>MAX(0,(AX170-Constantes!$D$13)*(1-EXP(-Constantes!$D$23)))</f>
        <v>0.71564784588168984</v>
      </c>
      <c r="AZ170" s="75">
        <f t="shared" si="31"/>
        <v>0.77074811539671728</v>
      </c>
      <c r="BA170" s="75">
        <f>0.0526*AS170*Observaciones!$F169^1.218</f>
        <v>0</v>
      </c>
      <c r="BB170" s="75">
        <f>BA170*Constantes!$F$35</f>
        <v>0</v>
      </c>
      <c r="BC170" s="75">
        <f t="shared" si="32"/>
        <v>0</v>
      </c>
      <c r="BD170" s="15"/>
      <c r="BE170" s="74">
        <v>164</v>
      </c>
      <c r="BF170" s="75">
        <f>0.0526*Observaciones!$F169^2.218</f>
        <v>0</v>
      </c>
      <c r="BG170" s="75">
        <f>IF(Observaciones!$F169&gt;0.05*$BK$7,((Observaciones!$F169-0.05*$BK$7)^2)/(Observaciones!$F169+0.95*$BK$7),0)</f>
        <v>0</v>
      </c>
      <c r="BH170" s="75">
        <f>0.0526*BG170*Observaciones!$F169^1.218</f>
        <v>0</v>
      </c>
      <c r="BI170" s="28"/>
      <c r="BJ170" s="28"/>
      <c r="BK170" s="103"/>
      <c r="BL170" s="38"/>
    </row>
    <row r="171" spans="2:64" s="2" customFormat="1">
      <c r="B171" s="37"/>
      <c r="C171" s="74">
        <v>165</v>
      </c>
      <c r="D171" s="140">
        <f>ETo!$I170*((1-Constantes!$D$19)*ETo!$K170+ETo!$L170)</f>
        <v>1.458877876711985</v>
      </c>
      <c r="E171" s="75">
        <f>MIN(D171*Constantes!$D$17,0.8*(H170+Observaciones!$F170-F171-G171-Constantes!$D$14))</f>
        <v>0.92574675738880885</v>
      </c>
      <c r="F171" s="75">
        <f>IF(Observaciones!$F170&gt;0.05*Constantes!$D$18,((Observaciones!$F170-0.05*Constantes!$D$18)^2)/(Observaciones!$F170+0.95*Constantes!$D$18),0)</f>
        <v>0</v>
      </c>
      <c r="G171" s="75">
        <f>MAX(0,H170+Observaciones!$F170-F171-Constantes!$D$13)</f>
        <v>0</v>
      </c>
      <c r="H171" s="75">
        <f>H170+Observaciones!$F170-F171-E171-G171-I170</f>
        <v>9.9330113307915688</v>
      </c>
      <c r="I171" s="75">
        <f>MAX(0,(H171-Constantes!$D$14)*(1-EXP(-Constantes!$D$22)))</f>
        <v>3.3495985962012913E-2</v>
      </c>
      <c r="J171" s="75">
        <f t="shared" si="22"/>
        <v>171.43703811193299</v>
      </c>
      <c r="K171" s="75">
        <f>MAX(0,(J171-Constantes!$D$13)*(1-EXP(-Constantes!$D$23)))</f>
        <v>0.66613928079691731</v>
      </c>
      <c r="L171" s="75">
        <f t="shared" si="23"/>
        <v>0.69963526675893017</v>
      </c>
      <c r="M171" s="75">
        <f>0.0526*F171*Observaciones!$F170^1.218</f>
        <v>0</v>
      </c>
      <c r="N171" s="75">
        <f>M171*Constantes!$D$35</f>
        <v>0</v>
      </c>
      <c r="O171" s="75">
        <f t="shared" si="24"/>
        <v>0</v>
      </c>
      <c r="P171" s="15"/>
      <c r="Q171" s="74">
        <v>165</v>
      </c>
      <c r="R171" s="140">
        <f>ETo!$I170*((1-Constantes!$E$19)*ETo!$K170+ETo!$L170)</f>
        <v>1.458877876711985</v>
      </c>
      <c r="S171" s="75">
        <f>MIN(R171*Constantes!$E$17,0.8*(AB170+Observaciones!$F170-Y171-AA171-Constantes!$D$14))</f>
        <v>0.92574675738880885</v>
      </c>
      <c r="T171" s="75">
        <f>IF(Observaciones!$F170&gt;0.05*Constantes!$E$18,((Observaciones!$F170-0.05*Constantes!$E$18)^2)/(Observaciones!$F170+0.95*Constantes!$E$18),0)</f>
        <v>0</v>
      </c>
      <c r="U171" s="75">
        <f>(T171*Escenarios!$E$9*10000)/1000</f>
        <v>0</v>
      </c>
      <c r="V171" s="75">
        <f>(Observaciones!$F170*Constantes!$E$28)/1000</f>
        <v>0</v>
      </c>
      <c r="W171" s="75">
        <f>(R171*Constantes!$E$28)/1000</f>
        <v>5.83551150684794</v>
      </c>
      <c r="X171" s="75">
        <f t="shared" si="25"/>
        <v>0</v>
      </c>
      <c r="Y171" s="75">
        <f>IF(X171&gt;Constantes!$E$29,1000*((X171-Constantes!$E$29)/(Escenarios!$E$9*10000)),0)</f>
        <v>0</v>
      </c>
      <c r="Z171" s="75">
        <f>W171*1000/Escenarios!$E$9/10000+S171</f>
        <v>0.93741778040250479</v>
      </c>
      <c r="AA171" s="75">
        <f>MAX(0,AB170+Observaciones!$F170-Y171-Constantes!$D$13)</f>
        <v>0</v>
      </c>
      <c r="AB171" s="75">
        <f>AB170+Observaciones!$F170-Y171-Z171-AA171-AC170</f>
        <v>10.188242144377034</v>
      </c>
      <c r="AC171" s="75">
        <f>MAX(0,(AB171-Constantes!$D$14)*(1-EXP(-Constantes!$D$22)))</f>
        <v>3.7009823995044357E-2</v>
      </c>
      <c r="AD171" s="75">
        <f t="shared" si="26"/>
        <v>176.85620625489875</v>
      </c>
      <c r="AE171" s="75">
        <f>MAX(0,(AD171-Constantes!$D$13)*(1-EXP(-Constantes!$D$23)))</f>
        <v>0.70357220947192289</v>
      </c>
      <c r="AF171" s="75">
        <f t="shared" si="27"/>
        <v>0.74058203346696727</v>
      </c>
      <c r="AG171" s="75">
        <f>0.0526*Y171*Observaciones!$F170^1.218</f>
        <v>0</v>
      </c>
      <c r="AH171" s="75">
        <f>AG171*Constantes!$E$35</f>
        <v>0</v>
      </c>
      <c r="AI171" s="75">
        <f t="shared" si="28"/>
        <v>0</v>
      </c>
      <c r="AJ171" s="15"/>
      <c r="AK171" s="74">
        <v>165</v>
      </c>
      <c r="AL171" s="140">
        <f>ETo!$I170*((1-Constantes!$F$19)*ETo!$K170+ETo!$L170)</f>
        <v>1.4201133552039316</v>
      </c>
      <c r="AM171" s="75">
        <f>MIN(AL171*Constantes!$F$17,0.8*(AV170+Observaciones!$F170-AS171-AU171-Constantes!$D$14))</f>
        <v>0.90114831041757282</v>
      </c>
      <c r="AN171" s="75">
        <f>IF(Observaciones!$F170&gt;0.05*Constantes!$F$18,((Observaciones!$F170-0.05*Constantes!$F$18)^2)/(Observaciones!$F170+0.95*Constantes!$F$18),0)</f>
        <v>0</v>
      </c>
      <c r="AO171" s="75">
        <f>(AN171*Escenarios!$F$9*10000)/1000</f>
        <v>0</v>
      </c>
      <c r="AP171" s="75">
        <f>(Observaciones!$F170*Constantes!$F$28)/1000</f>
        <v>0</v>
      </c>
      <c r="AQ171" s="75">
        <f>(AL171*Constantes!$F$28)/1000</f>
        <v>1.4201133552039316</v>
      </c>
      <c r="AR171" s="75">
        <f t="shared" si="29"/>
        <v>0</v>
      </c>
      <c r="AS171" s="75">
        <f>IF(AR171&gt;Constantes!$F$29,1000*((AR171-Constantes!$F$29)/(Escenarios!$F$9*10000)),0)</f>
        <v>0</v>
      </c>
      <c r="AT171" s="75">
        <f>AQ171*1000/Escenarios!$F$9/10000+AM171</f>
        <v>0.90398853712798066</v>
      </c>
      <c r="AU171" s="75">
        <f>MAX(0,AV170+Observaciones!$F170-AS171-Constantes!$D$13)</f>
        <v>0</v>
      </c>
      <c r="AV171" s="75">
        <f>AV170+Observaciones!$F170-AS171-AT171-AU171-AW170</f>
        <v>10.54316926128684</v>
      </c>
      <c r="AW171" s="75">
        <f>MAX(0,(AV171-Constantes!$D$14)*(1-EXP(-Constantes!$D$22)))</f>
        <v>4.1896210496861708E-2</v>
      </c>
      <c r="AX171" s="75">
        <f t="shared" si="30"/>
        <v>177.88874927877239</v>
      </c>
      <c r="AY171" s="75">
        <f>MAX(0,(AX171-Constantes!$D$13)*(1-EXP(-Constantes!$D$23)))</f>
        <v>0.71070450512078676</v>
      </c>
      <c r="AZ171" s="75">
        <f t="shared" si="31"/>
        <v>0.75260071561764841</v>
      </c>
      <c r="BA171" s="75">
        <f>0.0526*AS171*Observaciones!$F170^1.218</f>
        <v>0</v>
      </c>
      <c r="BB171" s="75">
        <f>BA171*Constantes!$F$35</f>
        <v>0</v>
      </c>
      <c r="BC171" s="75">
        <f t="shared" si="32"/>
        <v>0</v>
      </c>
      <c r="BD171" s="15"/>
      <c r="BE171" s="74">
        <v>165</v>
      </c>
      <c r="BF171" s="75">
        <f>0.0526*Observaciones!$F170^2.218</f>
        <v>0</v>
      </c>
      <c r="BG171" s="75">
        <f>IF(Observaciones!$F170&gt;0.05*$BK$7,((Observaciones!$F170-0.05*$BK$7)^2)/(Observaciones!$F170+0.95*$BK$7),0)</f>
        <v>0</v>
      </c>
      <c r="BH171" s="75">
        <f>0.0526*BG171*Observaciones!$F170^1.218</f>
        <v>0</v>
      </c>
      <c r="BI171" s="28"/>
      <c r="BJ171" s="28"/>
      <c r="BK171" s="103"/>
      <c r="BL171" s="38"/>
    </row>
    <row r="172" spans="2:64" s="2" customFormat="1">
      <c r="B172" s="37"/>
      <c r="C172" s="74">
        <v>166</v>
      </c>
      <c r="D172" s="140">
        <f>ETo!$I171*((1-Constantes!$D$19)*ETo!$K171+ETo!$L171)</f>
        <v>1.4023872122004619</v>
      </c>
      <c r="E172" s="75">
        <f>MIN(D172*Constantes!$D$17,0.8*(H171+Observaciones!$F171-F172-G172-Constantes!$D$14))</f>
        <v>0.88989999438754497</v>
      </c>
      <c r="F172" s="75">
        <f>IF(Observaciones!$F171&gt;0.05*Constantes!$D$18,((Observaciones!$F171-0.05*Constantes!$D$18)^2)/(Observaciones!$F171+0.95*Constantes!$D$18),0)</f>
        <v>0</v>
      </c>
      <c r="G172" s="75">
        <f>MAX(0,H171+Observaciones!$F171-F172-Constantes!$D$13)</f>
        <v>0</v>
      </c>
      <c r="H172" s="75">
        <f>H171+Observaciones!$F171-F172-E172-G172-I171</f>
        <v>9.0096153504420116</v>
      </c>
      <c r="I172" s="75">
        <f>MAX(0,(H172-Constantes!$D$14)*(1-EXP(-Constantes!$D$22)))</f>
        <v>2.0783320630896277E-2</v>
      </c>
      <c r="J172" s="75">
        <f t="shared" si="22"/>
        <v>170.77089883113607</v>
      </c>
      <c r="K172" s="75">
        <f>MAX(0,(J172-Constantes!$D$13)*(1-EXP(-Constantes!$D$23)))</f>
        <v>0.66153792067524297</v>
      </c>
      <c r="L172" s="75">
        <f t="shared" si="23"/>
        <v>0.68232124130613925</v>
      </c>
      <c r="M172" s="75">
        <f>0.0526*F172*Observaciones!$F171^1.218</f>
        <v>0</v>
      </c>
      <c r="N172" s="75">
        <f>M172*Constantes!$D$35</f>
        <v>0</v>
      </c>
      <c r="O172" s="75">
        <f t="shared" si="24"/>
        <v>0</v>
      </c>
      <c r="P172" s="15"/>
      <c r="Q172" s="74">
        <v>166</v>
      </c>
      <c r="R172" s="140">
        <f>ETo!$I171*((1-Constantes!$E$19)*ETo!$K171+ETo!$L171)</f>
        <v>1.4023872122004619</v>
      </c>
      <c r="S172" s="75">
        <f>MIN(R172*Constantes!$E$17,0.8*(AB171+Observaciones!$F171-Y172-AA172-Constantes!$D$14))</f>
        <v>0.88989999438754497</v>
      </c>
      <c r="T172" s="75">
        <f>IF(Observaciones!$F171&gt;0.05*Constantes!$E$18,((Observaciones!$F171-0.05*Constantes!$E$18)^2)/(Observaciones!$F171+0.95*Constantes!$E$18),0)</f>
        <v>0</v>
      </c>
      <c r="U172" s="75">
        <f>(T172*Escenarios!$E$9*10000)/1000</f>
        <v>0</v>
      </c>
      <c r="V172" s="75">
        <f>(Observaciones!$F171*Constantes!$E$28)/1000</f>
        <v>0</v>
      </c>
      <c r="W172" s="75">
        <f>(R172*Constantes!$E$28)/1000</f>
        <v>5.6095488488018477</v>
      </c>
      <c r="X172" s="75">
        <f t="shared" si="25"/>
        <v>0</v>
      </c>
      <c r="Y172" s="75">
        <f>IF(X172&gt;Constantes!$E$29,1000*((X172-Constantes!$E$29)/(Escenarios!$E$9*10000)),0)</f>
        <v>0</v>
      </c>
      <c r="Z172" s="75">
        <f>W172*1000/Escenarios!$E$9/10000+S172</f>
        <v>0.90111909208514862</v>
      </c>
      <c r="AA172" s="75">
        <f>MAX(0,AB171+Observaciones!$F171-Y172-Constantes!$D$13)</f>
        <v>0</v>
      </c>
      <c r="AB172" s="75">
        <f>AB171+Observaciones!$F171-Y172-Z172-AA172-AC171</f>
        <v>9.2501132282968417</v>
      </c>
      <c r="AC172" s="75">
        <f>MAX(0,(AB172-Constantes!$D$14)*(1-EXP(-Constantes!$D$22)))</f>
        <v>2.4094325984043728E-2</v>
      </c>
      <c r="AD172" s="75">
        <f t="shared" si="26"/>
        <v>176.15263404542682</v>
      </c>
      <c r="AE172" s="75">
        <f>MAX(0,(AD172-Constantes!$D$13)*(1-EXP(-Constantes!$D$23)))</f>
        <v>0.69871228122462081</v>
      </c>
      <c r="AF172" s="75">
        <f t="shared" si="27"/>
        <v>0.72280660720866452</v>
      </c>
      <c r="AG172" s="75">
        <f>0.0526*Y172*Observaciones!$F171^1.218</f>
        <v>0</v>
      </c>
      <c r="AH172" s="75">
        <f>AG172*Constantes!$E$35</f>
        <v>0</v>
      </c>
      <c r="AI172" s="75">
        <f t="shared" si="28"/>
        <v>0</v>
      </c>
      <c r="AJ172" s="15"/>
      <c r="AK172" s="74">
        <v>166</v>
      </c>
      <c r="AL172" s="140">
        <f>ETo!$I171*((1-Constantes!$F$19)*ETo!$K171+ETo!$L171)</f>
        <v>1.3650245598166744</v>
      </c>
      <c r="AM172" s="75">
        <f>MIN(AL172*Constantes!$F$17,0.8*(AV171+Observaciones!$F171-AS172-AU172-Constantes!$D$14))</f>
        <v>0.86619111865238629</v>
      </c>
      <c r="AN172" s="75">
        <f>IF(Observaciones!$F171&gt;0.05*Constantes!$F$18,((Observaciones!$F171-0.05*Constantes!$F$18)^2)/(Observaciones!$F171+0.95*Constantes!$F$18),0)</f>
        <v>0</v>
      </c>
      <c r="AO172" s="75">
        <f>(AN172*Escenarios!$F$9*10000)/1000</f>
        <v>0</v>
      </c>
      <c r="AP172" s="75">
        <f>(Observaciones!$F171*Constantes!$F$28)/1000</f>
        <v>0</v>
      </c>
      <c r="AQ172" s="75">
        <f>(AL172*Constantes!$F$28)/1000</f>
        <v>1.3650245598166744</v>
      </c>
      <c r="AR172" s="75">
        <f t="shared" si="29"/>
        <v>0</v>
      </c>
      <c r="AS172" s="75">
        <f>IF(AR172&gt;Constantes!$F$29,1000*((AR172-Constantes!$F$29)/(Escenarios!$F$9*10000)),0)</f>
        <v>0</v>
      </c>
      <c r="AT172" s="75">
        <f>AQ172*1000/Escenarios!$F$9/10000+AM172</f>
        <v>0.86892116777201966</v>
      </c>
      <c r="AU172" s="75">
        <f>MAX(0,AV171+Observaciones!$F171-AS172-Constantes!$D$13)</f>
        <v>0</v>
      </c>
      <c r="AV172" s="75">
        <f>AV171+Observaciones!$F171-AS172-AT172-AU172-AW171</f>
        <v>9.6323518830179573</v>
      </c>
      <c r="AW172" s="75">
        <f>MAX(0,(AV172-Constantes!$D$14)*(1-EXP(-Constantes!$D$22)))</f>
        <v>2.9356718497650168E-2</v>
      </c>
      <c r="AX172" s="75">
        <f t="shared" si="30"/>
        <v>177.17804477365161</v>
      </c>
      <c r="AY172" s="75">
        <f>MAX(0,(AX172-Constantes!$D$13)*(1-EXP(-Constantes!$D$23)))</f>
        <v>0.70579531050874578</v>
      </c>
      <c r="AZ172" s="75">
        <f t="shared" si="31"/>
        <v>0.73515202900639598</v>
      </c>
      <c r="BA172" s="75">
        <f>0.0526*AS172*Observaciones!$F171^1.218</f>
        <v>0</v>
      </c>
      <c r="BB172" s="75">
        <f>BA172*Constantes!$F$35</f>
        <v>0</v>
      </c>
      <c r="BC172" s="75">
        <f t="shared" si="32"/>
        <v>0</v>
      </c>
      <c r="BD172" s="15"/>
      <c r="BE172" s="74">
        <v>166</v>
      </c>
      <c r="BF172" s="75">
        <f>0.0526*Observaciones!$F171^2.218</f>
        <v>0</v>
      </c>
      <c r="BG172" s="75">
        <f>IF(Observaciones!$F171&gt;0.05*$BK$7,((Observaciones!$F171-0.05*$BK$7)^2)/(Observaciones!$F171+0.95*$BK$7),0)</f>
        <v>0</v>
      </c>
      <c r="BH172" s="75">
        <f>0.0526*BG172*Observaciones!$F171^1.218</f>
        <v>0</v>
      </c>
      <c r="BI172" s="28"/>
      <c r="BJ172" s="28"/>
      <c r="BK172" s="103"/>
      <c r="BL172" s="38"/>
    </row>
    <row r="173" spans="2:64" s="2" customFormat="1">
      <c r="B173" s="37"/>
      <c r="C173" s="74">
        <v>167</v>
      </c>
      <c r="D173" s="140">
        <f>ETo!$I172*((1-Constantes!$D$19)*ETo!$K172+ETo!$L172)</f>
        <v>1.4583649956019551</v>
      </c>
      <c r="E173" s="75">
        <f>MIN(D173*Constantes!$D$17,0.8*(H172+Observaciones!$F172-F173-G173-Constantes!$D$14))</f>
        <v>0.92542130312555948</v>
      </c>
      <c r="F173" s="75">
        <f>IF(Observaciones!$F172&gt;0.05*Constantes!$D$18,((Observaciones!$F172-0.05*Constantes!$D$18)^2)/(Observaciones!$F172+0.95*Constantes!$D$18),0)</f>
        <v>0</v>
      </c>
      <c r="G173" s="75">
        <f>MAX(0,H172+Observaciones!$F172-F173-Constantes!$D$13)</f>
        <v>0</v>
      </c>
      <c r="H173" s="75">
        <f>H172+Observaciones!$F172-F173-E173-G173-I172</f>
        <v>8.0634107266855555</v>
      </c>
      <c r="I173" s="75">
        <f>MAX(0,(H173-Constantes!$D$14)*(1-EXP(-Constantes!$D$22)))</f>
        <v>7.756641965891274E-3</v>
      </c>
      <c r="J173" s="75">
        <f t="shared" si="22"/>
        <v>170.10936091046082</v>
      </c>
      <c r="K173" s="75">
        <f>MAX(0,(J173-Constantes!$D$13)*(1-EXP(-Constantes!$D$23)))</f>
        <v>0.65696834446960495</v>
      </c>
      <c r="L173" s="75">
        <f t="shared" si="23"/>
        <v>0.66472498643549627</v>
      </c>
      <c r="M173" s="75">
        <f>0.0526*F173*Observaciones!$F172^1.218</f>
        <v>0</v>
      </c>
      <c r="N173" s="75">
        <f>M173*Constantes!$D$35</f>
        <v>0</v>
      </c>
      <c r="O173" s="75">
        <f t="shared" si="24"/>
        <v>0</v>
      </c>
      <c r="P173" s="15"/>
      <c r="Q173" s="74">
        <v>167</v>
      </c>
      <c r="R173" s="140">
        <f>ETo!$I172*((1-Constantes!$E$19)*ETo!$K172+ETo!$L172)</f>
        <v>1.4583649956019551</v>
      </c>
      <c r="S173" s="75">
        <f>MIN(R173*Constantes!$E$17,0.8*(AB172+Observaciones!$F172-Y173-AA173-Constantes!$D$14))</f>
        <v>0.92542130312555948</v>
      </c>
      <c r="T173" s="75">
        <f>IF(Observaciones!$F172&gt;0.05*Constantes!$E$18,((Observaciones!$F172-0.05*Constantes!$E$18)^2)/(Observaciones!$F172+0.95*Constantes!$E$18),0)</f>
        <v>0</v>
      </c>
      <c r="U173" s="75">
        <f>(T173*Escenarios!$E$9*10000)/1000</f>
        <v>0</v>
      </c>
      <c r="V173" s="75">
        <f>(Observaciones!$F172*Constantes!$E$28)/1000</f>
        <v>0</v>
      </c>
      <c r="W173" s="75">
        <f>(R173*Constantes!$E$28)/1000</f>
        <v>5.8334599824078204</v>
      </c>
      <c r="X173" s="75">
        <f t="shared" si="25"/>
        <v>0</v>
      </c>
      <c r="Y173" s="75">
        <f>IF(X173&gt;Constantes!$E$29,1000*((X173-Constantes!$E$29)/(Escenarios!$E$9*10000)),0)</f>
        <v>0</v>
      </c>
      <c r="Z173" s="75">
        <f>W173*1000/Escenarios!$E$9/10000+S173</f>
        <v>0.93708822309037509</v>
      </c>
      <c r="AA173" s="75">
        <f>MAX(0,AB172+Observaciones!$F172-Y173-Constantes!$D$13)</f>
        <v>0</v>
      </c>
      <c r="AB173" s="75">
        <f>AB172+Observaciones!$F172-Y173-Z173-AA173-AC172</f>
        <v>8.2889306792224229</v>
      </c>
      <c r="AC173" s="75">
        <f>MAX(0,(AB173-Constantes!$D$14)*(1-EXP(-Constantes!$D$22)))</f>
        <v>1.0861441795109936E-2</v>
      </c>
      <c r="AD173" s="75">
        <f t="shared" si="26"/>
        <v>175.45392176420219</v>
      </c>
      <c r="AE173" s="75">
        <f>MAX(0,(AD173-Constantes!$D$13)*(1-EXP(-Constantes!$D$23)))</f>
        <v>0.69388592295386264</v>
      </c>
      <c r="AF173" s="75">
        <f t="shared" si="27"/>
        <v>0.70474736474897259</v>
      </c>
      <c r="AG173" s="75">
        <f>0.0526*Y173*Observaciones!$F172^1.218</f>
        <v>0</v>
      </c>
      <c r="AH173" s="75">
        <f>AG173*Constantes!$E$35</f>
        <v>0</v>
      </c>
      <c r="AI173" s="75">
        <f t="shared" si="28"/>
        <v>0</v>
      </c>
      <c r="AJ173" s="15"/>
      <c r="AK173" s="74">
        <v>167</v>
      </c>
      <c r="AL173" s="140">
        <f>ETo!$I172*((1-Constantes!$F$19)*ETo!$K172+ETo!$L172)</f>
        <v>1.4195821052694853</v>
      </c>
      <c r="AM173" s="75">
        <f>MIN(AL173*Constantes!$F$17,0.8*(AV172+Observaciones!$F172-AS173-AU173-Constantes!$D$14))</f>
        <v>0.9008112000178421</v>
      </c>
      <c r="AN173" s="75">
        <f>IF(Observaciones!$F172&gt;0.05*Constantes!$F$18,((Observaciones!$F172-0.05*Constantes!$F$18)^2)/(Observaciones!$F172+0.95*Constantes!$F$18),0)</f>
        <v>0</v>
      </c>
      <c r="AO173" s="75">
        <f>(AN173*Escenarios!$F$9*10000)/1000</f>
        <v>0</v>
      </c>
      <c r="AP173" s="75">
        <f>(Observaciones!$F172*Constantes!$F$28)/1000</f>
        <v>0</v>
      </c>
      <c r="AQ173" s="75">
        <f>(AL173*Constantes!$F$28)/1000</f>
        <v>1.4195821052694853</v>
      </c>
      <c r="AR173" s="75">
        <f t="shared" si="29"/>
        <v>0</v>
      </c>
      <c r="AS173" s="75">
        <f>IF(AR173&gt;Constantes!$F$29,1000*((AR173-Constantes!$F$29)/(Escenarios!$F$9*10000)),0)</f>
        <v>0</v>
      </c>
      <c r="AT173" s="75">
        <f>AQ173*1000/Escenarios!$F$9/10000+AM173</f>
        <v>0.90365036422838108</v>
      </c>
      <c r="AU173" s="75">
        <f>MAX(0,AV172+Observaciones!$F172-AS173-Constantes!$D$13)</f>
        <v>0</v>
      </c>
      <c r="AV173" s="75">
        <f>AV172+Observaciones!$F172-AS173-AT173-AU173-AW172</f>
        <v>8.6993448002919251</v>
      </c>
      <c r="AW173" s="75">
        <f>MAX(0,(AV173-Constantes!$D$14)*(1-EXP(-Constantes!$D$22)))</f>
        <v>1.6511734279972025E-2</v>
      </c>
      <c r="AX173" s="75">
        <f t="shared" si="30"/>
        <v>176.47224946314287</v>
      </c>
      <c r="AY173" s="75">
        <f>MAX(0,(AX173-Constantes!$D$13)*(1-EXP(-Constantes!$D$23)))</f>
        <v>0.70092002618088811</v>
      </c>
      <c r="AZ173" s="75">
        <f t="shared" si="31"/>
        <v>0.7174317604608601</v>
      </c>
      <c r="BA173" s="75">
        <f>0.0526*AS173*Observaciones!$F172^1.218</f>
        <v>0</v>
      </c>
      <c r="BB173" s="75">
        <f>BA173*Constantes!$F$35</f>
        <v>0</v>
      </c>
      <c r="BC173" s="75">
        <f t="shared" si="32"/>
        <v>0</v>
      </c>
      <c r="BD173" s="15"/>
      <c r="BE173" s="74">
        <v>167</v>
      </c>
      <c r="BF173" s="75">
        <f>0.0526*Observaciones!$F172^2.218</f>
        <v>0</v>
      </c>
      <c r="BG173" s="75">
        <f>IF(Observaciones!$F172&gt;0.05*$BK$7,((Observaciones!$F172-0.05*$BK$7)^2)/(Observaciones!$F172+0.95*$BK$7),0)</f>
        <v>0</v>
      </c>
      <c r="BH173" s="75">
        <f>0.0526*BG173*Observaciones!$F172^1.218</f>
        <v>0</v>
      </c>
      <c r="BI173" s="28"/>
      <c r="BJ173" s="28"/>
      <c r="BK173" s="103"/>
      <c r="BL173" s="38"/>
    </row>
    <row r="174" spans="2:64" s="2" customFormat="1">
      <c r="B174" s="37"/>
      <c r="C174" s="74">
        <v>168</v>
      </c>
      <c r="D174" s="140">
        <f>ETo!$I173*((1-Constantes!$D$19)*ETo!$K173+ETo!$L173)</f>
        <v>1.4210622795881964</v>
      </c>
      <c r="E174" s="75">
        <f>MIN(D174*Constantes!$D$17,0.8*(H173+Observaciones!$F173-F174-G174-Constantes!$D$14))</f>
        <v>0.4507285813484444</v>
      </c>
      <c r="F174" s="75">
        <f>IF(Observaciones!$F173&gt;0.05*Constantes!$D$18,((Observaciones!$F173-0.05*Constantes!$D$18)^2)/(Observaciones!$F173+0.95*Constantes!$D$18),0)</f>
        <v>0</v>
      </c>
      <c r="G174" s="75">
        <f>MAX(0,H173+Observaciones!$F173-F174-Constantes!$D$13)</f>
        <v>0</v>
      </c>
      <c r="H174" s="75">
        <f>H173+Observaciones!$F173-F174-E174-G174-I173</f>
        <v>7.6049255033712191</v>
      </c>
      <c r="I174" s="75">
        <f>MAX(0,(H174-Constantes!$D$14)*(1-EXP(-Constantes!$D$22)))</f>
        <v>1.4445404110946085E-3</v>
      </c>
      <c r="J174" s="75">
        <f t="shared" si="22"/>
        <v>169.4523925659912</v>
      </c>
      <c r="K174" s="75">
        <f>MAX(0,(J174-Constantes!$D$13)*(1-EXP(-Constantes!$D$23)))</f>
        <v>0.65243033263245809</v>
      </c>
      <c r="L174" s="75">
        <f t="shared" si="23"/>
        <v>0.65387487304355274</v>
      </c>
      <c r="M174" s="75">
        <f>0.0526*F174*Observaciones!$F173^1.218</f>
        <v>0</v>
      </c>
      <c r="N174" s="75">
        <f>M174*Constantes!$D$35</f>
        <v>0</v>
      </c>
      <c r="O174" s="75">
        <f t="shared" si="24"/>
        <v>0</v>
      </c>
      <c r="P174" s="15"/>
      <c r="Q174" s="74">
        <v>168</v>
      </c>
      <c r="R174" s="140">
        <f>ETo!$I173*((1-Constantes!$E$19)*ETo!$K173+ETo!$L173)</f>
        <v>1.4210622795881964</v>
      </c>
      <c r="S174" s="75">
        <f>MIN(R174*Constantes!$E$17,0.8*(AB173+Observaciones!$F173-Y174-AA174-Constantes!$D$14))</f>
        <v>0.63114454337793835</v>
      </c>
      <c r="T174" s="75">
        <f>IF(Observaciones!$F173&gt;0.05*Constantes!$E$18,((Observaciones!$F173-0.05*Constantes!$E$18)^2)/(Observaciones!$F173+0.95*Constantes!$E$18),0)</f>
        <v>0</v>
      </c>
      <c r="U174" s="75">
        <f>(T174*Escenarios!$E$9*10000)/1000</f>
        <v>0</v>
      </c>
      <c r="V174" s="75">
        <f>(Observaciones!$F173*Constantes!$E$28)/1000</f>
        <v>0</v>
      </c>
      <c r="W174" s="75">
        <f>(R174*Constantes!$E$28)/1000</f>
        <v>5.6842491183527857</v>
      </c>
      <c r="X174" s="75">
        <f t="shared" si="25"/>
        <v>0</v>
      </c>
      <c r="Y174" s="75">
        <f>IF(X174&gt;Constantes!$E$29,1000*((X174-Constantes!$E$29)/(Escenarios!$E$9*10000)),0)</f>
        <v>0</v>
      </c>
      <c r="Z174" s="75">
        <f>W174*1000/Escenarios!$E$9/10000+S174</f>
        <v>0.64251304161464395</v>
      </c>
      <c r="AA174" s="75">
        <f>MAX(0,AB173+Observaciones!$F173-Y174-Constantes!$D$13)</f>
        <v>0</v>
      </c>
      <c r="AB174" s="75">
        <f>AB173+Observaciones!$F173-Y174-Z174-AA174-AC173</f>
        <v>7.6355561958126685</v>
      </c>
      <c r="AC174" s="75">
        <f>MAX(0,(AB174-Constantes!$D$14)*(1-EXP(-Constantes!$D$22)))</f>
        <v>1.8662422055090715E-3</v>
      </c>
      <c r="AD174" s="75">
        <f t="shared" si="26"/>
        <v>174.76003584124834</v>
      </c>
      <c r="AE174" s="75">
        <f>MAX(0,(AD174-Constantes!$D$13)*(1-EXP(-Constantes!$D$23)))</f>
        <v>0.68909290277488233</v>
      </c>
      <c r="AF174" s="75">
        <f t="shared" si="27"/>
        <v>0.69095914498039135</v>
      </c>
      <c r="AG174" s="75">
        <f>0.0526*Y174*Observaciones!$F173^1.218</f>
        <v>0</v>
      </c>
      <c r="AH174" s="75">
        <f>AG174*Constantes!$E$35</f>
        <v>0</v>
      </c>
      <c r="AI174" s="75">
        <f t="shared" si="28"/>
        <v>0</v>
      </c>
      <c r="AJ174" s="15"/>
      <c r="AK174" s="74">
        <v>168</v>
      </c>
      <c r="AL174" s="140">
        <f>ETo!$I173*((1-Constantes!$F$19)*ETo!$K173+ETo!$L173)</f>
        <v>1.3831939975915284</v>
      </c>
      <c r="AM174" s="75">
        <f>MIN(AL174*Constantes!$F$17,0.8*(AV173+Observaciones!$F173-AS174-AU174-Constantes!$D$14))</f>
        <v>0.87772073218080471</v>
      </c>
      <c r="AN174" s="75">
        <f>IF(Observaciones!$F173&gt;0.05*Constantes!$F$18,((Observaciones!$F173-0.05*Constantes!$F$18)^2)/(Observaciones!$F173+0.95*Constantes!$F$18),0)</f>
        <v>0</v>
      </c>
      <c r="AO174" s="75">
        <f>(AN174*Escenarios!$F$9*10000)/1000</f>
        <v>0</v>
      </c>
      <c r="AP174" s="75">
        <f>(Observaciones!$F173*Constantes!$F$28)/1000</f>
        <v>0</v>
      </c>
      <c r="AQ174" s="75">
        <f>(AL174*Constantes!$F$28)/1000</f>
        <v>1.3831939975915284</v>
      </c>
      <c r="AR174" s="75">
        <f t="shared" si="29"/>
        <v>0</v>
      </c>
      <c r="AS174" s="75">
        <f>IF(AR174&gt;Constantes!$F$29,1000*((AR174-Constantes!$F$29)/(Escenarios!$F$9*10000)),0)</f>
        <v>0</v>
      </c>
      <c r="AT174" s="75">
        <f>AQ174*1000/Escenarios!$F$9/10000+AM174</f>
        <v>0.88048712017598774</v>
      </c>
      <c r="AU174" s="75">
        <f>MAX(0,AV173+Observaciones!$F173-AS174-Constantes!$D$13)</f>
        <v>0</v>
      </c>
      <c r="AV174" s="75">
        <f>AV173+Observaciones!$F173-AS174-AT174-AU174-AW173</f>
        <v>7.802345945835965</v>
      </c>
      <c r="AW174" s="75">
        <f>MAX(0,(AV174-Constantes!$D$14)*(1-EXP(-Constantes!$D$22)))</f>
        <v>4.1624859815585424E-3</v>
      </c>
      <c r="AX174" s="75">
        <f t="shared" si="30"/>
        <v>175.77132943696199</v>
      </c>
      <c r="AY174" s="75">
        <f>MAX(0,(AX174-Constantes!$D$13)*(1-EXP(-Constantes!$D$23)))</f>
        <v>0.69607841790177072</v>
      </c>
      <c r="AZ174" s="75">
        <f t="shared" si="31"/>
        <v>0.70024090388332927</v>
      </c>
      <c r="BA174" s="75">
        <f>0.0526*AS174*Observaciones!$F173^1.218</f>
        <v>0</v>
      </c>
      <c r="BB174" s="75">
        <f>BA174*Constantes!$F$35</f>
        <v>0</v>
      </c>
      <c r="BC174" s="75">
        <f t="shared" si="32"/>
        <v>0</v>
      </c>
      <c r="BD174" s="15"/>
      <c r="BE174" s="74">
        <v>168</v>
      </c>
      <c r="BF174" s="75">
        <f>0.0526*Observaciones!$F173^2.218</f>
        <v>0</v>
      </c>
      <c r="BG174" s="75">
        <f>IF(Observaciones!$F173&gt;0.05*$BK$7,((Observaciones!$F173-0.05*$BK$7)^2)/(Observaciones!$F173+0.95*$BK$7),0)</f>
        <v>0</v>
      </c>
      <c r="BH174" s="75">
        <f>0.0526*BG174*Observaciones!$F173^1.218</f>
        <v>0</v>
      </c>
      <c r="BI174" s="28"/>
      <c r="BJ174" s="28"/>
      <c r="BK174" s="103"/>
      <c r="BL174" s="38"/>
    </row>
    <row r="175" spans="2:64" s="2" customFormat="1">
      <c r="B175" s="37"/>
      <c r="C175" s="74">
        <v>169</v>
      </c>
      <c r="D175" s="140">
        <f>ETo!$I174*((1-Constantes!$D$19)*ETo!$K174+ETo!$L174)</f>
        <v>1.4113443634699432</v>
      </c>
      <c r="E175" s="75">
        <f>MIN(D175*Constantes!$D$17,0.8*(H174+Observaciones!$F174-F175-G175-Constantes!$D$14))</f>
        <v>8.394040269697528E-2</v>
      </c>
      <c r="F175" s="75">
        <f>IF(Observaciones!$F174&gt;0.05*Constantes!$D$18,((Observaciones!$F174-0.05*Constantes!$D$18)^2)/(Observaciones!$F174+0.95*Constantes!$D$18),0)</f>
        <v>0</v>
      </c>
      <c r="G175" s="75">
        <f>MAX(0,H174+Observaciones!$F174-F175-Constantes!$D$13)</f>
        <v>0</v>
      </c>
      <c r="H175" s="75">
        <f>H174+Observaciones!$F174-F175-E175-G175-I174</f>
        <v>7.5195405602631489</v>
      </c>
      <c r="I175" s="75">
        <f>MAX(0,(H175-Constantes!$D$14)*(1-EXP(-Constantes!$D$22)))</f>
        <v>2.6902066750809326E-4</v>
      </c>
      <c r="J175" s="75">
        <f t="shared" si="22"/>
        <v>168.79996223335874</v>
      </c>
      <c r="K175" s="75">
        <f>MAX(0,(J175-Constantes!$D$13)*(1-EXP(-Constantes!$D$23)))</f>
        <v>0.64792366713278327</v>
      </c>
      <c r="L175" s="75">
        <f t="shared" si="23"/>
        <v>0.64819268780029138</v>
      </c>
      <c r="M175" s="75">
        <f>0.0526*F175*Observaciones!$F174^1.218</f>
        <v>0</v>
      </c>
      <c r="N175" s="75">
        <f>M175*Constantes!$D$35</f>
        <v>0</v>
      </c>
      <c r="O175" s="75">
        <f t="shared" si="24"/>
        <v>0</v>
      </c>
      <c r="P175" s="15"/>
      <c r="Q175" s="74">
        <v>169</v>
      </c>
      <c r="R175" s="140">
        <f>ETo!$I174*((1-Constantes!$E$19)*ETo!$K174+ETo!$L174)</f>
        <v>1.4113443634699432</v>
      </c>
      <c r="S175" s="75">
        <f>MIN(R175*Constantes!$E$17,0.8*(AB174+Observaciones!$F174-Y175-AA175-Constantes!$D$14))</f>
        <v>0.10844495665013483</v>
      </c>
      <c r="T175" s="75">
        <f>IF(Observaciones!$F174&gt;0.05*Constantes!$E$18,((Observaciones!$F174-0.05*Constantes!$E$18)^2)/(Observaciones!$F174+0.95*Constantes!$E$18),0)</f>
        <v>0</v>
      </c>
      <c r="U175" s="75">
        <f>(T175*Escenarios!$E$9*10000)/1000</f>
        <v>0</v>
      </c>
      <c r="V175" s="75">
        <f>(Observaciones!$F174*Constantes!$E$28)/1000</f>
        <v>0</v>
      </c>
      <c r="W175" s="75">
        <f>(R175*Constantes!$E$28)/1000</f>
        <v>5.6453774538797727</v>
      </c>
      <c r="X175" s="75">
        <f t="shared" si="25"/>
        <v>0</v>
      </c>
      <c r="Y175" s="75">
        <f>IF(X175&gt;Constantes!$E$29,1000*((X175-Constantes!$E$29)/(Escenarios!$E$9*10000)),0)</f>
        <v>0</v>
      </c>
      <c r="Z175" s="75">
        <f>W175*1000/Escenarios!$E$9/10000+S175</f>
        <v>0.11973571155789438</v>
      </c>
      <c r="AA175" s="75">
        <f>MAX(0,AB174+Observaciones!$F174-Y175-Constantes!$D$13)</f>
        <v>0</v>
      </c>
      <c r="AB175" s="75">
        <f>AB174+Observaciones!$F174-Y175-Z175-AA175-AC174</f>
        <v>7.5139542420492651</v>
      </c>
      <c r="AC175" s="75">
        <f>MAX(0,(AB175-Constantes!$D$14)*(1-EXP(-Constantes!$D$22)))</f>
        <v>1.9211217386342545E-4</v>
      </c>
      <c r="AD175" s="75">
        <f t="shared" si="26"/>
        <v>174.07094293847345</v>
      </c>
      <c r="AE175" s="75">
        <f>MAX(0,(AD175-Constantes!$D$13)*(1-EXP(-Constantes!$D$23)))</f>
        <v>0.68433299040465867</v>
      </c>
      <c r="AF175" s="75">
        <f t="shared" si="27"/>
        <v>0.68452510257852206</v>
      </c>
      <c r="AG175" s="75">
        <f>0.0526*Y175*Observaciones!$F174^1.218</f>
        <v>0</v>
      </c>
      <c r="AH175" s="75">
        <f>AG175*Constantes!$E$35</f>
        <v>0</v>
      </c>
      <c r="AI175" s="75">
        <f t="shared" si="28"/>
        <v>0</v>
      </c>
      <c r="AJ175" s="15"/>
      <c r="AK175" s="74">
        <v>169</v>
      </c>
      <c r="AL175" s="140">
        <f>ETo!$I174*((1-Constantes!$F$19)*ETo!$K174+ETo!$L174)</f>
        <v>1.3737115682939112</v>
      </c>
      <c r="AM175" s="75">
        <f>MIN(AL175*Constantes!$F$17,0.8*(AV174+Observaciones!$F174-AS175-AU175-Constantes!$D$14))</f>
        <v>0.24187675666877198</v>
      </c>
      <c r="AN175" s="75">
        <f>IF(Observaciones!$F174&gt;0.05*Constantes!$F$18,((Observaciones!$F174-0.05*Constantes!$F$18)^2)/(Observaciones!$F174+0.95*Constantes!$F$18),0)</f>
        <v>0</v>
      </c>
      <c r="AO175" s="75">
        <f>(AN175*Escenarios!$F$9*10000)/1000</f>
        <v>0</v>
      </c>
      <c r="AP175" s="75">
        <f>(Observaciones!$F174*Constantes!$F$28)/1000</f>
        <v>0</v>
      </c>
      <c r="AQ175" s="75">
        <f>(AL175*Constantes!$F$28)/1000</f>
        <v>1.3737115682939112</v>
      </c>
      <c r="AR175" s="75">
        <f t="shared" si="29"/>
        <v>0</v>
      </c>
      <c r="AS175" s="75">
        <f>IF(AR175&gt;Constantes!$F$29,1000*((AR175-Constantes!$F$29)/(Escenarios!$F$9*10000)),0)</f>
        <v>0</v>
      </c>
      <c r="AT175" s="75">
        <f>AQ175*1000/Escenarios!$F$9/10000+AM175</f>
        <v>0.2446241798053598</v>
      </c>
      <c r="AU175" s="75">
        <f>MAX(0,AV174+Observaciones!$F174-AS175-Constantes!$D$13)</f>
        <v>0</v>
      </c>
      <c r="AV175" s="75">
        <f>AV174+Observaciones!$F174-AS175-AT175-AU175-AW174</f>
        <v>7.553559280049047</v>
      </c>
      <c r="AW175" s="75">
        <f>MAX(0,(AV175-Constantes!$D$14)*(1-EXP(-Constantes!$D$22)))</f>
        <v>7.3736643555816054E-4</v>
      </c>
      <c r="AX175" s="75">
        <f t="shared" si="30"/>
        <v>175.07525101906023</v>
      </c>
      <c r="AY175" s="75">
        <f>MAX(0,(AX175-Constantes!$D$13)*(1-EXP(-Constantes!$D$23)))</f>
        <v>0.69127025305393353</v>
      </c>
      <c r="AZ175" s="75">
        <f t="shared" si="31"/>
        <v>0.69200761948949163</v>
      </c>
      <c r="BA175" s="75">
        <f>0.0526*AS175*Observaciones!$F174^1.218</f>
        <v>0</v>
      </c>
      <c r="BB175" s="75">
        <f>BA175*Constantes!$F$35</f>
        <v>0</v>
      </c>
      <c r="BC175" s="75">
        <f t="shared" si="32"/>
        <v>0</v>
      </c>
      <c r="BD175" s="15"/>
      <c r="BE175" s="74">
        <v>169</v>
      </c>
      <c r="BF175" s="75">
        <f>0.0526*Observaciones!$F174^2.218</f>
        <v>0</v>
      </c>
      <c r="BG175" s="75">
        <f>IF(Observaciones!$F174&gt;0.05*$BK$7,((Observaciones!$F174-0.05*$BK$7)^2)/(Observaciones!$F174+0.95*$BK$7),0)</f>
        <v>0</v>
      </c>
      <c r="BH175" s="75">
        <f>0.0526*BG175*Observaciones!$F174^1.218</f>
        <v>0</v>
      </c>
      <c r="BI175" s="28"/>
      <c r="BJ175" s="28"/>
      <c r="BK175" s="103"/>
      <c r="BL175" s="38"/>
    </row>
    <row r="176" spans="2:64" s="2" customFormat="1">
      <c r="B176" s="37"/>
      <c r="C176" s="74">
        <v>170</v>
      </c>
      <c r="D176" s="140">
        <f>ETo!$I175*((1-Constantes!$D$19)*ETo!$K175+ETo!$L175)</f>
        <v>1.4137245363087412</v>
      </c>
      <c r="E176" s="75">
        <f>MIN(D176*Constantes!$D$17,0.8*(H175+Observaciones!$F175-F176-G176-Constantes!$D$14))</f>
        <v>1.5632448210519102E-2</v>
      </c>
      <c r="F176" s="75">
        <f>IF(Observaciones!$F175&gt;0.05*Constantes!$D$18,((Observaciones!$F175-0.05*Constantes!$D$18)^2)/(Observaciones!$F175+0.95*Constantes!$D$18),0)</f>
        <v>0</v>
      </c>
      <c r="G176" s="75">
        <f>MAX(0,H175+Observaciones!$F175-F176-Constantes!$D$13)</f>
        <v>0</v>
      </c>
      <c r="H176" s="75">
        <f>H175+Observaciones!$F175-F176-E176-G176-I175</f>
        <v>7.5036390913851214</v>
      </c>
      <c r="I176" s="75">
        <f>MAX(0,(H176-Constantes!$D$14)*(1-EXP(-Constantes!$D$22)))</f>
        <v>5.0100446474637336E-5</v>
      </c>
      <c r="J176" s="75">
        <f t="shared" si="22"/>
        <v>168.15203856622597</v>
      </c>
      <c r="K176" s="75">
        <f>MAX(0,(J176-Constantes!$D$13)*(1-EXP(-Constantes!$D$23)))</f>
        <v>0.64344813144561119</v>
      </c>
      <c r="L176" s="75">
        <f t="shared" si="23"/>
        <v>0.64349823189208588</v>
      </c>
      <c r="M176" s="75">
        <f>0.0526*F176*Observaciones!$F175^1.218</f>
        <v>0</v>
      </c>
      <c r="N176" s="75">
        <f>M176*Constantes!$D$35</f>
        <v>0</v>
      </c>
      <c r="O176" s="75">
        <f t="shared" si="24"/>
        <v>0</v>
      </c>
      <c r="P176" s="15"/>
      <c r="Q176" s="74">
        <v>170</v>
      </c>
      <c r="R176" s="140">
        <f>ETo!$I175*((1-Constantes!$E$19)*ETo!$K175+ETo!$L175)</f>
        <v>1.4137245363087412</v>
      </c>
      <c r="S176" s="75">
        <f>MIN(R176*Constantes!$E$17,0.8*(AB175+Observaciones!$F175-Y176-AA176-Constantes!$D$14))</f>
        <v>1.1163393639412079E-2</v>
      </c>
      <c r="T176" s="75">
        <f>IF(Observaciones!$F175&gt;0.05*Constantes!$E$18,((Observaciones!$F175-0.05*Constantes!$E$18)^2)/(Observaciones!$F175+0.95*Constantes!$E$18),0)</f>
        <v>0</v>
      </c>
      <c r="U176" s="75">
        <f>(T176*Escenarios!$E$9*10000)/1000</f>
        <v>0</v>
      </c>
      <c r="V176" s="75">
        <f>(Observaciones!$F175*Constantes!$E$28)/1000</f>
        <v>0</v>
      </c>
      <c r="W176" s="75">
        <f>(R176*Constantes!$E$28)/1000</f>
        <v>5.6548981452349647</v>
      </c>
      <c r="X176" s="75">
        <f t="shared" si="25"/>
        <v>0</v>
      </c>
      <c r="Y176" s="75">
        <f>IF(X176&gt;Constantes!$E$29,1000*((X176-Constantes!$E$29)/(Escenarios!$E$9*10000)),0)</f>
        <v>0</v>
      </c>
      <c r="Z176" s="75">
        <f>W176*1000/Escenarios!$E$9/10000+S176</f>
        <v>2.2473189929882009E-2</v>
      </c>
      <c r="AA176" s="75">
        <f>MAX(0,AB175+Observaciones!$F175-Y176-Constantes!$D$13)</f>
        <v>0</v>
      </c>
      <c r="AB176" s="75">
        <f>AB175+Observaciones!$F175-Y176-Z176-AA176-AC175</f>
        <v>7.4912889399455196</v>
      </c>
      <c r="AC176" s="75">
        <f>MAX(0,(AB176-Constantes!$D$14)*(1-EXP(-Constantes!$D$22)))</f>
        <v>0</v>
      </c>
      <c r="AD176" s="75">
        <f t="shared" si="26"/>
        <v>173.38660994806878</v>
      </c>
      <c r="AE176" s="75">
        <f>MAX(0,(AD176-Constantes!$D$13)*(1-EXP(-Constantes!$D$23)))</f>
        <v>0.67960595715085159</v>
      </c>
      <c r="AF176" s="75">
        <f t="shared" si="27"/>
        <v>0.67960595715085159</v>
      </c>
      <c r="AG176" s="75">
        <f>0.0526*Y176*Observaciones!$F175^1.218</f>
        <v>0</v>
      </c>
      <c r="AH176" s="75">
        <f>AG176*Constantes!$E$35</f>
        <v>0</v>
      </c>
      <c r="AI176" s="75">
        <f t="shared" si="28"/>
        <v>0</v>
      </c>
      <c r="AJ176" s="15"/>
      <c r="AK176" s="74">
        <v>170</v>
      </c>
      <c r="AL176" s="140">
        <f>ETo!$I175*((1-Constantes!$F$19)*ETo!$K175+ETo!$L175)</f>
        <v>1.376022430846183</v>
      </c>
      <c r="AM176" s="75">
        <f>MIN(AL176*Constantes!$F$17,0.8*(AV175+Observaciones!$F175-AS176-AU176-Constantes!$D$14))</f>
        <v>4.284742403923758E-2</v>
      </c>
      <c r="AN176" s="75">
        <f>IF(Observaciones!$F175&gt;0.05*Constantes!$F$18,((Observaciones!$F175-0.05*Constantes!$F$18)^2)/(Observaciones!$F175+0.95*Constantes!$F$18),0)</f>
        <v>0</v>
      </c>
      <c r="AO176" s="75">
        <f>(AN176*Escenarios!$F$9*10000)/1000</f>
        <v>0</v>
      </c>
      <c r="AP176" s="75">
        <f>(Observaciones!$F175*Constantes!$F$28)/1000</f>
        <v>0</v>
      </c>
      <c r="AQ176" s="75">
        <f>(AL176*Constantes!$F$28)/1000</f>
        <v>1.376022430846183</v>
      </c>
      <c r="AR176" s="75">
        <f t="shared" si="29"/>
        <v>0</v>
      </c>
      <c r="AS176" s="75">
        <f>IF(AR176&gt;Constantes!$F$29,1000*((AR176-Constantes!$F$29)/(Escenarios!$F$9*10000)),0)</f>
        <v>0</v>
      </c>
      <c r="AT176" s="75">
        <f>AQ176*1000/Escenarios!$F$9/10000+AM176</f>
        <v>4.5599468900929946E-2</v>
      </c>
      <c r="AU176" s="75">
        <f>MAX(0,AV175+Observaciones!$F175-AS176-Constantes!$D$13)</f>
        <v>0</v>
      </c>
      <c r="AV176" s="75">
        <f>AV175+Observaciones!$F175-AS176-AT176-AU176-AW175</f>
        <v>7.5072224447125588</v>
      </c>
      <c r="AW176" s="75">
        <f>MAX(0,(AV176-Constantes!$D$14)*(1-EXP(-Constantes!$D$22)))</f>
        <v>9.9433530638172896E-5</v>
      </c>
      <c r="AX176" s="75">
        <f t="shared" si="30"/>
        <v>174.38398076600629</v>
      </c>
      <c r="AY176" s="75">
        <f>MAX(0,(AX176-Constantes!$D$13)*(1-EXP(-Constantes!$D$23)))</f>
        <v>0.68649530062672215</v>
      </c>
      <c r="AZ176" s="75">
        <f t="shared" si="31"/>
        <v>0.68659473415736028</v>
      </c>
      <c r="BA176" s="75">
        <f>0.0526*AS176*Observaciones!$F175^1.218</f>
        <v>0</v>
      </c>
      <c r="BB176" s="75">
        <f>BA176*Constantes!$F$35</f>
        <v>0</v>
      </c>
      <c r="BC176" s="75">
        <f t="shared" si="32"/>
        <v>0</v>
      </c>
      <c r="BD176" s="15"/>
      <c r="BE176" s="74">
        <v>170</v>
      </c>
      <c r="BF176" s="75">
        <f>0.0526*Observaciones!$F175^2.218</f>
        <v>0</v>
      </c>
      <c r="BG176" s="75">
        <f>IF(Observaciones!$F175&gt;0.05*$BK$7,((Observaciones!$F175-0.05*$BK$7)^2)/(Observaciones!$F175+0.95*$BK$7),0)</f>
        <v>0</v>
      </c>
      <c r="BH176" s="75">
        <f>0.0526*BG176*Observaciones!$F175^1.218</f>
        <v>0</v>
      </c>
      <c r="BI176" s="28"/>
      <c r="BJ176" s="28"/>
      <c r="BK176" s="103"/>
      <c r="BL176" s="38"/>
    </row>
    <row r="177" spans="2:64" s="2" customFormat="1">
      <c r="B177" s="37"/>
      <c r="C177" s="74">
        <v>171</v>
      </c>
      <c r="D177" s="140">
        <f>ETo!$I176*((1-Constantes!$D$19)*ETo!$K176+ETo!$L176)</f>
        <v>1.4299083176509004</v>
      </c>
      <c r="E177" s="75">
        <f>MIN(D177*Constantes!$D$17,0.8*(H176+Observaciones!$F176-F177-G177-Constantes!$D$14))</f>
        <v>2.9112731080971344E-3</v>
      </c>
      <c r="F177" s="75">
        <f>IF(Observaciones!$F176&gt;0.05*Constantes!$D$18,((Observaciones!$F176-0.05*Constantes!$D$18)^2)/(Observaciones!$F176+0.95*Constantes!$D$18),0)</f>
        <v>0</v>
      </c>
      <c r="G177" s="75">
        <f>MAX(0,H176+Observaciones!$F176-F177-Constantes!$D$13)</f>
        <v>0</v>
      </c>
      <c r="H177" s="75">
        <f>H176+Observaciones!$F176-F177-E177-G177-I176</f>
        <v>7.5006777178305493</v>
      </c>
      <c r="I177" s="75">
        <f>MAX(0,(H177-Constantes!$D$14)*(1-EXP(-Constantes!$D$22)))</f>
        <v>9.3303416432912131E-6</v>
      </c>
      <c r="J177" s="75">
        <f t="shared" si="22"/>
        <v>167.50859043478036</v>
      </c>
      <c r="K177" s="75">
        <f>MAX(0,(J177-Constantes!$D$13)*(1-EXP(-Constantes!$D$23)))</f>
        <v>0.63900351054161997</v>
      </c>
      <c r="L177" s="75">
        <f t="shared" si="23"/>
        <v>0.63901284088326327</v>
      </c>
      <c r="M177" s="75">
        <f>0.0526*F177*Observaciones!$F176^1.218</f>
        <v>0</v>
      </c>
      <c r="N177" s="75">
        <f>M177*Constantes!$D$35</f>
        <v>0</v>
      </c>
      <c r="O177" s="75">
        <f t="shared" si="24"/>
        <v>0</v>
      </c>
      <c r="P177" s="15"/>
      <c r="Q177" s="74">
        <v>171</v>
      </c>
      <c r="R177" s="140">
        <f>ETo!$I176*((1-Constantes!$E$19)*ETo!$K176+ETo!$L176)</f>
        <v>1.4299083176509004</v>
      </c>
      <c r="S177" s="75">
        <f>MIN(R177*Constantes!$E$17,0.8*(AB176+Observaciones!$F176-Y177-AA177-Constantes!$D$14))</f>
        <v>-6.9688480435843303E-3</v>
      </c>
      <c r="T177" s="75">
        <f>IF(Observaciones!$F176&gt;0.05*Constantes!$E$18,((Observaciones!$F176-0.05*Constantes!$E$18)^2)/(Observaciones!$F176+0.95*Constantes!$E$18),0)</f>
        <v>0</v>
      </c>
      <c r="U177" s="75">
        <f>(T177*Escenarios!$E$9*10000)/1000</f>
        <v>0</v>
      </c>
      <c r="V177" s="75">
        <f>(Observaciones!$F176*Constantes!$E$28)/1000</f>
        <v>0</v>
      </c>
      <c r="W177" s="75">
        <f>(R177*Constantes!$E$28)/1000</f>
        <v>5.7196332706036017</v>
      </c>
      <c r="X177" s="75">
        <f t="shared" si="25"/>
        <v>0</v>
      </c>
      <c r="Y177" s="75">
        <f>IF(X177&gt;Constantes!$E$29,1000*((X177-Constantes!$E$29)/(Escenarios!$E$9*10000)),0)</f>
        <v>0</v>
      </c>
      <c r="Z177" s="75">
        <f>W177*1000/Escenarios!$E$9/10000+S177</f>
        <v>4.4704184976228738E-3</v>
      </c>
      <c r="AA177" s="75">
        <f>MAX(0,AB176+Observaciones!$F176-Y177-Constantes!$D$13)</f>
        <v>0</v>
      </c>
      <c r="AB177" s="75">
        <f>AB176+Observaciones!$F176-Y177-Z177-AA177-AC176</f>
        <v>7.4868185214478968</v>
      </c>
      <c r="AC177" s="75">
        <f>MAX(0,(AB177-Constantes!$D$14)*(1-EXP(-Constantes!$D$22)))</f>
        <v>0</v>
      </c>
      <c r="AD177" s="75">
        <f t="shared" si="26"/>
        <v>172.70700399091794</v>
      </c>
      <c r="AE177" s="75">
        <f>MAX(0,(AD177-Constantes!$D$13)*(1-EXP(-Constantes!$D$23)))</f>
        <v>0.67491157590081452</v>
      </c>
      <c r="AF177" s="75">
        <f t="shared" si="27"/>
        <v>0.67491157590081452</v>
      </c>
      <c r="AG177" s="75">
        <f>0.0526*Y177*Observaciones!$F176^1.218</f>
        <v>0</v>
      </c>
      <c r="AH177" s="75">
        <f>AG177*Constantes!$E$35</f>
        <v>0</v>
      </c>
      <c r="AI177" s="75">
        <f t="shared" si="28"/>
        <v>0</v>
      </c>
      <c r="AJ177" s="15"/>
      <c r="AK177" s="74">
        <v>171</v>
      </c>
      <c r="AL177" s="140">
        <f>ETo!$I176*((1-Constantes!$F$19)*ETo!$K176+ETo!$L176)</f>
        <v>1.3917919195775998</v>
      </c>
      <c r="AM177" s="75">
        <f>MIN(AL177*Constantes!$F$17,0.8*(AV176+Observaciones!$F176-AS177-AU177-Constantes!$D$14))</f>
        <v>5.7779557700470725E-3</v>
      </c>
      <c r="AN177" s="75">
        <f>IF(Observaciones!$F176&gt;0.05*Constantes!$F$18,((Observaciones!$F176-0.05*Constantes!$F$18)^2)/(Observaciones!$F176+0.95*Constantes!$F$18),0)</f>
        <v>0</v>
      </c>
      <c r="AO177" s="75">
        <f>(AN177*Escenarios!$F$9*10000)/1000</f>
        <v>0</v>
      </c>
      <c r="AP177" s="75">
        <f>(Observaciones!$F176*Constantes!$F$28)/1000</f>
        <v>0</v>
      </c>
      <c r="AQ177" s="75">
        <f>(AL177*Constantes!$F$28)/1000</f>
        <v>1.3917919195775998</v>
      </c>
      <c r="AR177" s="75">
        <f t="shared" si="29"/>
        <v>0</v>
      </c>
      <c r="AS177" s="75">
        <f>IF(AR177&gt;Constantes!$F$29,1000*((AR177-Constantes!$F$29)/(Escenarios!$F$9*10000)),0)</f>
        <v>0</v>
      </c>
      <c r="AT177" s="75">
        <f>AQ177*1000/Escenarios!$F$9/10000+AM177</f>
        <v>8.5615396092022719E-3</v>
      </c>
      <c r="AU177" s="75">
        <f>MAX(0,AV176+Observaciones!$F176-AS177-Constantes!$D$13)</f>
        <v>0</v>
      </c>
      <c r="AV177" s="75">
        <f>AV176+Observaciones!$F176-AS177-AT177-AU177-AW176</f>
        <v>7.4985614715727182</v>
      </c>
      <c r="AW177" s="75">
        <f>MAX(0,(AV177-Constantes!$D$14)*(1-EXP(-Constantes!$D$22)))</f>
        <v>0</v>
      </c>
      <c r="AX177" s="75">
        <f t="shared" si="30"/>
        <v>173.69748546537957</v>
      </c>
      <c r="AY177" s="75">
        <f>MAX(0,(AX177-Constantes!$D$13)*(1-EXP(-Constantes!$D$23)))</f>
        <v>0.68175333120518966</v>
      </c>
      <c r="AZ177" s="75">
        <f t="shared" si="31"/>
        <v>0.68175333120518966</v>
      </c>
      <c r="BA177" s="75">
        <f>0.0526*AS177*Observaciones!$F176^1.218</f>
        <v>0</v>
      </c>
      <c r="BB177" s="75">
        <f>BA177*Constantes!$F$35</f>
        <v>0</v>
      </c>
      <c r="BC177" s="75">
        <f t="shared" si="32"/>
        <v>0</v>
      </c>
      <c r="BD177" s="15"/>
      <c r="BE177" s="74">
        <v>171</v>
      </c>
      <c r="BF177" s="75">
        <f>0.0526*Observaciones!$F176^2.218</f>
        <v>0</v>
      </c>
      <c r="BG177" s="75">
        <f>IF(Observaciones!$F176&gt;0.05*$BK$7,((Observaciones!$F176-0.05*$BK$7)^2)/(Observaciones!$F176+0.95*$BK$7),0)</f>
        <v>0</v>
      </c>
      <c r="BH177" s="75">
        <f>0.0526*BG177*Observaciones!$F176^1.218</f>
        <v>0</v>
      </c>
      <c r="BI177" s="28"/>
      <c r="BJ177" s="28"/>
      <c r="BK177" s="103"/>
      <c r="BL177" s="38"/>
    </row>
    <row r="178" spans="2:64" s="2" customFormat="1">
      <c r="B178" s="37"/>
      <c r="C178" s="74">
        <v>172</v>
      </c>
      <c r="D178" s="140">
        <f>ETo!$I177*((1-Constantes!$D$19)*ETo!$K177+ETo!$L177)</f>
        <v>1.4192809795225676</v>
      </c>
      <c r="E178" s="75">
        <f>MIN(D178*Constantes!$D$17,0.8*(H177+Observaciones!$F177-F178-G178-Constantes!$D$14))</f>
        <v>5.4217426443941012E-4</v>
      </c>
      <c r="F178" s="75">
        <f>IF(Observaciones!$F177&gt;0.05*Constantes!$D$18,((Observaciones!$F177-0.05*Constantes!$D$18)^2)/(Observaciones!$F177+0.95*Constantes!$D$18),0)</f>
        <v>0</v>
      </c>
      <c r="G178" s="75">
        <f>MAX(0,H177+Observaciones!$F177-F178-Constantes!$D$13)</f>
        <v>0</v>
      </c>
      <c r="H178" s="75">
        <f>H177+Observaciones!$F177-F178-E178-G178-I177</f>
        <v>7.5001262132244664</v>
      </c>
      <c r="I178" s="75">
        <f>MAX(0,(H178-Constantes!$D$14)*(1-EXP(-Constantes!$D$22)))</f>
        <v>1.7376147580745855E-6</v>
      </c>
      <c r="J178" s="75">
        <f t="shared" si="22"/>
        <v>166.86958692423875</v>
      </c>
      <c r="K178" s="75">
        <f>MAX(0,(J178-Constantes!$D$13)*(1-EXP(-Constantes!$D$23)))</f>
        <v>0.63458959087680367</v>
      </c>
      <c r="L178" s="75">
        <f t="shared" si="23"/>
        <v>0.63459132849156175</v>
      </c>
      <c r="M178" s="75">
        <f>0.0526*F178*Observaciones!$F177^1.218</f>
        <v>0</v>
      </c>
      <c r="N178" s="75">
        <f>M178*Constantes!$D$35</f>
        <v>0</v>
      </c>
      <c r="O178" s="75">
        <f t="shared" si="24"/>
        <v>0</v>
      </c>
      <c r="P178" s="15"/>
      <c r="Q178" s="74">
        <v>172</v>
      </c>
      <c r="R178" s="140">
        <f>ETo!$I177*((1-Constantes!$E$19)*ETo!$K177+ETo!$L177)</f>
        <v>1.4192809795225676</v>
      </c>
      <c r="S178" s="75">
        <f>MIN(R178*Constantes!$E$17,0.8*(AB177+Observaciones!$F177-Y178-AA178-Constantes!$D$14))</f>
        <v>-1.0545182841682533E-2</v>
      </c>
      <c r="T178" s="75">
        <f>IF(Observaciones!$F177&gt;0.05*Constantes!$E$18,((Observaciones!$F177-0.05*Constantes!$E$18)^2)/(Observaciones!$F177+0.95*Constantes!$E$18),0)</f>
        <v>0</v>
      </c>
      <c r="U178" s="75">
        <f>(T178*Escenarios!$E$9*10000)/1000</f>
        <v>0</v>
      </c>
      <c r="V178" s="75">
        <f>(Observaciones!$F177*Constantes!$E$28)/1000</f>
        <v>0</v>
      </c>
      <c r="W178" s="75">
        <f>(R178*Constantes!$E$28)/1000</f>
        <v>5.6771239180902704</v>
      </c>
      <c r="X178" s="75">
        <f t="shared" si="25"/>
        <v>0</v>
      </c>
      <c r="Y178" s="75">
        <f>IF(X178&gt;Constantes!$E$29,1000*((X178-Constantes!$E$29)/(Escenarios!$E$9*10000)),0)</f>
        <v>0</v>
      </c>
      <c r="Z178" s="75">
        <f>W178*1000/Escenarios!$E$9/10000+S178</f>
        <v>8.0906499449800821E-4</v>
      </c>
      <c r="AA178" s="75">
        <f>MAX(0,AB177+Observaciones!$F177-Y178-Constantes!$D$13)</f>
        <v>0</v>
      </c>
      <c r="AB178" s="75">
        <f>AB177+Observaciones!$F177-Y178-Z178-AA178-AC177</f>
        <v>7.4860094564533988</v>
      </c>
      <c r="AC178" s="75">
        <f>MAX(0,(AB178-Constantes!$D$14)*(1-EXP(-Constantes!$D$22)))</f>
        <v>0</v>
      </c>
      <c r="AD178" s="75">
        <f t="shared" si="26"/>
        <v>172.03209241501713</v>
      </c>
      <c r="AE178" s="75">
        <f>MAX(0,(AD178-Constantes!$D$13)*(1-EXP(-Constantes!$D$23)))</f>
        <v>0.67024962111068243</v>
      </c>
      <c r="AF178" s="75">
        <f t="shared" si="27"/>
        <v>0.67024962111068243</v>
      </c>
      <c r="AG178" s="75">
        <f>0.0526*Y178*Observaciones!$F177^1.218</f>
        <v>0</v>
      </c>
      <c r="AH178" s="75">
        <f>AG178*Constantes!$E$35</f>
        <v>0</v>
      </c>
      <c r="AI178" s="75">
        <f t="shared" si="28"/>
        <v>0</v>
      </c>
      <c r="AJ178" s="15"/>
      <c r="AK178" s="74">
        <v>172</v>
      </c>
      <c r="AL178" s="140">
        <f>ETo!$I177*((1-Constantes!$F$19)*ETo!$K177+ETo!$L177)</f>
        <v>1.3814277071804493</v>
      </c>
      <c r="AM178" s="75">
        <f>MIN(AL178*Constantes!$F$17,0.8*(AV177+Observaciones!$F177-AS178-AU178-Constantes!$D$14))</f>
        <v>-1.1508227418254081E-3</v>
      </c>
      <c r="AN178" s="75">
        <f>IF(Observaciones!$F177&gt;0.05*Constantes!$F$18,((Observaciones!$F177-0.05*Constantes!$F$18)^2)/(Observaciones!$F177+0.95*Constantes!$F$18),0)</f>
        <v>0</v>
      </c>
      <c r="AO178" s="75">
        <f>(AN178*Escenarios!$F$9*10000)/1000</f>
        <v>0</v>
      </c>
      <c r="AP178" s="75">
        <f>(Observaciones!$F177*Constantes!$F$28)/1000</f>
        <v>0</v>
      </c>
      <c r="AQ178" s="75">
        <f>(AL178*Constantes!$F$28)/1000</f>
        <v>1.3814277071804493</v>
      </c>
      <c r="AR178" s="75">
        <f t="shared" si="29"/>
        <v>0</v>
      </c>
      <c r="AS178" s="75">
        <f>IF(AR178&gt;Constantes!$F$29,1000*((AR178-Constantes!$F$29)/(Escenarios!$F$9*10000)),0)</f>
        <v>0</v>
      </c>
      <c r="AT178" s="75">
        <f>AQ178*1000/Escenarios!$F$9/10000+AM178</f>
        <v>1.6120326725354902E-3</v>
      </c>
      <c r="AU178" s="75">
        <f>MAX(0,AV177+Observaciones!$F177-AS178-Constantes!$D$13)</f>
        <v>0</v>
      </c>
      <c r="AV178" s="75">
        <f>AV177+Observaciones!$F177-AS178-AT178-AU178-AW177</f>
        <v>7.4969494389001827</v>
      </c>
      <c r="AW178" s="75">
        <f>MAX(0,(AV178-Constantes!$D$14)*(1-EXP(-Constantes!$D$22)))</f>
        <v>0</v>
      </c>
      <c r="AX178" s="75">
        <f t="shared" si="30"/>
        <v>173.01573213417439</v>
      </c>
      <c r="AY178" s="75">
        <f>MAX(0,(AX178-Constantes!$D$13)*(1-EXP(-Constantes!$D$23)))</f>
        <v>0.67704411695907385</v>
      </c>
      <c r="AZ178" s="75">
        <f t="shared" si="31"/>
        <v>0.67704411695907385</v>
      </c>
      <c r="BA178" s="75">
        <f>0.0526*AS178*Observaciones!$F177^1.218</f>
        <v>0</v>
      </c>
      <c r="BB178" s="75">
        <f>BA178*Constantes!$F$35</f>
        <v>0</v>
      </c>
      <c r="BC178" s="75">
        <f t="shared" si="32"/>
        <v>0</v>
      </c>
      <c r="BD178" s="15"/>
      <c r="BE178" s="74">
        <v>172</v>
      </c>
      <c r="BF178" s="75">
        <f>0.0526*Observaciones!$F177^2.218</f>
        <v>0</v>
      </c>
      <c r="BG178" s="75">
        <f>IF(Observaciones!$F177&gt;0.05*$BK$7,((Observaciones!$F177-0.05*$BK$7)^2)/(Observaciones!$F177+0.95*$BK$7),0)</f>
        <v>0</v>
      </c>
      <c r="BH178" s="75">
        <f>0.0526*BG178*Observaciones!$F177^1.218</f>
        <v>0</v>
      </c>
      <c r="BI178" s="28"/>
      <c r="BJ178" s="28"/>
      <c r="BK178" s="103"/>
      <c r="BL178" s="38"/>
    </row>
    <row r="179" spans="2:64" s="2" customFormat="1">
      <c r="B179" s="37"/>
      <c r="C179" s="74">
        <v>173</v>
      </c>
      <c r="D179" s="140">
        <f>ETo!$I178*((1-Constantes!$D$19)*ETo!$K178+ETo!$L178)</f>
        <v>1.4207706150631414</v>
      </c>
      <c r="E179" s="75">
        <f>MIN(D179*Constantes!$D$17,0.8*(H178+Observaciones!$F178-F179-G179-Constantes!$D$14))</f>
        <v>1.0097057957310086E-4</v>
      </c>
      <c r="F179" s="75">
        <f>IF(Observaciones!$F178&gt;0.05*Constantes!$D$18,((Observaciones!$F178-0.05*Constantes!$D$18)^2)/(Observaciones!$F178+0.95*Constantes!$D$18),0)</f>
        <v>0</v>
      </c>
      <c r="G179" s="75">
        <f>MAX(0,H178+Observaciones!$F178-F179-Constantes!$D$13)</f>
        <v>0</v>
      </c>
      <c r="H179" s="75">
        <f>H178+Observaciones!$F178-F179-E179-G179-I178</f>
        <v>7.5000235050301356</v>
      </c>
      <c r="I179" s="75">
        <f>MAX(0,(H179-Constantes!$D$14)*(1-EXP(-Constantes!$D$22)))</f>
        <v>3.2360069576923995E-7</v>
      </c>
      <c r="J179" s="75">
        <f t="shared" si="22"/>
        <v>166.23499733336195</v>
      </c>
      <c r="K179" s="75">
        <f>MAX(0,(J179-Constantes!$D$13)*(1-EXP(-Constantes!$D$23)))</f>
        <v>0.63020616038221267</v>
      </c>
      <c r="L179" s="75">
        <f t="shared" si="23"/>
        <v>0.63020648398290846</v>
      </c>
      <c r="M179" s="75">
        <f>0.0526*F179*Observaciones!$F178^1.218</f>
        <v>0</v>
      </c>
      <c r="N179" s="75">
        <f>M179*Constantes!$D$35</f>
        <v>0</v>
      </c>
      <c r="O179" s="75">
        <f t="shared" si="24"/>
        <v>0</v>
      </c>
      <c r="P179" s="15"/>
      <c r="Q179" s="74">
        <v>173</v>
      </c>
      <c r="R179" s="140">
        <f>ETo!$I178*((1-Constantes!$E$19)*ETo!$K178+ETo!$L178)</f>
        <v>1.4207706150631414</v>
      </c>
      <c r="S179" s="75">
        <f>MIN(R179*Constantes!$E$17,0.8*(AB178+Observaciones!$F178-Y179-AA179-Constantes!$D$14))</f>
        <v>-1.1192434837280985E-2</v>
      </c>
      <c r="T179" s="75">
        <f>IF(Observaciones!$F178&gt;0.05*Constantes!$E$18,((Observaciones!$F178-0.05*Constantes!$E$18)^2)/(Observaciones!$F178+0.95*Constantes!$E$18),0)</f>
        <v>0</v>
      </c>
      <c r="U179" s="75">
        <f>(T179*Escenarios!$E$9*10000)/1000</f>
        <v>0</v>
      </c>
      <c r="V179" s="75">
        <f>(Observaciones!$F178*Constantes!$E$28)/1000</f>
        <v>0</v>
      </c>
      <c r="W179" s="75">
        <f>(R179*Constantes!$E$28)/1000</f>
        <v>5.6830824602525656</v>
      </c>
      <c r="X179" s="75">
        <f t="shared" si="25"/>
        <v>0</v>
      </c>
      <c r="Y179" s="75">
        <f>IF(X179&gt;Constantes!$E$29,1000*((X179-Constantes!$E$29)/(Escenarios!$E$9*10000)),0)</f>
        <v>0</v>
      </c>
      <c r="Z179" s="75">
        <f>W179*1000/Escenarios!$E$9/10000+S179</f>
        <v>1.73730083224145E-4</v>
      </c>
      <c r="AA179" s="75">
        <f>MAX(0,AB178+Observaciones!$F178-Y179-Constantes!$D$13)</f>
        <v>0</v>
      </c>
      <c r="AB179" s="75">
        <f>AB178+Observaciones!$F178-Y179-Z179-AA179-AC178</f>
        <v>7.4858357263701745</v>
      </c>
      <c r="AC179" s="75">
        <f>MAX(0,(AB179-Constantes!$D$14)*(1-EXP(-Constantes!$D$22)))</f>
        <v>0</v>
      </c>
      <c r="AD179" s="75">
        <f t="shared" si="26"/>
        <v>171.36184279390645</v>
      </c>
      <c r="AE179" s="75">
        <f>MAX(0,(AD179-Constantes!$D$13)*(1-EXP(-Constantes!$D$23)))</f>
        <v>0.6656198687945355</v>
      </c>
      <c r="AF179" s="75">
        <f t="shared" si="27"/>
        <v>0.6656198687945355</v>
      </c>
      <c r="AG179" s="75">
        <f>0.0526*Y179*Observaciones!$F178^1.218</f>
        <v>0</v>
      </c>
      <c r="AH179" s="75">
        <f>AG179*Constantes!$E$35</f>
        <v>0</v>
      </c>
      <c r="AI179" s="75">
        <f t="shared" si="28"/>
        <v>0</v>
      </c>
      <c r="AJ179" s="15"/>
      <c r="AK179" s="74">
        <v>173</v>
      </c>
      <c r="AL179" s="140">
        <f>ETo!$I178*((1-Constantes!$F$19)*ETo!$K178+ETo!$L178)</f>
        <v>1.3828780243379195</v>
      </c>
      <c r="AM179" s="75">
        <f>MIN(AL179*Constantes!$F$17,0.8*(AV178+Observaciones!$F178-AS179-AU179-Constantes!$D$14))</f>
        <v>-2.4404488798538183E-3</v>
      </c>
      <c r="AN179" s="75">
        <f>IF(Observaciones!$F178&gt;0.05*Constantes!$F$18,((Observaciones!$F178-0.05*Constantes!$F$18)^2)/(Observaciones!$F178+0.95*Constantes!$F$18),0)</f>
        <v>0</v>
      </c>
      <c r="AO179" s="75">
        <f>(AN179*Escenarios!$F$9*10000)/1000</f>
        <v>0</v>
      </c>
      <c r="AP179" s="75">
        <f>(Observaciones!$F178*Constantes!$F$28)/1000</f>
        <v>0</v>
      </c>
      <c r="AQ179" s="75">
        <f>(AL179*Constantes!$F$28)/1000</f>
        <v>1.3828780243379195</v>
      </c>
      <c r="AR179" s="75">
        <f t="shared" si="29"/>
        <v>0</v>
      </c>
      <c r="AS179" s="75">
        <f>IF(AR179&gt;Constantes!$F$29,1000*((AR179-Constantes!$F$29)/(Escenarios!$F$9*10000)),0)</f>
        <v>0</v>
      </c>
      <c r="AT179" s="75">
        <f>AQ179*1000/Escenarios!$F$9/10000+AM179</f>
        <v>3.2530716882202054E-4</v>
      </c>
      <c r="AU179" s="75">
        <f>MAX(0,AV178+Observaciones!$F178-AS179-Constantes!$D$13)</f>
        <v>0</v>
      </c>
      <c r="AV179" s="75">
        <f>AV178+Observaciones!$F178-AS179-AT179-AU179-AW178</f>
        <v>7.4966241317313607</v>
      </c>
      <c r="AW179" s="75">
        <f>MAX(0,(AV179-Constantes!$D$14)*(1-EXP(-Constantes!$D$22)))</f>
        <v>0</v>
      </c>
      <c r="AX179" s="75">
        <f t="shared" si="30"/>
        <v>172.3386880172153</v>
      </c>
      <c r="AY179" s="75">
        <f>MAX(0,(AX179-Constantes!$D$13)*(1-EXP(-Constantes!$D$23)))</f>
        <v>0.67236743163185109</v>
      </c>
      <c r="AZ179" s="75">
        <f t="shared" si="31"/>
        <v>0.67236743163185109</v>
      </c>
      <c r="BA179" s="75">
        <f>0.0526*AS179*Observaciones!$F178^1.218</f>
        <v>0</v>
      </c>
      <c r="BB179" s="75">
        <f>BA179*Constantes!$F$35</f>
        <v>0</v>
      </c>
      <c r="BC179" s="75">
        <f t="shared" si="32"/>
        <v>0</v>
      </c>
      <c r="BD179" s="15"/>
      <c r="BE179" s="74">
        <v>173</v>
      </c>
      <c r="BF179" s="75">
        <f>0.0526*Observaciones!$F178^2.218</f>
        <v>0</v>
      </c>
      <c r="BG179" s="75">
        <f>IF(Observaciones!$F178&gt;0.05*$BK$7,((Observaciones!$F178-0.05*$BK$7)^2)/(Observaciones!$F178+0.95*$BK$7),0)</f>
        <v>0</v>
      </c>
      <c r="BH179" s="75">
        <f>0.0526*BG179*Observaciones!$F178^1.218</f>
        <v>0</v>
      </c>
      <c r="BI179" s="28"/>
      <c r="BJ179" s="28"/>
      <c r="BK179" s="103"/>
      <c r="BL179" s="38"/>
    </row>
    <row r="180" spans="2:64" s="2" customFormat="1">
      <c r="B180" s="37"/>
      <c r="C180" s="74">
        <v>174</v>
      </c>
      <c r="D180" s="140">
        <f>ETo!$I179*((1-Constantes!$D$19)*ETo!$K179+ETo!$L179)</f>
        <v>1.4582300166085569</v>
      </c>
      <c r="E180" s="75">
        <f>MIN(D180*Constantes!$D$17,0.8*(H179+Observaciones!$F179-F180-G180-Constantes!$D$14))</f>
        <v>1.8804024108476369E-5</v>
      </c>
      <c r="F180" s="75">
        <f>IF(Observaciones!$F179&gt;0.05*Constantes!$D$18,((Observaciones!$F179-0.05*Constantes!$D$18)^2)/(Observaciones!$F179+0.95*Constantes!$D$18),0)</f>
        <v>0</v>
      </c>
      <c r="G180" s="75">
        <f>MAX(0,H179+Observaciones!$F179-F180-Constantes!$D$13)</f>
        <v>0</v>
      </c>
      <c r="H180" s="75">
        <f>H179+Observaciones!$F179-F180-E180-G180-I179</f>
        <v>7.5000043774053315</v>
      </c>
      <c r="I180" s="75">
        <f>MAX(0,(H180-Constantes!$D$14)*(1-EXP(-Constantes!$D$22)))</f>
        <v>6.0265032751738142E-8</v>
      </c>
      <c r="J180" s="75">
        <f t="shared" si="22"/>
        <v>165.60479117297973</v>
      </c>
      <c r="K180" s="75">
        <f>MAX(0,(J180-Constantes!$D$13)*(1-EXP(-Constantes!$D$23)))</f>
        <v>0.62585300845376446</v>
      </c>
      <c r="L180" s="75">
        <f t="shared" si="23"/>
        <v>0.6258530687187972</v>
      </c>
      <c r="M180" s="75">
        <f>0.0526*F180*Observaciones!$F179^1.218</f>
        <v>0</v>
      </c>
      <c r="N180" s="75">
        <f>M180*Constantes!$D$35</f>
        <v>0</v>
      </c>
      <c r="O180" s="75">
        <f t="shared" si="24"/>
        <v>0</v>
      </c>
      <c r="P180" s="15"/>
      <c r="Q180" s="74">
        <v>174</v>
      </c>
      <c r="R180" s="140">
        <f>ETo!$I179*((1-Constantes!$E$19)*ETo!$K179+ETo!$L179)</f>
        <v>1.4582300166085569</v>
      </c>
      <c r="S180" s="75">
        <f>MIN(R180*Constantes!$E$17,0.8*(AB179+Observaciones!$F179-Y180-AA180-Constantes!$D$14))</f>
        <v>-1.1331418903860425E-2</v>
      </c>
      <c r="T180" s="75">
        <f>IF(Observaciones!$F179&gt;0.05*Constantes!$E$18,((Observaciones!$F179-0.05*Constantes!$E$18)^2)/(Observaciones!$F179+0.95*Constantes!$E$18),0)</f>
        <v>0</v>
      </c>
      <c r="U180" s="75">
        <f>(T180*Escenarios!$E$9*10000)/1000</f>
        <v>0</v>
      </c>
      <c r="V180" s="75">
        <f>(Observaciones!$F179*Constantes!$E$28)/1000</f>
        <v>0</v>
      </c>
      <c r="W180" s="75">
        <f>(R180*Constantes!$E$28)/1000</f>
        <v>5.8329200664342276</v>
      </c>
      <c r="X180" s="75">
        <f t="shared" si="25"/>
        <v>0</v>
      </c>
      <c r="Y180" s="75">
        <f>IF(X180&gt;Constantes!$E$29,1000*((X180-Constantes!$E$29)/(Escenarios!$E$9*10000)),0)</f>
        <v>0</v>
      </c>
      <c r="Z180" s="75">
        <f>W180*1000/Escenarios!$E$9/10000+S180</f>
        <v>3.3442122900803097E-4</v>
      </c>
      <c r="AA180" s="75">
        <f>MAX(0,AB179+Observaciones!$F179-Y180-Constantes!$D$13)</f>
        <v>0</v>
      </c>
      <c r="AB180" s="75">
        <f>AB179+Observaciones!$F179-Y180-Z180-AA180-AC179</f>
        <v>7.4855013051411667</v>
      </c>
      <c r="AC180" s="75">
        <f>MAX(0,(AB180-Constantes!$D$14)*(1-EXP(-Constantes!$D$22)))</f>
        <v>0</v>
      </c>
      <c r="AD180" s="75">
        <f t="shared" si="26"/>
        <v>170.69622292511193</v>
      </c>
      <c r="AE180" s="75">
        <f>MAX(0,(AD180-Constantes!$D$13)*(1-EXP(-Constantes!$D$23)))</f>
        <v>0.66102209651363775</v>
      </c>
      <c r="AF180" s="75">
        <f t="shared" si="27"/>
        <v>0.66102209651363775</v>
      </c>
      <c r="AG180" s="75">
        <f>0.0526*Y180*Observaciones!$F179^1.218</f>
        <v>0</v>
      </c>
      <c r="AH180" s="75">
        <f>AG180*Constantes!$E$35</f>
        <v>0</v>
      </c>
      <c r="AI180" s="75">
        <f t="shared" si="28"/>
        <v>0</v>
      </c>
      <c r="AJ180" s="15"/>
      <c r="AK180" s="74">
        <v>174</v>
      </c>
      <c r="AL180" s="140">
        <f>ETo!$I179*((1-Constantes!$F$19)*ETo!$K179+ETo!$L179)</f>
        <v>1.419409484260818</v>
      </c>
      <c r="AM180" s="75">
        <f>MIN(AL180*Constantes!$F$17,0.8*(AV179+Observaciones!$F179-AS180-AU180-Constantes!$D$14))</f>
        <v>-2.7006946149114698E-3</v>
      </c>
      <c r="AN180" s="75">
        <f>IF(Observaciones!$F179&gt;0.05*Constantes!$F$18,((Observaciones!$F179-0.05*Constantes!$F$18)^2)/(Observaciones!$F179+0.95*Constantes!$F$18),0)</f>
        <v>0</v>
      </c>
      <c r="AO180" s="75">
        <f>(AN180*Escenarios!$F$9*10000)/1000</f>
        <v>0</v>
      </c>
      <c r="AP180" s="75">
        <f>(Observaciones!$F179*Constantes!$F$28)/1000</f>
        <v>0</v>
      </c>
      <c r="AQ180" s="75">
        <f>(AL180*Constantes!$F$28)/1000</f>
        <v>1.419409484260818</v>
      </c>
      <c r="AR180" s="75">
        <f t="shared" si="29"/>
        <v>0</v>
      </c>
      <c r="AS180" s="75">
        <f>IF(AR180&gt;Constantes!$F$29,1000*((AR180-Constantes!$F$29)/(Escenarios!$F$9*10000)),0)</f>
        <v>0</v>
      </c>
      <c r="AT180" s="75">
        <f>AQ180*1000/Escenarios!$F$9/10000+AM180</f>
        <v>1.3812435361016621E-4</v>
      </c>
      <c r="AU180" s="75">
        <f>MAX(0,AV179+Observaciones!$F179-AS180-Constantes!$D$13)</f>
        <v>0</v>
      </c>
      <c r="AV180" s="75">
        <f>AV179+Observaciones!$F179-AS180-AT180-AU180-AW179</f>
        <v>7.4964860073777508</v>
      </c>
      <c r="AW180" s="75">
        <f>MAX(0,(AV180-Constantes!$D$14)*(1-EXP(-Constantes!$D$22)))</f>
        <v>0</v>
      </c>
      <c r="AX180" s="75">
        <f t="shared" si="30"/>
        <v>171.66632058558346</v>
      </c>
      <c r="AY180" s="75">
        <f>MAX(0,(AX180-Constantes!$D$13)*(1-EXP(-Constantes!$D$23)))</f>
        <v>0.66772305052986569</v>
      </c>
      <c r="AZ180" s="75">
        <f t="shared" si="31"/>
        <v>0.66772305052986569</v>
      </c>
      <c r="BA180" s="75">
        <f>0.0526*AS180*Observaciones!$F179^1.218</f>
        <v>0</v>
      </c>
      <c r="BB180" s="75">
        <f>BA180*Constantes!$F$35</f>
        <v>0</v>
      </c>
      <c r="BC180" s="75">
        <f t="shared" si="32"/>
        <v>0</v>
      </c>
      <c r="BD180" s="15"/>
      <c r="BE180" s="74">
        <v>174</v>
      </c>
      <c r="BF180" s="75">
        <f>0.0526*Observaciones!$F179^2.218</f>
        <v>0</v>
      </c>
      <c r="BG180" s="75">
        <f>IF(Observaciones!$F179&gt;0.05*$BK$7,((Observaciones!$F179-0.05*$BK$7)^2)/(Observaciones!$F179+0.95*$BK$7),0)</f>
        <v>0</v>
      </c>
      <c r="BH180" s="75">
        <f>0.0526*BG180*Observaciones!$F179^1.218</f>
        <v>0</v>
      </c>
      <c r="BI180" s="28"/>
      <c r="BJ180" s="28"/>
      <c r="BK180" s="103"/>
      <c r="BL180" s="38"/>
    </row>
    <row r="181" spans="2:64" s="2" customFormat="1">
      <c r="B181" s="37"/>
      <c r="C181" s="74">
        <v>175</v>
      </c>
      <c r="D181" s="140">
        <f>ETo!$I180*((1-Constantes!$D$19)*ETo!$K180+ETo!$L180)</f>
        <v>1.4245568351037516</v>
      </c>
      <c r="E181" s="75">
        <f>MIN(D181*Constantes!$D$17,0.8*(H180+Observaciones!$F180-F181-G181-Constantes!$D$14))</f>
        <v>3.5019242652367666E-6</v>
      </c>
      <c r="F181" s="75">
        <f>IF(Observaciones!$F180&gt;0.05*Constantes!$D$18,((Observaciones!$F180-0.05*Constantes!$D$18)^2)/(Observaciones!$F180+0.95*Constantes!$D$18),0)</f>
        <v>0</v>
      </c>
      <c r="G181" s="75">
        <f>MAX(0,H180+Observaciones!$F180-F181-Constantes!$D$13)</f>
        <v>0</v>
      </c>
      <c r="H181" s="75">
        <f>H180+Observaciones!$F180-F181-E181-G181-I180</f>
        <v>7.5000008152160333</v>
      </c>
      <c r="I181" s="75">
        <f>MAX(0,(H181-Constantes!$D$14)*(1-EXP(-Constantes!$D$22)))</f>
        <v>1.1223320032815223E-8</v>
      </c>
      <c r="J181" s="75">
        <f t="shared" si="22"/>
        <v>164.97893816452597</v>
      </c>
      <c r="K181" s="75">
        <f>MAX(0,(J181-Constantes!$D$13)*(1-EXP(-Constantes!$D$23)))</f>
        <v>0.62152992594212531</v>
      </c>
      <c r="L181" s="75">
        <f t="shared" si="23"/>
        <v>0.62152993716544536</v>
      </c>
      <c r="M181" s="75">
        <f>0.0526*F181*Observaciones!$F180^1.218</f>
        <v>0</v>
      </c>
      <c r="N181" s="75">
        <f>M181*Constantes!$D$35</f>
        <v>0</v>
      </c>
      <c r="O181" s="75">
        <f t="shared" si="24"/>
        <v>0</v>
      </c>
      <c r="P181" s="15"/>
      <c r="Q181" s="74">
        <v>175</v>
      </c>
      <c r="R181" s="140">
        <f>ETo!$I180*((1-Constantes!$E$19)*ETo!$K180+ETo!$L180)</f>
        <v>1.4245568351037516</v>
      </c>
      <c r="S181" s="75">
        <f>MIN(R181*Constantes!$E$17,0.8*(AB180+Observaciones!$F180-Y181-AA181-Constantes!$D$14))</f>
        <v>-1.1598955887066609E-2</v>
      </c>
      <c r="T181" s="75">
        <f>IF(Observaciones!$F180&gt;0.05*Constantes!$E$18,((Observaciones!$F180-0.05*Constantes!$E$18)^2)/(Observaciones!$F180+0.95*Constantes!$E$18),0)</f>
        <v>0</v>
      </c>
      <c r="U181" s="75">
        <f>(T181*Escenarios!$E$9*10000)/1000</f>
        <v>0</v>
      </c>
      <c r="V181" s="75">
        <f>(Observaciones!$F180*Constantes!$E$28)/1000</f>
        <v>0</v>
      </c>
      <c r="W181" s="75">
        <f>(R181*Constantes!$E$28)/1000</f>
        <v>5.6982273404150066</v>
      </c>
      <c r="X181" s="75">
        <f t="shared" si="25"/>
        <v>0</v>
      </c>
      <c r="Y181" s="75">
        <f>IF(X181&gt;Constantes!$E$29,1000*((X181-Constantes!$E$29)/(Escenarios!$E$9*10000)),0)</f>
        <v>0</v>
      </c>
      <c r="Z181" s="75">
        <f>W181*1000/Escenarios!$E$9/10000+S181</f>
        <v>-2.0250120623659627E-4</v>
      </c>
      <c r="AA181" s="75">
        <f>MAX(0,AB180+Observaciones!$F180-Y181-Constantes!$D$13)</f>
        <v>0</v>
      </c>
      <c r="AB181" s="75">
        <f>AB180+Observaciones!$F180-Y181-Z181-AA181-AC180</f>
        <v>7.4857038063474031</v>
      </c>
      <c r="AC181" s="75">
        <f>MAX(0,(AB181-Constantes!$D$14)*(1-EXP(-Constantes!$D$22)))</f>
        <v>0</v>
      </c>
      <c r="AD181" s="75">
        <f t="shared" si="26"/>
        <v>170.03520082859828</v>
      </c>
      <c r="AE181" s="75">
        <f>MAX(0,(AD181-Constantes!$D$13)*(1-EXP(-Constantes!$D$23)))</f>
        <v>0.65645608336574968</v>
      </c>
      <c r="AF181" s="75">
        <f t="shared" si="27"/>
        <v>0.65645608336574968</v>
      </c>
      <c r="AG181" s="75">
        <f>0.0526*Y181*Observaciones!$F180^1.218</f>
        <v>0</v>
      </c>
      <c r="AH181" s="75">
        <f>AG181*Constantes!$E$35</f>
        <v>0</v>
      </c>
      <c r="AI181" s="75">
        <f t="shared" si="28"/>
        <v>0</v>
      </c>
      <c r="AJ181" s="15"/>
      <c r="AK181" s="74">
        <v>175</v>
      </c>
      <c r="AL181" s="140">
        <f>ETo!$I180*((1-Constantes!$F$19)*ETo!$K180+ETo!$L180)</f>
        <v>1.3865723652289745</v>
      </c>
      <c r="AM181" s="75">
        <f>MIN(AL181*Constantes!$F$17,0.8*(AV180+Observaciones!$F180-AS181-AU181-Constantes!$D$14))</f>
        <v>-2.8111940977993302E-3</v>
      </c>
      <c r="AN181" s="75">
        <f>IF(Observaciones!$F180&gt;0.05*Constantes!$F$18,((Observaciones!$F180-0.05*Constantes!$F$18)^2)/(Observaciones!$F180+0.95*Constantes!$F$18),0)</f>
        <v>0</v>
      </c>
      <c r="AO181" s="75">
        <f>(AN181*Escenarios!$F$9*10000)/1000</f>
        <v>0</v>
      </c>
      <c r="AP181" s="75">
        <f>(Observaciones!$F180*Constantes!$F$28)/1000</f>
        <v>0</v>
      </c>
      <c r="AQ181" s="75">
        <f>(AL181*Constantes!$F$28)/1000</f>
        <v>1.3865723652289745</v>
      </c>
      <c r="AR181" s="75">
        <f t="shared" si="29"/>
        <v>0</v>
      </c>
      <c r="AS181" s="75">
        <f>IF(AR181&gt;Constantes!$F$29,1000*((AR181-Constantes!$F$29)/(Escenarios!$F$9*10000)),0)</f>
        <v>0</v>
      </c>
      <c r="AT181" s="75">
        <f>AQ181*1000/Escenarios!$F$9/10000+AM181</f>
        <v>-3.8049367341380907E-5</v>
      </c>
      <c r="AU181" s="75">
        <f>MAX(0,AV180+Observaciones!$F180-AS181-Constantes!$D$13)</f>
        <v>0</v>
      </c>
      <c r="AV181" s="75">
        <f>AV180+Observaciones!$F180-AS181-AT181-AU181-AW180</f>
        <v>7.4965240567450921</v>
      </c>
      <c r="AW181" s="75">
        <f>MAX(0,(AV181-Constantes!$D$14)*(1-EXP(-Constantes!$D$22)))</f>
        <v>0</v>
      </c>
      <c r="AX181" s="75">
        <f t="shared" si="30"/>
        <v>170.99859753505359</v>
      </c>
      <c r="AY181" s="75">
        <f>MAX(0,(AX181-Constantes!$D$13)*(1-EXP(-Constantes!$D$23)))</f>
        <v>0.66311075051153434</v>
      </c>
      <c r="AZ181" s="75">
        <f t="shared" si="31"/>
        <v>0.66311075051153434</v>
      </c>
      <c r="BA181" s="75">
        <f>0.0526*AS181*Observaciones!$F180^1.218</f>
        <v>0</v>
      </c>
      <c r="BB181" s="75">
        <f>BA181*Constantes!$F$35</f>
        <v>0</v>
      </c>
      <c r="BC181" s="75">
        <f t="shared" si="32"/>
        <v>0</v>
      </c>
      <c r="BD181" s="15"/>
      <c r="BE181" s="74">
        <v>175</v>
      </c>
      <c r="BF181" s="75">
        <f>0.0526*Observaciones!$F180^2.218</f>
        <v>0</v>
      </c>
      <c r="BG181" s="75">
        <f>IF(Observaciones!$F180&gt;0.05*$BK$7,((Observaciones!$F180-0.05*$BK$7)^2)/(Observaciones!$F180+0.95*$BK$7),0)</f>
        <v>0</v>
      </c>
      <c r="BH181" s="75">
        <f>0.0526*BG181*Observaciones!$F180^1.218</f>
        <v>0</v>
      </c>
      <c r="BI181" s="28"/>
      <c r="BJ181" s="28"/>
      <c r="BK181" s="103"/>
      <c r="BL181" s="38"/>
    </row>
    <row r="182" spans="2:64" s="2" customFormat="1">
      <c r="B182" s="37"/>
      <c r="C182" s="74">
        <v>176</v>
      </c>
      <c r="D182" s="140">
        <f>ETo!$I181*((1-Constantes!$D$19)*ETo!$K181+ETo!$L181)</f>
        <v>1.4251610305064926</v>
      </c>
      <c r="E182" s="75">
        <f>MIN(D182*Constantes!$D$17,0.8*(H181+Observaciones!$F181-F182-G182-Constantes!$D$14))</f>
        <v>6.5217282667617844E-7</v>
      </c>
      <c r="F182" s="75">
        <f>IF(Observaciones!$F181&gt;0.05*Constantes!$D$18,((Observaciones!$F181-0.05*Constantes!$D$18)^2)/(Observaciones!$F181+0.95*Constantes!$D$18),0)</f>
        <v>0</v>
      </c>
      <c r="G182" s="75">
        <f>MAX(0,H181+Observaciones!$F181-F182-Constantes!$D$13)</f>
        <v>0</v>
      </c>
      <c r="H182" s="75">
        <f>H181+Observaciones!$F181-F182-E182-G182-I181</f>
        <v>7.5000001518198864</v>
      </c>
      <c r="I182" s="75">
        <f>MAX(0,(H182-Constantes!$D$14)*(1-EXP(-Constantes!$D$22)))</f>
        <v>2.0901492404083619E-9</v>
      </c>
      <c r="J182" s="75">
        <f t="shared" si="22"/>
        <v>164.35740823858384</v>
      </c>
      <c r="K182" s="75">
        <f>MAX(0,(J182-Constantes!$D$13)*(1-EXP(-Constantes!$D$23)))</f>
        <v>0.61723670514266138</v>
      </c>
      <c r="L182" s="75">
        <f t="shared" si="23"/>
        <v>0.61723670723281066</v>
      </c>
      <c r="M182" s="75">
        <f>0.0526*F182*Observaciones!$F181^1.218</f>
        <v>0</v>
      </c>
      <c r="N182" s="75">
        <f>M182*Constantes!$D$35</f>
        <v>0</v>
      </c>
      <c r="O182" s="75">
        <f t="shared" si="24"/>
        <v>0</v>
      </c>
      <c r="P182" s="15"/>
      <c r="Q182" s="74">
        <v>176</v>
      </c>
      <c r="R182" s="140">
        <f>ETo!$I181*((1-Constantes!$E$19)*ETo!$K181+ETo!$L181)</f>
        <v>1.4251610305064926</v>
      </c>
      <c r="S182" s="75">
        <f>MIN(R182*Constantes!$E$17,0.8*(AB181+Observaciones!$F181-Y182-AA182-Constantes!$D$14))</f>
        <v>-1.1436954922077547E-2</v>
      </c>
      <c r="T182" s="75">
        <f>IF(Observaciones!$F181&gt;0.05*Constantes!$E$18,((Observaciones!$F181-0.05*Constantes!$E$18)^2)/(Observaciones!$F181+0.95*Constantes!$E$18),0)</f>
        <v>0</v>
      </c>
      <c r="U182" s="75">
        <f>(T182*Escenarios!$E$9*10000)/1000</f>
        <v>0</v>
      </c>
      <c r="V182" s="75">
        <f>(Observaciones!$F181*Constantes!$E$28)/1000</f>
        <v>0</v>
      </c>
      <c r="W182" s="75">
        <f>(R182*Constantes!$E$28)/1000</f>
        <v>5.7006441220259703</v>
      </c>
      <c r="X182" s="75">
        <f t="shared" si="25"/>
        <v>0</v>
      </c>
      <c r="Y182" s="75">
        <f>IF(X182&gt;Constantes!$E$29,1000*((X182-Constantes!$E$29)/(Escenarios!$E$9*10000)),0)</f>
        <v>0</v>
      </c>
      <c r="Z182" s="75">
        <f>W182*1000/Escenarios!$E$9/10000+S182</f>
        <v>-3.5666678025606316E-5</v>
      </c>
      <c r="AA182" s="75">
        <f>MAX(0,AB181+Observaciones!$F181-Y182-Constantes!$D$13)</f>
        <v>0</v>
      </c>
      <c r="AB182" s="75">
        <f>AB181+Observaciones!$F181-Y182-Z182-AA182-AC181</f>
        <v>7.4857394730254283</v>
      </c>
      <c r="AC182" s="75">
        <f>MAX(0,(AB182-Constantes!$D$14)*(1-EXP(-Constantes!$D$22)))</f>
        <v>0</v>
      </c>
      <c r="AD182" s="75">
        <f t="shared" si="26"/>
        <v>169.37874474523252</v>
      </c>
      <c r="AE182" s="75">
        <f>MAX(0,(AD182-Constantes!$D$13)*(1-EXP(-Constantes!$D$23)))</f>
        <v>0.6519216099745152</v>
      </c>
      <c r="AF182" s="75">
        <f t="shared" si="27"/>
        <v>0.6519216099745152</v>
      </c>
      <c r="AG182" s="75">
        <f>0.0526*Y182*Observaciones!$F181^1.218</f>
        <v>0</v>
      </c>
      <c r="AH182" s="75">
        <f>AG182*Constantes!$E$35</f>
        <v>0</v>
      </c>
      <c r="AI182" s="75">
        <f t="shared" si="28"/>
        <v>0</v>
      </c>
      <c r="AJ182" s="15"/>
      <c r="AK182" s="74">
        <v>176</v>
      </c>
      <c r="AL182" s="140">
        <f>ETo!$I181*((1-Constantes!$F$19)*ETo!$K181+ETo!$L181)</f>
        <v>1.3871665146273944</v>
      </c>
      <c r="AM182" s="75">
        <f>MIN(AL182*Constantes!$F$17,0.8*(AV181+Observaciones!$F181-AS182-AU182-Constantes!$D$14))</f>
        <v>-2.7807546039262834E-3</v>
      </c>
      <c r="AN182" s="75">
        <f>IF(Observaciones!$F181&gt;0.05*Constantes!$F$18,((Observaciones!$F181-0.05*Constantes!$F$18)^2)/(Observaciones!$F181+0.95*Constantes!$F$18),0)</f>
        <v>0</v>
      </c>
      <c r="AO182" s="75">
        <f>(AN182*Escenarios!$F$9*10000)/1000</f>
        <v>0</v>
      </c>
      <c r="AP182" s="75">
        <f>(Observaciones!$F181*Constantes!$F$28)/1000</f>
        <v>0</v>
      </c>
      <c r="AQ182" s="75">
        <f>(AL182*Constantes!$F$28)/1000</f>
        <v>1.3871665146273944</v>
      </c>
      <c r="AR182" s="75">
        <f t="shared" si="29"/>
        <v>0</v>
      </c>
      <c r="AS182" s="75">
        <f>IF(AR182&gt;Constantes!$F$29,1000*((AR182-Constantes!$F$29)/(Escenarios!$F$9*10000)),0)</f>
        <v>0</v>
      </c>
      <c r="AT182" s="75">
        <f>AQ182*1000/Escenarios!$F$9/10000+AM182</f>
        <v>-6.4215746714943629E-6</v>
      </c>
      <c r="AU182" s="75">
        <f>MAX(0,AV181+Observaciones!$F181-AS182-Constantes!$D$13)</f>
        <v>0</v>
      </c>
      <c r="AV182" s="75">
        <f>AV181+Observaciones!$F181-AS182-AT182-AU182-AW181</f>
        <v>7.4965304783197633</v>
      </c>
      <c r="AW182" s="75">
        <f>MAX(0,(AV182-Constantes!$D$14)*(1-EXP(-Constantes!$D$22)))</f>
        <v>0</v>
      </c>
      <c r="AX182" s="75">
        <f t="shared" si="30"/>
        <v>170.33548678454207</v>
      </c>
      <c r="AY182" s="75">
        <f>MAX(0,(AX182-Constantes!$D$13)*(1-EXP(-Constantes!$D$23)))</f>
        <v>0.65853030997662543</v>
      </c>
      <c r="AZ182" s="75">
        <f t="shared" si="31"/>
        <v>0.65853030997662543</v>
      </c>
      <c r="BA182" s="75">
        <f>0.0526*AS182*Observaciones!$F181^1.218</f>
        <v>0</v>
      </c>
      <c r="BB182" s="75">
        <f>BA182*Constantes!$F$35</f>
        <v>0</v>
      </c>
      <c r="BC182" s="75">
        <f t="shared" si="32"/>
        <v>0</v>
      </c>
      <c r="BD182" s="15"/>
      <c r="BE182" s="74">
        <v>176</v>
      </c>
      <c r="BF182" s="75">
        <f>0.0526*Observaciones!$F181^2.218</f>
        <v>0</v>
      </c>
      <c r="BG182" s="75">
        <f>IF(Observaciones!$F181&gt;0.05*$BK$7,((Observaciones!$F181-0.05*$BK$7)^2)/(Observaciones!$F181+0.95*$BK$7),0)</f>
        <v>0</v>
      </c>
      <c r="BH182" s="75">
        <f>0.0526*BG182*Observaciones!$F181^1.218</f>
        <v>0</v>
      </c>
      <c r="BI182" s="28"/>
      <c r="BJ182" s="28"/>
      <c r="BK182" s="103"/>
      <c r="BL182" s="38"/>
    </row>
    <row r="183" spans="2:64" s="2" customFormat="1">
      <c r="B183" s="37"/>
      <c r="C183" s="74">
        <v>177</v>
      </c>
      <c r="D183" s="140">
        <f>ETo!$I182*((1-Constantes!$D$19)*ETo!$K182+ETo!$L182)</f>
        <v>1.4841171355309042</v>
      </c>
      <c r="E183" s="75">
        <f>MIN(D183*Constantes!$D$17,0.8*(H182+Observaciones!$F182-F183-G183-Constantes!$D$14))</f>
        <v>1.2145590915224603E-7</v>
      </c>
      <c r="F183" s="75">
        <f>IF(Observaciones!$F182&gt;0.05*Constantes!$D$18,((Observaciones!$F182-0.05*Constantes!$D$18)^2)/(Observaciones!$F182+0.95*Constantes!$D$18),0)</f>
        <v>0</v>
      </c>
      <c r="G183" s="75">
        <f>MAX(0,H182+Observaciones!$F182-F183-Constantes!$D$13)</f>
        <v>0</v>
      </c>
      <c r="H183" s="75">
        <f>H182+Observaciones!$F182-F183-E183-G183-I182</f>
        <v>7.5000000282738277</v>
      </c>
      <c r="I183" s="75">
        <f>MAX(0,(H183-Constantes!$D$14)*(1-EXP(-Constantes!$D$22)))</f>
        <v>3.8925414137360709E-10</v>
      </c>
      <c r="J183" s="75">
        <f t="shared" si="22"/>
        <v>163.74017153344118</v>
      </c>
      <c r="K183" s="75">
        <f>MAX(0,(J183-Constantes!$D$13)*(1-EXP(-Constantes!$D$23)))</f>
        <v>0.61297313978545953</v>
      </c>
      <c r="L183" s="75">
        <f t="shared" si="23"/>
        <v>0.61297314017471372</v>
      </c>
      <c r="M183" s="75">
        <f>0.0526*F183*Observaciones!$F182^1.218</f>
        <v>0</v>
      </c>
      <c r="N183" s="75">
        <f>M183*Constantes!$D$35</f>
        <v>0</v>
      </c>
      <c r="O183" s="75">
        <f t="shared" si="24"/>
        <v>0</v>
      </c>
      <c r="P183" s="15"/>
      <c r="Q183" s="74">
        <v>177</v>
      </c>
      <c r="R183" s="140">
        <f>ETo!$I182*((1-Constantes!$E$19)*ETo!$K182+ETo!$L182)</f>
        <v>1.4841171355309042</v>
      </c>
      <c r="S183" s="75">
        <f>MIN(R183*Constantes!$E$17,0.8*(AB182+Observaciones!$F182-Y183-AA183-Constantes!$D$14))</f>
        <v>-1.1408421579657359E-2</v>
      </c>
      <c r="T183" s="75">
        <f>IF(Observaciones!$F182&gt;0.05*Constantes!$E$18,((Observaciones!$F182-0.05*Constantes!$E$18)^2)/(Observaciones!$F182+0.95*Constantes!$E$18),0)</f>
        <v>0</v>
      </c>
      <c r="U183" s="75">
        <f>(T183*Escenarios!$E$9*10000)/1000</f>
        <v>0</v>
      </c>
      <c r="V183" s="75">
        <f>(Observaciones!$F182*Constantes!$E$28)/1000</f>
        <v>0</v>
      </c>
      <c r="W183" s="75">
        <f>(R183*Constantes!$E$28)/1000</f>
        <v>5.9364685421236167</v>
      </c>
      <c r="X183" s="75">
        <f t="shared" si="25"/>
        <v>0</v>
      </c>
      <c r="Y183" s="75">
        <f>IF(X183&gt;Constantes!$E$29,1000*((X183-Constantes!$E$29)/(Escenarios!$E$9*10000)),0)</f>
        <v>0</v>
      </c>
      <c r="Z183" s="75">
        <f>W183*1000/Escenarios!$E$9/10000+S183</f>
        <v>4.6451550458987377E-4</v>
      </c>
      <c r="AA183" s="75">
        <f>MAX(0,AB182+Observaciones!$F182-Y183-Constantes!$D$13)</f>
        <v>0</v>
      </c>
      <c r="AB183" s="75">
        <f>AB182+Observaciones!$F182-Y183-Z183-AA183-AC182</f>
        <v>7.4852749575208382</v>
      </c>
      <c r="AC183" s="75">
        <f>MAX(0,(AB183-Constantes!$D$14)*(1-EXP(-Constantes!$D$22)))</f>
        <v>0</v>
      </c>
      <c r="AD183" s="75">
        <f t="shared" si="26"/>
        <v>168.726823135258</v>
      </c>
      <c r="AE183" s="75">
        <f>MAX(0,(AD183-Constantes!$D$13)*(1-EXP(-Constantes!$D$23)))</f>
        <v>0.64741845847892132</v>
      </c>
      <c r="AF183" s="75">
        <f t="shared" si="27"/>
        <v>0.64741845847892132</v>
      </c>
      <c r="AG183" s="75">
        <f>0.0526*Y183*Observaciones!$F182^1.218</f>
        <v>0</v>
      </c>
      <c r="AH183" s="75">
        <f>AG183*Constantes!$E$35</f>
        <v>0</v>
      </c>
      <c r="AI183" s="75">
        <f t="shared" si="28"/>
        <v>0</v>
      </c>
      <c r="AJ183" s="15"/>
      <c r="AK183" s="74">
        <v>177</v>
      </c>
      <c r="AL183" s="140">
        <f>ETo!$I182*((1-Constantes!$F$19)*ETo!$K182+ETo!$L182)</f>
        <v>1.4446874219293331</v>
      </c>
      <c r="AM183" s="75">
        <f>MIN(AL183*Constantes!$F$17,0.8*(AV182+Observaciones!$F182-AS183-AU183-Constantes!$D$14))</f>
        <v>-2.7756173441893851E-3</v>
      </c>
      <c r="AN183" s="75">
        <f>IF(Observaciones!$F182&gt;0.05*Constantes!$F$18,((Observaciones!$F182-0.05*Constantes!$F$18)^2)/(Observaciones!$F182+0.95*Constantes!$F$18),0)</f>
        <v>0</v>
      </c>
      <c r="AO183" s="75">
        <f>(AN183*Escenarios!$F$9*10000)/1000</f>
        <v>0</v>
      </c>
      <c r="AP183" s="75">
        <f>(Observaciones!$F182*Constantes!$F$28)/1000</f>
        <v>0</v>
      </c>
      <c r="AQ183" s="75">
        <f>(AL183*Constantes!$F$28)/1000</f>
        <v>1.4446874219293331</v>
      </c>
      <c r="AR183" s="75">
        <f t="shared" si="29"/>
        <v>0</v>
      </c>
      <c r="AS183" s="75">
        <f>IF(AR183&gt;Constantes!$F$29,1000*((AR183-Constantes!$F$29)/(Escenarios!$F$9*10000)),0)</f>
        <v>0</v>
      </c>
      <c r="AT183" s="75">
        <f>AQ183*1000/Escenarios!$F$9/10000+AM183</f>
        <v>1.1375749966928113E-4</v>
      </c>
      <c r="AU183" s="75">
        <f>MAX(0,AV182+Observaciones!$F182-AS183-Constantes!$D$13)</f>
        <v>0</v>
      </c>
      <c r="AV183" s="75">
        <f>AV182+Observaciones!$F182-AS183-AT183-AU183-AW182</f>
        <v>7.4964167208200942</v>
      </c>
      <c r="AW183" s="75">
        <f>MAX(0,(AV183-Constantes!$D$14)*(1-EXP(-Constantes!$D$22)))</f>
        <v>0</v>
      </c>
      <c r="AX183" s="75">
        <f t="shared" si="30"/>
        <v>169.67695647456546</v>
      </c>
      <c r="AY183" s="75">
        <f>MAX(0,(AX183-Constantes!$D$13)*(1-EXP(-Constantes!$D$23)))</f>
        <v>0.65398150885561179</v>
      </c>
      <c r="AZ183" s="75">
        <f t="shared" si="31"/>
        <v>0.65398150885561179</v>
      </c>
      <c r="BA183" s="75">
        <f>0.0526*AS183*Observaciones!$F182^1.218</f>
        <v>0</v>
      </c>
      <c r="BB183" s="75">
        <f>BA183*Constantes!$F$35</f>
        <v>0</v>
      </c>
      <c r="BC183" s="75">
        <f t="shared" si="32"/>
        <v>0</v>
      </c>
      <c r="BD183" s="15"/>
      <c r="BE183" s="74">
        <v>177</v>
      </c>
      <c r="BF183" s="75">
        <f>0.0526*Observaciones!$F182^2.218</f>
        <v>0</v>
      </c>
      <c r="BG183" s="75">
        <f>IF(Observaciones!$F182&gt;0.05*$BK$7,((Observaciones!$F182-0.05*$BK$7)^2)/(Observaciones!$F182+0.95*$BK$7),0)</f>
        <v>0</v>
      </c>
      <c r="BH183" s="75">
        <f>0.0526*BG183*Observaciones!$F182^1.218</f>
        <v>0</v>
      </c>
      <c r="BI183" s="28"/>
      <c r="BJ183" s="28"/>
      <c r="BK183" s="103"/>
      <c r="BL183" s="38"/>
    </row>
    <row r="184" spans="2:64" s="2" customFormat="1">
      <c r="B184" s="37"/>
      <c r="C184" s="74">
        <v>178</v>
      </c>
      <c r="D184" s="140">
        <f>ETo!$I183*((1-Constantes!$D$19)*ETo!$K183+ETo!$L183)</f>
        <v>1.428868727626843</v>
      </c>
      <c r="E184" s="75">
        <f>MIN(D184*Constantes!$D$17,0.8*(H183+Observaciones!$F183-F184-G184-Constantes!$D$14))</f>
        <v>2.2619062178819149E-8</v>
      </c>
      <c r="F184" s="75">
        <f>IF(Observaciones!$F183&gt;0.05*Constantes!$D$18,((Observaciones!$F183-0.05*Constantes!$D$18)^2)/(Observaciones!$F183+0.95*Constantes!$D$18),0)</f>
        <v>0</v>
      </c>
      <c r="G184" s="75">
        <f>MAX(0,H183+Observaciones!$F183-F184-Constantes!$D$13)</f>
        <v>0</v>
      </c>
      <c r="H184" s="75">
        <f>H183+Observaciones!$F183-F184-E184-G184-I183</f>
        <v>7.5000000052655116</v>
      </c>
      <c r="I184" s="75">
        <f>MAX(0,(H184-Constantes!$D$14)*(1-EXP(-Constantes!$D$22)))</f>
        <v>7.2491853947282136E-11</v>
      </c>
      <c r="J184" s="75">
        <f t="shared" si="22"/>
        <v>163.12719839365573</v>
      </c>
      <c r="K184" s="75">
        <f>MAX(0,(J184-Constantes!$D$13)*(1-EXP(-Constantes!$D$23)))</f>
        <v>0.6087390250254171</v>
      </c>
      <c r="L184" s="75">
        <f t="shared" si="23"/>
        <v>0.608739025097909</v>
      </c>
      <c r="M184" s="75">
        <f>0.0526*F184*Observaciones!$F183^1.218</f>
        <v>0</v>
      </c>
      <c r="N184" s="75">
        <f>M184*Constantes!$D$35</f>
        <v>0</v>
      </c>
      <c r="O184" s="75">
        <f t="shared" si="24"/>
        <v>0</v>
      </c>
      <c r="P184" s="15"/>
      <c r="Q184" s="74">
        <v>178</v>
      </c>
      <c r="R184" s="140">
        <f>ETo!$I183*((1-Constantes!$E$19)*ETo!$K183+ETo!$L183)</f>
        <v>1.428868727626843</v>
      </c>
      <c r="S184" s="75">
        <f>MIN(R184*Constantes!$E$17,0.8*(AB183+Observaciones!$F183-Y184-AA184-Constantes!$D$14))</f>
        <v>-1.1780033983329476E-2</v>
      </c>
      <c r="T184" s="75">
        <f>IF(Observaciones!$F183&gt;0.05*Constantes!$E$18,((Observaciones!$F183-0.05*Constantes!$E$18)^2)/(Observaciones!$F183+0.95*Constantes!$E$18),0)</f>
        <v>0</v>
      </c>
      <c r="U184" s="75">
        <f>(T184*Escenarios!$E$9*10000)/1000</f>
        <v>0</v>
      </c>
      <c r="V184" s="75">
        <f>(Observaciones!$F183*Constantes!$E$28)/1000</f>
        <v>0</v>
      </c>
      <c r="W184" s="75">
        <f>(R184*Constantes!$E$28)/1000</f>
        <v>5.7154749105073721</v>
      </c>
      <c r="X184" s="75">
        <f t="shared" si="25"/>
        <v>0</v>
      </c>
      <c r="Y184" s="75">
        <f>IF(X184&gt;Constantes!$E$29,1000*((X184-Constantes!$E$29)/(Escenarios!$E$9*10000)),0)</f>
        <v>0</v>
      </c>
      <c r="Z184" s="75">
        <f>W184*1000/Escenarios!$E$9/10000+S184</f>
        <v>-3.4908416231473061E-4</v>
      </c>
      <c r="AA184" s="75">
        <f>MAX(0,AB183+Observaciones!$F183-Y184-Constantes!$D$13)</f>
        <v>0</v>
      </c>
      <c r="AB184" s="75">
        <f>AB183+Observaciones!$F183-Y184-Z184-AA184-AC183</f>
        <v>7.4856240416831525</v>
      </c>
      <c r="AC184" s="75">
        <f>MAX(0,(AB184-Constantes!$D$14)*(1-EXP(-Constantes!$D$22)))</f>
        <v>0</v>
      </c>
      <c r="AD184" s="75">
        <f t="shared" si="26"/>
        <v>168.07940467677909</v>
      </c>
      <c r="AE184" s="75">
        <f>MAX(0,(AD184-Constantes!$D$13)*(1-EXP(-Constantes!$D$23)))</f>
        <v>0.64294641252283102</v>
      </c>
      <c r="AF184" s="75">
        <f t="shared" si="27"/>
        <v>0.64294641252283102</v>
      </c>
      <c r="AG184" s="75">
        <f>0.0526*Y184*Observaciones!$F183^1.218</f>
        <v>0</v>
      </c>
      <c r="AH184" s="75">
        <f>AG184*Constantes!$E$35</f>
        <v>0</v>
      </c>
      <c r="AI184" s="75">
        <f t="shared" si="28"/>
        <v>0</v>
      </c>
      <c r="AJ184" s="15"/>
      <c r="AK184" s="74">
        <v>178</v>
      </c>
      <c r="AL184" s="140">
        <f>ETo!$I183*((1-Constantes!$F$19)*ETo!$K183+ETo!$L183)</f>
        <v>1.3907981886122385</v>
      </c>
      <c r="AM184" s="75">
        <f>MIN(AL184*Constantes!$F$17,0.8*(AV183+Observaciones!$F183-AS184-AU184-Constantes!$D$14))</f>
        <v>-2.8666233439246015E-3</v>
      </c>
      <c r="AN184" s="75">
        <f>IF(Observaciones!$F183&gt;0.05*Constantes!$F$18,((Observaciones!$F183-0.05*Constantes!$F$18)^2)/(Observaciones!$F183+0.95*Constantes!$F$18),0)</f>
        <v>0</v>
      </c>
      <c r="AO184" s="75">
        <f>(AN184*Escenarios!$F$9*10000)/1000</f>
        <v>0</v>
      </c>
      <c r="AP184" s="75">
        <f>(Observaciones!$F183*Constantes!$F$28)/1000</f>
        <v>0</v>
      </c>
      <c r="AQ184" s="75">
        <f>(AL184*Constantes!$F$28)/1000</f>
        <v>1.3907981886122385</v>
      </c>
      <c r="AR184" s="75">
        <f t="shared" si="29"/>
        <v>0</v>
      </c>
      <c r="AS184" s="75">
        <f>IF(AR184&gt;Constantes!$F$29,1000*((AR184-Constantes!$F$29)/(Escenarios!$F$9*10000)),0)</f>
        <v>0</v>
      </c>
      <c r="AT184" s="75">
        <f>AQ184*1000/Escenarios!$F$9/10000+AM184</f>
        <v>-8.5026966700124662E-5</v>
      </c>
      <c r="AU184" s="75">
        <f>MAX(0,AV183+Observaciones!$F183-AS184-Constantes!$D$13)</f>
        <v>0</v>
      </c>
      <c r="AV184" s="75">
        <f>AV183+Observaciones!$F183-AS184-AT184-AU184-AW183</f>
        <v>7.4965017477867946</v>
      </c>
      <c r="AW184" s="75">
        <f>MAX(0,(AV184-Constantes!$D$14)*(1-EXP(-Constantes!$D$22)))</f>
        <v>0</v>
      </c>
      <c r="AX184" s="75">
        <f t="shared" si="30"/>
        <v>169.02297496570984</v>
      </c>
      <c r="AY184" s="75">
        <f>MAX(0,(AX184-Constantes!$D$13)*(1-EXP(-Constantes!$D$23)))</f>
        <v>0.64946412859909752</v>
      </c>
      <c r="AZ184" s="75">
        <f t="shared" si="31"/>
        <v>0.64946412859909752</v>
      </c>
      <c r="BA184" s="75">
        <f>0.0526*AS184*Observaciones!$F183^1.218</f>
        <v>0</v>
      </c>
      <c r="BB184" s="75">
        <f>BA184*Constantes!$F$35</f>
        <v>0</v>
      </c>
      <c r="BC184" s="75">
        <f t="shared" si="32"/>
        <v>0</v>
      </c>
      <c r="BD184" s="15"/>
      <c r="BE184" s="74">
        <v>178</v>
      </c>
      <c r="BF184" s="75">
        <f>0.0526*Observaciones!$F183^2.218</f>
        <v>0</v>
      </c>
      <c r="BG184" s="75">
        <f>IF(Observaciones!$F183&gt;0.05*$BK$7,((Observaciones!$F183-0.05*$BK$7)^2)/(Observaciones!$F183+0.95*$BK$7),0)</f>
        <v>0</v>
      </c>
      <c r="BH184" s="75">
        <f>0.0526*BG184*Observaciones!$F183^1.218</f>
        <v>0</v>
      </c>
      <c r="BI184" s="28"/>
      <c r="BJ184" s="28"/>
      <c r="BK184" s="103"/>
      <c r="BL184" s="38"/>
    </row>
    <row r="185" spans="2:64" s="2" customFormat="1">
      <c r="B185" s="37"/>
      <c r="C185" s="74">
        <v>179</v>
      </c>
      <c r="D185" s="140">
        <f>ETo!$I184*((1-Constantes!$D$19)*ETo!$K184+ETo!$L184)</f>
        <v>1.4953976232637045</v>
      </c>
      <c r="E185" s="75">
        <f>MIN(D185*Constantes!$D$17,0.8*(H184+Observaciones!$F184-F185-G185-Constantes!$D$14))</f>
        <v>4.2124092658468728E-9</v>
      </c>
      <c r="F185" s="75">
        <f>IF(Observaciones!$F184&gt;0.05*Constantes!$D$18,((Observaciones!$F184-0.05*Constantes!$D$18)^2)/(Observaciones!$F184+0.95*Constantes!$D$18),0)</f>
        <v>0</v>
      </c>
      <c r="G185" s="75">
        <f>MAX(0,H184+Observaciones!$F184-F185-Constantes!$D$13)</f>
        <v>0</v>
      </c>
      <c r="H185" s="75">
        <f>H184+Observaciones!$F184-F185-E185-G185-I184</f>
        <v>7.5000000009806103</v>
      </c>
      <c r="I185" s="75">
        <f>MAX(0,(H185-Constantes!$D$14)*(1-EXP(-Constantes!$D$22)))</f>
        <v>1.3500351221581573E-11</v>
      </c>
      <c r="J185" s="75">
        <f t="shared" si="22"/>
        <v>162.51845936863032</v>
      </c>
      <c r="K185" s="75">
        <f>MAX(0,(J185-Constantes!$D$13)*(1-EXP(-Constantes!$D$23)))</f>
        <v>0.60453415743239969</v>
      </c>
      <c r="L185" s="75">
        <f t="shared" si="23"/>
        <v>0.6045341574459</v>
      </c>
      <c r="M185" s="75">
        <f>0.0526*F185*Observaciones!$F184^1.218</f>
        <v>0</v>
      </c>
      <c r="N185" s="75">
        <f>M185*Constantes!$D$35</f>
        <v>0</v>
      </c>
      <c r="O185" s="75">
        <f t="shared" si="24"/>
        <v>0</v>
      </c>
      <c r="P185" s="15"/>
      <c r="Q185" s="74">
        <v>179</v>
      </c>
      <c r="R185" s="140">
        <f>ETo!$I184*((1-Constantes!$E$19)*ETo!$K184+ETo!$L184)</f>
        <v>1.4953976232637045</v>
      </c>
      <c r="S185" s="75">
        <f>MIN(R185*Constantes!$E$17,0.8*(AB184+Observaciones!$F184-Y185-AA185-Constantes!$D$14))</f>
        <v>-1.1500766653477969E-2</v>
      </c>
      <c r="T185" s="75">
        <f>IF(Observaciones!$F184&gt;0.05*Constantes!$E$18,((Observaciones!$F184-0.05*Constantes!$E$18)^2)/(Observaciones!$F184+0.95*Constantes!$E$18),0)</f>
        <v>0</v>
      </c>
      <c r="U185" s="75">
        <f>(T185*Escenarios!$E$9*10000)/1000</f>
        <v>0</v>
      </c>
      <c r="V185" s="75">
        <f>(Observaciones!$F184*Constantes!$E$28)/1000</f>
        <v>0</v>
      </c>
      <c r="W185" s="75">
        <f>(R185*Constantes!$E$28)/1000</f>
        <v>5.981590493054818</v>
      </c>
      <c r="X185" s="75">
        <f t="shared" si="25"/>
        <v>0</v>
      </c>
      <c r="Y185" s="75">
        <f>IF(X185&gt;Constantes!$E$29,1000*((X185-Constantes!$E$29)/(Escenarios!$E$9*10000)),0)</f>
        <v>0</v>
      </c>
      <c r="Z185" s="75">
        <f>W185*1000/Escenarios!$E$9/10000+S185</f>
        <v>4.6241433263166654E-4</v>
      </c>
      <c r="AA185" s="75">
        <f>MAX(0,AB184+Observaciones!$F184-Y185-Constantes!$D$13)</f>
        <v>0</v>
      </c>
      <c r="AB185" s="75">
        <f>AB184+Observaciones!$F184-Y185-Z185-AA185-AC184</f>
        <v>7.4851616273505206</v>
      </c>
      <c r="AC185" s="75">
        <f>MAX(0,(AB185-Constantes!$D$14)*(1-EXP(-Constantes!$D$22)))</f>
        <v>0</v>
      </c>
      <c r="AD185" s="75">
        <f t="shared" si="26"/>
        <v>167.43645826425626</v>
      </c>
      <c r="AE185" s="75">
        <f>MAX(0,(AD185-Constantes!$D$13)*(1-EXP(-Constantes!$D$23)))</f>
        <v>0.63850525724458818</v>
      </c>
      <c r="AF185" s="75">
        <f t="shared" si="27"/>
        <v>0.63850525724458818</v>
      </c>
      <c r="AG185" s="75">
        <f>0.0526*Y185*Observaciones!$F184^1.218</f>
        <v>0</v>
      </c>
      <c r="AH185" s="75">
        <f>AG185*Constantes!$E$35</f>
        <v>0</v>
      </c>
      <c r="AI185" s="75">
        <f t="shared" si="28"/>
        <v>0</v>
      </c>
      <c r="AJ185" s="15"/>
      <c r="AK185" s="74">
        <v>179</v>
      </c>
      <c r="AL185" s="140">
        <f>ETo!$I184*((1-Constantes!$F$19)*ETo!$K184+ETo!$L184)</f>
        <v>1.4557195024175329</v>
      </c>
      <c r="AM185" s="75">
        <f>MIN(AL185*Constantes!$F$17,0.8*(AV184+Observaciones!$F184-AS185-AU185-Constantes!$D$14))</f>
        <v>-2.7986017705643462E-3</v>
      </c>
      <c r="AN185" s="75">
        <f>IF(Observaciones!$F184&gt;0.05*Constantes!$F$18,((Observaciones!$F184-0.05*Constantes!$F$18)^2)/(Observaciones!$F184+0.95*Constantes!$F$18),0)</f>
        <v>0</v>
      </c>
      <c r="AO185" s="75">
        <f>(AN185*Escenarios!$F$9*10000)/1000</f>
        <v>0</v>
      </c>
      <c r="AP185" s="75">
        <f>(Observaciones!$F184*Constantes!$F$28)/1000</f>
        <v>0</v>
      </c>
      <c r="AQ185" s="75">
        <f>(AL185*Constantes!$F$28)/1000</f>
        <v>1.4557195024175329</v>
      </c>
      <c r="AR185" s="75">
        <f t="shared" si="29"/>
        <v>0</v>
      </c>
      <c r="AS185" s="75">
        <f>IF(AR185&gt;Constantes!$F$29,1000*((AR185-Constantes!$F$29)/(Escenarios!$F$9*10000)),0)</f>
        <v>0</v>
      </c>
      <c r="AT185" s="75">
        <f>AQ185*1000/Escenarios!$F$9/10000+AM185</f>
        <v>1.1283723427071932E-4</v>
      </c>
      <c r="AU185" s="75">
        <f>MAX(0,AV184+Observaciones!$F184-AS185-Constantes!$D$13)</f>
        <v>0</v>
      </c>
      <c r="AV185" s="75">
        <f>AV184+Observaciones!$F184-AS185-AT185-AU185-AW184</f>
        <v>7.4963889105525237</v>
      </c>
      <c r="AW185" s="75">
        <f>MAX(0,(AV185-Constantes!$D$14)*(1-EXP(-Constantes!$D$22)))</f>
        <v>0</v>
      </c>
      <c r="AX185" s="75">
        <f t="shared" si="30"/>
        <v>168.37351083711073</v>
      </c>
      <c r="AY185" s="75">
        <f>MAX(0,(AX185-Constantes!$D$13)*(1-EXP(-Constantes!$D$23)))</f>
        <v>0.64497795216731768</v>
      </c>
      <c r="AZ185" s="75">
        <f t="shared" si="31"/>
        <v>0.64497795216731768</v>
      </c>
      <c r="BA185" s="75">
        <f>0.0526*AS185*Observaciones!$F184^1.218</f>
        <v>0</v>
      </c>
      <c r="BB185" s="75">
        <f>BA185*Constantes!$F$35</f>
        <v>0</v>
      </c>
      <c r="BC185" s="75">
        <f t="shared" si="32"/>
        <v>0</v>
      </c>
      <c r="BD185" s="15"/>
      <c r="BE185" s="74">
        <v>179</v>
      </c>
      <c r="BF185" s="75">
        <f>0.0526*Observaciones!$F184^2.218</f>
        <v>0</v>
      </c>
      <c r="BG185" s="75">
        <f>IF(Observaciones!$F184&gt;0.05*$BK$7,((Observaciones!$F184-0.05*$BK$7)^2)/(Observaciones!$F184+0.95*$BK$7),0)</f>
        <v>0</v>
      </c>
      <c r="BH185" s="75">
        <f>0.0526*BG185*Observaciones!$F184^1.218</f>
        <v>0</v>
      </c>
      <c r="BI185" s="28"/>
      <c r="BJ185" s="28"/>
      <c r="BK185" s="103"/>
      <c r="BL185" s="38"/>
    </row>
    <row r="186" spans="2:64" s="2" customFormat="1">
      <c r="B186" s="37"/>
      <c r="C186" s="74">
        <v>180</v>
      </c>
      <c r="D186" s="140">
        <f>ETo!$I185*((1-Constantes!$D$19)*ETo!$K185+ETo!$L185)</f>
        <v>1.5110270965544792</v>
      </c>
      <c r="E186" s="75">
        <f>MIN(D186*Constantes!$D$17,0.8*(H185+Observaciones!$F185-F186-G186-Constantes!$D$14))</f>
        <v>7.8448820772791811E-10</v>
      </c>
      <c r="F186" s="75">
        <f>IF(Observaciones!$F185&gt;0.05*Constantes!$D$18,((Observaciones!$F185-0.05*Constantes!$D$18)^2)/(Observaciones!$F185+0.95*Constantes!$D$18),0)</f>
        <v>0</v>
      </c>
      <c r="G186" s="75">
        <f>MAX(0,H185+Observaciones!$F185-F186-Constantes!$D$13)</f>
        <v>0</v>
      </c>
      <c r="H186" s="75">
        <f>H185+Observaciones!$F185-F186-E186-G186-I185</f>
        <v>7.5000000001826219</v>
      </c>
      <c r="I186" s="75">
        <f>MAX(0,(H186-Constantes!$D$14)*(1-EXP(-Constantes!$D$22)))</f>
        <v>2.5142099054264486E-12</v>
      </c>
      <c r="J186" s="75">
        <f t="shared" si="22"/>
        <v>161.91392521119792</v>
      </c>
      <c r="K186" s="75">
        <f>MAX(0,(J186-Constantes!$D$13)*(1-EXP(-Constantes!$D$23)))</f>
        <v>0.60035833498146784</v>
      </c>
      <c r="L186" s="75">
        <f t="shared" si="23"/>
        <v>0.60035833498398206</v>
      </c>
      <c r="M186" s="75">
        <f>0.0526*F186*Observaciones!$F185^1.218</f>
        <v>0</v>
      </c>
      <c r="N186" s="75">
        <f>M186*Constantes!$D$35</f>
        <v>0</v>
      </c>
      <c r="O186" s="75">
        <f t="shared" si="24"/>
        <v>0</v>
      </c>
      <c r="P186" s="15"/>
      <c r="Q186" s="74">
        <v>180</v>
      </c>
      <c r="R186" s="140">
        <f>ETo!$I185*((1-Constantes!$E$19)*ETo!$K185+ETo!$L185)</f>
        <v>1.5110270965544792</v>
      </c>
      <c r="S186" s="75">
        <f>MIN(R186*Constantes!$E$17,0.8*(AB185+Observaciones!$F185-Y186-AA186-Constantes!$D$14))</f>
        <v>-1.1870698119583523E-2</v>
      </c>
      <c r="T186" s="75">
        <f>IF(Observaciones!$F185&gt;0.05*Constantes!$E$18,((Observaciones!$F185-0.05*Constantes!$E$18)^2)/(Observaciones!$F185+0.95*Constantes!$E$18),0)</f>
        <v>0</v>
      </c>
      <c r="U186" s="75">
        <f>(T186*Escenarios!$E$9*10000)/1000</f>
        <v>0</v>
      </c>
      <c r="V186" s="75">
        <f>(Observaciones!$F185*Constantes!$E$28)/1000</f>
        <v>0</v>
      </c>
      <c r="W186" s="75">
        <f>(R186*Constantes!$E$28)/1000</f>
        <v>6.0441083862179168</v>
      </c>
      <c r="X186" s="75">
        <f t="shared" si="25"/>
        <v>0</v>
      </c>
      <c r="Y186" s="75">
        <f>IF(X186&gt;Constantes!$E$29,1000*((X186-Constantes!$E$29)/(Escenarios!$E$9*10000)),0)</f>
        <v>0</v>
      </c>
      <c r="Z186" s="75">
        <f>W186*1000/Escenarios!$E$9/10000+S186</f>
        <v>2.1751865285231202E-4</v>
      </c>
      <c r="AA186" s="75">
        <f>MAX(0,AB185+Observaciones!$F185-Y186-Constantes!$D$13)</f>
        <v>0</v>
      </c>
      <c r="AB186" s="75">
        <f>AB185+Observaciones!$F185-Y186-Z186-AA186-AC185</f>
        <v>7.4849441086976682</v>
      </c>
      <c r="AC186" s="75">
        <f>MAX(0,(AB186-Constantes!$D$14)*(1-EXP(-Constantes!$D$22)))</f>
        <v>0</v>
      </c>
      <c r="AD186" s="75">
        <f t="shared" si="26"/>
        <v>166.79795300701167</v>
      </c>
      <c r="AE186" s="75">
        <f>MAX(0,(AD186-Constantes!$D$13)*(1-EXP(-Constantes!$D$23)))</f>
        <v>0.63409477926669466</v>
      </c>
      <c r="AF186" s="75">
        <f t="shared" si="27"/>
        <v>0.63409477926669466</v>
      </c>
      <c r="AG186" s="75">
        <f>0.0526*Y186*Observaciones!$F185^1.218</f>
        <v>0</v>
      </c>
      <c r="AH186" s="75">
        <f>AG186*Constantes!$E$35</f>
        <v>0</v>
      </c>
      <c r="AI186" s="75">
        <f t="shared" si="28"/>
        <v>0</v>
      </c>
      <c r="AJ186" s="15"/>
      <c r="AK186" s="74">
        <v>180</v>
      </c>
      <c r="AL186" s="140">
        <f>ETo!$I185*((1-Constantes!$F$19)*ETo!$K185+ETo!$L185)</f>
        <v>1.4709950919705819</v>
      </c>
      <c r="AM186" s="75">
        <f>MIN(AL186*Constantes!$F$17,0.8*(AV185+Observaciones!$F185-AS186-AU186-Constantes!$D$14))</f>
        <v>-2.8888715579810766E-3</v>
      </c>
      <c r="AN186" s="75">
        <f>IF(Observaciones!$F185&gt;0.05*Constantes!$F$18,((Observaciones!$F185-0.05*Constantes!$F$18)^2)/(Observaciones!$F185+0.95*Constantes!$F$18),0)</f>
        <v>0</v>
      </c>
      <c r="AO186" s="75">
        <f>(AN186*Escenarios!$F$9*10000)/1000</f>
        <v>0</v>
      </c>
      <c r="AP186" s="75">
        <f>(Observaciones!$F185*Constantes!$F$28)/1000</f>
        <v>0</v>
      </c>
      <c r="AQ186" s="75">
        <f>(AL186*Constantes!$F$28)/1000</f>
        <v>1.4709950919705819</v>
      </c>
      <c r="AR186" s="75">
        <f t="shared" si="29"/>
        <v>0</v>
      </c>
      <c r="AS186" s="75">
        <f>IF(AR186&gt;Constantes!$F$29,1000*((AR186-Constantes!$F$29)/(Escenarios!$F$9*10000)),0)</f>
        <v>0</v>
      </c>
      <c r="AT186" s="75">
        <f>AQ186*1000/Escenarios!$F$9/10000+AM186</f>
        <v>5.3118625960087151E-5</v>
      </c>
      <c r="AU186" s="75">
        <f>MAX(0,AV185+Observaciones!$F185-AS186-Constantes!$D$13)</f>
        <v>0</v>
      </c>
      <c r="AV186" s="75">
        <f>AV185+Observaciones!$F185-AS186-AT186-AU186-AW185</f>
        <v>7.4963357919265636</v>
      </c>
      <c r="AW186" s="75">
        <f>MAX(0,(AV186-Constantes!$D$14)*(1-EXP(-Constantes!$D$22)))</f>
        <v>0</v>
      </c>
      <c r="AX186" s="75">
        <f t="shared" si="30"/>
        <v>167.72853288494341</v>
      </c>
      <c r="AY186" s="75">
        <f>MAX(0,(AX186-Constantes!$D$13)*(1-EXP(-Constantes!$D$23)))</f>
        <v>0.64052276401971064</v>
      </c>
      <c r="AZ186" s="75">
        <f t="shared" si="31"/>
        <v>0.64052276401971064</v>
      </c>
      <c r="BA186" s="75">
        <f>0.0526*AS186*Observaciones!$F185^1.218</f>
        <v>0</v>
      </c>
      <c r="BB186" s="75">
        <f>BA186*Constantes!$F$35</f>
        <v>0</v>
      </c>
      <c r="BC186" s="75">
        <f t="shared" si="32"/>
        <v>0</v>
      </c>
      <c r="BD186" s="15"/>
      <c r="BE186" s="74">
        <v>180</v>
      </c>
      <c r="BF186" s="75">
        <f>0.0526*Observaciones!$F185^2.218</f>
        <v>0</v>
      </c>
      <c r="BG186" s="75">
        <f>IF(Observaciones!$F185&gt;0.05*$BK$7,((Observaciones!$F185-0.05*$BK$7)^2)/(Observaciones!$F185+0.95*$BK$7),0)</f>
        <v>0</v>
      </c>
      <c r="BH186" s="75">
        <f>0.0526*BG186*Observaciones!$F185^1.218</f>
        <v>0</v>
      </c>
      <c r="BI186" s="28"/>
      <c r="BJ186" s="28"/>
      <c r="BK186" s="103"/>
      <c r="BL186" s="38"/>
    </row>
    <row r="187" spans="2:64" s="2" customFormat="1">
      <c r="B187" s="37"/>
      <c r="C187" s="74">
        <v>181</v>
      </c>
      <c r="D187" s="140">
        <f>ETo!$I186*((1-Constantes!$D$19)*ETo!$K186+ETo!$L186)</f>
        <v>1.4577938081717099</v>
      </c>
      <c r="E187" s="75">
        <f>MIN(D187*Constantes!$D$17,0.8*(H186+Observaciones!$F186-F187-G187-Constantes!$D$14))</f>
        <v>1.4609753407057725E-10</v>
      </c>
      <c r="F187" s="75">
        <f>IF(Observaciones!$F186&gt;0.05*Constantes!$D$18,((Observaciones!$F186-0.05*Constantes!$D$18)^2)/(Observaciones!$F186+0.95*Constantes!$D$18),0)</f>
        <v>0</v>
      </c>
      <c r="G187" s="75">
        <f>MAX(0,H186+Observaciones!$F186-F187-Constantes!$D$13)</f>
        <v>0</v>
      </c>
      <c r="H187" s="75">
        <f>H186+Observaciones!$F186-F187-E187-G187-I186</f>
        <v>7.5000000000340101</v>
      </c>
      <c r="I187" s="75">
        <f>MAX(0,(H187-Constantes!$D$14)*(1-EXP(-Constantes!$D$22)))</f>
        <v>4.6822748304390542E-13</v>
      </c>
      <c r="J187" s="75">
        <f t="shared" si="22"/>
        <v>161.31356687621644</v>
      </c>
      <c r="K187" s="75">
        <f>MAX(0,(J187-Constantes!$D$13)*(1-EXP(-Constantes!$D$23)))</f>
        <v>0.59621135704316974</v>
      </c>
      <c r="L187" s="75">
        <f t="shared" si="23"/>
        <v>0.59621135704363792</v>
      </c>
      <c r="M187" s="75">
        <f>0.0526*F187*Observaciones!$F186^1.218</f>
        <v>0</v>
      </c>
      <c r="N187" s="75">
        <f>M187*Constantes!$D$35</f>
        <v>0</v>
      </c>
      <c r="O187" s="75">
        <f t="shared" si="24"/>
        <v>0</v>
      </c>
      <c r="P187" s="15"/>
      <c r="Q187" s="74">
        <v>181</v>
      </c>
      <c r="R187" s="140">
        <f>ETo!$I186*((1-Constantes!$E$19)*ETo!$K186+ETo!$L186)</f>
        <v>1.4577938081717099</v>
      </c>
      <c r="S187" s="75">
        <f>MIN(R187*Constantes!$E$17,0.8*(AB186+Observaciones!$F186-Y187-AA187-Constantes!$D$14))</f>
        <v>-1.2044713041865407E-2</v>
      </c>
      <c r="T187" s="75">
        <f>IF(Observaciones!$F186&gt;0.05*Constantes!$E$18,((Observaciones!$F186-0.05*Constantes!$E$18)^2)/(Observaciones!$F186+0.95*Constantes!$E$18),0)</f>
        <v>0</v>
      </c>
      <c r="U187" s="75">
        <f>(T187*Escenarios!$E$9*10000)/1000</f>
        <v>0</v>
      </c>
      <c r="V187" s="75">
        <f>(Observaciones!$F186*Constantes!$E$28)/1000</f>
        <v>0</v>
      </c>
      <c r="W187" s="75">
        <f>(R187*Constantes!$E$28)/1000</f>
        <v>5.8311752326868396</v>
      </c>
      <c r="X187" s="75">
        <f t="shared" si="25"/>
        <v>0</v>
      </c>
      <c r="Y187" s="75">
        <f>IF(X187&gt;Constantes!$E$29,1000*((X187-Constantes!$E$29)/(Escenarios!$E$9*10000)),0)</f>
        <v>0</v>
      </c>
      <c r="Z187" s="75">
        <f>W187*1000/Escenarios!$E$9/10000+S187</f>
        <v>-3.8236257649172656E-4</v>
      </c>
      <c r="AA187" s="75">
        <f>MAX(0,AB186+Observaciones!$F186-Y187-Constantes!$D$13)</f>
        <v>0</v>
      </c>
      <c r="AB187" s="75">
        <f>AB186+Observaciones!$F186-Y187-Z187-AA187-AC186</f>
        <v>7.4853264712741598</v>
      </c>
      <c r="AC187" s="75">
        <f>MAX(0,(AB187-Constantes!$D$14)*(1-EXP(-Constantes!$D$22)))</f>
        <v>0</v>
      </c>
      <c r="AD187" s="75">
        <f t="shared" si="26"/>
        <v>166.16385822774498</v>
      </c>
      <c r="AE187" s="75">
        <f>MAX(0,(AD187-Constantes!$D$13)*(1-EXP(-Constantes!$D$23)))</f>
        <v>0.62971476668555826</v>
      </c>
      <c r="AF187" s="75">
        <f t="shared" si="27"/>
        <v>0.62971476668555826</v>
      </c>
      <c r="AG187" s="75">
        <f>0.0526*Y187*Observaciones!$F186^1.218</f>
        <v>0</v>
      </c>
      <c r="AH187" s="75">
        <f>AG187*Constantes!$E$35</f>
        <v>0</v>
      </c>
      <c r="AI187" s="75">
        <f t="shared" si="28"/>
        <v>0</v>
      </c>
      <c r="AJ187" s="15"/>
      <c r="AK187" s="74">
        <v>181</v>
      </c>
      <c r="AL187" s="140">
        <f>ETo!$I186*((1-Constantes!$F$19)*ETo!$K186+ETo!$L186)</f>
        <v>1.4190473115562503</v>
      </c>
      <c r="AM187" s="75">
        <f>MIN(AL187*Constantes!$F$17,0.8*(AV186+Observaciones!$F186-AS187-AU187-Constantes!$D$14))</f>
        <v>-2.9313664587490964E-3</v>
      </c>
      <c r="AN187" s="75">
        <f>IF(Observaciones!$F186&gt;0.05*Constantes!$F$18,((Observaciones!$F186-0.05*Constantes!$F$18)^2)/(Observaciones!$F186+0.95*Constantes!$F$18),0)</f>
        <v>0</v>
      </c>
      <c r="AO187" s="75">
        <f>(AN187*Escenarios!$F$9*10000)/1000</f>
        <v>0</v>
      </c>
      <c r="AP187" s="75">
        <f>(Observaciones!$F186*Constantes!$F$28)/1000</f>
        <v>0</v>
      </c>
      <c r="AQ187" s="75">
        <f>(AL187*Constantes!$F$28)/1000</f>
        <v>1.4190473115562503</v>
      </c>
      <c r="AR187" s="75">
        <f t="shared" si="29"/>
        <v>0</v>
      </c>
      <c r="AS187" s="75">
        <f>IF(AR187&gt;Constantes!$F$29,1000*((AR187-Constantes!$F$29)/(Escenarios!$F$9*10000)),0)</f>
        <v>0</v>
      </c>
      <c r="AT187" s="75">
        <f>AQ187*1000/Escenarios!$F$9/10000+AM187</f>
        <v>-9.3271835636595316E-5</v>
      </c>
      <c r="AU187" s="75">
        <f>MAX(0,AV186+Observaciones!$F186-AS187-Constantes!$D$13)</f>
        <v>0</v>
      </c>
      <c r="AV187" s="75">
        <f>AV186+Observaciones!$F186-AS187-AT187-AU187-AW186</f>
        <v>7.4964290637622</v>
      </c>
      <c r="AW187" s="75">
        <f>MAX(0,(AV187-Constantes!$D$14)*(1-EXP(-Constantes!$D$22)))</f>
        <v>0</v>
      </c>
      <c r="AX187" s="75">
        <f t="shared" si="30"/>
        <v>167.08801012092368</v>
      </c>
      <c r="AY187" s="75">
        <f>MAX(0,(AX187-Constantes!$D$13)*(1-EXP(-Constantes!$D$23)))</f>
        <v>0.63609835010456206</v>
      </c>
      <c r="AZ187" s="75">
        <f t="shared" si="31"/>
        <v>0.63609835010456206</v>
      </c>
      <c r="BA187" s="75">
        <f>0.0526*AS187*Observaciones!$F186^1.218</f>
        <v>0</v>
      </c>
      <c r="BB187" s="75">
        <f>BA187*Constantes!$F$35</f>
        <v>0</v>
      </c>
      <c r="BC187" s="75">
        <f t="shared" si="32"/>
        <v>0</v>
      </c>
      <c r="BD187" s="15"/>
      <c r="BE187" s="74">
        <v>181</v>
      </c>
      <c r="BF187" s="75">
        <f>0.0526*Observaciones!$F186^2.218</f>
        <v>0</v>
      </c>
      <c r="BG187" s="75">
        <f>IF(Observaciones!$F186&gt;0.05*$BK$7,((Observaciones!$F186-0.05*$BK$7)^2)/(Observaciones!$F186+0.95*$BK$7),0)</f>
        <v>0</v>
      </c>
      <c r="BH187" s="75">
        <f>0.0526*BG187*Observaciones!$F186^1.218</f>
        <v>0</v>
      </c>
      <c r="BI187" s="28"/>
      <c r="BJ187" s="28"/>
      <c r="BK187" s="103"/>
      <c r="BL187" s="38"/>
    </row>
    <row r="188" spans="2:64" s="2" customFormat="1">
      <c r="B188" s="37"/>
      <c r="C188" s="74">
        <v>182</v>
      </c>
      <c r="D188" s="140">
        <f>ETo!$I187*((1-Constantes!$D$19)*ETo!$K187+ETo!$L187)</f>
        <v>1.4945116242394698</v>
      </c>
      <c r="E188" s="75">
        <f>MIN(D188*Constantes!$D$17,0.8*(H187+Observaciones!$F187-F188-G188-Constantes!$D$14))</f>
        <v>2.7208102437725758E-11</v>
      </c>
      <c r="F188" s="75">
        <f>IF(Observaciones!$F187&gt;0.05*Constantes!$D$18,((Observaciones!$F187-0.05*Constantes!$D$18)^2)/(Observaciones!$F187+0.95*Constantes!$D$18),0)</f>
        <v>0</v>
      </c>
      <c r="G188" s="75">
        <f>MAX(0,H187+Observaciones!$F187-F188-Constantes!$D$13)</f>
        <v>0</v>
      </c>
      <c r="H188" s="75">
        <f>H187+Observaciones!$F187-F188-E188-G188-I187</f>
        <v>7.5000000000063336</v>
      </c>
      <c r="I188" s="75">
        <f>MAX(0,(H188-Constantes!$D$14)*(1-EXP(-Constantes!$D$22)))</f>
        <v>8.7196547100858915E-14</v>
      </c>
      <c r="J188" s="75">
        <f t="shared" si="22"/>
        <v>160.71735551917328</v>
      </c>
      <c r="K188" s="75">
        <f>MAX(0,(J188-Constantes!$D$13)*(1-EXP(-Constantes!$D$23)))</f>
        <v>0.5920930243739031</v>
      </c>
      <c r="L188" s="75">
        <f t="shared" si="23"/>
        <v>0.59209302437399025</v>
      </c>
      <c r="M188" s="75">
        <f>0.0526*F188*Observaciones!$F187^1.218</f>
        <v>0</v>
      </c>
      <c r="N188" s="75">
        <f>M188*Constantes!$D$35</f>
        <v>0</v>
      </c>
      <c r="O188" s="75">
        <f t="shared" si="24"/>
        <v>0</v>
      </c>
      <c r="P188" s="15"/>
      <c r="Q188" s="74">
        <v>182</v>
      </c>
      <c r="R188" s="140">
        <f>ETo!$I187*((1-Constantes!$E$19)*ETo!$K187+ETo!$L187)</f>
        <v>1.4945116242394698</v>
      </c>
      <c r="S188" s="75">
        <f>MIN(R188*Constantes!$E$17,0.8*(AB187+Observaciones!$F187-Y188-AA188-Constantes!$D$14))</f>
        <v>-1.1738822980672126E-2</v>
      </c>
      <c r="T188" s="75">
        <f>IF(Observaciones!$F187&gt;0.05*Constantes!$E$18,((Observaciones!$F187-0.05*Constantes!$E$18)^2)/(Observaciones!$F187+0.95*Constantes!$E$18),0)</f>
        <v>0</v>
      </c>
      <c r="U188" s="75">
        <f>(T188*Escenarios!$E$9*10000)/1000</f>
        <v>0</v>
      </c>
      <c r="V188" s="75">
        <f>(Observaciones!$F187*Constantes!$E$28)/1000</f>
        <v>0</v>
      </c>
      <c r="W188" s="75">
        <f>(R188*Constantes!$E$28)/1000</f>
        <v>5.9780464969578793</v>
      </c>
      <c r="X188" s="75">
        <f t="shared" si="25"/>
        <v>0</v>
      </c>
      <c r="Y188" s="75">
        <f>IF(X188&gt;Constantes!$E$29,1000*((X188-Constantes!$E$29)/(Escenarios!$E$9*10000)),0)</f>
        <v>0</v>
      </c>
      <c r="Z188" s="75">
        <f>W188*1000/Escenarios!$E$9/10000+S188</f>
        <v>2.1727001324363046E-4</v>
      </c>
      <c r="AA188" s="75">
        <f>MAX(0,AB187+Observaciones!$F187-Y188-Constantes!$D$13)</f>
        <v>0</v>
      </c>
      <c r="AB188" s="75">
        <f>AB187+Observaciones!$F187-Y188-Z188-AA188-AC187</f>
        <v>7.4851092012609159</v>
      </c>
      <c r="AC188" s="75">
        <f>MAX(0,(AB188-Constantes!$D$14)*(1-EXP(-Constantes!$D$22)))</f>
        <v>0</v>
      </c>
      <c r="AD188" s="75">
        <f t="shared" si="26"/>
        <v>165.53414346105941</v>
      </c>
      <c r="AE188" s="75">
        <f>MAX(0,(AD188-Constantes!$D$13)*(1-EXP(-Constantes!$D$23)))</f>
        <v>0.62536500906131187</v>
      </c>
      <c r="AF188" s="75">
        <f t="shared" si="27"/>
        <v>0.62536500906131187</v>
      </c>
      <c r="AG188" s="75">
        <f>0.0526*Y188*Observaciones!$F187^1.218</f>
        <v>0</v>
      </c>
      <c r="AH188" s="75">
        <f>AG188*Constantes!$E$35</f>
        <v>0</v>
      </c>
      <c r="AI188" s="75">
        <f t="shared" si="28"/>
        <v>0</v>
      </c>
      <c r="AJ188" s="15"/>
      <c r="AK188" s="74">
        <v>182</v>
      </c>
      <c r="AL188" s="140">
        <f>ETo!$I187*((1-Constantes!$F$19)*ETo!$K187+ETo!$L187)</f>
        <v>1.454896784049053</v>
      </c>
      <c r="AM188" s="75">
        <f>MIN(AL188*Constantes!$F$17,0.8*(AV187+Observaciones!$F187-AS188-AU188-Constantes!$D$14))</f>
        <v>-2.8567489902400212E-3</v>
      </c>
      <c r="AN188" s="75">
        <f>IF(Observaciones!$F187&gt;0.05*Constantes!$F$18,((Observaciones!$F187-0.05*Constantes!$F$18)^2)/(Observaciones!$F187+0.95*Constantes!$F$18),0)</f>
        <v>0</v>
      </c>
      <c r="AO188" s="75">
        <f>(AN188*Escenarios!$F$9*10000)/1000</f>
        <v>0</v>
      </c>
      <c r="AP188" s="75">
        <f>(Observaciones!$F187*Constantes!$F$28)/1000</f>
        <v>0</v>
      </c>
      <c r="AQ188" s="75">
        <f>(AL188*Constantes!$F$28)/1000</f>
        <v>1.454896784049053</v>
      </c>
      <c r="AR188" s="75">
        <f t="shared" si="29"/>
        <v>0</v>
      </c>
      <c r="AS188" s="75">
        <f>IF(AR188&gt;Constantes!$F$29,1000*((AR188-Constantes!$F$29)/(Escenarios!$F$9*10000)),0)</f>
        <v>0</v>
      </c>
      <c r="AT188" s="75">
        <f>AQ188*1000/Escenarios!$F$9/10000+AM188</f>
        <v>5.3044577858084654E-5</v>
      </c>
      <c r="AU188" s="75">
        <f>MAX(0,AV187+Observaciones!$F187-AS188-Constantes!$D$13)</f>
        <v>0</v>
      </c>
      <c r="AV188" s="75">
        <f>AV187+Observaciones!$F187-AS188-AT188-AU188-AW187</f>
        <v>7.4963760191843418</v>
      </c>
      <c r="AW188" s="75">
        <f>MAX(0,(AV188-Constantes!$D$14)*(1-EXP(-Constantes!$D$22)))</f>
        <v>0</v>
      </c>
      <c r="AX188" s="75">
        <f t="shared" si="30"/>
        <v>166.45191177081912</v>
      </c>
      <c r="AY188" s="75">
        <f>MAX(0,(AX188-Constantes!$D$13)*(1-EXP(-Constantes!$D$23)))</f>
        <v>0.63170449784872096</v>
      </c>
      <c r="AZ188" s="75">
        <f t="shared" si="31"/>
        <v>0.63170449784872096</v>
      </c>
      <c r="BA188" s="75">
        <f>0.0526*AS188*Observaciones!$F187^1.218</f>
        <v>0</v>
      </c>
      <c r="BB188" s="75">
        <f>BA188*Constantes!$F$35</f>
        <v>0</v>
      </c>
      <c r="BC188" s="75">
        <f t="shared" si="32"/>
        <v>0</v>
      </c>
      <c r="BD188" s="15"/>
      <c r="BE188" s="74">
        <v>182</v>
      </c>
      <c r="BF188" s="75">
        <f>0.0526*Observaciones!$F187^2.218</f>
        <v>0</v>
      </c>
      <c r="BG188" s="75">
        <f>IF(Observaciones!$F187&gt;0.05*$BK$7,((Observaciones!$F187-0.05*$BK$7)^2)/(Observaciones!$F187+0.95*$BK$7),0)</f>
        <v>0</v>
      </c>
      <c r="BH188" s="75">
        <f>0.0526*BG188*Observaciones!$F187^1.218</f>
        <v>0</v>
      </c>
      <c r="BI188" s="28"/>
      <c r="BJ188" s="28"/>
      <c r="BK188" s="103"/>
      <c r="BL188" s="38"/>
    </row>
    <row r="189" spans="2:64" s="2" customFormat="1">
      <c r="B189" s="37"/>
      <c r="C189" s="74">
        <v>183</v>
      </c>
      <c r="D189" s="140">
        <f>ETo!$I188*((1-Constantes!$D$19)*ETo!$K188+ETo!$L188)</f>
        <v>1.5022760223750227</v>
      </c>
      <c r="E189" s="75">
        <f>MIN(D189*Constantes!$D$17,0.8*(H188+Observaciones!$F188-F189-G189-Constantes!$D$14))</f>
        <v>5.0668802487052746E-12</v>
      </c>
      <c r="F189" s="75">
        <f>IF(Observaciones!$F188&gt;0.05*Constantes!$D$18,((Observaciones!$F188-0.05*Constantes!$D$18)^2)/(Observaciones!$F188+0.95*Constantes!$D$18),0)</f>
        <v>0</v>
      </c>
      <c r="G189" s="75">
        <f>MAX(0,H188+Observaciones!$F188-F189-Constantes!$D$13)</f>
        <v>0</v>
      </c>
      <c r="H189" s="75">
        <f>H188+Observaciones!$F188-F189-E189-G189-I188</f>
        <v>7.5000000000011795</v>
      </c>
      <c r="I189" s="75">
        <f>MAX(0,(H189-Constantes!$D$14)*(1-EXP(-Constantes!$D$22)))</f>
        <v>1.6238538010088436E-14</v>
      </c>
      <c r="J189" s="75">
        <f t="shared" si="22"/>
        <v>160.12526249479939</v>
      </c>
      <c r="K189" s="75">
        <f>MAX(0,(J189-Constantes!$D$13)*(1-EXP(-Constantes!$D$23)))</f>
        <v>0.58800313910634128</v>
      </c>
      <c r="L189" s="75">
        <f t="shared" si="23"/>
        <v>0.58800313910635749</v>
      </c>
      <c r="M189" s="75">
        <f>0.0526*F189*Observaciones!$F188^1.218</f>
        <v>0</v>
      </c>
      <c r="N189" s="75">
        <f>M189*Constantes!$D$35</f>
        <v>0</v>
      </c>
      <c r="O189" s="75">
        <f t="shared" si="24"/>
        <v>0</v>
      </c>
      <c r="P189" s="15"/>
      <c r="Q189" s="74">
        <v>183</v>
      </c>
      <c r="R189" s="140">
        <f>ETo!$I188*((1-Constantes!$E$19)*ETo!$K188+ETo!$L188)</f>
        <v>1.5022760223750227</v>
      </c>
      <c r="S189" s="75">
        <f>MIN(R189*Constantes!$E$17,0.8*(AB188+Observaciones!$F188-Y189-AA189-Constantes!$D$14))</f>
        <v>-1.1912638991267245E-2</v>
      </c>
      <c r="T189" s="75">
        <f>IF(Observaciones!$F188&gt;0.05*Constantes!$E$18,((Observaciones!$F188-0.05*Constantes!$E$18)^2)/(Observaciones!$F188+0.95*Constantes!$E$18),0)</f>
        <v>0</v>
      </c>
      <c r="U189" s="75">
        <f>(T189*Escenarios!$E$9*10000)/1000</f>
        <v>0</v>
      </c>
      <c r="V189" s="75">
        <f>(Observaciones!$F188*Constantes!$E$28)/1000</f>
        <v>0</v>
      </c>
      <c r="W189" s="75">
        <f>(R189*Constantes!$E$28)/1000</f>
        <v>6.0091040895000907</v>
      </c>
      <c r="X189" s="75">
        <f t="shared" si="25"/>
        <v>0</v>
      </c>
      <c r="Y189" s="75">
        <f>IF(X189&gt;Constantes!$E$29,1000*((X189-Constantes!$E$29)/(Escenarios!$E$9*10000)),0)</f>
        <v>0</v>
      </c>
      <c r="Z189" s="75">
        <f>W189*1000/Escenarios!$E$9/10000+S189</f>
        <v>1.0556918773293664E-4</v>
      </c>
      <c r="AA189" s="75">
        <f>MAX(0,AB188+Observaciones!$F188-Y189-Constantes!$D$13)</f>
        <v>0</v>
      </c>
      <c r="AB189" s="75">
        <f>AB188+Observaciones!$F188-Y189-Z189-AA189-AC188</f>
        <v>7.485003632073183</v>
      </c>
      <c r="AC189" s="75">
        <f>MAX(0,(AB189-Constantes!$D$14)*(1-EXP(-Constantes!$D$22)))</f>
        <v>0</v>
      </c>
      <c r="AD189" s="75">
        <f t="shared" si="26"/>
        <v>164.9087784519981</v>
      </c>
      <c r="AE189" s="75">
        <f>MAX(0,(AD189-Constantes!$D$13)*(1-EXP(-Constantes!$D$23)))</f>
        <v>0.62104529740770287</v>
      </c>
      <c r="AF189" s="75">
        <f t="shared" si="27"/>
        <v>0.62104529740770287</v>
      </c>
      <c r="AG189" s="75">
        <f>0.0526*Y189*Observaciones!$F188^1.218</f>
        <v>0</v>
      </c>
      <c r="AH189" s="75">
        <f>AG189*Constantes!$E$35</f>
        <v>0</v>
      </c>
      <c r="AI189" s="75">
        <f t="shared" si="28"/>
        <v>0</v>
      </c>
      <c r="AJ189" s="15"/>
      <c r="AK189" s="74">
        <v>183</v>
      </c>
      <c r="AL189" s="140">
        <f>ETo!$I188*((1-Constantes!$F$19)*ETo!$K188+ETo!$L188)</f>
        <v>1.4624955752460027</v>
      </c>
      <c r="AM189" s="75">
        <f>MIN(AL189*Constantes!$F$17,0.8*(AV188+Observaciones!$F188-AS189-AU189-Constantes!$D$14))</f>
        <v>-2.8991846525265432E-3</v>
      </c>
      <c r="AN189" s="75">
        <f>IF(Observaciones!$F188&gt;0.05*Constantes!$F$18,((Observaciones!$F188-0.05*Constantes!$F$18)^2)/(Observaciones!$F188+0.95*Constantes!$F$18),0)</f>
        <v>0</v>
      </c>
      <c r="AO189" s="75">
        <f>(AN189*Escenarios!$F$9*10000)/1000</f>
        <v>0</v>
      </c>
      <c r="AP189" s="75">
        <f>(Observaciones!$F188*Constantes!$F$28)/1000</f>
        <v>0</v>
      </c>
      <c r="AQ189" s="75">
        <f>(AL189*Constantes!$F$28)/1000</f>
        <v>1.4624955752460027</v>
      </c>
      <c r="AR189" s="75">
        <f t="shared" si="29"/>
        <v>0</v>
      </c>
      <c r="AS189" s="75">
        <f>IF(AR189&gt;Constantes!$F$29,1000*((AR189-Constantes!$F$29)/(Escenarios!$F$9*10000)),0)</f>
        <v>0</v>
      </c>
      <c r="AT189" s="75">
        <f>AQ189*1000/Escenarios!$F$9/10000+AM189</f>
        <v>2.5806497965462447E-5</v>
      </c>
      <c r="AU189" s="75">
        <f>MAX(0,AV188+Observaciones!$F188-AS189-Constantes!$D$13)</f>
        <v>0</v>
      </c>
      <c r="AV189" s="75">
        <f>AV188+Observaciones!$F188-AS189-AT189-AU189-AW188</f>
        <v>7.4963502126863766</v>
      </c>
      <c r="AW189" s="75">
        <f>MAX(0,(AV189-Constantes!$D$14)*(1-EXP(-Constantes!$D$22)))</f>
        <v>0</v>
      </c>
      <c r="AX189" s="75">
        <f t="shared" si="30"/>
        <v>165.82020727297041</v>
      </c>
      <c r="AY189" s="75">
        <f>MAX(0,(AX189-Constantes!$D$13)*(1-EXP(-Constantes!$D$23)))</f>
        <v>0.62734099614738592</v>
      </c>
      <c r="AZ189" s="75">
        <f t="shared" si="31"/>
        <v>0.62734099614738592</v>
      </c>
      <c r="BA189" s="75">
        <f>0.0526*AS189*Observaciones!$F188^1.218</f>
        <v>0</v>
      </c>
      <c r="BB189" s="75">
        <f>BA189*Constantes!$F$35</f>
        <v>0</v>
      </c>
      <c r="BC189" s="75">
        <f t="shared" si="32"/>
        <v>0</v>
      </c>
      <c r="BD189" s="15"/>
      <c r="BE189" s="74">
        <v>183</v>
      </c>
      <c r="BF189" s="75">
        <f>0.0526*Observaciones!$F188^2.218</f>
        <v>0</v>
      </c>
      <c r="BG189" s="75">
        <f>IF(Observaciones!$F188&gt;0.05*$BK$7,((Observaciones!$F188-0.05*$BK$7)^2)/(Observaciones!$F188+0.95*$BK$7),0)</f>
        <v>0</v>
      </c>
      <c r="BH189" s="75">
        <f>0.0526*BG189*Observaciones!$F188^1.218</f>
        <v>0</v>
      </c>
      <c r="BI189" s="28"/>
      <c r="BJ189" s="28"/>
      <c r="BK189" s="103"/>
      <c r="BL189" s="38"/>
    </row>
    <row r="190" spans="2:64" s="2" customFormat="1">
      <c r="B190" s="37"/>
      <c r="C190" s="74">
        <v>184</v>
      </c>
      <c r="D190" s="140">
        <f>ETo!$I189*((1-Constantes!$D$19)*ETo!$K189+ETo!$L189)</f>
        <v>1.4739095404290903</v>
      </c>
      <c r="E190" s="75">
        <f>MIN(D190*Constantes!$D$17,0.8*(H189+Observaciones!$F189-F190-G190-Constantes!$D$14))</f>
        <v>9.4360075308941313E-13</v>
      </c>
      <c r="F190" s="75">
        <f>IF(Observaciones!$F189&gt;0.05*Constantes!$D$18,((Observaciones!$F189-0.05*Constantes!$D$18)^2)/(Observaciones!$F189+0.95*Constantes!$D$18),0)</f>
        <v>0</v>
      </c>
      <c r="G190" s="75">
        <f>MAX(0,H189+Observaciones!$F189-F190-Constantes!$D$13)</f>
        <v>0</v>
      </c>
      <c r="H190" s="75">
        <f>H189+Observaciones!$F189-F190-E190-G190-I189</f>
        <v>7.5000000000002203</v>
      </c>
      <c r="I190" s="75">
        <f>MAX(0,(H190-Constantes!$D$14)*(1-EXP(-Constantes!$D$22)))</f>
        <v>3.0324980621249489E-15</v>
      </c>
      <c r="J190" s="75">
        <f t="shared" si="22"/>
        <v>159.53725935569304</v>
      </c>
      <c r="K190" s="75">
        <f>MAX(0,(J190-Constantes!$D$13)*(1-EXP(-Constantes!$D$23)))</f>
        <v>0.5839415047399269</v>
      </c>
      <c r="L190" s="75">
        <f t="shared" si="23"/>
        <v>0.5839415047399299</v>
      </c>
      <c r="M190" s="75">
        <f>0.0526*F190*Observaciones!$F189^1.218</f>
        <v>0</v>
      </c>
      <c r="N190" s="75">
        <f>M190*Constantes!$D$35</f>
        <v>0</v>
      </c>
      <c r="O190" s="75">
        <f t="shared" si="24"/>
        <v>0</v>
      </c>
      <c r="P190" s="15"/>
      <c r="Q190" s="74">
        <v>184</v>
      </c>
      <c r="R190" s="140">
        <f>ETo!$I189*((1-Constantes!$E$19)*ETo!$K189+ETo!$L189)</f>
        <v>1.4739095404290903</v>
      </c>
      <c r="S190" s="75">
        <f>MIN(R190*Constantes!$E$17,0.8*(AB189+Observaciones!$F189-Y190-AA190-Constantes!$D$14))</f>
        <v>-1.1997094341453619E-2</v>
      </c>
      <c r="T190" s="75">
        <f>IF(Observaciones!$F189&gt;0.05*Constantes!$E$18,((Observaciones!$F189-0.05*Constantes!$E$18)^2)/(Observaciones!$F189+0.95*Constantes!$E$18),0)</f>
        <v>0</v>
      </c>
      <c r="U190" s="75">
        <f>(T190*Escenarios!$E$9*10000)/1000</f>
        <v>0</v>
      </c>
      <c r="V190" s="75">
        <f>(Observaciones!$F189*Constantes!$E$28)/1000</f>
        <v>0</v>
      </c>
      <c r="W190" s="75">
        <f>(R190*Constantes!$E$28)/1000</f>
        <v>5.8956381617163611</v>
      </c>
      <c r="X190" s="75">
        <f t="shared" si="25"/>
        <v>0</v>
      </c>
      <c r="Y190" s="75">
        <f>IF(X190&gt;Constantes!$E$29,1000*((X190-Constantes!$E$29)/(Escenarios!$E$9*10000)),0)</f>
        <v>0</v>
      </c>
      <c r="Z190" s="75">
        <f>W190*1000/Escenarios!$E$9/10000+S190</f>
        <v>-2.0581801802089551E-4</v>
      </c>
      <c r="AA190" s="75">
        <f>MAX(0,AB189+Observaciones!$F189-Y190-Constantes!$D$13)</f>
        <v>0</v>
      </c>
      <c r="AB190" s="75">
        <f>AB189+Observaciones!$F189-Y190-Z190-AA190-AC189</f>
        <v>7.4852094500912036</v>
      </c>
      <c r="AC190" s="75">
        <f>MAX(0,(AB190-Constantes!$D$14)*(1-EXP(-Constantes!$D$22)))</f>
        <v>0</v>
      </c>
      <c r="AD190" s="75">
        <f t="shared" si="26"/>
        <v>164.2877331545904</v>
      </c>
      <c r="AE190" s="75">
        <f>MAX(0,(AD190-Constantes!$D$13)*(1-EXP(-Constantes!$D$23)))</f>
        <v>0.61675542418205176</v>
      </c>
      <c r="AF190" s="75">
        <f t="shared" si="27"/>
        <v>0.61675542418205176</v>
      </c>
      <c r="AG190" s="75">
        <f>0.0526*Y190*Observaciones!$F189^1.218</f>
        <v>0</v>
      </c>
      <c r="AH190" s="75">
        <f>AG190*Constantes!$E$35</f>
        <v>0</v>
      </c>
      <c r="AI190" s="75">
        <f t="shared" si="28"/>
        <v>0</v>
      </c>
      <c r="AJ190" s="15"/>
      <c r="AK190" s="74">
        <v>184</v>
      </c>
      <c r="AL190" s="140">
        <f>ETo!$I189*((1-Constantes!$F$19)*ETo!$K189+ETo!$L189)</f>
        <v>1.4348283034097518</v>
      </c>
      <c r="AM190" s="75">
        <f>MIN(AL190*Constantes!$F$17,0.8*(AV189+Observaciones!$F189-AS190-AU190-Constantes!$D$14))</f>
        <v>-2.9198298508987365E-3</v>
      </c>
      <c r="AN190" s="75">
        <f>IF(Observaciones!$F189&gt;0.05*Constantes!$F$18,((Observaciones!$F189-0.05*Constantes!$F$18)^2)/(Observaciones!$F189+0.95*Constantes!$F$18),0)</f>
        <v>0</v>
      </c>
      <c r="AO190" s="75">
        <f>(AN190*Escenarios!$F$9*10000)/1000</f>
        <v>0</v>
      </c>
      <c r="AP190" s="75">
        <f>(Observaciones!$F189*Constantes!$F$28)/1000</f>
        <v>0</v>
      </c>
      <c r="AQ190" s="75">
        <f>(AL190*Constantes!$F$28)/1000</f>
        <v>1.4348283034097518</v>
      </c>
      <c r="AR190" s="75">
        <f t="shared" si="29"/>
        <v>0</v>
      </c>
      <c r="AS190" s="75">
        <f>IF(AR190&gt;Constantes!$F$29,1000*((AR190-Constantes!$F$29)/(Escenarios!$F$9*10000)),0)</f>
        <v>0</v>
      </c>
      <c r="AT190" s="75">
        <f>AQ190*1000/Escenarios!$F$9/10000+AM190</f>
        <v>-5.0173244079233098E-5</v>
      </c>
      <c r="AU190" s="75">
        <f>MAX(0,AV189+Observaciones!$F189-AS190-Constantes!$D$13)</f>
        <v>0</v>
      </c>
      <c r="AV190" s="75">
        <f>AV189+Observaciones!$F189-AS190-AT190-AU190-AW189</f>
        <v>7.496400385930456</v>
      </c>
      <c r="AW190" s="75">
        <f>MAX(0,(AV190-Constantes!$D$14)*(1-EXP(-Constantes!$D$22)))</f>
        <v>0</v>
      </c>
      <c r="AX190" s="75">
        <f t="shared" si="30"/>
        <v>165.19286627682303</v>
      </c>
      <c r="AY190" s="75">
        <f>MAX(0,(AX190-Constantes!$D$13)*(1-EXP(-Constantes!$D$23)))</f>
        <v>0.62300763535396353</v>
      </c>
      <c r="AZ190" s="75">
        <f t="shared" si="31"/>
        <v>0.62300763535396353</v>
      </c>
      <c r="BA190" s="75">
        <f>0.0526*AS190*Observaciones!$F189^1.218</f>
        <v>0</v>
      </c>
      <c r="BB190" s="75">
        <f>BA190*Constantes!$F$35</f>
        <v>0</v>
      </c>
      <c r="BC190" s="75">
        <f t="shared" si="32"/>
        <v>0</v>
      </c>
      <c r="BD190" s="15"/>
      <c r="BE190" s="74">
        <v>184</v>
      </c>
      <c r="BF190" s="75">
        <f>0.0526*Observaciones!$F189^2.218</f>
        <v>0</v>
      </c>
      <c r="BG190" s="75">
        <f>IF(Observaciones!$F189&gt;0.05*$BK$7,((Observaciones!$F189-0.05*$BK$7)^2)/(Observaciones!$F189+0.95*$BK$7),0)</f>
        <v>0</v>
      </c>
      <c r="BH190" s="75">
        <f>0.0526*BG190*Observaciones!$F189^1.218</f>
        <v>0</v>
      </c>
      <c r="BI190" s="28"/>
      <c r="BJ190" s="28"/>
      <c r="BK190" s="103"/>
      <c r="BL190" s="38"/>
    </row>
    <row r="191" spans="2:64" s="2" customFormat="1">
      <c r="B191" s="37"/>
      <c r="C191" s="74">
        <v>185</v>
      </c>
      <c r="D191" s="140">
        <f>ETo!$I190*((1-Constantes!$D$19)*ETo!$K190+ETo!$L190)</f>
        <v>1.5344769389122068</v>
      </c>
      <c r="E191" s="75">
        <f>MIN(D191*Constantes!$D$17,0.8*(H190+Observaciones!$F190-F191-G191-Constantes!$D$14))</f>
        <v>1.7621459846850485E-13</v>
      </c>
      <c r="F191" s="75">
        <f>IF(Observaciones!$F190&gt;0.05*Constantes!$D$18,((Observaciones!$F190-0.05*Constantes!$D$18)^2)/(Observaciones!$F190+0.95*Constantes!$D$18),0)</f>
        <v>0</v>
      </c>
      <c r="G191" s="75">
        <f>MAX(0,H190+Observaciones!$F190-F191-Constantes!$D$13)</f>
        <v>0</v>
      </c>
      <c r="H191" s="75">
        <f>H190+Observaciones!$F190-F191-E191-G191-I190</f>
        <v>7.5000000000000417</v>
      </c>
      <c r="I191" s="75">
        <f>MAX(0,(H191-Constantes!$D$14)*(1-EXP(-Constantes!$D$22)))</f>
        <v>5.7470729403174435E-16</v>
      </c>
      <c r="J191" s="75">
        <f t="shared" si="22"/>
        <v>158.95331785095311</v>
      </c>
      <c r="K191" s="75">
        <f>MAX(0,(J191-Constantes!$D$13)*(1-EXP(-Constantes!$D$23)))</f>
        <v>0.57990792613143183</v>
      </c>
      <c r="L191" s="75">
        <f t="shared" si="23"/>
        <v>0.57990792613143238</v>
      </c>
      <c r="M191" s="75">
        <f>0.0526*F191*Observaciones!$F190^1.218</f>
        <v>0</v>
      </c>
      <c r="N191" s="75">
        <f>M191*Constantes!$D$35</f>
        <v>0</v>
      </c>
      <c r="O191" s="75">
        <f t="shared" si="24"/>
        <v>0</v>
      </c>
      <c r="P191" s="15"/>
      <c r="Q191" s="74">
        <v>185</v>
      </c>
      <c r="R191" s="140">
        <f>ETo!$I190*((1-Constantes!$E$19)*ETo!$K190+ETo!$L190)</f>
        <v>1.5344769389122068</v>
      </c>
      <c r="S191" s="75">
        <f>MIN(R191*Constantes!$E$17,0.8*(AB190+Observaciones!$F190-Y191-AA191-Constantes!$D$14))</f>
        <v>-1.1832439927037086E-2</v>
      </c>
      <c r="T191" s="75">
        <f>IF(Observaciones!$F190&gt;0.05*Constantes!$E$18,((Observaciones!$F190-0.05*Constantes!$E$18)^2)/(Observaciones!$F190+0.95*Constantes!$E$18),0)</f>
        <v>0</v>
      </c>
      <c r="U191" s="75">
        <f>(T191*Escenarios!$E$9*10000)/1000</f>
        <v>0</v>
      </c>
      <c r="V191" s="75">
        <f>(Observaciones!$F190*Constantes!$E$28)/1000</f>
        <v>0</v>
      </c>
      <c r="W191" s="75">
        <f>(R191*Constantes!$E$28)/1000</f>
        <v>6.1379077556488273</v>
      </c>
      <c r="X191" s="75">
        <f t="shared" si="25"/>
        <v>0</v>
      </c>
      <c r="Y191" s="75">
        <f>IF(X191&gt;Constantes!$E$29,1000*((X191-Constantes!$E$29)/(Escenarios!$E$9*10000)),0)</f>
        <v>0</v>
      </c>
      <c r="Z191" s="75">
        <f>W191*1000/Escenarios!$E$9/10000+S191</f>
        <v>4.433755842605698E-4</v>
      </c>
      <c r="AA191" s="75">
        <f>MAX(0,AB190+Observaciones!$F190-Y191-Constantes!$D$13)</f>
        <v>0</v>
      </c>
      <c r="AB191" s="75">
        <f>AB190+Observaciones!$F190-Y191-Z191-AA191-AC190</f>
        <v>7.4847660745069433</v>
      </c>
      <c r="AC191" s="75">
        <f>MAX(0,(AB191-Constantes!$D$14)*(1-EXP(-Constantes!$D$22)))</f>
        <v>0</v>
      </c>
      <c r="AD191" s="75">
        <f t="shared" si="26"/>
        <v>163.67097773040834</v>
      </c>
      <c r="AE191" s="75">
        <f>MAX(0,(AD191-Constantes!$D$13)*(1-EXP(-Constantes!$D$23)))</f>
        <v>0.6124951832752813</v>
      </c>
      <c r="AF191" s="75">
        <f t="shared" si="27"/>
        <v>0.6124951832752813</v>
      </c>
      <c r="AG191" s="75">
        <f>0.0526*Y191*Observaciones!$F190^1.218</f>
        <v>0</v>
      </c>
      <c r="AH191" s="75">
        <f>AG191*Constantes!$E$35</f>
        <v>0</v>
      </c>
      <c r="AI191" s="75">
        <f t="shared" si="28"/>
        <v>0</v>
      </c>
      <c r="AJ191" s="15"/>
      <c r="AK191" s="74">
        <v>185</v>
      </c>
      <c r="AL191" s="140">
        <f>ETo!$I190*((1-Constantes!$F$19)*ETo!$K190+ETo!$L190)</f>
        <v>1.4939872572668842</v>
      </c>
      <c r="AM191" s="75">
        <f>MIN(AL191*Constantes!$F$17,0.8*(AV190+Observaciones!$F190-AS191-AU191-Constantes!$D$14))</f>
        <v>-2.8796912556352085E-3</v>
      </c>
      <c r="AN191" s="75">
        <f>IF(Observaciones!$F190&gt;0.05*Constantes!$F$18,((Observaciones!$F190-0.05*Constantes!$F$18)^2)/(Observaciones!$F190+0.95*Constantes!$F$18),0)</f>
        <v>0</v>
      </c>
      <c r="AO191" s="75">
        <f>(AN191*Escenarios!$F$9*10000)/1000</f>
        <v>0</v>
      </c>
      <c r="AP191" s="75">
        <f>(Observaciones!$F190*Constantes!$F$28)/1000</f>
        <v>0</v>
      </c>
      <c r="AQ191" s="75">
        <f>(AL191*Constantes!$F$28)/1000</f>
        <v>1.4939872572668842</v>
      </c>
      <c r="AR191" s="75">
        <f t="shared" si="29"/>
        <v>0</v>
      </c>
      <c r="AS191" s="75">
        <f>IF(AR191&gt;Constantes!$F$29,1000*((AR191-Constantes!$F$29)/(Escenarios!$F$9*10000)),0)</f>
        <v>0</v>
      </c>
      <c r="AT191" s="75">
        <f>AQ191*1000/Escenarios!$F$9/10000+AM191</f>
        <v>1.0828325889855996E-4</v>
      </c>
      <c r="AU191" s="75">
        <f>MAX(0,AV190+Observaciones!$F190-AS191-Constantes!$D$13)</f>
        <v>0</v>
      </c>
      <c r="AV191" s="75">
        <f>AV190+Observaciones!$F190-AS191-AT191-AU191-AW190</f>
        <v>7.496292102671557</v>
      </c>
      <c r="AW191" s="75">
        <f>MAX(0,(AV191-Constantes!$D$14)*(1-EXP(-Constantes!$D$22)))</f>
        <v>0</v>
      </c>
      <c r="AX191" s="75">
        <f t="shared" si="30"/>
        <v>164.56985864146907</v>
      </c>
      <c r="AY191" s="75">
        <f>MAX(0,(AX191-Constantes!$D$13)*(1-EXP(-Constantes!$D$23)))</f>
        <v>0.61870420726999464</v>
      </c>
      <c r="AZ191" s="75">
        <f t="shared" si="31"/>
        <v>0.61870420726999464</v>
      </c>
      <c r="BA191" s="75">
        <f>0.0526*AS191*Observaciones!$F190^1.218</f>
        <v>0</v>
      </c>
      <c r="BB191" s="75">
        <f>BA191*Constantes!$F$35</f>
        <v>0</v>
      </c>
      <c r="BC191" s="75">
        <f t="shared" si="32"/>
        <v>0</v>
      </c>
      <c r="BD191" s="15"/>
      <c r="BE191" s="74">
        <v>185</v>
      </c>
      <c r="BF191" s="75">
        <f>0.0526*Observaciones!$F190^2.218</f>
        <v>0</v>
      </c>
      <c r="BG191" s="75">
        <f>IF(Observaciones!$F190&gt;0.05*$BK$7,((Observaciones!$F190-0.05*$BK$7)^2)/(Observaciones!$F190+0.95*$BK$7),0)</f>
        <v>0</v>
      </c>
      <c r="BH191" s="75">
        <f>0.0526*BG191*Observaciones!$F190^1.218</f>
        <v>0</v>
      </c>
      <c r="BI191" s="28"/>
      <c r="BJ191" s="28"/>
      <c r="BK191" s="103"/>
      <c r="BL191" s="38"/>
    </row>
    <row r="192" spans="2:64" s="2" customFormat="1">
      <c r="B192" s="37"/>
      <c r="C192" s="74">
        <v>186</v>
      </c>
      <c r="D192" s="140">
        <f>ETo!$I191*((1-Constantes!$D$19)*ETo!$K191+ETo!$L191)</f>
        <v>1.5308541254293173</v>
      </c>
      <c r="E192" s="75">
        <f>MIN(D192*Constantes!$D$17,0.8*(H191+Observaciones!$F191-F192-G192-Constantes!$D$14))</f>
        <v>3.339550858072471E-14</v>
      </c>
      <c r="F192" s="75">
        <f>IF(Observaciones!$F191&gt;0.05*Constantes!$D$18,((Observaciones!$F191-0.05*Constantes!$D$18)^2)/(Observaciones!$F191+0.95*Constantes!$D$18),0)</f>
        <v>0</v>
      </c>
      <c r="G192" s="75">
        <f>MAX(0,H191+Observaciones!$F191-F192-Constantes!$D$13)</f>
        <v>0</v>
      </c>
      <c r="H192" s="75">
        <f>H191+Observaciones!$F191-F192-E192-G192-I191</f>
        <v>7.5000000000000071</v>
      </c>
      <c r="I192" s="75">
        <f>MAX(0,(H192-Constantes!$D$14)*(1-EXP(-Constantes!$D$22)))</f>
        <v>9.7822518133062869E-17</v>
      </c>
      <c r="J192" s="75">
        <f t="shared" si="22"/>
        <v>158.37340992482169</v>
      </c>
      <c r="K192" s="75">
        <f>MAX(0,(J192-Constantes!$D$13)*(1-EXP(-Constantes!$D$23)))</f>
        <v>0.57590220948557991</v>
      </c>
      <c r="L192" s="75">
        <f t="shared" si="23"/>
        <v>0.57590220948558002</v>
      </c>
      <c r="M192" s="75">
        <f>0.0526*F192*Observaciones!$F191^1.218</f>
        <v>0</v>
      </c>
      <c r="N192" s="75">
        <f>M192*Constantes!$D$35</f>
        <v>0</v>
      </c>
      <c r="O192" s="75">
        <f t="shared" si="24"/>
        <v>0</v>
      </c>
      <c r="P192" s="15"/>
      <c r="Q192" s="74">
        <v>186</v>
      </c>
      <c r="R192" s="140">
        <f>ETo!$I191*((1-Constantes!$E$19)*ETo!$K191+ETo!$L191)</f>
        <v>1.5308541254293173</v>
      </c>
      <c r="S192" s="75">
        <f>MIN(R192*Constantes!$E$17,0.8*(AB191+Observaciones!$F191-Y192-AA192-Constantes!$D$14))</f>
        <v>-1.218714039444535E-2</v>
      </c>
      <c r="T192" s="75">
        <f>IF(Observaciones!$F191&gt;0.05*Constantes!$E$18,((Observaciones!$F191-0.05*Constantes!$E$18)^2)/(Observaciones!$F191+0.95*Constantes!$E$18),0)</f>
        <v>0</v>
      </c>
      <c r="U192" s="75">
        <f>(T192*Escenarios!$E$9*10000)/1000</f>
        <v>0</v>
      </c>
      <c r="V192" s="75">
        <f>(Observaciones!$F191*Constantes!$E$28)/1000</f>
        <v>0</v>
      </c>
      <c r="W192" s="75">
        <f>(R192*Constantes!$E$28)/1000</f>
        <v>6.1234165017172693</v>
      </c>
      <c r="X192" s="75">
        <f t="shared" si="25"/>
        <v>0</v>
      </c>
      <c r="Y192" s="75">
        <f>IF(X192&gt;Constantes!$E$29,1000*((X192-Constantes!$E$29)/(Escenarios!$E$9*10000)),0)</f>
        <v>0</v>
      </c>
      <c r="Z192" s="75">
        <f>W192*1000/Escenarios!$E$9/10000+S192</f>
        <v>5.9692608989187282E-5</v>
      </c>
      <c r="AA192" s="75">
        <f>MAX(0,AB191+Observaciones!$F191-Y192-Constantes!$D$13)</f>
        <v>0</v>
      </c>
      <c r="AB192" s="75">
        <f>AB191+Observaciones!$F191-Y192-Z192-AA192-AC191</f>
        <v>7.4847063818979542</v>
      </c>
      <c r="AC192" s="75">
        <f>MAX(0,(AB192-Constantes!$D$14)*(1-EXP(-Constantes!$D$22)))</f>
        <v>0</v>
      </c>
      <c r="AD192" s="75">
        <f t="shared" si="26"/>
        <v>163.05848254713305</v>
      </c>
      <c r="AE192" s="75">
        <f>MAX(0,(AD192-Constantes!$D$13)*(1-EXP(-Constantes!$D$23)))</f>
        <v>0.60826437000201372</v>
      </c>
      <c r="AF192" s="75">
        <f t="shared" si="27"/>
        <v>0.60826437000201372</v>
      </c>
      <c r="AG192" s="75">
        <f>0.0526*Y192*Observaciones!$F191^1.218</f>
        <v>0</v>
      </c>
      <c r="AH192" s="75">
        <f>AG192*Constantes!$E$35</f>
        <v>0</v>
      </c>
      <c r="AI192" s="75">
        <f t="shared" si="28"/>
        <v>0</v>
      </c>
      <c r="AJ192" s="15"/>
      <c r="AK192" s="74">
        <v>186</v>
      </c>
      <c r="AL192" s="140">
        <f>ETo!$I191*((1-Constantes!$F$19)*ETo!$K191+ETo!$L191)</f>
        <v>1.4904696016561396</v>
      </c>
      <c r="AM192" s="75">
        <f>MIN(AL192*Constantes!$F$17,0.8*(AV191+Observaciones!$F191-AS192-AU192-Constantes!$D$14))</f>
        <v>-2.9663178627544087E-3</v>
      </c>
      <c r="AN192" s="75">
        <f>IF(Observaciones!$F191&gt;0.05*Constantes!$F$18,((Observaciones!$F191-0.05*Constantes!$F$18)^2)/(Observaciones!$F191+0.95*Constantes!$F$18),0)</f>
        <v>0</v>
      </c>
      <c r="AO192" s="75">
        <f>(AN192*Escenarios!$F$9*10000)/1000</f>
        <v>0</v>
      </c>
      <c r="AP192" s="75">
        <f>(Observaciones!$F191*Constantes!$F$28)/1000</f>
        <v>0</v>
      </c>
      <c r="AQ192" s="75">
        <f>(AL192*Constantes!$F$28)/1000</f>
        <v>1.4904696016561396</v>
      </c>
      <c r="AR192" s="75">
        <f t="shared" si="29"/>
        <v>0</v>
      </c>
      <c r="AS192" s="75">
        <f>IF(AR192&gt;Constantes!$F$29,1000*((AR192-Constantes!$F$29)/(Escenarios!$F$9*10000)),0)</f>
        <v>0</v>
      </c>
      <c r="AT192" s="75">
        <f>AQ192*1000/Escenarios!$F$9/10000+AM192</f>
        <v>1.4621340557870784E-5</v>
      </c>
      <c r="AU192" s="75">
        <f>MAX(0,AV191+Observaciones!$F191-AS192-Constantes!$D$13)</f>
        <v>0</v>
      </c>
      <c r="AV192" s="75">
        <f>AV191+Observaciones!$F191-AS192-AT192-AU192-AW191</f>
        <v>7.4962774813309991</v>
      </c>
      <c r="AW192" s="75">
        <f>MAX(0,(AV192-Constantes!$D$14)*(1-EXP(-Constantes!$D$22)))</f>
        <v>0</v>
      </c>
      <c r="AX192" s="75">
        <f t="shared" si="30"/>
        <v>163.95115443419908</v>
      </c>
      <c r="AY192" s="75">
        <f>MAX(0,(AX192-Constantes!$D$13)*(1-EXP(-Constantes!$D$23)))</f>
        <v>0.61443050513515207</v>
      </c>
      <c r="AZ192" s="75">
        <f t="shared" si="31"/>
        <v>0.61443050513515207</v>
      </c>
      <c r="BA192" s="75">
        <f>0.0526*AS192*Observaciones!$F191^1.218</f>
        <v>0</v>
      </c>
      <c r="BB192" s="75">
        <f>BA192*Constantes!$F$35</f>
        <v>0</v>
      </c>
      <c r="BC192" s="75">
        <f t="shared" si="32"/>
        <v>0</v>
      </c>
      <c r="BD192" s="15"/>
      <c r="BE192" s="74">
        <v>186</v>
      </c>
      <c r="BF192" s="75">
        <f>0.0526*Observaciones!$F191^2.218</f>
        <v>0</v>
      </c>
      <c r="BG192" s="75">
        <f>IF(Observaciones!$F191&gt;0.05*$BK$7,((Observaciones!$F191-0.05*$BK$7)^2)/(Observaciones!$F191+0.95*$BK$7),0)</f>
        <v>0</v>
      </c>
      <c r="BH192" s="75">
        <f>0.0526*BG192*Observaciones!$F191^1.218</f>
        <v>0</v>
      </c>
      <c r="BI192" s="28"/>
      <c r="BJ192" s="28"/>
      <c r="BK192" s="103"/>
      <c r="BL192" s="38"/>
    </row>
    <row r="193" spans="2:64" s="2" customFormat="1">
      <c r="B193" s="37"/>
      <c r="C193" s="74">
        <v>187</v>
      </c>
      <c r="D193" s="140">
        <f>ETo!$I192*((1-Constantes!$D$19)*ETo!$K192+ETo!$L192)</f>
        <v>1.5433436231498125</v>
      </c>
      <c r="E193" s="75">
        <f>MIN(D193*Constantes!$D$17,0.8*(H192+Observaciones!$F192-F193-G193-Constantes!$D$14))</f>
        <v>5.6843418860808018E-15</v>
      </c>
      <c r="F193" s="75">
        <f>IF(Observaciones!$F192&gt;0.05*Constantes!$D$18,((Observaciones!$F192-0.05*Constantes!$D$18)^2)/(Observaciones!$F192+0.95*Constantes!$D$18),0)</f>
        <v>0</v>
      </c>
      <c r="G193" s="75">
        <f>MAX(0,H192+Observaciones!$F192-F193-Constantes!$D$13)</f>
        <v>0</v>
      </c>
      <c r="H193" s="75">
        <f>H192+Observaciones!$F192-F193-E193-G193-I192</f>
        <v>7.5000000000000018</v>
      </c>
      <c r="I193" s="75">
        <f>MAX(0,(H193-Constantes!$D$14)*(1-EXP(-Constantes!$D$22)))</f>
        <v>2.4455629533265717E-17</v>
      </c>
      <c r="J193" s="75">
        <f t="shared" si="22"/>
        <v>157.79750771533611</v>
      </c>
      <c r="K193" s="75">
        <f>MAX(0,(J193-Constantes!$D$13)*(1-EXP(-Constantes!$D$23)))</f>
        <v>0.57192416234573717</v>
      </c>
      <c r="L193" s="75">
        <f t="shared" si="23"/>
        <v>0.57192416234573717</v>
      </c>
      <c r="M193" s="75">
        <f>0.0526*F193*Observaciones!$F192^1.218</f>
        <v>0</v>
      </c>
      <c r="N193" s="75">
        <f>M193*Constantes!$D$35</f>
        <v>0</v>
      </c>
      <c r="O193" s="75">
        <f t="shared" si="24"/>
        <v>0</v>
      </c>
      <c r="P193" s="15"/>
      <c r="Q193" s="74">
        <v>187</v>
      </c>
      <c r="R193" s="140">
        <f>ETo!$I192*((1-Constantes!$E$19)*ETo!$K192+ETo!$L192)</f>
        <v>1.5433436231498125</v>
      </c>
      <c r="S193" s="75">
        <f>MIN(R193*Constantes!$E$17,0.8*(AB192+Observaciones!$F192-Y193-AA193-Constantes!$D$14))</f>
        <v>-1.2234894481636616E-2</v>
      </c>
      <c r="T193" s="75">
        <f>IF(Observaciones!$F192&gt;0.05*Constantes!$E$18,((Observaciones!$F192-0.05*Constantes!$E$18)^2)/(Observaciones!$F192+0.95*Constantes!$E$18),0)</f>
        <v>0</v>
      </c>
      <c r="U193" s="75">
        <f>(T193*Escenarios!$E$9*10000)/1000</f>
        <v>0</v>
      </c>
      <c r="V193" s="75">
        <f>(Observaciones!$F192*Constantes!$E$28)/1000</f>
        <v>0</v>
      </c>
      <c r="W193" s="75">
        <f>(R193*Constantes!$E$28)/1000</f>
        <v>6.1733744925992502</v>
      </c>
      <c r="X193" s="75">
        <f t="shared" si="25"/>
        <v>0</v>
      </c>
      <c r="Y193" s="75">
        <f>IF(X193&gt;Constantes!$E$29,1000*((X193-Constantes!$E$29)/(Escenarios!$E$9*10000)),0)</f>
        <v>0</v>
      </c>
      <c r="Z193" s="75">
        <f>W193*1000/Escenarios!$E$9/10000+S193</f>
        <v>1.1185450356188467E-4</v>
      </c>
      <c r="AA193" s="75">
        <f>MAX(0,AB192+Observaciones!$F192-Y193-Constantes!$D$13)</f>
        <v>0</v>
      </c>
      <c r="AB193" s="75">
        <f>AB192+Observaciones!$F192-Y193-Z193-AA193-AC192</f>
        <v>7.4845945273943926</v>
      </c>
      <c r="AC193" s="75">
        <f>MAX(0,(AB193-Constantes!$D$14)*(1-EXP(-Constantes!$D$22)))</f>
        <v>0</v>
      </c>
      <c r="AD193" s="75">
        <f t="shared" si="26"/>
        <v>162.45021817713103</v>
      </c>
      <c r="AE193" s="75">
        <f>MAX(0,(AD193-Constantes!$D$13)*(1-EXP(-Constantes!$D$23)))</f>
        <v>0.6040627810907363</v>
      </c>
      <c r="AF193" s="75">
        <f t="shared" si="27"/>
        <v>0.6040627810907363</v>
      </c>
      <c r="AG193" s="75">
        <f>0.0526*Y193*Observaciones!$F192^1.218</f>
        <v>0</v>
      </c>
      <c r="AH193" s="75">
        <f>AG193*Constantes!$E$35</f>
        <v>0</v>
      </c>
      <c r="AI193" s="75">
        <f t="shared" si="28"/>
        <v>0</v>
      </c>
      <c r="AJ193" s="15"/>
      <c r="AK193" s="74">
        <v>187</v>
      </c>
      <c r="AL193" s="140">
        <f>ETo!$I192*((1-Constantes!$F$19)*ETo!$K192+ETo!$L192)</f>
        <v>1.5026954487048088</v>
      </c>
      <c r="AM193" s="75">
        <f>MIN(AL193*Constantes!$F$17,0.8*(AV192+Observaciones!$F192-AS193-AU193-Constantes!$D$14))</f>
        <v>-2.9780149352006905E-3</v>
      </c>
      <c r="AN193" s="75">
        <f>IF(Observaciones!$F192&gt;0.05*Constantes!$F$18,((Observaciones!$F192-0.05*Constantes!$F$18)^2)/(Observaciones!$F192+0.95*Constantes!$F$18),0)</f>
        <v>0</v>
      </c>
      <c r="AO193" s="75">
        <f>(AN193*Escenarios!$F$9*10000)/1000</f>
        <v>0</v>
      </c>
      <c r="AP193" s="75">
        <f>(Observaciones!$F192*Constantes!$F$28)/1000</f>
        <v>0</v>
      </c>
      <c r="AQ193" s="75">
        <f>(AL193*Constantes!$F$28)/1000</f>
        <v>1.5026954487048088</v>
      </c>
      <c r="AR193" s="75">
        <f t="shared" si="29"/>
        <v>0</v>
      </c>
      <c r="AS193" s="75">
        <f>IF(AR193&gt;Constantes!$F$29,1000*((AR193-Constantes!$F$29)/(Escenarios!$F$9*10000)),0)</f>
        <v>0</v>
      </c>
      <c r="AT193" s="75">
        <f>AQ193*1000/Escenarios!$F$9/10000+AM193</f>
        <v>2.7375962208926741E-5</v>
      </c>
      <c r="AU193" s="75">
        <f>MAX(0,AV192+Observaciones!$F192-AS193-Constantes!$D$13)</f>
        <v>0</v>
      </c>
      <c r="AV193" s="75">
        <f>AV192+Observaciones!$F192-AS193-AT193-AU193-AW192</f>
        <v>7.49625010536879</v>
      </c>
      <c r="AW193" s="75">
        <f>MAX(0,(AV193-Constantes!$D$14)*(1-EXP(-Constantes!$D$22)))</f>
        <v>0</v>
      </c>
      <c r="AX193" s="75">
        <f t="shared" si="30"/>
        <v>163.33672392906394</v>
      </c>
      <c r="AY193" s="75">
        <f>MAX(0,(AX193-Constantes!$D$13)*(1-EXP(-Constantes!$D$23)))</f>
        <v>0.61018632361730674</v>
      </c>
      <c r="AZ193" s="75">
        <f t="shared" si="31"/>
        <v>0.61018632361730674</v>
      </c>
      <c r="BA193" s="75">
        <f>0.0526*AS193*Observaciones!$F192^1.218</f>
        <v>0</v>
      </c>
      <c r="BB193" s="75">
        <f>BA193*Constantes!$F$35</f>
        <v>0</v>
      </c>
      <c r="BC193" s="75">
        <f t="shared" si="32"/>
        <v>0</v>
      </c>
      <c r="BD193" s="15"/>
      <c r="BE193" s="74">
        <v>187</v>
      </c>
      <c r="BF193" s="75">
        <f>0.0526*Observaciones!$F192^2.218</f>
        <v>0</v>
      </c>
      <c r="BG193" s="75">
        <f>IF(Observaciones!$F192&gt;0.05*$BK$7,((Observaciones!$F192-0.05*$BK$7)^2)/(Observaciones!$F192+0.95*$BK$7),0)</f>
        <v>0</v>
      </c>
      <c r="BH193" s="75">
        <f>0.0526*BG193*Observaciones!$F192^1.218</f>
        <v>0</v>
      </c>
      <c r="BI193" s="28"/>
      <c r="BJ193" s="28"/>
      <c r="BK193" s="103"/>
      <c r="BL193" s="38"/>
    </row>
    <row r="194" spans="2:64" s="2" customFormat="1">
      <c r="B194" s="37"/>
      <c r="C194" s="74">
        <v>188</v>
      </c>
      <c r="D194" s="140">
        <f>ETo!$I193*((1-Constantes!$D$19)*ETo!$K193+ETo!$L193)</f>
        <v>1.4789386635299151</v>
      </c>
      <c r="E194" s="75">
        <f>MIN(D194*Constantes!$D$17,0.8*(H193+Observaciones!$F193-F194-G194-Constantes!$D$14))</f>
        <v>1.4210854715202005E-15</v>
      </c>
      <c r="F194" s="75">
        <f>IF(Observaciones!$F193&gt;0.05*Constantes!$D$18,((Observaciones!$F193-0.05*Constantes!$D$18)^2)/(Observaciones!$F193+0.95*Constantes!$D$18),0)</f>
        <v>0</v>
      </c>
      <c r="G194" s="75">
        <f>MAX(0,H193+Observaciones!$F193-F194-Constantes!$D$13)</f>
        <v>0</v>
      </c>
      <c r="H194" s="75">
        <f>H193+Observaciones!$F193-F194-E194-G194-I193</f>
        <v>7.5</v>
      </c>
      <c r="I194" s="75">
        <f>MAX(0,(H194-Constantes!$D$14)*(1-EXP(-Constantes!$D$22)))</f>
        <v>0</v>
      </c>
      <c r="J194" s="75">
        <f t="shared" si="22"/>
        <v>157.22558355299037</v>
      </c>
      <c r="K194" s="75">
        <f>MAX(0,(J194-Constantes!$D$13)*(1-EXP(-Constantes!$D$23)))</f>
        <v>0.56797359358466459</v>
      </c>
      <c r="L194" s="75">
        <f t="shared" si="23"/>
        <v>0.56797359358466459</v>
      </c>
      <c r="M194" s="75">
        <f>0.0526*F194*Observaciones!$F193^1.218</f>
        <v>0</v>
      </c>
      <c r="N194" s="75">
        <f>M194*Constantes!$D$35</f>
        <v>0</v>
      </c>
      <c r="O194" s="75">
        <f t="shared" si="24"/>
        <v>0</v>
      </c>
      <c r="P194" s="15"/>
      <c r="Q194" s="74">
        <v>188</v>
      </c>
      <c r="R194" s="140">
        <f>ETo!$I193*((1-Constantes!$E$19)*ETo!$K193+ETo!$L193)</f>
        <v>1.4789386635299151</v>
      </c>
      <c r="S194" s="75">
        <f>MIN(R194*Constantes!$E$17,0.8*(AB193+Observaciones!$F193-Y194-AA194-Constantes!$D$14))</f>
        <v>-1.2324378084485943E-2</v>
      </c>
      <c r="T194" s="75">
        <f>IF(Observaciones!$F193&gt;0.05*Constantes!$E$18,((Observaciones!$F193-0.05*Constantes!$E$18)^2)/(Observaciones!$F193+0.95*Constantes!$E$18),0)</f>
        <v>0</v>
      </c>
      <c r="U194" s="75">
        <f>(T194*Escenarios!$E$9*10000)/1000</f>
        <v>0</v>
      </c>
      <c r="V194" s="75">
        <f>(Observaciones!$F193*Constantes!$E$28)/1000</f>
        <v>0</v>
      </c>
      <c r="W194" s="75">
        <f>(R194*Constantes!$E$28)/1000</f>
        <v>5.9157546541196604</v>
      </c>
      <c r="X194" s="75">
        <f t="shared" si="25"/>
        <v>0</v>
      </c>
      <c r="Y194" s="75">
        <f>IF(X194&gt;Constantes!$E$29,1000*((X194-Constantes!$E$29)/(Escenarios!$E$9*10000)),0)</f>
        <v>0</v>
      </c>
      <c r="Z194" s="75">
        <f>W194*1000/Escenarios!$E$9/10000+S194</f>
        <v>-4.9286877624662127E-4</v>
      </c>
      <c r="AA194" s="75">
        <f>MAX(0,AB193+Observaciones!$F193-Y194-Constantes!$D$13)</f>
        <v>0</v>
      </c>
      <c r="AB194" s="75">
        <f>AB193+Observaciones!$F193-Y194-Z194-AA194-AC193</f>
        <v>7.4850873961706395</v>
      </c>
      <c r="AC194" s="75">
        <f>MAX(0,(AB194-Constantes!$D$14)*(1-EXP(-Constantes!$D$22)))</f>
        <v>0</v>
      </c>
      <c r="AD194" s="75">
        <f t="shared" si="26"/>
        <v>161.8461553960403</v>
      </c>
      <c r="AE194" s="75">
        <f>MAX(0,(AD194-Constantes!$D$13)*(1-EXP(-Constantes!$D$23)))</f>
        <v>0.59989021467403536</v>
      </c>
      <c r="AF194" s="75">
        <f t="shared" si="27"/>
        <v>0.59989021467403536</v>
      </c>
      <c r="AG194" s="75">
        <f>0.0526*Y194*Observaciones!$F193^1.218</f>
        <v>0</v>
      </c>
      <c r="AH194" s="75">
        <f>AG194*Constantes!$E$35</f>
        <v>0</v>
      </c>
      <c r="AI194" s="75">
        <f t="shared" si="28"/>
        <v>0</v>
      </c>
      <c r="AJ194" s="15"/>
      <c r="AK194" s="74">
        <v>188</v>
      </c>
      <c r="AL194" s="140">
        <f>ETo!$I193*((1-Constantes!$F$19)*ETo!$K193+ETo!$L193)</f>
        <v>1.4398405897469797</v>
      </c>
      <c r="AM194" s="75">
        <f>MIN(AL194*Constantes!$F$17,0.8*(AV193+Observaciones!$F193-AS194-AU194-Constantes!$D$14))</f>
        <v>-2.9999157049680038E-3</v>
      </c>
      <c r="AN194" s="75">
        <f>IF(Observaciones!$F193&gt;0.05*Constantes!$F$18,((Observaciones!$F193-0.05*Constantes!$F$18)^2)/(Observaciones!$F193+0.95*Constantes!$F$18),0)</f>
        <v>0</v>
      </c>
      <c r="AO194" s="75">
        <f>(AN194*Escenarios!$F$9*10000)/1000</f>
        <v>0</v>
      </c>
      <c r="AP194" s="75">
        <f>(Observaciones!$F193*Constantes!$F$28)/1000</f>
        <v>0</v>
      </c>
      <c r="AQ194" s="75">
        <f>(AL194*Constantes!$F$28)/1000</f>
        <v>1.4398405897469797</v>
      </c>
      <c r="AR194" s="75">
        <f t="shared" si="29"/>
        <v>0</v>
      </c>
      <c r="AS194" s="75">
        <f>IF(AR194&gt;Constantes!$F$29,1000*((AR194-Constantes!$F$29)/(Escenarios!$F$9*10000)),0)</f>
        <v>0</v>
      </c>
      <c r="AT194" s="75">
        <f>AQ194*1000/Escenarios!$F$9/10000+AM194</f>
        <v>-1.2023452547404436E-4</v>
      </c>
      <c r="AU194" s="75">
        <f>MAX(0,AV193+Observaciones!$F193-AS194-Constantes!$D$13)</f>
        <v>0</v>
      </c>
      <c r="AV194" s="75">
        <f>AV193+Observaciones!$F193-AS194-AT194-AU194-AW193</f>
        <v>7.4963703398942636</v>
      </c>
      <c r="AW194" s="75">
        <f>MAX(0,(AV194-Constantes!$D$14)*(1-EXP(-Constantes!$D$22)))</f>
        <v>0</v>
      </c>
      <c r="AX194" s="75">
        <f t="shared" si="30"/>
        <v>162.72653760544662</v>
      </c>
      <c r="AY194" s="75">
        <f>MAX(0,(AX194-Constantes!$D$13)*(1-EXP(-Constantes!$D$23)))</f>
        <v>0.6059714588026619</v>
      </c>
      <c r="AZ194" s="75">
        <f t="shared" si="31"/>
        <v>0.6059714588026619</v>
      </c>
      <c r="BA194" s="75">
        <f>0.0526*AS194*Observaciones!$F193^1.218</f>
        <v>0</v>
      </c>
      <c r="BB194" s="75">
        <f>BA194*Constantes!$F$35</f>
        <v>0</v>
      </c>
      <c r="BC194" s="75">
        <f t="shared" si="32"/>
        <v>0</v>
      </c>
      <c r="BD194" s="15"/>
      <c r="BE194" s="74">
        <v>188</v>
      </c>
      <c r="BF194" s="75">
        <f>0.0526*Observaciones!$F193^2.218</f>
        <v>0</v>
      </c>
      <c r="BG194" s="75">
        <f>IF(Observaciones!$F193&gt;0.05*$BK$7,((Observaciones!$F193-0.05*$BK$7)^2)/(Observaciones!$F193+0.95*$BK$7),0)</f>
        <v>0</v>
      </c>
      <c r="BH194" s="75">
        <f>0.0526*BG194*Observaciones!$F193^1.218</f>
        <v>0</v>
      </c>
      <c r="BI194" s="28"/>
      <c r="BJ194" s="28"/>
      <c r="BK194" s="103"/>
      <c r="BL194" s="38"/>
    </row>
    <row r="195" spans="2:64" s="2" customFormat="1">
      <c r="B195" s="37"/>
      <c r="C195" s="74">
        <v>189</v>
      </c>
      <c r="D195" s="140">
        <f>ETo!$I194*((1-Constantes!$D$19)*ETo!$K194+ETo!$L194)</f>
        <v>1.4328258850176703</v>
      </c>
      <c r="E195" s="75">
        <f>MIN(D195*Constantes!$D$17,0.8*(H194+Observaciones!$F194-F195-G195-Constantes!$D$14))</f>
        <v>0</v>
      </c>
      <c r="F195" s="75">
        <f>IF(Observaciones!$F194&gt;0.05*Constantes!$D$18,((Observaciones!$F194-0.05*Constantes!$D$18)^2)/(Observaciones!$F194+0.95*Constantes!$D$18),0)</f>
        <v>0</v>
      </c>
      <c r="G195" s="75">
        <f>MAX(0,H194+Observaciones!$F194-F195-Constantes!$D$13)</f>
        <v>0</v>
      </c>
      <c r="H195" s="75">
        <f>H194+Observaciones!$F194-F195-E195-G195-I194</f>
        <v>7.5</v>
      </c>
      <c r="I195" s="75">
        <f>MAX(0,(H195-Constantes!$D$14)*(1-EXP(-Constantes!$D$22)))</f>
        <v>0</v>
      </c>
      <c r="J195" s="75">
        <f t="shared" si="22"/>
        <v>156.6576099594057</v>
      </c>
      <c r="K195" s="75">
        <f>MAX(0,(J195-Constantes!$D$13)*(1-EXP(-Constantes!$D$23)))</f>
        <v>0.5640503133953354</v>
      </c>
      <c r="L195" s="75">
        <f t="shared" si="23"/>
        <v>0.5640503133953354</v>
      </c>
      <c r="M195" s="75">
        <f>0.0526*F195*Observaciones!$F194^1.218</f>
        <v>0</v>
      </c>
      <c r="N195" s="75">
        <f>M195*Constantes!$D$35</f>
        <v>0</v>
      </c>
      <c r="O195" s="75">
        <f t="shared" si="24"/>
        <v>0</v>
      </c>
      <c r="P195" s="15"/>
      <c r="Q195" s="74">
        <v>189</v>
      </c>
      <c r="R195" s="140">
        <f>ETo!$I194*((1-Constantes!$E$19)*ETo!$K194+ETo!$L194)</f>
        <v>1.4328258850176703</v>
      </c>
      <c r="S195" s="75">
        <f>MIN(R195*Constantes!$E$17,0.8*(AB194+Observaciones!$F194-Y195-AA195-Constantes!$D$14))</f>
        <v>-1.193008306348844E-2</v>
      </c>
      <c r="T195" s="75">
        <f>IF(Observaciones!$F194&gt;0.05*Constantes!$E$18,((Observaciones!$F194-0.05*Constantes!$E$18)^2)/(Observaciones!$F194+0.95*Constantes!$E$18),0)</f>
        <v>0</v>
      </c>
      <c r="U195" s="75">
        <f>(T195*Escenarios!$E$9*10000)/1000</f>
        <v>0</v>
      </c>
      <c r="V195" s="75">
        <f>(Observaciones!$F194*Constantes!$E$28)/1000</f>
        <v>0</v>
      </c>
      <c r="W195" s="75">
        <f>(R195*Constantes!$E$28)/1000</f>
        <v>5.7313035400706811</v>
      </c>
      <c r="X195" s="75">
        <f t="shared" si="25"/>
        <v>0</v>
      </c>
      <c r="Y195" s="75">
        <f>IF(X195&gt;Constantes!$E$29,1000*((X195-Constantes!$E$29)/(Escenarios!$E$9*10000)),0)</f>
        <v>0</v>
      </c>
      <c r="Z195" s="75">
        <f>W195*1000/Escenarios!$E$9/10000+S195</f>
        <v>-4.6747598334707756E-4</v>
      </c>
      <c r="AA195" s="75">
        <f>MAX(0,AB194+Observaciones!$F194-Y195-Constantes!$D$13)</f>
        <v>0</v>
      </c>
      <c r="AB195" s="75">
        <f>AB194+Observaciones!$F194-Y195-Z195-AA195-AC194</f>
        <v>7.4855548721539868</v>
      </c>
      <c r="AC195" s="75">
        <f>MAX(0,(AB195-Constantes!$D$14)*(1-EXP(-Constantes!$D$22)))</f>
        <v>0</v>
      </c>
      <c r="AD195" s="75">
        <f t="shared" si="26"/>
        <v>161.24626518136625</v>
      </c>
      <c r="AE195" s="75">
        <f>MAX(0,(AD195-Constantes!$D$13)*(1-EXP(-Constantes!$D$23)))</f>
        <v>0.59574647027889682</v>
      </c>
      <c r="AF195" s="75">
        <f t="shared" si="27"/>
        <v>0.59574647027889682</v>
      </c>
      <c r="AG195" s="75">
        <f>0.0526*Y195*Observaciones!$F194^1.218</f>
        <v>0</v>
      </c>
      <c r="AH195" s="75">
        <f>AG195*Constantes!$E$35</f>
        <v>0</v>
      </c>
      <c r="AI195" s="75">
        <f t="shared" si="28"/>
        <v>0</v>
      </c>
      <c r="AJ195" s="15"/>
      <c r="AK195" s="74">
        <v>189</v>
      </c>
      <c r="AL195" s="140">
        <f>ETo!$I194*((1-Constantes!$F$19)*ETo!$K194+ETo!$L194)</f>
        <v>1.3949112490008093</v>
      </c>
      <c r="AM195" s="75">
        <f>MIN(AL195*Constantes!$F$17,0.8*(AV194+Observaciones!$F194-AS195-AU195-Constantes!$D$14))</f>
        <v>-2.9037280845891191E-3</v>
      </c>
      <c r="AN195" s="75">
        <f>IF(Observaciones!$F194&gt;0.05*Constantes!$F$18,((Observaciones!$F194-0.05*Constantes!$F$18)^2)/(Observaciones!$F194+0.95*Constantes!$F$18),0)</f>
        <v>0</v>
      </c>
      <c r="AO195" s="75">
        <f>(AN195*Escenarios!$F$9*10000)/1000</f>
        <v>0</v>
      </c>
      <c r="AP195" s="75">
        <f>(Observaciones!$F194*Constantes!$F$28)/1000</f>
        <v>0</v>
      </c>
      <c r="AQ195" s="75">
        <f>(AL195*Constantes!$F$28)/1000</f>
        <v>1.3949112490008093</v>
      </c>
      <c r="AR195" s="75">
        <f t="shared" si="29"/>
        <v>0</v>
      </c>
      <c r="AS195" s="75">
        <f>IF(AR195&gt;Constantes!$F$29,1000*((AR195-Constantes!$F$29)/(Escenarios!$F$9*10000)),0)</f>
        <v>0</v>
      </c>
      <c r="AT195" s="75">
        <f>AQ195*1000/Escenarios!$F$9/10000+AM195</f>
        <v>-1.1390558658750044E-4</v>
      </c>
      <c r="AU195" s="75">
        <f>MAX(0,AV194+Observaciones!$F194-AS195-Constantes!$D$13)</f>
        <v>0</v>
      </c>
      <c r="AV195" s="75">
        <f>AV194+Observaciones!$F194-AS195-AT195-AU195-AW194</f>
        <v>7.4964842454808513</v>
      </c>
      <c r="AW195" s="75">
        <f>MAX(0,(AV195-Constantes!$D$14)*(1-EXP(-Constantes!$D$22)))</f>
        <v>0</v>
      </c>
      <c r="AX195" s="75">
        <f t="shared" si="30"/>
        <v>162.12056614664397</v>
      </c>
      <c r="AY195" s="75">
        <f>MAX(0,(AX195-Constantes!$D$13)*(1-EXP(-Constantes!$D$23)))</f>
        <v>0.60178570818595656</v>
      </c>
      <c r="AZ195" s="75">
        <f t="shared" si="31"/>
        <v>0.60178570818595656</v>
      </c>
      <c r="BA195" s="75">
        <f>0.0526*AS195*Observaciones!$F194^1.218</f>
        <v>0</v>
      </c>
      <c r="BB195" s="75">
        <f>BA195*Constantes!$F$35</f>
        <v>0</v>
      </c>
      <c r="BC195" s="75">
        <f t="shared" si="32"/>
        <v>0</v>
      </c>
      <c r="BD195" s="15"/>
      <c r="BE195" s="74">
        <v>189</v>
      </c>
      <c r="BF195" s="75">
        <f>0.0526*Observaciones!$F194^2.218</f>
        <v>0</v>
      </c>
      <c r="BG195" s="75">
        <f>IF(Observaciones!$F194&gt;0.05*$BK$7,((Observaciones!$F194-0.05*$BK$7)^2)/(Observaciones!$F194+0.95*$BK$7),0)</f>
        <v>0</v>
      </c>
      <c r="BH195" s="75">
        <f>0.0526*BG195*Observaciones!$F194^1.218</f>
        <v>0</v>
      </c>
      <c r="BI195" s="28"/>
      <c r="BJ195" s="28"/>
      <c r="BK195" s="103"/>
      <c r="BL195" s="38"/>
    </row>
    <row r="196" spans="2:64" s="2" customFormat="1">
      <c r="B196" s="37"/>
      <c r="C196" s="74">
        <v>190</v>
      </c>
      <c r="D196" s="140">
        <f>ETo!$I195*((1-Constantes!$D$19)*ETo!$K195+ETo!$L195)</f>
        <v>1.3992122117247392</v>
      </c>
      <c r="E196" s="75">
        <f>MIN(D196*Constantes!$D$17,0.8*(H195+Observaciones!$F195-F196-G196-Constantes!$D$14))</f>
        <v>0.88788526344808305</v>
      </c>
      <c r="F196" s="75">
        <f>IF(Observaciones!$F195&gt;0.05*Constantes!$D$18,((Observaciones!$F195-0.05*Constantes!$D$18)^2)/(Observaciones!$F195+0.95*Constantes!$D$18),0)</f>
        <v>0</v>
      </c>
      <c r="G196" s="75">
        <f>MAX(0,H195+Observaciones!$F195-F196-Constantes!$D$13)</f>
        <v>0</v>
      </c>
      <c r="H196" s="75">
        <f>H195+Observaciones!$F195-F196-E196-G196-I195</f>
        <v>8.8121147365519157</v>
      </c>
      <c r="I196" s="75">
        <f>MAX(0,(H196-Constantes!$D$14)*(1-EXP(-Constantes!$D$22)))</f>
        <v>1.8064271316728362E-2</v>
      </c>
      <c r="J196" s="75">
        <f t="shared" si="22"/>
        <v>156.09355964601036</v>
      </c>
      <c r="K196" s="75">
        <f>MAX(0,(J196-Constantes!$D$13)*(1-EXP(-Constantes!$D$23)))</f>
        <v>0.56015413328181585</v>
      </c>
      <c r="L196" s="75">
        <f t="shared" si="23"/>
        <v>0.57821840459854423</v>
      </c>
      <c r="M196" s="75">
        <f>0.0526*F196*Observaciones!$F195^1.218</f>
        <v>0</v>
      </c>
      <c r="N196" s="75">
        <f>M196*Constantes!$D$35</f>
        <v>0</v>
      </c>
      <c r="O196" s="75">
        <f t="shared" si="24"/>
        <v>0</v>
      </c>
      <c r="P196" s="15"/>
      <c r="Q196" s="74">
        <v>190</v>
      </c>
      <c r="R196" s="140">
        <f>ETo!$I195*((1-Constantes!$E$19)*ETo!$K195+ETo!$L195)</f>
        <v>1.3992122117247392</v>
      </c>
      <c r="S196" s="75">
        <f>MIN(R196*Constantes!$E$17,0.8*(AB195+Observaciones!$F195-Y196-AA196-Constantes!$D$14))</f>
        <v>0.88788526344808305</v>
      </c>
      <c r="T196" s="75">
        <f>IF(Observaciones!$F195&gt;0.05*Constantes!$E$18,((Observaciones!$F195-0.05*Constantes!$E$18)^2)/(Observaciones!$F195+0.95*Constantes!$E$18),0)</f>
        <v>0</v>
      </c>
      <c r="U196" s="75">
        <f>(T196*Escenarios!$E$9*10000)/1000</f>
        <v>0</v>
      </c>
      <c r="V196" s="75">
        <f>(Observaciones!$F195*Constantes!$E$28)/1000</f>
        <v>8.8000000000000007</v>
      </c>
      <c r="W196" s="75">
        <f>(R196*Constantes!$E$28)/1000</f>
        <v>5.5968488468989568</v>
      </c>
      <c r="X196" s="75">
        <f t="shared" si="25"/>
        <v>3.2031511531010439</v>
      </c>
      <c r="Y196" s="75">
        <f>IF(X196&gt;Constantes!$E$29,1000*((X196-Constantes!$E$29)/(Escenarios!$E$9*10000)),0)</f>
        <v>0</v>
      </c>
      <c r="Z196" s="75">
        <f>W196*1000/Escenarios!$E$9/10000+S196</f>
        <v>0.89907896114188102</v>
      </c>
      <c r="AA196" s="75">
        <f>MAX(0,AB195+Observaciones!$F195-Y196-Constantes!$D$13)</f>
        <v>0</v>
      </c>
      <c r="AB196" s="75">
        <f>AB195+Observaciones!$F195-Y196-Z196-AA196-AC195</f>
        <v>8.7864759110121042</v>
      </c>
      <c r="AC196" s="75">
        <f>MAX(0,(AB196-Constantes!$D$14)*(1-EXP(-Constantes!$D$22)))</f>
        <v>1.7711294029078568E-2</v>
      </c>
      <c r="AD196" s="75">
        <f t="shared" si="26"/>
        <v>160.65051871108736</v>
      </c>
      <c r="AE196" s="75">
        <f>MAX(0,(AD196-Constantes!$D$13)*(1-EXP(-Constantes!$D$23)))</f>
        <v>0.59163134881707569</v>
      </c>
      <c r="AF196" s="75">
        <f t="shared" si="27"/>
        <v>0.60934264284615425</v>
      </c>
      <c r="AG196" s="75">
        <f>0.0526*Y196*Observaciones!$F195^1.218</f>
        <v>0</v>
      </c>
      <c r="AH196" s="75">
        <f>AG196*Constantes!$E$35</f>
        <v>0</v>
      </c>
      <c r="AI196" s="75">
        <f t="shared" si="28"/>
        <v>0</v>
      </c>
      <c r="AJ196" s="15"/>
      <c r="AK196" s="74">
        <v>190</v>
      </c>
      <c r="AL196" s="140">
        <f>ETo!$I195*((1-Constantes!$F$19)*ETo!$K195+ETo!$L195)</f>
        <v>1.3622043860558881</v>
      </c>
      <c r="AM196" s="75">
        <f>MIN(AL196*Constantes!$F$17,0.8*(AV195+Observaciones!$F195-AS196-AU196-Constantes!$D$14))</f>
        <v>0.86440154684792181</v>
      </c>
      <c r="AN196" s="75">
        <f>IF(Observaciones!$F195&gt;0.05*Constantes!$F$18,((Observaciones!$F195-0.05*Constantes!$F$18)^2)/(Observaciones!$F195+0.95*Constantes!$F$18),0)</f>
        <v>0</v>
      </c>
      <c r="AO196" s="75">
        <f>(AN196*Escenarios!$F$9*10000)/1000</f>
        <v>0</v>
      </c>
      <c r="AP196" s="75">
        <f>(Observaciones!$F195*Constantes!$F$28)/1000</f>
        <v>2.2000000000000002</v>
      </c>
      <c r="AQ196" s="75">
        <f>(AL196*Constantes!$F$28)/1000</f>
        <v>1.3622043860558881</v>
      </c>
      <c r="AR196" s="75">
        <f t="shared" si="29"/>
        <v>0.83779561394411206</v>
      </c>
      <c r="AS196" s="75">
        <f>IF(AR196&gt;Constantes!$F$29,1000*((AR196-Constantes!$F$29)/(Escenarios!$F$9*10000)),0)</f>
        <v>0</v>
      </c>
      <c r="AT196" s="75">
        <f>AQ196*1000/Escenarios!$F$9/10000+AM196</f>
        <v>0.86712595562003358</v>
      </c>
      <c r="AU196" s="75">
        <f>MAX(0,AV195+Observaciones!$F195-AS196-Constantes!$D$13)</f>
        <v>0</v>
      </c>
      <c r="AV196" s="75">
        <f>AV195+Observaciones!$F195-AS196-AT196-AU196-AW195</f>
        <v>8.8293582898608172</v>
      </c>
      <c r="AW196" s="75">
        <f>MAX(0,(AV196-Constantes!$D$14)*(1-EXP(-Constantes!$D$22)))</f>
        <v>1.8301668410716523E-2</v>
      </c>
      <c r="AX196" s="75">
        <f t="shared" si="30"/>
        <v>161.51878043845801</v>
      </c>
      <c r="AY196" s="75">
        <f>MAX(0,(AX196-Constantes!$D$13)*(1-EXP(-Constantes!$D$23)))</f>
        <v>0.59762887066073545</v>
      </c>
      <c r="AZ196" s="75">
        <f t="shared" si="31"/>
        <v>0.61593053907145201</v>
      </c>
      <c r="BA196" s="75">
        <f>0.0526*AS196*Observaciones!$F195^1.218</f>
        <v>0</v>
      </c>
      <c r="BB196" s="75">
        <f>BA196*Constantes!$F$35</f>
        <v>0</v>
      </c>
      <c r="BC196" s="75">
        <f t="shared" si="32"/>
        <v>0</v>
      </c>
      <c r="BD196" s="15"/>
      <c r="BE196" s="74">
        <v>190</v>
      </c>
      <c r="BF196" s="75">
        <f>0.0526*Observaciones!$F195^2.218</f>
        <v>0.30232861200727251</v>
      </c>
      <c r="BG196" s="75">
        <f>IF(Observaciones!$F195&gt;0.05*$BK$7,((Observaciones!$F195-0.05*$BK$7)^2)/(Observaciones!$F195+0.95*$BK$7),0)</f>
        <v>6.2440408225724973E-3</v>
      </c>
      <c r="BH196" s="75">
        <f>0.0526*BG196*Observaciones!$F195^1.218</f>
        <v>8.5806917963867778E-4</v>
      </c>
      <c r="BI196" s="28"/>
      <c r="BJ196" s="28"/>
      <c r="BK196" s="103"/>
      <c r="BL196" s="38"/>
    </row>
    <row r="197" spans="2:64" s="2" customFormat="1">
      <c r="B197" s="37"/>
      <c r="C197" s="74">
        <v>191</v>
      </c>
      <c r="D197" s="140">
        <f>ETo!$I196*((1-Constantes!$D$19)*ETo!$K196+ETo!$L196)</f>
        <v>1.4848268802756865</v>
      </c>
      <c r="E197" s="75">
        <f>MIN(D197*Constantes!$D$17,0.8*(H196+Observaciones!$F196-F197-G197-Constantes!$D$14))</f>
        <v>0.94221297864696418</v>
      </c>
      <c r="F197" s="75">
        <f>IF(Observaciones!$F196&gt;0.05*Constantes!$D$18,((Observaciones!$F196-0.05*Constantes!$D$18)^2)/(Observaciones!$F196+0.95*Constantes!$D$18),0)</f>
        <v>0</v>
      </c>
      <c r="G197" s="75">
        <f>MAX(0,H196+Observaciones!$F196-F197-Constantes!$D$13)</f>
        <v>0</v>
      </c>
      <c r="H197" s="75">
        <f>H196+Observaciones!$F196-F197-E197-G197-I196</f>
        <v>7.8518374865882237</v>
      </c>
      <c r="I197" s="75">
        <f>MAX(0,(H197-Constantes!$D$14)*(1-EXP(-Constantes!$D$22)))</f>
        <v>4.8438506481738438E-3</v>
      </c>
      <c r="J197" s="75">
        <f t="shared" si="22"/>
        <v>155.53340551272854</v>
      </c>
      <c r="K197" s="75">
        <f>MAX(0,(J197-Constantes!$D$13)*(1-EXP(-Constantes!$D$23)))</f>
        <v>0.55628486605020844</v>
      </c>
      <c r="L197" s="75">
        <f t="shared" si="23"/>
        <v>0.56112871669838227</v>
      </c>
      <c r="M197" s="75">
        <f>0.0526*F197*Observaciones!$F196^1.218</f>
        <v>0</v>
      </c>
      <c r="N197" s="75">
        <f>M197*Constantes!$D$35</f>
        <v>0</v>
      </c>
      <c r="O197" s="75">
        <f t="shared" si="24"/>
        <v>0</v>
      </c>
      <c r="P197" s="15"/>
      <c r="Q197" s="74">
        <v>191</v>
      </c>
      <c r="R197" s="140">
        <f>ETo!$I196*((1-Constantes!$E$19)*ETo!$K196+ETo!$L196)</f>
        <v>1.4848268802756865</v>
      </c>
      <c r="S197" s="75">
        <f>MIN(R197*Constantes!$E$17,0.8*(AB196+Observaciones!$F196-Y197-AA197-Constantes!$D$14))</f>
        <v>0.94221297864696418</v>
      </c>
      <c r="T197" s="75">
        <f>IF(Observaciones!$F196&gt;0.05*Constantes!$E$18,((Observaciones!$F196-0.05*Constantes!$E$18)^2)/(Observaciones!$F196+0.95*Constantes!$E$18),0)</f>
        <v>0</v>
      </c>
      <c r="U197" s="75">
        <f>(T197*Escenarios!$E$9*10000)/1000</f>
        <v>0</v>
      </c>
      <c r="V197" s="75">
        <f>(Observaciones!$F196*Constantes!$E$28)/1000</f>
        <v>0</v>
      </c>
      <c r="W197" s="75">
        <f>(R197*Constantes!$E$28)/1000</f>
        <v>5.9393075211027462</v>
      </c>
      <c r="X197" s="75">
        <f t="shared" si="25"/>
        <v>0</v>
      </c>
      <c r="Y197" s="75">
        <f>IF(X197&gt;Constantes!$E$29,1000*((X197-Constantes!$E$29)/(Escenarios!$E$9*10000)),0)</f>
        <v>0</v>
      </c>
      <c r="Z197" s="75">
        <f>W197*1000/Escenarios!$E$9/10000+S197</f>
        <v>0.95409159368916963</v>
      </c>
      <c r="AA197" s="75">
        <f>MAX(0,AB196+Observaciones!$F196-Y197-Constantes!$D$13)</f>
        <v>0</v>
      </c>
      <c r="AB197" s="75">
        <f>AB196+Observaciones!$F196-Y197-Z197-AA197-AC196</f>
        <v>7.8146730232938557</v>
      </c>
      <c r="AC197" s="75">
        <f>MAX(0,(AB197-Constantes!$D$14)*(1-EXP(-Constantes!$D$22)))</f>
        <v>4.3321964996545746E-3</v>
      </c>
      <c r="AD197" s="75">
        <f t="shared" si="26"/>
        <v>160.05888736227027</v>
      </c>
      <c r="AE197" s="75">
        <f>MAX(0,(AD197-Constantes!$D$13)*(1-EXP(-Constantes!$D$23)))</f>
        <v>0.58754465257552901</v>
      </c>
      <c r="AF197" s="75">
        <f t="shared" si="27"/>
        <v>0.59187684907518356</v>
      </c>
      <c r="AG197" s="75">
        <f>0.0526*Y197*Observaciones!$F196^1.218</f>
        <v>0</v>
      </c>
      <c r="AH197" s="75">
        <f>AG197*Constantes!$E$35</f>
        <v>0</v>
      </c>
      <c r="AI197" s="75">
        <f t="shared" si="28"/>
        <v>0</v>
      </c>
      <c r="AJ197" s="15"/>
      <c r="AK197" s="74">
        <v>191</v>
      </c>
      <c r="AL197" s="140">
        <f>ETo!$I196*((1-Constantes!$F$19)*ETo!$K196+ETo!$L196)</f>
        <v>1.445685424056973</v>
      </c>
      <c r="AM197" s="75">
        <f>MIN(AL197*Constantes!$F$17,0.8*(AV196+Observaciones!$F196-AS197-AU197-Constantes!$D$14))</f>
        <v>0.91737534367259832</v>
      </c>
      <c r="AN197" s="75">
        <f>IF(Observaciones!$F196&gt;0.05*Constantes!$F$18,((Observaciones!$F196-0.05*Constantes!$F$18)^2)/(Observaciones!$F196+0.95*Constantes!$F$18),0)</f>
        <v>0</v>
      </c>
      <c r="AO197" s="75">
        <f>(AN197*Escenarios!$F$9*10000)/1000</f>
        <v>0</v>
      </c>
      <c r="AP197" s="75">
        <f>(Observaciones!$F196*Constantes!$F$28)/1000</f>
        <v>0</v>
      </c>
      <c r="AQ197" s="75">
        <f>(AL197*Constantes!$F$28)/1000</f>
        <v>1.445685424056973</v>
      </c>
      <c r="AR197" s="75">
        <f t="shared" si="29"/>
        <v>0</v>
      </c>
      <c r="AS197" s="75">
        <f>IF(AR197&gt;Constantes!$F$29,1000*((AR197-Constantes!$F$29)/(Escenarios!$F$9*10000)),0)</f>
        <v>0</v>
      </c>
      <c r="AT197" s="75">
        <f>AQ197*1000/Escenarios!$F$9/10000+AM197</f>
        <v>0.92026671452071229</v>
      </c>
      <c r="AU197" s="75">
        <f>MAX(0,AV196+Observaciones!$F196-AS197-Constantes!$D$13)</f>
        <v>0</v>
      </c>
      <c r="AV197" s="75">
        <f>AV196+Observaciones!$F196-AS197-AT197-AU197-AW196</f>
        <v>7.8907899069293883</v>
      </c>
      <c r="AW197" s="75">
        <f>MAX(0,(AV197-Constantes!$D$14)*(1-EXP(-Constantes!$D$22)))</f>
        <v>5.380120129709543E-3</v>
      </c>
      <c r="AX197" s="75">
        <f t="shared" si="30"/>
        <v>160.92115156779727</v>
      </c>
      <c r="AY197" s="75">
        <f>MAX(0,(AX197-Constantes!$D$13)*(1-EXP(-Constantes!$D$23)))</f>
        <v>0.59350074650968732</v>
      </c>
      <c r="AZ197" s="75">
        <f t="shared" si="31"/>
        <v>0.59888086663939688</v>
      </c>
      <c r="BA197" s="75">
        <f>0.0526*AS197*Observaciones!$F196^1.218</f>
        <v>0</v>
      </c>
      <c r="BB197" s="75">
        <f>BA197*Constantes!$F$35</f>
        <v>0</v>
      </c>
      <c r="BC197" s="75">
        <f t="shared" si="32"/>
        <v>0</v>
      </c>
      <c r="BD197" s="15"/>
      <c r="BE197" s="74">
        <v>191</v>
      </c>
      <c r="BF197" s="75">
        <f>0.0526*Observaciones!$F196^2.218</f>
        <v>0</v>
      </c>
      <c r="BG197" s="75">
        <f>IF(Observaciones!$F196&gt;0.05*$BK$7,((Observaciones!$F196-0.05*$BK$7)^2)/(Observaciones!$F196+0.95*$BK$7),0)</f>
        <v>0</v>
      </c>
      <c r="BH197" s="75">
        <f>0.0526*BG197*Observaciones!$F196^1.218</f>
        <v>0</v>
      </c>
      <c r="BI197" s="28"/>
      <c r="BJ197" s="28"/>
      <c r="BK197" s="103"/>
      <c r="BL197" s="38"/>
    </row>
    <row r="198" spans="2:64" s="2" customFormat="1">
      <c r="B198" s="37"/>
      <c r="C198" s="74">
        <v>192</v>
      </c>
      <c r="D198" s="140">
        <f>ETo!$I197*((1-Constantes!$D$19)*ETo!$K197+ETo!$L197)</f>
        <v>1.5389640536347566</v>
      </c>
      <c r="E198" s="75">
        <f>MIN(D198*Constantes!$D$17,0.8*(H197+Observaciones!$F197-F198-G198-Constantes!$D$14))</f>
        <v>0.28146998927057892</v>
      </c>
      <c r="F198" s="75">
        <f>IF(Observaciones!$F197&gt;0.05*Constantes!$D$18,((Observaciones!$F197-0.05*Constantes!$D$18)^2)/(Observaciones!$F197+0.95*Constantes!$D$18),0)</f>
        <v>0</v>
      </c>
      <c r="G198" s="75">
        <f>MAX(0,H197+Observaciones!$F197-F198-Constantes!$D$13)</f>
        <v>0</v>
      </c>
      <c r="H198" s="75">
        <f>H197+Observaciones!$F197-F198-E198-G198-I197</f>
        <v>7.5655236466694706</v>
      </c>
      <c r="I198" s="75">
        <f>MAX(0,(H198-Constantes!$D$14)*(1-EXP(-Constantes!$D$22)))</f>
        <v>9.0208340637132236E-4</v>
      </c>
      <c r="J198" s="75">
        <f t="shared" si="22"/>
        <v>154.97712064667832</v>
      </c>
      <c r="K198" s="75">
        <f>MAX(0,(J198-Constantes!$D$13)*(1-EXP(-Constantes!$D$23)))</f>
        <v>0.55244232579965868</v>
      </c>
      <c r="L198" s="75">
        <f t="shared" si="23"/>
        <v>0.55334440920603001</v>
      </c>
      <c r="M198" s="75">
        <f>0.0526*F198*Observaciones!$F197^1.218</f>
        <v>0</v>
      </c>
      <c r="N198" s="75">
        <f>M198*Constantes!$D$35</f>
        <v>0</v>
      </c>
      <c r="O198" s="75">
        <f t="shared" si="24"/>
        <v>0</v>
      </c>
      <c r="P198" s="15"/>
      <c r="Q198" s="74">
        <v>192</v>
      </c>
      <c r="R198" s="140">
        <f>ETo!$I197*((1-Constantes!$E$19)*ETo!$K197+ETo!$L197)</f>
        <v>1.5389640536347566</v>
      </c>
      <c r="S198" s="75">
        <f>MIN(R198*Constantes!$E$17,0.8*(AB197+Observaciones!$F197-Y198-AA198-Constantes!$D$14))</f>
        <v>0.25173841863508456</v>
      </c>
      <c r="T198" s="75">
        <f>IF(Observaciones!$F197&gt;0.05*Constantes!$E$18,((Observaciones!$F197-0.05*Constantes!$E$18)^2)/(Observaciones!$F197+0.95*Constantes!$E$18),0)</f>
        <v>0</v>
      </c>
      <c r="U198" s="75">
        <f>(T198*Escenarios!$E$9*10000)/1000</f>
        <v>0</v>
      </c>
      <c r="V198" s="75">
        <f>(Observaciones!$F197*Constantes!$E$28)/1000</f>
        <v>0</v>
      </c>
      <c r="W198" s="75">
        <f>(R198*Constantes!$E$28)/1000</f>
        <v>6.1558562145390265</v>
      </c>
      <c r="X198" s="75">
        <f t="shared" si="25"/>
        <v>0</v>
      </c>
      <c r="Y198" s="75">
        <f>IF(X198&gt;Constantes!$E$29,1000*((X198-Constantes!$E$29)/(Escenarios!$E$9*10000)),0)</f>
        <v>0</v>
      </c>
      <c r="Z198" s="75">
        <f>W198*1000/Escenarios!$E$9/10000+S198</f>
        <v>0.26405013106416264</v>
      </c>
      <c r="AA198" s="75">
        <f>MAX(0,AB197+Observaciones!$F197-Y198-Constantes!$D$13)</f>
        <v>0</v>
      </c>
      <c r="AB198" s="75">
        <f>AB197+Observaciones!$F197-Y198-Z198-AA198-AC197</f>
        <v>7.5462906957300389</v>
      </c>
      <c r="AC198" s="75">
        <f>MAX(0,(AB198-Constantes!$D$14)*(1-EXP(-Constantes!$D$22)))</f>
        <v>6.3729768732344034E-4</v>
      </c>
      <c r="AD198" s="75">
        <f t="shared" si="26"/>
        <v>159.47134270969474</v>
      </c>
      <c r="AE198" s="75">
        <f>MAX(0,(AD198-Constantes!$D$13)*(1-EXP(-Constantes!$D$23)))</f>
        <v>0.58348618520691842</v>
      </c>
      <c r="AF198" s="75">
        <f t="shared" si="27"/>
        <v>0.58412348289424187</v>
      </c>
      <c r="AG198" s="75">
        <f>0.0526*Y198*Observaciones!$F197^1.218</f>
        <v>0</v>
      </c>
      <c r="AH198" s="75">
        <f>AG198*Constantes!$E$35</f>
        <v>0</v>
      </c>
      <c r="AI198" s="75">
        <f t="shared" si="28"/>
        <v>0</v>
      </c>
      <c r="AJ198" s="15"/>
      <c r="AK198" s="74">
        <v>192</v>
      </c>
      <c r="AL198" s="140">
        <f>ETo!$I197*((1-Constantes!$F$19)*ETo!$K197+ETo!$L197)</f>
        <v>1.4985615503358602</v>
      </c>
      <c r="AM198" s="75">
        <f>MIN(AL198*Constantes!$F$17,0.8*(AV197+Observaciones!$F197-AS198-AU198-Constantes!$D$14))</f>
        <v>0.31263192554351066</v>
      </c>
      <c r="AN198" s="75">
        <f>IF(Observaciones!$F197&gt;0.05*Constantes!$F$18,((Observaciones!$F197-0.05*Constantes!$F$18)^2)/(Observaciones!$F197+0.95*Constantes!$F$18),0)</f>
        <v>0</v>
      </c>
      <c r="AO198" s="75">
        <f>(AN198*Escenarios!$F$9*10000)/1000</f>
        <v>0</v>
      </c>
      <c r="AP198" s="75">
        <f>(Observaciones!$F197*Constantes!$F$28)/1000</f>
        <v>0</v>
      </c>
      <c r="AQ198" s="75">
        <f>(AL198*Constantes!$F$28)/1000</f>
        <v>1.4985615503358602</v>
      </c>
      <c r="AR198" s="75">
        <f t="shared" si="29"/>
        <v>0</v>
      </c>
      <c r="AS198" s="75">
        <f>IF(AR198&gt;Constantes!$F$29,1000*((AR198-Constantes!$F$29)/(Escenarios!$F$9*10000)),0)</f>
        <v>0</v>
      </c>
      <c r="AT198" s="75">
        <f>AQ198*1000/Escenarios!$F$9/10000+AM198</f>
        <v>0.3156290486441824</v>
      </c>
      <c r="AU198" s="75">
        <f>MAX(0,AV197+Observaciones!$F197-AS198-Constantes!$D$13)</f>
        <v>0</v>
      </c>
      <c r="AV198" s="75">
        <f>AV197+Observaciones!$F197-AS198-AT198-AU198-AW197</f>
        <v>7.5697807381554965</v>
      </c>
      <c r="AW198" s="75">
        <f>MAX(0,(AV198-Constantes!$D$14)*(1-EXP(-Constantes!$D$22)))</f>
        <v>9.6069204285824448E-4</v>
      </c>
      <c r="AX198" s="75">
        <f t="shared" si="30"/>
        <v>160.32765082128759</v>
      </c>
      <c r="AY198" s="75">
        <f>MAX(0,(AX198-Constantes!$D$13)*(1-EXP(-Constantes!$D$23)))</f>
        <v>0.58940113739504918</v>
      </c>
      <c r="AZ198" s="75">
        <f t="shared" si="31"/>
        <v>0.59036182943790738</v>
      </c>
      <c r="BA198" s="75">
        <f>0.0526*AS198*Observaciones!$F197^1.218</f>
        <v>0</v>
      </c>
      <c r="BB198" s="75">
        <f>BA198*Constantes!$F$35</f>
        <v>0</v>
      </c>
      <c r="BC198" s="75">
        <f t="shared" si="32"/>
        <v>0</v>
      </c>
      <c r="BD198" s="15"/>
      <c r="BE198" s="74">
        <v>192</v>
      </c>
      <c r="BF198" s="75">
        <f>0.0526*Observaciones!$F197^2.218</f>
        <v>0</v>
      </c>
      <c r="BG198" s="75">
        <f>IF(Observaciones!$F197&gt;0.05*$BK$7,((Observaciones!$F197-0.05*$BK$7)^2)/(Observaciones!$F197+0.95*$BK$7),0)</f>
        <v>0</v>
      </c>
      <c r="BH198" s="75">
        <f>0.0526*BG198*Observaciones!$F197^1.218</f>
        <v>0</v>
      </c>
      <c r="BI198" s="28"/>
      <c r="BJ198" s="28"/>
      <c r="BK198" s="103"/>
      <c r="BL198" s="38"/>
    </row>
    <row r="199" spans="2:64" s="2" customFormat="1">
      <c r="B199" s="37"/>
      <c r="C199" s="74">
        <v>193</v>
      </c>
      <c r="D199" s="140">
        <f>ETo!$I198*((1-Constantes!$D$19)*ETo!$K198+ETo!$L198)</f>
        <v>1.5387763665528424</v>
      </c>
      <c r="E199" s="75">
        <f>MIN(D199*Constantes!$D$17,0.8*(H198+Observaciones!$F198-F199-G199-Constantes!$D$14))</f>
        <v>5.2418917335576513E-2</v>
      </c>
      <c r="F199" s="75">
        <f>IF(Observaciones!$F198&gt;0.05*Constantes!$D$18,((Observaciones!$F198-0.05*Constantes!$D$18)^2)/(Observaciones!$F198+0.95*Constantes!$D$18),0)</f>
        <v>0</v>
      </c>
      <c r="G199" s="75">
        <f>MAX(0,H198+Observaciones!$F198-F199-Constantes!$D$13)</f>
        <v>0</v>
      </c>
      <c r="H199" s="75">
        <f>H198+Observaciones!$F198-F199-E199-G199-I198</f>
        <v>7.5122026459275224</v>
      </c>
      <c r="I199" s="75">
        <f>MAX(0,(H199-Constantes!$D$14)*(1-EXP(-Constantes!$D$22)))</f>
        <v>1.6799743244710782E-4</v>
      </c>
      <c r="J199" s="75">
        <f t="shared" si="22"/>
        <v>154.42467832087866</v>
      </c>
      <c r="K199" s="75">
        <f>MAX(0,(J199-Constantes!$D$13)*(1-EXP(-Constantes!$D$23)))</f>
        <v>0.54862632791342303</v>
      </c>
      <c r="L199" s="75">
        <f t="shared" si="23"/>
        <v>0.54879432534587014</v>
      </c>
      <c r="M199" s="75">
        <f>0.0526*F199*Observaciones!$F198^1.218</f>
        <v>0</v>
      </c>
      <c r="N199" s="75">
        <f>M199*Constantes!$D$35</f>
        <v>0</v>
      </c>
      <c r="O199" s="75">
        <f t="shared" si="24"/>
        <v>0</v>
      </c>
      <c r="P199" s="15"/>
      <c r="Q199" s="74">
        <v>193</v>
      </c>
      <c r="R199" s="140">
        <f>ETo!$I198*((1-Constantes!$E$19)*ETo!$K198+ETo!$L198)</f>
        <v>1.5387763665528424</v>
      </c>
      <c r="S199" s="75">
        <f>MIN(R199*Constantes!$E$17,0.8*(AB198+Observaciones!$F198-Y199-AA199-Constantes!$D$14))</f>
        <v>3.7032556584031089E-2</v>
      </c>
      <c r="T199" s="75">
        <f>IF(Observaciones!$F198&gt;0.05*Constantes!$E$18,((Observaciones!$F198-0.05*Constantes!$E$18)^2)/(Observaciones!$F198+0.95*Constantes!$E$18),0)</f>
        <v>0</v>
      </c>
      <c r="U199" s="75">
        <f>(T199*Escenarios!$E$9*10000)/1000</f>
        <v>0</v>
      </c>
      <c r="V199" s="75">
        <f>(Observaciones!$F198*Constantes!$E$28)/1000</f>
        <v>0</v>
      </c>
      <c r="W199" s="75">
        <f>(R199*Constantes!$E$28)/1000</f>
        <v>6.1551054662113698</v>
      </c>
      <c r="X199" s="75">
        <f t="shared" si="25"/>
        <v>0</v>
      </c>
      <c r="Y199" s="75">
        <f>IF(X199&gt;Constantes!$E$29,1000*((X199-Constantes!$E$29)/(Escenarios!$E$9*10000)),0)</f>
        <v>0</v>
      </c>
      <c r="Z199" s="75">
        <f>W199*1000/Escenarios!$E$9/10000+S199</f>
        <v>4.9342767516453827E-2</v>
      </c>
      <c r="AA199" s="75">
        <f>MAX(0,AB198+Observaciones!$F198-Y199-Constantes!$D$13)</f>
        <v>0</v>
      </c>
      <c r="AB199" s="75">
        <f>AB198+Observaciones!$F198-Y199-Z199-AA199-AC198</f>
        <v>7.4963106305262617</v>
      </c>
      <c r="AC199" s="75">
        <f>MAX(0,(AB199-Constantes!$D$14)*(1-EXP(-Constantes!$D$22)))</f>
        <v>0</v>
      </c>
      <c r="AD199" s="75">
        <f t="shared" si="26"/>
        <v>158.88785652448783</v>
      </c>
      <c r="AE199" s="75">
        <f>MAX(0,(AD199-Constantes!$D$13)*(1-EXP(-Constantes!$D$23)))</f>
        <v>0.57945575172017516</v>
      </c>
      <c r="AF199" s="75">
        <f t="shared" si="27"/>
        <v>0.57945575172017516</v>
      </c>
      <c r="AG199" s="75">
        <f>0.0526*Y199*Observaciones!$F198^1.218</f>
        <v>0</v>
      </c>
      <c r="AH199" s="75">
        <f>AG199*Constantes!$E$35</f>
        <v>0</v>
      </c>
      <c r="AI199" s="75">
        <f t="shared" si="28"/>
        <v>0</v>
      </c>
      <c r="AJ199" s="15"/>
      <c r="AK199" s="74">
        <v>193</v>
      </c>
      <c r="AL199" s="140">
        <f>ETo!$I198*((1-Constantes!$F$19)*ETo!$K198+ETo!$L198)</f>
        <v>1.4984133000139239</v>
      </c>
      <c r="AM199" s="75">
        <f>MIN(AL199*Constantes!$F$17,0.8*(AV198+Observaciones!$F198-AS199-AU199-Constantes!$D$14))</f>
        <v>5.5824590524397172E-2</v>
      </c>
      <c r="AN199" s="75">
        <f>IF(Observaciones!$F198&gt;0.05*Constantes!$F$18,((Observaciones!$F198-0.05*Constantes!$F$18)^2)/(Observaciones!$F198+0.95*Constantes!$F$18),0)</f>
        <v>0</v>
      </c>
      <c r="AO199" s="75">
        <f>(AN199*Escenarios!$F$9*10000)/1000</f>
        <v>0</v>
      </c>
      <c r="AP199" s="75">
        <f>(Observaciones!$F198*Constantes!$F$28)/1000</f>
        <v>0</v>
      </c>
      <c r="AQ199" s="75">
        <f>(AL199*Constantes!$F$28)/1000</f>
        <v>1.4984133000139239</v>
      </c>
      <c r="AR199" s="75">
        <f t="shared" si="29"/>
        <v>0</v>
      </c>
      <c r="AS199" s="75">
        <f>IF(AR199&gt;Constantes!$F$29,1000*((AR199-Constantes!$F$29)/(Escenarios!$F$9*10000)),0)</f>
        <v>0</v>
      </c>
      <c r="AT199" s="75">
        <f>AQ199*1000/Escenarios!$F$9/10000+AM199</f>
        <v>5.882141712442502E-2</v>
      </c>
      <c r="AU199" s="75">
        <f>MAX(0,AV198+Observaciones!$F198-AS199-Constantes!$D$13)</f>
        <v>0</v>
      </c>
      <c r="AV199" s="75">
        <f>AV198+Observaciones!$F198-AS199-AT199-AU199-AW198</f>
        <v>7.509998628988213</v>
      </c>
      <c r="AW199" s="75">
        <f>MAX(0,(AV199-Constantes!$D$14)*(1-EXP(-Constantes!$D$22)))</f>
        <v>1.3765407994199356E-4</v>
      </c>
      <c r="AX199" s="75">
        <f t="shared" si="30"/>
        <v>159.73824968389255</v>
      </c>
      <c r="AY199" s="75">
        <f>MAX(0,(AX199-Constantes!$D$13)*(1-EXP(-Constantes!$D$23)))</f>
        <v>0.5853298463490767</v>
      </c>
      <c r="AZ199" s="75">
        <f t="shared" si="31"/>
        <v>0.58546750042901874</v>
      </c>
      <c r="BA199" s="75">
        <f>0.0526*AS199*Observaciones!$F198^1.218</f>
        <v>0</v>
      </c>
      <c r="BB199" s="75">
        <f>BA199*Constantes!$F$35</f>
        <v>0</v>
      </c>
      <c r="BC199" s="75">
        <f t="shared" si="32"/>
        <v>0</v>
      </c>
      <c r="BD199" s="15"/>
      <c r="BE199" s="74">
        <v>193</v>
      </c>
      <c r="BF199" s="75">
        <f>0.0526*Observaciones!$F198^2.218</f>
        <v>0</v>
      </c>
      <c r="BG199" s="75">
        <f>IF(Observaciones!$F198&gt;0.05*$BK$7,((Observaciones!$F198-0.05*$BK$7)^2)/(Observaciones!$F198+0.95*$BK$7),0)</f>
        <v>0</v>
      </c>
      <c r="BH199" s="75">
        <f>0.0526*BG199*Observaciones!$F198^1.218</f>
        <v>0</v>
      </c>
      <c r="BI199" s="28"/>
      <c r="BJ199" s="28"/>
      <c r="BK199" s="103"/>
      <c r="BL199" s="38"/>
    </row>
    <row r="200" spans="2:64" s="2" customFormat="1">
      <c r="B200" s="37"/>
      <c r="C200" s="74">
        <v>194</v>
      </c>
      <c r="D200" s="140">
        <f>ETo!$I199*((1-Constantes!$D$19)*ETo!$K199+ETo!$L199)</f>
        <v>1.4804664022661818</v>
      </c>
      <c r="E200" s="75">
        <f>MIN(D200*Constantes!$D$17,0.8*(H199+Observaciones!$F199-F200-G200-Constantes!$D$14))</f>
        <v>9.762116742017924E-3</v>
      </c>
      <c r="F200" s="75">
        <f>IF(Observaciones!$F199&gt;0.05*Constantes!$D$18,((Observaciones!$F199-0.05*Constantes!$D$18)^2)/(Observaciones!$F199+0.95*Constantes!$D$18),0)</f>
        <v>0</v>
      </c>
      <c r="G200" s="75">
        <f>MAX(0,H199+Observaciones!$F199-F200-Constantes!$D$13)</f>
        <v>0</v>
      </c>
      <c r="H200" s="75">
        <f>H199+Observaciones!$F199-F200-E200-G200-I199</f>
        <v>7.5022725317530572</v>
      </c>
      <c r="I200" s="75">
        <f>MAX(0,(H200-Constantes!$D$14)*(1-EXP(-Constantes!$D$22)))</f>
        <v>3.1286616192562847E-5</v>
      </c>
      <c r="J200" s="75">
        <f t="shared" ref="J200:J263" si="33">J199+G200-K199</f>
        <v>153.87605199296524</v>
      </c>
      <c r="K200" s="75">
        <f>MAX(0,(J200-Constantes!$D$13)*(1-EXP(-Constantes!$D$23)))</f>
        <v>0.54483668904999893</v>
      </c>
      <c r="L200" s="75">
        <f t="shared" ref="L200:L263" si="34">F200+I200+K200</f>
        <v>0.5448679756661915</v>
      </c>
      <c r="M200" s="75">
        <f>0.0526*F200*Observaciones!$F199^1.218</f>
        <v>0</v>
      </c>
      <c r="N200" s="75">
        <f>M200*Constantes!$D$35</f>
        <v>0</v>
      </c>
      <c r="O200" s="75">
        <f t="shared" ref="O200:O263" si="35">N200*1000000/(L200/1000*10000)</f>
        <v>0</v>
      </c>
      <c r="P200" s="15"/>
      <c r="Q200" s="74">
        <v>194</v>
      </c>
      <c r="R200" s="140">
        <f>ETo!$I199*((1-Constantes!$E$19)*ETo!$K199+ETo!$L199)</f>
        <v>1.4804664022661818</v>
      </c>
      <c r="S200" s="75">
        <f>MIN(R200*Constantes!$E$17,0.8*(AB199+Observaciones!$F199-Y200-AA200-Constantes!$D$14))</f>
        <v>-2.9514955789906594E-3</v>
      </c>
      <c r="T200" s="75">
        <f>IF(Observaciones!$F199&gt;0.05*Constantes!$E$18,((Observaciones!$F199-0.05*Constantes!$E$18)^2)/(Observaciones!$F199+0.95*Constantes!$E$18),0)</f>
        <v>0</v>
      </c>
      <c r="U200" s="75">
        <f>(T200*Escenarios!$E$9*10000)/1000</f>
        <v>0</v>
      </c>
      <c r="V200" s="75">
        <f>(Observaciones!$F199*Constantes!$E$28)/1000</f>
        <v>0</v>
      </c>
      <c r="W200" s="75">
        <f>(R200*Constantes!$E$28)/1000</f>
        <v>5.921865609064727</v>
      </c>
      <c r="X200" s="75">
        <f t="shared" ref="X200:X263" si="36">MAX(0,U200+V200-W200)</f>
        <v>0</v>
      </c>
      <c r="Y200" s="75">
        <f>IF(X200&gt;Constantes!$E$29,1000*((X200-Constantes!$E$29)/(Escenarios!$E$9*10000)),0)</f>
        <v>0</v>
      </c>
      <c r="Z200" s="75">
        <f>W200*1000/Escenarios!$E$9/10000+S200</f>
        <v>8.8922356391387958E-3</v>
      </c>
      <c r="AA200" s="75">
        <f>MAX(0,AB199+Observaciones!$F199-Y200-Constantes!$D$13)</f>
        <v>0</v>
      </c>
      <c r="AB200" s="75">
        <f>AB199+Observaciones!$F199-Y200-Z200-AA200-AC199</f>
        <v>7.4874183948871229</v>
      </c>
      <c r="AC200" s="75">
        <f>MAX(0,(AB200-Constantes!$D$14)*(1-EXP(-Constantes!$D$22)))</f>
        <v>0</v>
      </c>
      <c r="AD200" s="75">
        <f t="shared" ref="AD200:AD263" si="37">AD199+AA200-AE199</f>
        <v>158.30840077276767</v>
      </c>
      <c r="AE200" s="75">
        <f>MAX(0,(AD200-Constantes!$D$13)*(1-EXP(-Constantes!$D$23)))</f>
        <v>0.57545315847113243</v>
      </c>
      <c r="AF200" s="75">
        <f t="shared" ref="AF200:AF263" si="38">Y200+AC200+AE200</f>
        <v>0.57545315847113243</v>
      </c>
      <c r="AG200" s="75">
        <f>0.0526*Y200*Observaciones!$F199^1.218</f>
        <v>0</v>
      </c>
      <c r="AH200" s="75">
        <f>AG200*Constantes!$E$35</f>
        <v>0</v>
      </c>
      <c r="AI200" s="75">
        <f t="shared" ref="AI200:AI263" si="39">AH200*1000000/(AF200/1000*10000)</f>
        <v>0</v>
      </c>
      <c r="AJ200" s="15"/>
      <c r="AK200" s="74">
        <v>194</v>
      </c>
      <c r="AL200" s="140">
        <f>ETo!$I199*((1-Constantes!$F$19)*ETo!$K199+ETo!$L199)</f>
        <v>1.4415523196357347</v>
      </c>
      <c r="AM200" s="75">
        <f>MIN(AL200*Constantes!$F$17,0.8*(AV199+Observaciones!$F199-AS200-AU200-Constantes!$D$14))</f>
        <v>7.998903190570417E-3</v>
      </c>
      <c r="AN200" s="75">
        <f>IF(Observaciones!$F199&gt;0.05*Constantes!$F$18,((Observaciones!$F199-0.05*Constantes!$F$18)^2)/(Observaciones!$F199+0.95*Constantes!$F$18),0)</f>
        <v>0</v>
      </c>
      <c r="AO200" s="75">
        <f>(AN200*Escenarios!$F$9*10000)/1000</f>
        <v>0</v>
      </c>
      <c r="AP200" s="75">
        <f>(Observaciones!$F199*Constantes!$F$28)/1000</f>
        <v>0</v>
      </c>
      <c r="AQ200" s="75">
        <f>(AL200*Constantes!$F$28)/1000</f>
        <v>1.4415523196357347</v>
      </c>
      <c r="AR200" s="75">
        <f t="shared" ref="AR200:AR263" si="40">MAX(0,AO200+AP200-AQ200)</f>
        <v>0</v>
      </c>
      <c r="AS200" s="75">
        <f>IF(AR200&gt;Constantes!$F$29,1000*((AR200-Constantes!$F$29)/(Escenarios!$F$9*10000)),0)</f>
        <v>0</v>
      </c>
      <c r="AT200" s="75">
        <f>AQ200*1000/Escenarios!$F$9/10000+AM200</f>
        <v>1.0882007829841885E-2</v>
      </c>
      <c r="AU200" s="75">
        <f>MAX(0,AV199+Observaciones!$F199-AS200-Constantes!$D$13)</f>
        <v>0</v>
      </c>
      <c r="AV200" s="75">
        <f>AV199+Observaciones!$F199-AS200-AT200-AU200-AW199</f>
        <v>7.498978967078429</v>
      </c>
      <c r="AW200" s="75">
        <f>MAX(0,(AV200-Constantes!$D$14)*(1-EXP(-Constantes!$D$22)))</f>
        <v>0</v>
      </c>
      <c r="AX200" s="75">
        <f t="shared" ref="AX200:AX263" si="41">AX199+AU200-AY199</f>
        <v>159.15291983754346</v>
      </c>
      <c r="AY200" s="75">
        <f>MAX(0,(AX200-Constantes!$D$13)*(1-EXP(-Constantes!$D$23)))</f>
        <v>0.58128667776458132</v>
      </c>
      <c r="AZ200" s="75">
        <f t="shared" ref="AZ200:AZ263" si="42">AS200+AW200+AY200</f>
        <v>0.58128667776458132</v>
      </c>
      <c r="BA200" s="75">
        <f>0.0526*AS200*Observaciones!$F199^1.218</f>
        <v>0</v>
      </c>
      <c r="BB200" s="75">
        <f>BA200*Constantes!$F$35</f>
        <v>0</v>
      </c>
      <c r="BC200" s="75">
        <f t="shared" ref="BC200:BC263" si="43">BB200*1000000/(AZ200/1000*10000)</f>
        <v>0</v>
      </c>
      <c r="BD200" s="15"/>
      <c r="BE200" s="74">
        <v>194</v>
      </c>
      <c r="BF200" s="75">
        <f>0.0526*Observaciones!$F199^2.218</f>
        <v>0</v>
      </c>
      <c r="BG200" s="75">
        <f>IF(Observaciones!$F199&gt;0.05*$BK$7,((Observaciones!$F199-0.05*$BK$7)^2)/(Observaciones!$F199+0.95*$BK$7),0)</f>
        <v>0</v>
      </c>
      <c r="BH200" s="75">
        <f>0.0526*BG200*Observaciones!$F199^1.218</f>
        <v>0</v>
      </c>
      <c r="BI200" s="28"/>
      <c r="BJ200" s="28"/>
      <c r="BK200" s="103"/>
      <c r="BL200" s="38"/>
    </row>
    <row r="201" spans="2:64" s="2" customFormat="1">
      <c r="B201" s="37"/>
      <c r="C201" s="74">
        <v>195</v>
      </c>
      <c r="D201" s="140">
        <f>ETo!$I200*((1-Constantes!$D$19)*ETo!$K200+ETo!$L200)</f>
        <v>1.4560148804610575</v>
      </c>
      <c r="E201" s="75">
        <f>MIN(D201*Constantes!$D$17,0.8*(H200+Observaciones!$F200-F201-G201-Constantes!$D$14))</f>
        <v>1.8180254024457556E-3</v>
      </c>
      <c r="F201" s="75">
        <f>IF(Observaciones!$F200&gt;0.05*Constantes!$D$18,((Observaciones!$F200-0.05*Constantes!$D$18)^2)/(Observaciones!$F200+0.95*Constantes!$D$18),0)</f>
        <v>0</v>
      </c>
      <c r="G201" s="75">
        <f>MAX(0,H200+Observaciones!$F200-F201-Constantes!$D$13)</f>
        <v>0</v>
      </c>
      <c r="H201" s="75">
        <f>H200+Observaciones!$F200-F201-E201-G201-I200</f>
        <v>7.5004232197344187</v>
      </c>
      <c r="I201" s="75">
        <f>MAX(0,(H201-Constantes!$D$14)*(1-EXP(-Constantes!$D$22)))</f>
        <v>5.8265911479845932E-6</v>
      </c>
      <c r="J201" s="75">
        <f t="shared" si="33"/>
        <v>153.33121530391526</v>
      </c>
      <c r="K201" s="75">
        <f>MAX(0,(J201-Constantes!$D$13)*(1-EXP(-Constantes!$D$23)))</f>
        <v>0.54107322713431583</v>
      </c>
      <c r="L201" s="75">
        <f t="shared" si="34"/>
        <v>0.54107905372546383</v>
      </c>
      <c r="M201" s="75">
        <f>0.0526*F201*Observaciones!$F200^1.218</f>
        <v>0</v>
      </c>
      <c r="N201" s="75">
        <f>M201*Constantes!$D$35</f>
        <v>0</v>
      </c>
      <c r="O201" s="75">
        <f t="shared" si="35"/>
        <v>0</v>
      </c>
      <c r="P201" s="15"/>
      <c r="Q201" s="74">
        <v>195</v>
      </c>
      <c r="R201" s="140">
        <f>ETo!$I200*((1-Constantes!$E$19)*ETo!$K200+ETo!$L200)</f>
        <v>1.4560148804610575</v>
      </c>
      <c r="S201" s="75">
        <f>MIN(R201*Constantes!$E$17,0.8*(AB200+Observaciones!$F200-Y201-AA201-Constantes!$D$14))</f>
        <v>-1.0065284090301675E-2</v>
      </c>
      <c r="T201" s="75">
        <f>IF(Observaciones!$F200&gt;0.05*Constantes!$E$18,((Observaciones!$F200-0.05*Constantes!$E$18)^2)/(Observaciones!$F200+0.95*Constantes!$E$18),0)</f>
        <v>0</v>
      </c>
      <c r="U201" s="75">
        <f>(T201*Escenarios!$E$9*10000)/1000</f>
        <v>0</v>
      </c>
      <c r="V201" s="75">
        <f>(Observaciones!$F200*Constantes!$E$28)/1000</f>
        <v>0</v>
      </c>
      <c r="W201" s="75">
        <f>(R201*Constantes!$E$28)/1000</f>
        <v>5.8240595218442301</v>
      </c>
      <c r="X201" s="75">
        <f t="shared" si="36"/>
        <v>0</v>
      </c>
      <c r="Y201" s="75">
        <f>IF(X201&gt;Constantes!$E$29,1000*((X201-Constantes!$E$29)/(Escenarios!$E$9*10000)),0)</f>
        <v>0</v>
      </c>
      <c r="Z201" s="75">
        <f>W201*1000/Escenarios!$E$9/10000+S201</f>
        <v>1.5828349533867862E-3</v>
      </c>
      <c r="AA201" s="75">
        <f>MAX(0,AB200+Observaciones!$F200-Y201-Constantes!$D$13)</f>
        <v>0</v>
      </c>
      <c r="AB201" s="75">
        <f>AB200+Observaciones!$F200-Y201-Z201-AA201-AC200</f>
        <v>7.4858355599337365</v>
      </c>
      <c r="AC201" s="75">
        <f>MAX(0,(AB201-Constantes!$D$14)*(1-EXP(-Constantes!$D$22)))</f>
        <v>0</v>
      </c>
      <c r="AD201" s="75">
        <f t="shared" si="37"/>
        <v>157.73294761429653</v>
      </c>
      <c r="AE201" s="75">
        <f>MAX(0,(AD201-Constantes!$D$13)*(1-EXP(-Constantes!$D$23)))</f>
        <v>0.57147821315322089</v>
      </c>
      <c r="AF201" s="75">
        <f t="shared" si="38"/>
        <v>0.57147821315322089</v>
      </c>
      <c r="AG201" s="75">
        <f>0.0526*Y201*Observaciones!$F200^1.218</f>
        <v>0</v>
      </c>
      <c r="AH201" s="75">
        <f>AG201*Constantes!$E$35</f>
        <v>0</v>
      </c>
      <c r="AI201" s="75">
        <f t="shared" si="39"/>
        <v>0</v>
      </c>
      <c r="AJ201" s="15"/>
      <c r="AK201" s="74">
        <v>195</v>
      </c>
      <c r="AL201" s="140">
        <f>ETo!$I200*((1-Constantes!$F$19)*ETo!$K200+ETo!$L200)</f>
        <v>1.4177605566335065</v>
      </c>
      <c r="AM201" s="75">
        <f>MIN(AL201*Constantes!$F$17,0.8*(AV200+Observaciones!$F200-AS201-AU201-Constantes!$D$14))</f>
        <v>-8.1682633725677078E-4</v>
      </c>
      <c r="AN201" s="75">
        <f>IF(Observaciones!$F200&gt;0.05*Constantes!$F$18,((Observaciones!$F200-0.05*Constantes!$F$18)^2)/(Observaciones!$F200+0.95*Constantes!$F$18),0)</f>
        <v>0</v>
      </c>
      <c r="AO201" s="75">
        <f>(AN201*Escenarios!$F$9*10000)/1000</f>
        <v>0</v>
      </c>
      <c r="AP201" s="75">
        <f>(Observaciones!$F200*Constantes!$F$28)/1000</f>
        <v>0</v>
      </c>
      <c r="AQ201" s="75">
        <f>(AL201*Constantes!$F$28)/1000</f>
        <v>1.4177605566335065</v>
      </c>
      <c r="AR201" s="75">
        <f t="shared" si="40"/>
        <v>0</v>
      </c>
      <c r="AS201" s="75">
        <f>IF(AR201&gt;Constantes!$F$29,1000*((AR201-Constantes!$F$29)/(Escenarios!$F$9*10000)),0)</f>
        <v>0</v>
      </c>
      <c r="AT201" s="75">
        <f>AQ201*1000/Escenarios!$F$9/10000+AM201</f>
        <v>2.0186947760102419E-3</v>
      </c>
      <c r="AU201" s="75">
        <f>MAX(0,AV200+Observaciones!$F200-AS201-Constantes!$D$13)</f>
        <v>0</v>
      </c>
      <c r="AV201" s="75">
        <f>AV200+Observaciones!$F200-AS201-AT201-AU201-AW200</f>
        <v>7.4969602723024185</v>
      </c>
      <c r="AW201" s="75">
        <f>MAX(0,(AV201-Constantes!$D$14)*(1-EXP(-Constantes!$D$22)))</f>
        <v>0</v>
      </c>
      <c r="AX201" s="75">
        <f t="shared" si="41"/>
        <v>158.57163315977888</v>
      </c>
      <c r="AY201" s="75">
        <f>MAX(0,(AX201-Constantes!$D$13)*(1-EXP(-Constantes!$D$23)))</f>
        <v>0.57727143738553222</v>
      </c>
      <c r="AZ201" s="75">
        <f t="shared" si="42"/>
        <v>0.57727143738553222</v>
      </c>
      <c r="BA201" s="75">
        <f>0.0526*AS201*Observaciones!$F200^1.218</f>
        <v>0</v>
      </c>
      <c r="BB201" s="75">
        <f>BA201*Constantes!$F$35</f>
        <v>0</v>
      </c>
      <c r="BC201" s="75">
        <f t="shared" si="43"/>
        <v>0</v>
      </c>
      <c r="BD201" s="15"/>
      <c r="BE201" s="74">
        <v>195</v>
      </c>
      <c r="BF201" s="75">
        <f>0.0526*Observaciones!$F200^2.218</f>
        <v>0</v>
      </c>
      <c r="BG201" s="75">
        <f>IF(Observaciones!$F200&gt;0.05*$BK$7,((Observaciones!$F200-0.05*$BK$7)^2)/(Observaciones!$F200+0.95*$BK$7),0)</f>
        <v>0</v>
      </c>
      <c r="BH201" s="75">
        <f>0.0526*BG201*Observaciones!$F200^1.218</f>
        <v>0</v>
      </c>
      <c r="BI201" s="28"/>
      <c r="BJ201" s="28"/>
      <c r="BK201" s="103"/>
      <c r="BL201" s="38"/>
    </row>
    <row r="202" spans="2:64" s="2" customFormat="1">
      <c r="B202" s="37"/>
      <c r="C202" s="74">
        <v>196</v>
      </c>
      <c r="D202" s="140">
        <f>ETo!$I201*((1-Constantes!$D$19)*ETo!$K201+ETo!$L201)</f>
        <v>1.5163010626192206</v>
      </c>
      <c r="E202" s="75">
        <f>MIN(D202*Constantes!$D$17,0.8*(H201+Observaciones!$F201-F202-G202-Constantes!$D$14))</f>
        <v>3.3857578753497823E-4</v>
      </c>
      <c r="F202" s="75">
        <f>IF(Observaciones!$F201&gt;0.05*Constantes!$D$18,((Observaciones!$F201-0.05*Constantes!$D$18)^2)/(Observaciones!$F201+0.95*Constantes!$D$18),0)</f>
        <v>0</v>
      </c>
      <c r="G202" s="75">
        <f>MAX(0,H201+Observaciones!$F201-F202-Constantes!$D$13)</f>
        <v>0</v>
      </c>
      <c r="H202" s="75">
        <f>H201+Observaciones!$F201-F202-E202-G202-I201</f>
        <v>7.5000788173557353</v>
      </c>
      <c r="I202" s="75">
        <f>MAX(0,(H202-Constantes!$D$14)*(1-EXP(-Constantes!$D$22)))</f>
        <v>1.0851018274604403E-6</v>
      </c>
      <c r="J202" s="75">
        <f t="shared" si="33"/>
        <v>152.79014207678094</v>
      </c>
      <c r="K202" s="75">
        <f>MAX(0,(J202-Constantes!$D$13)*(1-EXP(-Constantes!$D$23)))</f>
        <v>0.53733576134898786</v>
      </c>
      <c r="L202" s="75">
        <f t="shared" si="34"/>
        <v>0.53733684645081536</v>
      </c>
      <c r="M202" s="75">
        <f>0.0526*F202*Observaciones!$F201^1.218</f>
        <v>0</v>
      </c>
      <c r="N202" s="75">
        <f>M202*Constantes!$D$35</f>
        <v>0</v>
      </c>
      <c r="O202" s="75">
        <f t="shared" si="35"/>
        <v>0</v>
      </c>
      <c r="P202" s="15"/>
      <c r="Q202" s="74">
        <v>196</v>
      </c>
      <c r="R202" s="140">
        <f>ETo!$I201*((1-Constantes!$E$19)*ETo!$K201+ETo!$L201)</f>
        <v>1.5163010626192206</v>
      </c>
      <c r="S202" s="75">
        <f>MIN(R202*Constantes!$E$17,0.8*(AB201+Observaciones!$F201-Y202-AA202-Constantes!$D$14))</f>
        <v>-1.1331552053010797E-2</v>
      </c>
      <c r="T202" s="75">
        <f>IF(Observaciones!$F201&gt;0.05*Constantes!$E$18,((Observaciones!$F201-0.05*Constantes!$E$18)^2)/(Observaciones!$F201+0.95*Constantes!$E$18),0)</f>
        <v>0</v>
      </c>
      <c r="U202" s="75">
        <f>(T202*Escenarios!$E$9*10000)/1000</f>
        <v>0</v>
      </c>
      <c r="V202" s="75">
        <f>(Observaciones!$F201*Constantes!$E$28)/1000</f>
        <v>0</v>
      </c>
      <c r="W202" s="75">
        <f>(R202*Constantes!$E$28)/1000</f>
        <v>6.0652042504768824</v>
      </c>
      <c r="X202" s="75">
        <f t="shared" si="36"/>
        <v>0</v>
      </c>
      <c r="Y202" s="75">
        <f>IF(X202&gt;Constantes!$E$29,1000*((X202-Constantes!$E$29)/(Escenarios!$E$9*10000)),0)</f>
        <v>0</v>
      </c>
      <c r="Z202" s="75">
        <f>W202*1000/Escenarios!$E$9/10000+S202</f>
        <v>7.9885644794296801E-4</v>
      </c>
      <c r="AA202" s="75">
        <f>MAX(0,AB201+Observaciones!$F201-Y202-Constantes!$D$13)</f>
        <v>0</v>
      </c>
      <c r="AB202" s="75">
        <f>AB201+Observaciones!$F201-Y202-Z202-AA202-AC201</f>
        <v>7.4850367034857932</v>
      </c>
      <c r="AC202" s="75">
        <f>MAX(0,(AB202-Constantes!$D$14)*(1-EXP(-Constantes!$D$22)))</f>
        <v>0</v>
      </c>
      <c r="AD202" s="75">
        <f t="shared" si="37"/>
        <v>157.16146940114331</v>
      </c>
      <c r="AE202" s="75">
        <f>MAX(0,(AD202-Constantes!$D$13)*(1-EXP(-Constantes!$D$23)))</f>
        <v>0.56753072478823041</v>
      </c>
      <c r="AF202" s="75">
        <f t="shared" si="38"/>
        <v>0.56753072478823041</v>
      </c>
      <c r="AG202" s="75">
        <f>0.0526*Y202*Observaciones!$F201^1.218</f>
        <v>0</v>
      </c>
      <c r="AH202" s="75">
        <f>AG202*Constantes!$E$35</f>
        <v>0</v>
      </c>
      <c r="AI202" s="75">
        <f t="shared" si="39"/>
        <v>0</v>
      </c>
      <c r="AJ202" s="15"/>
      <c r="AK202" s="74">
        <v>196</v>
      </c>
      <c r="AL202" s="140">
        <f>ETo!$I201*((1-Constantes!$F$19)*ETo!$K201+ETo!$L201)</f>
        <v>1.4765953008284771</v>
      </c>
      <c r="AM202" s="75">
        <f>MIN(AL202*Constantes!$F$17,0.8*(AV201+Observaciones!$F201-AS202-AU202-Constantes!$D$14))</f>
        <v>-2.4317821580652323E-3</v>
      </c>
      <c r="AN202" s="75">
        <f>IF(Observaciones!$F201&gt;0.05*Constantes!$F$18,((Observaciones!$F201-0.05*Constantes!$F$18)^2)/(Observaciones!$F201+0.95*Constantes!$F$18),0)</f>
        <v>0</v>
      </c>
      <c r="AO202" s="75">
        <f>(AN202*Escenarios!$F$9*10000)/1000</f>
        <v>0</v>
      </c>
      <c r="AP202" s="75">
        <f>(Observaciones!$F201*Constantes!$F$28)/1000</f>
        <v>0</v>
      </c>
      <c r="AQ202" s="75">
        <f>(AL202*Constantes!$F$28)/1000</f>
        <v>1.4765953008284771</v>
      </c>
      <c r="AR202" s="75">
        <f t="shared" si="40"/>
        <v>0</v>
      </c>
      <c r="AS202" s="75">
        <f>IF(AR202&gt;Constantes!$F$29,1000*((AR202-Constantes!$F$29)/(Escenarios!$F$9*10000)),0)</f>
        <v>0</v>
      </c>
      <c r="AT202" s="75">
        <f>AQ202*1000/Escenarios!$F$9/10000+AM202</f>
        <v>5.2140844359172206E-4</v>
      </c>
      <c r="AU202" s="75">
        <f>MAX(0,AV201+Observaciones!$F201-AS202-Constantes!$D$13)</f>
        <v>0</v>
      </c>
      <c r="AV202" s="75">
        <f>AV201+Observaciones!$F201-AS202-AT202-AU202-AW201</f>
        <v>7.4964388638588266</v>
      </c>
      <c r="AW202" s="75">
        <f>MAX(0,(AV202-Constantes!$D$14)*(1-EXP(-Constantes!$D$22)))</f>
        <v>0</v>
      </c>
      <c r="AX202" s="75">
        <f t="shared" si="41"/>
        <v>157.99436172239336</v>
      </c>
      <c r="AY202" s="75">
        <f>MAX(0,(AX202-Constantes!$D$13)*(1-EXP(-Constantes!$D$23)))</f>
        <v>0.57328393229772301</v>
      </c>
      <c r="AZ202" s="75">
        <f t="shared" si="42"/>
        <v>0.57328393229772301</v>
      </c>
      <c r="BA202" s="75">
        <f>0.0526*AS202*Observaciones!$F201^1.218</f>
        <v>0</v>
      </c>
      <c r="BB202" s="75">
        <f>BA202*Constantes!$F$35</f>
        <v>0</v>
      </c>
      <c r="BC202" s="75">
        <f t="shared" si="43"/>
        <v>0</v>
      </c>
      <c r="BD202" s="15"/>
      <c r="BE202" s="74">
        <v>196</v>
      </c>
      <c r="BF202" s="75">
        <f>0.0526*Observaciones!$F201^2.218</f>
        <v>0</v>
      </c>
      <c r="BG202" s="75">
        <f>IF(Observaciones!$F201&gt;0.05*$BK$7,((Observaciones!$F201-0.05*$BK$7)^2)/(Observaciones!$F201+0.95*$BK$7),0)</f>
        <v>0</v>
      </c>
      <c r="BH202" s="75">
        <f>0.0526*BG202*Observaciones!$F201^1.218</f>
        <v>0</v>
      </c>
      <c r="BI202" s="28"/>
      <c r="BJ202" s="28"/>
      <c r="BK202" s="103"/>
      <c r="BL202" s="38"/>
    </row>
    <row r="203" spans="2:64" s="2" customFormat="1">
      <c r="B203" s="37"/>
      <c r="C203" s="74">
        <v>197</v>
      </c>
      <c r="D203" s="140">
        <f>ETo!$I202*((1-Constantes!$D$19)*ETo!$K202+ETo!$L202)</f>
        <v>1.4973207018678909</v>
      </c>
      <c r="E203" s="75">
        <f>MIN(D203*Constantes!$D$17,0.8*(H202+Observaciones!$F202-F203-G203-Constantes!$D$14))</f>
        <v>6.3053884588271103E-5</v>
      </c>
      <c r="F203" s="75">
        <f>IF(Observaciones!$F202&gt;0.05*Constantes!$D$18,((Observaciones!$F202-0.05*Constantes!$D$18)^2)/(Observaciones!$F202+0.95*Constantes!$D$18),0)</f>
        <v>0</v>
      </c>
      <c r="G203" s="75">
        <f>MAX(0,H202+Observaciones!$F202-F203-Constantes!$D$13)</f>
        <v>0</v>
      </c>
      <c r="H203" s="75">
        <f>H202+Observaciones!$F202-F203-E203-G203-I202</f>
        <v>7.50001467836932</v>
      </c>
      <c r="I203" s="75">
        <f>MAX(0,(H203-Constantes!$D$14)*(1-EXP(-Constantes!$D$22)))</f>
        <v>2.0208144798417693E-7</v>
      </c>
      <c r="J203" s="75">
        <f t="shared" si="33"/>
        <v>152.25280631543194</v>
      </c>
      <c r="K203" s="75">
        <f>MAX(0,(J203-Constantes!$D$13)*(1-EXP(-Constantes!$D$23)))</f>
        <v>0.53362411212562588</v>
      </c>
      <c r="L203" s="75">
        <f t="shared" si="34"/>
        <v>0.5336243142070739</v>
      </c>
      <c r="M203" s="75">
        <f>0.0526*F203*Observaciones!$F202^1.218</f>
        <v>0</v>
      </c>
      <c r="N203" s="75">
        <f>M203*Constantes!$D$35</f>
        <v>0</v>
      </c>
      <c r="O203" s="75">
        <f t="shared" si="35"/>
        <v>0</v>
      </c>
      <c r="P203" s="15"/>
      <c r="Q203" s="74">
        <v>197</v>
      </c>
      <c r="R203" s="140">
        <f>ETo!$I202*((1-Constantes!$E$19)*ETo!$K202+ETo!$L202)</f>
        <v>1.4973207018678909</v>
      </c>
      <c r="S203" s="75">
        <f>MIN(R203*Constantes!$E$17,0.8*(AB202+Observaciones!$F202-Y203-AA203-Constantes!$D$14))</f>
        <v>-1.1970637211365443E-2</v>
      </c>
      <c r="T203" s="75">
        <f>IF(Observaciones!$F202&gt;0.05*Constantes!$E$18,((Observaciones!$F202-0.05*Constantes!$E$18)^2)/(Observaciones!$F202+0.95*Constantes!$E$18),0)</f>
        <v>0</v>
      </c>
      <c r="U203" s="75">
        <f>(T203*Escenarios!$E$9*10000)/1000</f>
        <v>0</v>
      </c>
      <c r="V203" s="75">
        <f>(Observaciones!$F202*Constantes!$E$28)/1000</f>
        <v>0</v>
      </c>
      <c r="W203" s="75">
        <f>(R203*Constantes!$E$28)/1000</f>
        <v>5.9892828074715636</v>
      </c>
      <c r="X203" s="75">
        <f t="shared" si="36"/>
        <v>0</v>
      </c>
      <c r="Y203" s="75">
        <f>IF(X203&gt;Constantes!$E$29,1000*((X203-Constantes!$E$29)/(Escenarios!$E$9*10000)),0)</f>
        <v>0</v>
      </c>
      <c r="Z203" s="75">
        <f>W203*1000/Escenarios!$E$9/10000+S203</f>
        <v>7.9284035776842204E-6</v>
      </c>
      <c r="AA203" s="75">
        <f>MAX(0,AB202+Observaciones!$F202-Y203-Constantes!$D$13)</f>
        <v>0</v>
      </c>
      <c r="AB203" s="75">
        <f>AB202+Observaciones!$F202-Y203-Z203-AA203-AC202</f>
        <v>7.4850287750822151</v>
      </c>
      <c r="AC203" s="75">
        <f>MAX(0,(AB203-Constantes!$D$14)*(1-EXP(-Constantes!$D$22)))</f>
        <v>0</v>
      </c>
      <c r="AD203" s="75">
        <f t="shared" si="37"/>
        <v>156.59393867635507</v>
      </c>
      <c r="AE203" s="75">
        <f>MAX(0,(AD203-Constantes!$D$13)*(1-EXP(-Constantes!$D$23)))</f>
        <v>0.56361050371713339</v>
      </c>
      <c r="AF203" s="75">
        <f t="shared" si="38"/>
        <v>0.56361050371713339</v>
      </c>
      <c r="AG203" s="75">
        <f>0.0526*Y203*Observaciones!$F202^1.218</f>
        <v>0</v>
      </c>
      <c r="AH203" s="75">
        <f>AG203*Constantes!$E$35</f>
        <v>0</v>
      </c>
      <c r="AI203" s="75">
        <f t="shared" si="39"/>
        <v>0</v>
      </c>
      <c r="AJ203" s="15"/>
      <c r="AK203" s="74">
        <v>197</v>
      </c>
      <c r="AL203" s="140">
        <f>ETo!$I202*((1-Constantes!$F$19)*ETo!$K202+ETo!$L202)</f>
        <v>1.4581263814768455</v>
      </c>
      <c r="AM203" s="75">
        <f>MIN(AL203*Constantes!$F$17,0.8*(AV202+Observaciones!$F202-AS203-AU203-Constantes!$D$14))</f>
        <v>-2.8489089129386971E-3</v>
      </c>
      <c r="AN203" s="75">
        <f>IF(Observaciones!$F202&gt;0.05*Constantes!$F$18,((Observaciones!$F202-0.05*Constantes!$F$18)^2)/(Observaciones!$F202+0.95*Constantes!$F$18),0)</f>
        <v>0</v>
      </c>
      <c r="AO203" s="75">
        <f>(AN203*Escenarios!$F$9*10000)/1000</f>
        <v>0</v>
      </c>
      <c r="AP203" s="75">
        <f>(Observaciones!$F202*Constantes!$F$28)/1000</f>
        <v>0</v>
      </c>
      <c r="AQ203" s="75">
        <f>(AL203*Constantes!$F$28)/1000</f>
        <v>1.4581263814768455</v>
      </c>
      <c r="AR203" s="75">
        <f t="shared" si="40"/>
        <v>0</v>
      </c>
      <c r="AS203" s="75">
        <f>IF(AR203&gt;Constantes!$F$29,1000*((AR203-Constantes!$F$29)/(Escenarios!$F$9*10000)),0)</f>
        <v>0</v>
      </c>
      <c r="AT203" s="75">
        <f>AQ203*1000/Escenarios!$F$9/10000+AM203</f>
        <v>6.7343850014993378E-5</v>
      </c>
      <c r="AU203" s="75">
        <f>MAX(0,AV202+Observaciones!$F202-AS203-Constantes!$D$13)</f>
        <v>0</v>
      </c>
      <c r="AV203" s="75">
        <f>AV202+Observaciones!$F202-AS203-AT203-AU203-AW202</f>
        <v>7.4963715200088119</v>
      </c>
      <c r="AW203" s="75">
        <f>MAX(0,(AV203-Constantes!$D$14)*(1-EXP(-Constantes!$D$22)))</f>
        <v>0</v>
      </c>
      <c r="AX203" s="75">
        <f t="shared" si="41"/>
        <v>157.42107779009564</v>
      </c>
      <c r="AY203" s="75">
        <f>MAX(0,(AX203-Constantes!$D$13)*(1-EXP(-Constantes!$D$23)))</f>
        <v>0.56932397091950238</v>
      </c>
      <c r="AZ203" s="75">
        <f t="shared" si="42"/>
        <v>0.56932397091950238</v>
      </c>
      <c r="BA203" s="75">
        <f>0.0526*AS203*Observaciones!$F202^1.218</f>
        <v>0</v>
      </c>
      <c r="BB203" s="75">
        <f>BA203*Constantes!$F$35</f>
        <v>0</v>
      </c>
      <c r="BC203" s="75">
        <f t="shared" si="43"/>
        <v>0</v>
      </c>
      <c r="BD203" s="15"/>
      <c r="BE203" s="74">
        <v>197</v>
      </c>
      <c r="BF203" s="75">
        <f>0.0526*Observaciones!$F202^2.218</f>
        <v>0</v>
      </c>
      <c r="BG203" s="75">
        <f>IF(Observaciones!$F202&gt;0.05*$BK$7,((Observaciones!$F202-0.05*$BK$7)^2)/(Observaciones!$F202+0.95*$BK$7),0)</f>
        <v>0</v>
      </c>
      <c r="BH203" s="75">
        <f>0.0526*BG203*Observaciones!$F202^1.218</f>
        <v>0</v>
      </c>
      <c r="BI203" s="28"/>
      <c r="BJ203" s="28"/>
      <c r="BK203" s="103"/>
      <c r="BL203" s="38"/>
    </row>
    <row r="204" spans="2:64" s="2" customFormat="1">
      <c r="B204" s="37"/>
      <c r="C204" s="74">
        <v>198</v>
      </c>
      <c r="D204" s="140">
        <f>ETo!$I203*((1-Constantes!$D$19)*ETo!$K203+ETo!$L203)</f>
        <v>1.487370733006625</v>
      </c>
      <c r="E204" s="75">
        <f>MIN(D204*Constantes!$D$17,0.8*(H203+Observaciones!$F203-F204-G204-Constantes!$D$14))</f>
        <v>1.1742695456007368E-5</v>
      </c>
      <c r="F204" s="75">
        <f>IF(Observaciones!$F203&gt;0.05*Constantes!$D$18,((Observaciones!$F203-0.05*Constantes!$D$18)^2)/(Observaciones!$F203+0.95*Constantes!$D$18),0)</f>
        <v>0</v>
      </c>
      <c r="G204" s="75">
        <f>MAX(0,H203+Observaciones!$F203-F204-Constantes!$D$13)</f>
        <v>0</v>
      </c>
      <c r="H204" s="75">
        <f>H203+Observaciones!$F203-F204-E204-G204-I203</f>
        <v>7.5000027335924164</v>
      </c>
      <c r="I204" s="75">
        <f>MAX(0,(H204-Constantes!$D$14)*(1-EXP(-Constantes!$D$22)))</f>
        <v>3.763417459165225E-8</v>
      </c>
      <c r="J204" s="75">
        <f t="shared" si="33"/>
        <v>151.7191822033063</v>
      </c>
      <c r="K204" s="75">
        <f>MAX(0,(J204-Constantes!$D$13)*(1-EXP(-Constantes!$D$23)))</f>
        <v>0.52993810113621043</v>
      </c>
      <c r="L204" s="75">
        <f t="shared" si="34"/>
        <v>0.52993813877038498</v>
      </c>
      <c r="M204" s="75">
        <f>0.0526*F204*Observaciones!$F203^1.218</f>
        <v>0</v>
      </c>
      <c r="N204" s="75">
        <f>M204*Constantes!$D$35</f>
        <v>0</v>
      </c>
      <c r="O204" s="75">
        <f t="shared" si="35"/>
        <v>0</v>
      </c>
      <c r="P204" s="15"/>
      <c r="Q204" s="74">
        <v>198</v>
      </c>
      <c r="R204" s="140">
        <f>ETo!$I203*((1-Constantes!$E$19)*ETo!$K203+ETo!$L203)</f>
        <v>1.487370733006625</v>
      </c>
      <c r="S204" s="75">
        <f>MIN(R204*Constantes!$E$17,0.8*(AB203+Observaciones!$F203-Y204-AA204-Constantes!$D$14))</f>
        <v>-1.1976979934227928E-2</v>
      </c>
      <c r="T204" s="75">
        <f>IF(Observaciones!$F203&gt;0.05*Constantes!$E$18,((Observaciones!$F203-0.05*Constantes!$E$18)^2)/(Observaciones!$F203+0.95*Constantes!$E$18),0)</f>
        <v>0</v>
      </c>
      <c r="U204" s="75">
        <f>(T204*Escenarios!$E$9*10000)/1000</f>
        <v>0</v>
      </c>
      <c r="V204" s="75">
        <f>(Observaciones!$F203*Constantes!$E$28)/1000</f>
        <v>0</v>
      </c>
      <c r="W204" s="75">
        <f>(R204*Constantes!$E$28)/1000</f>
        <v>5.9494829320265001</v>
      </c>
      <c r="X204" s="75">
        <f t="shared" si="36"/>
        <v>0</v>
      </c>
      <c r="Y204" s="75">
        <f>IF(X204&gt;Constantes!$E$29,1000*((X204-Constantes!$E$29)/(Escenarios!$E$9*10000)),0)</f>
        <v>0</v>
      </c>
      <c r="Z204" s="75">
        <f>W204*1000/Escenarios!$E$9/10000+S204</f>
        <v>-7.8014070174927883E-5</v>
      </c>
      <c r="AA204" s="75">
        <f>MAX(0,AB203+Observaciones!$F203-Y204-Constantes!$D$13)</f>
        <v>0</v>
      </c>
      <c r="AB204" s="75">
        <f>AB203+Observaciones!$F203-Y204-Z204-AA204-AC203</f>
        <v>7.4851067891523897</v>
      </c>
      <c r="AC204" s="75">
        <f>MAX(0,(AB204-Constantes!$D$14)*(1-EXP(-Constantes!$D$22)))</f>
        <v>0</v>
      </c>
      <c r="AD204" s="75">
        <f t="shared" si="37"/>
        <v>156.03032817263792</v>
      </c>
      <c r="AE204" s="75">
        <f>MAX(0,(AD204-Constantes!$D$13)*(1-EXP(-Constantes!$D$23)))</f>
        <v>0.55971736159097274</v>
      </c>
      <c r="AF204" s="75">
        <f t="shared" si="38"/>
        <v>0.55971736159097274</v>
      </c>
      <c r="AG204" s="75">
        <f>0.0526*Y204*Observaciones!$F203^1.218</f>
        <v>0</v>
      </c>
      <c r="AH204" s="75">
        <f>AG204*Constantes!$E$35</f>
        <v>0</v>
      </c>
      <c r="AI204" s="75">
        <f t="shared" si="39"/>
        <v>0</v>
      </c>
      <c r="AJ204" s="15"/>
      <c r="AK204" s="74">
        <v>198</v>
      </c>
      <c r="AL204" s="140">
        <f>ETo!$I203*((1-Constantes!$F$19)*ETo!$K203+ETo!$L203)</f>
        <v>1.4484738414249949</v>
      </c>
      <c r="AM204" s="75">
        <f>MIN(AL204*Constantes!$F$17,0.8*(AV203+Observaciones!$F203-AS204-AU204-Constantes!$D$14))</f>
        <v>-2.9027839929504752E-3</v>
      </c>
      <c r="AN204" s="75">
        <f>IF(Observaciones!$F203&gt;0.05*Constantes!$F$18,((Observaciones!$F203-0.05*Constantes!$F$18)^2)/(Observaciones!$F203+0.95*Constantes!$F$18),0)</f>
        <v>0</v>
      </c>
      <c r="AO204" s="75">
        <f>(AN204*Escenarios!$F$9*10000)/1000</f>
        <v>0</v>
      </c>
      <c r="AP204" s="75">
        <f>(Observaciones!$F203*Constantes!$F$28)/1000</f>
        <v>0</v>
      </c>
      <c r="AQ204" s="75">
        <f>(AL204*Constantes!$F$28)/1000</f>
        <v>1.4484738414249949</v>
      </c>
      <c r="AR204" s="75">
        <f t="shared" si="40"/>
        <v>0</v>
      </c>
      <c r="AS204" s="75">
        <f>IF(AR204&gt;Constantes!$F$29,1000*((AR204-Constantes!$F$29)/(Escenarios!$F$9*10000)),0)</f>
        <v>0</v>
      </c>
      <c r="AT204" s="75">
        <f>AQ204*1000/Escenarios!$F$9/10000+AM204</f>
        <v>-5.8363101004856033E-6</v>
      </c>
      <c r="AU204" s="75">
        <f>MAX(0,AV203+Observaciones!$F203-AS204-Constantes!$D$13)</f>
        <v>0</v>
      </c>
      <c r="AV204" s="75">
        <f>AV203+Observaciones!$F203-AS204-AT204-AU204-AW203</f>
        <v>7.496377356318912</v>
      </c>
      <c r="AW204" s="75">
        <f>MAX(0,(AV204-Constantes!$D$14)*(1-EXP(-Constantes!$D$22)))</f>
        <v>0</v>
      </c>
      <c r="AX204" s="75">
        <f t="shared" si="41"/>
        <v>156.85175381917614</v>
      </c>
      <c r="AY204" s="75">
        <f>MAX(0,(AX204-Constantes!$D$13)*(1-EXP(-Constantes!$D$23)))</f>
        <v>0.5653913629925712</v>
      </c>
      <c r="AZ204" s="75">
        <f t="shared" si="42"/>
        <v>0.5653913629925712</v>
      </c>
      <c r="BA204" s="75">
        <f>0.0526*AS204*Observaciones!$F203^1.218</f>
        <v>0</v>
      </c>
      <c r="BB204" s="75">
        <f>BA204*Constantes!$F$35</f>
        <v>0</v>
      </c>
      <c r="BC204" s="75">
        <f t="shared" si="43"/>
        <v>0</v>
      </c>
      <c r="BD204" s="15"/>
      <c r="BE204" s="74">
        <v>198</v>
      </c>
      <c r="BF204" s="75">
        <f>0.0526*Observaciones!$F203^2.218</f>
        <v>0</v>
      </c>
      <c r="BG204" s="75">
        <f>IF(Observaciones!$F203&gt;0.05*$BK$7,((Observaciones!$F203-0.05*$BK$7)^2)/(Observaciones!$F203+0.95*$BK$7),0)</f>
        <v>0</v>
      </c>
      <c r="BH204" s="75">
        <f>0.0526*BG204*Observaciones!$F203^1.218</f>
        <v>0</v>
      </c>
      <c r="BI204" s="28"/>
      <c r="BJ204" s="28"/>
      <c r="BK204" s="103"/>
      <c r="BL204" s="38"/>
    </row>
    <row r="205" spans="2:64" s="2" customFormat="1">
      <c r="B205" s="37"/>
      <c r="C205" s="74">
        <v>199</v>
      </c>
      <c r="D205" s="140">
        <f>ETo!$I204*((1-Constantes!$D$19)*ETo!$K204+ETo!$L204)</f>
        <v>1.5185867302757956</v>
      </c>
      <c r="E205" s="75">
        <f>MIN(D205*Constantes!$D$17,0.8*(H204+Observaciones!$F204-F205-G205-Constantes!$D$14))</f>
        <v>0.16000218687393331</v>
      </c>
      <c r="F205" s="75">
        <f>IF(Observaciones!$F204&gt;0.05*Constantes!$D$18,((Observaciones!$F204-0.05*Constantes!$D$18)^2)/(Observaciones!$F204+0.95*Constantes!$D$18),0)</f>
        <v>0</v>
      </c>
      <c r="G205" s="75">
        <f>MAX(0,H204+Observaciones!$F204-F205-Constantes!$D$13)</f>
        <v>0</v>
      </c>
      <c r="H205" s="75">
        <f>H204+Observaciones!$F204-F205-E205-G205-I204</f>
        <v>7.5400005090843081</v>
      </c>
      <c r="I205" s="75">
        <f>MAX(0,(H205-Constantes!$D$14)*(1-EXP(-Constantes!$D$22)))</f>
        <v>5.5069882897973898E-4</v>
      </c>
      <c r="J205" s="75">
        <f t="shared" si="33"/>
        <v>151.18924410217008</v>
      </c>
      <c r="K205" s="75">
        <f>MAX(0,(J205-Constantes!$D$13)*(1-EXP(-Constantes!$D$23)))</f>
        <v>0.52627755128452336</v>
      </c>
      <c r="L205" s="75">
        <f t="shared" si="34"/>
        <v>0.52682825011350309</v>
      </c>
      <c r="M205" s="75">
        <f>0.0526*F205*Observaciones!$F204^1.218</f>
        <v>0</v>
      </c>
      <c r="N205" s="75">
        <f>M205*Constantes!$D$35</f>
        <v>0</v>
      </c>
      <c r="O205" s="75">
        <f t="shared" si="35"/>
        <v>0</v>
      </c>
      <c r="P205" s="15"/>
      <c r="Q205" s="74">
        <v>199</v>
      </c>
      <c r="R205" s="140">
        <f>ETo!$I204*((1-Constantes!$E$19)*ETo!$K204+ETo!$L204)</f>
        <v>1.5185867302757956</v>
      </c>
      <c r="S205" s="75">
        <f>MIN(R205*Constantes!$E$17,0.8*(AB204+Observaciones!$F204-Y205-AA205-Constantes!$D$14))</f>
        <v>0.1480854313219119</v>
      </c>
      <c r="T205" s="75">
        <f>IF(Observaciones!$F204&gt;0.05*Constantes!$E$18,((Observaciones!$F204-0.05*Constantes!$E$18)^2)/(Observaciones!$F204+0.95*Constantes!$E$18),0)</f>
        <v>0</v>
      </c>
      <c r="U205" s="75">
        <f>(T205*Escenarios!$E$9*10000)/1000</f>
        <v>0</v>
      </c>
      <c r="V205" s="75">
        <f>(Observaciones!$F204*Constantes!$E$28)/1000</f>
        <v>0.8</v>
      </c>
      <c r="W205" s="75">
        <f>(R205*Constantes!$E$28)/1000</f>
        <v>6.0743469211031824</v>
      </c>
      <c r="X205" s="75">
        <f t="shared" si="36"/>
        <v>0</v>
      </c>
      <c r="Y205" s="75">
        <f>IF(X205&gt;Constantes!$E$29,1000*((X205-Constantes!$E$29)/(Escenarios!$E$9*10000)),0)</f>
        <v>0</v>
      </c>
      <c r="Z205" s="75">
        <f>W205*1000/Escenarios!$E$9/10000+S205</f>
        <v>0.16023412516411828</v>
      </c>
      <c r="AA205" s="75">
        <f>MAX(0,AB204+Observaciones!$F204-Y205-Constantes!$D$13)</f>
        <v>0</v>
      </c>
      <c r="AB205" s="75">
        <f>AB204+Observaciones!$F204-Y205-Z205-AA205-AC204</f>
        <v>7.5248726639882717</v>
      </c>
      <c r="AC205" s="75">
        <f>MAX(0,(AB205-Constantes!$D$14)*(1-EXP(-Constantes!$D$22)))</f>
        <v>3.4242931516391943E-4</v>
      </c>
      <c r="AD205" s="75">
        <f t="shared" si="37"/>
        <v>155.47061081104695</v>
      </c>
      <c r="AE205" s="75">
        <f>MAX(0,(AD205-Constantes!$D$13)*(1-EXP(-Constantes!$D$23)))</f>
        <v>0.55585111136181287</v>
      </c>
      <c r="AF205" s="75">
        <f t="shared" si="38"/>
        <v>0.55619354067697679</v>
      </c>
      <c r="AG205" s="75">
        <f>0.0526*Y205*Observaciones!$F204^1.218</f>
        <v>0</v>
      </c>
      <c r="AH205" s="75">
        <f>AG205*Constantes!$E$35</f>
        <v>0</v>
      </c>
      <c r="AI205" s="75">
        <f t="shared" si="39"/>
        <v>0</v>
      </c>
      <c r="AJ205" s="15"/>
      <c r="AK205" s="74">
        <v>199</v>
      </c>
      <c r="AL205" s="140">
        <f>ETo!$I204*((1-Constantes!$F$19)*ETo!$K204+ETo!$L204)</f>
        <v>1.4789675315497861</v>
      </c>
      <c r="AM205" s="75">
        <f>MIN(AL205*Constantes!$F$17,0.8*(AV204+Observaciones!$F204-AS205-AU205-Constantes!$D$14))</f>
        <v>0.15710188505512976</v>
      </c>
      <c r="AN205" s="75">
        <f>IF(Observaciones!$F204&gt;0.05*Constantes!$F$18,((Observaciones!$F204-0.05*Constantes!$F$18)^2)/(Observaciones!$F204+0.95*Constantes!$F$18),0)</f>
        <v>0</v>
      </c>
      <c r="AO205" s="75">
        <f>(AN205*Escenarios!$F$9*10000)/1000</f>
        <v>0</v>
      </c>
      <c r="AP205" s="75">
        <f>(Observaciones!$F204*Constantes!$F$28)/1000</f>
        <v>0.2</v>
      </c>
      <c r="AQ205" s="75">
        <f>(AL205*Constantes!$F$28)/1000</f>
        <v>1.4789675315497861</v>
      </c>
      <c r="AR205" s="75">
        <f t="shared" si="40"/>
        <v>0</v>
      </c>
      <c r="AS205" s="75">
        <f>IF(AR205&gt;Constantes!$F$29,1000*((AR205-Constantes!$F$29)/(Escenarios!$F$9*10000)),0)</f>
        <v>0</v>
      </c>
      <c r="AT205" s="75">
        <f>AQ205*1000/Escenarios!$F$9/10000+AM205</f>
        <v>0.16005982011822933</v>
      </c>
      <c r="AU205" s="75">
        <f>MAX(0,AV204+Observaciones!$F204-AS205-Constantes!$D$13)</f>
        <v>0</v>
      </c>
      <c r="AV205" s="75">
        <f>AV204+Observaciones!$F204-AS205-AT205-AU205-AW204</f>
        <v>7.5363175362006825</v>
      </c>
      <c r="AW205" s="75">
        <f>MAX(0,(AV205-Constantes!$D$14)*(1-EXP(-Constantes!$D$22)))</f>
        <v>4.9999425294792001E-4</v>
      </c>
      <c r="AX205" s="75">
        <f t="shared" si="41"/>
        <v>156.28636245618355</v>
      </c>
      <c r="AY205" s="75">
        <f>MAX(0,(AX205-Constantes!$D$13)*(1-EXP(-Constantes!$D$23)))</f>
        <v>0.56148591957283944</v>
      </c>
      <c r="AZ205" s="75">
        <f t="shared" si="42"/>
        <v>0.56198591382578733</v>
      </c>
      <c r="BA205" s="75">
        <f>0.0526*AS205*Observaciones!$F204^1.218</f>
        <v>0</v>
      </c>
      <c r="BB205" s="75">
        <f>BA205*Constantes!$F$35</f>
        <v>0</v>
      </c>
      <c r="BC205" s="75">
        <f t="shared" si="43"/>
        <v>0</v>
      </c>
      <c r="BD205" s="15"/>
      <c r="BE205" s="74">
        <v>199</v>
      </c>
      <c r="BF205" s="75">
        <f>0.0526*Observaciones!$F204^2.218</f>
        <v>1.4813929535417848E-3</v>
      </c>
      <c r="BG205" s="75">
        <f>IF(Observaciones!$F204&gt;0.05*$BK$7,((Observaciones!$F204-0.05*$BK$7)^2)/(Observaciones!$F204+0.95*$BK$7),0)</f>
        <v>0</v>
      </c>
      <c r="BH205" s="75">
        <f>0.0526*BG205*Observaciones!$F204^1.218</f>
        <v>0</v>
      </c>
      <c r="BI205" s="28"/>
      <c r="BJ205" s="28"/>
      <c r="BK205" s="103"/>
      <c r="BL205" s="38"/>
    </row>
    <row r="206" spans="2:64" s="2" customFormat="1">
      <c r="B206" s="37"/>
      <c r="C206" s="74">
        <v>200</v>
      </c>
      <c r="D206" s="140">
        <f>ETo!$I205*((1-Constantes!$D$19)*ETo!$K205+ETo!$L205)</f>
        <v>1.5214961456036071</v>
      </c>
      <c r="E206" s="75">
        <f>MIN(D206*Constantes!$D$17,0.8*(H205+Observaciones!$F205-F206-G206-Constantes!$D$14))</f>
        <v>0.96548185811593024</v>
      </c>
      <c r="F206" s="75">
        <f>IF(Observaciones!$F205&gt;0.05*Constantes!$D$18,((Observaciones!$F205-0.05*Constantes!$D$18)^2)/(Observaciones!$F205+0.95*Constantes!$D$18),0)</f>
        <v>0</v>
      </c>
      <c r="G206" s="75">
        <f>MAX(0,H205+Observaciones!$F205-F206-Constantes!$D$13)</f>
        <v>0</v>
      </c>
      <c r="H206" s="75">
        <f>H205+Observaciones!$F205-F206-E206-G206-I205</f>
        <v>8.1739679521393978</v>
      </c>
      <c r="I206" s="75">
        <f>MAX(0,(H206-Constantes!$D$14)*(1-EXP(-Constantes!$D$22)))</f>
        <v>9.2787159591086309E-3</v>
      </c>
      <c r="J206" s="75">
        <f t="shared" si="33"/>
        <v>150.66296655088556</v>
      </c>
      <c r="K206" s="75">
        <f>MAX(0,(J206-Constantes!$D$13)*(1-EXP(-Constantes!$D$23)))</f>
        <v>0.52264228669764001</v>
      </c>
      <c r="L206" s="75">
        <f t="shared" si="34"/>
        <v>0.53192100265674869</v>
      </c>
      <c r="M206" s="75">
        <f>0.0526*F206*Observaciones!$F205^1.218</f>
        <v>0</v>
      </c>
      <c r="N206" s="75">
        <f>M206*Constantes!$D$35</f>
        <v>0</v>
      </c>
      <c r="O206" s="75">
        <f t="shared" si="35"/>
        <v>0</v>
      </c>
      <c r="P206" s="15"/>
      <c r="Q206" s="74">
        <v>200</v>
      </c>
      <c r="R206" s="140">
        <f>ETo!$I205*((1-Constantes!$E$19)*ETo!$K205+ETo!$L205)</f>
        <v>1.5214961456036071</v>
      </c>
      <c r="S206" s="75">
        <f>MIN(R206*Constantes!$E$17,0.8*(AB205+Observaciones!$F205-Y206-AA206-Constantes!$D$14))</f>
        <v>0.96548185811593024</v>
      </c>
      <c r="T206" s="75">
        <f>IF(Observaciones!$F205&gt;0.05*Constantes!$E$18,((Observaciones!$F205-0.05*Constantes!$E$18)^2)/(Observaciones!$F205+0.95*Constantes!$E$18),0)</f>
        <v>0</v>
      </c>
      <c r="U206" s="75">
        <f>(T206*Escenarios!$E$9*10000)/1000</f>
        <v>0</v>
      </c>
      <c r="V206" s="75">
        <f>(Observaciones!$F205*Constantes!$E$28)/1000</f>
        <v>6.4</v>
      </c>
      <c r="W206" s="75">
        <f>(R206*Constantes!$E$28)/1000</f>
        <v>6.0859845824144285</v>
      </c>
      <c r="X206" s="75">
        <f t="shared" si="36"/>
        <v>0.31401541758557183</v>
      </c>
      <c r="Y206" s="75">
        <f>IF(X206&gt;Constantes!$E$29,1000*((X206-Constantes!$E$29)/(Escenarios!$E$9*10000)),0)</f>
        <v>0</v>
      </c>
      <c r="Z206" s="75">
        <f>W206*1000/Escenarios!$E$9/10000+S206</f>
        <v>0.97765382728075911</v>
      </c>
      <c r="AA206" s="75">
        <f>MAX(0,AB205+Observaciones!$F205-Y206-Constantes!$D$13)</f>
        <v>0</v>
      </c>
      <c r="AB206" s="75">
        <f>AB205+Observaciones!$F205-Y206-Z206-AA206-AC205</f>
        <v>8.1468764073923481</v>
      </c>
      <c r="AC206" s="75">
        <f>MAX(0,(AB206-Constantes!$D$14)*(1-EXP(-Constantes!$D$22)))</f>
        <v>8.905738656844615E-3</v>
      </c>
      <c r="AD206" s="75">
        <f t="shared" si="37"/>
        <v>154.91475969968513</v>
      </c>
      <c r="AE206" s="75">
        <f>MAX(0,(AD206-Constantes!$D$13)*(1-EXP(-Constantes!$D$23)))</f>
        <v>0.55201156727375245</v>
      </c>
      <c r="AF206" s="75">
        <f t="shared" si="38"/>
        <v>0.56091730593059708</v>
      </c>
      <c r="AG206" s="75">
        <f>0.0526*Y206*Observaciones!$F205^1.218</f>
        <v>0</v>
      </c>
      <c r="AH206" s="75">
        <f>AG206*Constantes!$E$35</f>
        <v>0</v>
      </c>
      <c r="AI206" s="75">
        <f t="shared" si="39"/>
        <v>0</v>
      </c>
      <c r="AJ206" s="15"/>
      <c r="AK206" s="74">
        <v>200</v>
      </c>
      <c r="AL206" s="140">
        <f>ETo!$I205*((1-Constantes!$F$19)*ETo!$K205+ETo!$L205)</f>
        <v>1.4818569095358438</v>
      </c>
      <c r="AM206" s="75">
        <f>MIN(AL206*Constantes!$F$17,0.8*(AV205+Observaciones!$F205-AS206-AU206-Constantes!$D$14))</f>
        <v>0.94032835154702776</v>
      </c>
      <c r="AN206" s="75">
        <f>IF(Observaciones!$F205&gt;0.05*Constantes!$F$18,((Observaciones!$F205-0.05*Constantes!$F$18)^2)/(Observaciones!$F205+0.95*Constantes!$F$18),0)</f>
        <v>0</v>
      </c>
      <c r="AO206" s="75">
        <f>(AN206*Escenarios!$F$9*10000)/1000</f>
        <v>0</v>
      </c>
      <c r="AP206" s="75">
        <f>(Observaciones!$F205*Constantes!$F$28)/1000</f>
        <v>1.6</v>
      </c>
      <c r="AQ206" s="75">
        <f>(AL206*Constantes!$F$28)/1000</f>
        <v>1.4818569095358438</v>
      </c>
      <c r="AR206" s="75">
        <f t="shared" si="40"/>
        <v>0.11814309046415628</v>
      </c>
      <c r="AS206" s="75">
        <f>IF(AR206&gt;Constantes!$F$29,1000*((AR206-Constantes!$F$29)/(Escenarios!$F$9*10000)),0)</f>
        <v>0</v>
      </c>
      <c r="AT206" s="75">
        <f>AQ206*1000/Escenarios!$F$9/10000+AM206</f>
        <v>0.94329206536609944</v>
      </c>
      <c r="AU206" s="75">
        <f>MAX(0,AV205+Observaciones!$F205-AS206-Constantes!$D$13)</f>
        <v>0</v>
      </c>
      <c r="AV206" s="75">
        <f>AV205+Observaciones!$F205-AS206-AT206-AU206-AW205</f>
        <v>8.1925254765816344</v>
      </c>
      <c r="AW206" s="75">
        <f>MAX(0,(AV206-Constantes!$D$14)*(1-EXP(-Constantes!$D$22)))</f>
        <v>9.5342028819766118E-3</v>
      </c>
      <c r="AX206" s="75">
        <f t="shared" si="41"/>
        <v>155.72487653661071</v>
      </c>
      <c r="AY206" s="75">
        <f>MAX(0,(AX206-Constantes!$D$13)*(1-EXP(-Constantes!$D$23)))</f>
        <v>0.55760745302134995</v>
      </c>
      <c r="AZ206" s="75">
        <f t="shared" si="42"/>
        <v>0.56714165590332655</v>
      </c>
      <c r="BA206" s="75">
        <f>0.0526*AS206*Observaciones!$F205^1.218</f>
        <v>0</v>
      </c>
      <c r="BB206" s="75">
        <f>BA206*Constantes!$F$35</f>
        <v>0</v>
      </c>
      <c r="BC206" s="75">
        <f t="shared" si="43"/>
        <v>0</v>
      </c>
      <c r="BD206" s="15"/>
      <c r="BE206" s="74">
        <v>200</v>
      </c>
      <c r="BF206" s="75">
        <f>0.0526*Observaciones!$F205^2.218</f>
        <v>0.14918455586023374</v>
      </c>
      <c r="BG206" s="75">
        <f>IF(Observaciones!$F205&gt;0.05*$BK$7,((Observaciones!$F205-0.05*$BK$7)^2)/(Observaciones!$F205+0.95*$BK$7),0)</f>
        <v>0</v>
      </c>
      <c r="BH206" s="75">
        <f>0.0526*BG206*Observaciones!$F205^1.218</f>
        <v>0</v>
      </c>
      <c r="BI206" s="28"/>
      <c r="BJ206" s="28"/>
      <c r="BK206" s="103"/>
      <c r="BL206" s="38"/>
    </row>
    <row r="207" spans="2:64" s="2" customFormat="1">
      <c r="B207" s="37"/>
      <c r="C207" s="74">
        <v>201</v>
      </c>
      <c r="D207" s="140">
        <f>ETo!$I206*((1-Constantes!$D$19)*ETo!$K206+ETo!$L206)</f>
        <v>1.490428341904632</v>
      </c>
      <c r="E207" s="75">
        <f>MIN(D207*Constantes!$D$17,0.8*(H206+Observaciones!$F206-F207-G207-Constantes!$D$14))</f>
        <v>0.94576744679156388</v>
      </c>
      <c r="F207" s="75">
        <f>IF(Observaciones!$F206&gt;0.05*Constantes!$D$18,((Observaciones!$F206-0.05*Constantes!$D$18)^2)/(Observaciones!$F206+0.95*Constantes!$D$18),0)</f>
        <v>2.1696868880963071E-3</v>
      </c>
      <c r="G207" s="75">
        <f>MAX(0,H206+Observaciones!$F206-F207-Constantes!$D$13)</f>
        <v>0</v>
      </c>
      <c r="H207" s="75">
        <f>H206+Observaciones!$F206-F207-E207-G207-I206</f>
        <v>12.316752102500628</v>
      </c>
      <c r="I207" s="75">
        <f>MAX(0,(H207-Constantes!$D$14)*(1-EXP(-Constantes!$D$22)))</f>
        <v>6.631364957735951E-2</v>
      </c>
      <c r="J207" s="75">
        <f t="shared" si="33"/>
        <v>150.14032426418791</v>
      </c>
      <c r="K207" s="75">
        <f>MAX(0,(J207-Constantes!$D$13)*(1-EXP(-Constantes!$D$23)))</f>
        <v>0.51903213271747806</v>
      </c>
      <c r="L207" s="75">
        <f t="shared" si="34"/>
        <v>0.58751546918293385</v>
      </c>
      <c r="M207" s="75">
        <f>0.0526*F207*Observaciones!$F206^1.218</f>
        <v>8.3023929218520786E-4</v>
      </c>
      <c r="N207" s="75">
        <f>M207*Constantes!$D$35</f>
        <v>3.8132056436360248E-6</v>
      </c>
      <c r="O207" s="75">
        <f t="shared" si="35"/>
        <v>0.64903919022576617</v>
      </c>
      <c r="P207" s="15"/>
      <c r="Q207" s="74">
        <v>201</v>
      </c>
      <c r="R207" s="140">
        <f>ETo!$I206*((1-Constantes!$E$19)*ETo!$K206+ETo!$L206)</f>
        <v>1.490428341904632</v>
      </c>
      <c r="S207" s="75">
        <f>MIN(R207*Constantes!$E$17,0.8*(AB206+Observaciones!$F206-Y207-AA207-Constantes!$D$14))</f>
        <v>0.94576744679156388</v>
      </c>
      <c r="T207" s="75">
        <f>IF(Observaciones!$F206&gt;0.05*Constantes!$E$18,((Observaciones!$F206-0.05*Constantes!$E$18)^2)/(Observaciones!$F206+0.95*Constantes!$E$18),0)</f>
        <v>2.1696868880963071E-3</v>
      </c>
      <c r="U207" s="75">
        <f>(T207*Escenarios!$E$9*10000)/1000</f>
        <v>1.0848434440481536</v>
      </c>
      <c r="V207" s="75">
        <f>(Observaciones!$F206*Constantes!$E$28)/1000</f>
        <v>20.399999999999999</v>
      </c>
      <c r="W207" s="75">
        <f>(R207*Constantes!$E$28)/1000</f>
        <v>5.9617133676185281</v>
      </c>
      <c r="X207" s="75">
        <f t="shared" si="36"/>
        <v>15.523130076429624</v>
      </c>
      <c r="Y207" s="75">
        <f>IF(X207&gt;Constantes!$E$29,1000*((X207-Constantes!$E$29)/(Escenarios!$E$9*10000)),0)</f>
        <v>0</v>
      </c>
      <c r="Z207" s="75">
        <f>W207*1000/Escenarios!$E$9/10000+S207</f>
        <v>0.95769087352680093</v>
      </c>
      <c r="AA207" s="75">
        <f>MAX(0,AB206+Observaciones!$F206-Y207-Constantes!$D$13)</f>
        <v>0</v>
      </c>
      <c r="AB207" s="75">
        <f>AB206+Observaciones!$F206-Y207-Z207-AA207-AC206</f>
        <v>12.280279795208703</v>
      </c>
      <c r="AC207" s="75">
        <f>MAX(0,(AB207-Constantes!$D$14)*(1-EXP(-Constantes!$D$22)))</f>
        <v>6.5811524545062561E-2</v>
      </c>
      <c r="AD207" s="75">
        <f t="shared" si="37"/>
        <v>154.36274813241138</v>
      </c>
      <c r="AE207" s="75">
        <f>MAX(0,(AD207-Constantes!$D$13)*(1-EXP(-Constantes!$D$23)))</f>
        <v>0.5481985448540001</v>
      </c>
      <c r="AF207" s="75">
        <f t="shared" si="38"/>
        <v>0.61401006939906266</v>
      </c>
      <c r="AG207" s="75">
        <f>0.0526*Y207*Observaciones!$F206^1.218</f>
        <v>0</v>
      </c>
      <c r="AH207" s="75">
        <f>AG207*Constantes!$E$35</f>
        <v>0</v>
      </c>
      <c r="AI207" s="75">
        <f t="shared" si="39"/>
        <v>0</v>
      </c>
      <c r="AJ207" s="15"/>
      <c r="AK207" s="74">
        <v>201</v>
      </c>
      <c r="AL207" s="140">
        <f>ETo!$I206*((1-Constantes!$F$19)*ETo!$K206+ETo!$L206)</f>
        <v>1.4516172270833267</v>
      </c>
      <c r="AM207" s="75">
        <f>MIN(AL207*Constantes!$F$17,0.8*(AV206+Observaciones!$F206-AS207-AU207-Constantes!$D$14))</f>
        <v>0.92113943352876404</v>
      </c>
      <c r="AN207" s="75">
        <f>IF(Observaciones!$F206&gt;0.05*Constantes!$F$18,((Observaciones!$F206-0.05*Constantes!$F$18)^2)/(Observaciones!$F206+0.95*Constantes!$F$18),0)</f>
        <v>0</v>
      </c>
      <c r="AO207" s="75">
        <f>(AN207*Escenarios!$F$9*10000)/1000</f>
        <v>0</v>
      </c>
      <c r="AP207" s="75">
        <f>(Observaciones!$F206*Constantes!$F$28)/1000</f>
        <v>5.0999999999999996</v>
      </c>
      <c r="AQ207" s="75">
        <f>(AL207*Constantes!$F$28)/1000</f>
        <v>1.4516172270833267</v>
      </c>
      <c r="AR207" s="75">
        <f t="shared" si="40"/>
        <v>3.6483827729166727</v>
      </c>
      <c r="AS207" s="75">
        <f>IF(AR207&gt;Constantes!$F$29,1000*((AR207-Constantes!$F$29)/(Escenarios!$F$9*10000)),0)</f>
        <v>0</v>
      </c>
      <c r="AT207" s="75">
        <f>AQ207*1000/Escenarios!$F$9/10000+AM207</f>
        <v>0.92404266798293067</v>
      </c>
      <c r="AU207" s="75">
        <f>MAX(0,AV206+Observaciones!$F206-AS207-Constantes!$D$13)</f>
        <v>0</v>
      </c>
      <c r="AV207" s="75">
        <f>AV206+Observaciones!$F206-AS207-AT207-AU207-AW206</f>
        <v>12.358948605716726</v>
      </c>
      <c r="AW207" s="75">
        <f>MAX(0,(AV207-Constantes!$D$14)*(1-EXP(-Constantes!$D$22)))</f>
        <v>6.6894581306482459E-2</v>
      </c>
      <c r="AX207" s="75">
        <f t="shared" si="41"/>
        <v>155.16726908358936</v>
      </c>
      <c r="AY207" s="75">
        <f>MAX(0,(AX207-Constantes!$D$13)*(1-EXP(-Constantes!$D$23)))</f>
        <v>0.55375577699526213</v>
      </c>
      <c r="AZ207" s="75">
        <f t="shared" si="42"/>
        <v>0.62065035830174464</v>
      </c>
      <c r="BA207" s="75">
        <f>0.0526*AS207*Observaciones!$F206^1.218</f>
        <v>0</v>
      </c>
      <c r="BB207" s="75">
        <f>BA207*Constantes!$F$35</f>
        <v>0</v>
      </c>
      <c r="BC207" s="75">
        <f t="shared" si="43"/>
        <v>0</v>
      </c>
      <c r="BD207" s="15"/>
      <c r="BE207" s="74">
        <v>201</v>
      </c>
      <c r="BF207" s="75">
        <f>0.0526*Observaciones!$F206^2.218</f>
        <v>1.9515352253705529</v>
      </c>
      <c r="BG207" s="75">
        <f>IF(Observaciones!$F206&gt;0.05*$BK$7,((Observaciones!$F206-0.05*$BK$7)^2)/(Observaciones!$F206+0.95*$BK$7),0)</f>
        <v>0.29850768176925341</v>
      </c>
      <c r="BH207" s="75">
        <f>0.0526*BG207*Observaciones!$F206^1.218</f>
        <v>0.11422514823851004</v>
      </c>
      <c r="BI207" s="28"/>
      <c r="BJ207" s="28"/>
      <c r="BK207" s="103"/>
      <c r="BL207" s="38"/>
    </row>
    <row r="208" spans="2:64" s="2" customFormat="1">
      <c r="B208" s="37"/>
      <c r="C208" s="74">
        <v>202</v>
      </c>
      <c r="D208" s="140">
        <f>ETo!$I207*((1-Constantes!$D$19)*ETo!$K207+ETo!$L207)</f>
        <v>1.4559140418996428</v>
      </c>
      <c r="E208" s="75">
        <f>MIN(D208*Constantes!$D$17,0.8*(H207+Observaciones!$F207-F208-G208-Constantes!$D$14))</f>
        <v>0.92386602390812456</v>
      </c>
      <c r="F208" s="75">
        <f>IF(Observaciones!$F207&gt;0.05*Constantes!$D$18,((Observaciones!$F207-0.05*Constantes!$D$18)^2)/(Observaciones!$F207+0.95*Constantes!$D$18),0)</f>
        <v>4.4227773708184925E-2</v>
      </c>
      <c r="G208" s="75">
        <f>MAX(0,H207+Observaciones!$F207-F208-Constantes!$D$13)</f>
        <v>0</v>
      </c>
      <c r="H208" s="75">
        <f>H207+Observaciones!$F207-F208-E208-G208-I207</f>
        <v>17.982344655306957</v>
      </c>
      <c r="I208" s="75">
        <f>MAX(0,(H208-Constantes!$D$14)*(1-EXP(-Constantes!$D$22)))</f>
        <v>0.14431353647206766</v>
      </c>
      <c r="J208" s="75">
        <f t="shared" si="33"/>
        <v>149.62129213147043</v>
      </c>
      <c r="K208" s="75">
        <f>MAX(0,(J208-Constantes!$D$13)*(1-EXP(-Constantes!$D$23)))</f>
        <v>0.5154469158924071</v>
      </c>
      <c r="L208" s="75">
        <f t="shared" si="34"/>
        <v>0.70398822607265965</v>
      </c>
      <c r="M208" s="75">
        <f>0.0526*F208*Observaciones!$F207^1.218</f>
        <v>2.359608395368152E-2</v>
      </c>
      <c r="N208" s="75">
        <f>M208*Constantes!$D$35</f>
        <v>1.0837444258156842E-4</v>
      </c>
      <c r="O208" s="75">
        <f t="shared" si="35"/>
        <v>15.394354417851149</v>
      </c>
      <c r="P208" s="15"/>
      <c r="Q208" s="74">
        <v>202</v>
      </c>
      <c r="R208" s="140">
        <f>ETo!$I207*((1-Constantes!$E$19)*ETo!$K207+ETo!$L207)</f>
        <v>1.4559140418996428</v>
      </c>
      <c r="S208" s="75">
        <f>MIN(R208*Constantes!$E$17,0.8*(AB207+Observaciones!$F207-Y208-AA208-Constantes!$D$14))</f>
        <v>0.92386602390812456</v>
      </c>
      <c r="T208" s="75">
        <f>IF(Observaciones!$F207&gt;0.05*Constantes!$E$18,((Observaciones!$F207-0.05*Constantes!$E$18)^2)/(Observaciones!$F207+0.95*Constantes!$E$18),0)</f>
        <v>4.4227773708184925E-2</v>
      </c>
      <c r="U208" s="75">
        <f>(T208*Escenarios!$E$9*10000)/1000</f>
        <v>22.113886854092463</v>
      </c>
      <c r="V208" s="75">
        <f>(Observaciones!$F207*Constantes!$E$28)/1000</f>
        <v>26.8</v>
      </c>
      <c r="W208" s="75">
        <f>(R208*Constantes!$E$28)/1000</f>
        <v>5.8236561675985712</v>
      </c>
      <c r="X208" s="75">
        <f t="shared" si="36"/>
        <v>43.090230686493896</v>
      </c>
      <c r="Y208" s="75">
        <f>IF(X208&gt;Constantes!$E$29,1000*((X208-Constantes!$E$29)/(Escenarios!$E$9*10000)),0)</f>
        <v>0</v>
      </c>
      <c r="Z208" s="75">
        <f>W208*1000/Escenarios!$E$9/10000+S208</f>
        <v>0.93551333624332167</v>
      </c>
      <c r="AA208" s="75">
        <f>MAX(0,AB207+Observaciones!$F207-Y208-Constantes!$D$13)</f>
        <v>0</v>
      </c>
      <c r="AB208" s="75">
        <f>AB207+Observaciones!$F207-Y208-Z208-AA208-AC207</f>
        <v>17.978954934420319</v>
      </c>
      <c r="AC208" s="75">
        <f>MAX(0,(AB208-Constantes!$D$14)*(1-EXP(-Constantes!$D$22)))</f>
        <v>0.14426686918293627</v>
      </c>
      <c r="AD208" s="75">
        <f t="shared" si="37"/>
        <v>153.81454958755739</v>
      </c>
      <c r="AE208" s="75">
        <f>MAX(0,(AD208-Constantes!$D$13)*(1-EXP(-Constantes!$D$23)))</f>
        <v>0.54441186090401095</v>
      </c>
      <c r="AF208" s="75">
        <f t="shared" si="38"/>
        <v>0.68867873008694724</v>
      </c>
      <c r="AG208" s="75">
        <f>0.0526*Y208*Observaciones!$F207^1.218</f>
        <v>0</v>
      </c>
      <c r="AH208" s="75">
        <f>AG208*Constantes!$E$35</f>
        <v>0</v>
      </c>
      <c r="AI208" s="75">
        <f t="shared" si="39"/>
        <v>0</v>
      </c>
      <c r="AJ208" s="15"/>
      <c r="AK208" s="74">
        <v>202</v>
      </c>
      <c r="AL208" s="140">
        <f>ETo!$I207*((1-Constantes!$F$19)*ETo!$K207+ETo!$L207)</f>
        <v>1.4180461168504546</v>
      </c>
      <c r="AM208" s="75">
        <f>MIN(AL208*Constantes!$F$17,0.8*(AV207+Observaciones!$F207-AS208-AU208-Constantes!$D$14))</f>
        <v>0.89983652193066099</v>
      </c>
      <c r="AN208" s="75">
        <f>IF(Observaciones!$F207&gt;0.05*Constantes!$F$18,((Observaciones!$F207-0.05*Constantes!$F$18)^2)/(Observaciones!$F207+0.95*Constantes!$F$18),0)</f>
        <v>1.0704621591651309E-2</v>
      </c>
      <c r="AO208" s="75">
        <f>(AN208*Escenarios!$F$9*10000)/1000</f>
        <v>5.3523107958256544</v>
      </c>
      <c r="AP208" s="75">
        <f>(Observaciones!$F207*Constantes!$F$28)/1000</f>
        <v>6.7</v>
      </c>
      <c r="AQ208" s="75">
        <f>(AL208*Constantes!$F$28)/1000</f>
        <v>1.4180461168504546</v>
      </c>
      <c r="AR208" s="75">
        <f t="shared" si="40"/>
        <v>10.6342646789752</v>
      </c>
      <c r="AS208" s="75">
        <f>IF(AR208&gt;Constantes!$F$29,1000*((AR208-Constantes!$F$29)/(Escenarios!$F$9*10000)),0)</f>
        <v>0</v>
      </c>
      <c r="AT208" s="75">
        <f>AQ208*1000/Escenarios!$F$9/10000+AM208</f>
        <v>0.90267261416436195</v>
      </c>
      <c r="AU208" s="75">
        <f>MAX(0,AV207+Observaciones!$F207-AS208-Constantes!$D$13)</f>
        <v>0</v>
      </c>
      <c r="AV208" s="75">
        <f>AV207+Observaciones!$F207-AS208-AT208-AU208-AW207</f>
        <v>18.089381410245881</v>
      </c>
      <c r="AW208" s="75">
        <f>MAX(0,(AV208-Constantes!$D$14)*(1-EXP(-Constantes!$D$22)))</f>
        <v>0.14578714310738372</v>
      </c>
      <c r="AX208" s="75">
        <f t="shared" si="41"/>
        <v>154.61351330659409</v>
      </c>
      <c r="AY208" s="75">
        <f>MAX(0,(AX208-Constantes!$D$13)*(1-EXP(-Constantes!$D$23)))</f>
        <v>0.54993070643889963</v>
      </c>
      <c r="AZ208" s="75">
        <f t="shared" si="42"/>
        <v>0.69571784954628335</v>
      </c>
      <c r="BA208" s="75">
        <f>0.0526*AS208*Observaciones!$F207^1.218</f>
        <v>0</v>
      </c>
      <c r="BB208" s="75">
        <f>BA208*Constantes!$F$35</f>
        <v>0</v>
      </c>
      <c r="BC208" s="75">
        <f t="shared" si="43"/>
        <v>0</v>
      </c>
      <c r="BD208" s="15"/>
      <c r="BE208" s="74">
        <v>202</v>
      </c>
      <c r="BF208" s="75">
        <f>0.0526*Observaciones!$F207^2.218</f>
        <v>3.5745358455700194</v>
      </c>
      <c r="BG208" s="75">
        <f>IF(Observaciones!$F207&gt;0.05*$BK$7,((Observaciones!$F207-0.05*$BK$7)^2)/(Observaciones!$F207+0.95*$BK$7),0)</f>
        <v>0.62323226526715592</v>
      </c>
      <c r="BH208" s="75">
        <f>0.0526*BG208*Observaciones!$F207^1.218</f>
        <v>0.33250239885272398</v>
      </c>
      <c r="BI208" s="28"/>
      <c r="BJ208" s="28"/>
      <c r="BK208" s="103"/>
      <c r="BL208" s="38"/>
    </row>
    <row r="209" spans="2:64" s="2" customFormat="1">
      <c r="B209" s="37"/>
      <c r="C209" s="74">
        <v>203</v>
      </c>
      <c r="D209" s="140">
        <f>ETo!$I208*((1-Constantes!$D$19)*ETo!$K208+ETo!$L208)</f>
        <v>1.5585712887101051</v>
      </c>
      <c r="E209" s="75">
        <f>MIN(D209*Constantes!$D$17,0.8*(H208+Observaciones!$F208-F209-G209-Constantes!$D$14))</f>
        <v>0.98900829172524773</v>
      </c>
      <c r="F209" s="75">
        <f>IF(Observaciones!$F208&gt;0.05*Constantes!$D$18,((Observaciones!$F208-0.05*Constantes!$D$18)^2)/(Observaciones!$F208+0.95*Constantes!$D$18),0)</f>
        <v>0</v>
      </c>
      <c r="G209" s="75">
        <f>MAX(0,H208+Observaciones!$F208-F209-Constantes!$D$13)</f>
        <v>0</v>
      </c>
      <c r="H209" s="75">
        <f>H208+Observaciones!$F208-F209-E209-G209-I208</f>
        <v>16.849022827109639</v>
      </c>
      <c r="I209" s="75">
        <f>MAX(0,(H209-Constantes!$D$14)*(1-EXP(-Constantes!$D$22)))</f>
        <v>0.12871075995914877</v>
      </c>
      <c r="J209" s="75">
        <f t="shared" si="33"/>
        <v>149.10584521557803</v>
      </c>
      <c r="K209" s="75">
        <f>MAX(0,(J209-Constantes!$D$13)*(1-EXP(-Constantes!$D$23)))</f>
        <v>0.51188646396891457</v>
      </c>
      <c r="L209" s="75">
        <f t="shared" si="34"/>
        <v>0.64059722392806329</v>
      </c>
      <c r="M209" s="75">
        <f>0.0526*F209*Observaciones!$F208^1.218</f>
        <v>0</v>
      </c>
      <c r="N209" s="75">
        <f>M209*Constantes!$D$35</f>
        <v>0</v>
      </c>
      <c r="O209" s="75">
        <f t="shared" si="35"/>
        <v>0</v>
      </c>
      <c r="P209" s="15"/>
      <c r="Q209" s="74">
        <v>203</v>
      </c>
      <c r="R209" s="140">
        <f>ETo!$I208*((1-Constantes!$E$19)*ETo!$K208+ETo!$L208)</f>
        <v>1.5585712887101051</v>
      </c>
      <c r="S209" s="75">
        <f>MIN(R209*Constantes!$E$17,0.8*(AB208+Observaciones!$F208-Y209-AA209-Constantes!$D$14))</f>
        <v>0.98900829172524773</v>
      </c>
      <c r="T209" s="75">
        <f>IF(Observaciones!$F208&gt;0.05*Constantes!$E$18,((Observaciones!$F208-0.05*Constantes!$E$18)^2)/(Observaciones!$F208+0.95*Constantes!$E$18),0)</f>
        <v>0</v>
      </c>
      <c r="U209" s="75">
        <f>(T209*Escenarios!$E$9*10000)/1000</f>
        <v>0</v>
      </c>
      <c r="V209" s="75">
        <f>(Observaciones!$F208*Constantes!$E$28)/1000</f>
        <v>0</v>
      </c>
      <c r="W209" s="75">
        <f>(R209*Constantes!$E$28)/1000</f>
        <v>6.2342851548404203</v>
      </c>
      <c r="X209" s="75">
        <f t="shared" si="36"/>
        <v>0</v>
      </c>
      <c r="Y209" s="75">
        <f>IF(X209&gt;Constantes!$E$29,1000*((X209-Constantes!$E$29)/(Escenarios!$E$9*10000)),0)</f>
        <v>0</v>
      </c>
      <c r="Z209" s="75">
        <f>W209*1000/Escenarios!$E$9/10000+S209</f>
        <v>1.0014768620349286</v>
      </c>
      <c r="AA209" s="75">
        <f>MAX(0,AB208+Observaciones!$F208-Y209-Constantes!$D$13)</f>
        <v>0</v>
      </c>
      <c r="AB209" s="75">
        <f>AB208+Observaciones!$F208-Y209-Z209-AA209-AC208</f>
        <v>16.833211203202456</v>
      </c>
      <c r="AC209" s="75">
        <f>MAX(0,(AB209-Constantes!$D$14)*(1-EXP(-Constantes!$D$22)))</f>
        <v>0.12849307666037874</v>
      </c>
      <c r="AD209" s="75">
        <f t="shared" si="37"/>
        <v>153.27013772665339</v>
      </c>
      <c r="AE209" s="75">
        <f>MAX(0,(AD209-Constantes!$D$13)*(1-EXP(-Constantes!$D$23)))</f>
        <v>0.54065133349068473</v>
      </c>
      <c r="AF209" s="75">
        <f t="shared" si="38"/>
        <v>0.66914441015106352</v>
      </c>
      <c r="AG209" s="75">
        <f>0.0526*Y209*Observaciones!$F208^1.218</f>
        <v>0</v>
      </c>
      <c r="AH209" s="75">
        <f>AG209*Constantes!$E$35</f>
        <v>0</v>
      </c>
      <c r="AI209" s="75">
        <f t="shared" si="39"/>
        <v>0</v>
      </c>
      <c r="AJ209" s="15"/>
      <c r="AK209" s="74">
        <v>203</v>
      </c>
      <c r="AL209" s="140">
        <f>ETo!$I208*((1-Constantes!$F$19)*ETo!$K208+ETo!$L208)</f>
        <v>1.5181899574070539</v>
      </c>
      <c r="AM209" s="75">
        <f>MIN(AL209*Constantes!$F$17,0.8*(AV208+Observaciones!$F208-AS209-AU209-Constantes!$D$14))</f>
        <v>0.96338388058735569</v>
      </c>
      <c r="AN209" s="75">
        <f>IF(Observaciones!$F208&gt;0.05*Constantes!$F$18,((Observaciones!$F208-0.05*Constantes!$F$18)^2)/(Observaciones!$F208+0.95*Constantes!$F$18),0)</f>
        <v>0</v>
      </c>
      <c r="AO209" s="75">
        <f>(AN209*Escenarios!$F$9*10000)/1000</f>
        <v>0</v>
      </c>
      <c r="AP209" s="75">
        <f>(Observaciones!$F208*Constantes!$F$28)/1000</f>
        <v>0</v>
      </c>
      <c r="AQ209" s="75">
        <f>(AL209*Constantes!$F$28)/1000</f>
        <v>1.5181899574070539</v>
      </c>
      <c r="AR209" s="75">
        <f t="shared" si="40"/>
        <v>0</v>
      </c>
      <c r="AS209" s="75">
        <f>IF(AR209&gt;Constantes!$F$29,1000*((AR209-Constantes!$F$29)/(Escenarios!$F$9*10000)),0)</f>
        <v>0</v>
      </c>
      <c r="AT209" s="75">
        <f>AQ209*1000/Escenarios!$F$9/10000+AM209</f>
        <v>0.96642026050216978</v>
      </c>
      <c r="AU209" s="75">
        <f>MAX(0,AV208+Observaciones!$F208-AS209-Constantes!$D$13)</f>
        <v>0</v>
      </c>
      <c r="AV209" s="75">
        <f>AV208+Observaciones!$F208-AS209-AT209-AU209-AW208</f>
        <v>16.977174006636329</v>
      </c>
      <c r="AW209" s="75">
        <f>MAX(0,(AV209-Constantes!$D$14)*(1-EXP(-Constantes!$D$22)))</f>
        <v>0.1304750551172173</v>
      </c>
      <c r="AX209" s="75">
        <f t="shared" si="41"/>
        <v>154.0635826001552</v>
      </c>
      <c r="AY209" s="75">
        <f>MAX(0,(AX209-Constantes!$D$13)*(1-EXP(-Constantes!$D$23)))</f>
        <v>0.54613205757485894</v>
      </c>
      <c r="AZ209" s="75">
        <f t="shared" si="42"/>
        <v>0.6766071126920763</v>
      </c>
      <c r="BA209" s="75">
        <f>0.0526*AS209*Observaciones!$F208^1.218</f>
        <v>0</v>
      </c>
      <c r="BB209" s="75">
        <f>BA209*Constantes!$F$35</f>
        <v>0</v>
      </c>
      <c r="BC209" s="75">
        <f t="shared" si="43"/>
        <v>0</v>
      </c>
      <c r="BD209" s="15"/>
      <c r="BE209" s="74">
        <v>203</v>
      </c>
      <c r="BF209" s="75">
        <f>0.0526*Observaciones!$F208^2.218</f>
        <v>0</v>
      </c>
      <c r="BG209" s="75">
        <f>IF(Observaciones!$F208&gt;0.05*$BK$7,((Observaciones!$F208-0.05*$BK$7)^2)/(Observaciones!$F208+0.95*$BK$7),0)</f>
        <v>0</v>
      </c>
      <c r="BH209" s="75">
        <f>0.0526*BG209*Observaciones!$F208^1.218</f>
        <v>0</v>
      </c>
      <c r="BI209" s="28"/>
      <c r="BJ209" s="28"/>
      <c r="BK209" s="103"/>
      <c r="BL209" s="38"/>
    </row>
    <row r="210" spans="2:64" s="2" customFormat="1">
      <c r="B210" s="37"/>
      <c r="C210" s="74">
        <v>204</v>
      </c>
      <c r="D210" s="140">
        <f>ETo!$I209*((1-Constantes!$D$19)*ETo!$K209+ETo!$L209)</f>
        <v>1.5439473990754218</v>
      </c>
      <c r="E210" s="75">
        <f>MIN(D210*Constantes!$D$17,0.8*(H209+Observaciones!$F209-F210-G210-Constantes!$D$14))</f>
        <v>0.97972854417007071</v>
      </c>
      <c r="F210" s="75">
        <f>IF(Observaciones!$F209&gt;0.05*Constantes!$D$18,((Observaciones!$F209-0.05*Constantes!$D$18)^2)/(Observaciones!$F209+0.95*Constantes!$D$18),0)</f>
        <v>0</v>
      </c>
      <c r="G210" s="75">
        <f>MAX(0,H209+Observaciones!$F209-F210-Constantes!$D$13)</f>
        <v>0</v>
      </c>
      <c r="H210" s="75">
        <f>H209+Observaciones!$F209-F210-E210-G210-I209</f>
        <v>15.740583522980421</v>
      </c>
      <c r="I210" s="75">
        <f>MAX(0,(H210-Constantes!$D$14)*(1-EXP(-Constantes!$D$22)))</f>
        <v>0.11345054850802654</v>
      </c>
      <c r="J210" s="75">
        <f t="shared" si="33"/>
        <v>148.59395875160911</v>
      </c>
      <c r="K210" s="75">
        <f>MAX(0,(J210-Constantes!$D$13)*(1-EXP(-Constantes!$D$23)))</f>
        <v>0.5083506058833297</v>
      </c>
      <c r="L210" s="75">
        <f t="shared" si="34"/>
        <v>0.62180115439135619</v>
      </c>
      <c r="M210" s="75">
        <f>0.0526*F210*Observaciones!$F209^1.218</f>
        <v>0</v>
      </c>
      <c r="N210" s="75">
        <f>M210*Constantes!$D$35</f>
        <v>0</v>
      </c>
      <c r="O210" s="75">
        <f t="shared" si="35"/>
        <v>0</v>
      </c>
      <c r="P210" s="15"/>
      <c r="Q210" s="74">
        <v>204</v>
      </c>
      <c r="R210" s="140">
        <f>ETo!$I209*((1-Constantes!$E$19)*ETo!$K209+ETo!$L209)</f>
        <v>1.5439473990754218</v>
      </c>
      <c r="S210" s="75">
        <f>MIN(R210*Constantes!$E$17,0.8*(AB209+Observaciones!$F209-Y210-AA210-Constantes!$D$14))</f>
        <v>0.97972854417007071</v>
      </c>
      <c r="T210" s="75">
        <f>IF(Observaciones!$F209&gt;0.05*Constantes!$E$18,((Observaciones!$F209-0.05*Constantes!$E$18)^2)/(Observaciones!$F209+0.95*Constantes!$E$18),0)</f>
        <v>0</v>
      </c>
      <c r="U210" s="75">
        <f>(T210*Escenarios!$E$9*10000)/1000</f>
        <v>0</v>
      </c>
      <c r="V210" s="75">
        <f>(Observaciones!$F209*Constantes!$E$28)/1000</f>
        <v>0</v>
      </c>
      <c r="W210" s="75">
        <f>(R210*Constantes!$E$28)/1000</f>
        <v>6.1757895963016871</v>
      </c>
      <c r="X210" s="75">
        <f t="shared" si="36"/>
        <v>0</v>
      </c>
      <c r="Y210" s="75">
        <f>IF(X210&gt;Constantes!$E$29,1000*((X210-Constantes!$E$29)/(Escenarios!$E$9*10000)),0)</f>
        <v>0</v>
      </c>
      <c r="Z210" s="75">
        <f>W210*1000/Escenarios!$E$9/10000+S210</f>
        <v>0.99208012336267404</v>
      </c>
      <c r="AA210" s="75">
        <f>MAX(0,AB209+Observaciones!$F209-Y210-Constantes!$D$13)</f>
        <v>0</v>
      </c>
      <c r="AB210" s="75">
        <f>AB209+Observaciones!$F209-Y210-Z210-AA210-AC209</f>
        <v>15.712638003179404</v>
      </c>
      <c r="AC210" s="75">
        <f>MAX(0,(AB210-Constantes!$D$14)*(1-EXP(-Constantes!$D$22)))</f>
        <v>0.11306581427883926</v>
      </c>
      <c r="AD210" s="75">
        <f t="shared" si="37"/>
        <v>152.72948639316272</v>
      </c>
      <c r="AE210" s="75">
        <f>MAX(0,(AD210-Constantes!$D$13)*(1-EXP(-Constantes!$D$23)))</f>
        <v>0.53691678193762526</v>
      </c>
      <c r="AF210" s="75">
        <f t="shared" si="38"/>
        <v>0.64998259621646448</v>
      </c>
      <c r="AG210" s="75">
        <f>0.0526*Y210*Observaciones!$F209^1.218</f>
        <v>0</v>
      </c>
      <c r="AH210" s="75">
        <f>AG210*Constantes!$E$35</f>
        <v>0</v>
      </c>
      <c r="AI210" s="75">
        <f t="shared" si="39"/>
        <v>0</v>
      </c>
      <c r="AJ210" s="15"/>
      <c r="AK210" s="74">
        <v>204</v>
      </c>
      <c r="AL210" s="140">
        <f>ETo!$I209*((1-Constantes!$F$19)*ETo!$K209+ETo!$L209)</f>
        <v>1.5039778129350827</v>
      </c>
      <c r="AM210" s="75">
        <f>MIN(AL210*Constantes!$F$17,0.8*(AV209+Observaciones!$F209-AS210-AU210-Constantes!$D$14))</f>
        <v>0.95436541038468081</v>
      </c>
      <c r="AN210" s="75">
        <f>IF(Observaciones!$F209&gt;0.05*Constantes!$F$18,((Observaciones!$F209-0.05*Constantes!$F$18)^2)/(Observaciones!$F209+0.95*Constantes!$F$18),0)</f>
        <v>0</v>
      </c>
      <c r="AO210" s="75">
        <f>(AN210*Escenarios!$F$9*10000)/1000</f>
        <v>0</v>
      </c>
      <c r="AP210" s="75">
        <f>(Observaciones!$F209*Constantes!$F$28)/1000</f>
        <v>0</v>
      </c>
      <c r="AQ210" s="75">
        <f>(AL210*Constantes!$F$28)/1000</f>
        <v>1.5039778129350827</v>
      </c>
      <c r="AR210" s="75">
        <f t="shared" si="40"/>
        <v>0</v>
      </c>
      <c r="AS210" s="75">
        <f>IF(AR210&gt;Constantes!$F$29,1000*((AR210-Constantes!$F$29)/(Escenarios!$F$9*10000)),0)</f>
        <v>0</v>
      </c>
      <c r="AT210" s="75">
        <f>AQ210*1000/Escenarios!$F$9/10000+AM210</f>
        <v>0.95737336601055101</v>
      </c>
      <c r="AU210" s="75">
        <f>MAX(0,AV209+Observaciones!$F209-AS210-Constantes!$D$13)</f>
        <v>0</v>
      </c>
      <c r="AV210" s="75">
        <f>AV209+Observaciones!$F209-AS210-AT210-AU210-AW209</f>
        <v>15.88932558550856</v>
      </c>
      <c r="AW210" s="75">
        <f>MAX(0,(AV210-Constantes!$D$14)*(1-EXP(-Constantes!$D$22)))</f>
        <v>0.11549832443711867</v>
      </c>
      <c r="AX210" s="75">
        <f t="shared" si="41"/>
        <v>153.51745054258035</v>
      </c>
      <c r="AY210" s="75">
        <f>MAX(0,(AX210-Constantes!$D$13)*(1-EXP(-Constantes!$D$23)))</f>
        <v>0.54235964789517965</v>
      </c>
      <c r="AZ210" s="75">
        <f t="shared" si="42"/>
        <v>0.65785797233229837</v>
      </c>
      <c r="BA210" s="75">
        <f>0.0526*AS210*Observaciones!$F209^1.218</f>
        <v>0</v>
      </c>
      <c r="BB210" s="75">
        <f>BA210*Constantes!$F$35</f>
        <v>0</v>
      </c>
      <c r="BC210" s="75">
        <f t="shared" si="43"/>
        <v>0</v>
      </c>
      <c r="BD210" s="15"/>
      <c r="BE210" s="74">
        <v>204</v>
      </c>
      <c r="BF210" s="75">
        <f>0.0526*Observaciones!$F209^2.218</f>
        <v>0</v>
      </c>
      <c r="BG210" s="75">
        <f>IF(Observaciones!$F209&gt;0.05*$BK$7,((Observaciones!$F209-0.05*$BK$7)^2)/(Observaciones!$F209+0.95*$BK$7),0)</f>
        <v>0</v>
      </c>
      <c r="BH210" s="75">
        <f>0.0526*BG210*Observaciones!$F209^1.218</f>
        <v>0</v>
      </c>
      <c r="BI210" s="28"/>
      <c r="BJ210" s="28"/>
      <c r="BK210" s="103"/>
      <c r="BL210" s="38"/>
    </row>
    <row r="211" spans="2:64" s="2" customFormat="1">
      <c r="B211" s="37"/>
      <c r="C211" s="74">
        <v>205</v>
      </c>
      <c r="D211" s="140">
        <f>ETo!$I210*((1-Constantes!$D$19)*ETo!$K210+ETo!$L210)</f>
        <v>1.5826590347619927</v>
      </c>
      <c r="E211" s="75">
        <f>MIN(D211*Constantes!$D$17,0.8*(H210+Observaciones!$F210-F211-G211-Constantes!$D$14))</f>
        <v>1.0042934318704926</v>
      </c>
      <c r="F211" s="75">
        <f>IF(Observaciones!$F210&gt;0.05*Constantes!$D$18,((Observaciones!$F210-0.05*Constantes!$D$18)^2)/(Observaciones!$F210+0.95*Constantes!$D$18),0)</f>
        <v>0</v>
      </c>
      <c r="G211" s="75">
        <f>MAX(0,H210+Observaciones!$F210-F211-Constantes!$D$13)</f>
        <v>0</v>
      </c>
      <c r="H211" s="75">
        <f>H210+Observaciones!$F210-F211-E211-G211-I210</f>
        <v>14.622839542601902</v>
      </c>
      <c r="I211" s="75">
        <f>MAX(0,(H211-Constantes!$D$14)*(1-EXP(-Constantes!$D$22)))</f>
        <v>9.8062236829386557E-2</v>
      </c>
      <c r="J211" s="75">
        <f t="shared" si="33"/>
        <v>148.08560814572579</v>
      </c>
      <c r="K211" s="75">
        <f>MAX(0,(J211-Constantes!$D$13)*(1-EXP(-Constantes!$D$23)))</f>
        <v>0.50483917175360504</v>
      </c>
      <c r="L211" s="75">
        <f t="shared" si="34"/>
        <v>0.60290140858299157</v>
      </c>
      <c r="M211" s="75">
        <f>0.0526*F211*Observaciones!$F210^1.218</f>
        <v>0</v>
      </c>
      <c r="N211" s="75">
        <f>M211*Constantes!$D$35</f>
        <v>0</v>
      </c>
      <c r="O211" s="75">
        <f t="shared" si="35"/>
        <v>0</v>
      </c>
      <c r="P211" s="15"/>
      <c r="Q211" s="74">
        <v>205</v>
      </c>
      <c r="R211" s="140">
        <f>ETo!$I210*((1-Constantes!$E$19)*ETo!$K210+ETo!$L210)</f>
        <v>1.5826590347619927</v>
      </c>
      <c r="S211" s="75">
        <f>MIN(R211*Constantes!$E$17,0.8*(AB210+Observaciones!$F210-Y211-AA211-Constantes!$D$14))</f>
        <v>1.0042934318704926</v>
      </c>
      <c r="T211" s="75">
        <f>IF(Observaciones!$F210&gt;0.05*Constantes!$E$18,((Observaciones!$F210-0.05*Constantes!$E$18)^2)/(Observaciones!$F210+0.95*Constantes!$E$18),0)</f>
        <v>0</v>
      </c>
      <c r="U211" s="75">
        <f>(T211*Escenarios!$E$9*10000)/1000</f>
        <v>0</v>
      </c>
      <c r="V211" s="75">
        <f>(Observaciones!$F210*Constantes!$E$28)/1000</f>
        <v>0</v>
      </c>
      <c r="W211" s="75">
        <f>(R211*Constantes!$E$28)/1000</f>
        <v>6.3306361390479706</v>
      </c>
      <c r="X211" s="75">
        <f t="shared" si="36"/>
        <v>0</v>
      </c>
      <c r="Y211" s="75">
        <f>IF(X211&gt;Constantes!$E$29,1000*((X211-Constantes!$E$29)/(Escenarios!$E$9*10000)),0)</f>
        <v>0</v>
      </c>
      <c r="Z211" s="75">
        <f>W211*1000/Escenarios!$E$9/10000+S211</f>
        <v>1.0169547041485885</v>
      </c>
      <c r="AA211" s="75">
        <f>MAX(0,AB210+Observaciones!$F210-Y211-Constantes!$D$13)</f>
        <v>0</v>
      </c>
      <c r="AB211" s="75">
        <f>AB210+Observaciones!$F210-Y211-Z211-AA211-AC210</f>
        <v>14.582617484751976</v>
      </c>
      <c r="AC211" s="75">
        <f>MAX(0,(AB211-Constantes!$D$14)*(1-EXP(-Constantes!$D$22)))</f>
        <v>9.7508487873081431E-2</v>
      </c>
      <c r="AD211" s="75">
        <f t="shared" si="37"/>
        <v>152.19256961122508</v>
      </c>
      <c r="AE211" s="75">
        <f>MAX(0,(AD211-Constantes!$D$13)*(1-EXP(-Constantes!$D$23)))</f>
        <v>0.53320802681645907</v>
      </c>
      <c r="AF211" s="75">
        <f t="shared" si="38"/>
        <v>0.63071651468954049</v>
      </c>
      <c r="AG211" s="75">
        <f>0.0526*Y211*Observaciones!$F210^1.218</f>
        <v>0</v>
      </c>
      <c r="AH211" s="75">
        <f>AG211*Constantes!$E$35</f>
        <v>0</v>
      </c>
      <c r="AI211" s="75">
        <f t="shared" si="39"/>
        <v>0</v>
      </c>
      <c r="AJ211" s="15"/>
      <c r="AK211" s="74">
        <v>205</v>
      </c>
      <c r="AL211" s="140">
        <f>ETo!$I210*((1-Constantes!$F$19)*ETo!$K210+ETo!$L210)</f>
        <v>1.541809497697646</v>
      </c>
      <c r="AM211" s="75">
        <f>MIN(AL211*Constantes!$F$17,0.8*(AV210+Observaciones!$F210-AS211-AU211-Constantes!$D$14))</f>
        <v>0.97837191569575754</v>
      </c>
      <c r="AN211" s="75">
        <f>IF(Observaciones!$F210&gt;0.05*Constantes!$F$18,((Observaciones!$F210-0.05*Constantes!$F$18)^2)/(Observaciones!$F210+0.95*Constantes!$F$18),0)</f>
        <v>0</v>
      </c>
      <c r="AO211" s="75">
        <f>(AN211*Escenarios!$F$9*10000)/1000</f>
        <v>0</v>
      </c>
      <c r="AP211" s="75">
        <f>(Observaciones!$F210*Constantes!$F$28)/1000</f>
        <v>0</v>
      </c>
      <c r="AQ211" s="75">
        <f>(AL211*Constantes!$F$28)/1000</f>
        <v>1.541809497697646</v>
      </c>
      <c r="AR211" s="75">
        <f t="shared" si="40"/>
        <v>0</v>
      </c>
      <c r="AS211" s="75">
        <f>IF(AR211&gt;Constantes!$F$29,1000*((AR211-Constantes!$F$29)/(Escenarios!$F$9*10000)),0)</f>
        <v>0</v>
      </c>
      <c r="AT211" s="75">
        <f>AQ211*1000/Escenarios!$F$9/10000+AM211</f>
        <v>0.98145553469115288</v>
      </c>
      <c r="AU211" s="75">
        <f>MAX(0,AV210+Observaciones!$F210-AS211-Constantes!$D$13)</f>
        <v>0</v>
      </c>
      <c r="AV211" s="75">
        <f>AV210+Observaciones!$F210-AS211-AT211-AU211-AW210</f>
        <v>14.792371726380289</v>
      </c>
      <c r="AW211" s="75">
        <f>MAX(0,(AV211-Constantes!$D$14)*(1-EXP(-Constantes!$D$22)))</f>
        <v>0.10039623650134974</v>
      </c>
      <c r="AX211" s="75">
        <f t="shared" si="41"/>
        <v>152.97509089468517</v>
      </c>
      <c r="AY211" s="75">
        <f>MAX(0,(AX211-Constantes!$D$13)*(1-EXP(-Constantes!$D$23)))</f>
        <v>0.53861329615257614</v>
      </c>
      <c r="AZ211" s="75">
        <f t="shared" si="42"/>
        <v>0.6390095326539259</v>
      </c>
      <c r="BA211" s="75">
        <f>0.0526*AS211*Observaciones!$F210^1.218</f>
        <v>0</v>
      </c>
      <c r="BB211" s="75">
        <f>BA211*Constantes!$F$35</f>
        <v>0</v>
      </c>
      <c r="BC211" s="75">
        <f t="shared" si="43"/>
        <v>0</v>
      </c>
      <c r="BD211" s="15"/>
      <c r="BE211" s="74">
        <v>205</v>
      </c>
      <c r="BF211" s="75">
        <f>0.0526*Observaciones!$F210^2.218</f>
        <v>0</v>
      </c>
      <c r="BG211" s="75">
        <f>IF(Observaciones!$F210&gt;0.05*$BK$7,((Observaciones!$F210-0.05*$BK$7)^2)/(Observaciones!$F210+0.95*$BK$7),0)</f>
        <v>0</v>
      </c>
      <c r="BH211" s="75">
        <f>0.0526*BG211*Observaciones!$F210^1.218</f>
        <v>0</v>
      </c>
      <c r="BI211" s="28"/>
      <c r="BJ211" s="28"/>
      <c r="BK211" s="103"/>
      <c r="BL211" s="38"/>
    </row>
    <row r="212" spans="2:64" s="2" customFormat="1">
      <c r="B212" s="37"/>
      <c r="C212" s="74">
        <v>206</v>
      </c>
      <c r="D212" s="140">
        <f>ETo!$I211*((1-Constantes!$D$19)*ETo!$K211+ETo!$L211)</f>
        <v>1.5904041440112984</v>
      </c>
      <c r="E212" s="75">
        <f>MIN(D212*Constantes!$D$17,0.8*(H211+Observaciones!$F211-F212-G212-Constantes!$D$14))</f>
        <v>1.0092081748298736</v>
      </c>
      <c r="F212" s="75">
        <f>IF(Observaciones!$F211&gt;0.05*Constantes!$D$18,((Observaciones!$F211-0.05*Constantes!$D$18)^2)/(Observaciones!$F211+0.95*Constantes!$D$18),0)</f>
        <v>0</v>
      </c>
      <c r="G212" s="75">
        <f>MAX(0,H211+Observaciones!$F211-F212-Constantes!$D$13)</f>
        <v>0</v>
      </c>
      <c r="H212" s="75">
        <f>H211+Observaciones!$F211-F212-E212-G212-I211</f>
        <v>13.515569130942641</v>
      </c>
      <c r="I212" s="75">
        <f>MAX(0,(H212-Constantes!$D$14)*(1-EXP(-Constantes!$D$22)))</f>
        <v>8.2818117866313712E-2</v>
      </c>
      <c r="J212" s="75">
        <f t="shared" si="33"/>
        <v>147.58076897397217</v>
      </c>
      <c r="K212" s="75">
        <f>MAX(0,(J212-Constantes!$D$13)*(1-EXP(-Constantes!$D$23)))</f>
        <v>0.50135199287115395</v>
      </c>
      <c r="L212" s="75">
        <f t="shared" si="34"/>
        <v>0.58417011073746772</v>
      </c>
      <c r="M212" s="75">
        <f>0.0526*F212*Observaciones!$F211^1.218</f>
        <v>0</v>
      </c>
      <c r="N212" s="75">
        <f>M212*Constantes!$D$35</f>
        <v>0</v>
      </c>
      <c r="O212" s="75">
        <f t="shared" si="35"/>
        <v>0</v>
      </c>
      <c r="P212" s="15"/>
      <c r="Q212" s="74">
        <v>206</v>
      </c>
      <c r="R212" s="140">
        <f>ETo!$I211*((1-Constantes!$E$19)*ETo!$K211+ETo!$L211)</f>
        <v>1.5904041440112984</v>
      </c>
      <c r="S212" s="75">
        <f>MIN(R212*Constantes!$E$17,0.8*(AB211+Observaciones!$F211-Y212-AA212-Constantes!$D$14))</f>
        <v>1.0092081748298736</v>
      </c>
      <c r="T212" s="75">
        <f>IF(Observaciones!$F211&gt;0.05*Constantes!$E$18,((Observaciones!$F211-0.05*Constantes!$E$18)^2)/(Observaciones!$F211+0.95*Constantes!$E$18),0)</f>
        <v>0</v>
      </c>
      <c r="U212" s="75">
        <f>(T212*Escenarios!$E$9*10000)/1000</f>
        <v>0</v>
      </c>
      <c r="V212" s="75">
        <f>(Observaciones!$F211*Constantes!$E$28)/1000</f>
        <v>0</v>
      </c>
      <c r="W212" s="75">
        <f>(R212*Constantes!$E$28)/1000</f>
        <v>6.3616165760451935</v>
      </c>
      <c r="X212" s="75">
        <f t="shared" si="36"/>
        <v>0</v>
      </c>
      <c r="Y212" s="75">
        <f>IF(X212&gt;Constantes!$E$29,1000*((X212-Constantes!$E$29)/(Escenarios!$E$9*10000)),0)</f>
        <v>0</v>
      </c>
      <c r="Z212" s="75">
        <f>W212*1000/Escenarios!$E$9/10000+S212</f>
        <v>1.0219314079819639</v>
      </c>
      <c r="AA212" s="75">
        <f>MAX(0,AB211+Observaciones!$F211-Y212-Constantes!$D$13)</f>
        <v>0</v>
      </c>
      <c r="AB212" s="75">
        <f>AB211+Observaciones!$F211-Y212-Z212-AA212-AC211</f>
        <v>13.463177588896931</v>
      </c>
      <c r="AC212" s="75">
        <f>MAX(0,(AB212-Constantes!$D$14)*(1-EXP(-Constantes!$D$22)))</f>
        <v>8.2096828024921825E-2</v>
      </c>
      <c r="AD212" s="75">
        <f t="shared" si="37"/>
        <v>151.65936158440863</v>
      </c>
      <c r="AE212" s="75">
        <f>MAX(0,(AD212-Constantes!$D$13)*(1-EXP(-Constantes!$D$23)))</f>
        <v>0.52952488993821534</v>
      </c>
      <c r="AF212" s="75">
        <f t="shared" si="38"/>
        <v>0.61162171796313713</v>
      </c>
      <c r="AG212" s="75">
        <f>0.0526*Y212*Observaciones!$F211^1.218</f>
        <v>0</v>
      </c>
      <c r="AH212" s="75">
        <f>AG212*Constantes!$E$35</f>
        <v>0</v>
      </c>
      <c r="AI212" s="75">
        <f t="shared" si="39"/>
        <v>0</v>
      </c>
      <c r="AJ212" s="15"/>
      <c r="AK212" s="74">
        <v>206</v>
      </c>
      <c r="AL212" s="140">
        <f>ETo!$I211*((1-Constantes!$F$19)*ETo!$K211+ETo!$L211)</f>
        <v>1.5494258284083648</v>
      </c>
      <c r="AM212" s="75">
        <f>MIN(AL212*Constantes!$F$17,0.8*(AV211+Observaciones!$F211-AS212-AU212-Constantes!$D$14))</f>
        <v>0.98320494083871179</v>
      </c>
      <c r="AN212" s="75">
        <f>IF(Observaciones!$F211&gt;0.05*Constantes!$F$18,((Observaciones!$F211-0.05*Constantes!$F$18)^2)/(Observaciones!$F211+0.95*Constantes!$F$18),0)</f>
        <v>0</v>
      </c>
      <c r="AO212" s="75">
        <f>(AN212*Escenarios!$F$9*10000)/1000</f>
        <v>0</v>
      </c>
      <c r="AP212" s="75">
        <f>(Observaciones!$F211*Constantes!$F$28)/1000</f>
        <v>0</v>
      </c>
      <c r="AQ212" s="75">
        <f>(AL212*Constantes!$F$28)/1000</f>
        <v>1.5494258284083648</v>
      </c>
      <c r="AR212" s="75">
        <f t="shared" si="40"/>
        <v>0</v>
      </c>
      <c r="AS212" s="75">
        <f>IF(AR212&gt;Constantes!$F$29,1000*((AR212-Constantes!$F$29)/(Escenarios!$F$9*10000)),0)</f>
        <v>0</v>
      </c>
      <c r="AT212" s="75">
        <f>AQ212*1000/Escenarios!$F$9/10000+AM212</f>
        <v>0.98630379249552858</v>
      </c>
      <c r="AU212" s="75">
        <f>MAX(0,AV211+Observaciones!$F211-AS212-Constantes!$D$13)</f>
        <v>0</v>
      </c>
      <c r="AV212" s="75">
        <f>AV211+Observaciones!$F211-AS212-AT212-AU212-AW211</f>
        <v>13.70567169738341</v>
      </c>
      <c r="AW212" s="75">
        <f>MAX(0,(AV212-Constantes!$D$14)*(1-EXP(-Constantes!$D$22)))</f>
        <v>8.5435316075074597E-2</v>
      </c>
      <c r="AX212" s="75">
        <f t="shared" si="41"/>
        <v>152.43647759853258</v>
      </c>
      <c r="AY212" s="75">
        <f>MAX(0,(AX212-Constantes!$D$13)*(1-EXP(-Constantes!$D$23)))</f>
        <v>0.53489282235172897</v>
      </c>
      <c r="AZ212" s="75">
        <f t="shared" si="42"/>
        <v>0.62032813842680357</v>
      </c>
      <c r="BA212" s="75">
        <f>0.0526*AS212*Observaciones!$F211^1.218</f>
        <v>0</v>
      </c>
      <c r="BB212" s="75">
        <f>BA212*Constantes!$F$35</f>
        <v>0</v>
      </c>
      <c r="BC212" s="75">
        <f t="shared" si="43"/>
        <v>0</v>
      </c>
      <c r="BD212" s="15"/>
      <c r="BE212" s="74">
        <v>206</v>
      </c>
      <c r="BF212" s="75">
        <f>0.0526*Observaciones!$F211^2.218</f>
        <v>0</v>
      </c>
      <c r="BG212" s="75">
        <f>IF(Observaciones!$F211&gt;0.05*$BK$7,((Observaciones!$F211-0.05*$BK$7)^2)/(Observaciones!$F211+0.95*$BK$7),0)</f>
        <v>0</v>
      </c>
      <c r="BH212" s="75">
        <f>0.0526*BG212*Observaciones!$F211^1.218</f>
        <v>0</v>
      </c>
      <c r="BI212" s="28"/>
      <c r="BJ212" s="28"/>
      <c r="BK212" s="103"/>
      <c r="BL212" s="38"/>
    </row>
    <row r="213" spans="2:64" s="2" customFormat="1">
      <c r="B213" s="37"/>
      <c r="C213" s="74">
        <v>207</v>
      </c>
      <c r="D213" s="140">
        <f>ETo!$I212*((1-Constantes!$D$19)*ETo!$K212+ETo!$L212)</f>
        <v>1.5537966920022115</v>
      </c>
      <c r="E213" s="75">
        <f>MIN(D213*Constantes!$D$17,0.8*(H212+Observaciones!$F212-F213-G213-Constantes!$D$14))</f>
        <v>0.98597851967185712</v>
      </c>
      <c r="F213" s="75">
        <f>IF(Observaciones!$F212&gt;0.05*Constantes!$D$18,((Observaciones!$F212-0.05*Constantes!$D$18)^2)/(Observaciones!$F212+0.95*Constantes!$D$18),0)</f>
        <v>0</v>
      </c>
      <c r="G213" s="75">
        <f>MAX(0,H212+Observaciones!$F212-F213-Constantes!$D$13)</f>
        <v>0</v>
      </c>
      <c r="H213" s="75">
        <f>H212+Observaciones!$F212-F213-E213-G213-I212</f>
        <v>12.44677249340447</v>
      </c>
      <c r="I213" s="75">
        <f>MAX(0,(H213-Constantes!$D$14)*(1-EXP(-Constantes!$D$22)))</f>
        <v>6.8103678720821653E-2</v>
      </c>
      <c r="J213" s="75">
        <f t="shared" si="33"/>
        <v>147.07941698110102</v>
      </c>
      <c r="K213" s="75">
        <f>MAX(0,(J213-Constantes!$D$13)*(1-EXP(-Constantes!$D$23)))</f>
        <v>0.49788890169274536</v>
      </c>
      <c r="L213" s="75">
        <f t="shared" si="34"/>
        <v>0.56599258041356704</v>
      </c>
      <c r="M213" s="75">
        <f>0.0526*F213*Observaciones!$F212^1.218</f>
        <v>0</v>
      </c>
      <c r="N213" s="75">
        <f>M213*Constantes!$D$35</f>
        <v>0</v>
      </c>
      <c r="O213" s="75">
        <f t="shared" si="35"/>
        <v>0</v>
      </c>
      <c r="P213" s="15"/>
      <c r="Q213" s="74">
        <v>207</v>
      </c>
      <c r="R213" s="140">
        <f>ETo!$I212*((1-Constantes!$E$19)*ETo!$K212+ETo!$L212)</f>
        <v>1.5537966920022115</v>
      </c>
      <c r="S213" s="75">
        <f>MIN(R213*Constantes!$E$17,0.8*(AB212+Observaciones!$F212-Y213-AA213-Constantes!$D$14))</f>
        <v>0.98597851967185712</v>
      </c>
      <c r="T213" s="75">
        <f>IF(Observaciones!$F212&gt;0.05*Constantes!$E$18,((Observaciones!$F212-0.05*Constantes!$E$18)^2)/(Observaciones!$F212+0.95*Constantes!$E$18),0)</f>
        <v>0</v>
      </c>
      <c r="U213" s="75">
        <f>(T213*Escenarios!$E$9*10000)/1000</f>
        <v>0</v>
      </c>
      <c r="V213" s="75">
        <f>(Observaciones!$F212*Constantes!$E$28)/1000</f>
        <v>0</v>
      </c>
      <c r="W213" s="75">
        <f>(R213*Constantes!$E$28)/1000</f>
        <v>6.215186768008846</v>
      </c>
      <c r="X213" s="75">
        <f t="shared" si="36"/>
        <v>0</v>
      </c>
      <c r="Y213" s="75">
        <f>IF(X213&gt;Constantes!$E$29,1000*((X213-Constantes!$E$29)/(Escenarios!$E$9*10000)),0)</f>
        <v>0</v>
      </c>
      <c r="Z213" s="75">
        <f>W213*1000/Escenarios!$E$9/10000+S213</f>
        <v>0.99840889320787485</v>
      </c>
      <c r="AA213" s="75">
        <f>MAX(0,AB212+Observaciones!$F212-Y213-Constantes!$D$13)</f>
        <v>0</v>
      </c>
      <c r="AB213" s="75">
        <f>AB212+Observaciones!$F212-Y213-Z213-AA213-AC212</f>
        <v>12.382671867664135</v>
      </c>
      <c r="AC213" s="75">
        <f>MAX(0,(AB213-Constantes!$D$14)*(1-EXP(-Constantes!$D$22)))</f>
        <v>6.7221186464093877E-2</v>
      </c>
      <c r="AD213" s="75">
        <f t="shared" si="37"/>
        <v>151.12983669447041</v>
      </c>
      <c r="AE213" s="75">
        <f>MAX(0,(AD213-Constantes!$D$13)*(1-EXP(-Constantes!$D$23)))</f>
        <v>0.52586719434476414</v>
      </c>
      <c r="AF213" s="75">
        <f t="shared" si="38"/>
        <v>0.59308838080885806</v>
      </c>
      <c r="AG213" s="75">
        <f>0.0526*Y213*Observaciones!$F212^1.218</f>
        <v>0</v>
      </c>
      <c r="AH213" s="75">
        <f>AG213*Constantes!$E$35</f>
        <v>0</v>
      </c>
      <c r="AI213" s="75">
        <f t="shared" si="39"/>
        <v>0</v>
      </c>
      <c r="AJ213" s="15"/>
      <c r="AK213" s="74">
        <v>207</v>
      </c>
      <c r="AL213" s="140">
        <f>ETo!$I212*((1-Constantes!$F$19)*ETo!$K212+ETo!$L212)</f>
        <v>1.5137655958274105</v>
      </c>
      <c r="AM213" s="75">
        <f>MIN(AL213*Constantes!$F$17,0.8*(AV212+Observaciones!$F212-AS213-AU213-Constantes!$D$14))</f>
        <v>0.96057635402790054</v>
      </c>
      <c r="AN213" s="75">
        <f>IF(Observaciones!$F212&gt;0.05*Constantes!$F$18,((Observaciones!$F212-0.05*Constantes!$F$18)^2)/(Observaciones!$F212+0.95*Constantes!$F$18),0)</f>
        <v>0</v>
      </c>
      <c r="AO213" s="75">
        <f>(AN213*Escenarios!$F$9*10000)/1000</f>
        <v>0</v>
      </c>
      <c r="AP213" s="75">
        <f>(Observaciones!$F212*Constantes!$F$28)/1000</f>
        <v>0</v>
      </c>
      <c r="AQ213" s="75">
        <f>(AL213*Constantes!$F$28)/1000</f>
        <v>1.5137655958274105</v>
      </c>
      <c r="AR213" s="75">
        <f t="shared" si="40"/>
        <v>0</v>
      </c>
      <c r="AS213" s="75">
        <f>IF(AR213&gt;Constantes!$F$29,1000*((AR213-Constantes!$F$29)/(Escenarios!$F$9*10000)),0)</f>
        <v>0</v>
      </c>
      <c r="AT213" s="75">
        <f>AQ213*1000/Escenarios!$F$9/10000+AM213</f>
        <v>0.96360388521955531</v>
      </c>
      <c r="AU213" s="75">
        <f>MAX(0,AV212+Observaciones!$F212-AS213-Constantes!$D$13)</f>
        <v>0</v>
      </c>
      <c r="AV213" s="75">
        <f>AV212+Observaciones!$F212-AS213-AT213-AU213-AW212</f>
        <v>12.656632496088781</v>
      </c>
      <c r="AW213" s="75">
        <f>MAX(0,(AV213-Constantes!$D$14)*(1-EXP(-Constantes!$D$22)))</f>
        <v>7.0992883392800993E-2</v>
      </c>
      <c r="AX213" s="75">
        <f t="shared" si="41"/>
        <v>151.90158477618084</v>
      </c>
      <c r="AY213" s="75">
        <f>MAX(0,(AX213-Constantes!$D$13)*(1-EXP(-Constantes!$D$23)))</f>
        <v>0.53119804774063761</v>
      </c>
      <c r="AZ213" s="75">
        <f t="shared" si="42"/>
        <v>0.60219093113343858</v>
      </c>
      <c r="BA213" s="75">
        <f>0.0526*AS213*Observaciones!$F212^1.218</f>
        <v>0</v>
      </c>
      <c r="BB213" s="75">
        <f>BA213*Constantes!$F$35</f>
        <v>0</v>
      </c>
      <c r="BC213" s="75">
        <f t="shared" si="43"/>
        <v>0</v>
      </c>
      <c r="BD213" s="15"/>
      <c r="BE213" s="74">
        <v>207</v>
      </c>
      <c r="BF213" s="75">
        <f>0.0526*Observaciones!$F212^2.218</f>
        <v>0</v>
      </c>
      <c r="BG213" s="75">
        <f>IF(Observaciones!$F212&gt;0.05*$BK$7,((Observaciones!$F212-0.05*$BK$7)^2)/(Observaciones!$F212+0.95*$BK$7),0)</f>
        <v>0</v>
      </c>
      <c r="BH213" s="75">
        <f>0.0526*BG213*Observaciones!$F212^1.218</f>
        <v>0</v>
      </c>
      <c r="BI213" s="28"/>
      <c r="BJ213" s="28"/>
      <c r="BK213" s="103"/>
      <c r="BL213" s="38"/>
    </row>
    <row r="214" spans="2:64" s="2" customFormat="1">
      <c r="B214" s="37"/>
      <c r="C214" s="74">
        <v>208</v>
      </c>
      <c r="D214" s="140">
        <f>ETo!$I213*((1-Constantes!$D$19)*ETo!$K213+ETo!$L213)</f>
        <v>1.557958546506391</v>
      </c>
      <c r="E214" s="75">
        <f>MIN(D214*Constantes!$D$17,0.8*(H213+Observaciones!$F213-F214-G214-Constantes!$D$14))</f>
        <v>0.98861946952343183</v>
      </c>
      <c r="F214" s="75">
        <f>IF(Observaciones!$F213&gt;0.05*Constantes!$D$18,((Observaciones!$F213-0.05*Constantes!$D$18)^2)/(Observaciones!$F213+0.95*Constantes!$D$18),0)</f>
        <v>0</v>
      </c>
      <c r="G214" s="75">
        <f>MAX(0,H213+Observaciones!$F213-F214-Constantes!$D$13)</f>
        <v>0</v>
      </c>
      <c r="H214" s="75">
        <f>H213+Observaciones!$F213-F214-E214-G214-I213</f>
        <v>11.390049345160216</v>
      </c>
      <c r="I214" s="75">
        <f>MAX(0,(H214-Constantes!$D$14)*(1-EXP(-Constantes!$D$22)))</f>
        <v>5.3555458870235224E-2</v>
      </c>
      <c r="J214" s="75">
        <f t="shared" si="33"/>
        <v>146.58152807940829</v>
      </c>
      <c r="K214" s="75">
        <f>MAX(0,(J214-Constantes!$D$13)*(1-EXP(-Constantes!$D$23)))</f>
        <v>0.49444973183245366</v>
      </c>
      <c r="L214" s="75">
        <f t="shared" si="34"/>
        <v>0.54800519070268894</v>
      </c>
      <c r="M214" s="75">
        <f>0.0526*F214*Observaciones!$F213^1.218</f>
        <v>0</v>
      </c>
      <c r="N214" s="75">
        <f>M214*Constantes!$D$35</f>
        <v>0</v>
      </c>
      <c r="O214" s="75">
        <f t="shared" si="35"/>
        <v>0</v>
      </c>
      <c r="P214" s="15"/>
      <c r="Q214" s="74">
        <v>208</v>
      </c>
      <c r="R214" s="140">
        <f>ETo!$I213*((1-Constantes!$E$19)*ETo!$K213+ETo!$L213)</f>
        <v>1.557958546506391</v>
      </c>
      <c r="S214" s="75">
        <f>MIN(R214*Constantes!$E$17,0.8*(AB213+Observaciones!$F213-Y214-AA214-Constantes!$D$14))</f>
        <v>0.98861946952343183</v>
      </c>
      <c r="T214" s="75">
        <f>IF(Observaciones!$F213&gt;0.05*Constantes!$E$18,((Observaciones!$F213-0.05*Constantes!$E$18)^2)/(Observaciones!$F213+0.95*Constantes!$E$18),0)</f>
        <v>0</v>
      </c>
      <c r="U214" s="75">
        <f>(T214*Escenarios!$E$9*10000)/1000</f>
        <v>0</v>
      </c>
      <c r="V214" s="75">
        <f>(Observaciones!$F213*Constantes!$E$28)/1000</f>
        <v>0</v>
      </c>
      <c r="W214" s="75">
        <f>(R214*Constantes!$E$28)/1000</f>
        <v>6.2318341860255639</v>
      </c>
      <c r="X214" s="75">
        <f t="shared" si="36"/>
        <v>0</v>
      </c>
      <c r="Y214" s="75">
        <f>IF(X214&gt;Constantes!$E$29,1000*((X214-Constantes!$E$29)/(Escenarios!$E$9*10000)),0)</f>
        <v>0</v>
      </c>
      <c r="Z214" s="75">
        <f>W214*1000/Escenarios!$E$9/10000+S214</f>
        <v>1.001083137895483</v>
      </c>
      <c r="AA214" s="75">
        <f>MAX(0,AB213+Observaciones!$F213-Y214-Constantes!$D$13)</f>
        <v>0</v>
      </c>
      <c r="AB214" s="75">
        <f>AB213+Observaciones!$F213-Y214-Z214-AA214-AC213</f>
        <v>11.314367543304558</v>
      </c>
      <c r="AC214" s="75">
        <f>MAX(0,(AB214-Constantes!$D$14)*(1-EXP(-Constantes!$D$22)))</f>
        <v>5.2513525139613333E-2</v>
      </c>
      <c r="AD214" s="75">
        <f t="shared" si="37"/>
        <v>150.60396950012566</v>
      </c>
      <c r="AE214" s="75">
        <f>MAX(0,(AD214-Constantes!$D$13)*(1-EXP(-Constantes!$D$23)))</f>
        <v>0.52223476430031457</v>
      </c>
      <c r="AF214" s="75">
        <f t="shared" si="38"/>
        <v>0.57474828943992795</v>
      </c>
      <c r="AG214" s="75">
        <f>0.0526*Y214*Observaciones!$F213^1.218</f>
        <v>0</v>
      </c>
      <c r="AH214" s="75">
        <f>AG214*Constantes!$E$35</f>
        <v>0</v>
      </c>
      <c r="AI214" s="75">
        <f t="shared" si="39"/>
        <v>0</v>
      </c>
      <c r="AJ214" s="15"/>
      <c r="AK214" s="74">
        <v>208</v>
      </c>
      <c r="AL214" s="140">
        <f>ETo!$I213*((1-Constantes!$F$19)*ETo!$K213+ETo!$L213)</f>
        <v>1.5178879858166889</v>
      </c>
      <c r="AM214" s="75">
        <f>MIN(AL214*Constantes!$F$17,0.8*(AV213+Observaciones!$F213-AS214-AU214-Constantes!$D$14))</f>
        <v>0.96319226124411506</v>
      </c>
      <c r="AN214" s="75">
        <f>IF(Observaciones!$F213&gt;0.05*Constantes!$F$18,((Observaciones!$F213-0.05*Constantes!$F$18)^2)/(Observaciones!$F213+0.95*Constantes!$F$18),0)</f>
        <v>0</v>
      </c>
      <c r="AO214" s="75">
        <f>(AN214*Escenarios!$F$9*10000)/1000</f>
        <v>0</v>
      </c>
      <c r="AP214" s="75">
        <f>(Observaciones!$F213*Constantes!$F$28)/1000</f>
        <v>0</v>
      </c>
      <c r="AQ214" s="75">
        <f>(AL214*Constantes!$F$28)/1000</f>
        <v>1.5178879858166889</v>
      </c>
      <c r="AR214" s="75">
        <f t="shared" si="40"/>
        <v>0</v>
      </c>
      <c r="AS214" s="75">
        <f>IF(AR214&gt;Constantes!$F$29,1000*((AR214-Constantes!$F$29)/(Escenarios!$F$9*10000)),0)</f>
        <v>0</v>
      </c>
      <c r="AT214" s="75">
        <f>AQ214*1000/Escenarios!$F$9/10000+AM214</f>
        <v>0.96622803721574846</v>
      </c>
      <c r="AU214" s="75">
        <f>MAX(0,AV213+Observaciones!$F213-AS214-Constantes!$D$13)</f>
        <v>0</v>
      </c>
      <c r="AV214" s="75">
        <f>AV213+Observaciones!$F213-AS214-AT214-AU214-AW213</f>
        <v>11.619411575480232</v>
      </c>
      <c r="AW214" s="75">
        <f>MAX(0,(AV214-Constantes!$D$14)*(1-EXP(-Constantes!$D$22)))</f>
        <v>5.6713156473113084E-2</v>
      </c>
      <c r="AX214" s="75">
        <f t="shared" si="41"/>
        <v>151.3703867284402</v>
      </c>
      <c r="AY214" s="75">
        <f>MAX(0,(AX214-Constantes!$D$13)*(1-EXP(-Constantes!$D$23)))</f>
        <v>0.52752879480203152</v>
      </c>
      <c r="AZ214" s="75">
        <f t="shared" si="42"/>
        <v>0.58424195127514456</v>
      </c>
      <c r="BA214" s="75">
        <f>0.0526*AS214*Observaciones!$F213^1.218</f>
        <v>0</v>
      </c>
      <c r="BB214" s="75">
        <f>BA214*Constantes!$F$35</f>
        <v>0</v>
      </c>
      <c r="BC214" s="75">
        <f t="shared" si="43"/>
        <v>0</v>
      </c>
      <c r="BD214" s="15"/>
      <c r="BE214" s="74">
        <v>208</v>
      </c>
      <c r="BF214" s="75">
        <f>0.0526*Observaciones!$F213^2.218</f>
        <v>0</v>
      </c>
      <c r="BG214" s="75">
        <f>IF(Observaciones!$F213&gt;0.05*$BK$7,((Observaciones!$F213-0.05*$BK$7)^2)/(Observaciones!$F213+0.95*$BK$7),0)</f>
        <v>0</v>
      </c>
      <c r="BH214" s="75">
        <f>0.0526*BG214*Observaciones!$F213^1.218</f>
        <v>0</v>
      </c>
      <c r="BI214" s="28"/>
      <c r="BJ214" s="28"/>
      <c r="BK214" s="103"/>
      <c r="BL214" s="38"/>
    </row>
    <row r="215" spans="2:64" s="2" customFormat="1">
      <c r="B215" s="37"/>
      <c r="C215" s="74">
        <v>209</v>
      </c>
      <c r="D215" s="140">
        <f>ETo!$I214*((1-Constantes!$D$19)*ETo!$K214+ETo!$L214)</f>
        <v>1.586521988281987</v>
      </c>
      <c r="E215" s="75">
        <f>MIN(D215*Constantes!$D$17,0.8*(H214+Observaciones!$F214-F215-G215-Constantes!$D$14))</f>
        <v>1.006744710865235</v>
      </c>
      <c r="F215" s="75">
        <f>IF(Observaciones!$F214&gt;0.05*Constantes!$D$18,((Observaciones!$F214-0.05*Constantes!$D$18)^2)/(Observaciones!$F214+0.95*Constantes!$D$18),0)</f>
        <v>0</v>
      </c>
      <c r="G215" s="75">
        <f>MAX(0,H214+Observaciones!$F214-F215-Constantes!$D$13)</f>
        <v>0</v>
      </c>
      <c r="H215" s="75">
        <f>H214+Observaciones!$F214-F215-E215-G215-I214</f>
        <v>10.329749175424746</v>
      </c>
      <c r="I215" s="75">
        <f>MAX(0,(H215-Constantes!$D$14)*(1-EXP(-Constantes!$D$22)))</f>
        <v>3.8957993107745614E-2</v>
      </c>
      <c r="J215" s="75">
        <f t="shared" si="33"/>
        <v>146.08707834757584</v>
      </c>
      <c r="K215" s="75">
        <f>MAX(0,(J215-Constantes!$D$13)*(1-EXP(-Constantes!$D$23)))</f>
        <v>0.49103431805366465</v>
      </c>
      <c r="L215" s="75">
        <f t="shared" si="34"/>
        <v>0.52999231116141021</v>
      </c>
      <c r="M215" s="75">
        <f>0.0526*F215*Observaciones!$F214^1.218</f>
        <v>0</v>
      </c>
      <c r="N215" s="75">
        <f>M215*Constantes!$D$35</f>
        <v>0</v>
      </c>
      <c r="O215" s="75">
        <f t="shared" si="35"/>
        <v>0</v>
      </c>
      <c r="P215" s="15"/>
      <c r="Q215" s="74">
        <v>209</v>
      </c>
      <c r="R215" s="140">
        <f>ETo!$I214*((1-Constantes!$E$19)*ETo!$K214+ETo!$L214)</f>
        <v>1.586521988281987</v>
      </c>
      <c r="S215" s="75">
        <f>MIN(R215*Constantes!$E$17,0.8*(AB214+Observaciones!$F214-Y215-AA215-Constantes!$D$14))</f>
        <v>1.006744710865235</v>
      </c>
      <c r="T215" s="75">
        <f>IF(Observaciones!$F214&gt;0.05*Constantes!$E$18,((Observaciones!$F214-0.05*Constantes!$E$18)^2)/(Observaciones!$F214+0.95*Constantes!$E$18),0)</f>
        <v>0</v>
      </c>
      <c r="U215" s="75">
        <f>(T215*Escenarios!$E$9*10000)/1000</f>
        <v>0</v>
      </c>
      <c r="V215" s="75">
        <f>(Observaciones!$F214*Constantes!$E$28)/1000</f>
        <v>0</v>
      </c>
      <c r="W215" s="75">
        <f>(R215*Constantes!$E$28)/1000</f>
        <v>6.3460879531279479</v>
      </c>
      <c r="X215" s="75">
        <f t="shared" si="36"/>
        <v>0</v>
      </c>
      <c r="Y215" s="75">
        <f>IF(X215&gt;Constantes!$E$29,1000*((X215-Constantes!$E$29)/(Escenarios!$E$9*10000)),0)</f>
        <v>0</v>
      </c>
      <c r="Z215" s="75">
        <f>W215*1000/Escenarios!$E$9/10000+S215</f>
        <v>1.0194368867714909</v>
      </c>
      <c r="AA215" s="75">
        <f>MAX(0,AB214+Observaciones!$F214-Y215-Constantes!$D$13)</f>
        <v>0</v>
      </c>
      <c r="AB215" s="75">
        <f>AB214+Observaciones!$F214-Y215-Z215-AA215-AC214</f>
        <v>10.242417131393454</v>
      </c>
      <c r="AC215" s="75">
        <f>MAX(0,(AB215-Constantes!$D$14)*(1-EXP(-Constantes!$D$22)))</f>
        <v>3.7755667050367848E-2</v>
      </c>
      <c r="AD215" s="75">
        <f t="shared" si="37"/>
        <v>150.08173473582534</v>
      </c>
      <c r="AE215" s="75">
        <f>MAX(0,(AD215-Constantes!$D$13)*(1-EXP(-Constantes!$D$23)))</f>
        <v>0.51862742528297168</v>
      </c>
      <c r="AF215" s="75">
        <f t="shared" si="38"/>
        <v>0.55638309233333949</v>
      </c>
      <c r="AG215" s="75">
        <f>0.0526*Y215*Observaciones!$F214^1.218</f>
        <v>0</v>
      </c>
      <c r="AH215" s="75">
        <f>AG215*Constantes!$E$35</f>
        <v>0</v>
      </c>
      <c r="AI215" s="75">
        <f t="shared" si="39"/>
        <v>0</v>
      </c>
      <c r="AJ215" s="15"/>
      <c r="AK215" s="74">
        <v>209</v>
      </c>
      <c r="AL215" s="140">
        <f>ETo!$I214*((1-Constantes!$F$19)*ETo!$K214+ETo!$L214)</f>
        <v>1.5458158198672367</v>
      </c>
      <c r="AM215" s="75">
        <f>MIN(AL215*Constantes!$F$17,0.8*(AV214+Observaciones!$F214-AS215-AU215-Constantes!$D$14))</f>
        <v>0.9809141708198893</v>
      </c>
      <c r="AN215" s="75">
        <f>IF(Observaciones!$F214&gt;0.05*Constantes!$F$18,((Observaciones!$F214-0.05*Constantes!$F$18)^2)/(Observaciones!$F214+0.95*Constantes!$F$18),0)</f>
        <v>0</v>
      </c>
      <c r="AO215" s="75">
        <f>(AN215*Escenarios!$F$9*10000)/1000</f>
        <v>0</v>
      </c>
      <c r="AP215" s="75">
        <f>(Observaciones!$F214*Constantes!$F$28)/1000</f>
        <v>0</v>
      </c>
      <c r="AQ215" s="75">
        <f>(AL215*Constantes!$F$28)/1000</f>
        <v>1.5458158198672367</v>
      </c>
      <c r="AR215" s="75">
        <f t="shared" si="40"/>
        <v>0</v>
      </c>
      <c r="AS215" s="75">
        <f>IF(AR215&gt;Constantes!$F$29,1000*((AR215-Constantes!$F$29)/(Escenarios!$F$9*10000)),0)</f>
        <v>0</v>
      </c>
      <c r="AT215" s="75">
        <f>AQ215*1000/Escenarios!$F$9/10000+AM215</f>
        <v>0.98400580245962377</v>
      </c>
      <c r="AU215" s="75">
        <f>MAX(0,AV214+Observaciones!$F214-AS215-Constantes!$D$13)</f>
        <v>0</v>
      </c>
      <c r="AV215" s="75">
        <f>AV214+Observaciones!$F214-AS215-AT215-AU215-AW214</f>
        <v>10.578692616547494</v>
      </c>
      <c r="AW215" s="75">
        <f>MAX(0,(AV215-Constantes!$D$14)*(1-EXP(-Constantes!$D$22)))</f>
        <v>4.2385271026122516E-2</v>
      </c>
      <c r="AX215" s="75">
        <f t="shared" si="41"/>
        <v>150.84285793363816</v>
      </c>
      <c r="AY215" s="75">
        <f>MAX(0,(AX215-Constantes!$D$13)*(1-EXP(-Constantes!$D$23)))</f>
        <v>0.5238848872448415</v>
      </c>
      <c r="AZ215" s="75">
        <f t="shared" si="42"/>
        <v>0.56627015827096405</v>
      </c>
      <c r="BA215" s="75">
        <f>0.0526*AS215*Observaciones!$F214^1.218</f>
        <v>0</v>
      </c>
      <c r="BB215" s="75">
        <f>BA215*Constantes!$F$35</f>
        <v>0</v>
      </c>
      <c r="BC215" s="75">
        <f t="shared" si="43"/>
        <v>0</v>
      </c>
      <c r="BD215" s="15"/>
      <c r="BE215" s="74">
        <v>209</v>
      </c>
      <c r="BF215" s="75">
        <f>0.0526*Observaciones!$F214^2.218</f>
        <v>0</v>
      </c>
      <c r="BG215" s="75">
        <f>IF(Observaciones!$F214&gt;0.05*$BK$7,((Observaciones!$F214-0.05*$BK$7)^2)/(Observaciones!$F214+0.95*$BK$7),0)</f>
        <v>0</v>
      </c>
      <c r="BH215" s="75">
        <f>0.0526*BG215*Observaciones!$F214^1.218</f>
        <v>0</v>
      </c>
      <c r="BI215" s="28"/>
      <c r="BJ215" s="28"/>
      <c r="BK215" s="103"/>
      <c r="BL215" s="38"/>
    </row>
    <row r="216" spans="2:64" s="2" customFormat="1">
      <c r="B216" s="37"/>
      <c r="C216" s="74">
        <v>210</v>
      </c>
      <c r="D216" s="140">
        <f>ETo!$I215*((1-Constantes!$D$19)*ETo!$K215+ETo!$L215)</f>
        <v>1.6042003221251495</v>
      </c>
      <c r="E216" s="75">
        <f>MIN(D216*Constantes!$D$17,0.8*(H215+Observaciones!$F215-F216-G216-Constantes!$D$14))</f>
        <v>1.0179626890747815</v>
      </c>
      <c r="F216" s="75">
        <f>IF(Observaciones!$F215&gt;0.05*Constantes!$D$18,((Observaciones!$F215-0.05*Constantes!$D$18)^2)/(Observaciones!$F215+0.95*Constantes!$D$18),0)</f>
        <v>0</v>
      </c>
      <c r="G216" s="75">
        <f>MAX(0,H215+Observaciones!$F215-F216-Constantes!$D$13)</f>
        <v>0</v>
      </c>
      <c r="H216" s="75">
        <f>H215+Observaciones!$F215-F216-E216-G216-I215</f>
        <v>9.2728284932422191</v>
      </c>
      <c r="I216" s="75">
        <f>MAX(0,(H216-Constantes!$D$14)*(1-EXP(-Constantes!$D$22)))</f>
        <v>2.4407053749058379E-2</v>
      </c>
      <c r="J216" s="75">
        <f t="shared" si="33"/>
        <v>145.59604402952218</v>
      </c>
      <c r="K216" s="75">
        <f>MAX(0,(J216-Constantes!$D$13)*(1-EXP(-Constantes!$D$23)))</f>
        <v>0.48764249626113704</v>
      </c>
      <c r="L216" s="75">
        <f t="shared" si="34"/>
        <v>0.51204955001019536</v>
      </c>
      <c r="M216" s="75">
        <f>0.0526*F216*Observaciones!$F215^1.218</f>
        <v>0</v>
      </c>
      <c r="N216" s="75">
        <f>M216*Constantes!$D$35</f>
        <v>0</v>
      </c>
      <c r="O216" s="75">
        <f t="shared" si="35"/>
        <v>0</v>
      </c>
      <c r="P216" s="15"/>
      <c r="Q216" s="74">
        <v>210</v>
      </c>
      <c r="R216" s="140">
        <f>ETo!$I215*((1-Constantes!$E$19)*ETo!$K215+ETo!$L215)</f>
        <v>1.6042003221251495</v>
      </c>
      <c r="S216" s="75">
        <f>MIN(R216*Constantes!$E$17,0.8*(AB215+Observaciones!$F215-Y216-AA216-Constantes!$D$14))</f>
        <v>1.0179626890747815</v>
      </c>
      <c r="T216" s="75">
        <f>IF(Observaciones!$F215&gt;0.05*Constantes!$E$18,((Observaciones!$F215-0.05*Constantes!$E$18)^2)/(Observaciones!$F215+0.95*Constantes!$E$18),0)</f>
        <v>0</v>
      </c>
      <c r="U216" s="75">
        <f>(T216*Escenarios!$E$9*10000)/1000</f>
        <v>0</v>
      </c>
      <c r="V216" s="75">
        <f>(Observaciones!$F215*Constantes!$E$28)/1000</f>
        <v>0</v>
      </c>
      <c r="W216" s="75">
        <f>(R216*Constantes!$E$28)/1000</f>
        <v>6.4168012885005981</v>
      </c>
      <c r="X216" s="75">
        <f t="shared" si="36"/>
        <v>0</v>
      </c>
      <c r="Y216" s="75">
        <f>IF(X216&gt;Constantes!$E$29,1000*((X216-Constantes!$E$29)/(Escenarios!$E$9*10000)),0)</f>
        <v>0</v>
      </c>
      <c r="Z216" s="75">
        <f>W216*1000/Escenarios!$E$9/10000+S216</f>
        <v>1.0307962916517828</v>
      </c>
      <c r="AA216" s="75">
        <f>MAX(0,AB215+Observaciones!$F215-Y216-Constantes!$D$13)</f>
        <v>0</v>
      </c>
      <c r="AB216" s="75">
        <f>AB215+Observaciones!$F215-Y216-Z216-AA216-AC215</f>
        <v>9.1738651726913041</v>
      </c>
      <c r="AC216" s="75">
        <f>MAX(0,(AB216-Constantes!$D$14)*(1-EXP(-Constantes!$D$22)))</f>
        <v>2.3044596470715512E-2</v>
      </c>
      <c r="AD216" s="75">
        <f t="shared" si="37"/>
        <v>149.56310731054236</v>
      </c>
      <c r="AE216" s="75">
        <f>MAX(0,(AD216-Constantes!$D$13)*(1-EXP(-Constantes!$D$23)))</f>
        <v>0.51504500397635122</v>
      </c>
      <c r="AF216" s="75">
        <f t="shared" si="38"/>
        <v>0.53808960044706677</v>
      </c>
      <c r="AG216" s="75">
        <f>0.0526*Y216*Observaciones!$F215^1.218</f>
        <v>0</v>
      </c>
      <c r="AH216" s="75">
        <f>AG216*Constantes!$E$35</f>
        <v>0</v>
      </c>
      <c r="AI216" s="75">
        <f t="shared" si="39"/>
        <v>0</v>
      </c>
      <c r="AJ216" s="15"/>
      <c r="AK216" s="74">
        <v>210</v>
      </c>
      <c r="AL216" s="140">
        <f>ETo!$I215*((1-Constantes!$F$19)*ETo!$K215+ETo!$L215)</f>
        <v>1.5631295189618923</v>
      </c>
      <c r="AM216" s="75">
        <f>MIN(AL216*Constantes!$F$17,0.8*(AV215+Observaciones!$F215-AS216-AU216-Constantes!$D$14))</f>
        <v>0.99190076610050804</v>
      </c>
      <c r="AN216" s="75">
        <f>IF(Observaciones!$F215&gt;0.05*Constantes!$F$18,((Observaciones!$F215-0.05*Constantes!$F$18)^2)/(Observaciones!$F215+0.95*Constantes!$F$18),0)</f>
        <v>0</v>
      </c>
      <c r="AO216" s="75">
        <f>(AN216*Escenarios!$F$9*10000)/1000</f>
        <v>0</v>
      </c>
      <c r="AP216" s="75">
        <f>(Observaciones!$F215*Constantes!$F$28)/1000</f>
        <v>0</v>
      </c>
      <c r="AQ216" s="75">
        <f>(AL216*Constantes!$F$28)/1000</f>
        <v>1.5631295189618923</v>
      </c>
      <c r="AR216" s="75">
        <f t="shared" si="40"/>
        <v>0</v>
      </c>
      <c r="AS216" s="75">
        <f>IF(AR216&gt;Constantes!$F$29,1000*((AR216-Constantes!$F$29)/(Escenarios!$F$9*10000)),0)</f>
        <v>0</v>
      </c>
      <c r="AT216" s="75">
        <f>AQ216*1000/Escenarios!$F$9/10000+AM216</f>
        <v>0.99502702513843178</v>
      </c>
      <c r="AU216" s="75">
        <f>MAX(0,AV215+Observaciones!$F215-AS216-Constantes!$D$13)</f>
        <v>0</v>
      </c>
      <c r="AV216" s="75">
        <f>AV215+Observaciones!$F215-AS216-AT216-AU216-AW215</f>
        <v>9.5412803203829402</v>
      </c>
      <c r="AW216" s="75">
        <f>MAX(0,(AV216-Constantes!$D$14)*(1-EXP(-Constantes!$D$22)))</f>
        <v>2.8102909382602341E-2</v>
      </c>
      <c r="AX216" s="75">
        <f t="shared" si="41"/>
        <v>150.31897304639332</v>
      </c>
      <c r="AY216" s="75">
        <f>MAX(0,(AX216-Constantes!$D$13)*(1-EXP(-Constantes!$D$23)))</f>
        <v>0.52026614999572995</v>
      </c>
      <c r="AZ216" s="75">
        <f t="shared" si="42"/>
        <v>0.54836905937833225</v>
      </c>
      <c r="BA216" s="75">
        <f>0.0526*AS216*Observaciones!$F215^1.218</f>
        <v>0</v>
      </c>
      <c r="BB216" s="75">
        <f>BA216*Constantes!$F$35</f>
        <v>0</v>
      </c>
      <c r="BC216" s="75">
        <f t="shared" si="43"/>
        <v>0</v>
      </c>
      <c r="BD216" s="15"/>
      <c r="BE216" s="74">
        <v>210</v>
      </c>
      <c r="BF216" s="75">
        <f>0.0526*Observaciones!$F215^2.218</f>
        <v>0</v>
      </c>
      <c r="BG216" s="75">
        <f>IF(Observaciones!$F215&gt;0.05*$BK$7,((Observaciones!$F215-0.05*$BK$7)^2)/(Observaciones!$F215+0.95*$BK$7),0)</f>
        <v>0</v>
      </c>
      <c r="BH216" s="75">
        <f>0.0526*BG216*Observaciones!$F215^1.218</f>
        <v>0</v>
      </c>
      <c r="BI216" s="28"/>
      <c r="BJ216" s="28"/>
      <c r="BK216" s="103"/>
      <c r="BL216" s="38"/>
    </row>
    <row r="217" spans="2:64" s="2" customFormat="1">
      <c r="B217" s="37"/>
      <c r="C217" s="74">
        <v>211</v>
      </c>
      <c r="D217" s="140">
        <f>ETo!$I216*((1-Constantes!$D$19)*ETo!$K216+ETo!$L216)</f>
        <v>1.7042603042456508</v>
      </c>
      <c r="E217" s="75">
        <f>MIN(D217*Constantes!$D$17,0.8*(H216+Observaciones!$F216-F217-G217-Constantes!$D$14))</f>
        <v>1.0814568344526017</v>
      </c>
      <c r="F217" s="75">
        <f>IF(Observaciones!$F216&gt;0.05*Constantes!$D$18,((Observaciones!$F216-0.05*Constantes!$D$18)^2)/(Observaciones!$F216+0.95*Constantes!$D$18),0)</f>
        <v>0</v>
      </c>
      <c r="G217" s="75">
        <f>MAX(0,H216+Observaciones!$F216-F217-Constantes!$D$13)</f>
        <v>0</v>
      </c>
      <c r="H217" s="75">
        <f>H216+Observaciones!$F216-F217-E217-G217-I216</f>
        <v>8.1669646050405582</v>
      </c>
      <c r="I217" s="75">
        <f>MAX(0,(H217-Constantes!$D$14)*(1-EXP(-Constantes!$D$22)))</f>
        <v>9.1822988100633308E-3</v>
      </c>
      <c r="J217" s="75">
        <f t="shared" si="33"/>
        <v>145.10840153326103</v>
      </c>
      <c r="K217" s="75">
        <f>MAX(0,(J217-Constantes!$D$13)*(1-EXP(-Constantes!$D$23)))</f>
        <v>0.484274103493118</v>
      </c>
      <c r="L217" s="75">
        <f t="shared" si="34"/>
        <v>0.49345640230318133</v>
      </c>
      <c r="M217" s="75">
        <f>0.0526*F217*Observaciones!$F216^1.218</f>
        <v>0</v>
      </c>
      <c r="N217" s="75">
        <f>M217*Constantes!$D$35</f>
        <v>0</v>
      </c>
      <c r="O217" s="75">
        <f t="shared" si="35"/>
        <v>0</v>
      </c>
      <c r="P217" s="15"/>
      <c r="Q217" s="74">
        <v>211</v>
      </c>
      <c r="R217" s="140">
        <f>ETo!$I216*((1-Constantes!$E$19)*ETo!$K216+ETo!$L216)</f>
        <v>1.7042603042456508</v>
      </c>
      <c r="S217" s="75">
        <f>MIN(R217*Constantes!$E$17,0.8*(AB216+Observaciones!$F216-Y217-AA217-Constantes!$D$14))</f>
        <v>1.0814568344526017</v>
      </c>
      <c r="T217" s="75">
        <f>IF(Observaciones!$F216&gt;0.05*Constantes!$E$18,((Observaciones!$F216-0.05*Constantes!$E$18)^2)/(Observaciones!$F216+0.95*Constantes!$E$18),0)</f>
        <v>0</v>
      </c>
      <c r="U217" s="75">
        <f>(T217*Escenarios!$E$9*10000)/1000</f>
        <v>0</v>
      </c>
      <c r="V217" s="75">
        <f>(Observaciones!$F216*Constantes!$E$28)/1000</f>
        <v>0</v>
      </c>
      <c r="W217" s="75">
        <f>(R217*Constantes!$E$28)/1000</f>
        <v>6.8170412169826031</v>
      </c>
      <c r="X217" s="75">
        <f t="shared" si="36"/>
        <v>0</v>
      </c>
      <c r="Y217" s="75">
        <f>IF(X217&gt;Constantes!$E$29,1000*((X217-Constantes!$E$29)/(Escenarios!$E$9*10000)),0)</f>
        <v>0</v>
      </c>
      <c r="Z217" s="75">
        <f>W217*1000/Escenarios!$E$9/10000+S217</f>
        <v>1.0950909168865668</v>
      </c>
      <c r="AA217" s="75">
        <f>MAX(0,AB216+Observaciones!$F216-Y217-Constantes!$D$13)</f>
        <v>0</v>
      </c>
      <c r="AB217" s="75">
        <f>AB216+Observaciones!$F216-Y217-Z217-AA217-AC216</f>
        <v>8.0557296593340215</v>
      </c>
      <c r="AC217" s="75">
        <f>MAX(0,(AB217-Constantes!$D$14)*(1-EXP(-Constantes!$D$22)))</f>
        <v>7.6508944418562956E-3</v>
      </c>
      <c r="AD217" s="75">
        <f t="shared" si="37"/>
        <v>149.04806230656601</v>
      </c>
      <c r="AE217" s="75">
        <f>MAX(0,(AD217-Constantes!$D$13)*(1-EXP(-Constantes!$D$23)))</f>
        <v>0.51148732826125265</v>
      </c>
      <c r="AF217" s="75">
        <f t="shared" si="38"/>
        <v>0.51913822270310894</v>
      </c>
      <c r="AG217" s="75">
        <f>0.0526*Y217*Observaciones!$F216^1.218</f>
        <v>0</v>
      </c>
      <c r="AH217" s="75">
        <f>AG217*Constantes!$E$35</f>
        <v>0</v>
      </c>
      <c r="AI217" s="75">
        <f t="shared" si="39"/>
        <v>0</v>
      </c>
      <c r="AJ217" s="15"/>
      <c r="AK217" s="74">
        <v>211</v>
      </c>
      <c r="AL217" s="140">
        <f>ETo!$I216*((1-Constantes!$F$19)*ETo!$K216+ETo!$L216)</f>
        <v>1.6609255558423177</v>
      </c>
      <c r="AM217" s="75">
        <f>MIN(AL217*Constantes!$F$17,0.8*(AV216+Observaciones!$F216-AS217-AU217-Constantes!$D$14))</f>
        <v>1.0539583005060447</v>
      </c>
      <c r="AN217" s="75">
        <f>IF(Observaciones!$F216&gt;0.05*Constantes!$F$18,((Observaciones!$F216-0.05*Constantes!$F$18)^2)/(Observaciones!$F216+0.95*Constantes!$F$18),0)</f>
        <v>0</v>
      </c>
      <c r="AO217" s="75">
        <f>(AN217*Escenarios!$F$9*10000)/1000</f>
        <v>0</v>
      </c>
      <c r="AP217" s="75">
        <f>(Observaciones!$F216*Constantes!$F$28)/1000</f>
        <v>0</v>
      </c>
      <c r="AQ217" s="75">
        <f>(AL217*Constantes!$F$28)/1000</f>
        <v>1.6609255558423177</v>
      </c>
      <c r="AR217" s="75">
        <f t="shared" si="40"/>
        <v>0</v>
      </c>
      <c r="AS217" s="75">
        <f>IF(AR217&gt;Constantes!$F$29,1000*((AR217-Constantes!$F$29)/(Escenarios!$F$9*10000)),0)</f>
        <v>0</v>
      </c>
      <c r="AT217" s="75">
        <f>AQ217*1000/Escenarios!$F$9/10000+AM217</f>
        <v>1.0572801516177293</v>
      </c>
      <c r="AU217" s="75">
        <f>MAX(0,AV216+Observaciones!$F216-AS217-Constantes!$D$13)</f>
        <v>0</v>
      </c>
      <c r="AV217" s="75">
        <f>AV216+Observaciones!$F216-AS217-AT217-AU217-AW216</f>
        <v>8.4558972593826098</v>
      </c>
      <c r="AW217" s="75">
        <f>MAX(0,(AV217-Constantes!$D$14)*(1-EXP(-Constantes!$D$22)))</f>
        <v>1.3160120043908458E-2</v>
      </c>
      <c r="AX217" s="75">
        <f t="shared" si="41"/>
        <v>149.79870689639759</v>
      </c>
      <c r="AY217" s="75">
        <f>MAX(0,(AX217-Constantes!$D$13)*(1-EXP(-Constantes!$D$23)))</f>
        <v>0.51667240919067858</v>
      </c>
      <c r="AZ217" s="75">
        <f t="shared" si="42"/>
        <v>0.52983252923458701</v>
      </c>
      <c r="BA217" s="75">
        <f>0.0526*AS217*Observaciones!$F216^1.218</f>
        <v>0</v>
      </c>
      <c r="BB217" s="75">
        <f>BA217*Constantes!$F$35</f>
        <v>0</v>
      </c>
      <c r="BC217" s="75">
        <f t="shared" si="43"/>
        <v>0</v>
      </c>
      <c r="BD217" s="15"/>
      <c r="BE217" s="74">
        <v>211</v>
      </c>
      <c r="BF217" s="75">
        <f>0.0526*Observaciones!$F216^2.218</f>
        <v>0</v>
      </c>
      <c r="BG217" s="75">
        <f>IF(Observaciones!$F216&gt;0.05*$BK$7,((Observaciones!$F216-0.05*$BK$7)^2)/(Observaciones!$F216+0.95*$BK$7),0)</f>
        <v>0</v>
      </c>
      <c r="BH217" s="75">
        <f>0.0526*BG217*Observaciones!$F216^1.218</f>
        <v>0</v>
      </c>
      <c r="BI217" s="28"/>
      <c r="BJ217" s="28"/>
      <c r="BK217" s="103"/>
      <c r="BL217" s="38"/>
    </row>
    <row r="218" spans="2:64" s="2" customFormat="1">
      <c r="B218" s="37"/>
      <c r="C218" s="74">
        <v>212</v>
      </c>
      <c r="D218" s="140">
        <f>ETo!$I217*((1-Constantes!$D$19)*ETo!$K217+ETo!$L217)</f>
        <v>1.6422311987659268</v>
      </c>
      <c r="E218" s="75">
        <f>MIN(D218*Constantes!$D$17,0.8*(H217+Observaciones!$F217-F218-G218-Constantes!$D$14))</f>
        <v>0.53357168403244659</v>
      </c>
      <c r="F218" s="75">
        <f>IF(Observaciones!$F217&gt;0.05*Constantes!$D$18,((Observaciones!$F217-0.05*Constantes!$D$18)^2)/(Observaciones!$F217+0.95*Constantes!$D$18),0)</f>
        <v>0</v>
      </c>
      <c r="G218" s="75">
        <f>MAX(0,H217+Observaciones!$F217-F218-Constantes!$D$13)</f>
        <v>0</v>
      </c>
      <c r="H218" s="75">
        <f>H217+Observaciones!$F217-F218-E218-G218-I217</f>
        <v>7.6242106221980483</v>
      </c>
      <c r="I218" s="75">
        <f>MAX(0,(H218-Constantes!$D$14)*(1-EXP(-Constantes!$D$22)))</f>
        <v>1.7100443408642487E-3</v>
      </c>
      <c r="J218" s="75">
        <f t="shared" si="33"/>
        <v>144.62412742976792</v>
      </c>
      <c r="K218" s="75">
        <f>MAX(0,(J218-Constantes!$D$13)*(1-EXP(-Constantes!$D$23)))</f>
        <v>0.48092897791351402</v>
      </c>
      <c r="L218" s="75">
        <f t="shared" si="34"/>
        <v>0.48263902225437827</v>
      </c>
      <c r="M218" s="75">
        <f>0.0526*F218*Observaciones!$F217^1.218</f>
        <v>0</v>
      </c>
      <c r="N218" s="75">
        <f>M218*Constantes!$D$35</f>
        <v>0</v>
      </c>
      <c r="O218" s="75">
        <f t="shared" si="35"/>
        <v>0</v>
      </c>
      <c r="P218" s="15"/>
      <c r="Q218" s="74">
        <v>212</v>
      </c>
      <c r="R218" s="140">
        <f>ETo!$I217*((1-Constantes!$E$19)*ETo!$K217+ETo!$L217)</f>
        <v>1.6422311987659268</v>
      </c>
      <c r="S218" s="75">
        <f>MIN(R218*Constantes!$E$17,0.8*(AB217+Observaciones!$F217-Y218-AA218-Constantes!$D$14))</f>
        <v>0.44458372746721725</v>
      </c>
      <c r="T218" s="75">
        <f>IF(Observaciones!$F217&gt;0.05*Constantes!$E$18,((Observaciones!$F217-0.05*Constantes!$E$18)^2)/(Observaciones!$F217+0.95*Constantes!$E$18),0)</f>
        <v>0</v>
      </c>
      <c r="U218" s="75">
        <f>(T218*Escenarios!$E$9*10000)/1000</f>
        <v>0</v>
      </c>
      <c r="V218" s="75">
        <f>(Observaciones!$F217*Constantes!$E$28)/1000</f>
        <v>0</v>
      </c>
      <c r="W218" s="75">
        <f>(R218*Constantes!$E$28)/1000</f>
        <v>6.5689247950637073</v>
      </c>
      <c r="X218" s="75">
        <f t="shared" si="36"/>
        <v>0</v>
      </c>
      <c r="Y218" s="75">
        <f>IF(X218&gt;Constantes!$E$29,1000*((X218-Constantes!$E$29)/(Escenarios!$E$9*10000)),0)</f>
        <v>0</v>
      </c>
      <c r="Z218" s="75">
        <f>W218*1000/Escenarios!$E$9/10000+S218</f>
        <v>0.45772157705734468</v>
      </c>
      <c r="AA218" s="75">
        <f>MAX(0,AB217+Observaciones!$F217-Y218-Constantes!$D$13)</f>
        <v>0</v>
      </c>
      <c r="AB218" s="75">
        <f>AB217+Observaciones!$F217-Y218-Z218-AA218-AC217</f>
        <v>7.5903571878348206</v>
      </c>
      <c r="AC218" s="75">
        <f>MAX(0,(AB218-Constantes!$D$14)*(1-EXP(-Constantes!$D$22)))</f>
        <v>1.2439741060710243E-3</v>
      </c>
      <c r="AD218" s="75">
        <f t="shared" si="37"/>
        <v>148.53657497830477</v>
      </c>
      <c r="AE218" s="75">
        <f>MAX(0,(AD218-Constantes!$D$13)*(1-EXP(-Constantes!$D$23)))</f>
        <v>0.50795422720738992</v>
      </c>
      <c r="AF218" s="75">
        <f t="shared" si="38"/>
        <v>0.50919820131346094</v>
      </c>
      <c r="AG218" s="75">
        <f>0.0526*Y218*Observaciones!$F217^1.218</f>
        <v>0</v>
      </c>
      <c r="AH218" s="75">
        <f>AG218*Constantes!$E$35</f>
        <v>0</v>
      </c>
      <c r="AI218" s="75">
        <f t="shared" si="39"/>
        <v>0</v>
      </c>
      <c r="AJ218" s="15"/>
      <c r="AK218" s="74">
        <v>212</v>
      </c>
      <c r="AL218" s="140">
        <f>ETo!$I217*((1-Constantes!$F$19)*ETo!$K217+ETo!$L217)</f>
        <v>1.6003777939442132</v>
      </c>
      <c r="AM218" s="75">
        <f>MIN(AL218*Constantes!$F$17,0.8*(AV217+Observaciones!$F217-AS218-AU218-Constantes!$D$14))</f>
        <v>0.76471780750608787</v>
      </c>
      <c r="AN218" s="75">
        <f>IF(Observaciones!$F217&gt;0.05*Constantes!$F$18,((Observaciones!$F217-0.05*Constantes!$F$18)^2)/(Observaciones!$F217+0.95*Constantes!$F$18),0)</f>
        <v>0</v>
      </c>
      <c r="AO218" s="75">
        <f>(AN218*Escenarios!$F$9*10000)/1000</f>
        <v>0</v>
      </c>
      <c r="AP218" s="75">
        <f>(Observaciones!$F217*Constantes!$F$28)/1000</f>
        <v>0</v>
      </c>
      <c r="AQ218" s="75">
        <f>(AL218*Constantes!$F$28)/1000</f>
        <v>1.6003777939442132</v>
      </c>
      <c r="AR218" s="75">
        <f t="shared" si="40"/>
        <v>0</v>
      </c>
      <c r="AS218" s="75">
        <f>IF(AR218&gt;Constantes!$F$29,1000*((AR218-Constantes!$F$29)/(Escenarios!$F$9*10000)),0)</f>
        <v>0</v>
      </c>
      <c r="AT218" s="75">
        <f>AQ218*1000/Escenarios!$F$9/10000+AM218</f>
        <v>0.76791856309397633</v>
      </c>
      <c r="AU218" s="75">
        <f>MAX(0,AV217+Observaciones!$F217-AS218-Constantes!$D$13)</f>
        <v>0</v>
      </c>
      <c r="AV218" s="75">
        <f>AV217+Observaciones!$F217-AS218-AT218-AU218-AW217</f>
        <v>7.674818576244725</v>
      </c>
      <c r="AW218" s="75">
        <f>MAX(0,(AV218-Constantes!$D$14)*(1-EXP(-Constantes!$D$22)))</f>
        <v>2.4067789992113439E-3</v>
      </c>
      <c r="AX218" s="75">
        <f t="shared" si="41"/>
        <v>149.28203448720691</v>
      </c>
      <c r="AY218" s="75">
        <f>MAX(0,(AX218-Constantes!$D$13)*(1-EXP(-Constantes!$D$23)))</f>
        <v>0.51310349216663642</v>
      </c>
      <c r="AZ218" s="75">
        <f t="shared" si="42"/>
        <v>0.5155102711658478</v>
      </c>
      <c r="BA218" s="75">
        <f>0.0526*AS218*Observaciones!$F217^1.218</f>
        <v>0</v>
      </c>
      <c r="BB218" s="75">
        <f>BA218*Constantes!$F$35</f>
        <v>0</v>
      </c>
      <c r="BC218" s="75">
        <f t="shared" si="43"/>
        <v>0</v>
      </c>
      <c r="BD218" s="15"/>
      <c r="BE218" s="74">
        <v>212</v>
      </c>
      <c r="BF218" s="75">
        <f>0.0526*Observaciones!$F217^2.218</f>
        <v>0</v>
      </c>
      <c r="BG218" s="75">
        <f>IF(Observaciones!$F217&gt;0.05*$BK$7,((Observaciones!$F217-0.05*$BK$7)^2)/(Observaciones!$F217+0.95*$BK$7),0)</f>
        <v>0</v>
      </c>
      <c r="BH218" s="75">
        <f>0.0526*BG218*Observaciones!$F217^1.218</f>
        <v>0</v>
      </c>
      <c r="BI218" s="28"/>
      <c r="BJ218" s="28"/>
      <c r="BK218" s="103"/>
      <c r="BL218" s="38"/>
    </row>
    <row r="219" spans="2:64" s="2" customFormat="1">
      <c r="B219" s="37"/>
      <c r="C219" s="74">
        <v>213</v>
      </c>
      <c r="D219" s="140">
        <f>ETo!$I218*((1-Constantes!$D$19)*ETo!$K218+ETo!$L218)</f>
        <v>1.7302845133911342</v>
      </c>
      <c r="E219" s="75">
        <f>MIN(D219*Constantes!$D$17,0.8*(H218+Observaciones!$F218-F219-G219-Constantes!$D$14))</f>
        <v>9.9368497758438687E-2</v>
      </c>
      <c r="F219" s="75">
        <f>IF(Observaciones!$F218&gt;0.05*Constantes!$D$18,((Observaciones!$F218-0.05*Constantes!$D$18)^2)/(Observaciones!$F218+0.95*Constantes!$D$18),0)</f>
        <v>0</v>
      </c>
      <c r="G219" s="75">
        <f>MAX(0,H218+Observaciones!$F218-F219-Constantes!$D$13)</f>
        <v>0</v>
      </c>
      <c r="H219" s="75">
        <f>H218+Observaciones!$F218-F219-E219-G219-I218</f>
        <v>7.5231320800987449</v>
      </c>
      <c r="I219" s="75">
        <f>MAX(0,(H219-Constantes!$D$14)*(1-EXP(-Constantes!$D$22)))</f>
        <v>3.1846618240270567E-4</v>
      </c>
      <c r="J219" s="75">
        <f t="shared" si="33"/>
        <v>144.1431984518544</v>
      </c>
      <c r="K219" s="75">
        <f>MAX(0,(J219-Constantes!$D$13)*(1-EXP(-Constantes!$D$23)))</f>
        <v>0.47760695880411469</v>
      </c>
      <c r="L219" s="75">
        <f t="shared" si="34"/>
        <v>0.47792542498651741</v>
      </c>
      <c r="M219" s="75">
        <f>0.0526*F219*Observaciones!$F218^1.218</f>
        <v>0</v>
      </c>
      <c r="N219" s="75">
        <f>M219*Constantes!$D$35</f>
        <v>0</v>
      </c>
      <c r="O219" s="75">
        <f t="shared" si="35"/>
        <v>0</v>
      </c>
      <c r="P219" s="15"/>
      <c r="Q219" s="74">
        <v>213</v>
      </c>
      <c r="R219" s="140">
        <f>ETo!$I218*((1-Constantes!$E$19)*ETo!$K218+ETo!$L218)</f>
        <v>1.7302845133911342</v>
      </c>
      <c r="S219" s="75">
        <f>MIN(R219*Constantes!$E$17,0.8*(AB218+Observaciones!$F218-Y219-AA219-Constantes!$D$14))</f>
        <v>7.2285750267856483E-2</v>
      </c>
      <c r="T219" s="75">
        <f>IF(Observaciones!$F218&gt;0.05*Constantes!$E$18,((Observaciones!$F218-0.05*Constantes!$E$18)^2)/(Observaciones!$F218+0.95*Constantes!$E$18),0)</f>
        <v>0</v>
      </c>
      <c r="U219" s="75">
        <f>(T219*Escenarios!$E$9*10000)/1000</f>
        <v>0</v>
      </c>
      <c r="V219" s="75">
        <f>(Observaciones!$F218*Constantes!$E$28)/1000</f>
        <v>0</v>
      </c>
      <c r="W219" s="75">
        <f>(R219*Constantes!$E$28)/1000</f>
        <v>6.9211380535645368</v>
      </c>
      <c r="X219" s="75">
        <f t="shared" si="36"/>
        <v>0</v>
      </c>
      <c r="Y219" s="75">
        <f>IF(X219&gt;Constantes!$E$29,1000*((X219-Constantes!$E$29)/(Escenarios!$E$9*10000)),0)</f>
        <v>0</v>
      </c>
      <c r="Z219" s="75">
        <f>W219*1000/Escenarios!$E$9/10000+S219</f>
        <v>8.6128026374985553E-2</v>
      </c>
      <c r="AA219" s="75">
        <f>MAX(0,AB218+Observaciones!$F218-Y219-Constantes!$D$13)</f>
        <v>0</v>
      </c>
      <c r="AB219" s="75">
        <f>AB218+Observaciones!$F218-Y219-Z219-AA219-AC218</f>
        <v>7.5029851873537643</v>
      </c>
      <c r="AC219" s="75">
        <f>MAX(0,(AB219-Constantes!$D$14)*(1-EXP(-Constantes!$D$22)))</f>
        <v>4.1097956441960126E-5</v>
      </c>
      <c r="AD219" s="75">
        <f t="shared" si="37"/>
        <v>148.02862075109738</v>
      </c>
      <c r="AE219" s="75">
        <f>MAX(0,(AD219-Constantes!$D$13)*(1-EXP(-Constantes!$D$23)))</f>
        <v>0.50444553106517798</v>
      </c>
      <c r="AF219" s="75">
        <f t="shared" si="38"/>
        <v>0.50448662902161989</v>
      </c>
      <c r="AG219" s="75">
        <f>0.0526*Y219*Observaciones!$F218^1.218</f>
        <v>0</v>
      </c>
      <c r="AH219" s="75">
        <f>AG219*Constantes!$E$35</f>
        <v>0</v>
      </c>
      <c r="AI219" s="75">
        <f t="shared" si="39"/>
        <v>0</v>
      </c>
      <c r="AJ219" s="15"/>
      <c r="AK219" s="74">
        <v>213</v>
      </c>
      <c r="AL219" s="140">
        <f>ETo!$I218*((1-Constantes!$F$19)*ETo!$K218+ETo!$L218)</f>
        <v>1.6864737227060718</v>
      </c>
      <c r="AM219" s="75">
        <f>MIN(AL219*Constantes!$F$17,0.8*(AV218+Observaciones!$F218-AS219-AU219-Constantes!$D$14))</f>
        <v>0.13985486099577998</v>
      </c>
      <c r="AN219" s="75">
        <f>IF(Observaciones!$F218&gt;0.05*Constantes!$F$18,((Observaciones!$F218-0.05*Constantes!$F$18)^2)/(Observaciones!$F218+0.95*Constantes!$F$18),0)</f>
        <v>0</v>
      </c>
      <c r="AO219" s="75">
        <f>(AN219*Escenarios!$F$9*10000)/1000</f>
        <v>0</v>
      </c>
      <c r="AP219" s="75">
        <f>(Observaciones!$F218*Constantes!$F$28)/1000</f>
        <v>0</v>
      </c>
      <c r="AQ219" s="75">
        <f>(AL219*Constantes!$F$28)/1000</f>
        <v>1.6864737227060718</v>
      </c>
      <c r="AR219" s="75">
        <f t="shared" si="40"/>
        <v>0</v>
      </c>
      <c r="AS219" s="75">
        <f>IF(AR219&gt;Constantes!$F$29,1000*((AR219-Constantes!$F$29)/(Escenarios!$F$9*10000)),0)</f>
        <v>0</v>
      </c>
      <c r="AT219" s="75">
        <f>AQ219*1000/Escenarios!$F$9/10000+AM219</f>
        <v>0.14322780844119212</v>
      </c>
      <c r="AU219" s="75">
        <f>MAX(0,AV218+Observaciones!$F218-AS219-Constantes!$D$13)</f>
        <v>0</v>
      </c>
      <c r="AV219" s="75">
        <f>AV218+Observaciones!$F218-AS219-AT219-AU219-AW218</f>
        <v>7.5291839888043217</v>
      </c>
      <c r="AW219" s="75">
        <f>MAX(0,(AV219-Constantes!$D$14)*(1-EXP(-Constantes!$D$22)))</f>
        <v>4.017845979315937E-4</v>
      </c>
      <c r="AX219" s="75">
        <f t="shared" si="41"/>
        <v>148.76893099504028</v>
      </c>
      <c r="AY219" s="75">
        <f>MAX(0,(AX219-Constantes!$D$13)*(1-EXP(-Constantes!$D$23)))</f>
        <v>0.50955922745322257</v>
      </c>
      <c r="AZ219" s="75">
        <f t="shared" si="42"/>
        <v>0.50996101205115418</v>
      </c>
      <c r="BA219" s="75">
        <f>0.0526*AS219*Observaciones!$F218^1.218</f>
        <v>0</v>
      </c>
      <c r="BB219" s="75">
        <f>BA219*Constantes!$F$35</f>
        <v>0</v>
      </c>
      <c r="BC219" s="75">
        <f t="shared" si="43"/>
        <v>0</v>
      </c>
      <c r="BD219" s="15"/>
      <c r="BE219" s="74">
        <v>213</v>
      </c>
      <c r="BF219" s="75">
        <f>0.0526*Observaciones!$F218^2.218</f>
        <v>0</v>
      </c>
      <c r="BG219" s="75">
        <f>IF(Observaciones!$F218&gt;0.05*$BK$7,((Observaciones!$F218-0.05*$BK$7)^2)/(Observaciones!$F218+0.95*$BK$7),0)</f>
        <v>0</v>
      </c>
      <c r="BH219" s="75">
        <f>0.0526*BG219*Observaciones!$F218^1.218</f>
        <v>0</v>
      </c>
      <c r="BI219" s="28"/>
      <c r="BJ219" s="28"/>
      <c r="BK219" s="103"/>
      <c r="BL219" s="38"/>
    </row>
    <row r="220" spans="2:64" s="2" customFormat="1">
      <c r="B220" s="37"/>
      <c r="C220" s="74">
        <v>214</v>
      </c>
      <c r="D220" s="140">
        <f>ETo!$I219*((1-Constantes!$D$19)*ETo!$K219+ETo!$L219)</f>
        <v>1.7181871429804818</v>
      </c>
      <c r="E220" s="75">
        <f>MIN(D220*Constantes!$D$17,0.8*(H219+Observaciones!$F219-F220-G220-Constantes!$D$14))</f>
        <v>0.33850566407899624</v>
      </c>
      <c r="F220" s="75">
        <f>IF(Observaciones!$F219&gt;0.05*Constantes!$D$18,((Observaciones!$F219-0.05*Constantes!$D$18)^2)/(Observaciones!$F219+0.95*Constantes!$D$18),0)</f>
        <v>0</v>
      </c>
      <c r="G220" s="75">
        <f>MAX(0,H219+Observaciones!$F219-F220-Constantes!$D$13)</f>
        <v>0</v>
      </c>
      <c r="H220" s="75">
        <f>H219+Observaciones!$F219-F220-E220-G220-I219</f>
        <v>7.5843079498373465</v>
      </c>
      <c r="I220" s="75">
        <f>MAX(0,(H220-Constantes!$D$14)*(1-EXP(-Constantes!$D$22)))</f>
        <v>1.1606924589697978E-3</v>
      </c>
      <c r="J220" s="75">
        <f t="shared" si="33"/>
        <v>143.6655914930503</v>
      </c>
      <c r="K220" s="75">
        <f>MAX(0,(J220-Constantes!$D$13)*(1-EXP(-Constantes!$D$23)))</f>
        <v>0.474307886556872</v>
      </c>
      <c r="L220" s="75">
        <f t="shared" si="34"/>
        <v>0.47546857901584183</v>
      </c>
      <c r="M220" s="75">
        <f>0.0526*F220*Observaciones!$F219^1.218</f>
        <v>0</v>
      </c>
      <c r="N220" s="75">
        <f>M220*Constantes!$D$35</f>
        <v>0</v>
      </c>
      <c r="O220" s="75">
        <f t="shared" si="35"/>
        <v>0</v>
      </c>
      <c r="P220" s="15"/>
      <c r="Q220" s="74">
        <v>214</v>
      </c>
      <c r="R220" s="140">
        <f>ETo!$I219*((1-Constantes!$E$19)*ETo!$K219+ETo!$L219)</f>
        <v>1.7181871429804818</v>
      </c>
      <c r="S220" s="75">
        <f>MIN(R220*Constantes!$E$17,0.8*(AB219+Observaciones!$F219-Y220-AA220-Constantes!$D$14))</f>
        <v>0.32238814988301173</v>
      </c>
      <c r="T220" s="75">
        <f>IF(Observaciones!$F219&gt;0.05*Constantes!$E$18,((Observaciones!$F219-0.05*Constantes!$E$18)^2)/(Observaciones!$F219+0.95*Constantes!$E$18),0)</f>
        <v>0</v>
      </c>
      <c r="U220" s="75">
        <f>(T220*Escenarios!$E$9*10000)/1000</f>
        <v>0</v>
      </c>
      <c r="V220" s="75">
        <f>(Observaciones!$F219*Constantes!$E$28)/1000</f>
        <v>1.6</v>
      </c>
      <c r="W220" s="75">
        <f>(R220*Constantes!$E$28)/1000</f>
        <v>6.8727485719219272</v>
      </c>
      <c r="X220" s="75">
        <f t="shared" si="36"/>
        <v>0</v>
      </c>
      <c r="Y220" s="75">
        <f>IF(X220&gt;Constantes!$E$29,1000*((X220-Constantes!$E$29)/(Escenarios!$E$9*10000)),0)</f>
        <v>0</v>
      </c>
      <c r="Z220" s="75">
        <f>W220*1000/Escenarios!$E$9/10000+S220</f>
        <v>0.33613364702685561</v>
      </c>
      <c r="AA220" s="75">
        <f>MAX(0,AB219+Observaciones!$F219-Y220-Constantes!$D$13)</f>
        <v>0</v>
      </c>
      <c r="AB220" s="75">
        <f>AB219+Observaciones!$F219-Y220-Z220-AA220-AC219</f>
        <v>7.5668104423704676</v>
      </c>
      <c r="AC220" s="75">
        <f>MAX(0,(AB220-Constantes!$D$14)*(1-EXP(-Constantes!$D$22)))</f>
        <v>9.197991030436229E-4</v>
      </c>
      <c r="AD220" s="75">
        <f t="shared" si="37"/>
        <v>147.52417522003219</v>
      </c>
      <c r="AE220" s="75">
        <f>MAX(0,(AD220-Constantes!$D$13)*(1-EXP(-Constantes!$D$23)))</f>
        <v>0.50096107125757827</v>
      </c>
      <c r="AF220" s="75">
        <f t="shared" si="38"/>
        <v>0.5018808703606219</v>
      </c>
      <c r="AG220" s="75">
        <f>0.0526*Y220*Observaciones!$F219^1.218</f>
        <v>0</v>
      </c>
      <c r="AH220" s="75">
        <f>AG220*Constantes!$E$35</f>
        <v>0</v>
      </c>
      <c r="AI220" s="75">
        <f t="shared" si="39"/>
        <v>0</v>
      </c>
      <c r="AJ220" s="15"/>
      <c r="AK220" s="74">
        <v>214</v>
      </c>
      <c r="AL220" s="140">
        <f>ETo!$I219*((1-Constantes!$F$19)*ETo!$K219+ETo!$L219)</f>
        <v>1.674699212601213</v>
      </c>
      <c r="AM220" s="75">
        <f>MIN(AL220*Constantes!$F$17,0.8*(AV219+Observaciones!$F219-AS220-AU220-Constantes!$D$14))</f>
        <v>0.34334719104345768</v>
      </c>
      <c r="AN220" s="75">
        <f>IF(Observaciones!$F219&gt;0.05*Constantes!$F$18,((Observaciones!$F219-0.05*Constantes!$F$18)^2)/(Observaciones!$F219+0.95*Constantes!$F$18),0)</f>
        <v>0</v>
      </c>
      <c r="AO220" s="75">
        <f>(AN220*Escenarios!$F$9*10000)/1000</f>
        <v>0</v>
      </c>
      <c r="AP220" s="75">
        <f>(Observaciones!$F219*Constantes!$F$28)/1000</f>
        <v>0.4</v>
      </c>
      <c r="AQ220" s="75">
        <f>(AL220*Constantes!$F$28)/1000</f>
        <v>1.674699212601213</v>
      </c>
      <c r="AR220" s="75">
        <f t="shared" si="40"/>
        <v>0</v>
      </c>
      <c r="AS220" s="75">
        <f>IF(AR220&gt;Constantes!$F$29,1000*((AR220-Constantes!$F$29)/(Escenarios!$F$9*10000)),0)</f>
        <v>0</v>
      </c>
      <c r="AT220" s="75">
        <f>AQ220*1000/Escenarios!$F$9/10000+AM220</f>
        <v>0.34669658946866011</v>
      </c>
      <c r="AU220" s="75">
        <f>MAX(0,AV219+Observaciones!$F219-AS220-Constantes!$D$13)</f>
        <v>0</v>
      </c>
      <c r="AV220" s="75">
        <f>AV219+Observaciones!$F219-AS220-AT220-AU220-AW219</f>
        <v>7.5820856147377302</v>
      </c>
      <c r="AW220" s="75">
        <f>MAX(0,(AV220-Constantes!$D$14)*(1-EXP(-Constantes!$D$22)))</f>
        <v>1.1300969149386011E-3</v>
      </c>
      <c r="AX220" s="75">
        <f t="shared" si="41"/>
        <v>148.25937176758706</v>
      </c>
      <c r="AY220" s="75">
        <f>MAX(0,(AX220-Constantes!$D$13)*(1-EXP(-Constantes!$D$23)))</f>
        <v>0.50603944476448892</v>
      </c>
      <c r="AZ220" s="75">
        <f t="shared" si="42"/>
        <v>0.50716954167942752</v>
      </c>
      <c r="BA220" s="75">
        <f>0.0526*AS220*Observaciones!$F219^1.218</f>
        <v>0</v>
      </c>
      <c r="BB220" s="75">
        <f>BA220*Constantes!$F$35</f>
        <v>0</v>
      </c>
      <c r="BC220" s="75">
        <f t="shared" si="43"/>
        <v>0</v>
      </c>
      <c r="BD220" s="15"/>
      <c r="BE220" s="74">
        <v>214</v>
      </c>
      <c r="BF220" s="75">
        <f>0.0526*Observaciones!$F219^2.218</f>
        <v>6.8921513346888582E-3</v>
      </c>
      <c r="BG220" s="75">
        <f>IF(Observaciones!$F219&gt;0.05*$BK$7,((Observaciones!$F219-0.05*$BK$7)^2)/(Observaciones!$F219+0.95*$BK$7),0)</f>
        <v>0</v>
      </c>
      <c r="BH220" s="75">
        <f>0.0526*BG220*Observaciones!$F219^1.218</f>
        <v>0</v>
      </c>
      <c r="BI220" s="28"/>
      <c r="BJ220" s="28"/>
      <c r="BK220" s="103"/>
      <c r="BL220" s="38"/>
    </row>
    <row r="221" spans="2:64" s="2" customFormat="1">
      <c r="B221" s="37"/>
      <c r="C221" s="74">
        <v>215</v>
      </c>
      <c r="D221" s="140">
        <f>ETo!$I220*((1-Constantes!$D$19)*ETo!$K220+ETo!$L220)</f>
        <v>1.7275850319642392</v>
      </c>
      <c r="E221" s="75">
        <f>MIN(D221*Constantes!$D$17,0.8*(H220+Observaciones!$F220-F221-G221-Constantes!$D$14))</f>
        <v>6.7446359869877168E-2</v>
      </c>
      <c r="F221" s="75">
        <f>IF(Observaciones!$F220&gt;0.05*Constantes!$D$18,((Observaciones!$F220-0.05*Constantes!$D$18)^2)/(Observaciones!$F220+0.95*Constantes!$D$18),0)</f>
        <v>0</v>
      </c>
      <c r="G221" s="75">
        <f>MAX(0,H220+Observaciones!$F220-F221-Constantes!$D$13)</f>
        <v>0</v>
      </c>
      <c r="H221" s="75">
        <f>H220+Observaciones!$F220-F221-E221-G221-I220</f>
        <v>7.5157008975084993</v>
      </c>
      <c r="I221" s="75">
        <f>MAX(0,(H221-Constantes!$D$14)*(1-EXP(-Constantes!$D$22)))</f>
        <v>2.1615889571899072E-4</v>
      </c>
      <c r="J221" s="75">
        <f t="shared" si="33"/>
        <v>143.19128360649341</v>
      </c>
      <c r="K221" s="75">
        <f>MAX(0,(J221-Constantes!$D$13)*(1-EXP(-Constantes!$D$23)))</f>
        <v>0.47103160266623045</v>
      </c>
      <c r="L221" s="75">
        <f t="shared" si="34"/>
        <v>0.47124776156194942</v>
      </c>
      <c r="M221" s="75">
        <f>0.0526*F221*Observaciones!$F220^1.218</f>
        <v>0</v>
      </c>
      <c r="N221" s="75">
        <f>M221*Constantes!$D$35</f>
        <v>0</v>
      </c>
      <c r="O221" s="75">
        <f t="shared" si="35"/>
        <v>0</v>
      </c>
      <c r="P221" s="15"/>
      <c r="Q221" s="74">
        <v>215</v>
      </c>
      <c r="R221" s="140">
        <f>ETo!$I220*((1-Constantes!$E$19)*ETo!$K220+ETo!$L220)</f>
        <v>1.7275850319642392</v>
      </c>
      <c r="S221" s="75">
        <f>MIN(R221*Constantes!$E$17,0.8*(AB220+Observaciones!$F220-Y221-AA221-Constantes!$D$14))</f>
        <v>5.3448353896374104E-2</v>
      </c>
      <c r="T221" s="75">
        <f>IF(Observaciones!$F220&gt;0.05*Constantes!$E$18,((Observaciones!$F220-0.05*Constantes!$E$18)^2)/(Observaciones!$F220+0.95*Constantes!$E$18),0)</f>
        <v>0</v>
      </c>
      <c r="U221" s="75">
        <f>(T221*Escenarios!$E$9*10000)/1000</f>
        <v>0</v>
      </c>
      <c r="V221" s="75">
        <f>(Observaciones!$F220*Constantes!$E$28)/1000</f>
        <v>0</v>
      </c>
      <c r="W221" s="75">
        <f>(R221*Constantes!$E$28)/1000</f>
        <v>6.9103401278569567</v>
      </c>
      <c r="X221" s="75">
        <f t="shared" si="36"/>
        <v>0</v>
      </c>
      <c r="Y221" s="75">
        <f>IF(X221&gt;Constantes!$E$29,1000*((X221-Constantes!$E$29)/(Escenarios!$E$9*10000)),0)</f>
        <v>0</v>
      </c>
      <c r="Z221" s="75">
        <f>W221*1000/Escenarios!$E$9/10000+S221</f>
        <v>6.7269034152088014E-2</v>
      </c>
      <c r="AA221" s="75">
        <f>MAX(0,AB220+Observaciones!$F220-Y221-Constantes!$D$13)</f>
        <v>0</v>
      </c>
      <c r="AB221" s="75">
        <f>AB220+Observaciones!$F220-Y221-Z221-AA221-AC220</f>
        <v>7.4986216091153359</v>
      </c>
      <c r="AC221" s="75">
        <f>MAX(0,(AB221-Constantes!$D$14)*(1-EXP(-Constantes!$D$22)))</f>
        <v>0</v>
      </c>
      <c r="AD221" s="75">
        <f t="shared" si="37"/>
        <v>147.0232141487746</v>
      </c>
      <c r="AE221" s="75">
        <f>MAX(0,(AD221-Constantes!$D$13)*(1-EXP(-Constantes!$D$23)))</f>
        <v>0.49750068037199913</v>
      </c>
      <c r="AF221" s="75">
        <f t="shared" si="38"/>
        <v>0.49750068037199913</v>
      </c>
      <c r="AG221" s="75">
        <f>0.0526*Y221*Observaciones!$F220^1.218</f>
        <v>0</v>
      </c>
      <c r="AH221" s="75">
        <f>AG221*Constantes!$E$35</f>
        <v>0</v>
      </c>
      <c r="AI221" s="75">
        <f t="shared" si="39"/>
        <v>0</v>
      </c>
      <c r="AJ221" s="15"/>
      <c r="AK221" s="74">
        <v>215</v>
      </c>
      <c r="AL221" s="140">
        <f>ETo!$I220*((1-Constantes!$F$19)*ETo!$K220+ETo!$L220)</f>
        <v>1.6839408421481858</v>
      </c>
      <c r="AM221" s="75">
        <f>MIN(AL221*Constantes!$F$17,0.8*(AV220+Observaciones!$F220-AS221-AU221-Constantes!$D$14))</f>
        <v>6.5668491790184191E-2</v>
      </c>
      <c r="AN221" s="75">
        <f>IF(Observaciones!$F220&gt;0.05*Constantes!$F$18,((Observaciones!$F220-0.05*Constantes!$F$18)^2)/(Observaciones!$F220+0.95*Constantes!$F$18),0)</f>
        <v>0</v>
      </c>
      <c r="AO221" s="75">
        <f>(AN221*Escenarios!$F$9*10000)/1000</f>
        <v>0</v>
      </c>
      <c r="AP221" s="75">
        <f>(Observaciones!$F220*Constantes!$F$28)/1000</f>
        <v>0</v>
      </c>
      <c r="AQ221" s="75">
        <f>(AL221*Constantes!$F$28)/1000</f>
        <v>1.6839408421481858</v>
      </c>
      <c r="AR221" s="75">
        <f t="shared" si="40"/>
        <v>0</v>
      </c>
      <c r="AS221" s="75">
        <f>IF(AR221&gt;Constantes!$F$29,1000*((AR221-Constantes!$F$29)/(Escenarios!$F$9*10000)),0)</f>
        <v>0</v>
      </c>
      <c r="AT221" s="75">
        <f>AQ221*1000/Escenarios!$F$9/10000+AM221</f>
        <v>6.9036373474480564E-2</v>
      </c>
      <c r="AU221" s="75">
        <f>MAX(0,AV220+Observaciones!$F220-AS221-Constantes!$D$13)</f>
        <v>0</v>
      </c>
      <c r="AV221" s="75">
        <f>AV220+Observaciones!$F220-AS221-AT221-AU221-AW220</f>
        <v>7.5119191443483109</v>
      </c>
      <c r="AW221" s="75">
        <f>MAX(0,(AV221-Constantes!$D$14)*(1-EXP(-Constantes!$D$22)))</f>
        <v>1.6409438242950334E-4</v>
      </c>
      <c r="AX221" s="75">
        <f t="shared" si="41"/>
        <v>147.75333232282256</v>
      </c>
      <c r="AY221" s="75">
        <f>MAX(0,(AX221-Constantes!$D$13)*(1-EXP(-Constantes!$D$23)))</f>
        <v>0.50254397499073844</v>
      </c>
      <c r="AZ221" s="75">
        <f t="shared" si="42"/>
        <v>0.50270806937316792</v>
      </c>
      <c r="BA221" s="75">
        <f>0.0526*AS221*Observaciones!$F220^1.218</f>
        <v>0</v>
      </c>
      <c r="BB221" s="75">
        <f>BA221*Constantes!$F$35</f>
        <v>0</v>
      </c>
      <c r="BC221" s="75">
        <f t="shared" si="43"/>
        <v>0</v>
      </c>
      <c r="BD221" s="15"/>
      <c r="BE221" s="74">
        <v>215</v>
      </c>
      <c r="BF221" s="75">
        <f>0.0526*Observaciones!$F220^2.218</f>
        <v>0</v>
      </c>
      <c r="BG221" s="75">
        <f>IF(Observaciones!$F220&gt;0.05*$BK$7,((Observaciones!$F220-0.05*$BK$7)^2)/(Observaciones!$F220+0.95*$BK$7),0)</f>
        <v>0</v>
      </c>
      <c r="BH221" s="75">
        <f>0.0526*BG221*Observaciones!$F220^1.218</f>
        <v>0</v>
      </c>
      <c r="BI221" s="28"/>
      <c r="BJ221" s="28"/>
      <c r="BK221" s="103"/>
      <c r="BL221" s="38"/>
    </row>
    <row r="222" spans="2:64" s="2" customFormat="1">
      <c r="B222" s="37"/>
      <c r="C222" s="74">
        <v>216</v>
      </c>
      <c r="D222" s="140">
        <f>ETo!$I221*((1-Constantes!$D$19)*ETo!$K221+ETo!$L221)</f>
        <v>1.7371070330386371</v>
      </c>
      <c r="E222" s="75">
        <f>MIN(D222*Constantes!$D$17,0.8*(H221+Observaciones!$F221-F222-G222-Constantes!$D$14))</f>
        <v>1.2560718006799476E-2</v>
      </c>
      <c r="F222" s="75">
        <f>IF(Observaciones!$F221&gt;0.05*Constantes!$D$18,((Observaciones!$F221-0.05*Constantes!$D$18)^2)/(Observaciones!$F221+0.95*Constantes!$D$18),0)</f>
        <v>0</v>
      </c>
      <c r="G222" s="75">
        <f>MAX(0,H221+Observaciones!$F221-F222-Constantes!$D$13)</f>
        <v>0</v>
      </c>
      <c r="H222" s="75">
        <f>H221+Observaciones!$F221-F222-E222-G222-I221</f>
        <v>7.5029240206059811</v>
      </c>
      <c r="I222" s="75">
        <f>MAX(0,(H222-Constantes!$D$14)*(1-EXP(-Constantes!$D$22)))</f>
        <v>4.025585575004829E-5</v>
      </c>
      <c r="J222" s="75">
        <f t="shared" si="33"/>
        <v>142.72025200382717</v>
      </c>
      <c r="K222" s="75">
        <f>MAX(0,(J222-Constantes!$D$13)*(1-EXP(-Constantes!$D$23)))</f>
        <v>0.4677779497215131</v>
      </c>
      <c r="L222" s="75">
        <f t="shared" si="34"/>
        <v>0.46781820557726317</v>
      </c>
      <c r="M222" s="75">
        <f>0.0526*F222*Observaciones!$F221^1.218</f>
        <v>0</v>
      </c>
      <c r="N222" s="75">
        <f>M222*Constantes!$D$35</f>
        <v>0</v>
      </c>
      <c r="O222" s="75">
        <f t="shared" si="35"/>
        <v>0</v>
      </c>
      <c r="P222" s="15"/>
      <c r="Q222" s="74">
        <v>216</v>
      </c>
      <c r="R222" s="140">
        <f>ETo!$I221*((1-Constantes!$E$19)*ETo!$K221+ETo!$L221)</f>
        <v>1.7371070330386371</v>
      </c>
      <c r="S222" s="75">
        <f>MIN(R222*Constantes!$E$17,0.8*(AB221+Observaciones!$F221-Y222-AA222-Constantes!$D$14))</f>
        <v>-1.1027127077312571E-3</v>
      </c>
      <c r="T222" s="75">
        <f>IF(Observaciones!$F221&gt;0.05*Constantes!$E$18,((Observaciones!$F221-0.05*Constantes!$E$18)^2)/(Observaciones!$F221+0.95*Constantes!$E$18),0)</f>
        <v>0</v>
      </c>
      <c r="U222" s="75">
        <f>(T222*Escenarios!$E$9*10000)/1000</f>
        <v>0</v>
      </c>
      <c r="V222" s="75">
        <f>(Observaciones!$F221*Constantes!$E$28)/1000</f>
        <v>0</v>
      </c>
      <c r="W222" s="75">
        <f>(R222*Constantes!$E$28)/1000</f>
        <v>6.9484281321545485</v>
      </c>
      <c r="X222" s="75">
        <f t="shared" si="36"/>
        <v>0</v>
      </c>
      <c r="Y222" s="75">
        <f>IF(X222&gt;Constantes!$E$29,1000*((X222-Constantes!$E$29)/(Escenarios!$E$9*10000)),0)</f>
        <v>0</v>
      </c>
      <c r="Z222" s="75">
        <f>W222*1000/Escenarios!$E$9/10000+S222</f>
        <v>1.2794143556577839E-2</v>
      </c>
      <c r="AA222" s="75">
        <f>MAX(0,AB221+Observaciones!$F221-Y222-Constantes!$D$13)</f>
        <v>0</v>
      </c>
      <c r="AB222" s="75">
        <f>AB221+Observaciones!$F221-Y222-Z222-AA222-AC221</f>
        <v>7.4858274655587582</v>
      </c>
      <c r="AC222" s="75">
        <f>MAX(0,(AB222-Constantes!$D$14)*(1-EXP(-Constantes!$D$22)))</f>
        <v>0</v>
      </c>
      <c r="AD222" s="75">
        <f t="shared" si="37"/>
        <v>146.52571346840261</v>
      </c>
      <c r="AE222" s="75">
        <f>MAX(0,(AD222-Constantes!$D$13)*(1-EXP(-Constantes!$D$23)))</f>
        <v>0.49406419215225189</v>
      </c>
      <c r="AF222" s="75">
        <f t="shared" si="38"/>
        <v>0.49406419215225189</v>
      </c>
      <c r="AG222" s="75">
        <f>0.0526*Y222*Observaciones!$F221^1.218</f>
        <v>0</v>
      </c>
      <c r="AH222" s="75">
        <f>AG222*Constantes!$E$35</f>
        <v>0</v>
      </c>
      <c r="AI222" s="75">
        <f t="shared" si="39"/>
        <v>0</v>
      </c>
      <c r="AJ222" s="15"/>
      <c r="AK222" s="74">
        <v>216</v>
      </c>
      <c r="AL222" s="140">
        <f>ETo!$I221*((1-Constantes!$F$19)*ETo!$K221+ETo!$L221)</f>
        <v>1.6933045201643395</v>
      </c>
      <c r="AM222" s="75">
        <f>MIN(AL222*Constantes!$F$17,0.8*(AV221+Observaciones!$F221-AS222-AU222-Constantes!$D$14))</f>
        <v>9.5353154786486996E-3</v>
      </c>
      <c r="AN222" s="75">
        <f>IF(Observaciones!$F221&gt;0.05*Constantes!$F$18,((Observaciones!$F221-0.05*Constantes!$F$18)^2)/(Observaciones!$F221+0.95*Constantes!$F$18),0)</f>
        <v>0</v>
      </c>
      <c r="AO222" s="75">
        <f>(AN222*Escenarios!$F$9*10000)/1000</f>
        <v>0</v>
      </c>
      <c r="AP222" s="75">
        <f>(Observaciones!$F221*Constantes!$F$28)/1000</f>
        <v>0</v>
      </c>
      <c r="AQ222" s="75">
        <f>(AL222*Constantes!$F$28)/1000</f>
        <v>1.6933045201643395</v>
      </c>
      <c r="AR222" s="75">
        <f t="shared" si="40"/>
        <v>0</v>
      </c>
      <c r="AS222" s="75">
        <f>IF(AR222&gt;Constantes!$F$29,1000*((AR222-Constantes!$F$29)/(Escenarios!$F$9*10000)),0)</f>
        <v>0</v>
      </c>
      <c r="AT222" s="75">
        <f>AQ222*1000/Escenarios!$F$9/10000+AM222</f>
        <v>1.292192451897738E-2</v>
      </c>
      <c r="AU222" s="75">
        <f>MAX(0,AV221+Observaciones!$F221-AS222-Constantes!$D$13)</f>
        <v>0</v>
      </c>
      <c r="AV222" s="75">
        <f>AV221+Observaciones!$F221-AS222-AT222-AU222-AW221</f>
        <v>7.4988331254469038</v>
      </c>
      <c r="AW222" s="75">
        <f>MAX(0,(AV222-Constantes!$D$14)*(1-EXP(-Constantes!$D$22)))</f>
        <v>0</v>
      </c>
      <c r="AX222" s="75">
        <f t="shared" si="41"/>
        <v>147.25078834783181</v>
      </c>
      <c r="AY222" s="75">
        <f>MAX(0,(AX222-Constantes!$D$13)*(1-EXP(-Constantes!$D$23)))</f>
        <v>0.49907265019039976</v>
      </c>
      <c r="AZ222" s="75">
        <f t="shared" si="42"/>
        <v>0.49907265019039976</v>
      </c>
      <c r="BA222" s="75">
        <f>0.0526*AS222*Observaciones!$F221^1.218</f>
        <v>0</v>
      </c>
      <c r="BB222" s="75">
        <f>BA222*Constantes!$F$35</f>
        <v>0</v>
      </c>
      <c r="BC222" s="75">
        <f t="shared" si="43"/>
        <v>0</v>
      </c>
      <c r="BD222" s="15"/>
      <c r="BE222" s="74">
        <v>216</v>
      </c>
      <c r="BF222" s="75">
        <f>0.0526*Observaciones!$F221^2.218</f>
        <v>0</v>
      </c>
      <c r="BG222" s="75">
        <f>IF(Observaciones!$F221&gt;0.05*$BK$7,((Observaciones!$F221-0.05*$BK$7)^2)/(Observaciones!$F221+0.95*$BK$7),0)</f>
        <v>0</v>
      </c>
      <c r="BH222" s="75">
        <f>0.0526*BG222*Observaciones!$F221^1.218</f>
        <v>0</v>
      </c>
      <c r="BI222" s="28"/>
      <c r="BJ222" s="28"/>
      <c r="BK222" s="103"/>
      <c r="BL222" s="38"/>
    </row>
    <row r="223" spans="2:64" s="2" customFormat="1">
      <c r="B223" s="37"/>
      <c r="C223" s="74">
        <v>217</v>
      </c>
      <c r="D223" s="140">
        <f>ETo!$I222*((1-Constantes!$D$19)*ETo!$K222+ETo!$L222)</f>
        <v>1.8023625948032906</v>
      </c>
      <c r="E223" s="75">
        <f>MIN(D223*Constantes!$D$17,0.8*(H222+Observaciones!$F222-F223-G223-Constantes!$D$14))</f>
        <v>2.3392164847848562E-3</v>
      </c>
      <c r="F223" s="75">
        <f>IF(Observaciones!$F222&gt;0.05*Constantes!$D$18,((Observaciones!$F222-0.05*Constantes!$D$18)^2)/(Observaciones!$F222+0.95*Constantes!$D$18),0)</f>
        <v>0</v>
      </c>
      <c r="G223" s="75">
        <f>MAX(0,H222+Observaciones!$F222-F223-Constantes!$D$13)</f>
        <v>0</v>
      </c>
      <c r="H223" s="75">
        <f>H222+Observaciones!$F222-F223-E223-G223-I222</f>
        <v>7.500544548265446</v>
      </c>
      <c r="I223" s="75">
        <f>MAX(0,(H223-Constantes!$D$14)*(1-EXP(-Constantes!$D$22)))</f>
        <v>7.4969568880241979E-6</v>
      </c>
      <c r="J223" s="75">
        <f t="shared" si="33"/>
        <v>142.25247405410565</v>
      </c>
      <c r="K223" s="75">
        <f>MAX(0,(J223-Constantes!$D$13)*(1-EXP(-Constantes!$D$23)))</f>
        <v>0.46454677139935768</v>
      </c>
      <c r="L223" s="75">
        <f t="shared" si="34"/>
        <v>0.46455426835624569</v>
      </c>
      <c r="M223" s="75">
        <f>0.0526*F223*Observaciones!$F222^1.218</f>
        <v>0</v>
      </c>
      <c r="N223" s="75">
        <f>M223*Constantes!$D$35</f>
        <v>0</v>
      </c>
      <c r="O223" s="75">
        <f t="shared" si="35"/>
        <v>0</v>
      </c>
      <c r="P223" s="15"/>
      <c r="Q223" s="74">
        <v>217</v>
      </c>
      <c r="R223" s="140">
        <f>ETo!$I222*((1-Constantes!$E$19)*ETo!$K222+ETo!$L222)</f>
        <v>1.8023625948032906</v>
      </c>
      <c r="S223" s="75">
        <f>MIN(R223*Constantes!$E$17,0.8*(AB222+Observaciones!$F222-Y223-AA223-Constantes!$D$14))</f>
        <v>-1.1338027552993424E-2</v>
      </c>
      <c r="T223" s="75">
        <f>IF(Observaciones!$F222&gt;0.05*Constantes!$E$18,((Observaciones!$F222-0.05*Constantes!$E$18)^2)/(Observaciones!$F222+0.95*Constantes!$E$18),0)</f>
        <v>0</v>
      </c>
      <c r="U223" s="75">
        <f>(T223*Escenarios!$E$9*10000)/1000</f>
        <v>0</v>
      </c>
      <c r="V223" s="75">
        <f>(Observaciones!$F222*Constantes!$E$28)/1000</f>
        <v>0</v>
      </c>
      <c r="W223" s="75">
        <f>(R223*Constantes!$E$28)/1000</f>
        <v>7.2094503792131626</v>
      </c>
      <c r="X223" s="75">
        <f t="shared" si="36"/>
        <v>0</v>
      </c>
      <c r="Y223" s="75">
        <f>IF(X223&gt;Constantes!$E$29,1000*((X223-Constantes!$E$29)/(Escenarios!$E$9*10000)),0)</f>
        <v>0</v>
      </c>
      <c r="Z223" s="75">
        <f>W223*1000/Escenarios!$E$9/10000+S223</f>
        <v>3.0808732054329029E-3</v>
      </c>
      <c r="AA223" s="75">
        <f>MAX(0,AB222+Observaciones!$F222-Y223-Constantes!$D$13)</f>
        <v>0</v>
      </c>
      <c r="AB223" s="75">
        <f>AB222+Observaciones!$F222-Y223-Z223-AA223-AC222</f>
        <v>7.4827465923533252</v>
      </c>
      <c r="AC223" s="75">
        <f>MAX(0,(AB223-Constantes!$D$14)*(1-EXP(-Constantes!$D$22)))</f>
        <v>0</v>
      </c>
      <c r="AD223" s="75">
        <f t="shared" si="37"/>
        <v>146.03164927625036</v>
      </c>
      <c r="AE223" s="75">
        <f>MAX(0,(AD223-Constantes!$D$13)*(1-EXP(-Constantes!$D$23)))</f>
        <v>0.49065144149056306</v>
      </c>
      <c r="AF223" s="75">
        <f t="shared" si="38"/>
        <v>0.49065144149056306</v>
      </c>
      <c r="AG223" s="75">
        <f>0.0526*Y223*Observaciones!$F222^1.218</f>
        <v>0</v>
      </c>
      <c r="AH223" s="75">
        <f>AG223*Constantes!$E$35</f>
        <v>0</v>
      </c>
      <c r="AI223" s="75">
        <f t="shared" si="39"/>
        <v>0</v>
      </c>
      <c r="AJ223" s="15"/>
      <c r="AK223" s="74">
        <v>217</v>
      </c>
      <c r="AL223" s="140">
        <f>ETo!$I222*((1-Constantes!$F$19)*ETo!$K222+ETo!$L222)</f>
        <v>1.7571811714758625</v>
      </c>
      <c r="AM223" s="75">
        <f>MIN(AL223*Constantes!$F$17,0.8*(AV222+Observaciones!$F222-AS223-AU223-Constantes!$D$14))</f>
        <v>-9.3349964247693153E-4</v>
      </c>
      <c r="AN223" s="75">
        <f>IF(Observaciones!$F222&gt;0.05*Constantes!$F$18,((Observaciones!$F222-0.05*Constantes!$F$18)^2)/(Observaciones!$F222+0.95*Constantes!$F$18),0)</f>
        <v>0</v>
      </c>
      <c r="AO223" s="75">
        <f>(AN223*Escenarios!$F$9*10000)/1000</f>
        <v>0</v>
      </c>
      <c r="AP223" s="75">
        <f>(Observaciones!$F222*Constantes!$F$28)/1000</f>
        <v>0</v>
      </c>
      <c r="AQ223" s="75">
        <f>(AL223*Constantes!$F$28)/1000</f>
        <v>1.7571811714758625</v>
      </c>
      <c r="AR223" s="75">
        <f t="shared" si="40"/>
        <v>0</v>
      </c>
      <c r="AS223" s="75">
        <f>IF(AR223&gt;Constantes!$F$29,1000*((AR223-Constantes!$F$29)/(Escenarios!$F$9*10000)),0)</f>
        <v>0</v>
      </c>
      <c r="AT223" s="75">
        <f>AQ223*1000/Escenarios!$F$9/10000+AM223</f>
        <v>2.5808627004747934E-3</v>
      </c>
      <c r="AU223" s="75">
        <f>MAX(0,AV222+Observaciones!$F222-AS223-Constantes!$D$13)</f>
        <v>0</v>
      </c>
      <c r="AV223" s="75">
        <f>AV222+Observaciones!$F222-AS223-AT223-AU223-AW222</f>
        <v>7.4962522627464292</v>
      </c>
      <c r="AW223" s="75">
        <f>MAX(0,(AV223-Constantes!$D$14)*(1-EXP(-Constantes!$D$22)))</f>
        <v>0</v>
      </c>
      <c r="AX223" s="75">
        <f t="shared" si="41"/>
        <v>146.7517156976414</v>
      </c>
      <c r="AY223" s="75">
        <f>MAX(0,(AX223-Constantes!$D$13)*(1-EXP(-Constantes!$D$23)))</f>
        <v>0.49562530358195889</v>
      </c>
      <c r="AZ223" s="75">
        <f t="shared" si="42"/>
        <v>0.49562530358195889</v>
      </c>
      <c r="BA223" s="75">
        <f>0.0526*AS223*Observaciones!$F222^1.218</f>
        <v>0</v>
      </c>
      <c r="BB223" s="75">
        <f>BA223*Constantes!$F$35</f>
        <v>0</v>
      </c>
      <c r="BC223" s="75">
        <f t="shared" si="43"/>
        <v>0</v>
      </c>
      <c r="BD223" s="15"/>
      <c r="BE223" s="74">
        <v>217</v>
      </c>
      <c r="BF223" s="75">
        <f>0.0526*Observaciones!$F222^2.218</f>
        <v>0</v>
      </c>
      <c r="BG223" s="75">
        <f>IF(Observaciones!$F222&gt;0.05*$BK$7,((Observaciones!$F222-0.05*$BK$7)^2)/(Observaciones!$F222+0.95*$BK$7),0)</f>
        <v>0</v>
      </c>
      <c r="BH223" s="75">
        <f>0.0526*BG223*Observaciones!$F222^1.218</f>
        <v>0</v>
      </c>
      <c r="BI223" s="28"/>
      <c r="BJ223" s="28"/>
      <c r="BK223" s="103"/>
      <c r="BL223" s="38"/>
    </row>
    <row r="224" spans="2:64" s="2" customFormat="1">
      <c r="B224" s="37"/>
      <c r="C224" s="74">
        <v>218</v>
      </c>
      <c r="D224" s="140">
        <f>ETo!$I223*((1-Constantes!$D$19)*ETo!$K223+ETo!$L223)</f>
        <v>1.5605908157827737</v>
      </c>
      <c r="E224" s="75">
        <f>MIN(D224*Constantes!$D$17,0.8*(H223+Observaciones!$F223-F224-G224-Constantes!$D$14))</f>
        <v>0.99028980450217419</v>
      </c>
      <c r="F224" s="75">
        <f>IF(Observaciones!$F223&gt;0.05*Constantes!$D$18,((Observaciones!$F223-0.05*Constantes!$D$18)^2)/(Observaciones!$F223+0.95*Constantes!$D$18),0)</f>
        <v>0</v>
      </c>
      <c r="G224" s="75">
        <f>MAX(0,H223+Observaciones!$F223-F224-Constantes!$D$13)</f>
        <v>0</v>
      </c>
      <c r="H224" s="75">
        <f>H223+Observaciones!$F223-F224-E224-G224-I223</f>
        <v>9.1102472468063844</v>
      </c>
      <c r="I224" s="75">
        <f>MAX(0,(H224-Constantes!$D$14)*(1-EXP(-Constantes!$D$22)))</f>
        <v>2.2168749685538253E-2</v>
      </c>
      <c r="J224" s="75">
        <f t="shared" si="33"/>
        <v>141.78792728270628</v>
      </c>
      <c r="K224" s="75">
        <f>MAX(0,(J224-Constantes!$D$13)*(1-EXP(-Constantes!$D$23)))</f>
        <v>0.46133791245620631</v>
      </c>
      <c r="L224" s="75">
        <f t="shared" si="34"/>
        <v>0.48350666214174454</v>
      </c>
      <c r="M224" s="75">
        <f>0.0526*F224*Observaciones!$F223^1.218</f>
        <v>0</v>
      </c>
      <c r="N224" s="75">
        <f>M224*Constantes!$D$35</f>
        <v>0</v>
      </c>
      <c r="O224" s="75">
        <f t="shared" si="35"/>
        <v>0</v>
      </c>
      <c r="P224" s="15"/>
      <c r="Q224" s="74">
        <v>218</v>
      </c>
      <c r="R224" s="140">
        <f>ETo!$I223*((1-Constantes!$E$19)*ETo!$K223+ETo!$L223)</f>
        <v>1.5605908157827737</v>
      </c>
      <c r="S224" s="75">
        <f>MIN(R224*Constantes!$E$17,0.8*(AB223+Observaciones!$F223-Y224-AA224-Constantes!$D$14))</f>
        <v>0.99028980450217419</v>
      </c>
      <c r="T224" s="75">
        <f>IF(Observaciones!$F223&gt;0.05*Constantes!$E$18,((Observaciones!$F223-0.05*Constantes!$E$18)^2)/(Observaciones!$F223+0.95*Constantes!$E$18),0)</f>
        <v>0</v>
      </c>
      <c r="U224" s="75">
        <f>(T224*Escenarios!$E$9*10000)/1000</f>
        <v>0</v>
      </c>
      <c r="V224" s="75">
        <f>(Observaciones!$F223*Constantes!$E$28)/1000</f>
        <v>10.4</v>
      </c>
      <c r="W224" s="75">
        <f>(R224*Constantes!$E$28)/1000</f>
        <v>6.2423632631310948</v>
      </c>
      <c r="X224" s="75">
        <f t="shared" si="36"/>
        <v>4.1576367368689056</v>
      </c>
      <c r="Y224" s="75">
        <f>IF(X224&gt;Constantes!$E$29,1000*((X224-Constantes!$E$29)/(Escenarios!$E$9*10000)),0)</f>
        <v>0</v>
      </c>
      <c r="Z224" s="75">
        <f>W224*1000/Escenarios!$E$9/10000+S224</f>
        <v>1.0027745310284364</v>
      </c>
      <c r="AA224" s="75">
        <f>MAX(0,AB223+Observaciones!$F223-Y224-Constantes!$D$13)</f>
        <v>0</v>
      </c>
      <c r="AB224" s="75">
        <f>AB223+Observaciones!$F223-Y224-Z224-AA224-AC223</f>
        <v>9.0799720613248898</v>
      </c>
      <c r="AC224" s="75">
        <f>MAX(0,(AB224-Constantes!$D$14)*(1-EXP(-Constantes!$D$22)))</f>
        <v>2.1751942260496152E-2</v>
      </c>
      <c r="AD224" s="75">
        <f t="shared" si="37"/>
        <v>145.54099783475979</v>
      </c>
      <c r="AE224" s="75">
        <f>MAX(0,(AD224-Constantes!$D$13)*(1-EXP(-Constantes!$D$23)))</f>
        <v>0.48726226441964204</v>
      </c>
      <c r="AF224" s="75">
        <f t="shared" si="38"/>
        <v>0.50901420668013819</v>
      </c>
      <c r="AG224" s="75">
        <f>0.0526*Y224*Observaciones!$F223^1.218</f>
        <v>0</v>
      </c>
      <c r="AH224" s="75">
        <f>AG224*Constantes!$E$35</f>
        <v>0</v>
      </c>
      <c r="AI224" s="75">
        <f t="shared" si="39"/>
        <v>0</v>
      </c>
      <c r="AJ224" s="15"/>
      <c r="AK224" s="74">
        <v>218</v>
      </c>
      <c r="AL224" s="140">
        <f>ETo!$I223*((1-Constantes!$F$19)*ETo!$K223+ETo!$L223)</f>
        <v>1.5211688497095399</v>
      </c>
      <c r="AM224" s="75">
        <f>MIN(AL224*Constantes!$F$17,0.8*(AV223+Observaciones!$F223-AS224-AU224-Constantes!$D$14))</f>
        <v>0.96527416896149443</v>
      </c>
      <c r="AN224" s="75">
        <f>IF(Observaciones!$F223&gt;0.05*Constantes!$F$18,((Observaciones!$F223-0.05*Constantes!$F$18)^2)/(Observaciones!$F223+0.95*Constantes!$F$18),0)</f>
        <v>0</v>
      </c>
      <c r="AO224" s="75">
        <f>(AN224*Escenarios!$F$9*10000)/1000</f>
        <v>0</v>
      </c>
      <c r="AP224" s="75">
        <f>(Observaciones!$F223*Constantes!$F$28)/1000</f>
        <v>2.6</v>
      </c>
      <c r="AQ224" s="75">
        <f>(AL224*Constantes!$F$28)/1000</f>
        <v>1.5211688497095399</v>
      </c>
      <c r="AR224" s="75">
        <f t="shared" si="40"/>
        <v>1.0788311502904602</v>
      </c>
      <c r="AS224" s="75">
        <f>IF(AR224&gt;Constantes!$F$29,1000*((AR224-Constantes!$F$29)/(Escenarios!$F$9*10000)),0)</f>
        <v>0</v>
      </c>
      <c r="AT224" s="75">
        <f>AQ224*1000/Escenarios!$F$9/10000+AM224</f>
        <v>0.96831650666091351</v>
      </c>
      <c r="AU224" s="75">
        <f>MAX(0,AV223+Observaciones!$F223-AS224-Constantes!$D$13)</f>
        <v>0</v>
      </c>
      <c r="AV224" s="75">
        <f>AV223+Observaciones!$F223-AS224-AT224-AU224-AW223</f>
        <v>9.127935756085515</v>
      </c>
      <c r="AW224" s="75">
        <f>MAX(0,(AV224-Constantes!$D$14)*(1-EXP(-Constantes!$D$22)))</f>
        <v>2.2412272619856E-2</v>
      </c>
      <c r="AX224" s="75">
        <f t="shared" si="41"/>
        <v>146.25609039405944</v>
      </c>
      <c r="AY224" s="75">
        <f>MAX(0,(AX224-Constantes!$D$13)*(1-EXP(-Constantes!$D$23)))</f>
        <v>0.49220176953594602</v>
      </c>
      <c r="AZ224" s="75">
        <f t="shared" si="42"/>
        <v>0.51461404215580198</v>
      </c>
      <c r="BA224" s="75">
        <f>0.0526*AS224*Observaciones!$F223^1.218</f>
        <v>0</v>
      </c>
      <c r="BB224" s="75">
        <f>BA224*Constantes!$F$35</f>
        <v>0</v>
      </c>
      <c r="BC224" s="75">
        <f t="shared" si="43"/>
        <v>0</v>
      </c>
      <c r="BD224" s="15"/>
      <c r="BE224" s="74">
        <v>218</v>
      </c>
      <c r="BF224" s="75">
        <f>0.0526*Observaciones!$F223^2.218</f>
        <v>0.43792186533391209</v>
      </c>
      <c r="BG224" s="75">
        <f>IF(Observaciones!$F223&gt;0.05*$BK$7,((Observaciones!$F223-0.05*$BK$7)^2)/(Observaciones!$F223+0.95*$BK$7),0)</f>
        <v>2.1229385132854627E-2</v>
      </c>
      <c r="BH224" s="75">
        <f>0.0526*BG224*Observaciones!$F223^1.218</f>
        <v>3.5756968989506619E-3</v>
      </c>
      <c r="BI224" s="28"/>
      <c r="BJ224" s="28"/>
      <c r="BK224" s="103"/>
      <c r="BL224" s="38"/>
    </row>
    <row r="225" spans="2:64" s="2" customFormat="1">
      <c r="B225" s="37"/>
      <c r="C225" s="74">
        <v>219</v>
      </c>
      <c r="D225" s="140">
        <f>ETo!$I224*((1-Constantes!$D$19)*ETo!$K224+ETo!$L224)</f>
        <v>1.7643568207607161</v>
      </c>
      <c r="E225" s="75">
        <f>MIN(D225*Constantes!$D$17,0.8*(H224+Observaciones!$F224-F225-G225-Constantes!$D$14))</f>
        <v>1.1195917298967444</v>
      </c>
      <c r="F225" s="75">
        <f>IF(Observaciones!$F224&gt;0.05*Constantes!$D$18,((Observaciones!$F224-0.05*Constantes!$D$18)^2)/(Observaciones!$F224+0.95*Constantes!$D$18),0)</f>
        <v>0</v>
      </c>
      <c r="G225" s="75">
        <f>MAX(0,H224+Observaciones!$F224-F225-Constantes!$D$13)</f>
        <v>0</v>
      </c>
      <c r="H225" s="75">
        <f>H224+Observaciones!$F224-F225-E225-G225-I224</f>
        <v>7.9684867672241015</v>
      </c>
      <c r="I225" s="75">
        <f>MAX(0,(H225-Constantes!$D$14)*(1-EXP(-Constantes!$D$22)))</f>
        <v>6.4497957653250467E-3</v>
      </c>
      <c r="J225" s="75">
        <f t="shared" si="33"/>
        <v>141.32658937025008</v>
      </c>
      <c r="K225" s="75">
        <f>MAX(0,(J225-Constantes!$D$13)*(1-EXP(-Constantes!$D$23)))</f>
        <v>0.4581512187208468</v>
      </c>
      <c r="L225" s="75">
        <f t="shared" si="34"/>
        <v>0.46460101448617186</v>
      </c>
      <c r="M225" s="75">
        <f>0.0526*F225*Observaciones!$F224^1.218</f>
        <v>0</v>
      </c>
      <c r="N225" s="75">
        <f>M225*Constantes!$D$35</f>
        <v>0</v>
      </c>
      <c r="O225" s="75">
        <f t="shared" si="35"/>
        <v>0</v>
      </c>
      <c r="P225" s="15"/>
      <c r="Q225" s="74">
        <v>219</v>
      </c>
      <c r="R225" s="140">
        <f>ETo!$I224*((1-Constantes!$E$19)*ETo!$K224+ETo!$L224)</f>
        <v>1.7643568207607161</v>
      </c>
      <c r="S225" s="75">
        <f>MIN(R225*Constantes!$E$17,0.8*(AB224+Observaciones!$F224-Y225-AA225-Constantes!$D$14))</f>
        <v>1.1195917298967444</v>
      </c>
      <c r="T225" s="75">
        <f>IF(Observaciones!$F224&gt;0.05*Constantes!$E$18,((Observaciones!$F224-0.05*Constantes!$E$18)^2)/(Observaciones!$F224+0.95*Constantes!$E$18),0)</f>
        <v>0</v>
      </c>
      <c r="U225" s="75">
        <f>(T225*Escenarios!$E$9*10000)/1000</f>
        <v>0</v>
      </c>
      <c r="V225" s="75">
        <f>(Observaciones!$F224*Constantes!$E$28)/1000</f>
        <v>0</v>
      </c>
      <c r="W225" s="75">
        <f>(R225*Constantes!$E$28)/1000</f>
        <v>7.0574272830428644</v>
      </c>
      <c r="X225" s="75">
        <f t="shared" si="36"/>
        <v>0</v>
      </c>
      <c r="Y225" s="75">
        <f>IF(X225&gt;Constantes!$E$29,1000*((X225-Constantes!$E$29)/(Escenarios!$E$9*10000)),0)</f>
        <v>0</v>
      </c>
      <c r="Z225" s="75">
        <f>W225*1000/Escenarios!$E$9/10000+S225</f>
        <v>1.13370658446283</v>
      </c>
      <c r="AA225" s="75">
        <f>MAX(0,AB224+Observaciones!$F224-Y225-Constantes!$D$13)</f>
        <v>0</v>
      </c>
      <c r="AB225" s="75">
        <f>AB224+Observaciones!$F224-Y225-Z225-AA225-AC224</f>
        <v>7.9245135346015632</v>
      </c>
      <c r="AC225" s="75">
        <f>MAX(0,(AB225-Constantes!$D$14)*(1-EXP(-Constantes!$D$22)))</f>
        <v>5.8444032774283032E-3</v>
      </c>
      <c r="AD225" s="75">
        <f t="shared" si="37"/>
        <v>145.05373557034014</v>
      </c>
      <c r="AE225" s="75">
        <f>MAX(0,(AD225-Constantes!$D$13)*(1-EXP(-Constantes!$D$23)))</f>
        <v>0.48389649810480306</v>
      </c>
      <c r="AF225" s="75">
        <f t="shared" si="38"/>
        <v>0.48974090138223136</v>
      </c>
      <c r="AG225" s="75">
        <f>0.0526*Y225*Observaciones!$F224^1.218</f>
        <v>0</v>
      </c>
      <c r="AH225" s="75">
        <f>AG225*Constantes!$E$35</f>
        <v>0</v>
      </c>
      <c r="AI225" s="75">
        <f t="shared" si="39"/>
        <v>0</v>
      </c>
      <c r="AJ225" s="15"/>
      <c r="AK225" s="74">
        <v>219</v>
      </c>
      <c r="AL225" s="140">
        <f>ETo!$I224*((1-Constantes!$F$19)*ETo!$K224+ETo!$L224)</f>
        <v>1.7201126829952427</v>
      </c>
      <c r="AM225" s="75">
        <f>MIN(AL225*Constantes!$F$17,0.8*(AV224+Observaciones!$F224-AS225-AU225-Constantes!$D$14))</f>
        <v>1.0915161330810852</v>
      </c>
      <c r="AN225" s="75">
        <f>IF(Observaciones!$F224&gt;0.05*Constantes!$F$18,((Observaciones!$F224-0.05*Constantes!$F$18)^2)/(Observaciones!$F224+0.95*Constantes!$F$18),0)</f>
        <v>0</v>
      </c>
      <c r="AO225" s="75">
        <f>(AN225*Escenarios!$F$9*10000)/1000</f>
        <v>0</v>
      </c>
      <c r="AP225" s="75">
        <f>(Observaciones!$F224*Constantes!$F$28)/1000</f>
        <v>0</v>
      </c>
      <c r="AQ225" s="75">
        <f>(AL225*Constantes!$F$28)/1000</f>
        <v>1.7201126829952427</v>
      </c>
      <c r="AR225" s="75">
        <f t="shared" si="40"/>
        <v>0</v>
      </c>
      <c r="AS225" s="75">
        <f>IF(AR225&gt;Constantes!$F$29,1000*((AR225-Constantes!$F$29)/(Escenarios!$F$9*10000)),0)</f>
        <v>0</v>
      </c>
      <c r="AT225" s="75">
        <f>AQ225*1000/Escenarios!$F$9/10000+AM225</f>
        <v>1.0949563584470756</v>
      </c>
      <c r="AU225" s="75">
        <f>MAX(0,AV224+Observaciones!$F224-AS225-Constantes!$D$13)</f>
        <v>0</v>
      </c>
      <c r="AV225" s="75">
        <f>AV224+Observaciones!$F224-AS225-AT225-AU225-AW224</f>
        <v>8.0105671250185821</v>
      </c>
      <c r="AW225" s="75">
        <f>MAX(0,(AV225-Constantes!$D$14)*(1-EXP(-Constantes!$D$22)))</f>
        <v>7.0291284861068361E-3</v>
      </c>
      <c r="AX225" s="75">
        <f t="shared" si="41"/>
        <v>145.7638886245235</v>
      </c>
      <c r="AY225" s="75">
        <f>MAX(0,(AX225-Constantes!$D$13)*(1-EXP(-Constantes!$D$23)))</f>
        <v>0.48880188356697757</v>
      </c>
      <c r="AZ225" s="75">
        <f t="shared" si="42"/>
        <v>0.49583101205308439</v>
      </c>
      <c r="BA225" s="75">
        <f>0.0526*AS225*Observaciones!$F224^1.218</f>
        <v>0</v>
      </c>
      <c r="BB225" s="75">
        <f>BA225*Constantes!$F$35</f>
        <v>0</v>
      </c>
      <c r="BC225" s="75">
        <f t="shared" si="43"/>
        <v>0</v>
      </c>
      <c r="BD225" s="15"/>
      <c r="BE225" s="74">
        <v>219</v>
      </c>
      <c r="BF225" s="75">
        <f>0.0526*Observaciones!$F224^2.218</f>
        <v>0</v>
      </c>
      <c r="BG225" s="75">
        <f>IF(Observaciones!$F224&gt;0.05*$BK$7,((Observaciones!$F224-0.05*$BK$7)^2)/(Observaciones!$F224+0.95*$BK$7),0)</f>
        <v>0</v>
      </c>
      <c r="BH225" s="75">
        <f>0.0526*BG225*Observaciones!$F224^1.218</f>
        <v>0</v>
      </c>
      <c r="BI225" s="28"/>
      <c r="BJ225" s="28"/>
      <c r="BK225" s="103"/>
      <c r="BL225" s="38"/>
    </row>
    <row r="226" spans="2:64" s="2" customFormat="1">
      <c r="B226" s="37"/>
      <c r="C226" s="74">
        <v>220</v>
      </c>
      <c r="D226" s="140">
        <f>ETo!$I225*((1-Constantes!$D$19)*ETo!$K225+ETo!$L225)</f>
        <v>1.7263430680055005</v>
      </c>
      <c r="E226" s="75">
        <f>MIN(D226*Constantes!$D$17,0.8*(H225+Observaciones!$F225-F226-G226-Constantes!$D$14))</f>
        <v>0.85478941377928097</v>
      </c>
      <c r="F226" s="75">
        <f>IF(Observaciones!$F225&gt;0.05*Constantes!$D$18,((Observaciones!$F225-0.05*Constantes!$D$18)^2)/(Observaciones!$F225+0.95*Constantes!$D$18),0)</f>
        <v>0</v>
      </c>
      <c r="G226" s="75">
        <f>MAX(0,H225+Observaciones!$F225-F226-Constantes!$D$13)</f>
        <v>0</v>
      </c>
      <c r="H226" s="75">
        <f>H225+Observaciones!$F225-F226-E226-G226-I225</f>
        <v>7.7072475576794952</v>
      </c>
      <c r="I226" s="75">
        <f>MAX(0,(H226-Constantes!$D$14)*(1-EXP(-Constantes!$D$22)))</f>
        <v>2.8532383696031941E-3</v>
      </c>
      <c r="J226" s="75">
        <f t="shared" si="33"/>
        <v>140.86843815152923</v>
      </c>
      <c r="K226" s="75">
        <f>MAX(0,(J226-Constantes!$D$13)*(1-EXP(-Constantes!$D$23)))</f>
        <v>0.45498653708700498</v>
      </c>
      <c r="L226" s="75">
        <f t="shared" si="34"/>
        <v>0.4578397754566082</v>
      </c>
      <c r="M226" s="75">
        <f>0.0526*F226*Observaciones!$F225^1.218</f>
        <v>0</v>
      </c>
      <c r="N226" s="75">
        <f>M226*Constantes!$D$35</f>
        <v>0</v>
      </c>
      <c r="O226" s="75">
        <f t="shared" si="35"/>
        <v>0</v>
      </c>
      <c r="P226" s="15"/>
      <c r="Q226" s="74">
        <v>220</v>
      </c>
      <c r="R226" s="140">
        <f>ETo!$I225*((1-Constantes!$E$19)*ETo!$K225+ETo!$L225)</f>
        <v>1.7263430680055005</v>
      </c>
      <c r="S226" s="75">
        <f>MIN(R226*Constantes!$E$17,0.8*(AB225+Observaciones!$F225-Y226-AA226-Constantes!$D$14))</f>
        <v>0.81961082768125104</v>
      </c>
      <c r="T226" s="75">
        <f>IF(Observaciones!$F225&gt;0.05*Constantes!$E$18,((Observaciones!$F225-0.05*Constantes!$E$18)^2)/(Observaciones!$F225+0.95*Constantes!$E$18),0)</f>
        <v>0</v>
      </c>
      <c r="U226" s="75">
        <f>(T226*Escenarios!$E$9*10000)/1000</f>
        <v>0</v>
      </c>
      <c r="V226" s="75">
        <f>(Observaciones!$F225*Constantes!$E$28)/1000</f>
        <v>2.4</v>
      </c>
      <c r="W226" s="75">
        <f>(R226*Constantes!$E$28)/1000</f>
        <v>6.9053722720220021</v>
      </c>
      <c r="X226" s="75">
        <f t="shared" si="36"/>
        <v>0</v>
      </c>
      <c r="Y226" s="75">
        <f>IF(X226&gt;Constantes!$E$29,1000*((X226-Constantes!$E$29)/(Escenarios!$E$9*10000)),0)</f>
        <v>0</v>
      </c>
      <c r="Z226" s="75">
        <f>W226*1000/Escenarios!$E$9/10000+S226</f>
        <v>0.833421572225295</v>
      </c>
      <c r="AA226" s="75">
        <f>MAX(0,AB225+Observaciones!$F225-Y226-Constantes!$D$13)</f>
        <v>0</v>
      </c>
      <c r="AB226" s="75">
        <f>AB225+Observaciones!$F225-Y226-Z226-AA226-AC225</f>
        <v>7.6852475590988405</v>
      </c>
      <c r="AC226" s="75">
        <f>MAX(0,(AB226-Constantes!$D$14)*(1-EXP(-Constantes!$D$22)))</f>
        <v>2.5503578879976425E-3</v>
      </c>
      <c r="AD226" s="75">
        <f t="shared" si="37"/>
        <v>144.56983907223534</v>
      </c>
      <c r="AE226" s="75">
        <f>MAX(0,(AD226-Constantes!$D$13)*(1-EXP(-Constantes!$D$23)))</f>
        <v>0.48055398083614187</v>
      </c>
      <c r="AF226" s="75">
        <f t="shared" si="38"/>
        <v>0.48310433872413949</v>
      </c>
      <c r="AG226" s="75">
        <f>0.0526*Y226*Observaciones!$F225^1.218</f>
        <v>0</v>
      </c>
      <c r="AH226" s="75">
        <f>AG226*Constantes!$E$35</f>
        <v>0</v>
      </c>
      <c r="AI226" s="75">
        <f t="shared" si="39"/>
        <v>0</v>
      </c>
      <c r="AJ226" s="15"/>
      <c r="AK226" s="74">
        <v>220</v>
      </c>
      <c r="AL226" s="140">
        <f>ETo!$I225*((1-Constantes!$F$19)*ETo!$K225+ETo!$L225)</f>
        <v>1.6830252662574068</v>
      </c>
      <c r="AM226" s="75">
        <f>MIN(AL226*Constantes!$F$17,0.8*(AV225+Observaciones!$F225-AS226-AU226-Constantes!$D$14))</f>
        <v>0.88845370001486546</v>
      </c>
      <c r="AN226" s="75">
        <f>IF(Observaciones!$F225&gt;0.05*Constantes!$F$18,((Observaciones!$F225-0.05*Constantes!$F$18)^2)/(Observaciones!$F225+0.95*Constantes!$F$18),0)</f>
        <v>0</v>
      </c>
      <c r="AO226" s="75">
        <f>(AN226*Escenarios!$F$9*10000)/1000</f>
        <v>0</v>
      </c>
      <c r="AP226" s="75">
        <f>(Observaciones!$F225*Constantes!$F$28)/1000</f>
        <v>0.6</v>
      </c>
      <c r="AQ226" s="75">
        <f>(AL226*Constantes!$F$28)/1000</f>
        <v>1.6830252662574068</v>
      </c>
      <c r="AR226" s="75">
        <f t="shared" si="40"/>
        <v>0</v>
      </c>
      <c r="AS226" s="75">
        <f>IF(AR226&gt;Constantes!$F$29,1000*((AR226-Constantes!$F$29)/(Escenarios!$F$9*10000)),0)</f>
        <v>0</v>
      </c>
      <c r="AT226" s="75">
        <f>AQ226*1000/Escenarios!$F$9/10000+AM226</f>
        <v>0.89181975054738027</v>
      </c>
      <c r="AU226" s="75">
        <f>MAX(0,AV225+Observaciones!$F225-AS226-Constantes!$D$13)</f>
        <v>0</v>
      </c>
      <c r="AV226" s="75">
        <f>AV225+Observaciones!$F225-AS226-AT226-AU226-AW225</f>
        <v>7.7117182459850939</v>
      </c>
      <c r="AW226" s="75">
        <f>MAX(0,(AV226-Constantes!$D$14)*(1-EXP(-Constantes!$D$22)))</f>
        <v>2.9147876566244547E-3</v>
      </c>
      <c r="AX226" s="75">
        <f t="shared" si="41"/>
        <v>145.27508674095654</v>
      </c>
      <c r="AY226" s="75">
        <f>MAX(0,(AX226-Constantes!$D$13)*(1-EXP(-Constantes!$D$23)))</f>
        <v>0.48542548232585331</v>
      </c>
      <c r="AZ226" s="75">
        <f t="shared" si="42"/>
        <v>0.48834026998247776</v>
      </c>
      <c r="BA226" s="75">
        <f>0.0526*AS226*Observaciones!$F225^1.218</f>
        <v>0</v>
      </c>
      <c r="BB226" s="75">
        <f>BA226*Constantes!$F$35</f>
        <v>0</v>
      </c>
      <c r="BC226" s="75">
        <f t="shared" si="43"/>
        <v>0</v>
      </c>
      <c r="BD226" s="15"/>
      <c r="BE226" s="74">
        <v>220</v>
      </c>
      <c r="BF226" s="75">
        <f>0.0526*Observaciones!$F225^2.218</f>
        <v>1.6940460723560119E-2</v>
      </c>
      <c r="BG226" s="75">
        <f>IF(Observaciones!$F225&gt;0.05*$BK$7,((Observaciones!$F225-0.05*$BK$7)^2)/(Observaciones!$F225+0.95*$BK$7),0)</f>
        <v>0</v>
      </c>
      <c r="BH226" s="75">
        <f>0.0526*BG226*Observaciones!$F225^1.218</f>
        <v>0</v>
      </c>
      <c r="BI226" s="28"/>
      <c r="BJ226" s="28"/>
      <c r="BK226" s="103"/>
      <c r="BL226" s="38"/>
    </row>
    <row r="227" spans="2:64" s="2" customFormat="1">
      <c r="B227" s="37"/>
      <c r="C227" s="74">
        <v>221</v>
      </c>
      <c r="D227" s="140">
        <f>ETo!$I226*((1-Constantes!$D$19)*ETo!$K226+ETo!$L226)</f>
        <v>1.8186919696595099</v>
      </c>
      <c r="E227" s="75">
        <f>MIN(D227*Constantes!$D$17,0.8*(H226+Observaciones!$F226-F227-G227-Constantes!$D$14))</f>
        <v>0.16579804614359617</v>
      </c>
      <c r="F227" s="75">
        <f>IF(Observaciones!$F226&gt;0.05*Constantes!$D$18,((Observaciones!$F226-0.05*Constantes!$D$18)^2)/(Observaciones!$F226+0.95*Constantes!$D$18),0)</f>
        <v>0</v>
      </c>
      <c r="G227" s="75">
        <f>MAX(0,H226+Observaciones!$F226-F227-Constantes!$D$13)</f>
        <v>0</v>
      </c>
      <c r="H227" s="75">
        <f>H226+Observaciones!$F226-F227-E227-G227-I226</f>
        <v>7.5385962731662959</v>
      </c>
      <c r="I227" s="75">
        <f>MAX(0,(H227-Constantes!$D$14)*(1-EXP(-Constantes!$D$22)))</f>
        <v>5.3136629813542609E-4</v>
      </c>
      <c r="J227" s="75">
        <f t="shared" si="33"/>
        <v>140.41345161444224</v>
      </c>
      <c r="K227" s="75">
        <f>MAX(0,(J227-Constantes!$D$13)*(1-EXP(-Constantes!$D$23)))</f>
        <v>0.45184371550598934</v>
      </c>
      <c r="L227" s="75">
        <f t="shared" si="34"/>
        <v>0.45237508180412478</v>
      </c>
      <c r="M227" s="75">
        <f>0.0526*F227*Observaciones!$F226^1.218</f>
        <v>0</v>
      </c>
      <c r="N227" s="75">
        <f>M227*Constantes!$D$35</f>
        <v>0</v>
      </c>
      <c r="O227" s="75">
        <f t="shared" si="35"/>
        <v>0</v>
      </c>
      <c r="P227" s="15"/>
      <c r="Q227" s="74">
        <v>221</v>
      </c>
      <c r="R227" s="140">
        <f>ETo!$I226*((1-Constantes!$E$19)*ETo!$K226+ETo!$L226)</f>
        <v>1.8186919696595099</v>
      </c>
      <c r="S227" s="75">
        <f>MIN(R227*Constantes!$E$17,0.8*(AB226+Observaciones!$F226-Y227-AA227-Constantes!$D$14))</f>
        <v>0.1481980472790724</v>
      </c>
      <c r="T227" s="75">
        <f>IF(Observaciones!$F226&gt;0.05*Constantes!$E$18,((Observaciones!$F226-0.05*Constantes!$E$18)^2)/(Observaciones!$F226+0.95*Constantes!$E$18),0)</f>
        <v>0</v>
      </c>
      <c r="U227" s="75">
        <f>(T227*Escenarios!$E$9*10000)/1000</f>
        <v>0</v>
      </c>
      <c r="V227" s="75">
        <f>(Observaciones!$F226*Constantes!$E$28)/1000</f>
        <v>0</v>
      </c>
      <c r="W227" s="75">
        <f>(R227*Constantes!$E$28)/1000</f>
        <v>7.2747678786380394</v>
      </c>
      <c r="X227" s="75">
        <f t="shared" si="36"/>
        <v>0</v>
      </c>
      <c r="Y227" s="75">
        <f>IF(X227&gt;Constantes!$E$29,1000*((X227-Constantes!$E$29)/(Escenarios!$E$9*10000)),0)</f>
        <v>0</v>
      </c>
      <c r="Z227" s="75">
        <f>W227*1000/Escenarios!$E$9/10000+S227</f>
        <v>0.16274758303634848</v>
      </c>
      <c r="AA227" s="75">
        <f>MAX(0,AB226+Observaciones!$F226-Y227-Constantes!$D$13)</f>
        <v>0</v>
      </c>
      <c r="AB227" s="75">
        <f>AB226+Observaciones!$F226-Y227-Z227-AA227-AC226</f>
        <v>7.5199496181744943</v>
      </c>
      <c r="AC227" s="75">
        <f>MAX(0,(AB227-Constantes!$D$14)*(1-EXP(-Constantes!$D$22)))</f>
        <v>2.7465228865291435E-4</v>
      </c>
      <c r="AD227" s="75">
        <f t="shared" si="37"/>
        <v>144.0892850913992</v>
      </c>
      <c r="AE227" s="75">
        <f>MAX(0,(AD227-Constantes!$D$13)*(1-EXP(-Constantes!$D$23)))</f>
        <v>0.4772345520207657</v>
      </c>
      <c r="AF227" s="75">
        <f t="shared" si="38"/>
        <v>0.47750920430941862</v>
      </c>
      <c r="AG227" s="75">
        <f>0.0526*Y227*Observaciones!$F226^1.218</f>
        <v>0</v>
      </c>
      <c r="AH227" s="75">
        <f>AG227*Constantes!$E$35</f>
        <v>0</v>
      </c>
      <c r="AI227" s="75">
        <f t="shared" si="39"/>
        <v>0</v>
      </c>
      <c r="AJ227" s="15"/>
      <c r="AK227" s="74">
        <v>221</v>
      </c>
      <c r="AL227" s="140">
        <f>ETo!$I226*((1-Constantes!$F$19)*ETo!$K226+ETo!$L226)</f>
        <v>1.7733585525711644</v>
      </c>
      <c r="AM227" s="75">
        <f>MIN(AL227*Constantes!$F$17,0.8*(AV226+Observaciones!$F226-AS227-AU227-Constantes!$D$14))</f>
        <v>0.16937459678807515</v>
      </c>
      <c r="AN227" s="75">
        <f>IF(Observaciones!$F226&gt;0.05*Constantes!$F$18,((Observaciones!$F226-0.05*Constantes!$F$18)^2)/(Observaciones!$F226+0.95*Constantes!$F$18),0)</f>
        <v>0</v>
      </c>
      <c r="AO227" s="75">
        <f>(AN227*Escenarios!$F$9*10000)/1000</f>
        <v>0</v>
      </c>
      <c r="AP227" s="75">
        <f>(Observaciones!$F226*Constantes!$F$28)/1000</f>
        <v>0</v>
      </c>
      <c r="AQ227" s="75">
        <f>(AL227*Constantes!$F$28)/1000</f>
        <v>1.7733585525711644</v>
      </c>
      <c r="AR227" s="75">
        <f t="shared" si="40"/>
        <v>0</v>
      </c>
      <c r="AS227" s="75">
        <f>IF(AR227&gt;Constantes!$F$29,1000*((AR227-Constantes!$F$29)/(Escenarios!$F$9*10000)),0)</f>
        <v>0</v>
      </c>
      <c r="AT227" s="75">
        <f>AQ227*1000/Escenarios!$F$9/10000+AM227</f>
        <v>0.17292131389321747</v>
      </c>
      <c r="AU227" s="75">
        <f>MAX(0,AV226+Observaciones!$F226-AS227-Constantes!$D$13)</f>
        <v>0</v>
      </c>
      <c r="AV227" s="75">
        <f>AV226+Observaciones!$F226-AS227-AT227-AU227-AW226</f>
        <v>7.5358821444352513</v>
      </c>
      <c r="AW227" s="75">
        <f>MAX(0,(AV227-Constantes!$D$14)*(1-EXP(-Constantes!$D$22)))</f>
        <v>4.9400008585207108E-4</v>
      </c>
      <c r="AX227" s="75">
        <f t="shared" si="41"/>
        <v>144.78966125863067</v>
      </c>
      <c r="AY227" s="75">
        <f>MAX(0,(AX227-Constantes!$D$13)*(1-EXP(-Constantes!$D$23)))</f>
        <v>0.48207240359170839</v>
      </c>
      <c r="AZ227" s="75">
        <f t="shared" si="42"/>
        <v>0.48256640367756048</v>
      </c>
      <c r="BA227" s="75">
        <f>0.0526*AS227*Observaciones!$F226^1.218</f>
        <v>0</v>
      </c>
      <c r="BB227" s="75">
        <f>BA227*Constantes!$F$35</f>
        <v>0</v>
      </c>
      <c r="BC227" s="75">
        <f t="shared" si="43"/>
        <v>0</v>
      </c>
      <c r="BD227" s="15"/>
      <c r="BE227" s="74">
        <v>221</v>
      </c>
      <c r="BF227" s="75">
        <f>0.0526*Observaciones!$F226^2.218</f>
        <v>0</v>
      </c>
      <c r="BG227" s="75">
        <f>IF(Observaciones!$F226&gt;0.05*$BK$7,((Observaciones!$F226-0.05*$BK$7)^2)/(Observaciones!$F226+0.95*$BK$7),0)</f>
        <v>0</v>
      </c>
      <c r="BH227" s="75">
        <f>0.0526*BG227*Observaciones!$F226^1.218</f>
        <v>0</v>
      </c>
      <c r="BI227" s="28"/>
      <c r="BJ227" s="28"/>
      <c r="BK227" s="103"/>
      <c r="BL227" s="38"/>
    </row>
    <row r="228" spans="2:64" s="2" customFormat="1">
      <c r="B228" s="37"/>
      <c r="C228" s="74">
        <v>222</v>
      </c>
      <c r="D228" s="140">
        <f>ETo!$I227*((1-Constantes!$D$19)*ETo!$K227+ETo!$L227)</f>
        <v>1.8412152543427607</v>
      </c>
      <c r="E228" s="75">
        <f>MIN(D228*Constantes!$D$17,0.8*(H227+Observaciones!$F227-F228-G228-Constantes!$D$14))</f>
        <v>3.0877018533036704E-2</v>
      </c>
      <c r="F228" s="75">
        <f>IF(Observaciones!$F227&gt;0.05*Constantes!$D$18,((Observaciones!$F227-0.05*Constantes!$D$18)^2)/(Observaciones!$F227+0.95*Constantes!$D$18),0)</f>
        <v>0</v>
      </c>
      <c r="G228" s="75">
        <f>MAX(0,H227+Observaciones!$F227-F228-Constantes!$D$13)</f>
        <v>0</v>
      </c>
      <c r="H228" s="75">
        <f>H227+Observaciones!$F227-F228-E228-G228-I227</f>
        <v>7.5071878883351237</v>
      </c>
      <c r="I228" s="75">
        <f>MAX(0,(H228-Constantes!$D$14)*(1-EXP(-Constantes!$D$22)))</f>
        <v>9.8957782778384844E-5</v>
      </c>
      <c r="J228" s="75">
        <f t="shared" si="33"/>
        <v>139.96160789893625</v>
      </c>
      <c r="K228" s="75">
        <f>MAX(0,(J228-Constantes!$D$13)*(1-EXP(-Constantes!$D$23)))</f>
        <v>0.4487226029793851</v>
      </c>
      <c r="L228" s="75">
        <f t="shared" si="34"/>
        <v>0.44882156076216351</v>
      </c>
      <c r="M228" s="75">
        <f>0.0526*F228*Observaciones!$F227^1.218</f>
        <v>0</v>
      </c>
      <c r="N228" s="75">
        <f>M228*Constantes!$D$35</f>
        <v>0</v>
      </c>
      <c r="O228" s="75">
        <f t="shared" si="35"/>
        <v>0</v>
      </c>
      <c r="P228" s="15"/>
      <c r="Q228" s="74">
        <v>222</v>
      </c>
      <c r="R228" s="140">
        <f>ETo!$I227*((1-Constantes!$E$19)*ETo!$K227+ETo!$L227)</f>
        <v>1.8412152543427607</v>
      </c>
      <c r="S228" s="75">
        <f>MIN(R228*Constantes!$E$17,0.8*(AB227+Observaciones!$F227-Y228-AA228-Constantes!$D$14))</f>
        <v>1.5959694539595403E-2</v>
      </c>
      <c r="T228" s="75">
        <f>IF(Observaciones!$F227&gt;0.05*Constantes!$E$18,((Observaciones!$F227-0.05*Constantes!$E$18)^2)/(Observaciones!$F227+0.95*Constantes!$E$18),0)</f>
        <v>0</v>
      </c>
      <c r="U228" s="75">
        <f>(T228*Escenarios!$E$9*10000)/1000</f>
        <v>0</v>
      </c>
      <c r="V228" s="75">
        <f>(Observaciones!$F227*Constantes!$E$28)/1000</f>
        <v>0</v>
      </c>
      <c r="W228" s="75">
        <f>(R228*Constantes!$E$28)/1000</f>
        <v>7.3648610173710427</v>
      </c>
      <c r="X228" s="75">
        <f t="shared" si="36"/>
        <v>0</v>
      </c>
      <c r="Y228" s="75">
        <f>IF(X228&gt;Constantes!$E$29,1000*((X228-Constantes!$E$29)/(Escenarios!$E$9*10000)),0)</f>
        <v>0</v>
      </c>
      <c r="Z228" s="75">
        <f>W228*1000/Escenarios!$E$9/10000+S228</f>
        <v>3.0689416574337491E-2</v>
      </c>
      <c r="AA228" s="75">
        <f>MAX(0,AB227+Observaciones!$F227-Y228-Constantes!$D$13)</f>
        <v>0</v>
      </c>
      <c r="AB228" s="75">
        <f>AB227+Observaciones!$F227-Y228-Z228-AA228-AC227</f>
        <v>7.4889855493115043</v>
      </c>
      <c r="AC228" s="75">
        <f>MAX(0,(AB228-Constantes!$D$14)*(1-EXP(-Constantes!$D$22)))</f>
        <v>0</v>
      </c>
      <c r="AD228" s="75">
        <f t="shared" si="37"/>
        <v>143.61205053937843</v>
      </c>
      <c r="AE228" s="75">
        <f>MAX(0,(AD228-Constantes!$D$13)*(1-EXP(-Constantes!$D$23)))</f>
        <v>0.47393805217507812</v>
      </c>
      <c r="AF228" s="75">
        <f t="shared" si="38"/>
        <v>0.47393805217507812</v>
      </c>
      <c r="AG228" s="75">
        <f>0.0526*Y228*Observaciones!$F227^1.218</f>
        <v>0</v>
      </c>
      <c r="AH228" s="75">
        <f>AG228*Constantes!$E$35</f>
        <v>0</v>
      </c>
      <c r="AI228" s="75">
        <f t="shared" si="39"/>
        <v>0</v>
      </c>
      <c r="AJ228" s="15"/>
      <c r="AK228" s="74">
        <v>222</v>
      </c>
      <c r="AL228" s="140">
        <f>ETo!$I227*((1-Constantes!$F$19)*ETo!$K227+ETo!$L227)</f>
        <v>1.7954463594636703</v>
      </c>
      <c r="AM228" s="75">
        <f>MIN(AL228*Constantes!$F$17,0.8*(AV227+Observaciones!$F227-AS228-AU228-Constantes!$D$14))</f>
        <v>2.8705715548201029E-2</v>
      </c>
      <c r="AN228" s="75">
        <f>IF(Observaciones!$F227&gt;0.05*Constantes!$F$18,((Observaciones!$F227-0.05*Constantes!$F$18)^2)/(Observaciones!$F227+0.95*Constantes!$F$18),0)</f>
        <v>0</v>
      </c>
      <c r="AO228" s="75">
        <f>(AN228*Escenarios!$F$9*10000)/1000</f>
        <v>0</v>
      </c>
      <c r="AP228" s="75">
        <f>(Observaciones!$F227*Constantes!$F$28)/1000</f>
        <v>0</v>
      </c>
      <c r="AQ228" s="75">
        <f>(AL228*Constantes!$F$28)/1000</f>
        <v>1.7954463594636703</v>
      </c>
      <c r="AR228" s="75">
        <f t="shared" si="40"/>
        <v>0</v>
      </c>
      <c r="AS228" s="75">
        <f>IF(AR228&gt;Constantes!$F$29,1000*((AR228-Constantes!$F$29)/(Escenarios!$F$9*10000)),0)</f>
        <v>0</v>
      </c>
      <c r="AT228" s="75">
        <f>AQ228*1000/Escenarios!$F$9/10000+AM228</f>
        <v>3.2296608267128372E-2</v>
      </c>
      <c r="AU228" s="75">
        <f>MAX(0,AV227+Observaciones!$F227-AS228-Constantes!$D$13)</f>
        <v>0</v>
      </c>
      <c r="AV228" s="75">
        <f>AV227+Observaciones!$F227-AS228-AT228-AU228-AW227</f>
        <v>7.5030915360822705</v>
      </c>
      <c r="AW228" s="75">
        <f>MAX(0,(AV228-Constantes!$D$14)*(1-EXP(-Constantes!$D$22)))</f>
        <v>4.2562090814060959E-5</v>
      </c>
      <c r="AX228" s="75">
        <f t="shared" si="41"/>
        <v>144.30758885503897</v>
      </c>
      <c r="AY228" s="75">
        <f>MAX(0,(AX228-Constantes!$D$13)*(1-EXP(-Constantes!$D$23)))</f>
        <v>0.47874248626421961</v>
      </c>
      <c r="AZ228" s="75">
        <f t="shared" si="42"/>
        <v>0.47878504835503366</v>
      </c>
      <c r="BA228" s="75">
        <f>0.0526*AS228*Observaciones!$F227^1.218</f>
        <v>0</v>
      </c>
      <c r="BB228" s="75">
        <f>BA228*Constantes!$F$35</f>
        <v>0</v>
      </c>
      <c r="BC228" s="75">
        <f t="shared" si="43"/>
        <v>0</v>
      </c>
      <c r="BD228" s="15"/>
      <c r="BE228" s="74">
        <v>222</v>
      </c>
      <c r="BF228" s="75">
        <f>0.0526*Observaciones!$F227^2.218</f>
        <v>0</v>
      </c>
      <c r="BG228" s="75">
        <f>IF(Observaciones!$F227&gt;0.05*$BK$7,((Observaciones!$F227-0.05*$BK$7)^2)/(Observaciones!$F227+0.95*$BK$7),0)</f>
        <v>0</v>
      </c>
      <c r="BH228" s="75">
        <f>0.0526*BG228*Observaciones!$F227^1.218</f>
        <v>0</v>
      </c>
      <c r="BI228" s="28"/>
      <c r="BJ228" s="28"/>
      <c r="BK228" s="103"/>
      <c r="BL228" s="38"/>
    </row>
    <row r="229" spans="2:64" s="2" customFormat="1">
      <c r="B229" s="37"/>
      <c r="C229" s="74">
        <v>223</v>
      </c>
      <c r="D229" s="140">
        <f>ETo!$I228*((1-Constantes!$D$19)*ETo!$K228+ETo!$L228)</f>
        <v>1.7843175860392968</v>
      </c>
      <c r="E229" s="75">
        <f>MIN(D229*Constantes!$D$17,0.8*(H228+Observaciones!$F228-F229-G229-Constantes!$D$14))</f>
        <v>5.7503106680989909E-3</v>
      </c>
      <c r="F229" s="75">
        <f>IF(Observaciones!$F228&gt;0.05*Constantes!$D$18,((Observaciones!$F228-0.05*Constantes!$D$18)^2)/(Observaciones!$F228+0.95*Constantes!$D$18),0)</f>
        <v>0</v>
      </c>
      <c r="G229" s="75">
        <f>MAX(0,H228+Observaciones!$F228-F229-Constantes!$D$13)</f>
        <v>0</v>
      </c>
      <c r="H229" s="75">
        <f>H228+Observaciones!$F228-F229-E229-G229-I228</f>
        <v>7.5013386198842458</v>
      </c>
      <c r="I229" s="75">
        <f>MAX(0,(H229-Constantes!$D$14)*(1-EXP(-Constantes!$D$22)))</f>
        <v>1.8429175517476857E-5</v>
      </c>
      <c r="J229" s="75">
        <f t="shared" si="33"/>
        <v>139.51288529595686</v>
      </c>
      <c r="K229" s="75">
        <f>MAX(0,(J229-Constantes!$D$13)*(1-EXP(-Constantes!$D$23)))</f>
        <v>0.44562304955179988</v>
      </c>
      <c r="L229" s="75">
        <f t="shared" si="34"/>
        <v>0.44564147872731735</v>
      </c>
      <c r="M229" s="75">
        <f>0.0526*F229*Observaciones!$F228^1.218</f>
        <v>0</v>
      </c>
      <c r="N229" s="75">
        <f>M229*Constantes!$D$35</f>
        <v>0</v>
      </c>
      <c r="O229" s="75">
        <f t="shared" si="35"/>
        <v>0</v>
      </c>
      <c r="P229" s="15"/>
      <c r="Q229" s="74">
        <v>223</v>
      </c>
      <c r="R229" s="140">
        <f>ETo!$I228*((1-Constantes!$E$19)*ETo!$K228+ETo!$L228)</f>
        <v>1.7843175860392968</v>
      </c>
      <c r="S229" s="75">
        <f>MIN(R229*Constantes!$E$17,0.8*(AB228+Observaciones!$F228-Y229-AA229-Constantes!$D$14))</f>
        <v>-8.8115605507965711E-3</v>
      </c>
      <c r="T229" s="75">
        <f>IF(Observaciones!$F228&gt;0.05*Constantes!$E$18,((Observaciones!$F228-0.05*Constantes!$E$18)^2)/(Observaciones!$F228+0.95*Constantes!$E$18),0)</f>
        <v>0</v>
      </c>
      <c r="U229" s="75">
        <f>(T229*Escenarios!$E$9*10000)/1000</f>
        <v>0</v>
      </c>
      <c r="V229" s="75">
        <f>(Observaciones!$F228*Constantes!$E$28)/1000</f>
        <v>0</v>
      </c>
      <c r="W229" s="75">
        <f>(R229*Constantes!$E$28)/1000</f>
        <v>7.1372703441571872</v>
      </c>
      <c r="X229" s="75">
        <f t="shared" si="36"/>
        <v>0</v>
      </c>
      <c r="Y229" s="75">
        <f>IF(X229&gt;Constantes!$E$29,1000*((X229-Constantes!$E$29)/(Escenarios!$E$9*10000)),0)</f>
        <v>0</v>
      </c>
      <c r="Z229" s="75">
        <f>W229*1000/Escenarios!$E$9/10000+S229</f>
        <v>5.4629801375178037E-3</v>
      </c>
      <c r="AA229" s="75">
        <f>MAX(0,AB228+Observaciones!$F228-Y229-Constantes!$D$13)</f>
        <v>0</v>
      </c>
      <c r="AB229" s="75">
        <f>AB228+Observaciones!$F228-Y229-Z229-AA229-AC228</f>
        <v>7.4835225691739868</v>
      </c>
      <c r="AC229" s="75">
        <f>MAX(0,(AB229-Constantes!$D$14)*(1-EXP(-Constantes!$D$22)))</f>
        <v>0</v>
      </c>
      <c r="AD229" s="75">
        <f t="shared" si="37"/>
        <v>143.13811248720336</v>
      </c>
      <c r="AE229" s="75">
        <f>MAX(0,(AD229-Constantes!$D$13)*(1-EXP(-Constantes!$D$23)))</f>
        <v>0.47066432291711646</v>
      </c>
      <c r="AF229" s="75">
        <f t="shared" si="38"/>
        <v>0.47066432291711646</v>
      </c>
      <c r="AG229" s="75">
        <f>0.0526*Y229*Observaciones!$F228^1.218</f>
        <v>0</v>
      </c>
      <c r="AH229" s="75">
        <f>AG229*Constantes!$E$35</f>
        <v>0</v>
      </c>
      <c r="AI229" s="75">
        <f t="shared" si="39"/>
        <v>0</v>
      </c>
      <c r="AJ229" s="15"/>
      <c r="AK229" s="74">
        <v>223</v>
      </c>
      <c r="AL229" s="140">
        <f>ETo!$I228*((1-Constantes!$F$19)*ETo!$K228+ETo!$L228)</f>
        <v>1.7398597171252668</v>
      </c>
      <c r="AM229" s="75">
        <f>MIN(AL229*Constantes!$F$17,0.8*(AV228+Observaciones!$F228-AS229-AU229-Constantes!$D$14))</f>
        <v>2.4732288658164238E-3</v>
      </c>
      <c r="AN229" s="75">
        <f>IF(Observaciones!$F228&gt;0.05*Constantes!$F$18,((Observaciones!$F228-0.05*Constantes!$F$18)^2)/(Observaciones!$F228+0.95*Constantes!$F$18),0)</f>
        <v>0</v>
      </c>
      <c r="AO229" s="75">
        <f>(AN229*Escenarios!$F$9*10000)/1000</f>
        <v>0</v>
      </c>
      <c r="AP229" s="75">
        <f>(Observaciones!$F228*Constantes!$F$28)/1000</f>
        <v>0</v>
      </c>
      <c r="AQ229" s="75">
        <f>(AL229*Constantes!$F$28)/1000</f>
        <v>1.7398597171252668</v>
      </c>
      <c r="AR229" s="75">
        <f t="shared" si="40"/>
        <v>0</v>
      </c>
      <c r="AS229" s="75">
        <f>IF(AR229&gt;Constantes!$F$29,1000*((AR229-Constantes!$F$29)/(Escenarios!$F$9*10000)),0)</f>
        <v>0</v>
      </c>
      <c r="AT229" s="75">
        <f>AQ229*1000/Escenarios!$F$9/10000+AM229</f>
        <v>5.952948300066957E-3</v>
      </c>
      <c r="AU229" s="75">
        <f>MAX(0,AV228+Observaciones!$F228-AS229-Constantes!$D$13)</f>
        <v>0</v>
      </c>
      <c r="AV229" s="75">
        <f>AV228+Observaciones!$F228-AS229-AT229-AU229-AW228</f>
        <v>7.4970960256913894</v>
      </c>
      <c r="AW229" s="75">
        <f>MAX(0,(AV229-Constantes!$D$14)*(1-EXP(-Constantes!$D$22)))</f>
        <v>0</v>
      </c>
      <c r="AX229" s="75">
        <f t="shared" si="41"/>
        <v>143.82884636877475</v>
      </c>
      <c r="AY229" s="75">
        <f>MAX(0,(AX229-Constantes!$D$13)*(1-EXP(-Constantes!$D$23)))</f>
        <v>0.47543557035586476</v>
      </c>
      <c r="AZ229" s="75">
        <f t="shared" si="42"/>
        <v>0.47543557035586476</v>
      </c>
      <c r="BA229" s="75">
        <f>0.0526*AS229*Observaciones!$F228^1.218</f>
        <v>0</v>
      </c>
      <c r="BB229" s="75">
        <f>BA229*Constantes!$F$35</f>
        <v>0</v>
      </c>
      <c r="BC229" s="75">
        <f t="shared" si="43"/>
        <v>0</v>
      </c>
      <c r="BD229" s="15"/>
      <c r="BE229" s="74">
        <v>223</v>
      </c>
      <c r="BF229" s="75">
        <f>0.0526*Observaciones!$F228^2.218</f>
        <v>0</v>
      </c>
      <c r="BG229" s="75">
        <f>IF(Observaciones!$F228&gt;0.05*$BK$7,((Observaciones!$F228-0.05*$BK$7)^2)/(Observaciones!$F228+0.95*$BK$7),0)</f>
        <v>0</v>
      </c>
      <c r="BH229" s="75">
        <f>0.0526*BG229*Observaciones!$F228^1.218</f>
        <v>0</v>
      </c>
      <c r="BI229" s="28"/>
      <c r="BJ229" s="28"/>
      <c r="BK229" s="103"/>
      <c r="BL229" s="38"/>
    </row>
    <row r="230" spans="2:64" s="2" customFormat="1">
      <c r="B230" s="37"/>
      <c r="C230" s="74">
        <v>224</v>
      </c>
      <c r="D230" s="140">
        <f>ETo!$I229*((1-Constantes!$D$19)*ETo!$K229+ETo!$L229)</f>
        <v>1.7781716851876053</v>
      </c>
      <c r="E230" s="75">
        <f>MIN(D230*Constantes!$D$17,0.8*(H229+Observaciones!$F229-F230-G230-Constantes!$D$14))</f>
        <v>1.0708959073966184E-3</v>
      </c>
      <c r="F230" s="75">
        <f>IF(Observaciones!$F229&gt;0.05*Constantes!$D$18,((Observaciones!$F229-0.05*Constantes!$D$18)^2)/(Observaciones!$F229+0.95*Constantes!$D$18),0)</f>
        <v>0</v>
      </c>
      <c r="G230" s="75">
        <f>MAX(0,H229+Observaciones!$F229-F230-Constantes!$D$13)</f>
        <v>0</v>
      </c>
      <c r="H230" s="75">
        <f>H229+Observaciones!$F229-F230-E230-G230-I229</f>
        <v>7.500249294801332</v>
      </c>
      <c r="I230" s="75">
        <f>MAX(0,(H230-Constantes!$D$14)*(1-EXP(-Constantes!$D$22)))</f>
        <v>3.4321151982063516E-6</v>
      </c>
      <c r="J230" s="75">
        <f t="shared" si="33"/>
        <v>139.06726224640505</v>
      </c>
      <c r="K230" s="75">
        <f>MAX(0,(J230-Constantes!$D$13)*(1-EXP(-Constantes!$D$23)))</f>
        <v>0.44254490630365878</v>
      </c>
      <c r="L230" s="75">
        <f t="shared" si="34"/>
        <v>0.44254833841885699</v>
      </c>
      <c r="M230" s="75">
        <f>0.0526*F230*Observaciones!$F229^1.218</f>
        <v>0</v>
      </c>
      <c r="N230" s="75">
        <f>M230*Constantes!$D$35</f>
        <v>0</v>
      </c>
      <c r="O230" s="75">
        <f t="shared" si="35"/>
        <v>0</v>
      </c>
      <c r="P230" s="15"/>
      <c r="Q230" s="74">
        <v>224</v>
      </c>
      <c r="R230" s="140">
        <f>ETo!$I229*((1-Constantes!$E$19)*ETo!$K229+ETo!$L229)</f>
        <v>1.7781716851876053</v>
      </c>
      <c r="S230" s="75">
        <f>MIN(R230*Constantes!$E$17,0.8*(AB229+Observaciones!$F229-Y230-AA230-Constantes!$D$14))</f>
        <v>-1.3181944660810531E-2</v>
      </c>
      <c r="T230" s="75">
        <f>IF(Observaciones!$F229&gt;0.05*Constantes!$E$18,((Observaciones!$F229-0.05*Constantes!$E$18)^2)/(Observaciones!$F229+0.95*Constantes!$E$18),0)</f>
        <v>0</v>
      </c>
      <c r="U230" s="75">
        <f>(T230*Escenarios!$E$9*10000)/1000</f>
        <v>0</v>
      </c>
      <c r="V230" s="75">
        <f>(Observaciones!$F229*Constantes!$E$28)/1000</f>
        <v>0</v>
      </c>
      <c r="W230" s="75">
        <f>(R230*Constantes!$E$28)/1000</f>
        <v>7.1126867407504211</v>
      </c>
      <c r="X230" s="75">
        <f t="shared" si="36"/>
        <v>0</v>
      </c>
      <c r="Y230" s="75">
        <f>IF(X230&gt;Constantes!$E$29,1000*((X230-Constantes!$E$29)/(Escenarios!$E$9*10000)),0)</f>
        <v>0</v>
      </c>
      <c r="Z230" s="75">
        <f>W230*1000/Escenarios!$E$9/10000+S230</f>
        <v>1.0434288206903133E-3</v>
      </c>
      <c r="AA230" s="75">
        <f>MAX(0,AB229+Observaciones!$F229-Y230-Constantes!$D$13)</f>
        <v>0</v>
      </c>
      <c r="AB230" s="75">
        <f>AB229+Observaciones!$F229-Y230-Z230-AA230-AC229</f>
        <v>7.4824791403532966</v>
      </c>
      <c r="AC230" s="75">
        <f>MAX(0,(AB230-Constantes!$D$14)*(1-EXP(-Constantes!$D$22)))</f>
        <v>0</v>
      </c>
      <c r="AD230" s="75">
        <f t="shared" si="37"/>
        <v>142.66744816428624</v>
      </c>
      <c r="AE230" s="75">
        <f>MAX(0,(AD230-Constantes!$D$13)*(1-EXP(-Constantes!$D$23)))</f>
        <v>0.46741320695894212</v>
      </c>
      <c r="AF230" s="75">
        <f t="shared" si="38"/>
        <v>0.46741320695894212</v>
      </c>
      <c r="AG230" s="75">
        <f>0.0526*Y230*Observaciones!$F229^1.218</f>
        <v>0</v>
      </c>
      <c r="AH230" s="75">
        <f>AG230*Constantes!$E$35</f>
        <v>0</v>
      </c>
      <c r="AI230" s="75">
        <f t="shared" si="39"/>
        <v>0</v>
      </c>
      <c r="AJ230" s="15"/>
      <c r="AK230" s="74">
        <v>224</v>
      </c>
      <c r="AL230" s="140">
        <f>ETo!$I229*((1-Constantes!$F$19)*ETo!$K229+ETo!$L229)</f>
        <v>1.7339151358751534</v>
      </c>
      <c r="AM230" s="75">
        <f>MIN(AL230*Constantes!$F$17,0.8*(AV229+Observaciones!$F229-AS230-AU230-Constantes!$D$14))</f>
        <v>-2.3231794468884458E-3</v>
      </c>
      <c r="AN230" s="75">
        <f>IF(Observaciones!$F229&gt;0.05*Constantes!$F$18,((Observaciones!$F229-0.05*Constantes!$F$18)^2)/(Observaciones!$F229+0.95*Constantes!$F$18),0)</f>
        <v>0</v>
      </c>
      <c r="AO230" s="75">
        <f>(AN230*Escenarios!$F$9*10000)/1000</f>
        <v>0</v>
      </c>
      <c r="AP230" s="75">
        <f>(Observaciones!$F229*Constantes!$F$28)/1000</f>
        <v>0</v>
      </c>
      <c r="AQ230" s="75">
        <f>(AL230*Constantes!$F$28)/1000</f>
        <v>1.7339151358751534</v>
      </c>
      <c r="AR230" s="75">
        <f t="shared" si="40"/>
        <v>0</v>
      </c>
      <c r="AS230" s="75">
        <f>IF(AR230&gt;Constantes!$F$29,1000*((AR230-Constantes!$F$29)/(Escenarios!$F$9*10000)),0)</f>
        <v>0</v>
      </c>
      <c r="AT230" s="75">
        <f>AQ230*1000/Escenarios!$F$9/10000+AM230</f>
        <v>1.1446508248618616E-3</v>
      </c>
      <c r="AU230" s="75">
        <f>MAX(0,AV229+Observaciones!$F229-AS230-Constantes!$D$13)</f>
        <v>0</v>
      </c>
      <c r="AV230" s="75">
        <f>AV229+Observaciones!$F229-AS230-AT230-AU230-AW229</f>
        <v>7.4959513748665278</v>
      </c>
      <c r="AW230" s="75">
        <f>MAX(0,(AV230-Constantes!$D$14)*(1-EXP(-Constantes!$D$22)))</f>
        <v>0</v>
      </c>
      <c r="AX230" s="75">
        <f t="shared" si="41"/>
        <v>143.35341079841888</v>
      </c>
      <c r="AY230" s="75">
        <f>MAX(0,(AX230-Constantes!$D$13)*(1-EXP(-Constantes!$D$23)))</f>
        <v>0.47215149698423614</v>
      </c>
      <c r="AZ230" s="75">
        <f t="shared" si="42"/>
        <v>0.47215149698423614</v>
      </c>
      <c r="BA230" s="75">
        <f>0.0526*AS230*Observaciones!$F229^1.218</f>
        <v>0</v>
      </c>
      <c r="BB230" s="75">
        <f>BA230*Constantes!$F$35</f>
        <v>0</v>
      </c>
      <c r="BC230" s="75">
        <f t="shared" si="43"/>
        <v>0</v>
      </c>
      <c r="BD230" s="15"/>
      <c r="BE230" s="74">
        <v>224</v>
      </c>
      <c r="BF230" s="75">
        <f>0.0526*Observaciones!$F229^2.218</f>
        <v>0</v>
      </c>
      <c r="BG230" s="75">
        <f>IF(Observaciones!$F229&gt;0.05*$BK$7,((Observaciones!$F229-0.05*$BK$7)^2)/(Observaciones!$F229+0.95*$BK$7),0)</f>
        <v>0</v>
      </c>
      <c r="BH230" s="75">
        <f>0.0526*BG230*Observaciones!$F229^1.218</f>
        <v>0</v>
      </c>
      <c r="BI230" s="28"/>
      <c r="BJ230" s="28"/>
      <c r="BK230" s="103"/>
      <c r="BL230" s="38"/>
    </row>
    <row r="231" spans="2:64" s="2" customFormat="1">
      <c r="B231" s="37"/>
      <c r="C231" s="74">
        <v>225</v>
      </c>
      <c r="D231" s="140">
        <f>ETo!$I230*((1-Constantes!$D$19)*ETo!$K230+ETo!$L230)</f>
        <v>1.7760396389426305</v>
      </c>
      <c r="E231" s="75">
        <f>MIN(D231*Constantes!$D$17,0.8*(H230+Observaciones!$F230-F231-G231-Constantes!$D$14))</f>
        <v>0.16019943584106572</v>
      </c>
      <c r="F231" s="75">
        <f>IF(Observaciones!$F230&gt;0.05*Constantes!$D$18,((Observaciones!$F230-0.05*Constantes!$D$18)^2)/(Observaciones!$F230+0.95*Constantes!$D$18),0)</f>
        <v>0</v>
      </c>
      <c r="G231" s="75">
        <f>MAX(0,H230+Observaciones!$F230-F231-Constantes!$D$13)</f>
        <v>0</v>
      </c>
      <c r="H231" s="75">
        <f>H230+Observaciones!$F230-F231-E231-G231-I230</f>
        <v>7.540046426845068</v>
      </c>
      <c r="I231" s="75">
        <f>MAX(0,(H231-Constantes!$D$14)*(1-EXP(-Constantes!$D$22)))</f>
        <v>5.5133099236112388E-4</v>
      </c>
      <c r="J231" s="75">
        <f t="shared" si="33"/>
        <v>138.6247173401014</v>
      </c>
      <c r="K231" s="75">
        <f>MAX(0,(J231-Constantes!$D$13)*(1-EXP(-Constantes!$D$23)))</f>
        <v>0.43948802534404979</v>
      </c>
      <c r="L231" s="75">
        <f t="shared" si="34"/>
        <v>0.44003935633641089</v>
      </c>
      <c r="M231" s="75">
        <f>0.0526*F231*Observaciones!$F230^1.218</f>
        <v>0</v>
      </c>
      <c r="N231" s="75">
        <f>M231*Constantes!$D$35</f>
        <v>0</v>
      </c>
      <c r="O231" s="75">
        <f t="shared" si="35"/>
        <v>0</v>
      </c>
      <c r="P231" s="15"/>
      <c r="Q231" s="74">
        <v>225</v>
      </c>
      <c r="R231" s="140">
        <f>ETo!$I230*((1-Constantes!$E$19)*ETo!$K230+ETo!$L230)</f>
        <v>1.7760396389426305</v>
      </c>
      <c r="S231" s="75">
        <f>MIN(R231*Constantes!$E$17,0.8*(AB230+Observaciones!$F230-Y231-AA231-Constantes!$D$14))</f>
        <v>0.14598331228263747</v>
      </c>
      <c r="T231" s="75">
        <f>IF(Observaciones!$F230&gt;0.05*Constantes!$E$18,((Observaciones!$F230-0.05*Constantes!$E$18)^2)/(Observaciones!$F230+0.95*Constantes!$E$18),0)</f>
        <v>0</v>
      </c>
      <c r="U231" s="75">
        <f>(T231*Escenarios!$E$9*10000)/1000</f>
        <v>0</v>
      </c>
      <c r="V231" s="75">
        <f>(Observaciones!$F230*Constantes!$E$28)/1000</f>
        <v>0.8</v>
      </c>
      <c r="W231" s="75">
        <f>(R231*Constantes!$E$28)/1000</f>
        <v>7.104158555770522</v>
      </c>
      <c r="X231" s="75">
        <f t="shared" si="36"/>
        <v>0</v>
      </c>
      <c r="Y231" s="75">
        <f>IF(X231&gt;Constantes!$E$29,1000*((X231-Constantes!$E$29)/(Escenarios!$E$9*10000)),0)</f>
        <v>0</v>
      </c>
      <c r="Z231" s="75">
        <f>W231*1000/Escenarios!$E$9/10000+S231</f>
        <v>0.16019162939417853</v>
      </c>
      <c r="AA231" s="75">
        <f>MAX(0,AB230+Observaciones!$F230-Y231-Constantes!$D$13)</f>
        <v>0</v>
      </c>
      <c r="AB231" s="75">
        <f>AB230+Observaciones!$F230-Y231-Z231-AA231-AC230</f>
        <v>7.5222875109591181</v>
      </c>
      <c r="AC231" s="75">
        <f>MAX(0,(AB231-Constantes!$D$14)*(1-EXP(-Constantes!$D$22)))</f>
        <v>3.068387494816738E-4</v>
      </c>
      <c r="AD231" s="75">
        <f t="shared" si="37"/>
        <v>142.20003495732729</v>
      </c>
      <c r="AE231" s="75">
        <f>MAX(0,(AD231-Constantes!$D$13)*(1-EXP(-Constantes!$D$23)))</f>
        <v>0.46418454809908349</v>
      </c>
      <c r="AF231" s="75">
        <f t="shared" si="38"/>
        <v>0.46449138684856517</v>
      </c>
      <c r="AG231" s="75">
        <f>0.0526*Y231*Observaciones!$F230^1.218</f>
        <v>0</v>
      </c>
      <c r="AH231" s="75">
        <f>AG231*Constantes!$E$35</f>
        <v>0</v>
      </c>
      <c r="AI231" s="75">
        <f t="shared" si="39"/>
        <v>0</v>
      </c>
      <c r="AJ231" s="15"/>
      <c r="AK231" s="74">
        <v>225</v>
      </c>
      <c r="AL231" s="140">
        <f>ETo!$I230*((1-Constantes!$F$19)*ETo!$K230+ETo!$L230)</f>
        <v>1.7318955284141091</v>
      </c>
      <c r="AM231" s="75">
        <f>MIN(AL231*Constantes!$F$17,0.8*(AV230+Observaciones!$F230-AS231-AU231-Constantes!$D$14))</f>
        <v>0.15676109989322243</v>
      </c>
      <c r="AN231" s="75">
        <f>IF(Observaciones!$F230&gt;0.05*Constantes!$F$18,((Observaciones!$F230-0.05*Constantes!$F$18)^2)/(Observaciones!$F230+0.95*Constantes!$F$18),0)</f>
        <v>0</v>
      </c>
      <c r="AO231" s="75">
        <f>(AN231*Escenarios!$F$9*10000)/1000</f>
        <v>0</v>
      </c>
      <c r="AP231" s="75">
        <f>(Observaciones!$F230*Constantes!$F$28)/1000</f>
        <v>0.2</v>
      </c>
      <c r="AQ231" s="75">
        <f>(AL231*Constantes!$F$28)/1000</f>
        <v>1.7318955284141091</v>
      </c>
      <c r="AR231" s="75">
        <f t="shared" si="40"/>
        <v>0</v>
      </c>
      <c r="AS231" s="75">
        <f>IF(AR231&gt;Constantes!$F$29,1000*((AR231-Constantes!$F$29)/(Escenarios!$F$9*10000)),0)</f>
        <v>0</v>
      </c>
      <c r="AT231" s="75">
        <f>AQ231*1000/Escenarios!$F$9/10000+AM231</f>
        <v>0.16022489095005066</v>
      </c>
      <c r="AU231" s="75">
        <f>MAX(0,AV230+Observaciones!$F230-AS231-Constantes!$D$13)</f>
        <v>0</v>
      </c>
      <c r="AV231" s="75">
        <f>AV230+Observaciones!$F230-AS231-AT231-AU231-AW230</f>
        <v>7.535726483916477</v>
      </c>
      <c r="AW231" s="75">
        <f>MAX(0,(AV231-Constantes!$D$14)*(1-EXP(-Constantes!$D$22)))</f>
        <v>4.9185706149138908E-4</v>
      </c>
      <c r="AX231" s="75">
        <f t="shared" si="41"/>
        <v>142.88125930143465</v>
      </c>
      <c r="AY231" s="75">
        <f>MAX(0,(AX231-Constantes!$D$13)*(1-EXP(-Constantes!$D$23)))</f>
        <v>0.46889010836440731</v>
      </c>
      <c r="AZ231" s="75">
        <f t="shared" si="42"/>
        <v>0.46938196542589872</v>
      </c>
      <c r="BA231" s="75">
        <f>0.0526*AS231*Observaciones!$F230^1.218</f>
        <v>0</v>
      </c>
      <c r="BB231" s="75">
        <f>BA231*Constantes!$F$35</f>
        <v>0</v>
      </c>
      <c r="BC231" s="75">
        <f t="shared" si="43"/>
        <v>0</v>
      </c>
      <c r="BD231" s="15"/>
      <c r="BE231" s="74">
        <v>225</v>
      </c>
      <c r="BF231" s="75">
        <f>0.0526*Observaciones!$F230^2.218</f>
        <v>1.4813929535417848E-3</v>
      </c>
      <c r="BG231" s="75">
        <f>IF(Observaciones!$F230&gt;0.05*$BK$7,((Observaciones!$F230-0.05*$BK$7)^2)/(Observaciones!$F230+0.95*$BK$7),0)</f>
        <v>0</v>
      </c>
      <c r="BH231" s="75">
        <f>0.0526*BG231*Observaciones!$F230^1.218</f>
        <v>0</v>
      </c>
      <c r="BI231" s="28"/>
      <c r="BJ231" s="28"/>
      <c r="BK231" s="103"/>
      <c r="BL231" s="38"/>
    </row>
    <row r="232" spans="2:64" s="2" customFormat="1">
      <c r="B232" s="37"/>
      <c r="C232" s="74">
        <v>226</v>
      </c>
      <c r="D232" s="140">
        <f>ETo!$I231*((1-Constantes!$D$19)*ETo!$K231+ETo!$L231)</f>
        <v>1.7800110239758247</v>
      </c>
      <c r="E232" s="75">
        <f>MIN(D232*Constantes!$D$17,0.8*(H231+Observaciones!$F231-F232-G232-Constantes!$D$14))</f>
        <v>3.2037141476054389E-2</v>
      </c>
      <c r="F232" s="75">
        <f>IF(Observaciones!$F231&gt;0.05*Constantes!$D$18,((Observaciones!$F231-0.05*Constantes!$D$18)^2)/(Observaciones!$F231+0.95*Constantes!$D$18),0)</f>
        <v>0</v>
      </c>
      <c r="G232" s="75">
        <f>MAX(0,H231+Observaciones!$F231-F232-Constantes!$D$13)</f>
        <v>0</v>
      </c>
      <c r="H232" s="75">
        <f>H231+Observaciones!$F231-F232-E232-G232-I231</f>
        <v>7.507457954376652</v>
      </c>
      <c r="I232" s="75">
        <f>MAX(0,(H232-Constantes!$D$14)*(1-EXP(-Constantes!$D$22)))</f>
        <v>1.0267586177841282E-4</v>
      </c>
      <c r="J232" s="75">
        <f t="shared" si="33"/>
        <v>138.18522931475735</v>
      </c>
      <c r="K232" s="75">
        <f>MAX(0,(J232-Constantes!$D$13)*(1-EXP(-Constantes!$D$23)))</f>
        <v>0.43645225980361768</v>
      </c>
      <c r="L232" s="75">
        <f t="shared" si="34"/>
        <v>0.4365549356653961</v>
      </c>
      <c r="M232" s="75">
        <f>0.0526*F232*Observaciones!$F231^1.218</f>
        <v>0</v>
      </c>
      <c r="N232" s="75">
        <f>M232*Constantes!$D$35</f>
        <v>0</v>
      </c>
      <c r="O232" s="75">
        <f t="shared" si="35"/>
        <v>0</v>
      </c>
      <c r="P232" s="15"/>
      <c r="Q232" s="74">
        <v>226</v>
      </c>
      <c r="R232" s="140">
        <f>ETo!$I231*((1-Constantes!$E$19)*ETo!$K231+ETo!$L231)</f>
        <v>1.7800110239758247</v>
      </c>
      <c r="S232" s="75">
        <f>MIN(R232*Constantes!$E$17,0.8*(AB231+Observaciones!$F231-Y232-AA232-Constantes!$D$14))</f>
        <v>1.7830008767294458E-2</v>
      </c>
      <c r="T232" s="75">
        <f>IF(Observaciones!$F231&gt;0.05*Constantes!$E$18,((Observaciones!$F231-0.05*Constantes!$E$18)^2)/(Observaciones!$F231+0.95*Constantes!$E$18),0)</f>
        <v>0</v>
      </c>
      <c r="U232" s="75">
        <f>(T232*Escenarios!$E$9*10000)/1000</f>
        <v>0</v>
      </c>
      <c r="V232" s="75">
        <f>(Observaciones!$F231*Constantes!$E$28)/1000</f>
        <v>0</v>
      </c>
      <c r="W232" s="75">
        <f>(R232*Constantes!$E$28)/1000</f>
        <v>7.1200440959032987</v>
      </c>
      <c r="X232" s="75">
        <f t="shared" si="36"/>
        <v>0</v>
      </c>
      <c r="Y232" s="75">
        <f>IF(X232&gt;Constantes!$E$29,1000*((X232-Constantes!$E$29)/(Escenarios!$E$9*10000)),0)</f>
        <v>0</v>
      </c>
      <c r="Z232" s="75">
        <f>W232*1000/Escenarios!$E$9/10000+S232</f>
        <v>3.2070096959101055E-2</v>
      </c>
      <c r="AA232" s="75">
        <f>MAX(0,AB231+Observaciones!$F231-Y232-Constantes!$D$13)</f>
        <v>0</v>
      </c>
      <c r="AB232" s="75">
        <f>AB231+Observaciones!$F231-Y232-Z232-AA232-AC231</f>
        <v>7.4899105752505353</v>
      </c>
      <c r="AC232" s="75">
        <f>MAX(0,(AB232-Constantes!$D$14)*(1-EXP(-Constantes!$D$22)))</f>
        <v>0</v>
      </c>
      <c r="AD232" s="75">
        <f t="shared" si="37"/>
        <v>141.73585040922822</v>
      </c>
      <c r="AE232" s="75">
        <f>MAX(0,(AD232-Constantes!$D$13)*(1-EXP(-Constantes!$D$23)))</f>
        <v>0.46097819121503175</v>
      </c>
      <c r="AF232" s="75">
        <f t="shared" si="38"/>
        <v>0.46097819121503175</v>
      </c>
      <c r="AG232" s="75">
        <f>0.0526*Y232*Observaciones!$F231^1.218</f>
        <v>0</v>
      </c>
      <c r="AH232" s="75">
        <f>AG232*Constantes!$E$35</f>
        <v>0</v>
      </c>
      <c r="AI232" s="75">
        <f t="shared" si="39"/>
        <v>0</v>
      </c>
      <c r="AJ232" s="15"/>
      <c r="AK232" s="74">
        <v>226</v>
      </c>
      <c r="AL232" s="140">
        <f>ETo!$I231*((1-Constantes!$F$19)*ETo!$K231+ETo!$L231)</f>
        <v>1.7358402135958517</v>
      </c>
      <c r="AM232" s="75">
        <f>MIN(AL232*Constantes!$F$17,0.8*(AV231+Observaciones!$F231-AS232-AU232-Constantes!$D$14))</f>
        <v>2.858118713318163E-2</v>
      </c>
      <c r="AN232" s="75">
        <f>IF(Observaciones!$F231&gt;0.05*Constantes!$F$18,((Observaciones!$F231-0.05*Constantes!$F$18)^2)/(Observaciones!$F231+0.95*Constantes!$F$18),0)</f>
        <v>0</v>
      </c>
      <c r="AO232" s="75">
        <f>(AN232*Escenarios!$F$9*10000)/1000</f>
        <v>0</v>
      </c>
      <c r="AP232" s="75">
        <f>(Observaciones!$F231*Constantes!$F$28)/1000</f>
        <v>0</v>
      </c>
      <c r="AQ232" s="75">
        <f>(AL232*Constantes!$F$28)/1000</f>
        <v>1.7358402135958517</v>
      </c>
      <c r="AR232" s="75">
        <f t="shared" si="40"/>
        <v>0</v>
      </c>
      <c r="AS232" s="75">
        <f>IF(AR232&gt;Constantes!$F$29,1000*((AR232-Constantes!$F$29)/(Escenarios!$F$9*10000)),0)</f>
        <v>0</v>
      </c>
      <c r="AT232" s="75">
        <f>AQ232*1000/Escenarios!$F$9/10000+AM232</f>
        <v>3.205286756037333E-2</v>
      </c>
      <c r="AU232" s="75">
        <f>MAX(0,AV231+Observaciones!$F231-AS232-Constantes!$D$13)</f>
        <v>0</v>
      </c>
      <c r="AV232" s="75">
        <f>AV231+Observaciones!$F231-AS232-AT232-AU232-AW231</f>
        <v>7.5031817592946126</v>
      </c>
      <c r="AW232" s="75">
        <f>MAX(0,(AV232-Constantes!$D$14)*(1-EXP(-Constantes!$D$22)))</f>
        <v>4.3804220439932892E-5</v>
      </c>
      <c r="AX232" s="75">
        <f t="shared" si="41"/>
        <v>142.41236919307025</v>
      </c>
      <c r="AY232" s="75">
        <f>MAX(0,(AX232-Constantes!$D$13)*(1-EXP(-Constantes!$D$23)))</f>
        <v>0.46565124780135142</v>
      </c>
      <c r="AZ232" s="75">
        <f t="shared" si="42"/>
        <v>0.46569505202179134</v>
      </c>
      <c r="BA232" s="75">
        <f>0.0526*AS232*Observaciones!$F231^1.218</f>
        <v>0</v>
      </c>
      <c r="BB232" s="75">
        <f>BA232*Constantes!$F$35</f>
        <v>0</v>
      </c>
      <c r="BC232" s="75">
        <f t="shared" si="43"/>
        <v>0</v>
      </c>
      <c r="BD232" s="15"/>
      <c r="BE232" s="74">
        <v>226</v>
      </c>
      <c r="BF232" s="75">
        <f>0.0526*Observaciones!$F231^2.218</f>
        <v>0</v>
      </c>
      <c r="BG232" s="75">
        <f>IF(Observaciones!$F231&gt;0.05*$BK$7,((Observaciones!$F231-0.05*$BK$7)^2)/(Observaciones!$F231+0.95*$BK$7),0)</f>
        <v>0</v>
      </c>
      <c r="BH232" s="75">
        <f>0.0526*BG232*Observaciones!$F231^1.218</f>
        <v>0</v>
      </c>
      <c r="BI232" s="28"/>
      <c r="BJ232" s="28"/>
      <c r="BK232" s="103"/>
      <c r="BL232" s="38"/>
    </row>
    <row r="233" spans="2:64" s="2" customFormat="1">
      <c r="B233" s="37"/>
      <c r="C233" s="74">
        <v>227</v>
      </c>
      <c r="D233" s="140">
        <f>ETo!$I232*((1-Constantes!$D$19)*ETo!$K232+ETo!$L232)</f>
        <v>1.8066934292467687</v>
      </c>
      <c r="E233" s="75">
        <f>MIN(D233*Constantes!$D$17,0.8*(H232+Observaciones!$F232-F233-G233-Constantes!$D$14))</f>
        <v>5.9663635013215812E-3</v>
      </c>
      <c r="F233" s="75">
        <f>IF(Observaciones!$F232&gt;0.05*Constantes!$D$18,((Observaciones!$F232-0.05*Constantes!$D$18)^2)/(Observaciones!$F232+0.95*Constantes!$D$18),0)</f>
        <v>0</v>
      </c>
      <c r="G233" s="75">
        <f>MAX(0,H232+Observaciones!$F232-F233-Constantes!$D$13)</f>
        <v>0</v>
      </c>
      <c r="H233" s="75">
        <f>H232+Observaciones!$F232-F233-E233-G233-I232</f>
        <v>7.5013889150135524</v>
      </c>
      <c r="I233" s="75">
        <f>MAX(0,(H233-Constantes!$D$14)*(1-EXP(-Constantes!$D$22)))</f>
        <v>1.9121603425186279E-5</v>
      </c>
      <c r="J233" s="75">
        <f t="shared" si="33"/>
        <v>137.74877705495373</v>
      </c>
      <c r="K233" s="75">
        <f>MAX(0,(J233-Constantes!$D$13)*(1-EXP(-Constantes!$D$23)))</f>
        <v>0.43343746382750825</v>
      </c>
      <c r="L233" s="75">
        <f t="shared" si="34"/>
        <v>0.43345658543093346</v>
      </c>
      <c r="M233" s="75">
        <f>0.0526*F233*Observaciones!$F232^1.218</f>
        <v>0</v>
      </c>
      <c r="N233" s="75">
        <f>M233*Constantes!$D$35</f>
        <v>0</v>
      </c>
      <c r="O233" s="75">
        <f t="shared" si="35"/>
        <v>0</v>
      </c>
      <c r="P233" s="15"/>
      <c r="Q233" s="74">
        <v>227</v>
      </c>
      <c r="R233" s="140">
        <f>ETo!$I232*((1-Constantes!$E$19)*ETo!$K232+ETo!$L232)</f>
        <v>1.8066934292467687</v>
      </c>
      <c r="S233" s="75">
        <f>MIN(R233*Constantes!$E$17,0.8*(AB232+Observaciones!$F232-Y233-AA233-Constantes!$D$14))</f>
        <v>-8.0715397995717812E-3</v>
      </c>
      <c r="T233" s="75">
        <f>IF(Observaciones!$F232&gt;0.05*Constantes!$E$18,((Observaciones!$F232-0.05*Constantes!$E$18)^2)/(Observaciones!$F232+0.95*Constantes!$E$18),0)</f>
        <v>0</v>
      </c>
      <c r="U233" s="75">
        <f>(T233*Escenarios!$E$9*10000)/1000</f>
        <v>0</v>
      </c>
      <c r="V233" s="75">
        <f>(Observaciones!$F232*Constantes!$E$28)/1000</f>
        <v>0</v>
      </c>
      <c r="W233" s="75">
        <f>(R233*Constantes!$E$28)/1000</f>
        <v>7.2267737169870747</v>
      </c>
      <c r="X233" s="75">
        <f t="shared" si="36"/>
        <v>0</v>
      </c>
      <c r="Y233" s="75">
        <f>IF(X233&gt;Constantes!$E$29,1000*((X233-Constantes!$E$29)/(Escenarios!$E$9*10000)),0)</f>
        <v>0</v>
      </c>
      <c r="Z233" s="75">
        <f>W233*1000/Escenarios!$E$9/10000+S233</f>
        <v>6.3820076344023677E-3</v>
      </c>
      <c r="AA233" s="75">
        <f>MAX(0,AB232+Observaciones!$F232-Y233-Constantes!$D$13)</f>
        <v>0</v>
      </c>
      <c r="AB233" s="75">
        <f>AB232+Observaciones!$F232-Y233-Z233-AA233-AC232</f>
        <v>7.4835285676161325</v>
      </c>
      <c r="AC233" s="75">
        <f>MAX(0,(AB233-Constantes!$D$14)*(1-EXP(-Constantes!$D$22)))</f>
        <v>0</v>
      </c>
      <c r="AD233" s="75">
        <f t="shared" si="37"/>
        <v>141.2748722180132</v>
      </c>
      <c r="AE233" s="75">
        <f>MAX(0,(AD233-Constantes!$D$13)*(1-EXP(-Constantes!$D$23)))</f>
        <v>0.45779398225578705</v>
      </c>
      <c r="AF233" s="75">
        <f t="shared" si="38"/>
        <v>0.45779398225578705</v>
      </c>
      <c r="AG233" s="75">
        <f>0.0526*Y233*Observaciones!$F232^1.218</f>
        <v>0</v>
      </c>
      <c r="AH233" s="75">
        <f>AG233*Constantes!$E$35</f>
        <v>0</v>
      </c>
      <c r="AI233" s="75">
        <f t="shared" si="39"/>
        <v>0</v>
      </c>
      <c r="AJ233" s="15"/>
      <c r="AK233" s="74">
        <v>227</v>
      </c>
      <c r="AL233" s="140">
        <f>ETo!$I232*((1-Constantes!$F$19)*ETo!$K232+ETo!$L232)</f>
        <v>1.76197532202701</v>
      </c>
      <c r="AM233" s="75">
        <f>MIN(AL233*Constantes!$F$17,0.8*(AV232+Observaciones!$F232-AS233-AU233-Constantes!$D$14))</f>
        <v>2.5454074356900946E-3</v>
      </c>
      <c r="AN233" s="75">
        <f>IF(Observaciones!$F232&gt;0.05*Constantes!$F$18,((Observaciones!$F232-0.05*Constantes!$F$18)^2)/(Observaciones!$F232+0.95*Constantes!$F$18),0)</f>
        <v>0</v>
      </c>
      <c r="AO233" s="75">
        <f>(AN233*Escenarios!$F$9*10000)/1000</f>
        <v>0</v>
      </c>
      <c r="AP233" s="75">
        <f>(Observaciones!$F232*Constantes!$F$28)/1000</f>
        <v>0</v>
      </c>
      <c r="AQ233" s="75">
        <f>(AL233*Constantes!$F$28)/1000</f>
        <v>1.76197532202701</v>
      </c>
      <c r="AR233" s="75">
        <f t="shared" si="40"/>
        <v>0</v>
      </c>
      <c r="AS233" s="75">
        <f>IF(AR233&gt;Constantes!$F$29,1000*((AR233-Constantes!$F$29)/(Escenarios!$F$9*10000)),0)</f>
        <v>0</v>
      </c>
      <c r="AT233" s="75">
        <f>AQ233*1000/Escenarios!$F$9/10000+AM233</f>
        <v>6.0693580797441145E-3</v>
      </c>
      <c r="AU233" s="75">
        <f>MAX(0,AV232+Observaciones!$F232-AS233-Constantes!$D$13)</f>
        <v>0</v>
      </c>
      <c r="AV233" s="75">
        <f>AV232+Observaciones!$F232-AS233-AT233-AU233-AW232</f>
        <v>7.4970685969944286</v>
      </c>
      <c r="AW233" s="75">
        <f>MAX(0,(AV233-Constantes!$D$14)*(1-EXP(-Constantes!$D$22)))</f>
        <v>0</v>
      </c>
      <c r="AX233" s="75">
        <f t="shared" si="41"/>
        <v>141.94671794526889</v>
      </c>
      <c r="AY233" s="75">
        <f>MAX(0,(AX233-Constantes!$D$13)*(1-EXP(-Constantes!$D$23)))</f>
        <v>0.4624347596824136</v>
      </c>
      <c r="AZ233" s="75">
        <f t="shared" si="42"/>
        <v>0.4624347596824136</v>
      </c>
      <c r="BA233" s="75">
        <f>0.0526*AS233*Observaciones!$F232^1.218</f>
        <v>0</v>
      </c>
      <c r="BB233" s="75">
        <f>BA233*Constantes!$F$35</f>
        <v>0</v>
      </c>
      <c r="BC233" s="75">
        <f t="shared" si="43"/>
        <v>0</v>
      </c>
      <c r="BD233" s="15"/>
      <c r="BE233" s="74">
        <v>227</v>
      </c>
      <c r="BF233" s="75">
        <f>0.0526*Observaciones!$F232^2.218</f>
        <v>0</v>
      </c>
      <c r="BG233" s="75">
        <f>IF(Observaciones!$F232&gt;0.05*$BK$7,((Observaciones!$F232-0.05*$BK$7)^2)/(Observaciones!$F232+0.95*$BK$7),0)</f>
        <v>0</v>
      </c>
      <c r="BH233" s="75">
        <f>0.0526*BG233*Observaciones!$F232^1.218</f>
        <v>0</v>
      </c>
      <c r="BI233" s="28"/>
      <c r="BJ233" s="28"/>
      <c r="BK233" s="103"/>
      <c r="BL233" s="38"/>
    </row>
    <row r="234" spans="2:64" s="2" customFormat="1">
      <c r="B234" s="37"/>
      <c r="C234" s="74">
        <v>228</v>
      </c>
      <c r="D234" s="140">
        <f>ETo!$I233*((1-Constantes!$D$19)*ETo!$K233+ETo!$L233)</f>
        <v>1.8169752563907788</v>
      </c>
      <c r="E234" s="75">
        <f>MIN(D234*Constantes!$D$17,0.8*(H233+Observaciones!$F233-F234-G234-Constantes!$D$14))</f>
        <v>1.1111320108419421E-3</v>
      </c>
      <c r="F234" s="75">
        <f>IF(Observaciones!$F233&gt;0.05*Constantes!$D$18,((Observaciones!$F233-0.05*Constantes!$D$18)^2)/(Observaciones!$F233+0.95*Constantes!$D$18),0)</f>
        <v>0</v>
      </c>
      <c r="G234" s="75">
        <f>MAX(0,H233+Observaciones!$F233-F234-Constantes!$D$13)</f>
        <v>0</v>
      </c>
      <c r="H234" s="75">
        <f>H233+Observaciones!$F233-F234-E234-G234-I233</f>
        <v>7.5002586613992852</v>
      </c>
      <c r="I234" s="75">
        <f>MAX(0,(H234-Constantes!$D$14)*(1-EXP(-Constantes!$D$22)))</f>
        <v>3.5610679201206842E-6</v>
      </c>
      <c r="J234" s="75">
        <f t="shared" si="33"/>
        <v>137.31533959112622</v>
      </c>
      <c r="K234" s="75">
        <f>MAX(0,(J234-Constantes!$D$13)*(1-EXP(-Constantes!$D$23)))</f>
        <v>0.43044349256836012</v>
      </c>
      <c r="L234" s="75">
        <f t="shared" si="34"/>
        <v>0.43044705363628022</v>
      </c>
      <c r="M234" s="75">
        <f>0.0526*F234*Observaciones!$F233^1.218</f>
        <v>0</v>
      </c>
      <c r="N234" s="75">
        <f>M234*Constantes!$D$35</f>
        <v>0</v>
      </c>
      <c r="O234" s="75">
        <f t="shared" si="35"/>
        <v>0</v>
      </c>
      <c r="P234" s="15"/>
      <c r="Q234" s="74">
        <v>228</v>
      </c>
      <c r="R234" s="140">
        <f>ETo!$I233*((1-Constantes!$E$19)*ETo!$K233+ETo!$L233)</f>
        <v>1.8169752563907788</v>
      </c>
      <c r="S234" s="75">
        <f>MIN(R234*Constantes!$E$17,0.8*(AB233+Observaciones!$F233-Y234-AA234-Constantes!$D$14))</f>
        <v>-1.3177145907094002E-2</v>
      </c>
      <c r="T234" s="75">
        <f>IF(Observaciones!$F233&gt;0.05*Constantes!$E$18,((Observaciones!$F233-0.05*Constantes!$E$18)^2)/(Observaciones!$F233+0.95*Constantes!$E$18),0)</f>
        <v>0</v>
      </c>
      <c r="U234" s="75">
        <f>(T234*Escenarios!$E$9*10000)/1000</f>
        <v>0</v>
      </c>
      <c r="V234" s="75">
        <f>(Observaciones!$F233*Constantes!$E$28)/1000</f>
        <v>0</v>
      </c>
      <c r="W234" s="75">
        <f>(R234*Constantes!$E$28)/1000</f>
        <v>7.2679010255631153</v>
      </c>
      <c r="X234" s="75">
        <f t="shared" si="36"/>
        <v>0</v>
      </c>
      <c r="Y234" s="75">
        <f>IF(X234&gt;Constantes!$E$29,1000*((X234-Constantes!$E$29)/(Escenarios!$E$9*10000)),0)</f>
        <v>0</v>
      </c>
      <c r="Z234" s="75">
        <f>W234*1000/Escenarios!$E$9/10000+S234</f>
        <v>1.3586561440322286E-3</v>
      </c>
      <c r="AA234" s="75">
        <f>MAX(0,AB233+Observaciones!$F233-Y234-Constantes!$D$13)</f>
        <v>0</v>
      </c>
      <c r="AB234" s="75">
        <f>AB233+Observaciones!$F233-Y234-Z234-AA234-AC233</f>
        <v>7.4821699114721003</v>
      </c>
      <c r="AC234" s="75">
        <f>MAX(0,(AB234-Constantes!$D$14)*(1-EXP(-Constantes!$D$22)))</f>
        <v>0</v>
      </c>
      <c r="AD234" s="75">
        <f t="shared" si="37"/>
        <v>140.81707823575741</v>
      </c>
      <c r="AE234" s="75">
        <f>MAX(0,(AD234-Constantes!$D$13)*(1-EXP(-Constantes!$D$23)))</f>
        <v>0.45463176823445767</v>
      </c>
      <c r="AF234" s="75">
        <f t="shared" si="38"/>
        <v>0.45463176823445767</v>
      </c>
      <c r="AG234" s="75">
        <f>0.0526*Y234*Observaciones!$F233^1.218</f>
        <v>0</v>
      </c>
      <c r="AH234" s="75">
        <f>AG234*Constantes!$E$35</f>
        <v>0</v>
      </c>
      <c r="AI234" s="75">
        <f t="shared" si="39"/>
        <v>0</v>
      </c>
      <c r="AJ234" s="15"/>
      <c r="AK234" s="74">
        <v>228</v>
      </c>
      <c r="AL234" s="140">
        <f>ETo!$I233*((1-Constantes!$F$19)*ETo!$K233+ETo!$L233)</f>
        <v>1.7720861924251576</v>
      </c>
      <c r="AM234" s="75">
        <f>MIN(AL234*Constantes!$F$17,0.8*(AV233+Observaciones!$F233-AS234-AU234-Constantes!$D$14))</f>
        <v>-2.3451224044571009E-3</v>
      </c>
      <c r="AN234" s="75">
        <f>IF(Observaciones!$F233&gt;0.05*Constantes!$F$18,((Observaciones!$F233-0.05*Constantes!$F$18)^2)/(Observaciones!$F233+0.95*Constantes!$F$18),0)</f>
        <v>0</v>
      </c>
      <c r="AO234" s="75">
        <f>(AN234*Escenarios!$F$9*10000)/1000</f>
        <v>0</v>
      </c>
      <c r="AP234" s="75">
        <f>(Observaciones!$F233*Constantes!$F$28)/1000</f>
        <v>0</v>
      </c>
      <c r="AQ234" s="75">
        <f>(AL234*Constantes!$F$28)/1000</f>
        <v>1.7720861924251576</v>
      </c>
      <c r="AR234" s="75">
        <f t="shared" si="40"/>
        <v>0</v>
      </c>
      <c r="AS234" s="75">
        <f>IF(AR234&gt;Constantes!$F$29,1000*((AR234-Constantes!$F$29)/(Escenarios!$F$9*10000)),0)</f>
        <v>0</v>
      </c>
      <c r="AT234" s="75">
        <f>AQ234*1000/Escenarios!$F$9/10000+AM234</f>
        <v>1.1990499803932143E-3</v>
      </c>
      <c r="AU234" s="75">
        <f>MAX(0,AV233+Observaciones!$F233-AS234-Constantes!$D$13)</f>
        <v>0</v>
      </c>
      <c r="AV234" s="75">
        <f>AV233+Observaciones!$F233-AS234-AT234-AU234-AW233</f>
        <v>7.4958695470140357</v>
      </c>
      <c r="AW234" s="75">
        <f>MAX(0,(AV234-Constantes!$D$14)*(1-EXP(-Constantes!$D$22)))</f>
        <v>0</v>
      </c>
      <c r="AX234" s="75">
        <f t="shared" si="41"/>
        <v>141.48428318558646</v>
      </c>
      <c r="AY234" s="75">
        <f>MAX(0,(AX234-Constantes!$D$13)*(1-EXP(-Constantes!$D$23)))</f>
        <v>0.45924048946983409</v>
      </c>
      <c r="AZ234" s="75">
        <f t="shared" si="42"/>
        <v>0.45924048946983409</v>
      </c>
      <c r="BA234" s="75">
        <f>0.0526*AS234*Observaciones!$F233^1.218</f>
        <v>0</v>
      </c>
      <c r="BB234" s="75">
        <f>BA234*Constantes!$F$35</f>
        <v>0</v>
      </c>
      <c r="BC234" s="75">
        <f t="shared" si="43"/>
        <v>0</v>
      </c>
      <c r="BD234" s="15"/>
      <c r="BE234" s="74">
        <v>228</v>
      </c>
      <c r="BF234" s="75">
        <f>0.0526*Observaciones!$F233^2.218</f>
        <v>0</v>
      </c>
      <c r="BG234" s="75">
        <f>IF(Observaciones!$F233&gt;0.05*$BK$7,((Observaciones!$F233-0.05*$BK$7)^2)/(Observaciones!$F233+0.95*$BK$7),0)</f>
        <v>0</v>
      </c>
      <c r="BH234" s="75">
        <f>0.0526*BG234*Observaciones!$F233^1.218</f>
        <v>0</v>
      </c>
      <c r="BI234" s="28"/>
      <c r="BJ234" s="28"/>
      <c r="BK234" s="103"/>
      <c r="BL234" s="38"/>
    </row>
    <row r="235" spans="2:64" s="2" customFormat="1">
      <c r="B235" s="37"/>
      <c r="C235" s="74">
        <v>229</v>
      </c>
      <c r="D235" s="140">
        <f>ETo!$I234*((1-Constantes!$D$19)*ETo!$K234+ETo!$L234)</f>
        <v>1.8628906104146707</v>
      </c>
      <c r="E235" s="75">
        <f>MIN(D235*Constantes!$D$17,0.8*(H234+Observaciones!$F234-F235-G235-Constantes!$D$14))</f>
        <v>1.1821174133151295</v>
      </c>
      <c r="F235" s="75">
        <f>IF(Observaciones!$F234&gt;0.05*Constantes!$D$18,((Observaciones!$F234-0.05*Constantes!$D$18)^2)/(Observaciones!$F234+0.95*Constantes!$D$18),0)</f>
        <v>0</v>
      </c>
      <c r="G235" s="75">
        <f>MAX(0,H234+Observaciones!$F234-F235-Constantes!$D$13)</f>
        <v>0</v>
      </c>
      <c r="H235" s="75">
        <f>H234+Observaciones!$F234-F235-E235-G235-I234</f>
        <v>9.6181376870162349</v>
      </c>
      <c r="I235" s="75">
        <f>MAX(0,(H235-Constantes!$D$14)*(1-EXP(-Constantes!$D$22)))</f>
        <v>2.9161027460905143E-2</v>
      </c>
      <c r="J235" s="75">
        <f t="shared" si="33"/>
        <v>136.88489609855785</v>
      </c>
      <c r="K235" s="75">
        <f>MAX(0,(J235-Constantes!$D$13)*(1-EXP(-Constantes!$D$23)))</f>
        <v>0.42747020217934589</v>
      </c>
      <c r="L235" s="75">
        <f t="shared" si="34"/>
        <v>0.45663122964025105</v>
      </c>
      <c r="M235" s="75">
        <f>0.0526*F235*Observaciones!$F234^1.218</f>
        <v>0</v>
      </c>
      <c r="N235" s="75">
        <f>M235*Constantes!$D$35</f>
        <v>0</v>
      </c>
      <c r="O235" s="75">
        <f t="shared" si="35"/>
        <v>0</v>
      </c>
      <c r="P235" s="15"/>
      <c r="Q235" s="74">
        <v>229</v>
      </c>
      <c r="R235" s="140">
        <f>ETo!$I234*((1-Constantes!$E$19)*ETo!$K234+ETo!$L234)</f>
        <v>1.8628906104146707</v>
      </c>
      <c r="S235" s="75">
        <f>MIN(R235*Constantes!$E$17,0.8*(AB234+Observaciones!$F234-Y235-AA235-Constantes!$D$14))</f>
        <v>1.1821174133151295</v>
      </c>
      <c r="T235" s="75">
        <f>IF(Observaciones!$F234&gt;0.05*Constantes!$E$18,((Observaciones!$F234-0.05*Constantes!$E$18)^2)/(Observaciones!$F234+0.95*Constantes!$E$18),0)</f>
        <v>0</v>
      </c>
      <c r="U235" s="75">
        <f>(T235*Escenarios!$E$9*10000)/1000</f>
        <v>0</v>
      </c>
      <c r="V235" s="75">
        <f>(Observaciones!$F234*Constantes!$E$28)/1000</f>
        <v>13.2</v>
      </c>
      <c r="W235" s="75">
        <f>(R235*Constantes!$E$28)/1000</f>
        <v>7.451562441658683</v>
      </c>
      <c r="X235" s="75">
        <f t="shared" si="36"/>
        <v>5.7484375583413163</v>
      </c>
      <c r="Y235" s="75">
        <f>IF(X235&gt;Constantes!$E$29,1000*((X235-Constantes!$E$29)/(Escenarios!$E$9*10000)),0)</f>
        <v>0</v>
      </c>
      <c r="Z235" s="75">
        <f>W235*1000/Escenarios!$E$9/10000+S235</f>
        <v>1.1970205381984469</v>
      </c>
      <c r="AA235" s="75">
        <f>MAX(0,AB234+Observaciones!$F234-Y235-Constantes!$D$13)</f>
        <v>0</v>
      </c>
      <c r="AB235" s="75">
        <f>AB234+Observaciones!$F234-Y235-Z235-AA235-AC234</f>
        <v>9.5851493732736515</v>
      </c>
      <c r="AC235" s="75">
        <f>MAX(0,(AB235-Constantes!$D$14)*(1-EXP(-Constantes!$D$22)))</f>
        <v>2.8706867597345215E-2</v>
      </c>
      <c r="AD235" s="75">
        <f t="shared" si="37"/>
        <v>140.36244646752294</v>
      </c>
      <c r="AE235" s="75">
        <f>MAX(0,(AD235-Constantes!$D$13)*(1-EXP(-Constantes!$D$23)))</f>
        <v>0.4514913972209097</v>
      </c>
      <c r="AF235" s="75">
        <f t="shared" si="38"/>
        <v>0.48019826481825489</v>
      </c>
      <c r="AG235" s="75">
        <f>0.0526*Y235*Observaciones!$F234^1.218</f>
        <v>0</v>
      </c>
      <c r="AH235" s="75">
        <f>AG235*Constantes!$E$35</f>
        <v>0</v>
      </c>
      <c r="AI235" s="75">
        <f t="shared" si="39"/>
        <v>0</v>
      </c>
      <c r="AJ235" s="15"/>
      <c r="AK235" s="74">
        <v>229</v>
      </c>
      <c r="AL235" s="140">
        <f>ETo!$I234*((1-Constantes!$F$19)*ETo!$K234+ETo!$L234)</f>
        <v>1.8170312579383023</v>
      </c>
      <c r="AM235" s="75">
        <f>MIN(AL235*Constantes!$F$17,0.8*(AV234+Observaciones!$F234-AS235-AU235-Constantes!$D$14))</f>
        <v>1.1530168645107077</v>
      </c>
      <c r="AN235" s="75">
        <f>IF(Observaciones!$F234&gt;0.05*Constantes!$F$18,((Observaciones!$F234-0.05*Constantes!$F$18)^2)/(Observaciones!$F234+0.95*Constantes!$F$18),0)</f>
        <v>0</v>
      </c>
      <c r="AO235" s="75">
        <f>(AN235*Escenarios!$F$9*10000)/1000</f>
        <v>0</v>
      </c>
      <c r="AP235" s="75">
        <f>(Observaciones!$F234*Constantes!$F$28)/1000</f>
        <v>3.3</v>
      </c>
      <c r="AQ235" s="75">
        <f>(AL235*Constantes!$F$28)/1000</f>
        <v>1.8170312579383023</v>
      </c>
      <c r="AR235" s="75">
        <f t="shared" si="40"/>
        <v>1.4829687420616975</v>
      </c>
      <c r="AS235" s="75">
        <f>IF(AR235&gt;Constantes!$F$29,1000*((AR235-Constantes!$F$29)/(Escenarios!$F$9*10000)),0)</f>
        <v>0</v>
      </c>
      <c r="AT235" s="75">
        <f>AQ235*1000/Escenarios!$F$9/10000+AM235</f>
        <v>1.1566509270265843</v>
      </c>
      <c r="AU235" s="75">
        <f>MAX(0,AV234+Observaciones!$F234-AS235-Constantes!$D$13)</f>
        <v>0</v>
      </c>
      <c r="AV235" s="75">
        <f>AV234+Observaciones!$F234-AS235-AT235-AU235-AW234</f>
        <v>9.6392186199874512</v>
      </c>
      <c r="AW235" s="75">
        <f>MAX(0,(AV235-Constantes!$D$14)*(1-EXP(-Constantes!$D$22)))</f>
        <v>2.9451254894675566E-2</v>
      </c>
      <c r="AX235" s="75">
        <f t="shared" si="41"/>
        <v>141.02504269611663</v>
      </c>
      <c r="AY235" s="75">
        <f>MAX(0,(AX235-Constantes!$D$13)*(1-EXP(-Constantes!$D$23)))</f>
        <v>0.45606828369332336</v>
      </c>
      <c r="AZ235" s="75">
        <f t="shared" si="42"/>
        <v>0.4855195385879989</v>
      </c>
      <c r="BA235" s="75">
        <f>0.0526*AS235*Observaciones!$F234^1.218</f>
        <v>0</v>
      </c>
      <c r="BB235" s="75">
        <f>BA235*Constantes!$F$35</f>
        <v>0</v>
      </c>
      <c r="BC235" s="75">
        <f t="shared" si="43"/>
        <v>0</v>
      </c>
      <c r="BD235" s="15"/>
      <c r="BE235" s="74">
        <v>229</v>
      </c>
      <c r="BF235" s="75">
        <f>0.0526*Observaciones!$F234^2.218</f>
        <v>0.74310410909583668</v>
      </c>
      <c r="BG235" s="75">
        <f>IF(Observaciones!$F234&gt;0.05*$BK$7,((Observaciones!$F234-0.05*$BK$7)^2)/(Observaciones!$F234+0.95*$BK$7),0)</f>
        <v>6.7925012840267113E-2</v>
      </c>
      <c r="BH235" s="75">
        <f>0.0526*BG235*Observaciones!$F234^1.218</f>
        <v>1.529556247029999E-2</v>
      </c>
      <c r="BI235" s="28"/>
      <c r="BJ235" s="28"/>
      <c r="BK235" s="103"/>
      <c r="BL235" s="38"/>
    </row>
    <row r="236" spans="2:64" s="2" customFormat="1">
      <c r="B236" s="37"/>
      <c r="C236" s="74">
        <v>230</v>
      </c>
      <c r="D236" s="140">
        <f>ETo!$I235*((1-Constantes!$D$19)*ETo!$K235+ETo!$L235)</f>
        <v>1.8713149665010371</v>
      </c>
      <c r="E236" s="75">
        <f>MIN(D236*Constantes!$D$17,0.8*(H235+Observaciones!$F235-F236-G236-Constantes!$D$14))</f>
        <v>1.1874631797117106</v>
      </c>
      <c r="F236" s="75">
        <f>IF(Observaciones!$F235&gt;0.05*Constantes!$D$18,((Observaciones!$F235-0.05*Constantes!$D$18)^2)/(Observaciones!$F235+0.95*Constantes!$D$18),0)</f>
        <v>0</v>
      </c>
      <c r="G236" s="75">
        <f>MAX(0,H235+Observaciones!$F235-F236-Constantes!$D$13)</f>
        <v>0</v>
      </c>
      <c r="H236" s="75">
        <f>H235+Observaciones!$F235-F236-E236-G236-I235</f>
        <v>8.4015134798436186</v>
      </c>
      <c r="I236" s="75">
        <f>MAX(0,(H236-Constantes!$D$14)*(1-EXP(-Constantes!$D$22)))</f>
        <v>1.241140248022716E-2</v>
      </c>
      <c r="J236" s="75">
        <f t="shared" si="33"/>
        <v>136.45742589637851</v>
      </c>
      <c r="K236" s="75">
        <f>MAX(0,(J236-Constantes!$D$13)*(1-EXP(-Constantes!$D$23)))</f>
        <v>0.42451744980726092</v>
      </c>
      <c r="L236" s="75">
        <f t="shared" si="34"/>
        <v>0.43692885228748807</v>
      </c>
      <c r="M236" s="75">
        <f>0.0526*F236*Observaciones!$F235^1.218</f>
        <v>0</v>
      </c>
      <c r="N236" s="75">
        <f>M236*Constantes!$D$35</f>
        <v>0</v>
      </c>
      <c r="O236" s="75">
        <f t="shared" si="35"/>
        <v>0</v>
      </c>
      <c r="P236" s="15"/>
      <c r="Q236" s="74">
        <v>230</v>
      </c>
      <c r="R236" s="140">
        <f>ETo!$I235*((1-Constantes!$E$19)*ETo!$K235+ETo!$L235)</f>
        <v>1.8713149665010371</v>
      </c>
      <c r="S236" s="75">
        <f>MIN(R236*Constantes!$E$17,0.8*(AB235+Observaciones!$F235-Y236-AA236-Constantes!$D$14))</f>
        <v>1.1874631797117106</v>
      </c>
      <c r="T236" s="75">
        <f>IF(Observaciones!$F235&gt;0.05*Constantes!$E$18,((Observaciones!$F235-0.05*Constantes!$E$18)^2)/(Observaciones!$F235+0.95*Constantes!$E$18),0)</f>
        <v>0</v>
      </c>
      <c r="U236" s="75">
        <f>(T236*Escenarios!$E$9*10000)/1000</f>
        <v>0</v>
      </c>
      <c r="V236" s="75">
        <f>(Observaciones!$F235*Constantes!$E$28)/1000</f>
        <v>0</v>
      </c>
      <c r="W236" s="75">
        <f>(R236*Constantes!$E$28)/1000</f>
        <v>7.4852598660041485</v>
      </c>
      <c r="X236" s="75">
        <f t="shared" si="36"/>
        <v>0</v>
      </c>
      <c r="Y236" s="75">
        <f>IF(X236&gt;Constantes!$E$29,1000*((X236-Constantes!$E$29)/(Escenarios!$E$9*10000)),0)</f>
        <v>0</v>
      </c>
      <c r="Z236" s="75">
        <f>W236*1000/Escenarios!$E$9/10000+S236</f>
        <v>1.2024336994437188</v>
      </c>
      <c r="AA236" s="75">
        <f>MAX(0,AB235+Observaciones!$F235-Y236-Constantes!$D$13)</f>
        <v>0</v>
      </c>
      <c r="AB236" s="75">
        <f>AB235+Observaciones!$F235-Y236-Z236-AA236-AC235</f>
        <v>8.3540088062325886</v>
      </c>
      <c r="AC236" s="75">
        <f>MAX(0,(AB236-Constantes!$D$14)*(1-EXP(-Constantes!$D$22)))</f>
        <v>1.1757391600677588E-2</v>
      </c>
      <c r="AD236" s="75">
        <f t="shared" si="37"/>
        <v>139.91095507030204</v>
      </c>
      <c r="AE236" s="75">
        <f>MAX(0,(AD236-Constantes!$D$13)*(1-EXP(-Constantes!$D$23)))</f>
        <v>0.44837271833446724</v>
      </c>
      <c r="AF236" s="75">
        <f t="shared" si="38"/>
        <v>0.4601301099351448</v>
      </c>
      <c r="AG236" s="75">
        <f>0.0526*Y236*Observaciones!$F235^1.218</f>
        <v>0</v>
      </c>
      <c r="AH236" s="75">
        <f>AG236*Constantes!$E$35</f>
        <v>0</v>
      </c>
      <c r="AI236" s="75">
        <f t="shared" si="39"/>
        <v>0</v>
      </c>
      <c r="AJ236" s="15"/>
      <c r="AK236" s="74">
        <v>230</v>
      </c>
      <c r="AL236" s="140">
        <f>ETo!$I235*((1-Constantes!$F$19)*ETo!$K235+ETo!$L235)</f>
        <v>1.8253271962069153</v>
      </c>
      <c r="AM236" s="75">
        <f>MIN(AL236*Constantes!$F$17,0.8*(AV235+Observaciones!$F235-AS236-AU236-Constantes!$D$14))</f>
        <v>1.1582811419901737</v>
      </c>
      <c r="AN236" s="75">
        <f>IF(Observaciones!$F235&gt;0.05*Constantes!$F$18,((Observaciones!$F235-0.05*Constantes!$F$18)^2)/(Observaciones!$F235+0.95*Constantes!$F$18),0)</f>
        <v>0</v>
      </c>
      <c r="AO236" s="75">
        <f>(AN236*Escenarios!$F$9*10000)/1000</f>
        <v>0</v>
      </c>
      <c r="AP236" s="75">
        <f>(Observaciones!$F235*Constantes!$F$28)/1000</f>
        <v>0</v>
      </c>
      <c r="AQ236" s="75">
        <f>(AL236*Constantes!$F$28)/1000</f>
        <v>1.8253271962069153</v>
      </c>
      <c r="AR236" s="75">
        <f t="shared" si="40"/>
        <v>0</v>
      </c>
      <c r="AS236" s="75">
        <f>IF(AR236&gt;Constantes!$F$29,1000*((AR236-Constantes!$F$29)/(Escenarios!$F$9*10000)),0)</f>
        <v>0</v>
      </c>
      <c r="AT236" s="75">
        <f>AQ236*1000/Escenarios!$F$9/10000+AM236</f>
        <v>1.1619317963825875</v>
      </c>
      <c r="AU236" s="75">
        <f>MAX(0,AV235+Observaciones!$F235-AS236-Constantes!$D$13)</f>
        <v>0</v>
      </c>
      <c r="AV236" s="75">
        <f>AV235+Observaciones!$F235-AS236-AT236-AU236-AW235</f>
        <v>8.4478355687101878</v>
      </c>
      <c r="AW236" s="75">
        <f>MAX(0,(AV236-Constantes!$D$14)*(1-EXP(-Constantes!$D$22)))</f>
        <v>1.3049132366138094E-2</v>
      </c>
      <c r="AX236" s="75">
        <f t="shared" si="41"/>
        <v>140.5689744124233</v>
      </c>
      <c r="AY236" s="75">
        <f>MAX(0,(AX236-Constantes!$D$13)*(1-EXP(-Constantes!$D$23)))</f>
        <v>0.4529179899426885</v>
      </c>
      <c r="AZ236" s="75">
        <f t="shared" si="42"/>
        <v>0.46596712230882659</v>
      </c>
      <c r="BA236" s="75">
        <f>0.0526*AS236*Observaciones!$F235^1.218</f>
        <v>0</v>
      </c>
      <c r="BB236" s="75">
        <f>BA236*Constantes!$F$35</f>
        <v>0</v>
      </c>
      <c r="BC236" s="75">
        <f t="shared" si="43"/>
        <v>0</v>
      </c>
      <c r="BD236" s="15"/>
      <c r="BE236" s="74">
        <v>230</v>
      </c>
      <c r="BF236" s="75">
        <f>0.0526*Observaciones!$F235^2.218</f>
        <v>0</v>
      </c>
      <c r="BG236" s="75">
        <f>IF(Observaciones!$F235&gt;0.05*$BK$7,((Observaciones!$F235-0.05*$BK$7)^2)/(Observaciones!$F235+0.95*$BK$7),0)</f>
        <v>0</v>
      </c>
      <c r="BH236" s="75">
        <f>0.0526*BG236*Observaciones!$F235^1.218</f>
        <v>0</v>
      </c>
      <c r="BI236" s="28"/>
      <c r="BJ236" s="28"/>
      <c r="BK236" s="103"/>
      <c r="BL236" s="38"/>
    </row>
    <row r="237" spans="2:64" s="2" customFormat="1">
      <c r="B237" s="37"/>
      <c r="C237" s="74">
        <v>231</v>
      </c>
      <c r="D237" s="140">
        <f>ETo!$I236*((1-Constantes!$D$19)*ETo!$K236+ETo!$L236)</f>
        <v>1.8861006289932412</v>
      </c>
      <c r="E237" s="75">
        <f>MIN(D237*Constantes!$D$17,0.8*(H236+Observaciones!$F236-F237-G237-Constantes!$D$14))</f>
        <v>0.7212107838748949</v>
      </c>
      <c r="F237" s="75">
        <f>IF(Observaciones!$F236&gt;0.05*Constantes!$D$18,((Observaciones!$F236-0.05*Constantes!$D$18)^2)/(Observaciones!$F236+0.95*Constantes!$D$18),0)</f>
        <v>0</v>
      </c>
      <c r="G237" s="75">
        <f>MAX(0,H236+Observaciones!$F236-F237-Constantes!$D$13)</f>
        <v>0</v>
      </c>
      <c r="H237" s="75">
        <f>H236+Observaciones!$F236-F237-E237-G237-I236</f>
        <v>7.6678912934884966</v>
      </c>
      <c r="I237" s="75">
        <f>MAX(0,(H237-Constantes!$D$14)*(1-EXP(-Constantes!$D$22)))</f>
        <v>2.3114090504482909E-3</v>
      </c>
      <c r="J237" s="75">
        <f t="shared" si="33"/>
        <v>136.03290844657124</v>
      </c>
      <c r="K237" s="75">
        <f>MAX(0,(J237-Constantes!$D$13)*(1-EXP(-Constantes!$D$23)))</f>
        <v>0.42158509358565938</v>
      </c>
      <c r="L237" s="75">
        <f t="shared" si="34"/>
        <v>0.42389650263610767</v>
      </c>
      <c r="M237" s="75">
        <f>0.0526*F237*Observaciones!$F236^1.218</f>
        <v>0</v>
      </c>
      <c r="N237" s="75">
        <f>M237*Constantes!$D$35</f>
        <v>0</v>
      </c>
      <c r="O237" s="75">
        <f t="shared" si="35"/>
        <v>0</v>
      </c>
      <c r="P237" s="15"/>
      <c r="Q237" s="74">
        <v>231</v>
      </c>
      <c r="R237" s="140">
        <f>ETo!$I236*((1-Constantes!$E$19)*ETo!$K236+ETo!$L236)</f>
        <v>1.8861006289932412</v>
      </c>
      <c r="S237" s="75">
        <f>MIN(R237*Constantes!$E$17,0.8*(AB236+Observaciones!$F236-Y237-AA237-Constantes!$D$14))</f>
        <v>0.68320704498607088</v>
      </c>
      <c r="T237" s="75">
        <f>IF(Observaciones!$F236&gt;0.05*Constantes!$E$18,((Observaciones!$F236-0.05*Constantes!$E$18)^2)/(Observaciones!$F236+0.95*Constantes!$E$18),0)</f>
        <v>0</v>
      </c>
      <c r="U237" s="75">
        <f>(T237*Escenarios!$E$9*10000)/1000</f>
        <v>0</v>
      </c>
      <c r="V237" s="75">
        <f>(Observaciones!$F236*Constantes!$E$28)/1000</f>
        <v>0</v>
      </c>
      <c r="W237" s="75">
        <f>(R237*Constantes!$E$28)/1000</f>
        <v>7.5444025159729646</v>
      </c>
      <c r="X237" s="75">
        <f t="shared" si="36"/>
        <v>0</v>
      </c>
      <c r="Y237" s="75">
        <f>IF(X237&gt;Constantes!$E$29,1000*((X237-Constantes!$E$29)/(Escenarios!$E$9*10000)),0)</f>
        <v>0</v>
      </c>
      <c r="Z237" s="75">
        <f>W237*1000/Escenarios!$E$9/10000+S237</f>
        <v>0.69829585001801675</v>
      </c>
      <c r="AA237" s="75">
        <f>MAX(0,AB236+Observaciones!$F236-Y237-Constantes!$D$13)</f>
        <v>0</v>
      </c>
      <c r="AB237" s="75">
        <f>AB236+Observaciones!$F236-Y237-Z237-AA237-AC236</f>
        <v>7.6439555646138944</v>
      </c>
      <c r="AC237" s="75">
        <f>MAX(0,(AB237-Constantes!$D$14)*(1-EXP(-Constantes!$D$22)))</f>
        <v>1.9818787978648066E-3</v>
      </c>
      <c r="AD237" s="75">
        <f t="shared" si="37"/>
        <v>139.46258235196757</v>
      </c>
      <c r="AE237" s="75">
        <f>MAX(0,(AD237-Constantes!$D$13)*(1-EXP(-Constantes!$D$23)))</f>
        <v>0.44527558173666332</v>
      </c>
      <c r="AF237" s="75">
        <f t="shared" si="38"/>
        <v>0.44725746053452814</v>
      </c>
      <c r="AG237" s="75">
        <f>0.0526*Y237*Observaciones!$F236^1.218</f>
        <v>0</v>
      </c>
      <c r="AH237" s="75">
        <f>AG237*Constantes!$E$35</f>
        <v>0</v>
      </c>
      <c r="AI237" s="75">
        <f t="shared" si="39"/>
        <v>0</v>
      </c>
      <c r="AJ237" s="15"/>
      <c r="AK237" s="74">
        <v>231</v>
      </c>
      <c r="AL237" s="140">
        <f>ETo!$I236*((1-Constantes!$F$19)*ETo!$K236+ETo!$L236)</f>
        <v>1.8398437720276108</v>
      </c>
      <c r="AM237" s="75">
        <f>MIN(AL237*Constantes!$F$17,0.8*(AV236+Observaciones!$F236-AS237-AU237-Constantes!$D$14))</f>
        <v>0.75826845496815032</v>
      </c>
      <c r="AN237" s="75">
        <f>IF(Observaciones!$F236&gt;0.05*Constantes!$F$18,((Observaciones!$F236-0.05*Constantes!$F$18)^2)/(Observaciones!$F236+0.95*Constantes!$F$18),0)</f>
        <v>0</v>
      </c>
      <c r="AO237" s="75">
        <f>(AN237*Escenarios!$F$9*10000)/1000</f>
        <v>0</v>
      </c>
      <c r="AP237" s="75">
        <f>(Observaciones!$F236*Constantes!$F$28)/1000</f>
        <v>0</v>
      </c>
      <c r="AQ237" s="75">
        <f>(AL237*Constantes!$F$28)/1000</f>
        <v>1.8398437720276108</v>
      </c>
      <c r="AR237" s="75">
        <f t="shared" si="40"/>
        <v>0</v>
      </c>
      <c r="AS237" s="75">
        <f>IF(AR237&gt;Constantes!$F$29,1000*((AR237-Constantes!$F$29)/(Escenarios!$F$9*10000)),0)</f>
        <v>0</v>
      </c>
      <c r="AT237" s="75">
        <f>AQ237*1000/Escenarios!$F$9/10000+AM237</f>
        <v>0.76194814251220555</v>
      </c>
      <c r="AU237" s="75">
        <f>MAX(0,AV236+Observaciones!$F236-AS237-Constantes!$D$13)</f>
        <v>0</v>
      </c>
      <c r="AV237" s="75">
        <f>AV236+Observaciones!$F236-AS237-AT237-AU237-AW236</f>
        <v>7.6728382938318438</v>
      </c>
      <c r="AW237" s="75">
        <f>MAX(0,(AV237-Constantes!$D$14)*(1-EXP(-Constantes!$D$22)))</f>
        <v>2.3795158660466051E-3</v>
      </c>
      <c r="AX237" s="75">
        <f t="shared" si="41"/>
        <v>140.11605642248063</v>
      </c>
      <c r="AY237" s="75">
        <f>MAX(0,(AX237-Constantes!$D$13)*(1-EXP(-Constantes!$D$23)))</f>
        <v>0.44978945686051097</v>
      </c>
      <c r="AZ237" s="75">
        <f t="shared" si="42"/>
        <v>0.45216897272655759</v>
      </c>
      <c r="BA237" s="75">
        <f>0.0526*AS237*Observaciones!$F236^1.218</f>
        <v>0</v>
      </c>
      <c r="BB237" s="75">
        <f>BA237*Constantes!$F$35</f>
        <v>0</v>
      </c>
      <c r="BC237" s="75">
        <f t="shared" si="43"/>
        <v>0</v>
      </c>
      <c r="BD237" s="15"/>
      <c r="BE237" s="74">
        <v>231</v>
      </c>
      <c r="BF237" s="75">
        <f>0.0526*Observaciones!$F236^2.218</f>
        <v>0</v>
      </c>
      <c r="BG237" s="75">
        <f>IF(Observaciones!$F236&gt;0.05*$BK$7,((Observaciones!$F236-0.05*$BK$7)^2)/(Observaciones!$F236+0.95*$BK$7),0)</f>
        <v>0</v>
      </c>
      <c r="BH237" s="75">
        <f>0.0526*BG237*Observaciones!$F236^1.218</f>
        <v>0</v>
      </c>
      <c r="BI237" s="28"/>
      <c r="BJ237" s="28"/>
      <c r="BK237" s="103"/>
      <c r="BL237" s="38"/>
    </row>
    <row r="238" spans="2:64" s="2" customFormat="1">
      <c r="B238" s="37"/>
      <c r="C238" s="74">
        <v>232</v>
      </c>
      <c r="D238" s="140">
        <f>ETo!$I237*((1-Constantes!$D$19)*ETo!$K237+ETo!$L237)</f>
        <v>1.960839475355727</v>
      </c>
      <c r="E238" s="75">
        <f>MIN(D238*Constantes!$D$17,0.8*(H237+Observaciones!$F237-F238-G238-Constantes!$D$14))</f>
        <v>0.13431303479079731</v>
      </c>
      <c r="F238" s="75">
        <f>IF(Observaciones!$F237&gt;0.05*Constantes!$D$18,((Observaciones!$F237-0.05*Constantes!$D$18)^2)/(Observaciones!$F237+0.95*Constantes!$D$18),0)</f>
        <v>0</v>
      </c>
      <c r="G238" s="75">
        <f>MAX(0,H237+Observaciones!$F237-F238-Constantes!$D$13)</f>
        <v>0</v>
      </c>
      <c r="H238" s="75">
        <f>H237+Observaciones!$F237-F238-E238-G238-I237</f>
        <v>7.5312668496472508</v>
      </c>
      <c r="I238" s="75">
        <f>MAX(0,(H238-Constantes!$D$14)*(1-EXP(-Constantes!$D$22)))</f>
        <v>4.3045995865540924E-4</v>
      </c>
      <c r="J238" s="75">
        <f t="shared" si="33"/>
        <v>135.61132335298558</v>
      </c>
      <c r="K238" s="75">
        <f>MAX(0,(J238-Constantes!$D$13)*(1-EXP(-Constantes!$D$23)))</f>
        <v>0.41867299262803875</v>
      </c>
      <c r="L238" s="75">
        <f t="shared" si="34"/>
        <v>0.41910345258669418</v>
      </c>
      <c r="M238" s="75">
        <f>0.0526*F238*Observaciones!$F237^1.218</f>
        <v>0</v>
      </c>
      <c r="N238" s="75">
        <f>M238*Constantes!$D$35</f>
        <v>0</v>
      </c>
      <c r="O238" s="75">
        <f t="shared" si="35"/>
        <v>0</v>
      </c>
      <c r="P238" s="15"/>
      <c r="Q238" s="74">
        <v>232</v>
      </c>
      <c r="R238" s="140">
        <f>ETo!$I237*((1-Constantes!$E$19)*ETo!$K237+ETo!$L237)</f>
        <v>1.960839475355727</v>
      </c>
      <c r="S238" s="75">
        <f>MIN(R238*Constantes!$E$17,0.8*(AB237+Observaciones!$F237-Y238-AA238-Constantes!$D$14))</f>
        <v>0.1151644516911155</v>
      </c>
      <c r="T238" s="75">
        <f>IF(Observaciones!$F237&gt;0.05*Constantes!$E$18,((Observaciones!$F237-0.05*Constantes!$E$18)^2)/(Observaciones!$F237+0.95*Constantes!$E$18),0)</f>
        <v>0</v>
      </c>
      <c r="U238" s="75">
        <f>(T238*Escenarios!$E$9*10000)/1000</f>
        <v>0</v>
      </c>
      <c r="V238" s="75">
        <f>(Observaciones!$F237*Constantes!$E$28)/1000</f>
        <v>0</v>
      </c>
      <c r="W238" s="75">
        <f>(R238*Constantes!$E$28)/1000</f>
        <v>7.843357901422908</v>
      </c>
      <c r="X238" s="75">
        <f t="shared" si="36"/>
        <v>0</v>
      </c>
      <c r="Y238" s="75">
        <f>IF(X238&gt;Constantes!$E$29,1000*((X238-Constantes!$E$29)/(Escenarios!$E$9*10000)),0)</f>
        <v>0</v>
      </c>
      <c r="Z238" s="75">
        <f>W238*1000/Escenarios!$E$9/10000+S238</f>
        <v>0.13085116749396131</v>
      </c>
      <c r="AA238" s="75">
        <f>MAX(0,AB237+Observaciones!$F237-Y238-Constantes!$D$13)</f>
        <v>0</v>
      </c>
      <c r="AB238" s="75">
        <f>AB237+Observaciones!$F237-Y238-Z238-AA238-AC237</f>
        <v>7.5111225183220682</v>
      </c>
      <c r="AC238" s="75">
        <f>MAX(0,(AB238-Constantes!$D$14)*(1-EXP(-Constantes!$D$22)))</f>
        <v>1.531269965179399E-4</v>
      </c>
      <c r="AD238" s="75">
        <f t="shared" si="37"/>
        <v>139.0173067702309</v>
      </c>
      <c r="AE238" s="75">
        <f>MAX(0,(AD238-Constantes!$D$13)*(1-EXP(-Constantes!$D$23)))</f>
        <v>0.44219983862404083</v>
      </c>
      <c r="AF238" s="75">
        <f t="shared" si="38"/>
        <v>0.44235296562055876</v>
      </c>
      <c r="AG238" s="75">
        <f>0.0526*Y238*Observaciones!$F237^1.218</f>
        <v>0</v>
      </c>
      <c r="AH238" s="75">
        <f>AG238*Constantes!$E$35</f>
        <v>0</v>
      </c>
      <c r="AI238" s="75">
        <f t="shared" si="39"/>
        <v>0</v>
      </c>
      <c r="AJ238" s="15"/>
      <c r="AK238" s="74">
        <v>232</v>
      </c>
      <c r="AL238" s="140">
        <f>ETo!$I237*((1-Constantes!$F$19)*ETo!$K237+ETo!$L237)</f>
        <v>1.9130230445131753</v>
      </c>
      <c r="AM238" s="75">
        <f>MIN(AL238*Constantes!$F$17,0.8*(AV237+Observaciones!$F237-AS238-AU238-Constantes!$D$14))</f>
        <v>0.13827063506547504</v>
      </c>
      <c r="AN238" s="75">
        <f>IF(Observaciones!$F237&gt;0.05*Constantes!$F$18,((Observaciones!$F237-0.05*Constantes!$F$18)^2)/(Observaciones!$F237+0.95*Constantes!$F$18),0)</f>
        <v>0</v>
      </c>
      <c r="AO238" s="75">
        <f>(AN238*Escenarios!$F$9*10000)/1000</f>
        <v>0</v>
      </c>
      <c r="AP238" s="75">
        <f>(Observaciones!$F237*Constantes!$F$28)/1000</f>
        <v>0</v>
      </c>
      <c r="AQ238" s="75">
        <f>(AL238*Constantes!$F$28)/1000</f>
        <v>1.9130230445131753</v>
      </c>
      <c r="AR238" s="75">
        <f t="shared" si="40"/>
        <v>0</v>
      </c>
      <c r="AS238" s="75">
        <f>IF(AR238&gt;Constantes!$F$29,1000*((AR238-Constantes!$F$29)/(Escenarios!$F$9*10000)),0)</f>
        <v>0</v>
      </c>
      <c r="AT238" s="75">
        <f>AQ238*1000/Escenarios!$F$9/10000+AM238</f>
        <v>0.14209668115450139</v>
      </c>
      <c r="AU238" s="75">
        <f>MAX(0,AV237+Observaciones!$F237-AS238-Constantes!$D$13)</f>
        <v>0</v>
      </c>
      <c r="AV238" s="75">
        <f>AV237+Observaciones!$F237-AS238-AT238-AU238-AW237</f>
        <v>7.5283620968112963</v>
      </c>
      <c r="AW238" s="75">
        <f>MAX(0,(AV238-Constantes!$D$14)*(1-EXP(-Constantes!$D$22)))</f>
        <v>3.9046936798907102E-4</v>
      </c>
      <c r="AX238" s="75">
        <f t="shared" si="41"/>
        <v>139.66626696562011</v>
      </c>
      <c r="AY238" s="75">
        <f>MAX(0,(AX238-Constantes!$D$13)*(1-EXP(-Constantes!$D$23)))</f>
        <v>0.4466825341348738</v>
      </c>
      <c r="AZ238" s="75">
        <f t="shared" si="42"/>
        <v>0.44707300350286289</v>
      </c>
      <c r="BA238" s="75">
        <f>0.0526*AS238*Observaciones!$F237^1.218</f>
        <v>0</v>
      </c>
      <c r="BB238" s="75">
        <f>BA238*Constantes!$F$35</f>
        <v>0</v>
      </c>
      <c r="BC238" s="75">
        <f t="shared" si="43"/>
        <v>0</v>
      </c>
      <c r="BD238" s="15"/>
      <c r="BE238" s="74">
        <v>232</v>
      </c>
      <c r="BF238" s="75">
        <f>0.0526*Observaciones!$F237^2.218</f>
        <v>0</v>
      </c>
      <c r="BG238" s="75">
        <f>IF(Observaciones!$F237&gt;0.05*$BK$7,((Observaciones!$F237-0.05*$BK$7)^2)/(Observaciones!$F237+0.95*$BK$7),0)</f>
        <v>0</v>
      </c>
      <c r="BH238" s="75">
        <f>0.0526*BG238*Observaciones!$F237^1.218</f>
        <v>0</v>
      </c>
      <c r="BI238" s="28"/>
      <c r="BJ238" s="28"/>
      <c r="BK238" s="103"/>
      <c r="BL238" s="38"/>
    </row>
    <row r="239" spans="2:64" s="2" customFormat="1">
      <c r="B239" s="37"/>
      <c r="C239" s="74">
        <v>233</v>
      </c>
      <c r="D239" s="140">
        <f>ETo!$I238*((1-Constantes!$D$19)*ETo!$K238+ETo!$L238)</f>
        <v>1.924430897239878</v>
      </c>
      <c r="E239" s="75">
        <f>MIN(D239*Constantes!$D$17,0.8*(H238+Observaciones!$F238-F239-G239-Constantes!$D$14))</f>
        <v>2.5013479717800637E-2</v>
      </c>
      <c r="F239" s="75">
        <f>IF(Observaciones!$F238&gt;0.05*Constantes!$D$18,((Observaciones!$F238-0.05*Constantes!$D$18)^2)/(Observaciones!$F238+0.95*Constantes!$D$18),0)</f>
        <v>0</v>
      </c>
      <c r="G239" s="75">
        <f>MAX(0,H238+Observaciones!$F238-F239-Constantes!$D$13)</f>
        <v>0</v>
      </c>
      <c r="H239" s="75">
        <f>H238+Observaciones!$F238-F239-E239-G239-I238</f>
        <v>7.505822909970794</v>
      </c>
      <c r="I239" s="75">
        <f>MAX(0,(H239-Constantes!$D$14)*(1-EXP(-Constantes!$D$22)))</f>
        <v>8.0165722276486737E-5</v>
      </c>
      <c r="J239" s="75">
        <f t="shared" si="33"/>
        <v>135.19265036035753</v>
      </c>
      <c r="K239" s="75">
        <f>MAX(0,(J239-Constantes!$D$13)*(1-EXP(-Constantes!$D$23)))</f>
        <v>0.41578100702107074</v>
      </c>
      <c r="L239" s="75">
        <f t="shared" si="34"/>
        <v>0.41586117274334722</v>
      </c>
      <c r="M239" s="75">
        <f>0.0526*F239*Observaciones!$F238^1.218</f>
        <v>0</v>
      </c>
      <c r="N239" s="75">
        <f>M239*Constantes!$D$35</f>
        <v>0</v>
      </c>
      <c r="O239" s="75">
        <f t="shared" si="35"/>
        <v>0</v>
      </c>
      <c r="P239" s="15"/>
      <c r="Q239" s="74">
        <v>233</v>
      </c>
      <c r="R239" s="140">
        <f>ETo!$I238*((1-Constantes!$E$19)*ETo!$K238+ETo!$L238)</f>
        <v>1.924430897239878</v>
      </c>
      <c r="S239" s="75">
        <f>MIN(R239*Constantes!$E$17,0.8*(AB238+Observaciones!$F238-Y239-AA239-Constantes!$D$14))</f>
        <v>8.8980146576545845E-3</v>
      </c>
      <c r="T239" s="75">
        <f>IF(Observaciones!$F238&gt;0.05*Constantes!$E$18,((Observaciones!$F238-0.05*Constantes!$E$18)^2)/(Observaciones!$F238+0.95*Constantes!$E$18),0)</f>
        <v>0</v>
      </c>
      <c r="U239" s="75">
        <f>(T239*Escenarios!$E$9*10000)/1000</f>
        <v>0</v>
      </c>
      <c r="V239" s="75">
        <f>(Observaciones!$F238*Constantes!$E$28)/1000</f>
        <v>0</v>
      </c>
      <c r="W239" s="75">
        <f>(R239*Constantes!$E$28)/1000</f>
        <v>7.6977235889595121</v>
      </c>
      <c r="X239" s="75">
        <f t="shared" si="36"/>
        <v>0</v>
      </c>
      <c r="Y239" s="75">
        <f>IF(X239&gt;Constantes!$E$29,1000*((X239-Constantes!$E$29)/(Escenarios!$E$9*10000)),0)</f>
        <v>0</v>
      </c>
      <c r="Z239" s="75">
        <f>W239*1000/Escenarios!$E$9/10000+S239</f>
        <v>2.4293461835573609E-2</v>
      </c>
      <c r="AA239" s="75">
        <f>MAX(0,AB238+Observaciones!$F238-Y239-Constantes!$D$13)</f>
        <v>0</v>
      </c>
      <c r="AB239" s="75">
        <f>AB238+Observaciones!$F238-Y239-Z239-AA239-AC238</f>
        <v>7.4866759294899765</v>
      </c>
      <c r="AC239" s="75">
        <f>MAX(0,(AB239-Constantes!$D$14)*(1-EXP(-Constantes!$D$22)))</f>
        <v>0</v>
      </c>
      <c r="AD239" s="75">
        <f t="shared" si="37"/>
        <v>138.57510693160685</v>
      </c>
      <c r="AE239" s="75">
        <f>MAX(0,(AD239-Constantes!$D$13)*(1-EXP(-Constantes!$D$23)))</f>
        <v>0.43914534122100318</v>
      </c>
      <c r="AF239" s="75">
        <f t="shared" si="38"/>
        <v>0.43914534122100318</v>
      </c>
      <c r="AG239" s="75">
        <f>0.0526*Y239*Observaciones!$F238^1.218</f>
        <v>0</v>
      </c>
      <c r="AH239" s="75">
        <f>AG239*Constantes!$E$35</f>
        <v>0</v>
      </c>
      <c r="AI239" s="75">
        <f t="shared" si="39"/>
        <v>0</v>
      </c>
      <c r="AJ239" s="15"/>
      <c r="AK239" s="74">
        <v>233</v>
      </c>
      <c r="AL239" s="140">
        <f>ETo!$I238*((1-Constantes!$F$19)*ETo!$K238+ETo!$L238)</f>
        <v>1.8774463548171296</v>
      </c>
      <c r="AM239" s="75">
        <f>MIN(AL239*Constantes!$F$17,0.8*(AV238+Observaciones!$F238-AS239-AU239-Constantes!$D$14))</f>
        <v>2.2689677449037049E-2</v>
      </c>
      <c r="AN239" s="75">
        <f>IF(Observaciones!$F238&gt;0.05*Constantes!$F$18,((Observaciones!$F238-0.05*Constantes!$F$18)^2)/(Observaciones!$F238+0.95*Constantes!$F$18),0)</f>
        <v>0</v>
      </c>
      <c r="AO239" s="75">
        <f>(AN239*Escenarios!$F$9*10000)/1000</f>
        <v>0</v>
      </c>
      <c r="AP239" s="75">
        <f>(Observaciones!$F238*Constantes!$F$28)/1000</f>
        <v>0</v>
      </c>
      <c r="AQ239" s="75">
        <f>(AL239*Constantes!$F$28)/1000</f>
        <v>1.8774463548171296</v>
      </c>
      <c r="AR239" s="75">
        <f t="shared" si="40"/>
        <v>0</v>
      </c>
      <c r="AS239" s="75">
        <f>IF(AR239&gt;Constantes!$F$29,1000*((AR239-Constantes!$F$29)/(Escenarios!$F$9*10000)),0)</f>
        <v>0</v>
      </c>
      <c r="AT239" s="75">
        <f>AQ239*1000/Escenarios!$F$9/10000+AM239</f>
        <v>2.6444570158671306E-2</v>
      </c>
      <c r="AU239" s="75">
        <f>MAX(0,AV238+Observaciones!$F238-AS239-Constantes!$D$13)</f>
        <v>0</v>
      </c>
      <c r="AV239" s="75">
        <f>AV238+Observaciones!$F238-AS239-AT239-AU239-AW238</f>
        <v>7.501527057284636</v>
      </c>
      <c r="AW239" s="75">
        <f>MAX(0,(AV239-Constantes!$D$14)*(1-EXP(-Constantes!$D$22)))</f>
        <v>2.1023448893152022E-5</v>
      </c>
      <c r="AX239" s="75">
        <f t="shared" si="41"/>
        <v>139.21958443148523</v>
      </c>
      <c r="AY239" s="75">
        <f>MAX(0,(AX239-Constantes!$D$13)*(1-EXP(-Constantes!$D$23)))</f>
        <v>0.44359707249214075</v>
      </c>
      <c r="AZ239" s="75">
        <f t="shared" si="42"/>
        <v>0.44361809594103391</v>
      </c>
      <c r="BA239" s="75">
        <f>0.0526*AS239*Observaciones!$F238^1.218</f>
        <v>0</v>
      </c>
      <c r="BB239" s="75">
        <f>BA239*Constantes!$F$35</f>
        <v>0</v>
      </c>
      <c r="BC239" s="75">
        <f t="shared" si="43"/>
        <v>0</v>
      </c>
      <c r="BD239" s="15"/>
      <c r="BE239" s="74">
        <v>233</v>
      </c>
      <c r="BF239" s="75">
        <f>0.0526*Observaciones!$F238^2.218</f>
        <v>0</v>
      </c>
      <c r="BG239" s="75">
        <f>IF(Observaciones!$F238&gt;0.05*$BK$7,((Observaciones!$F238-0.05*$BK$7)^2)/(Observaciones!$F238+0.95*$BK$7),0)</f>
        <v>0</v>
      </c>
      <c r="BH239" s="75">
        <f>0.0526*BG239*Observaciones!$F238^1.218</f>
        <v>0</v>
      </c>
      <c r="BI239" s="28"/>
      <c r="BJ239" s="28"/>
      <c r="BK239" s="103"/>
      <c r="BL239" s="38"/>
    </row>
    <row r="240" spans="2:64" s="2" customFormat="1">
      <c r="B240" s="37"/>
      <c r="C240" s="74">
        <v>234</v>
      </c>
      <c r="D240" s="140">
        <f>ETo!$I239*((1-Constantes!$D$19)*ETo!$K239+ETo!$L239)</f>
        <v>2.0414136235577747</v>
      </c>
      <c r="E240" s="75">
        <f>MIN(D240*Constantes!$D$17,0.8*(H239+Observaciones!$F239-F240-G240-Constantes!$D$14))</f>
        <v>4.6583279766352348E-3</v>
      </c>
      <c r="F240" s="75">
        <f>IF(Observaciones!$F239&gt;0.05*Constantes!$D$18,((Observaciones!$F239-0.05*Constantes!$D$18)^2)/(Observaciones!$F239+0.95*Constantes!$D$18),0)</f>
        <v>0</v>
      </c>
      <c r="G240" s="75">
        <f>MAX(0,H239+Observaciones!$F239-F240-Constantes!$D$13)</f>
        <v>0</v>
      </c>
      <c r="H240" s="75">
        <f>H239+Observaciones!$F239-F240-E240-G240-I239</f>
        <v>7.5010844162718824</v>
      </c>
      <c r="I240" s="75">
        <f>MAX(0,(H240-Constantes!$D$14)*(1-EXP(-Constantes!$D$22)))</f>
        <v>1.4929479267214489E-5</v>
      </c>
      <c r="J240" s="75">
        <f t="shared" si="33"/>
        <v>134.77686935333645</v>
      </c>
      <c r="K240" s="75">
        <f>MAX(0,(J240-Constantes!$D$13)*(1-EXP(-Constantes!$D$23)))</f>
        <v>0.41290899781787882</v>
      </c>
      <c r="L240" s="75">
        <f t="shared" si="34"/>
        <v>0.41292392729714605</v>
      </c>
      <c r="M240" s="75">
        <f>0.0526*F240*Observaciones!$F239^1.218</f>
        <v>0</v>
      </c>
      <c r="N240" s="75">
        <f>M240*Constantes!$D$35</f>
        <v>0</v>
      </c>
      <c r="O240" s="75">
        <f t="shared" si="35"/>
        <v>0</v>
      </c>
      <c r="P240" s="15"/>
      <c r="Q240" s="74">
        <v>234</v>
      </c>
      <c r="R240" s="140">
        <f>ETo!$I239*((1-Constantes!$E$19)*ETo!$K239+ETo!$L239)</f>
        <v>2.0414136235577747</v>
      </c>
      <c r="S240" s="75">
        <f>MIN(R240*Constantes!$E$17,0.8*(AB239+Observaciones!$F239-Y240-AA240-Constantes!$D$14))</f>
        <v>-1.0659256408018791E-2</v>
      </c>
      <c r="T240" s="75">
        <f>IF(Observaciones!$F239&gt;0.05*Constantes!$E$18,((Observaciones!$F239-0.05*Constantes!$E$18)^2)/(Observaciones!$F239+0.95*Constantes!$E$18),0)</f>
        <v>0</v>
      </c>
      <c r="U240" s="75">
        <f>(T240*Escenarios!$E$9*10000)/1000</f>
        <v>0</v>
      </c>
      <c r="V240" s="75">
        <f>(Observaciones!$F239*Constantes!$E$28)/1000</f>
        <v>0</v>
      </c>
      <c r="W240" s="75">
        <f>(R240*Constantes!$E$28)/1000</f>
        <v>8.1656544942310987</v>
      </c>
      <c r="X240" s="75">
        <f t="shared" si="36"/>
        <v>0</v>
      </c>
      <c r="Y240" s="75">
        <f>IF(X240&gt;Constantes!$E$29,1000*((X240-Constantes!$E$29)/(Escenarios!$E$9*10000)),0)</f>
        <v>0</v>
      </c>
      <c r="Z240" s="75">
        <f>W240*1000/Escenarios!$E$9/10000+S240</f>
        <v>5.6720525804434055E-3</v>
      </c>
      <c r="AA240" s="75">
        <f>MAX(0,AB239+Observaciones!$F239-Y240-Constantes!$D$13)</f>
        <v>0</v>
      </c>
      <c r="AB240" s="75">
        <f>AB239+Observaciones!$F239-Y240-Z240-AA240-AC239</f>
        <v>7.4810038769095328</v>
      </c>
      <c r="AC240" s="75">
        <f>MAX(0,(AB240-Constantes!$D$14)*(1-EXP(-Constantes!$D$22)))</f>
        <v>0</v>
      </c>
      <c r="AD240" s="75">
        <f t="shared" si="37"/>
        <v>138.13596159038585</v>
      </c>
      <c r="AE240" s="75">
        <f>MAX(0,(AD240-Constantes!$D$13)*(1-EXP(-Constantes!$D$23)))</f>
        <v>0.4361119427727147</v>
      </c>
      <c r="AF240" s="75">
        <f t="shared" si="38"/>
        <v>0.4361119427727147</v>
      </c>
      <c r="AG240" s="75">
        <f>0.0526*Y240*Observaciones!$F239^1.218</f>
        <v>0</v>
      </c>
      <c r="AH240" s="75">
        <f>AG240*Constantes!$E$35</f>
        <v>0</v>
      </c>
      <c r="AI240" s="75">
        <f t="shared" si="39"/>
        <v>0</v>
      </c>
      <c r="AJ240" s="15"/>
      <c r="AK240" s="74">
        <v>234</v>
      </c>
      <c r="AL240" s="140">
        <f>ETo!$I239*((1-Constantes!$F$19)*ETo!$K239+ETo!$L239)</f>
        <v>1.9920249901202183</v>
      </c>
      <c r="AM240" s="75">
        <f>MIN(AL240*Constantes!$F$17,0.8*(AV239+Observaciones!$F239-AS240-AU240-Constantes!$D$14))</f>
        <v>1.2216458277087838E-3</v>
      </c>
      <c r="AN240" s="75">
        <f>IF(Observaciones!$F239&gt;0.05*Constantes!$F$18,((Observaciones!$F239-0.05*Constantes!$F$18)^2)/(Observaciones!$F239+0.95*Constantes!$F$18),0)</f>
        <v>0</v>
      </c>
      <c r="AO240" s="75">
        <f>(AN240*Escenarios!$F$9*10000)/1000</f>
        <v>0</v>
      </c>
      <c r="AP240" s="75">
        <f>(Observaciones!$F239*Constantes!$F$28)/1000</f>
        <v>0</v>
      </c>
      <c r="AQ240" s="75">
        <f>(AL240*Constantes!$F$28)/1000</f>
        <v>1.9920249901202183</v>
      </c>
      <c r="AR240" s="75">
        <f t="shared" si="40"/>
        <v>0</v>
      </c>
      <c r="AS240" s="75">
        <f>IF(AR240&gt;Constantes!$F$29,1000*((AR240-Constantes!$F$29)/(Escenarios!$F$9*10000)),0)</f>
        <v>0</v>
      </c>
      <c r="AT240" s="75">
        <f>AQ240*1000/Escenarios!$F$9/10000+AM240</f>
        <v>5.2056958079492203E-3</v>
      </c>
      <c r="AU240" s="75">
        <f>MAX(0,AV239+Observaciones!$F239-AS240-Constantes!$D$13)</f>
        <v>0</v>
      </c>
      <c r="AV240" s="75">
        <f>AV239+Observaciones!$F239-AS240-AT240-AU240-AW239</f>
        <v>7.4963003380277939</v>
      </c>
      <c r="AW240" s="75">
        <f>MAX(0,(AV240-Constantes!$D$14)*(1-EXP(-Constantes!$D$22)))</f>
        <v>0</v>
      </c>
      <c r="AX240" s="75">
        <f t="shared" si="41"/>
        <v>138.77598735899309</v>
      </c>
      <c r="AY240" s="75">
        <f>MAX(0,(AX240-Constantes!$D$13)*(1-EXP(-Constantes!$D$23)))</f>
        <v>0.44053292368978381</v>
      </c>
      <c r="AZ240" s="75">
        <f t="shared" si="42"/>
        <v>0.44053292368978381</v>
      </c>
      <c r="BA240" s="75">
        <f>0.0526*AS240*Observaciones!$F239^1.218</f>
        <v>0</v>
      </c>
      <c r="BB240" s="75">
        <f>BA240*Constantes!$F$35</f>
        <v>0</v>
      </c>
      <c r="BC240" s="75">
        <f t="shared" si="43"/>
        <v>0</v>
      </c>
      <c r="BD240" s="15"/>
      <c r="BE240" s="74">
        <v>234</v>
      </c>
      <c r="BF240" s="75">
        <f>0.0526*Observaciones!$F239^2.218</f>
        <v>0</v>
      </c>
      <c r="BG240" s="75">
        <f>IF(Observaciones!$F239&gt;0.05*$BK$7,((Observaciones!$F239-0.05*$BK$7)^2)/(Observaciones!$F239+0.95*$BK$7),0)</f>
        <v>0</v>
      </c>
      <c r="BH240" s="75">
        <f>0.0526*BG240*Observaciones!$F239^1.218</f>
        <v>0</v>
      </c>
      <c r="BI240" s="28"/>
      <c r="BJ240" s="28"/>
      <c r="BK240" s="103"/>
      <c r="BL240" s="38"/>
    </row>
    <row r="241" spans="2:64" s="2" customFormat="1">
      <c r="B241" s="37"/>
      <c r="C241" s="74">
        <v>235</v>
      </c>
      <c r="D241" s="140">
        <f>ETo!$I240*((1-Constantes!$D$19)*ETo!$K240+ETo!$L240)</f>
        <v>1.9631533424187086</v>
      </c>
      <c r="E241" s="75">
        <f>MIN(D241*Constantes!$D$17,0.8*(H240+Observaciones!$F240-F241-G241-Constantes!$D$14))</f>
        <v>8.6753301750590599E-4</v>
      </c>
      <c r="F241" s="75">
        <f>IF(Observaciones!$F240&gt;0.05*Constantes!$D$18,((Observaciones!$F240-0.05*Constantes!$D$18)^2)/(Observaciones!$F240+0.95*Constantes!$D$18),0)</f>
        <v>0</v>
      </c>
      <c r="G241" s="75">
        <f>MAX(0,H240+Observaciones!$F240-F241-Constantes!$D$13)</f>
        <v>0</v>
      </c>
      <c r="H241" s="75">
        <f>H240+Observaciones!$F240-F241-E241-G241-I240</f>
        <v>7.5002019537751092</v>
      </c>
      <c r="I241" s="75">
        <f>MAX(0,(H241-Constantes!$D$14)*(1-EXP(-Constantes!$D$22)))</f>
        <v>2.7803573006104691E-6</v>
      </c>
      <c r="J241" s="75">
        <f t="shared" si="33"/>
        <v>134.36396035551857</v>
      </c>
      <c r="K241" s="75">
        <f>MAX(0,(J241-Constantes!$D$13)*(1-EXP(-Constantes!$D$23)))</f>
        <v>0.41005682703136287</v>
      </c>
      <c r="L241" s="75">
        <f t="shared" si="34"/>
        <v>0.41005960738866348</v>
      </c>
      <c r="M241" s="75">
        <f>0.0526*F241*Observaciones!$F240^1.218</f>
        <v>0</v>
      </c>
      <c r="N241" s="75">
        <f>M241*Constantes!$D$35</f>
        <v>0</v>
      </c>
      <c r="O241" s="75">
        <f t="shared" si="35"/>
        <v>0</v>
      </c>
      <c r="P241" s="15"/>
      <c r="Q241" s="74">
        <v>235</v>
      </c>
      <c r="R241" s="140">
        <f>ETo!$I240*((1-Constantes!$E$19)*ETo!$K240+ETo!$L240)</f>
        <v>1.9631533424187086</v>
      </c>
      <c r="S241" s="75">
        <f>MIN(R241*Constantes!$E$17,0.8*(AB240+Observaciones!$F240-Y241-AA241-Constantes!$D$14))</f>
        <v>-1.5196898472373732E-2</v>
      </c>
      <c r="T241" s="75">
        <f>IF(Observaciones!$F240&gt;0.05*Constantes!$E$18,((Observaciones!$F240-0.05*Constantes!$E$18)^2)/(Observaciones!$F240+0.95*Constantes!$E$18),0)</f>
        <v>0</v>
      </c>
      <c r="U241" s="75">
        <f>(T241*Escenarios!$E$9*10000)/1000</f>
        <v>0</v>
      </c>
      <c r="V241" s="75">
        <f>(Observaciones!$F240*Constantes!$E$28)/1000</f>
        <v>0</v>
      </c>
      <c r="W241" s="75">
        <f>(R241*Constantes!$E$28)/1000</f>
        <v>7.8526133696748346</v>
      </c>
      <c r="X241" s="75">
        <f t="shared" si="36"/>
        <v>0</v>
      </c>
      <c r="Y241" s="75">
        <f>IF(X241&gt;Constantes!$E$29,1000*((X241-Constantes!$E$29)/(Escenarios!$E$9*10000)),0)</f>
        <v>0</v>
      </c>
      <c r="Z241" s="75">
        <f>W241*1000/Escenarios!$E$9/10000+S241</f>
        <v>5.0832826697593501E-4</v>
      </c>
      <c r="AA241" s="75">
        <f>MAX(0,AB240+Observaciones!$F240-Y241-Constantes!$D$13)</f>
        <v>0</v>
      </c>
      <c r="AB241" s="75">
        <f>AB240+Observaciones!$F240-Y241-Z241-AA241-AC240</f>
        <v>7.4804955486425566</v>
      </c>
      <c r="AC241" s="75">
        <f>MAX(0,(AB241-Constantes!$D$14)*(1-EXP(-Constantes!$D$22)))</f>
        <v>0</v>
      </c>
      <c r="AD241" s="75">
        <f t="shared" si="37"/>
        <v>137.69984964761312</v>
      </c>
      <c r="AE241" s="75">
        <f>MAX(0,(AD241-Constantes!$D$13)*(1-EXP(-Constantes!$D$23)))</f>
        <v>0.43309949753804894</v>
      </c>
      <c r="AF241" s="75">
        <f t="shared" si="38"/>
        <v>0.43309949753804894</v>
      </c>
      <c r="AG241" s="75">
        <f>0.0526*Y241*Observaciones!$F240^1.218</f>
        <v>0</v>
      </c>
      <c r="AH241" s="75">
        <f>AG241*Constantes!$E$35</f>
        <v>0</v>
      </c>
      <c r="AI241" s="75">
        <f t="shared" si="39"/>
        <v>0</v>
      </c>
      <c r="AJ241" s="15"/>
      <c r="AK241" s="74">
        <v>235</v>
      </c>
      <c r="AL241" s="140">
        <f>ETo!$I240*((1-Constantes!$F$19)*ETo!$K240+ETo!$L240)</f>
        <v>1.9154388212721332</v>
      </c>
      <c r="AM241" s="75">
        <f>MIN(AL241*Constantes!$F$17,0.8*(AV240+Observaciones!$F240-AS241-AU241-Constantes!$D$14))</f>
        <v>-2.9597295777648472E-3</v>
      </c>
      <c r="AN241" s="75">
        <f>IF(Observaciones!$F240&gt;0.05*Constantes!$F$18,((Observaciones!$F240-0.05*Constantes!$F$18)^2)/(Observaciones!$F240+0.95*Constantes!$F$18),0)</f>
        <v>0</v>
      </c>
      <c r="AO241" s="75">
        <f>(AN241*Escenarios!$F$9*10000)/1000</f>
        <v>0</v>
      </c>
      <c r="AP241" s="75">
        <f>(Observaciones!$F240*Constantes!$F$28)/1000</f>
        <v>0</v>
      </c>
      <c r="AQ241" s="75">
        <f>(AL241*Constantes!$F$28)/1000</f>
        <v>1.9154388212721332</v>
      </c>
      <c r="AR241" s="75">
        <f t="shared" si="40"/>
        <v>0</v>
      </c>
      <c r="AS241" s="75">
        <f>IF(AR241&gt;Constantes!$F$29,1000*((AR241-Constantes!$F$29)/(Escenarios!$F$9*10000)),0)</f>
        <v>0</v>
      </c>
      <c r="AT241" s="75">
        <f>AQ241*1000/Escenarios!$F$9/10000+AM241</f>
        <v>8.7114806477941878E-4</v>
      </c>
      <c r="AU241" s="75">
        <f>MAX(0,AV240+Observaciones!$F240-AS241-Constantes!$D$13)</f>
        <v>0</v>
      </c>
      <c r="AV241" s="75">
        <f>AV240+Observaciones!$F240-AS241-AT241-AU241-AW240</f>
        <v>7.4954291899630148</v>
      </c>
      <c r="AW241" s="75">
        <f>MAX(0,(AV241-Constantes!$D$14)*(1-EXP(-Constantes!$D$22)))</f>
        <v>0</v>
      </c>
      <c r="AX241" s="75">
        <f t="shared" si="41"/>
        <v>138.33545443530332</v>
      </c>
      <c r="AY241" s="75">
        <f>MAX(0,(AX241-Constantes!$D$13)*(1-EXP(-Constantes!$D$23)))</f>
        <v>0.43748994050926082</v>
      </c>
      <c r="AZ241" s="75">
        <f t="shared" si="42"/>
        <v>0.43748994050926082</v>
      </c>
      <c r="BA241" s="75">
        <f>0.0526*AS241*Observaciones!$F240^1.218</f>
        <v>0</v>
      </c>
      <c r="BB241" s="75">
        <f>BA241*Constantes!$F$35</f>
        <v>0</v>
      </c>
      <c r="BC241" s="75">
        <f t="shared" si="43"/>
        <v>0</v>
      </c>
      <c r="BD241" s="15"/>
      <c r="BE241" s="74">
        <v>235</v>
      </c>
      <c r="BF241" s="75">
        <f>0.0526*Observaciones!$F240^2.218</f>
        <v>0</v>
      </c>
      <c r="BG241" s="75">
        <f>IF(Observaciones!$F240&gt;0.05*$BK$7,((Observaciones!$F240-0.05*$BK$7)^2)/(Observaciones!$F240+0.95*$BK$7),0)</f>
        <v>0</v>
      </c>
      <c r="BH241" s="75">
        <f>0.0526*BG241*Observaciones!$F240^1.218</f>
        <v>0</v>
      </c>
      <c r="BI241" s="28"/>
      <c r="BJ241" s="28"/>
      <c r="BK241" s="103"/>
      <c r="BL241" s="38"/>
    </row>
    <row r="242" spans="2:64" s="2" customFormat="1">
      <c r="B242" s="37"/>
      <c r="C242" s="74">
        <v>236</v>
      </c>
      <c r="D242" s="140">
        <f>ETo!$I241*((1-Constantes!$D$19)*ETo!$K241+ETo!$L241)</f>
        <v>1.9870113238731946</v>
      </c>
      <c r="E242" s="75">
        <f>MIN(D242*Constantes!$D$17,0.8*(H241+Observaciones!$F241-F242-G242-Constantes!$D$14))</f>
        <v>1.6156302008738522E-4</v>
      </c>
      <c r="F242" s="75">
        <f>IF(Observaciones!$F241&gt;0.05*Constantes!$D$18,((Observaciones!$F241-0.05*Constantes!$D$18)^2)/(Observaciones!$F241+0.95*Constantes!$D$18),0)</f>
        <v>0</v>
      </c>
      <c r="G242" s="75">
        <f>MAX(0,H241+Observaciones!$F241-F242-Constantes!$D$13)</f>
        <v>0</v>
      </c>
      <c r="H242" s="75">
        <f>H241+Observaciones!$F241-F242-E242-G242-I241</f>
        <v>7.5000376103977207</v>
      </c>
      <c r="I242" s="75">
        <f>MAX(0,(H242-Constantes!$D$14)*(1-EXP(-Constantes!$D$22)))</f>
        <v>5.1779345954255301E-7</v>
      </c>
      <c r="J242" s="75">
        <f t="shared" si="33"/>
        <v>133.95390352848722</v>
      </c>
      <c r="K242" s="75">
        <f>MAX(0,(J242-Constantes!$D$13)*(1-EXP(-Constantes!$D$23)))</f>
        <v>0.4072243576275692</v>
      </c>
      <c r="L242" s="75">
        <f t="shared" si="34"/>
        <v>0.40722487542102875</v>
      </c>
      <c r="M242" s="75">
        <f>0.0526*F242*Observaciones!$F241^1.218</f>
        <v>0</v>
      </c>
      <c r="N242" s="75">
        <f>M242*Constantes!$D$35</f>
        <v>0</v>
      </c>
      <c r="O242" s="75">
        <f t="shared" si="35"/>
        <v>0</v>
      </c>
      <c r="P242" s="15"/>
      <c r="Q242" s="74">
        <v>236</v>
      </c>
      <c r="R242" s="140">
        <f>ETo!$I241*((1-Constantes!$E$19)*ETo!$K241+ETo!$L241)</f>
        <v>1.9870113238731946</v>
      </c>
      <c r="S242" s="75">
        <f>MIN(R242*Constantes!$E$17,0.8*(AB241+Observaciones!$F241-Y242-AA242-Constantes!$D$14))</f>
        <v>-1.5603561085954711E-2</v>
      </c>
      <c r="T242" s="75">
        <f>IF(Observaciones!$F241&gt;0.05*Constantes!$E$18,((Observaciones!$F241-0.05*Constantes!$E$18)^2)/(Observaciones!$F241+0.95*Constantes!$E$18),0)</f>
        <v>0</v>
      </c>
      <c r="U242" s="75">
        <f>(T242*Escenarios!$E$9*10000)/1000</f>
        <v>0</v>
      </c>
      <c r="V242" s="75">
        <f>(Observaciones!$F241*Constantes!$E$28)/1000</f>
        <v>0</v>
      </c>
      <c r="W242" s="75">
        <f>(R242*Constantes!$E$28)/1000</f>
        <v>7.9480452954927783</v>
      </c>
      <c r="X242" s="75">
        <f t="shared" si="36"/>
        <v>0</v>
      </c>
      <c r="Y242" s="75">
        <f>IF(X242&gt;Constantes!$E$29,1000*((X242-Constantes!$E$29)/(Escenarios!$E$9*10000)),0)</f>
        <v>0</v>
      </c>
      <c r="Z242" s="75">
        <f>W242*1000/Escenarios!$E$9/10000+S242</f>
        <v>2.9252950503084671E-4</v>
      </c>
      <c r="AA242" s="75">
        <f>MAX(0,AB241+Observaciones!$F241-Y242-Constantes!$D$13)</f>
        <v>0</v>
      </c>
      <c r="AB242" s="75">
        <f>AB241+Observaciones!$F241-Y242-Z242-AA242-AC241</f>
        <v>7.4802030191375257</v>
      </c>
      <c r="AC242" s="75">
        <f>MAX(0,(AB242-Constantes!$D$14)*(1-EXP(-Constantes!$D$22)))</f>
        <v>0</v>
      </c>
      <c r="AD242" s="75">
        <f t="shared" si="37"/>
        <v>137.26675015007507</v>
      </c>
      <c r="AE242" s="75">
        <f>MAX(0,(AD242-Constantes!$D$13)*(1-EXP(-Constantes!$D$23)))</f>
        <v>0.43010786078258739</v>
      </c>
      <c r="AF242" s="75">
        <f t="shared" si="38"/>
        <v>0.43010786078258739</v>
      </c>
      <c r="AG242" s="75">
        <f>0.0526*Y242*Observaciones!$F241^1.218</f>
        <v>0</v>
      </c>
      <c r="AH242" s="75">
        <f>AG242*Constantes!$E$35</f>
        <v>0</v>
      </c>
      <c r="AI242" s="75">
        <f t="shared" si="39"/>
        <v>0</v>
      </c>
      <c r="AJ242" s="15"/>
      <c r="AK242" s="74">
        <v>236</v>
      </c>
      <c r="AL242" s="140">
        <f>ETo!$I241*((1-Constantes!$F$19)*ETo!$K241+ETo!$L241)</f>
        <v>1.938838322812144</v>
      </c>
      <c r="AM242" s="75">
        <f>MIN(AL242*Constantes!$F$17,0.8*(AV241+Observaciones!$F241-AS242-AU242-Constantes!$D$14))</f>
        <v>-3.6566480295881832E-3</v>
      </c>
      <c r="AN242" s="75">
        <f>IF(Observaciones!$F241&gt;0.05*Constantes!$F$18,((Observaciones!$F241-0.05*Constantes!$F$18)^2)/(Observaciones!$F241+0.95*Constantes!$F$18),0)</f>
        <v>0</v>
      </c>
      <c r="AO242" s="75">
        <f>(AN242*Escenarios!$F$9*10000)/1000</f>
        <v>0</v>
      </c>
      <c r="AP242" s="75">
        <f>(Observaciones!$F241*Constantes!$F$28)/1000</f>
        <v>0</v>
      </c>
      <c r="AQ242" s="75">
        <f>(AL242*Constantes!$F$28)/1000</f>
        <v>1.938838322812144</v>
      </c>
      <c r="AR242" s="75">
        <f t="shared" si="40"/>
        <v>0</v>
      </c>
      <c r="AS242" s="75">
        <f>IF(AR242&gt;Constantes!$F$29,1000*((AR242-Constantes!$F$29)/(Escenarios!$F$9*10000)),0)</f>
        <v>0</v>
      </c>
      <c r="AT242" s="75">
        <f>AQ242*1000/Escenarios!$F$9/10000+AM242</f>
        <v>2.2102861603610479E-4</v>
      </c>
      <c r="AU242" s="75">
        <f>MAX(0,AV241+Observaciones!$F241-AS242-Constantes!$D$13)</f>
        <v>0</v>
      </c>
      <c r="AV242" s="75">
        <f>AV241+Observaciones!$F241-AS242-AT242-AU242-AW241</f>
        <v>7.4952081613469783</v>
      </c>
      <c r="AW242" s="75">
        <f>MAX(0,(AV242-Constantes!$D$14)*(1-EXP(-Constantes!$D$22)))</f>
        <v>0</v>
      </c>
      <c r="AX242" s="75">
        <f t="shared" si="41"/>
        <v>137.89796449479405</v>
      </c>
      <c r="AY242" s="75">
        <f>MAX(0,(AX242-Constantes!$D$13)*(1-EXP(-Constantes!$D$23)))</f>
        <v>0.43446797674894216</v>
      </c>
      <c r="AZ242" s="75">
        <f t="shared" si="42"/>
        <v>0.43446797674894216</v>
      </c>
      <c r="BA242" s="75">
        <f>0.0526*AS242*Observaciones!$F241^1.218</f>
        <v>0</v>
      </c>
      <c r="BB242" s="75">
        <f>BA242*Constantes!$F$35</f>
        <v>0</v>
      </c>
      <c r="BC242" s="75">
        <f t="shared" si="43"/>
        <v>0</v>
      </c>
      <c r="BD242" s="15"/>
      <c r="BE242" s="74">
        <v>236</v>
      </c>
      <c r="BF242" s="75">
        <f>0.0526*Observaciones!$F241^2.218</f>
        <v>0</v>
      </c>
      <c r="BG242" s="75">
        <f>IF(Observaciones!$F241&gt;0.05*$BK$7,((Observaciones!$F241-0.05*$BK$7)^2)/(Observaciones!$F241+0.95*$BK$7),0)</f>
        <v>0</v>
      </c>
      <c r="BH242" s="75">
        <f>0.0526*BG242*Observaciones!$F241^1.218</f>
        <v>0</v>
      </c>
      <c r="BI242" s="28"/>
      <c r="BJ242" s="28"/>
      <c r="BK242" s="103"/>
      <c r="BL242" s="38"/>
    </row>
    <row r="243" spans="2:64" s="2" customFormat="1">
      <c r="B243" s="37"/>
      <c r="C243" s="74">
        <v>237</v>
      </c>
      <c r="D243" s="140">
        <f>ETo!$I242*((1-Constantes!$D$19)*ETo!$K242+ETo!$L242)</f>
        <v>1.8712686383090071</v>
      </c>
      <c r="E243" s="75">
        <f>MIN(D243*Constantes!$D$17,0.8*(H242+Observaciones!$F242-F243-G243-Constantes!$D$14))</f>
        <v>3.0088318176524353E-5</v>
      </c>
      <c r="F243" s="75">
        <f>IF(Observaciones!$F242&gt;0.05*Constantes!$D$18,((Observaciones!$F242-0.05*Constantes!$D$18)^2)/(Observaciones!$F242+0.95*Constantes!$D$18),0)</f>
        <v>0</v>
      </c>
      <c r="G243" s="75">
        <f>MAX(0,H242+Observaciones!$F242-F243-Constantes!$D$13)</f>
        <v>0</v>
      </c>
      <c r="H243" s="75">
        <f>H242+Observaciones!$F242-F243-E243-G243-I242</f>
        <v>7.5000070042860845</v>
      </c>
      <c r="I243" s="75">
        <f>MAX(0,(H243-Constantes!$D$14)*(1-EXP(-Constantes!$D$22)))</f>
        <v>9.6430076337903288E-8</v>
      </c>
      <c r="J243" s="75">
        <f t="shared" si="33"/>
        <v>133.54667917085965</v>
      </c>
      <c r="K243" s="75">
        <f>MAX(0,(J243-Constantes!$D$13)*(1-EXP(-Constantes!$D$23)))</f>
        <v>0.40441145351910668</v>
      </c>
      <c r="L243" s="75">
        <f t="shared" si="34"/>
        <v>0.40441154994918299</v>
      </c>
      <c r="M243" s="75">
        <f>0.0526*F243*Observaciones!$F242^1.218</f>
        <v>0</v>
      </c>
      <c r="N243" s="75">
        <f>M243*Constantes!$D$35</f>
        <v>0</v>
      </c>
      <c r="O243" s="75">
        <f t="shared" si="35"/>
        <v>0</v>
      </c>
      <c r="P243" s="15"/>
      <c r="Q243" s="74">
        <v>237</v>
      </c>
      <c r="R243" s="140">
        <f>ETo!$I242*((1-Constantes!$E$19)*ETo!$K242+ETo!$L242)</f>
        <v>1.8712686383090071</v>
      </c>
      <c r="S243" s="75">
        <f>MIN(R243*Constantes!$E$17,0.8*(AB242+Observaciones!$F242-Y243-AA243-Constantes!$D$14))</f>
        <v>-1.5837584689979423E-2</v>
      </c>
      <c r="T243" s="75">
        <f>IF(Observaciones!$F242&gt;0.05*Constantes!$E$18,((Observaciones!$F242-0.05*Constantes!$E$18)^2)/(Observaciones!$F242+0.95*Constantes!$E$18),0)</f>
        <v>0</v>
      </c>
      <c r="U243" s="75">
        <f>(T243*Escenarios!$E$9*10000)/1000</f>
        <v>0</v>
      </c>
      <c r="V243" s="75">
        <f>(Observaciones!$F242*Constantes!$E$28)/1000</f>
        <v>0</v>
      </c>
      <c r="W243" s="75">
        <f>(R243*Constantes!$E$28)/1000</f>
        <v>7.4850745532360285</v>
      </c>
      <c r="X243" s="75">
        <f t="shared" si="36"/>
        <v>0</v>
      </c>
      <c r="Y243" s="75">
        <f>IF(X243&gt;Constantes!$E$29,1000*((X243-Constantes!$E$29)/(Escenarios!$E$9*10000)),0)</f>
        <v>0</v>
      </c>
      <c r="Z243" s="75">
        <f>W243*1000/Escenarios!$E$9/10000+S243</f>
        <v>-8.6743558350736369E-4</v>
      </c>
      <c r="AA243" s="75">
        <f>MAX(0,AB242+Observaciones!$F242-Y243-Constantes!$D$13)</f>
        <v>0</v>
      </c>
      <c r="AB243" s="75">
        <f>AB242+Observaciones!$F242-Y243-Z243-AA243-AC242</f>
        <v>7.4810704547210332</v>
      </c>
      <c r="AC243" s="75">
        <f>MAX(0,(AB243-Constantes!$D$14)*(1-EXP(-Constantes!$D$22)))</f>
        <v>0</v>
      </c>
      <c r="AD243" s="75">
        <f t="shared" si="37"/>
        <v>136.83664228929248</v>
      </c>
      <c r="AE243" s="75">
        <f>MAX(0,(AD243-Constantes!$D$13)*(1-EXP(-Constantes!$D$23)))</f>
        <v>0.427136888771665</v>
      </c>
      <c r="AF243" s="75">
        <f t="shared" si="38"/>
        <v>0.427136888771665</v>
      </c>
      <c r="AG243" s="75">
        <f>0.0526*Y243*Observaciones!$F242^1.218</f>
        <v>0</v>
      </c>
      <c r="AH243" s="75">
        <f>AG243*Constantes!$E$35</f>
        <v>0</v>
      </c>
      <c r="AI243" s="75">
        <f t="shared" si="39"/>
        <v>0</v>
      </c>
      <c r="AJ243" s="15"/>
      <c r="AK243" s="74">
        <v>237</v>
      </c>
      <c r="AL243" s="140">
        <f>ETo!$I242*((1-Constantes!$F$19)*ETo!$K242+ETo!$L242)</f>
        <v>1.8257155659154303</v>
      </c>
      <c r="AM243" s="75">
        <f>MIN(AL243*Constantes!$F$17,0.8*(AV242+Observaciones!$F242-AS243-AU243-Constantes!$D$14))</f>
        <v>-3.8334709224173481E-3</v>
      </c>
      <c r="AN243" s="75">
        <f>IF(Observaciones!$F242&gt;0.05*Constantes!$F$18,((Observaciones!$F242-0.05*Constantes!$F$18)^2)/(Observaciones!$F242+0.95*Constantes!$F$18),0)</f>
        <v>0</v>
      </c>
      <c r="AO243" s="75">
        <f>(AN243*Escenarios!$F$9*10000)/1000</f>
        <v>0</v>
      </c>
      <c r="AP243" s="75">
        <f>(Observaciones!$F242*Constantes!$F$28)/1000</f>
        <v>0</v>
      </c>
      <c r="AQ243" s="75">
        <f>(AL243*Constantes!$F$28)/1000</f>
        <v>1.8257155659154303</v>
      </c>
      <c r="AR243" s="75">
        <f t="shared" si="40"/>
        <v>0</v>
      </c>
      <c r="AS243" s="75">
        <f>IF(AR243&gt;Constantes!$F$29,1000*((AR243-Constantes!$F$29)/(Escenarios!$F$9*10000)),0)</f>
        <v>0</v>
      </c>
      <c r="AT243" s="75">
        <f>AQ243*1000/Escenarios!$F$9/10000+AM243</f>
        <v>-1.8203979058648749E-4</v>
      </c>
      <c r="AU243" s="75">
        <f>MAX(0,AV242+Observaciones!$F242-AS243-Constantes!$D$13)</f>
        <v>0</v>
      </c>
      <c r="AV243" s="75">
        <f>AV242+Observaciones!$F242-AS243-AT243-AU243-AW242</f>
        <v>7.4953902011375648</v>
      </c>
      <c r="AW243" s="75">
        <f>MAX(0,(AV243-Constantes!$D$14)*(1-EXP(-Constantes!$D$22)))</f>
        <v>0</v>
      </c>
      <c r="AX243" s="75">
        <f t="shared" si="41"/>
        <v>137.4634965180451</v>
      </c>
      <c r="AY243" s="75">
        <f>MAX(0,(AX243-Constantes!$D$13)*(1-EXP(-Constantes!$D$23)))</f>
        <v>0.43146688721708704</v>
      </c>
      <c r="AZ243" s="75">
        <f t="shared" si="42"/>
        <v>0.43146688721708704</v>
      </c>
      <c r="BA243" s="75">
        <f>0.0526*AS243*Observaciones!$F242^1.218</f>
        <v>0</v>
      </c>
      <c r="BB243" s="75">
        <f>BA243*Constantes!$F$35</f>
        <v>0</v>
      </c>
      <c r="BC243" s="75">
        <f t="shared" si="43"/>
        <v>0</v>
      </c>
      <c r="BD243" s="15"/>
      <c r="BE243" s="74">
        <v>237</v>
      </c>
      <c r="BF243" s="75">
        <f>0.0526*Observaciones!$F242^2.218</f>
        <v>0</v>
      </c>
      <c r="BG243" s="75">
        <f>IF(Observaciones!$F242&gt;0.05*$BK$7,((Observaciones!$F242-0.05*$BK$7)^2)/(Observaciones!$F242+0.95*$BK$7),0)</f>
        <v>0</v>
      </c>
      <c r="BH243" s="75">
        <f>0.0526*BG243*Observaciones!$F242^1.218</f>
        <v>0</v>
      </c>
      <c r="BI243" s="28"/>
      <c r="BJ243" s="28"/>
      <c r="BK243" s="103"/>
      <c r="BL243" s="38"/>
    </row>
    <row r="244" spans="2:64" s="2" customFormat="1">
      <c r="B244" s="37"/>
      <c r="C244" s="74">
        <v>238</v>
      </c>
      <c r="D244" s="140">
        <f>ETo!$I243*((1-Constantes!$D$19)*ETo!$K243+ETo!$L243)</f>
        <v>1.9690065171651843</v>
      </c>
      <c r="E244" s="75">
        <f>MIN(D244*Constantes!$D$17,0.8*(H243+Observaciones!$F243-F244-G244-Constantes!$D$14))</f>
        <v>5.6034288675732569E-6</v>
      </c>
      <c r="F244" s="75">
        <f>IF(Observaciones!$F243&gt;0.05*Constantes!$D$18,((Observaciones!$F243-0.05*Constantes!$D$18)^2)/(Observaciones!$F243+0.95*Constantes!$D$18),0)</f>
        <v>0</v>
      </c>
      <c r="G244" s="75">
        <f>MAX(0,H243+Observaciones!$F243-F244-Constantes!$D$13)</f>
        <v>0</v>
      </c>
      <c r="H244" s="75">
        <f>H243+Observaciones!$F243-F244-E244-G244-I243</f>
        <v>7.5000013044271405</v>
      </c>
      <c r="I244" s="75">
        <f>MAX(0,(H244-Constantes!$D$14)*(1-EXP(-Constantes!$D$22)))</f>
        <v>1.7958433910489063E-8</v>
      </c>
      <c r="J244" s="75">
        <f t="shared" si="33"/>
        <v>133.14226771734053</v>
      </c>
      <c r="K244" s="75">
        <f>MAX(0,(J244-Constantes!$D$13)*(1-EXP(-Constantes!$D$23)))</f>
        <v>0.40161797955860845</v>
      </c>
      <c r="L244" s="75">
        <f t="shared" si="34"/>
        <v>0.40161799751704236</v>
      </c>
      <c r="M244" s="75">
        <f>0.0526*F244*Observaciones!$F243^1.218</f>
        <v>0</v>
      </c>
      <c r="N244" s="75">
        <f>M244*Constantes!$D$35</f>
        <v>0</v>
      </c>
      <c r="O244" s="75">
        <f t="shared" si="35"/>
        <v>0</v>
      </c>
      <c r="P244" s="15"/>
      <c r="Q244" s="74">
        <v>238</v>
      </c>
      <c r="R244" s="140">
        <f>ETo!$I243*((1-Constantes!$E$19)*ETo!$K243+ETo!$L243)</f>
        <v>1.9690065171651843</v>
      </c>
      <c r="S244" s="75">
        <f>MIN(R244*Constantes!$E$17,0.8*(AB243+Observaciones!$F243-Y244-AA244-Constantes!$D$14))</f>
        <v>-1.5143636223173475E-2</v>
      </c>
      <c r="T244" s="75">
        <f>IF(Observaciones!$F243&gt;0.05*Constantes!$E$18,((Observaciones!$F243-0.05*Constantes!$E$18)^2)/(Observaciones!$F243+0.95*Constantes!$E$18),0)</f>
        <v>0</v>
      </c>
      <c r="U244" s="75">
        <f>(T244*Escenarios!$E$9*10000)/1000</f>
        <v>0</v>
      </c>
      <c r="V244" s="75">
        <f>(Observaciones!$F243*Constantes!$E$28)/1000</f>
        <v>0</v>
      </c>
      <c r="W244" s="75">
        <f>(R244*Constantes!$E$28)/1000</f>
        <v>7.8760260686607371</v>
      </c>
      <c r="X244" s="75">
        <f t="shared" si="36"/>
        <v>0</v>
      </c>
      <c r="Y244" s="75">
        <f>IF(X244&gt;Constantes!$E$29,1000*((X244-Constantes!$E$29)/(Escenarios!$E$9*10000)),0)</f>
        <v>0</v>
      </c>
      <c r="Z244" s="75">
        <f>W244*1000/Escenarios!$E$9/10000+S244</f>
        <v>6.0841591414799792E-4</v>
      </c>
      <c r="AA244" s="75">
        <f>MAX(0,AB243+Observaciones!$F243-Y244-Constantes!$D$13)</f>
        <v>0</v>
      </c>
      <c r="AB244" s="75">
        <f>AB243+Observaciones!$F243-Y244-Z244-AA244-AC243</f>
        <v>7.480462038806885</v>
      </c>
      <c r="AC244" s="75">
        <f>MAX(0,(AB244-Constantes!$D$14)*(1-EXP(-Constantes!$D$22)))</f>
        <v>0</v>
      </c>
      <c r="AD244" s="75">
        <f t="shared" si="37"/>
        <v>136.40950540052083</v>
      </c>
      <c r="AE244" s="75">
        <f>MAX(0,(AD244-Constantes!$D$13)*(1-EXP(-Constantes!$D$23)))</f>
        <v>0.42418643876346451</v>
      </c>
      <c r="AF244" s="75">
        <f t="shared" si="38"/>
        <v>0.42418643876346451</v>
      </c>
      <c r="AG244" s="75">
        <f>0.0526*Y244*Observaciones!$F243^1.218</f>
        <v>0</v>
      </c>
      <c r="AH244" s="75">
        <f>AG244*Constantes!$E$35</f>
        <v>0</v>
      </c>
      <c r="AI244" s="75">
        <f t="shared" si="39"/>
        <v>0</v>
      </c>
      <c r="AJ244" s="15"/>
      <c r="AK244" s="74">
        <v>238</v>
      </c>
      <c r="AL244" s="140">
        <f>ETo!$I243*((1-Constantes!$F$19)*ETo!$K243+ETo!$L243)</f>
        <v>1.9213254705007303</v>
      </c>
      <c r="AM244" s="75">
        <f>MIN(AL244*Constantes!$F$17,0.8*(AV243+Observaciones!$F243-AS244-AU244-Constantes!$D$14))</f>
        <v>-3.6878390899481419E-3</v>
      </c>
      <c r="AN244" s="75">
        <f>IF(Observaciones!$F243&gt;0.05*Constantes!$F$18,((Observaciones!$F243-0.05*Constantes!$F$18)^2)/(Observaciones!$F243+0.95*Constantes!$F$18),0)</f>
        <v>0</v>
      </c>
      <c r="AO244" s="75">
        <f>(AN244*Escenarios!$F$9*10000)/1000</f>
        <v>0</v>
      </c>
      <c r="AP244" s="75">
        <f>(Observaciones!$F243*Constantes!$F$28)/1000</f>
        <v>0</v>
      </c>
      <c r="AQ244" s="75">
        <f>(AL244*Constantes!$F$28)/1000</f>
        <v>1.9213254705007303</v>
      </c>
      <c r="AR244" s="75">
        <f t="shared" si="40"/>
        <v>0</v>
      </c>
      <c r="AS244" s="75">
        <f>IF(AR244&gt;Constantes!$F$29,1000*((AR244-Constantes!$F$29)/(Escenarios!$F$9*10000)),0)</f>
        <v>0</v>
      </c>
      <c r="AT244" s="75">
        <f>AQ244*1000/Escenarios!$F$9/10000+AM244</f>
        <v>1.5481185105331845E-4</v>
      </c>
      <c r="AU244" s="75">
        <f>MAX(0,AV243+Observaciones!$F243-AS244-Constantes!$D$13)</f>
        <v>0</v>
      </c>
      <c r="AV244" s="75">
        <f>AV243+Observaciones!$F243-AS244-AT244-AU244-AW243</f>
        <v>7.4952353892865116</v>
      </c>
      <c r="AW244" s="75">
        <f>MAX(0,(AV244-Constantes!$D$14)*(1-EXP(-Constantes!$D$22)))</f>
        <v>0</v>
      </c>
      <c r="AX244" s="75">
        <f t="shared" si="41"/>
        <v>137.03202963082802</v>
      </c>
      <c r="AY244" s="75">
        <f>MAX(0,(AX244-Constantes!$D$13)*(1-EXP(-Constantes!$D$23)))</f>
        <v>0.42848652772486712</v>
      </c>
      <c r="AZ244" s="75">
        <f t="shared" si="42"/>
        <v>0.42848652772486712</v>
      </c>
      <c r="BA244" s="75">
        <f>0.0526*AS244*Observaciones!$F243^1.218</f>
        <v>0</v>
      </c>
      <c r="BB244" s="75">
        <f>BA244*Constantes!$F$35</f>
        <v>0</v>
      </c>
      <c r="BC244" s="75">
        <f t="shared" si="43"/>
        <v>0</v>
      </c>
      <c r="BD244" s="15"/>
      <c r="BE244" s="74">
        <v>238</v>
      </c>
      <c r="BF244" s="75">
        <f>0.0526*Observaciones!$F243^2.218</f>
        <v>0</v>
      </c>
      <c r="BG244" s="75">
        <f>IF(Observaciones!$F243&gt;0.05*$BK$7,((Observaciones!$F243-0.05*$BK$7)^2)/(Observaciones!$F243+0.95*$BK$7),0)</f>
        <v>0</v>
      </c>
      <c r="BH244" s="75">
        <f>0.0526*BG244*Observaciones!$F243^1.218</f>
        <v>0</v>
      </c>
      <c r="BI244" s="28"/>
      <c r="BJ244" s="28"/>
      <c r="BK244" s="103"/>
      <c r="BL244" s="38"/>
    </row>
    <row r="245" spans="2:64" s="2" customFormat="1">
      <c r="B245" s="37"/>
      <c r="C245" s="74">
        <v>239</v>
      </c>
      <c r="D245" s="140">
        <f>ETo!$I244*((1-Constantes!$D$19)*ETo!$K244+ETo!$L244)</f>
        <v>2.0127385894170753</v>
      </c>
      <c r="E245" s="75">
        <f>MIN(D245*Constantes!$D$17,0.8*(H244+Observaciones!$F244-F245-G245-Constantes!$D$14))</f>
        <v>1.0435417124199375E-6</v>
      </c>
      <c r="F245" s="75">
        <f>IF(Observaciones!$F244&gt;0.05*Constantes!$D$18,((Observaciones!$F244-0.05*Constantes!$D$18)^2)/(Observaciones!$F244+0.95*Constantes!$D$18),0)</f>
        <v>0</v>
      </c>
      <c r="G245" s="75">
        <f>MAX(0,H244+Observaciones!$F244-F245-Constantes!$D$13)</f>
        <v>0</v>
      </c>
      <c r="H245" s="75">
        <f>H244+Observaciones!$F244-F245-E245-G245-I244</f>
        <v>7.5000002429269941</v>
      </c>
      <c r="I245" s="75">
        <f>MAX(0,(H245-Constantes!$D$14)*(1-EXP(-Constantes!$D$22)))</f>
        <v>3.3444477139876077E-9</v>
      </c>
      <c r="J245" s="75">
        <f t="shared" si="33"/>
        <v>132.74064973778192</v>
      </c>
      <c r="K245" s="75">
        <f>MAX(0,(J245-Constantes!$D$13)*(1-EXP(-Constantes!$D$23)))</f>
        <v>0.39884380153223892</v>
      </c>
      <c r="L245" s="75">
        <f t="shared" si="34"/>
        <v>0.39884380487668664</v>
      </c>
      <c r="M245" s="75">
        <f>0.0526*F245*Observaciones!$F244^1.218</f>
        <v>0</v>
      </c>
      <c r="N245" s="75">
        <f>M245*Constantes!$D$35</f>
        <v>0</v>
      </c>
      <c r="O245" s="75">
        <f t="shared" si="35"/>
        <v>0</v>
      </c>
      <c r="P245" s="15"/>
      <c r="Q245" s="74">
        <v>239</v>
      </c>
      <c r="R245" s="140">
        <f>ETo!$I244*((1-Constantes!$E$19)*ETo!$K244+ETo!$L244)</f>
        <v>2.0127385894170753</v>
      </c>
      <c r="S245" s="75">
        <f>MIN(R245*Constantes!$E$17,0.8*(AB244+Observaciones!$F244-Y245-AA245-Constantes!$D$14))</f>
        <v>-1.5630368954492015E-2</v>
      </c>
      <c r="T245" s="75">
        <f>IF(Observaciones!$F244&gt;0.05*Constantes!$E$18,((Observaciones!$F244-0.05*Constantes!$E$18)^2)/(Observaciones!$F244+0.95*Constantes!$E$18),0)</f>
        <v>0</v>
      </c>
      <c r="U245" s="75">
        <f>(T245*Escenarios!$E$9*10000)/1000</f>
        <v>0</v>
      </c>
      <c r="V245" s="75">
        <f>(Observaciones!$F244*Constantes!$E$28)/1000</f>
        <v>0</v>
      </c>
      <c r="W245" s="75">
        <f>(R245*Constantes!$E$28)/1000</f>
        <v>8.0509543576683011</v>
      </c>
      <c r="X245" s="75">
        <f t="shared" si="36"/>
        <v>0</v>
      </c>
      <c r="Y245" s="75">
        <f>IF(X245&gt;Constantes!$E$29,1000*((X245-Constantes!$E$29)/(Escenarios!$E$9*10000)),0)</f>
        <v>0</v>
      </c>
      <c r="Z245" s="75">
        <f>W245*1000/Escenarios!$E$9/10000+S245</f>
        <v>4.7153976084458871E-4</v>
      </c>
      <c r="AA245" s="75">
        <f>MAX(0,AB244+Observaciones!$F244-Y245-Constantes!$D$13)</f>
        <v>0</v>
      </c>
      <c r="AB245" s="75">
        <f>AB244+Observaciones!$F244-Y245-Z245-AA245-AC244</f>
        <v>7.47999049904604</v>
      </c>
      <c r="AC245" s="75">
        <f>MAX(0,(AB245-Constantes!$D$14)*(1-EXP(-Constantes!$D$22)))</f>
        <v>0</v>
      </c>
      <c r="AD245" s="75">
        <f t="shared" si="37"/>
        <v>135.98531896175737</v>
      </c>
      <c r="AE245" s="75">
        <f>MAX(0,(AD245-Constantes!$D$13)*(1-EXP(-Constantes!$D$23)))</f>
        <v>0.42125636900215846</v>
      </c>
      <c r="AF245" s="75">
        <f t="shared" si="38"/>
        <v>0.42125636900215846</v>
      </c>
      <c r="AG245" s="75">
        <f>0.0526*Y245*Observaciones!$F244^1.218</f>
        <v>0</v>
      </c>
      <c r="AH245" s="75">
        <f>AG245*Constantes!$E$35</f>
        <v>0</v>
      </c>
      <c r="AI245" s="75">
        <f t="shared" si="39"/>
        <v>0</v>
      </c>
      <c r="AJ245" s="15"/>
      <c r="AK245" s="74">
        <v>239</v>
      </c>
      <c r="AL245" s="140">
        <f>ETo!$I244*((1-Constantes!$F$19)*ETo!$K244+ETo!$L244)</f>
        <v>1.964168411558044</v>
      </c>
      <c r="AM245" s="75">
        <f>MIN(AL245*Constantes!$F$17,0.8*(AV244+Observaciones!$F244-AS245-AU245-Constantes!$D$14))</f>
        <v>-3.8116885707907503E-3</v>
      </c>
      <c r="AN245" s="75">
        <f>IF(Observaciones!$F244&gt;0.05*Constantes!$F$18,((Observaciones!$F244-0.05*Constantes!$F$18)^2)/(Observaciones!$F244+0.95*Constantes!$F$18),0)</f>
        <v>0</v>
      </c>
      <c r="AO245" s="75">
        <f>(AN245*Escenarios!$F$9*10000)/1000</f>
        <v>0</v>
      </c>
      <c r="AP245" s="75">
        <f>(Observaciones!$F244*Constantes!$F$28)/1000</f>
        <v>0</v>
      </c>
      <c r="AQ245" s="75">
        <f>(AL245*Constantes!$F$28)/1000</f>
        <v>1.964168411558044</v>
      </c>
      <c r="AR245" s="75">
        <f t="shared" si="40"/>
        <v>0</v>
      </c>
      <c r="AS245" s="75">
        <f>IF(AR245&gt;Constantes!$F$29,1000*((AR245-Constantes!$F$29)/(Escenarios!$F$9*10000)),0)</f>
        <v>0</v>
      </c>
      <c r="AT245" s="75">
        <f>AQ245*1000/Escenarios!$F$9/10000+AM245</f>
        <v>1.1664825232533729E-4</v>
      </c>
      <c r="AU245" s="75">
        <f>MAX(0,AV244+Observaciones!$F244-AS245-Constantes!$D$13)</f>
        <v>0</v>
      </c>
      <c r="AV245" s="75">
        <f>AV244+Observaciones!$F244-AS245-AT245-AU245-AW244</f>
        <v>7.4951187410341866</v>
      </c>
      <c r="AW245" s="75">
        <f>MAX(0,(AV245-Constantes!$D$14)*(1-EXP(-Constantes!$D$22)))</f>
        <v>0</v>
      </c>
      <c r="AX245" s="75">
        <f t="shared" si="41"/>
        <v>136.60354310310316</v>
      </c>
      <c r="AY245" s="75">
        <f>MAX(0,(AX245-Constantes!$D$13)*(1-EXP(-Constantes!$D$23)))</f>
        <v>0.42552675507943905</v>
      </c>
      <c r="AZ245" s="75">
        <f t="shared" si="42"/>
        <v>0.42552675507943905</v>
      </c>
      <c r="BA245" s="75">
        <f>0.0526*AS245*Observaciones!$F244^1.218</f>
        <v>0</v>
      </c>
      <c r="BB245" s="75">
        <f>BA245*Constantes!$F$35</f>
        <v>0</v>
      </c>
      <c r="BC245" s="75">
        <f t="shared" si="43"/>
        <v>0</v>
      </c>
      <c r="BD245" s="15"/>
      <c r="BE245" s="74">
        <v>239</v>
      </c>
      <c r="BF245" s="75">
        <f>0.0526*Observaciones!$F244^2.218</f>
        <v>0</v>
      </c>
      <c r="BG245" s="75">
        <f>IF(Observaciones!$F244&gt;0.05*$BK$7,((Observaciones!$F244-0.05*$BK$7)^2)/(Observaciones!$F244+0.95*$BK$7),0)</f>
        <v>0</v>
      </c>
      <c r="BH245" s="75">
        <f>0.0526*BG245*Observaciones!$F244^1.218</f>
        <v>0</v>
      </c>
      <c r="BI245" s="28"/>
      <c r="BJ245" s="28"/>
      <c r="BK245" s="103"/>
      <c r="BL245" s="38"/>
    </row>
    <row r="246" spans="2:64" s="2" customFormat="1">
      <c r="B246" s="37"/>
      <c r="C246" s="74">
        <v>240</v>
      </c>
      <c r="D246" s="140">
        <f>ETo!$I245*((1-Constantes!$D$19)*ETo!$K245+ETo!$L245)</f>
        <v>1.9237530324710939</v>
      </c>
      <c r="E246" s="75">
        <f>MIN(D246*Constantes!$D$17,0.8*(H245+Observaciones!$F245-F246-G246-Constantes!$D$14))</f>
        <v>1.9434159526099393E-7</v>
      </c>
      <c r="F246" s="75">
        <f>IF(Observaciones!$F245&gt;0.05*Constantes!$D$18,((Observaciones!$F245-0.05*Constantes!$D$18)^2)/(Observaciones!$F245+0.95*Constantes!$D$18),0)</f>
        <v>0</v>
      </c>
      <c r="G246" s="75">
        <f>MAX(0,H245+Observaciones!$F245-F246-Constantes!$D$13)</f>
        <v>0</v>
      </c>
      <c r="H246" s="75">
        <f>H245+Observaciones!$F245-F246-E246-G246-I245</f>
        <v>7.5000000452409514</v>
      </c>
      <c r="I246" s="75">
        <f>MAX(0,(H246-Constantes!$D$14)*(1-EXP(-Constantes!$D$22)))</f>
        <v>6.2284554733217358E-10</v>
      </c>
      <c r="J246" s="75">
        <f t="shared" si="33"/>
        <v>132.34180593624967</v>
      </c>
      <c r="K246" s="75">
        <f>MAX(0,(J246-Constantes!$D$13)*(1-EXP(-Constantes!$D$23)))</f>
        <v>0.39608878615324494</v>
      </c>
      <c r="L246" s="75">
        <f t="shared" si="34"/>
        <v>0.3960887867760905</v>
      </c>
      <c r="M246" s="75">
        <f>0.0526*F246*Observaciones!$F245^1.218</f>
        <v>0</v>
      </c>
      <c r="N246" s="75">
        <f>M246*Constantes!$D$35</f>
        <v>0</v>
      </c>
      <c r="O246" s="75">
        <f t="shared" si="35"/>
        <v>0</v>
      </c>
      <c r="P246" s="15"/>
      <c r="Q246" s="74">
        <v>240</v>
      </c>
      <c r="R246" s="140">
        <f>ETo!$I245*((1-Constantes!$E$19)*ETo!$K245+ETo!$L245)</f>
        <v>1.9237530324710939</v>
      </c>
      <c r="S246" s="75">
        <f>MIN(R246*Constantes!$E$17,0.8*(AB245+Observaciones!$F245-Y246-AA246-Constantes!$D$14))</f>
        <v>-1.6007600763168029E-2</v>
      </c>
      <c r="T246" s="75">
        <f>IF(Observaciones!$F245&gt;0.05*Constantes!$E$18,((Observaciones!$F245-0.05*Constantes!$E$18)^2)/(Observaciones!$F245+0.95*Constantes!$E$18),0)</f>
        <v>0</v>
      </c>
      <c r="U246" s="75">
        <f>(T246*Escenarios!$E$9*10000)/1000</f>
        <v>0</v>
      </c>
      <c r="V246" s="75">
        <f>(Observaciones!$F245*Constantes!$E$28)/1000</f>
        <v>0</v>
      </c>
      <c r="W246" s="75">
        <f>(R246*Constantes!$E$28)/1000</f>
        <v>7.6950121298843754</v>
      </c>
      <c r="X246" s="75">
        <f t="shared" si="36"/>
        <v>0</v>
      </c>
      <c r="Y246" s="75">
        <f>IF(X246&gt;Constantes!$E$29,1000*((X246-Constantes!$E$29)/(Escenarios!$E$9*10000)),0)</f>
        <v>0</v>
      </c>
      <c r="Z246" s="75">
        <f>W246*1000/Escenarios!$E$9/10000+S246</f>
        <v>-6.1757650339927875E-4</v>
      </c>
      <c r="AA246" s="75">
        <f>MAX(0,AB245+Observaciones!$F245-Y246-Constantes!$D$13)</f>
        <v>0</v>
      </c>
      <c r="AB246" s="75">
        <f>AB245+Observaciones!$F245-Y246-Z246-AA246-AC245</f>
        <v>7.4806080755494389</v>
      </c>
      <c r="AC246" s="75">
        <f>MAX(0,(AB246-Constantes!$D$14)*(1-EXP(-Constantes!$D$22)))</f>
        <v>0</v>
      </c>
      <c r="AD246" s="75">
        <f t="shared" si="37"/>
        <v>135.56406259275522</v>
      </c>
      <c r="AE246" s="75">
        <f>MAX(0,(AD246-Constantes!$D$13)*(1-EXP(-Constantes!$D$23)))</f>
        <v>0.41834653871109839</v>
      </c>
      <c r="AF246" s="75">
        <f t="shared" si="38"/>
        <v>0.41834653871109839</v>
      </c>
      <c r="AG246" s="75">
        <f>0.0526*Y246*Observaciones!$F245^1.218</f>
        <v>0</v>
      </c>
      <c r="AH246" s="75">
        <f>AG246*Constantes!$E$35</f>
        <v>0</v>
      </c>
      <c r="AI246" s="75">
        <f t="shared" si="39"/>
        <v>0</v>
      </c>
      <c r="AJ246" s="15"/>
      <c r="AK246" s="74">
        <v>240</v>
      </c>
      <c r="AL246" s="140">
        <f>ETo!$I245*((1-Constantes!$F$19)*ETo!$K245+ETo!$L245)</f>
        <v>1.8771922124486817</v>
      </c>
      <c r="AM246" s="75">
        <f>MIN(AL246*Constantes!$F$17,0.8*(AV245+Observaciones!$F245-AS246-AU246-Constantes!$D$14))</f>
        <v>-3.9050071726506987E-3</v>
      </c>
      <c r="AN246" s="75">
        <f>IF(Observaciones!$F245&gt;0.05*Constantes!$F$18,((Observaciones!$F245-0.05*Constantes!$F$18)^2)/(Observaciones!$F245+0.95*Constantes!$F$18),0)</f>
        <v>0</v>
      </c>
      <c r="AO246" s="75">
        <f>(AN246*Escenarios!$F$9*10000)/1000</f>
        <v>0</v>
      </c>
      <c r="AP246" s="75">
        <f>(Observaciones!$F245*Constantes!$F$28)/1000</f>
        <v>0</v>
      </c>
      <c r="AQ246" s="75">
        <f>(AL246*Constantes!$F$28)/1000</f>
        <v>1.8771922124486817</v>
      </c>
      <c r="AR246" s="75">
        <f t="shared" si="40"/>
        <v>0</v>
      </c>
      <c r="AS246" s="75">
        <f>IF(AR246&gt;Constantes!$F$29,1000*((AR246-Constantes!$F$29)/(Escenarios!$F$9*10000)),0)</f>
        <v>0</v>
      </c>
      <c r="AT246" s="75">
        <f>AQ246*1000/Escenarios!$F$9/10000+AM246</f>
        <v>-1.5062274775333537E-4</v>
      </c>
      <c r="AU246" s="75">
        <f>MAX(0,AV245+Observaciones!$F245-AS246-Constantes!$D$13)</f>
        <v>0</v>
      </c>
      <c r="AV246" s="75">
        <f>AV245+Observaciones!$F245-AS246-AT246-AU246-AW245</f>
        <v>7.4952693637819401</v>
      </c>
      <c r="AW246" s="75">
        <f>MAX(0,(AV246-Constantes!$D$14)*(1-EXP(-Constantes!$D$22)))</f>
        <v>0</v>
      </c>
      <c r="AX246" s="75">
        <f t="shared" si="41"/>
        <v>136.17801634802373</v>
      </c>
      <c r="AY246" s="75">
        <f>MAX(0,(AX246-Constantes!$D$13)*(1-EXP(-Constantes!$D$23)))</f>
        <v>0.42258742707706459</v>
      </c>
      <c r="AZ246" s="75">
        <f t="shared" si="42"/>
        <v>0.42258742707706459</v>
      </c>
      <c r="BA246" s="75">
        <f>0.0526*AS246*Observaciones!$F245^1.218</f>
        <v>0</v>
      </c>
      <c r="BB246" s="75">
        <f>BA246*Constantes!$F$35</f>
        <v>0</v>
      </c>
      <c r="BC246" s="75">
        <f t="shared" si="43"/>
        <v>0</v>
      </c>
      <c r="BD246" s="15"/>
      <c r="BE246" s="74">
        <v>240</v>
      </c>
      <c r="BF246" s="75">
        <f>0.0526*Observaciones!$F245^2.218</f>
        <v>0</v>
      </c>
      <c r="BG246" s="75">
        <f>IF(Observaciones!$F245&gt;0.05*$BK$7,((Observaciones!$F245-0.05*$BK$7)^2)/(Observaciones!$F245+0.95*$BK$7),0)</f>
        <v>0</v>
      </c>
      <c r="BH246" s="75">
        <f>0.0526*BG246*Observaciones!$F245^1.218</f>
        <v>0</v>
      </c>
      <c r="BI246" s="28"/>
      <c r="BJ246" s="28"/>
      <c r="BK246" s="103"/>
      <c r="BL246" s="38"/>
    </row>
    <row r="247" spans="2:64" s="2" customFormat="1">
      <c r="B247" s="37"/>
      <c r="C247" s="74">
        <v>241</v>
      </c>
      <c r="D247" s="140">
        <f>ETo!$I246*((1-Constantes!$D$19)*ETo!$K246+ETo!$L246)</f>
        <v>1.9117642819798339</v>
      </c>
      <c r="E247" s="75">
        <f>MIN(D247*Constantes!$D$17,0.8*(H246+Observaciones!$F246-F247-G247-Constantes!$D$14))</f>
        <v>3.6192761143638569E-8</v>
      </c>
      <c r="F247" s="75">
        <f>IF(Observaciones!$F246&gt;0.05*Constantes!$D$18,((Observaciones!$F246-0.05*Constantes!$D$18)^2)/(Observaciones!$F246+0.95*Constantes!$D$18),0)</f>
        <v>0</v>
      </c>
      <c r="G247" s="75">
        <f>MAX(0,H246+Observaciones!$F246-F247-Constantes!$D$13)</f>
        <v>0</v>
      </c>
      <c r="H247" s="75">
        <f>H246+Observaciones!$F246-F247-E247-G247-I246</f>
        <v>7.5000000084253449</v>
      </c>
      <c r="I247" s="75">
        <f>MAX(0,(H247-Constantes!$D$14)*(1-EXP(-Constantes!$D$22)))</f>
        <v>1.1599421251868212E-10</v>
      </c>
      <c r="J247" s="75">
        <f t="shared" si="33"/>
        <v>131.94571715009641</v>
      </c>
      <c r="K247" s="75">
        <f>MAX(0,(J247-Constantes!$D$13)*(1-EXP(-Constantes!$D$23)))</f>
        <v>0.39335280105555243</v>
      </c>
      <c r="L247" s="75">
        <f t="shared" si="34"/>
        <v>0.39335280117154664</v>
      </c>
      <c r="M247" s="75">
        <f>0.0526*F247*Observaciones!$F246^1.218</f>
        <v>0</v>
      </c>
      <c r="N247" s="75">
        <f>M247*Constantes!$D$35</f>
        <v>0</v>
      </c>
      <c r="O247" s="75">
        <f t="shared" si="35"/>
        <v>0</v>
      </c>
      <c r="P247" s="15"/>
      <c r="Q247" s="74">
        <v>241</v>
      </c>
      <c r="R247" s="140">
        <f>ETo!$I246*((1-Constantes!$E$19)*ETo!$K246+ETo!$L246)</f>
        <v>1.9117642819798339</v>
      </c>
      <c r="S247" s="75">
        <f>MIN(R247*Constantes!$E$17,0.8*(AB246+Observaciones!$F246-Y247-AA247-Constantes!$D$14))</f>
        <v>-1.551353956044892E-2</v>
      </c>
      <c r="T247" s="75">
        <f>IF(Observaciones!$F246&gt;0.05*Constantes!$E$18,((Observaciones!$F246-0.05*Constantes!$E$18)^2)/(Observaciones!$F246+0.95*Constantes!$E$18),0)</f>
        <v>0</v>
      </c>
      <c r="U247" s="75">
        <f>(T247*Escenarios!$E$9*10000)/1000</f>
        <v>0</v>
      </c>
      <c r="V247" s="75">
        <f>(Observaciones!$F246*Constantes!$E$28)/1000</f>
        <v>0</v>
      </c>
      <c r="W247" s="75">
        <f>(R247*Constantes!$E$28)/1000</f>
        <v>7.6470571279193358</v>
      </c>
      <c r="X247" s="75">
        <f t="shared" si="36"/>
        <v>0</v>
      </c>
      <c r="Y247" s="75">
        <f>IF(X247&gt;Constantes!$E$29,1000*((X247-Constantes!$E$29)/(Escenarios!$E$9*10000)),0)</f>
        <v>0</v>
      </c>
      <c r="Z247" s="75">
        <f>W247*1000/Escenarios!$E$9/10000+S247</f>
        <v>-2.1942530461024901E-4</v>
      </c>
      <c r="AA247" s="75">
        <f>MAX(0,AB246+Observaciones!$F246-Y247-Constantes!$D$13)</f>
        <v>0</v>
      </c>
      <c r="AB247" s="75">
        <f>AB246+Observaciones!$F246-Y247-Z247-AA247-AC246</f>
        <v>7.4808275008540495</v>
      </c>
      <c r="AC247" s="75">
        <f>MAX(0,(AB247-Constantes!$D$14)*(1-EXP(-Constantes!$D$22)))</f>
        <v>0</v>
      </c>
      <c r="AD247" s="75">
        <f t="shared" si="37"/>
        <v>135.14571605404413</v>
      </c>
      <c r="AE247" s="75">
        <f>MAX(0,(AD247-Constantes!$D$13)*(1-EXP(-Constantes!$D$23)))</f>
        <v>0.41545680808605134</v>
      </c>
      <c r="AF247" s="75">
        <f t="shared" si="38"/>
        <v>0.41545680808605134</v>
      </c>
      <c r="AG247" s="75">
        <f>0.0526*Y247*Observaciones!$F246^1.218</f>
        <v>0</v>
      </c>
      <c r="AH247" s="75">
        <f>AG247*Constantes!$E$35</f>
        <v>0</v>
      </c>
      <c r="AI247" s="75">
        <f t="shared" si="39"/>
        <v>0</v>
      </c>
      <c r="AJ247" s="15"/>
      <c r="AK247" s="74">
        <v>241</v>
      </c>
      <c r="AL247" s="140">
        <f>ETo!$I246*((1-Constantes!$F$19)*ETo!$K246+ETo!$L246)</f>
        <v>1.8655378853446991</v>
      </c>
      <c r="AM247" s="75">
        <f>MIN(AL247*Constantes!$F$17,0.8*(AV246+Observaciones!$F246-AS247-AU247-Constantes!$D$14))</f>
        <v>-3.784508974447931E-3</v>
      </c>
      <c r="AN247" s="75">
        <f>IF(Observaciones!$F246&gt;0.05*Constantes!$F$18,((Observaciones!$F246-0.05*Constantes!$F$18)^2)/(Observaciones!$F246+0.95*Constantes!$F$18),0)</f>
        <v>0</v>
      </c>
      <c r="AO247" s="75">
        <f>(AN247*Escenarios!$F$9*10000)/1000</f>
        <v>0</v>
      </c>
      <c r="AP247" s="75">
        <f>(Observaciones!$F246*Constantes!$F$28)/1000</f>
        <v>0</v>
      </c>
      <c r="AQ247" s="75">
        <f>(AL247*Constantes!$F$28)/1000</f>
        <v>1.8655378853446991</v>
      </c>
      <c r="AR247" s="75">
        <f t="shared" si="40"/>
        <v>0</v>
      </c>
      <c r="AS247" s="75">
        <f>IF(AR247&gt;Constantes!$F$29,1000*((AR247-Constantes!$F$29)/(Escenarios!$F$9*10000)),0)</f>
        <v>0</v>
      </c>
      <c r="AT247" s="75">
        <f>AQ247*1000/Escenarios!$F$9/10000+AM247</f>
        <v>-5.3433203758532916E-5</v>
      </c>
      <c r="AU247" s="75">
        <f>MAX(0,AV246+Observaciones!$F246-AS247-Constantes!$D$13)</f>
        <v>0</v>
      </c>
      <c r="AV247" s="75">
        <f>AV246+Observaciones!$F246-AS247-AT247-AU247-AW246</f>
        <v>7.4953227969856986</v>
      </c>
      <c r="AW247" s="75">
        <f>MAX(0,(AV247-Constantes!$D$14)*(1-EXP(-Constantes!$D$22)))</f>
        <v>0</v>
      </c>
      <c r="AX247" s="75">
        <f t="shared" si="41"/>
        <v>135.75542892094666</v>
      </c>
      <c r="AY247" s="75">
        <f>MAX(0,(AX247-Constantes!$D$13)*(1-EXP(-Constantes!$D$23)))</f>
        <v>0.41966840249627846</v>
      </c>
      <c r="AZ247" s="75">
        <f t="shared" si="42"/>
        <v>0.41966840249627846</v>
      </c>
      <c r="BA247" s="75">
        <f>0.0526*AS247*Observaciones!$F246^1.218</f>
        <v>0</v>
      </c>
      <c r="BB247" s="75">
        <f>BA247*Constantes!$F$35</f>
        <v>0</v>
      </c>
      <c r="BC247" s="75">
        <f t="shared" si="43"/>
        <v>0</v>
      </c>
      <c r="BD247" s="15"/>
      <c r="BE247" s="74">
        <v>241</v>
      </c>
      <c r="BF247" s="75">
        <f>0.0526*Observaciones!$F246^2.218</f>
        <v>0</v>
      </c>
      <c r="BG247" s="75">
        <f>IF(Observaciones!$F246&gt;0.05*$BK$7,((Observaciones!$F246-0.05*$BK$7)^2)/(Observaciones!$F246+0.95*$BK$7),0)</f>
        <v>0</v>
      </c>
      <c r="BH247" s="75">
        <f>0.0526*BG247*Observaciones!$F246^1.218</f>
        <v>0</v>
      </c>
      <c r="BI247" s="28"/>
      <c r="BJ247" s="28"/>
      <c r="BK247" s="103"/>
      <c r="BL247" s="38"/>
    </row>
    <row r="248" spans="2:64" s="2" customFormat="1">
      <c r="B248" s="37"/>
      <c r="C248" s="74">
        <v>242</v>
      </c>
      <c r="D248" s="140">
        <f>ETo!$I247*((1-Constantes!$D$19)*ETo!$K247+ETo!$L247)</f>
        <v>2.0110967608785111</v>
      </c>
      <c r="E248" s="75">
        <f>MIN(D248*Constantes!$D$17,0.8*(H247+Observaciones!$F247-F248-G248-Constantes!$D$14))</f>
        <v>6.7402758929802076E-9</v>
      </c>
      <c r="F248" s="75">
        <f>IF(Observaciones!$F247&gt;0.05*Constantes!$D$18,((Observaciones!$F247-0.05*Constantes!$D$18)^2)/(Observaciones!$F247+0.95*Constantes!$D$18),0)</f>
        <v>0</v>
      </c>
      <c r="G248" s="75">
        <f>MAX(0,H247+Observaciones!$F247-F248-Constantes!$D$13)</f>
        <v>0</v>
      </c>
      <c r="H248" s="75">
        <f>H247+Observaciones!$F247-F248-E248-G248-I247</f>
        <v>7.5000000015690746</v>
      </c>
      <c r="I248" s="75">
        <f>MAX(0,(H248-Constantes!$D$14)*(1-EXP(-Constantes!$D$22)))</f>
        <v>2.1601914350843708E-11</v>
      </c>
      <c r="J248" s="75">
        <f t="shared" si="33"/>
        <v>131.55236434904086</v>
      </c>
      <c r="K248" s="75">
        <f>MAX(0,(J248-Constantes!$D$13)*(1-EXP(-Constantes!$D$23)))</f>
        <v>0.3906357147874065</v>
      </c>
      <c r="L248" s="75">
        <f t="shared" si="34"/>
        <v>0.39063571480900838</v>
      </c>
      <c r="M248" s="75">
        <f>0.0526*F248*Observaciones!$F247^1.218</f>
        <v>0</v>
      </c>
      <c r="N248" s="75">
        <f>M248*Constantes!$D$35</f>
        <v>0</v>
      </c>
      <c r="O248" s="75">
        <f t="shared" si="35"/>
        <v>0</v>
      </c>
      <c r="P248" s="15"/>
      <c r="Q248" s="74">
        <v>242</v>
      </c>
      <c r="R248" s="140">
        <f>ETo!$I247*((1-Constantes!$E$19)*ETo!$K247+ETo!$L247)</f>
        <v>2.0110967608785111</v>
      </c>
      <c r="S248" s="75">
        <f>MIN(R248*Constantes!$E$17,0.8*(AB247+Observaciones!$F247-Y248-AA248-Constantes!$D$14))</f>
        <v>-1.5337999316760432E-2</v>
      </c>
      <c r="T248" s="75">
        <f>IF(Observaciones!$F247&gt;0.05*Constantes!$E$18,((Observaciones!$F247-0.05*Constantes!$E$18)^2)/(Observaciones!$F247+0.95*Constantes!$E$18),0)</f>
        <v>0</v>
      </c>
      <c r="U248" s="75">
        <f>(T248*Escenarios!$E$9*10000)/1000</f>
        <v>0</v>
      </c>
      <c r="V248" s="75">
        <f>(Observaciones!$F247*Constantes!$E$28)/1000</f>
        <v>0</v>
      </c>
      <c r="W248" s="75">
        <f>(R248*Constantes!$E$28)/1000</f>
        <v>8.0443870435140443</v>
      </c>
      <c r="X248" s="75">
        <f t="shared" si="36"/>
        <v>0</v>
      </c>
      <c r="Y248" s="75">
        <f>IF(X248&gt;Constantes!$E$29,1000*((X248-Constantes!$E$29)/(Escenarios!$E$9*10000)),0)</f>
        <v>0</v>
      </c>
      <c r="Z248" s="75">
        <f>W248*1000/Escenarios!$E$9/10000+S248</f>
        <v>7.5077477026765441E-4</v>
      </c>
      <c r="AA248" s="75">
        <f>MAX(0,AB247+Observaciones!$F247-Y248-Constantes!$D$13)</f>
        <v>0</v>
      </c>
      <c r="AB248" s="75">
        <f>AB247+Observaciones!$F247-Y248-Z248-AA248-AC247</f>
        <v>7.4800767260837819</v>
      </c>
      <c r="AC248" s="75">
        <f>MAX(0,(AB248-Constantes!$D$14)*(1-EXP(-Constantes!$D$22)))</f>
        <v>0</v>
      </c>
      <c r="AD248" s="75">
        <f t="shared" si="37"/>
        <v>134.73025924595808</v>
      </c>
      <c r="AE248" s="75">
        <f>MAX(0,(AD248-Constantes!$D$13)*(1-EXP(-Constantes!$D$23)))</f>
        <v>0.41258703828848248</v>
      </c>
      <c r="AF248" s="75">
        <f t="shared" si="38"/>
        <v>0.41258703828848248</v>
      </c>
      <c r="AG248" s="75">
        <f>0.0526*Y248*Observaciones!$F247^1.218</f>
        <v>0</v>
      </c>
      <c r="AH248" s="75">
        <f>AG248*Constantes!$E$35</f>
        <v>0</v>
      </c>
      <c r="AI248" s="75">
        <f t="shared" si="39"/>
        <v>0</v>
      </c>
      <c r="AJ248" s="15"/>
      <c r="AK248" s="74">
        <v>242</v>
      </c>
      <c r="AL248" s="140">
        <f>ETo!$I247*((1-Constantes!$F$19)*ETo!$K247+ETo!$L247)</f>
        <v>1.9627158764326</v>
      </c>
      <c r="AM248" s="75">
        <f>MIN(AL248*Constantes!$F$17,0.8*(AV247+Observaciones!$F247-AS248-AU248-Constantes!$D$14))</f>
        <v>-3.7417624114411299E-3</v>
      </c>
      <c r="AN248" s="75">
        <f>IF(Observaciones!$F247&gt;0.05*Constantes!$F$18,((Observaciones!$F247-0.05*Constantes!$F$18)^2)/(Observaciones!$F247+0.95*Constantes!$F$18),0)</f>
        <v>0</v>
      </c>
      <c r="AO248" s="75">
        <f>(AN248*Escenarios!$F$9*10000)/1000</f>
        <v>0</v>
      </c>
      <c r="AP248" s="75">
        <f>(Observaciones!$F247*Constantes!$F$28)/1000</f>
        <v>0</v>
      </c>
      <c r="AQ248" s="75">
        <f>(AL248*Constantes!$F$28)/1000</f>
        <v>1.9627158764326</v>
      </c>
      <c r="AR248" s="75">
        <f t="shared" si="40"/>
        <v>0</v>
      </c>
      <c r="AS248" s="75">
        <f>IF(AR248&gt;Constantes!$F$29,1000*((AR248-Constantes!$F$29)/(Escenarios!$F$9*10000)),0)</f>
        <v>0</v>
      </c>
      <c r="AT248" s="75">
        <f>AQ248*1000/Escenarios!$F$9/10000+AM248</f>
        <v>1.8366934142407003E-4</v>
      </c>
      <c r="AU248" s="75">
        <f>MAX(0,AV247+Observaciones!$F247-AS248-Constantes!$D$13)</f>
        <v>0</v>
      </c>
      <c r="AV248" s="75">
        <f>AV247+Observaciones!$F247-AS248-AT248-AU248-AW247</f>
        <v>7.4951391276442747</v>
      </c>
      <c r="AW248" s="75">
        <f>MAX(0,(AV248-Constantes!$D$14)*(1-EXP(-Constantes!$D$22)))</f>
        <v>0</v>
      </c>
      <c r="AX248" s="75">
        <f t="shared" si="41"/>
        <v>135.33576051845037</v>
      </c>
      <c r="AY248" s="75">
        <f>MAX(0,(AX248-Constantes!$D$13)*(1-EXP(-Constantes!$D$23)))</f>
        <v>0.41676954109110348</v>
      </c>
      <c r="AZ248" s="75">
        <f t="shared" si="42"/>
        <v>0.41676954109110348</v>
      </c>
      <c r="BA248" s="75">
        <f>0.0526*AS248*Observaciones!$F247^1.218</f>
        <v>0</v>
      </c>
      <c r="BB248" s="75">
        <f>BA248*Constantes!$F$35</f>
        <v>0</v>
      </c>
      <c r="BC248" s="75">
        <f t="shared" si="43"/>
        <v>0</v>
      </c>
      <c r="BD248" s="15"/>
      <c r="BE248" s="74">
        <v>242</v>
      </c>
      <c r="BF248" s="75">
        <f>0.0526*Observaciones!$F247^2.218</f>
        <v>0</v>
      </c>
      <c r="BG248" s="75">
        <f>IF(Observaciones!$F247&gt;0.05*$BK$7,((Observaciones!$F247-0.05*$BK$7)^2)/(Observaciones!$F247+0.95*$BK$7),0)</f>
        <v>0</v>
      </c>
      <c r="BH248" s="75">
        <f>0.0526*BG248*Observaciones!$F247^1.218</f>
        <v>0</v>
      </c>
      <c r="BI248" s="28"/>
      <c r="BJ248" s="28"/>
      <c r="BK248" s="103"/>
      <c r="BL248" s="38"/>
    </row>
    <row r="249" spans="2:64" s="2" customFormat="1">
      <c r="B249" s="37"/>
      <c r="C249" s="74">
        <v>243</v>
      </c>
      <c r="D249" s="140">
        <f>ETo!$I248*((1-Constantes!$D$19)*ETo!$K248+ETo!$L248)</f>
        <v>1.9990339338242096</v>
      </c>
      <c r="E249" s="75">
        <f>MIN(D249*Constantes!$D$17,0.8*(H248+Observaciones!$F248-F249-G249-Constantes!$D$14))</f>
        <v>1.255259718391244E-9</v>
      </c>
      <c r="F249" s="75">
        <f>IF(Observaciones!$F248&gt;0.05*Constantes!$D$18,((Observaciones!$F248-0.05*Constantes!$D$18)^2)/(Observaciones!$F248+0.95*Constantes!$D$18),0)</f>
        <v>0</v>
      </c>
      <c r="G249" s="75">
        <f>MAX(0,H248+Observaciones!$F248-F249-Constantes!$D$13)</f>
        <v>0</v>
      </c>
      <c r="H249" s="75">
        <f>H248+Observaciones!$F248-F249-E249-G249-I248</f>
        <v>7.5000000002922125</v>
      </c>
      <c r="I249" s="75">
        <f>MAX(0,(H249-Constantes!$D$14)*(1-EXP(-Constantes!$D$22)))</f>
        <v>4.0229755138517441E-12</v>
      </c>
      <c r="J249" s="75">
        <f t="shared" si="33"/>
        <v>131.16172863425345</v>
      </c>
      <c r="K249" s="75">
        <f>MAX(0,(J249-Constantes!$D$13)*(1-EXP(-Constantes!$D$23)))</f>
        <v>0.38793739680505573</v>
      </c>
      <c r="L249" s="75">
        <f t="shared" si="34"/>
        <v>0.38793739680907868</v>
      </c>
      <c r="M249" s="75">
        <f>0.0526*F249*Observaciones!$F248^1.218</f>
        <v>0</v>
      </c>
      <c r="N249" s="75">
        <f>M249*Constantes!$D$35</f>
        <v>0</v>
      </c>
      <c r="O249" s="75">
        <f t="shared" si="35"/>
        <v>0</v>
      </c>
      <c r="P249" s="15"/>
      <c r="Q249" s="74">
        <v>243</v>
      </c>
      <c r="R249" s="140">
        <f>ETo!$I248*((1-Constantes!$E$19)*ETo!$K248+ETo!$L248)</f>
        <v>1.9990339338242096</v>
      </c>
      <c r="S249" s="75">
        <f>MIN(R249*Constantes!$E$17,0.8*(AB248+Observaciones!$F248-Y249-AA249-Constantes!$D$14))</f>
        <v>-1.5938619132974452E-2</v>
      </c>
      <c r="T249" s="75">
        <f>IF(Observaciones!$F248&gt;0.05*Constantes!$E$18,((Observaciones!$F248-0.05*Constantes!$E$18)^2)/(Observaciones!$F248+0.95*Constantes!$E$18),0)</f>
        <v>0</v>
      </c>
      <c r="U249" s="75">
        <f>(T249*Escenarios!$E$9*10000)/1000</f>
        <v>0</v>
      </c>
      <c r="V249" s="75">
        <f>(Observaciones!$F248*Constantes!$E$28)/1000</f>
        <v>0</v>
      </c>
      <c r="W249" s="75">
        <f>(R249*Constantes!$E$28)/1000</f>
        <v>7.9961357352968383</v>
      </c>
      <c r="X249" s="75">
        <f t="shared" si="36"/>
        <v>0</v>
      </c>
      <c r="Y249" s="75">
        <f>IF(X249&gt;Constantes!$E$29,1000*((X249-Constantes!$E$29)/(Escenarios!$E$9*10000)),0)</f>
        <v>0</v>
      </c>
      <c r="Z249" s="75">
        <f>W249*1000/Escenarios!$E$9/10000+S249</f>
        <v>5.3652337619222029E-5</v>
      </c>
      <c r="AA249" s="75">
        <f>MAX(0,AB248+Observaciones!$F248-Y249-Constantes!$D$13)</f>
        <v>0</v>
      </c>
      <c r="AB249" s="75">
        <f>AB248+Observaciones!$F248-Y249-Z249-AA249-AC248</f>
        <v>7.480023073746163</v>
      </c>
      <c r="AC249" s="75">
        <f>MAX(0,(AB249-Constantes!$D$14)*(1-EXP(-Constantes!$D$22)))</f>
        <v>0</v>
      </c>
      <c r="AD249" s="75">
        <f t="shared" si="37"/>
        <v>134.3176722076696</v>
      </c>
      <c r="AE249" s="75">
        <f>MAX(0,(AD249-Constantes!$D$13)*(1-EXP(-Constantes!$D$23)))</f>
        <v>0.40973709143888498</v>
      </c>
      <c r="AF249" s="75">
        <f t="shared" si="38"/>
        <v>0.40973709143888498</v>
      </c>
      <c r="AG249" s="75">
        <f>0.0526*Y249*Observaciones!$F248^1.218</f>
        <v>0</v>
      </c>
      <c r="AH249" s="75">
        <f>AG249*Constantes!$E$35</f>
        <v>0</v>
      </c>
      <c r="AI249" s="75">
        <f t="shared" si="39"/>
        <v>0</v>
      </c>
      <c r="AJ249" s="15"/>
      <c r="AK249" s="74">
        <v>243</v>
      </c>
      <c r="AL249" s="140">
        <f>ETo!$I248*((1-Constantes!$F$19)*ETo!$K248+ETo!$L248)</f>
        <v>1.950969835302738</v>
      </c>
      <c r="AM249" s="75">
        <f>MIN(AL249*Constantes!$F$17,0.8*(AV248+Observaciones!$F248-AS249-AU249-Constantes!$D$14))</f>
        <v>-3.8886978845802389E-3</v>
      </c>
      <c r="AN249" s="75">
        <f>IF(Observaciones!$F248&gt;0.05*Constantes!$F$18,((Observaciones!$F248-0.05*Constantes!$F$18)^2)/(Observaciones!$F248+0.95*Constantes!$F$18),0)</f>
        <v>0</v>
      </c>
      <c r="AO249" s="75">
        <f>(AN249*Escenarios!$F$9*10000)/1000</f>
        <v>0</v>
      </c>
      <c r="AP249" s="75">
        <f>(Observaciones!$F248*Constantes!$F$28)/1000</f>
        <v>0</v>
      </c>
      <c r="AQ249" s="75">
        <f>(AL249*Constantes!$F$28)/1000</f>
        <v>1.950969835302738</v>
      </c>
      <c r="AR249" s="75">
        <f t="shared" si="40"/>
        <v>0</v>
      </c>
      <c r="AS249" s="75">
        <f>IF(AR249&gt;Constantes!$F$29,1000*((AR249-Constantes!$F$29)/(Escenarios!$F$9*10000)),0)</f>
        <v>0</v>
      </c>
      <c r="AT249" s="75">
        <f>AQ249*1000/Escenarios!$F$9/10000+AM249</f>
        <v>1.3241786025237293E-5</v>
      </c>
      <c r="AU249" s="75">
        <f>MAX(0,AV248+Observaciones!$F248-AS249-Constantes!$D$13)</f>
        <v>0</v>
      </c>
      <c r="AV249" s="75">
        <f>AV248+Observaciones!$F248-AS249-AT249-AU249-AW248</f>
        <v>7.4951258858582497</v>
      </c>
      <c r="AW249" s="75">
        <f>MAX(0,(AV249-Constantes!$D$14)*(1-EXP(-Constantes!$D$22)))</f>
        <v>0</v>
      </c>
      <c r="AX249" s="75">
        <f t="shared" si="41"/>
        <v>134.91899097735927</v>
      </c>
      <c r="AY249" s="75">
        <f>MAX(0,(AX249-Constantes!$D$13)*(1-EXP(-Constantes!$D$23)))</f>
        <v>0.41389070358431229</v>
      </c>
      <c r="AZ249" s="75">
        <f t="shared" si="42"/>
        <v>0.41389070358431229</v>
      </c>
      <c r="BA249" s="75">
        <f>0.0526*AS249*Observaciones!$F248^1.218</f>
        <v>0</v>
      </c>
      <c r="BB249" s="75">
        <f>BA249*Constantes!$F$35</f>
        <v>0</v>
      </c>
      <c r="BC249" s="75">
        <f t="shared" si="43"/>
        <v>0</v>
      </c>
      <c r="BD249" s="15"/>
      <c r="BE249" s="74">
        <v>243</v>
      </c>
      <c r="BF249" s="75">
        <f>0.0526*Observaciones!$F248^2.218</f>
        <v>0</v>
      </c>
      <c r="BG249" s="75">
        <f>IF(Observaciones!$F248&gt;0.05*$BK$7,((Observaciones!$F248-0.05*$BK$7)^2)/(Observaciones!$F248+0.95*$BK$7),0)</f>
        <v>0</v>
      </c>
      <c r="BH249" s="75">
        <f>0.0526*BG249*Observaciones!$F248^1.218</f>
        <v>0</v>
      </c>
      <c r="BI249" s="28"/>
      <c r="BJ249" s="28"/>
      <c r="BK249" s="103"/>
      <c r="BL249" s="38"/>
    </row>
    <row r="250" spans="2:64" s="2" customFormat="1">
      <c r="B250" s="37"/>
      <c r="C250" s="74">
        <v>244</v>
      </c>
      <c r="D250" s="140">
        <f>ETo!$I249*((1-Constantes!$D$19)*ETo!$K249+ETo!$L249)</f>
        <v>2.0499552772802132</v>
      </c>
      <c r="E250" s="75">
        <f>MIN(D250*Constantes!$D$17,0.8*(H249+Observaciones!$F249-F250-G250-Constantes!$D$14))</f>
        <v>2.3376998115054451E-10</v>
      </c>
      <c r="F250" s="75">
        <f>IF(Observaciones!$F249&gt;0.05*Constantes!$D$18,((Observaciones!$F249-0.05*Constantes!$D$18)^2)/(Observaciones!$F249+0.95*Constantes!$D$18),0)</f>
        <v>0</v>
      </c>
      <c r="G250" s="75">
        <f>MAX(0,H249+Observaciones!$F249-F250-Constantes!$D$13)</f>
        <v>0</v>
      </c>
      <c r="H250" s="75">
        <f>H249+Observaciones!$F249-F250-E250-G250-I249</f>
        <v>7.5000000000544196</v>
      </c>
      <c r="I250" s="75">
        <f>MAX(0,(H250-Constantes!$D$14)*(1-EXP(-Constantes!$D$22)))</f>
        <v>7.4921043856636187E-13</v>
      </c>
      <c r="J250" s="75">
        <f t="shared" si="33"/>
        <v>130.77379123744839</v>
      </c>
      <c r="K250" s="75">
        <f>MAX(0,(J250-Constantes!$D$13)*(1-EXP(-Constantes!$D$23)))</f>
        <v>0.38525771746648041</v>
      </c>
      <c r="L250" s="75">
        <f t="shared" si="34"/>
        <v>0.38525771746722964</v>
      </c>
      <c r="M250" s="75">
        <f>0.0526*F250*Observaciones!$F249^1.218</f>
        <v>0</v>
      </c>
      <c r="N250" s="75">
        <f>M250*Constantes!$D$35</f>
        <v>0</v>
      </c>
      <c r="O250" s="75">
        <f t="shared" si="35"/>
        <v>0</v>
      </c>
      <c r="P250" s="15"/>
      <c r="Q250" s="74">
        <v>244</v>
      </c>
      <c r="R250" s="140">
        <f>ETo!$I249*((1-Constantes!$E$19)*ETo!$K249+ETo!$L249)</f>
        <v>2.0499552772802132</v>
      </c>
      <c r="S250" s="75">
        <f>MIN(R250*Constantes!$E$17,0.8*(AB249+Observaciones!$F249-Y250-AA250-Constantes!$D$14))</f>
        <v>-1.5981541003069567E-2</v>
      </c>
      <c r="T250" s="75">
        <f>IF(Observaciones!$F249&gt;0.05*Constantes!$E$18,((Observaciones!$F249-0.05*Constantes!$E$18)^2)/(Observaciones!$F249+0.95*Constantes!$E$18),0)</f>
        <v>0</v>
      </c>
      <c r="U250" s="75">
        <f>(T250*Escenarios!$E$9*10000)/1000</f>
        <v>0</v>
      </c>
      <c r="V250" s="75">
        <f>(Observaciones!$F249*Constantes!$E$28)/1000</f>
        <v>0</v>
      </c>
      <c r="W250" s="75">
        <f>(R250*Constantes!$E$28)/1000</f>
        <v>8.1998211091208528</v>
      </c>
      <c r="X250" s="75">
        <f t="shared" si="36"/>
        <v>0</v>
      </c>
      <c r="Y250" s="75">
        <f>IF(X250&gt;Constantes!$E$29,1000*((X250-Constantes!$E$29)/(Escenarios!$E$9*10000)),0)</f>
        <v>0</v>
      </c>
      <c r="Z250" s="75">
        <f>W250*1000/Escenarios!$E$9/10000+S250</f>
        <v>4.1810121517213764E-4</v>
      </c>
      <c r="AA250" s="75">
        <f>MAX(0,AB249+Observaciones!$F249-Y250-Constantes!$D$13)</f>
        <v>0</v>
      </c>
      <c r="AB250" s="75">
        <f>AB249+Observaciones!$F249-Y250-Z250-AA250-AC249</f>
        <v>7.479604972530991</v>
      </c>
      <c r="AC250" s="75">
        <f>MAX(0,(AB250-Constantes!$D$14)*(1-EXP(-Constantes!$D$22)))</f>
        <v>0</v>
      </c>
      <c r="AD250" s="75">
        <f t="shared" si="37"/>
        <v>133.9079351162307</v>
      </c>
      <c r="AE250" s="75">
        <f>MAX(0,(AD250-Constantes!$D$13)*(1-EXP(-Constantes!$D$23)))</f>
        <v>0.40690683061015515</v>
      </c>
      <c r="AF250" s="75">
        <f t="shared" si="38"/>
        <v>0.40690683061015515</v>
      </c>
      <c r="AG250" s="75">
        <f>0.0526*Y250*Observaciones!$F249^1.218</f>
        <v>0</v>
      </c>
      <c r="AH250" s="75">
        <f>AG250*Constantes!$E$35</f>
        <v>0</v>
      </c>
      <c r="AI250" s="75">
        <f t="shared" si="39"/>
        <v>0</v>
      </c>
      <c r="AJ250" s="15"/>
      <c r="AK250" s="74">
        <v>244</v>
      </c>
      <c r="AL250" s="140">
        <f>ETo!$I249*((1-Constantes!$F$19)*ETo!$K249+ETo!$L249)</f>
        <v>2.0008400299754396</v>
      </c>
      <c r="AM250" s="75">
        <f>MIN(AL250*Constantes!$F$17,0.8*(AV249+Observaciones!$F249-AS250-AU250-Constantes!$D$14))</f>
        <v>-3.899291313400255E-3</v>
      </c>
      <c r="AN250" s="75">
        <f>IF(Observaciones!$F249&gt;0.05*Constantes!$F$18,((Observaciones!$F249-0.05*Constantes!$F$18)^2)/(Observaciones!$F249+0.95*Constantes!$F$18),0)</f>
        <v>0</v>
      </c>
      <c r="AO250" s="75">
        <f>(AN250*Escenarios!$F$9*10000)/1000</f>
        <v>0</v>
      </c>
      <c r="AP250" s="75">
        <f>(Observaciones!$F249*Constantes!$F$28)/1000</f>
        <v>0</v>
      </c>
      <c r="AQ250" s="75">
        <f>(AL250*Constantes!$F$28)/1000</f>
        <v>2.0008400299754396</v>
      </c>
      <c r="AR250" s="75">
        <f t="shared" si="40"/>
        <v>0</v>
      </c>
      <c r="AS250" s="75">
        <f>IF(AR250&gt;Constantes!$F$29,1000*((AR250-Constantes!$F$29)/(Escenarios!$F$9*10000)),0)</f>
        <v>0</v>
      </c>
      <c r="AT250" s="75">
        <f>AQ250*1000/Escenarios!$F$9/10000+AM250</f>
        <v>1.0238874655062397E-4</v>
      </c>
      <c r="AU250" s="75">
        <f>MAX(0,AV249+Observaciones!$F249-AS250-Constantes!$D$13)</f>
        <v>0</v>
      </c>
      <c r="AV250" s="75">
        <f>AV249+Observaciones!$F249-AS250-AT250-AU250-AW249</f>
        <v>7.4950234971116991</v>
      </c>
      <c r="AW250" s="75">
        <f>MAX(0,(AV250-Constantes!$D$14)*(1-EXP(-Constantes!$D$22)))</f>
        <v>0</v>
      </c>
      <c r="AX250" s="75">
        <f t="shared" si="41"/>
        <v>134.50510027377496</v>
      </c>
      <c r="AY250" s="75">
        <f>MAX(0,(AX250-Constantes!$D$13)*(1-EXP(-Constantes!$D$23)))</f>
        <v>0.41103175166073525</v>
      </c>
      <c r="AZ250" s="75">
        <f t="shared" si="42"/>
        <v>0.41103175166073525</v>
      </c>
      <c r="BA250" s="75">
        <f>0.0526*AS250*Observaciones!$F249^1.218</f>
        <v>0</v>
      </c>
      <c r="BB250" s="75">
        <f>BA250*Constantes!$F$35</f>
        <v>0</v>
      </c>
      <c r="BC250" s="75">
        <f t="shared" si="43"/>
        <v>0</v>
      </c>
      <c r="BD250" s="15"/>
      <c r="BE250" s="74">
        <v>244</v>
      </c>
      <c r="BF250" s="75">
        <f>0.0526*Observaciones!$F249^2.218</f>
        <v>0</v>
      </c>
      <c r="BG250" s="75">
        <f>IF(Observaciones!$F249&gt;0.05*$BK$7,((Observaciones!$F249-0.05*$BK$7)^2)/(Observaciones!$F249+0.95*$BK$7),0)</f>
        <v>0</v>
      </c>
      <c r="BH250" s="75">
        <f>0.0526*BG250*Observaciones!$F249^1.218</f>
        <v>0</v>
      </c>
      <c r="BI250" s="28"/>
      <c r="BJ250" s="28"/>
      <c r="BK250" s="103"/>
      <c r="BL250" s="38"/>
    </row>
    <row r="251" spans="2:64" s="2" customFormat="1">
      <c r="B251" s="37"/>
      <c r="C251" s="74">
        <v>245</v>
      </c>
      <c r="D251" s="140">
        <f>ETo!$I250*((1-Constantes!$D$19)*ETo!$K250+ETo!$L250)</f>
        <v>2.0467043102073044</v>
      </c>
      <c r="E251" s="75">
        <f>MIN(D251*Constantes!$D$17,0.8*(H250+Observaciones!$F250-F251-G251-Constantes!$D$14))</f>
        <v>4.3535663962757101E-11</v>
      </c>
      <c r="F251" s="75">
        <f>IF(Observaciones!$F250&gt;0.05*Constantes!$D$18,((Observaciones!$F250-0.05*Constantes!$D$18)^2)/(Observaciones!$F250+0.95*Constantes!$D$18),0)</f>
        <v>0</v>
      </c>
      <c r="G251" s="75">
        <f>MAX(0,H250+Observaciones!$F250-F251-Constantes!$D$13)</f>
        <v>0</v>
      </c>
      <c r="H251" s="75">
        <f>H250+Observaciones!$F250-F251-E251-G251-I250</f>
        <v>7.5000000000101341</v>
      </c>
      <c r="I251" s="75">
        <f>MAX(0,(H251-Constantes!$D$14)*(1-EXP(-Constantes!$D$22)))</f>
        <v>1.3951936648728092E-13</v>
      </c>
      <c r="J251" s="75">
        <f t="shared" si="33"/>
        <v>130.38853351998191</v>
      </c>
      <c r="K251" s="75">
        <f>MAX(0,(J251-Constantes!$D$13)*(1-EXP(-Constantes!$D$23)))</f>
        <v>0.38259654802516352</v>
      </c>
      <c r="L251" s="75">
        <f t="shared" si="34"/>
        <v>0.38259654802530302</v>
      </c>
      <c r="M251" s="75">
        <f>0.0526*F251*Observaciones!$F250^1.218</f>
        <v>0</v>
      </c>
      <c r="N251" s="75">
        <f>M251*Constantes!$D$35</f>
        <v>0</v>
      </c>
      <c r="O251" s="75">
        <f t="shared" si="35"/>
        <v>0</v>
      </c>
      <c r="P251" s="15"/>
      <c r="Q251" s="74">
        <v>245</v>
      </c>
      <c r="R251" s="140">
        <f>ETo!$I250*((1-Constantes!$E$19)*ETo!$K250+ETo!$L250)</f>
        <v>2.0467043102073044</v>
      </c>
      <c r="S251" s="75">
        <f>MIN(R251*Constantes!$E$17,0.8*(AB250+Observaciones!$F250-Y251-AA251-Constantes!$D$14))</f>
        <v>-1.6316021975207207E-2</v>
      </c>
      <c r="T251" s="75">
        <f>IF(Observaciones!$F250&gt;0.05*Constantes!$E$18,((Observaciones!$F250-0.05*Constantes!$E$18)^2)/(Observaciones!$F250+0.95*Constantes!$E$18),0)</f>
        <v>0</v>
      </c>
      <c r="U251" s="75">
        <f>(T251*Escenarios!$E$9*10000)/1000</f>
        <v>0</v>
      </c>
      <c r="V251" s="75">
        <f>(Observaciones!$F250*Constantes!$E$28)/1000</f>
        <v>0</v>
      </c>
      <c r="W251" s="75">
        <f>(R251*Constantes!$E$28)/1000</f>
        <v>8.1868172408292175</v>
      </c>
      <c r="X251" s="75">
        <f t="shared" si="36"/>
        <v>0</v>
      </c>
      <c r="Y251" s="75">
        <f>IF(X251&gt;Constantes!$E$29,1000*((X251-Constantes!$E$29)/(Escenarios!$E$9*10000)),0)</f>
        <v>0</v>
      </c>
      <c r="Z251" s="75">
        <f>W251*1000/Escenarios!$E$9/10000+S251</f>
        <v>5.76125064512302E-5</v>
      </c>
      <c r="AA251" s="75">
        <f>MAX(0,AB250+Observaciones!$F250-Y251-Constantes!$D$13)</f>
        <v>0</v>
      </c>
      <c r="AB251" s="75">
        <f>AB250+Observaciones!$F250-Y251-Z251-AA251-AC250</f>
        <v>7.4795473600245401</v>
      </c>
      <c r="AC251" s="75">
        <f>MAX(0,(AB251-Constantes!$D$14)*(1-EXP(-Constantes!$D$22)))</f>
        <v>0</v>
      </c>
      <c r="AD251" s="75">
        <f t="shared" si="37"/>
        <v>133.50102828562055</v>
      </c>
      <c r="AE251" s="75">
        <f>MAX(0,(AD251-Constantes!$D$13)*(1-EXP(-Constantes!$D$23)))</f>
        <v>0.40409611982101423</v>
      </c>
      <c r="AF251" s="75">
        <f t="shared" si="38"/>
        <v>0.40409611982101423</v>
      </c>
      <c r="AG251" s="75">
        <f>0.0526*Y251*Observaciones!$F250^1.218</f>
        <v>0</v>
      </c>
      <c r="AH251" s="75">
        <f>AG251*Constantes!$E$35</f>
        <v>0</v>
      </c>
      <c r="AI251" s="75">
        <f t="shared" si="39"/>
        <v>0</v>
      </c>
      <c r="AJ251" s="15"/>
      <c r="AK251" s="74">
        <v>245</v>
      </c>
      <c r="AL251" s="140">
        <f>ETo!$I250*((1-Constantes!$F$19)*ETo!$K250+ETo!$L250)</f>
        <v>1.9977089155879064</v>
      </c>
      <c r="AM251" s="75">
        <f>MIN(AL251*Constantes!$F$17,0.8*(AV250+Observaciones!$F250-AS251-AU251-Constantes!$D$14))</f>
        <v>-3.9812023106406969E-3</v>
      </c>
      <c r="AN251" s="75">
        <f>IF(Observaciones!$F250&gt;0.05*Constantes!$F$18,((Observaciones!$F250-0.05*Constantes!$F$18)^2)/(Observaciones!$F250+0.95*Constantes!$F$18),0)</f>
        <v>0</v>
      </c>
      <c r="AO251" s="75">
        <f>(AN251*Escenarios!$F$9*10000)/1000</f>
        <v>0</v>
      </c>
      <c r="AP251" s="75">
        <f>(Observaciones!$F250*Constantes!$F$28)/1000</f>
        <v>0</v>
      </c>
      <c r="AQ251" s="75">
        <f>(AL251*Constantes!$F$28)/1000</f>
        <v>1.9977089155879064</v>
      </c>
      <c r="AR251" s="75">
        <f t="shared" si="40"/>
        <v>0</v>
      </c>
      <c r="AS251" s="75">
        <f>IF(AR251&gt;Constantes!$F$29,1000*((AR251-Constantes!$F$29)/(Escenarios!$F$9*10000)),0)</f>
        <v>0</v>
      </c>
      <c r="AT251" s="75">
        <f>AQ251*1000/Escenarios!$F$9/10000+AM251</f>
        <v>1.4215520535115593E-5</v>
      </c>
      <c r="AU251" s="75">
        <f>MAX(0,AV250+Observaciones!$F250-AS251-Constantes!$D$13)</f>
        <v>0</v>
      </c>
      <c r="AV251" s="75">
        <f>AV250+Observaciones!$F250-AS251-AT251-AU251-AW250</f>
        <v>7.4950092815911642</v>
      </c>
      <c r="AW251" s="75">
        <f>MAX(0,(AV251-Constantes!$D$14)*(1-EXP(-Constantes!$D$22)))</f>
        <v>0</v>
      </c>
      <c r="AX251" s="75">
        <f t="shared" si="41"/>
        <v>134.09406852211421</v>
      </c>
      <c r="AY251" s="75">
        <f>MAX(0,(AX251-Constantes!$D$13)*(1-EXP(-Constantes!$D$23)))</f>
        <v>0.40819254796061555</v>
      </c>
      <c r="AZ251" s="75">
        <f t="shared" si="42"/>
        <v>0.40819254796061555</v>
      </c>
      <c r="BA251" s="75">
        <f>0.0526*AS251*Observaciones!$F250^1.218</f>
        <v>0</v>
      </c>
      <c r="BB251" s="75">
        <f>BA251*Constantes!$F$35</f>
        <v>0</v>
      </c>
      <c r="BC251" s="75">
        <f t="shared" si="43"/>
        <v>0</v>
      </c>
      <c r="BD251" s="15"/>
      <c r="BE251" s="74">
        <v>245</v>
      </c>
      <c r="BF251" s="75">
        <f>0.0526*Observaciones!$F250^2.218</f>
        <v>0</v>
      </c>
      <c r="BG251" s="75">
        <f>IF(Observaciones!$F250&gt;0.05*$BK$7,((Observaciones!$F250-0.05*$BK$7)^2)/(Observaciones!$F250+0.95*$BK$7),0)</f>
        <v>0</v>
      </c>
      <c r="BH251" s="75">
        <f>0.0526*BG251*Observaciones!$F250^1.218</f>
        <v>0</v>
      </c>
      <c r="BI251" s="28"/>
      <c r="BJ251" s="28"/>
      <c r="BK251" s="103"/>
      <c r="BL251" s="38"/>
    </row>
    <row r="252" spans="2:64" s="2" customFormat="1">
      <c r="B252" s="37"/>
      <c r="C252" s="74">
        <v>246</v>
      </c>
      <c r="D252" s="140">
        <f>ETo!$I251*((1-Constantes!$D$19)*ETo!$K251+ETo!$L251)</f>
        <v>2.0660812395949142</v>
      </c>
      <c r="E252" s="75">
        <f>MIN(D252*Constantes!$D$17,0.8*(H251+Observaciones!$F251-F252-G252-Constantes!$D$14))</f>
        <v>8.1072926150227431E-12</v>
      </c>
      <c r="F252" s="75">
        <f>IF(Observaciones!$F251&gt;0.05*Constantes!$D$18,((Observaciones!$F251-0.05*Constantes!$D$18)^2)/(Observaciones!$F251+0.95*Constantes!$D$18),0)</f>
        <v>0</v>
      </c>
      <c r="G252" s="75">
        <f>MAX(0,H251+Observaciones!$F251-F252-Constantes!$D$13)</f>
        <v>0</v>
      </c>
      <c r="H252" s="75">
        <f>H251+Observaciones!$F251-F252-E252-G252-I251</f>
        <v>7.5000000000018874</v>
      </c>
      <c r="I252" s="75">
        <f>MAX(0,(H252-Constantes!$D$14)*(1-EXP(-Constantes!$D$22)))</f>
        <v>2.5984106379094825E-14</v>
      </c>
      <c r="J252" s="75">
        <f t="shared" si="33"/>
        <v>130.00593697195674</v>
      </c>
      <c r="K252" s="75">
        <f>MAX(0,(J252-Constantes!$D$13)*(1-EXP(-Constantes!$D$23)))</f>
        <v>0.3799537606239054</v>
      </c>
      <c r="L252" s="75">
        <f t="shared" si="34"/>
        <v>0.37995376062393138</v>
      </c>
      <c r="M252" s="75">
        <f>0.0526*F252*Observaciones!$F251^1.218</f>
        <v>0</v>
      </c>
      <c r="N252" s="75">
        <f>M252*Constantes!$D$35</f>
        <v>0</v>
      </c>
      <c r="O252" s="75">
        <f t="shared" si="35"/>
        <v>0</v>
      </c>
      <c r="P252" s="15"/>
      <c r="Q252" s="74">
        <v>246</v>
      </c>
      <c r="R252" s="140">
        <f>ETo!$I251*((1-Constantes!$E$19)*ETo!$K251+ETo!$L251)</f>
        <v>2.0660812395949142</v>
      </c>
      <c r="S252" s="75">
        <f>MIN(R252*Constantes!$E$17,0.8*(AB251+Observaciones!$F251-Y252-AA252-Constantes!$D$14))</f>
        <v>-1.63621119803679E-2</v>
      </c>
      <c r="T252" s="75">
        <f>IF(Observaciones!$F251&gt;0.05*Constantes!$E$18,((Observaciones!$F251-0.05*Constantes!$E$18)^2)/(Observaciones!$F251+0.95*Constantes!$E$18),0)</f>
        <v>0</v>
      </c>
      <c r="U252" s="75">
        <f>(T252*Escenarios!$E$9*10000)/1000</f>
        <v>0</v>
      </c>
      <c r="V252" s="75">
        <f>(Observaciones!$F251*Constantes!$E$28)/1000</f>
        <v>0</v>
      </c>
      <c r="W252" s="75">
        <f>(R252*Constantes!$E$28)/1000</f>
        <v>8.2643249583796567</v>
      </c>
      <c r="X252" s="75">
        <f t="shared" si="36"/>
        <v>0</v>
      </c>
      <c r="Y252" s="75">
        <f>IF(X252&gt;Constantes!$E$29,1000*((X252-Constantes!$E$29)/(Escenarios!$E$9*10000)),0)</f>
        <v>0</v>
      </c>
      <c r="Z252" s="75">
        <f>W252*1000/Escenarios!$E$9/10000+S252</f>
        <v>1.6653793639141365E-4</v>
      </c>
      <c r="AA252" s="75">
        <f>MAX(0,AB251+Observaciones!$F251-Y252-Constantes!$D$13)</f>
        <v>0</v>
      </c>
      <c r="AB252" s="75">
        <f>AB251+Observaciones!$F251-Y252-Z252-AA252-AC251</f>
        <v>7.4793808220881486</v>
      </c>
      <c r="AC252" s="75">
        <f>MAX(0,(AB252-Constantes!$D$14)*(1-EXP(-Constantes!$D$22)))</f>
        <v>0</v>
      </c>
      <c r="AD252" s="75">
        <f t="shared" si="37"/>
        <v>133.09693216579953</v>
      </c>
      <c r="AE252" s="75">
        <f>MAX(0,(AD252-Constantes!$D$13)*(1-EXP(-Constantes!$D$23)))</f>
        <v>0.40130482402947448</v>
      </c>
      <c r="AF252" s="75">
        <f t="shared" si="38"/>
        <v>0.40130482402947448</v>
      </c>
      <c r="AG252" s="75">
        <f>0.0526*Y252*Observaciones!$F251^1.218</f>
        <v>0</v>
      </c>
      <c r="AH252" s="75">
        <f>AG252*Constantes!$E$35</f>
        <v>0</v>
      </c>
      <c r="AI252" s="75">
        <f t="shared" si="39"/>
        <v>0</v>
      </c>
      <c r="AJ252" s="15"/>
      <c r="AK252" s="74">
        <v>246</v>
      </c>
      <c r="AL252" s="140">
        <f>ETo!$I251*((1-Constantes!$F$19)*ETo!$K251+ETo!$L251)</f>
        <v>2.0167195326309764</v>
      </c>
      <c r="AM252" s="75">
        <f>MIN(AL252*Constantes!$F$17,0.8*(AV251+Observaciones!$F251-AS252-AU252-Constantes!$D$14))</f>
        <v>-3.9925747270686427E-3</v>
      </c>
      <c r="AN252" s="75">
        <f>IF(Observaciones!$F251&gt;0.05*Constantes!$F$18,((Observaciones!$F251-0.05*Constantes!$F$18)^2)/(Observaciones!$F251+0.95*Constantes!$F$18),0)</f>
        <v>0</v>
      </c>
      <c r="AO252" s="75">
        <f>(AN252*Escenarios!$F$9*10000)/1000</f>
        <v>0</v>
      </c>
      <c r="AP252" s="75">
        <f>(Observaciones!$F251*Constantes!$F$28)/1000</f>
        <v>0</v>
      </c>
      <c r="AQ252" s="75">
        <f>(AL252*Constantes!$F$28)/1000</f>
        <v>2.0167195326309764</v>
      </c>
      <c r="AR252" s="75">
        <f t="shared" si="40"/>
        <v>0</v>
      </c>
      <c r="AS252" s="75">
        <f>IF(AR252&gt;Constantes!$F$29,1000*((AR252-Constantes!$F$29)/(Escenarios!$F$9*10000)),0)</f>
        <v>0</v>
      </c>
      <c r="AT252" s="75">
        <f>AQ252*1000/Escenarios!$F$9/10000+AM252</f>
        <v>4.0864338193309993E-5</v>
      </c>
      <c r="AU252" s="75">
        <f>MAX(0,AV251+Observaciones!$F251-AS252-Constantes!$D$13)</f>
        <v>0</v>
      </c>
      <c r="AV252" s="75">
        <f>AV251+Observaciones!$F251-AS252-AT252-AU252-AW251</f>
        <v>7.4949684172529709</v>
      </c>
      <c r="AW252" s="75">
        <f>MAX(0,(AV252-Constantes!$D$14)*(1-EXP(-Constantes!$D$22)))</f>
        <v>0</v>
      </c>
      <c r="AX252" s="75">
        <f t="shared" si="41"/>
        <v>133.68587597415359</v>
      </c>
      <c r="AY252" s="75">
        <f>MAX(0,(AX252-Constantes!$D$13)*(1-EXP(-Constantes!$D$23)))</f>
        <v>0.4053729560730096</v>
      </c>
      <c r="AZ252" s="75">
        <f t="shared" si="42"/>
        <v>0.4053729560730096</v>
      </c>
      <c r="BA252" s="75">
        <f>0.0526*AS252*Observaciones!$F251^1.218</f>
        <v>0</v>
      </c>
      <c r="BB252" s="75">
        <f>BA252*Constantes!$F$35</f>
        <v>0</v>
      </c>
      <c r="BC252" s="75">
        <f t="shared" si="43"/>
        <v>0</v>
      </c>
      <c r="BD252" s="15"/>
      <c r="BE252" s="74">
        <v>246</v>
      </c>
      <c r="BF252" s="75">
        <f>0.0526*Observaciones!$F251^2.218</f>
        <v>0</v>
      </c>
      <c r="BG252" s="75">
        <f>IF(Observaciones!$F251&gt;0.05*$BK$7,((Observaciones!$F251-0.05*$BK$7)^2)/(Observaciones!$F251+0.95*$BK$7),0)</f>
        <v>0</v>
      </c>
      <c r="BH252" s="75">
        <f>0.0526*BG252*Observaciones!$F251^1.218</f>
        <v>0</v>
      </c>
      <c r="BI252" s="28"/>
      <c r="BJ252" s="28"/>
      <c r="BK252" s="103"/>
      <c r="BL252" s="38"/>
    </row>
    <row r="253" spans="2:64" s="2" customFormat="1">
      <c r="B253" s="37"/>
      <c r="C253" s="74">
        <v>247</v>
      </c>
      <c r="D253" s="140">
        <f>ETo!$I252*((1-Constantes!$D$19)*ETo!$K252+ETo!$L252)</f>
        <v>2.0122300910338411</v>
      </c>
      <c r="E253" s="75">
        <f>MIN(D253*Constantes!$D$17,0.8*(H252+Observaciones!$F252-F253-G253-Constantes!$D$14))</f>
        <v>1.5099033134902129E-12</v>
      </c>
      <c r="F253" s="75">
        <f>IF(Observaciones!$F252&gt;0.05*Constantes!$D$18,((Observaciones!$F252-0.05*Constantes!$D$18)^2)/(Observaciones!$F252+0.95*Constantes!$D$18),0)</f>
        <v>0</v>
      </c>
      <c r="G253" s="75">
        <f>MAX(0,H252+Observaciones!$F252-F253-Constantes!$D$13)</f>
        <v>0</v>
      </c>
      <c r="H253" s="75">
        <f>H252+Observaciones!$F252-F253-E253-G253-I252</f>
        <v>7.5000000000003517</v>
      </c>
      <c r="I253" s="75">
        <f>MAX(0,(H253-Constantes!$D$14)*(1-EXP(-Constantes!$D$22)))</f>
        <v>4.842214647586612E-15</v>
      </c>
      <c r="J253" s="75">
        <f t="shared" si="33"/>
        <v>129.62598321133285</v>
      </c>
      <c r="K253" s="75">
        <f>MAX(0,(J253-Constantes!$D$13)*(1-EXP(-Constantes!$D$23)))</f>
        <v>0.37732922828868054</v>
      </c>
      <c r="L253" s="75">
        <f t="shared" si="34"/>
        <v>0.37732922828868537</v>
      </c>
      <c r="M253" s="75">
        <f>0.0526*F253*Observaciones!$F252^1.218</f>
        <v>0</v>
      </c>
      <c r="N253" s="75">
        <f>M253*Constantes!$D$35</f>
        <v>0</v>
      </c>
      <c r="O253" s="75">
        <f t="shared" si="35"/>
        <v>0</v>
      </c>
      <c r="P253" s="15"/>
      <c r="Q253" s="74">
        <v>247</v>
      </c>
      <c r="R253" s="140">
        <f>ETo!$I252*((1-Constantes!$E$19)*ETo!$K252+ETo!$L252)</f>
        <v>2.0122300910338411</v>
      </c>
      <c r="S253" s="75">
        <f>MIN(R253*Constantes!$E$17,0.8*(AB252+Observaciones!$F252-Y253-AA253-Constantes!$D$14))</f>
        <v>-1.6495342329481133E-2</v>
      </c>
      <c r="T253" s="75">
        <f>IF(Observaciones!$F252&gt;0.05*Constantes!$E$18,((Observaciones!$F252-0.05*Constantes!$E$18)^2)/(Observaciones!$F252+0.95*Constantes!$E$18),0)</f>
        <v>0</v>
      </c>
      <c r="U253" s="75">
        <f>(T253*Escenarios!$E$9*10000)/1000</f>
        <v>0</v>
      </c>
      <c r="V253" s="75">
        <f>(Observaciones!$F252*Constantes!$E$28)/1000</f>
        <v>0</v>
      </c>
      <c r="W253" s="75">
        <f>(R253*Constantes!$E$28)/1000</f>
        <v>8.0489203641353644</v>
      </c>
      <c r="X253" s="75">
        <f t="shared" si="36"/>
        <v>0</v>
      </c>
      <c r="Y253" s="75">
        <f>IF(X253&gt;Constantes!$E$29,1000*((X253-Constantes!$E$29)/(Escenarios!$E$9*10000)),0)</f>
        <v>0</v>
      </c>
      <c r="Z253" s="75">
        <f>W253*1000/Escenarios!$E$9/10000+S253</f>
        <v>-3.9750160121040587E-4</v>
      </c>
      <c r="AA253" s="75">
        <f>MAX(0,AB252+Observaciones!$F252-Y253-Constantes!$D$13)</f>
        <v>0</v>
      </c>
      <c r="AB253" s="75">
        <f>AB252+Observaciones!$F252-Y253-Z253-AA253-AC252</f>
        <v>7.4797783236893594</v>
      </c>
      <c r="AC253" s="75">
        <f>MAX(0,(AB253-Constantes!$D$14)*(1-EXP(-Constantes!$D$22)))</f>
        <v>0</v>
      </c>
      <c r="AD253" s="75">
        <f t="shared" si="37"/>
        <v>132.69562734177006</v>
      </c>
      <c r="AE253" s="75">
        <f>MAX(0,(AD253-Constantes!$D$13)*(1-EXP(-Constantes!$D$23)))</f>
        <v>0.39853280912635142</v>
      </c>
      <c r="AF253" s="75">
        <f t="shared" si="38"/>
        <v>0.39853280912635142</v>
      </c>
      <c r="AG253" s="75">
        <f>0.0526*Y253*Observaciones!$F252^1.218</f>
        <v>0</v>
      </c>
      <c r="AH253" s="75">
        <f>AG253*Constantes!$E$35</f>
        <v>0</v>
      </c>
      <c r="AI253" s="75">
        <f t="shared" si="39"/>
        <v>0</v>
      </c>
      <c r="AJ253" s="15"/>
      <c r="AK253" s="74">
        <v>247</v>
      </c>
      <c r="AL253" s="140">
        <f>ETo!$I252*((1-Constantes!$F$19)*ETo!$K252+ETo!$L252)</f>
        <v>1.964094509627599</v>
      </c>
      <c r="AM253" s="75">
        <f>MIN(AL253*Constantes!$F$17,0.8*(AV252+Observaciones!$F252-AS253-AU253-Constantes!$D$14))</f>
        <v>-4.0252661976232671E-3</v>
      </c>
      <c r="AN253" s="75">
        <f>IF(Observaciones!$F252&gt;0.05*Constantes!$F$18,((Observaciones!$F252-0.05*Constantes!$F$18)^2)/(Observaciones!$F252+0.95*Constantes!$F$18),0)</f>
        <v>0</v>
      </c>
      <c r="AO253" s="75">
        <f>(AN253*Escenarios!$F$9*10000)/1000</f>
        <v>0</v>
      </c>
      <c r="AP253" s="75">
        <f>(Observaciones!$F252*Constantes!$F$28)/1000</f>
        <v>0</v>
      </c>
      <c r="AQ253" s="75">
        <f>(AL253*Constantes!$F$28)/1000</f>
        <v>1.964094509627599</v>
      </c>
      <c r="AR253" s="75">
        <f t="shared" si="40"/>
        <v>0</v>
      </c>
      <c r="AS253" s="75">
        <f>IF(AR253&gt;Constantes!$F$29,1000*((AR253-Constantes!$F$29)/(Escenarios!$F$9*10000)),0)</f>
        <v>0</v>
      </c>
      <c r="AT253" s="75">
        <f>AQ253*1000/Escenarios!$F$9/10000+AM253</f>
        <v>-9.707717836806868E-5</v>
      </c>
      <c r="AU253" s="75">
        <f>MAX(0,AV252+Observaciones!$F252-AS253-Constantes!$D$13)</f>
        <v>0</v>
      </c>
      <c r="AV253" s="75">
        <f>AV252+Observaciones!$F252-AS253-AT253-AU253-AW252</f>
        <v>7.4950654944313388</v>
      </c>
      <c r="AW253" s="75">
        <f>MAX(0,(AV253-Constantes!$D$14)*(1-EXP(-Constantes!$D$22)))</f>
        <v>0</v>
      </c>
      <c r="AX253" s="75">
        <f t="shared" si="41"/>
        <v>133.28050301808057</v>
      </c>
      <c r="AY253" s="75">
        <f>MAX(0,(AX253-Constantes!$D$13)*(1-EXP(-Constantes!$D$23)))</f>
        <v>0.40257284052923292</v>
      </c>
      <c r="AZ253" s="75">
        <f t="shared" si="42"/>
        <v>0.40257284052923292</v>
      </c>
      <c r="BA253" s="75">
        <f>0.0526*AS253*Observaciones!$F252^1.218</f>
        <v>0</v>
      </c>
      <c r="BB253" s="75">
        <f>BA253*Constantes!$F$35</f>
        <v>0</v>
      </c>
      <c r="BC253" s="75">
        <f t="shared" si="43"/>
        <v>0</v>
      </c>
      <c r="BD253" s="15"/>
      <c r="BE253" s="74">
        <v>247</v>
      </c>
      <c r="BF253" s="75">
        <f>0.0526*Observaciones!$F252^2.218</f>
        <v>0</v>
      </c>
      <c r="BG253" s="75">
        <f>IF(Observaciones!$F252&gt;0.05*$BK$7,((Observaciones!$F252-0.05*$BK$7)^2)/(Observaciones!$F252+0.95*$BK$7),0)</f>
        <v>0</v>
      </c>
      <c r="BH253" s="75">
        <f>0.0526*BG253*Observaciones!$F252^1.218</f>
        <v>0</v>
      </c>
      <c r="BI253" s="28"/>
      <c r="BJ253" s="28"/>
      <c r="BK253" s="103"/>
      <c r="BL253" s="38"/>
    </row>
    <row r="254" spans="2:64" s="2" customFormat="1">
      <c r="B254" s="37"/>
      <c r="C254" s="74">
        <v>248</v>
      </c>
      <c r="D254" s="140">
        <f>ETo!$I253*((1-Constantes!$D$19)*ETo!$K253+ETo!$L253)</f>
        <v>2.061136124941839</v>
      </c>
      <c r="E254" s="75">
        <f>MIN(D254*Constantes!$D$17,0.8*(H253+Observaciones!$F253-F254-G254-Constantes!$D$14))</f>
        <v>2.8137492336099968E-13</v>
      </c>
      <c r="F254" s="75">
        <f>IF(Observaciones!$F253&gt;0.05*Constantes!$D$18,((Observaciones!$F253-0.05*Constantes!$D$18)^2)/(Observaciones!$F253+0.95*Constantes!$D$18),0)</f>
        <v>0</v>
      </c>
      <c r="G254" s="75">
        <f>MAX(0,H253+Observaciones!$F253-F254-Constantes!$D$13)</f>
        <v>0</v>
      </c>
      <c r="H254" s="75">
        <f>H253+Observaciones!$F253-F254-E254-G254-I253</f>
        <v>7.5000000000000657</v>
      </c>
      <c r="I254" s="75">
        <f>MAX(0,(H254-Constantes!$D$14)*(1-EXP(-Constantes!$D$22)))</f>
        <v>9.0485829273083153E-16</v>
      </c>
      <c r="J254" s="75">
        <f t="shared" si="33"/>
        <v>129.24865398304416</v>
      </c>
      <c r="K254" s="75">
        <f>MAX(0,(J254-Constantes!$D$13)*(1-EXP(-Constantes!$D$23)))</f>
        <v>0.37472282492253672</v>
      </c>
      <c r="L254" s="75">
        <f t="shared" si="34"/>
        <v>0.37472282492253761</v>
      </c>
      <c r="M254" s="75">
        <f>0.0526*F254*Observaciones!$F253^1.218</f>
        <v>0</v>
      </c>
      <c r="N254" s="75">
        <f>M254*Constantes!$D$35</f>
        <v>0</v>
      </c>
      <c r="O254" s="75">
        <f t="shared" si="35"/>
        <v>0</v>
      </c>
      <c r="P254" s="15"/>
      <c r="Q254" s="74">
        <v>248</v>
      </c>
      <c r="R254" s="140">
        <f>ETo!$I253*((1-Constantes!$E$19)*ETo!$K253+ETo!$L253)</f>
        <v>2.061136124941839</v>
      </c>
      <c r="S254" s="75">
        <f>MIN(R254*Constantes!$E$17,0.8*(AB253+Observaciones!$F253-Y254-AA254-Constantes!$D$14))</f>
        <v>-1.6177341048512518E-2</v>
      </c>
      <c r="T254" s="75">
        <f>IF(Observaciones!$F253&gt;0.05*Constantes!$E$18,((Observaciones!$F253-0.05*Constantes!$E$18)^2)/(Observaciones!$F253+0.95*Constantes!$E$18),0)</f>
        <v>0</v>
      </c>
      <c r="U254" s="75">
        <f>(T254*Escenarios!$E$9*10000)/1000</f>
        <v>0</v>
      </c>
      <c r="V254" s="75">
        <f>(Observaciones!$F253*Constantes!$E$28)/1000</f>
        <v>0</v>
      </c>
      <c r="W254" s="75">
        <f>(R254*Constantes!$E$28)/1000</f>
        <v>8.2445444997673558</v>
      </c>
      <c r="X254" s="75">
        <f t="shared" si="36"/>
        <v>0</v>
      </c>
      <c r="Y254" s="75">
        <f>IF(X254&gt;Constantes!$E$29,1000*((X254-Constantes!$E$29)/(Escenarios!$E$9*10000)),0)</f>
        <v>0</v>
      </c>
      <c r="Z254" s="75">
        <f>W254*1000/Escenarios!$E$9/10000+S254</f>
        <v>3.1174795102219266E-4</v>
      </c>
      <c r="AA254" s="75">
        <f>MAX(0,AB253+Observaciones!$F253-Y254-Constantes!$D$13)</f>
        <v>0</v>
      </c>
      <c r="AB254" s="75">
        <f>AB253+Observaciones!$F253-Y254-Z254-AA254-AC253</f>
        <v>7.4794665757383374</v>
      </c>
      <c r="AC254" s="75">
        <f>MAX(0,(AB254-Constantes!$D$14)*(1-EXP(-Constantes!$D$22)))</f>
        <v>0</v>
      </c>
      <c r="AD254" s="75">
        <f t="shared" si="37"/>
        <v>132.29709453264371</v>
      </c>
      <c r="AE254" s="75">
        <f>MAX(0,(AD254-Constantes!$D$13)*(1-EXP(-Constantes!$D$23)))</f>
        <v>0.39577994192882027</v>
      </c>
      <c r="AF254" s="75">
        <f t="shared" si="38"/>
        <v>0.39577994192882027</v>
      </c>
      <c r="AG254" s="75">
        <f>0.0526*Y254*Observaciones!$F253^1.218</f>
        <v>0</v>
      </c>
      <c r="AH254" s="75">
        <f>AG254*Constantes!$E$35</f>
        <v>0</v>
      </c>
      <c r="AI254" s="75">
        <f t="shared" si="39"/>
        <v>0</v>
      </c>
      <c r="AJ254" s="15"/>
      <c r="AK254" s="74">
        <v>248</v>
      </c>
      <c r="AL254" s="140">
        <f>ETo!$I253*((1-Constantes!$F$19)*ETo!$K253+ETo!$L253)</f>
        <v>2.0119805287559922</v>
      </c>
      <c r="AM254" s="75">
        <f>MIN(AL254*Constantes!$F$17,0.8*(AV253+Observaciones!$F253-AS254-AU254-Constantes!$D$14))</f>
        <v>-3.9476044549289213E-3</v>
      </c>
      <c r="AN254" s="75">
        <f>IF(Observaciones!$F253&gt;0.05*Constantes!$F$18,((Observaciones!$F253-0.05*Constantes!$F$18)^2)/(Observaciones!$F253+0.95*Constantes!$F$18),0)</f>
        <v>0</v>
      </c>
      <c r="AO254" s="75">
        <f>(AN254*Escenarios!$F$9*10000)/1000</f>
        <v>0</v>
      </c>
      <c r="AP254" s="75">
        <f>(Observaciones!$F253*Constantes!$F$28)/1000</f>
        <v>0</v>
      </c>
      <c r="AQ254" s="75">
        <f>(AL254*Constantes!$F$28)/1000</f>
        <v>2.0119805287559922</v>
      </c>
      <c r="AR254" s="75">
        <f t="shared" si="40"/>
        <v>0</v>
      </c>
      <c r="AS254" s="75">
        <f>IF(AR254&gt;Constantes!$F$29,1000*((AR254-Constantes!$F$29)/(Escenarios!$F$9*10000)),0)</f>
        <v>0</v>
      </c>
      <c r="AT254" s="75">
        <f>AQ254*1000/Escenarios!$F$9/10000+AM254</f>
        <v>7.6356602583063822E-5</v>
      </c>
      <c r="AU254" s="75">
        <f>MAX(0,AV253+Observaciones!$F253-AS254-Constantes!$D$13)</f>
        <v>0</v>
      </c>
      <c r="AV254" s="75">
        <f>AV253+Observaciones!$F253-AS254-AT254-AU254-AW253</f>
        <v>7.4949891378287559</v>
      </c>
      <c r="AW254" s="75">
        <f>MAX(0,(AV254-Constantes!$D$14)*(1-EXP(-Constantes!$D$22)))</f>
        <v>0</v>
      </c>
      <c r="AX254" s="75">
        <f t="shared" si="41"/>
        <v>132.87793017755132</v>
      </c>
      <c r="AY254" s="75">
        <f>MAX(0,(AX254-Constantes!$D$13)*(1-EXP(-Constantes!$D$23)))</f>
        <v>0.39979206679635176</v>
      </c>
      <c r="AZ254" s="75">
        <f t="shared" si="42"/>
        <v>0.39979206679635176</v>
      </c>
      <c r="BA254" s="75">
        <f>0.0526*AS254*Observaciones!$F253^1.218</f>
        <v>0</v>
      </c>
      <c r="BB254" s="75">
        <f>BA254*Constantes!$F$35</f>
        <v>0</v>
      </c>
      <c r="BC254" s="75">
        <f t="shared" si="43"/>
        <v>0</v>
      </c>
      <c r="BD254" s="15"/>
      <c r="BE254" s="74">
        <v>248</v>
      </c>
      <c r="BF254" s="75">
        <f>0.0526*Observaciones!$F253^2.218</f>
        <v>0</v>
      </c>
      <c r="BG254" s="75">
        <f>IF(Observaciones!$F253&gt;0.05*$BK$7,((Observaciones!$F253-0.05*$BK$7)^2)/(Observaciones!$F253+0.95*$BK$7),0)</f>
        <v>0</v>
      </c>
      <c r="BH254" s="75">
        <f>0.0526*BG254*Observaciones!$F253^1.218</f>
        <v>0</v>
      </c>
      <c r="BI254" s="28"/>
      <c r="BJ254" s="28"/>
      <c r="BK254" s="103"/>
      <c r="BL254" s="38"/>
    </row>
    <row r="255" spans="2:64" s="2" customFormat="1">
      <c r="B255" s="37"/>
      <c r="C255" s="74">
        <v>249</v>
      </c>
      <c r="D255" s="140">
        <f>ETo!$I254*((1-Constantes!$D$19)*ETo!$K254+ETo!$L254)</f>
        <v>1.9996069986634046</v>
      </c>
      <c r="E255" s="75">
        <f>MIN(D255*Constantes!$D$17,0.8*(H254+Observaciones!$F254-F255-G255-Constantes!$D$14))</f>
        <v>5.2580162446247416E-14</v>
      </c>
      <c r="F255" s="75">
        <f>IF(Observaciones!$F254&gt;0.05*Constantes!$D$18,((Observaciones!$F254-0.05*Constantes!$D$18)^2)/(Observaciones!$F254+0.95*Constantes!$D$18),0)</f>
        <v>0</v>
      </c>
      <c r="G255" s="75">
        <f>MAX(0,H254+Observaciones!$F254-F255-Constantes!$D$13)</f>
        <v>0</v>
      </c>
      <c r="H255" s="75">
        <f>H254+Observaciones!$F254-F255-E255-G255-I254</f>
        <v>7.5000000000000124</v>
      </c>
      <c r="I255" s="75">
        <f>MAX(0,(H255-Constantes!$D$14)*(1-EXP(-Constantes!$D$22)))</f>
        <v>1.7118940673286002E-16</v>
      </c>
      <c r="J255" s="75">
        <f t="shared" si="33"/>
        <v>128.87393115812162</v>
      </c>
      <c r="K255" s="75">
        <f>MAX(0,(J255-Constantes!$D$13)*(1-EXP(-Constantes!$D$23)))</f>
        <v>0.37213442529953744</v>
      </c>
      <c r="L255" s="75">
        <f t="shared" si="34"/>
        <v>0.37213442529953761</v>
      </c>
      <c r="M255" s="75">
        <f>0.0526*F255*Observaciones!$F254^1.218</f>
        <v>0</v>
      </c>
      <c r="N255" s="75">
        <f>M255*Constantes!$D$35</f>
        <v>0</v>
      </c>
      <c r="O255" s="75">
        <f t="shared" si="35"/>
        <v>0</v>
      </c>
      <c r="P255" s="15"/>
      <c r="Q255" s="74">
        <v>249</v>
      </c>
      <c r="R255" s="140">
        <f>ETo!$I254*((1-Constantes!$E$19)*ETo!$K254+ETo!$L254)</f>
        <v>1.9996069986634046</v>
      </c>
      <c r="S255" s="75">
        <f>MIN(R255*Constantes!$E$17,0.8*(AB254+Observaciones!$F254-Y255-AA255-Constantes!$D$14))</f>
        <v>-1.6426739409330083E-2</v>
      </c>
      <c r="T255" s="75">
        <f>IF(Observaciones!$F254&gt;0.05*Constantes!$E$18,((Observaciones!$F254-0.05*Constantes!$E$18)^2)/(Observaciones!$F254+0.95*Constantes!$E$18),0)</f>
        <v>0</v>
      </c>
      <c r="U255" s="75">
        <f>(T255*Escenarios!$E$9*10000)/1000</f>
        <v>0</v>
      </c>
      <c r="V255" s="75">
        <f>(Observaciones!$F254*Constantes!$E$28)/1000</f>
        <v>0</v>
      </c>
      <c r="W255" s="75">
        <f>(R255*Constantes!$E$28)/1000</f>
        <v>7.9984279946536185</v>
      </c>
      <c r="X255" s="75">
        <f t="shared" si="36"/>
        <v>0</v>
      </c>
      <c r="Y255" s="75">
        <f>IF(X255&gt;Constantes!$E$29,1000*((X255-Constantes!$E$29)/(Escenarios!$E$9*10000)),0)</f>
        <v>0</v>
      </c>
      <c r="Z255" s="75">
        <f>W255*1000/Escenarios!$E$9/10000+S255</f>
        <v>-4.2988342002284533E-4</v>
      </c>
      <c r="AA255" s="75">
        <f>MAX(0,AB254+Observaciones!$F254-Y255-Constantes!$D$13)</f>
        <v>0</v>
      </c>
      <c r="AB255" s="75">
        <f>AB254+Observaciones!$F254-Y255-Z255-AA255-AC254</f>
        <v>7.4798964591583603</v>
      </c>
      <c r="AC255" s="75">
        <f>MAX(0,(AB255-Constantes!$D$14)*(1-EXP(-Constantes!$D$22)))</f>
        <v>0</v>
      </c>
      <c r="AD255" s="75">
        <f t="shared" si="37"/>
        <v>131.90131459071489</v>
      </c>
      <c r="AE255" s="75">
        <f>MAX(0,(AD255-Constantes!$D$13)*(1-EXP(-Constantes!$D$23)))</f>
        <v>0.39304609017401726</v>
      </c>
      <c r="AF255" s="75">
        <f t="shared" si="38"/>
        <v>0.39304609017401726</v>
      </c>
      <c r="AG255" s="75">
        <f>0.0526*Y255*Observaciones!$F254^1.218</f>
        <v>0</v>
      </c>
      <c r="AH255" s="75">
        <f>AG255*Constantes!$E$35</f>
        <v>0</v>
      </c>
      <c r="AI255" s="75">
        <f t="shared" si="39"/>
        <v>0</v>
      </c>
      <c r="AJ255" s="15"/>
      <c r="AK255" s="74">
        <v>249</v>
      </c>
      <c r="AL255" s="140">
        <f>ETo!$I254*((1-Constantes!$F$19)*ETo!$K254+ETo!$L254)</f>
        <v>1.9518652711902165</v>
      </c>
      <c r="AM255" s="75">
        <f>MIN(AL255*Constantes!$F$17,0.8*(AV254+Observaciones!$F254-AS255-AU255-Constantes!$D$14))</f>
        <v>-4.0086897369953078E-3</v>
      </c>
      <c r="AN255" s="75">
        <f>IF(Observaciones!$F254&gt;0.05*Constantes!$F$18,((Observaciones!$F254-0.05*Constantes!$F$18)^2)/(Observaciones!$F254+0.95*Constantes!$F$18),0)</f>
        <v>0</v>
      </c>
      <c r="AO255" s="75">
        <f>(AN255*Escenarios!$F$9*10000)/1000</f>
        <v>0</v>
      </c>
      <c r="AP255" s="75">
        <f>(Observaciones!$F254*Constantes!$F$28)/1000</f>
        <v>0</v>
      </c>
      <c r="AQ255" s="75">
        <f>(AL255*Constantes!$F$28)/1000</f>
        <v>1.9518652711902165</v>
      </c>
      <c r="AR255" s="75">
        <f t="shared" si="40"/>
        <v>0</v>
      </c>
      <c r="AS255" s="75">
        <f>IF(AR255&gt;Constantes!$F$29,1000*((AR255-Constantes!$F$29)/(Escenarios!$F$9*10000)),0)</f>
        <v>0</v>
      </c>
      <c r="AT255" s="75">
        <f>AQ255*1000/Escenarios!$F$9/10000+AM255</f>
        <v>-1.0495919461487539E-4</v>
      </c>
      <c r="AU255" s="75">
        <f>MAX(0,AV254+Observaciones!$F254-AS255-Constantes!$D$13)</f>
        <v>0</v>
      </c>
      <c r="AV255" s="75">
        <f>AV254+Observaciones!$F254-AS255-AT255-AU255-AW254</f>
        <v>7.4950940970233706</v>
      </c>
      <c r="AW255" s="75">
        <f>MAX(0,(AV255-Constantes!$D$14)*(1-EXP(-Constantes!$D$22)))</f>
        <v>0</v>
      </c>
      <c r="AX255" s="75">
        <f t="shared" si="41"/>
        <v>132.47813811075497</v>
      </c>
      <c r="AY255" s="75">
        <f>MAX(0,(AX255-Constantes!$D$13)*(1-EXP(-Constantes!$D$23)))</f>
        <v>0.39703050127071915</v>
      </c>
      <c r="AZ255" s="75">
        <f t="shared" si="42"/>
        <v>0.39703050127071915</v>
      </c>
      <c r="BA255" s="75">
        <f>0.0526*AS255*Observaciones!$F254^1.218</f>
        <v>0</v>
      </c>
      <c r="BB255" s="75">
        <f>BA255*Constantes!$F$35</f>
        <v>0</v>
      </c>
      <c r="BC255" s="75">
        <f t="shared" si="43"/>
        <v>0</v>
      </c>
      <c r="BD255" s="15"/>
      <c r="BE255" s="74">
        <v>249</v>
      </c>
      <c r="BF255" s="75">
        <f>0.0526*Observaciones!$F254^2.218</f>
        <v>0</v>
      </c>
      <c r="BG255" s="75">
        <f>IF(Observaciones!$F254&gt;0.05*$BK$7,((Observaciones!$F254-0.05*$BK$7)^2)/(Observaciones!$F254+0.95*$BK$7),0)</f>
        <v>0</v>
      </c>
      <c r="BH255" s="75">
        <f>0.0526*BG255*Observaciones!$F254^1.218</f>
        <v>0</v>
      </c>
      <c r="BI255" s="28"/>
      <c r="BJ255" s="28"/>
      <c r="BK255" s="103"/>
      <c r="BL255" s="38"/>
    </row>
    <row r="256" spans="2:64" s="2" customFormat="1">
      <c r="B256" s="37"/>
      <c r="C256" s="74">
        <v>250</v>
      </c>
      <c r="D256" s="140">
        <f>ETo!$I255*((1-Constantes!$D$19)*ETo!$K255+ETo!$L255)</f>
        <v>2.1483255187923089</v>
      </c>
      <c r="E256" s="75">
        <f>MIN(D256*Constantes!$D$17,0.8*(H255+Observaciones!$F255-F256-G256-Constantes!$D$14))</f>
        <v>9.9475983006414035E-15</v>
      </c>
      <c r="F256" s="75">
        <f>IF(Observaciones!$F255&gt;0.05*Constantes!$D$18,((Observaciones!$F255-0.05*Constantes!$D$18)^2)/(Observaciones!$F255+0.95*Constantes!$D$18),0)</f>
        <v>0</v>
      </c>
      <c r="G256" s="75">
        <f>MAX(0,H255+Observaciones!$F255-F256-Constantes!$D$13)</f>
        <v>0</v>
      </c>
      <c r="H256" s="75">
        <f>H255+Observaciones!$F255-F256-E256-G256-I255</f>
        <v>7.5000000000000027</v>
      </c>
      <c r="I256" s="75">
        <f>MAX(0,(H256-Constantes!$D$14)*(1-EXP(-Constantes!$D$22)))</f>
        <v>3.6683444299898576E-17</v>
      </c>
      <c r="J256" s="75">
        <f t="shared" si="33"/>
        <v>128.50179673282207</v>
      </c>
      <c r="K256" s="75">
        <f>MAX(0,(J256-Constantes!$D$13)*(1-EXP(-Constantes!$D$23)))</f>
        <v>0.36956390505874481</v>
      </c>
      <c r="L256" s="75">
        <f t="shared" si="34"/>
        <v>0.36956390505874487</v>
      </c>
      <c r="M256" s="75">
        <f>0.0526*F256*Observaciones!$F255^1.218</f>
        <v>0</v>
      </c>
      <c r="N256" s="75">
        <f>M256*Constantes!$D$35</f>
        <v>0</v>
      </c>
      <c r="O256" s="75">
        <f t="shared" si="35"/>
        <v>0</v>
      </c>
      <c r="P256" s="15"/>
      <c r="Q256" s="74">
        <v>250</v>
      </c>
      <c r="R256" s="140">
        <f>ETo!$I255*((1-Constantes!$E$19)*ETo!$K255+ETo!$L255)</f>
        <v>2.1483255187923089</v>
      </c>
      <c r="S256" s="75">
        <f>MIN(R256*Constantes!$E$17,0.8*(AB255+Observaciones!$F255-Y256-AA256-Constantes!$D$14))</f>
        <v>-1.6082832673311741E-2</v>
      </c>
      <c r="T256" s="75">
        <f>IF(Observaciones!$F255&gt;0.05*Constantes!$E$18,((Observaciones!$F255-0.05*Constantes!$E$18)^2)/(Observaciones!$F255+0.95*Constantes!$E$18),0)</f>
        <v>0</v>
      </c>
      <c r="U256" s="75">
        <f>(T256*Escenarios!$E$9*10000)/1000</f>
        <v>0</v>
      </c>
      <c r="V256" s="75">
        <f>(Observaciones!$F255*Constantes!$E$28)/1000</f>
        <v>0</v>
      </c>
      <c r="W256" s="75">
        <f>(R256*Constantes!$E$28)/1000</f>
        <v>8.5933020751692357</v>
      </c>
      <c r="X256" s="75">
        <f t="shared" si="36"/>
        <v>0</v>
      </c>
      <c r="Y256" s="75">
        <f>IF(X256&gt;Constantes!$E$29,1000*((X256-Constantes!$E$29)/(Escenarios!$E$9*10000)),0)</f>
        <v>0</v>
      </c>
      <c r="Z256" s="75">
        <f>W256*1000/Escenarios!$E$9/10000+S256</f>
        <v>1.1037714770267305E-3</v>
      </c>
      <c r="AA256" s="75">
        <f>MAX(0,AB255+Observaciones!$F255-Y256-Constantes!$D$13)</f>
        <v>0</v>
      </c>
      <c r="AB256" s="75">
        <f>AB255+Observaciones!$F255-Y256-Z256-AA256-AC255</f>
        <v>7.4787926876813335</v>
      </c>
      <c r="AC256" s="75">
        <f>MAX(0,(AB256-Constantes!$D$14)*(1-EXP(-Constantes!$D$22)))</f>
        <v>0</v>
      </c>
      <c r="AD256" s="75">
        <f t="shared" si="37"/>
        <v>131.50826850054088</v>
      </c>
      <c r="AE256" s="75">
        <f>MAX(0,(AD256-Constantes!$D$13)*(1-EXP(-Constantes!$D$23)))</f>
        <v>0.39033112251268509</v>
      </c>
      <c r="AF256" s="75">
        <f t="shared" si="38"/>
        <v>0.39033112251268509</v>
      </c>
      <c r="AG256" s="75">
        <f>0.0526*Y256*Observaciones!$F255^1.218</f>
        <v>0</v>
      </c>
      <c r="AH256" s="75">
        <f>AG256*Constantes!$E$35</f>
        <v>0</v>
      </c>
      <c r="AI256" s="75">
        <f t="shared" si="39"/>
        <v>0</v>
      </c>
      <c r="AJ256" s="15"/>
      <c r="AK256" s="74">
        <v>250</v>
      </c>
      <c r="AL256" s="140">
        <f>ETo!$I255*((1-Constantes!$F$19)*ETo!$K255+ETo!$L255)</f>
        <v>2.0974109809852295</v>
      </c>
      <c r="AM256" s="75">
        <f>MIN(AL256*Constantes!$F$17,0.8*(AV255+Observaciones!$F255-AS256-AU256-Constantes!$D$14))</f>
        <v>-3.9247223813035246E-3</v>
      </c>
      <c r="AN256" s="75">
        <f>IF(Observaciones!$F255&gt;0.05*Constantes!$F$18,((Observaciones!$F255-0.05*Constantes!$F$18)^2)/(Observaciones!$F255+0.95*Constantes!$F$18),0)</f>
        <v>0</v>
      </c>
      <c r="AO256" s="75">
        <f>(AN256*Escenarios!$F$9*10000)/1000</f>
        <v>0</v>
      </c>
      <c r="AP256" s="75">
        <f>(Observaciones!$F255*Constantes!$F$28)/1000</f>
        <v>0</v>
      </c>
      <c r="AQ256" s="75">
        <f>(AL256*Constantes!$F$28)/1000</f>
        <v>2.0974109809852295</v>
      </c>
      <c r="AR256" s="75">
        <f t="shared" si="40"/>
        <v>0</v>
      </c>
      <c r="AS256" s="75">
        <f>IF(AR256&gt;Constantes!$F$29,1000*((AR256-Constantes!$F$29)/(Escenarios!$F$9*10000)),0)</f>
        <v>0</v>
      </c>
      <c r="AT256" s="75">
        <f>AQ256*1000/Escenarios!$F$9/10000+AM256</f>
        <v>2.7009958066693401E-4</v>
      </c>
      <c r="AU256" s="75">
        <f>MAX(0,AV255+Observaciones!$F255-AS256-Constantes!$D$13)</f>
        <v>0</v>
      </c>
      <c r="AV256" s="75">
        <f>AV255+Observaciones!$F255-AS256-AT256-AU256-AW255</f>
        <v>7.4948239974427038</v>
      </c>
      <c r="AW256" s="75">
        <f>MAX(0,(AV256-Constantes!$D$14)*(1-EXP(-Constantes!$D$22)))</f>
        <v>0</v>
      </c>
      <c r="AX256" s="75">
        <f t="shared" si="41"/>
        <v>132.08110760948426</v>
      </c>
      <c r="AY256" s="75">
        <f>MAX(0,(AX256-Constantes!$D$13)*(1-EXP(-Constantes!$D$23)))</f>
        <v>0.39428801127155583</v>
      </c>
      <c r="AZ256" s="75">
        <f t="shared" si="42"/>
        <v>0.39428801127155583</v>
      </c>
      <c r="BA256" s="75">
        <f>0.0526*AS256*Observaciones!$F255^1.218</f>
        <v>0</v>
      </c>
      <c r="BB256" s="75">
        <f>BA256*Constantes!$F$35</f>
        <v>0</v>
      </c>
      <c r="BC256" s="75">
        <f t="shared" si="43"/>
        <v>0</v>
      </c>
      <c r="BD256" s="15"/>
      <c r="BE256" s="74">
        <v>250</v>
      </c>
      <c r="BF256" s="75">
        <f>0.0526*Observaciones!$F255^2.218</f>
        <v>0</v>
      </c>
      <c r="BG256" s="75">
        <f>IF(Observaciones!$F255&gt;0.05*$BK$7,((Observaciones!$F255-0.05*$BK$7)^2)/(Observaciones!$F255+0.95*$BK$7),0)</f>
        <v>0</v>
      </c>
      <c r="BH256" s="75">
        <f>0.0526*BG256*Observaciones!$F255^1.218</f>
        <v>0</v>
      </c>
      <c r="BI256" s="28"/>
      <c r="BJ256" s="28"/>
      <c r="BK256" s="103"/>
      <c r="BL256" s="38"/>
    </row>
    <row r="257" spans="2:64" s="2" customFormat="1">
      <c r="B257" s="37"/>
      <c r="C257" s="74">
        <v>251</v>
      </c>
      <c r="D257" s="140">
        <f>ETo!$I256*((1-Constantes!$D$19)*ETo!$K256+ETo!$L256)</f>
        <v>2.1653947020168114</v>
      </c>
      <c r="E257" s="75">
        <f>MIN(D257*Constantes!$D$17,0.8*(H256+Observaciones!$F256-F257-G257-Constantes!$D$14))</f>
        <v>2.1316282072803009E-15</v>
      </c>
      <c r="F257" s="75">
        <f>IF(Observaciones!$F256&gt;0.05*Constantes!$D$18,((Observaciones!$F256-0.05*Constantes!$D$18)^2)/(Observaciones!$F256+0.95*Constantes!$D$18),0)</f>
        <v>0</v>
      </c>
      <c r="G257" s="75">
        <f>MAX(0,H256+Observaciones!$F256-F257-Constantes!$D$13)</f>
        <v>0</v>
      </c>
      <c r="H257" s="75">
        <f>H256+Observaciones!$F256-F257-E257-G257-I256</f>
        <v>7.5000000000000009</v>
      </c>
      <c r="I257" s="75">
        <f>MAX(0,(H257-Constantes!$D$14)*(1-EXP(-Constantes!$D$22)))</f>
        <v>1.2227814766632859E-17</v>
      </c>
      <c r="J257" s="75">
        <f t="shared" si="33"/>
        <v>128.13223282776332</v>
      </c>
      <c r="K257" s="75">
        <f>MAX(0,(J257-Constantes!$D$13)*(1-EXP(-Constantes!$D$23)))</f>
        <v>0.36701114069824464</v>
      </c>
      <c r="L257" s="75">
        <f t="shared" si="34"/>
        <v>0.36701114069824464</v>
      </c>
      <c r="M257" s="75">
        <f>0.0526*F257*Observaciones!$F256^1.218</f>
        <v>0</v>
      </c>
      <c r="N257" s="75">
        <f>M257*Constantes!$D$35</f>
        <v>0</v>
      </c>
      <c r="O257" s="75">
        <f t="shared" si="35"/>
        <v>0</v>
      </c>
      <c r="P257" s="15"/>
      <c r="Q257" s="74">
        <v>251</v>
      </c>
      <c r="R257" s="140">
        <f>ETo!$I256*((1-Constantes!$E$19)*ETo!$K256+ETo!$L256)</f>
        <v>2.1653947020168114</v>
      </c>
      <c r="S257" s="75">
        <f>MIN(R257*Constantes!$E$17,0.8*(AB256+Observaciones!$F256-Y257-AA257-Constantes!$D$14))</f>
        <v>-1.6965849854933168E-2</v>
      </c>
      <c r="T257" s="75">
        <f>IF(Observaciones!$F256&gt;0.05*Constantes!$E$18,((Observaciones!$F256-0.05*Constantes!$E$18)^2)/(Observaciones!$F256+0.95*Constantes!$E$18),0)</f>
        <v>0</v>
      </c>
      <c r="U257" s="75">
        <f>(T257*Escenarios!$E$9*10000)/1000</f>
        <v>0</v>
      </c>
      <c r="V257" s="75">
        <f>(Observaciones!$F256*Constantes!$E$28)/1000</f>
        <v>0</v>
      </c>
      <c r="W257" s="75">
        <f>(R257*Constantes!$E$28)/1000</f>
        <v>8.6615788080672456</v>
      </c>
      <c r="X257" s="75">
        <f t="shared" si="36"/>
        <v>0</v>
      </c>
      <c r="Y257" s="75">
        <f>IF(X257&gt;Constantes!$E$29,1000*((X257-Constantes!$E$29)/(Escenarios!$E$9*10000)),0)</f>
        <v>0</v>
      </c>
      <c r="Z257" s="75">
        <f>W257*1000/Escenarios!$E$9/10000+S257</f>
        <v>3.5730776120132535E-4</v>
      </c>
      <c r="AA257" s="75">
        <f>MAX(0,AB256+Observaciones!$F256-Y257-Constantes!$D$13)</f>
        <v>0</v>
      </c>
      <c r="AB257" s="75">
        <f>AB256+Observaciones!$F256-Y257-Z257-AA257-AC256</f>
        <v>7.478435379920132</v>
      </c>
      <c r="AC257" s="75">
        <f>MAX(0,(AB257-Constantes!$D$14)*(1-EXP(-Constantes!$D$22)))</f>
        <v>0</v>
      </c>
      <c r="AD257" s="75">
        <f t="shared" si="37"/>
        <v>131.11793737802819</v>
      </c>
      <c r="AE257" s="75">
        <f>MAX(0,(AD257-Constantes!$D$13)*(1-EXP(-Constantes!$D$23)))</f>
        <v>0.38763490850286181</v>
      </c>
      <c r="AF257" s="75">
        <f t="shared" si="38"/>
        <v>0.38763490850286181</v>
      </c>
      <c r="AG257" s="75">
        <f>0.0526*Y257*Observaciones!$F256^1.218</f>
        <v>0</v>
      </c>
      <c r="AH257" s="75">
        <f>AG257*Constantes!$E$35</f>
        <v>0</v>
      </c>
      <c r="AI257" s="75">
        <f t="shared" si="39"/>
        <v>0</v>
      </c>
      <c r="AJ257" s="15"/>
      <c r="AK257" s="74">
        <v>251</v>
      </c>
      <c r="AL257" s="140">
        <f>ETo!$I256*((1-Constantes!$F$19)*ETo!$K256+ETo!$L256)</f>
        <v>2.1141675992090851</v>
      </c>
      <c r="AM257" s="75">
        <f>MIN(AL257*Constantes!$F$17,0.8*(AV256+Observaciones!$F256-AS257-AU257-Constantes!$D$14))</f>
        <v>-4.1408020458369782E-3</v>
      </c>
      <c r="AN257" s="75">
        <f>IF(Observaciones!$F256&gt;0.05*Constantes!$F$18,((Observaciones!$F256-0.05*Constantes!$F$18)^2)/(Observaciones!$F256+0.95*Constantes!$F$18),0)</f>
        <v>0</v>
      </c>
      <c r="AO257" s="75">
        <f>(AN257*Escenarios!$F$9*10000)/1000</f>
        <v>0</v>
      </c>
      <c r="AP257" s="75">
        <f>(Observaciones!$F256*Constantes!$F$28)/1000</f>
        <v>0</v>
      </c>
      <c r="AQ257" s="75">
        <f>(AL257*Constantes!$F$28)/1000</f>
        <v>2.1141675992090851</v>
      </c>
      <c r="AR257" s="75">
        <f t="shared" si="40"/>
        <v>0</v>
      </c>
      <c r="AS257" s="75">
        <f>IF(AR257&gt;Constantes!$F$29,1000*((AR257-Constantes!$F$29)/(Escenarios!$F$9*10000)),0)</f>
        <v>0</v>
      </c>
      <c r="AT257" s="75">
        <f>AQ257*1000/Escenarios!$F$9/10000+AM257</f>
        <v>8.7533152581191487E-5</v>
      </c>
      <c r="AU257" s="75">
        <f>MAX(0,AV256+Observaciones!$F256-AS257-Constantes!$D$13)</f>
        <v>0</v>
      </c>
      <c r="AV257" s="75">
        <f>AV256+Observaciones!$F256-AS257-AT257-AU257-AW256</f>
        <v>7.4947364642901224</v>
      </c>
      <c r="AW257" s="75">
        <f>MAX(0,(AV257-Constantes!$D$14)*(1-EXP(-Constantes!$D$22)))</f>
        <v>0</v>
      </c>
      <c r="AX257" s="75">
        <f t="shared" si="41"/>
        <v>131.68681959821271</v>
      </c>
      <c r="AY257" s="75">
        <f>MAX(0,(AX257-Constantes!$D$13)*(1-EXP(-Constantes!$D$23)))</f>
        <v>0.39156446503457554</v>
      </c>
      <c r="AZ257" s="75">
        <f t="shared" si="42"/>
        <v>0.39156446503457554</v>
      </c>
      <c r="BA257" s="75">
        <f>0.0526*AS257*Observaciones!$F256^1.218</f>
        <v>0</v>
      </c>
      <c r="BB257" s="75">
        <f>BA257*Constantes!$F$35</f>
        <v>0</v>
      </c>
      <c r="BC257" s="75">
        <f t="shared" si="43"/>
        <v>0</v>
      </c>
      <c r="BD257" s="15"/>
      <c r="BE257" s="74">
        <v>251</v>
      </c>
      <c r="BF257" s="75">
        <f>0.0526*Observaciones!$F256^2.218</f>
        <v>0</v>
      </c>
      <c r="BG257" s="75">
        <f>IF(Observaciones!$F256&gt;0.05*$BK$7,((Observaciones!$F256-0.05*$BK$7)^2)/(Observaciones!$F256+0.95*$BK$7),0)</f>
        <v>0</v>
      </c>
      <c r="BH257" s="75">
        <f>0.0526*BG257*Observaciones!$F256^1.218</f>
        <v>0</v>
      </c>
      <c r="BI257" s="28"/>
      <c r="BJ257" s="28"/>
      <c r="BK257" s="103"/>
      <c r="BL257" s="38"/>
    </row>
    <row r="258" spans="2:64" s="2" customFormat="1">
      <c r="B258" s="37"/>
      <c r="C258" s="74">
        <v>252</v>
      </c>
      <c r="D258" s="140">
        <f>ETo!$I257*((1-Constantes!$D$19)*ETo!$K257+ETo!$L257)</f>
        <v>2.1894736897459022</v>
      </c>
      <c r="E258" s="75">
        <f>MIN(D258*Constantes!$D$17,0.8*(H257+Observaciones!$F257-F258-G258-Constantes!$D$14))</f>
        <v>7.1054273576010023E-16</v>
      </c>
      <c r="F258" s="75">
        <f>IF(Observaciones!$F257&gt;0.05*Constantes!$D$18,((Observaciones!$F257-0.05*Constantes!$D$18)^2)/(Observaciones!$F257+0.95*Constantes!$D$18),0)</f>
        <v>0</v>
      </c>
      <c r="G258" s="75">
        <f>MAX(0,H257+Observaciones!$F257-F258-Constantes!$D$13)</f>
        <v>0</v>
      </c>
      <c r="H258" s="75">
        <f>H257+Observaciones!$F257-F258-E258-G258-I257</f>
        <v>7.5</v>
      </c>
      <c r="I258" s="75">
        <f>MAX(0,(H258-Constantes!$D$14)*(1-EXP(-Constantes!$D$22)))</f>
        <v>0</v>
      </c>
      <c r="J258" s="75">
        <f t="shared" si="33"/>
        <v>127.76522168706508</v>
      </c>
      <c r="K258" s="75">
        <f>MAX(0,(J258-Constantes!$D$13)*(1-EXP(-Constantes!$D$23)))</f>
        <v>0.36447600956921289</v>
      </c>
      <c r="L258" s="75">
        <f t="shared" si="34"/>
        <v>0.36447600956921289</v>
      </c>
      <c r="M258" s="75">
        <f>0.0526*F258*Observaciones!$F257^1.218</f>
        <v>0</v>
      </c>
      <c r="N258" s="75">
        <f>M258*Constantes!$D$35</f>
        <v>0</v>
      </c>
      <c r="O258" s="75">
        <f t="shared" si="35"/>
        <v>0</v>
      </c>
      <c r="P258" s="15"/>
      <c r="Q258" s="74">
        <v>252</v>
      </c>
      <c r="R258" s="140">
        <f>ETo!$I257*((1-Constantes!$E$19)*ETo!$K257+ETo!$L257)</f>
        <v>2.1894736897459022</v>
      </c>
      <c r="S258" s="75">
        <f>MIN(R258*Constantes!$E$17,0.8*(AB257+Observaciones!$F257-Y258-AA258-Constantes!$D$14))</f>
        <v>-1.7251696063894428E-2</v>
      </c>
      <c r="T258" s="75">
        <f>IF(Observaciones!$F257&gt;0.05*Constantes!$E$18,((Observaciones!$F257-0.05*Constantes!$E$18)^2)/(Observaciones!$F257+0.95*Constantes!$E$18),0)</f>
        <v>0</v>
      </c>
      <c r="U258" s="75">
        <f>(T258*Escenarios!$E$9*10000)/1000</f>
        <v>0</v>
      </c>
      <c r="V258" s="75">
        <f>(Observaciones!$F257*Constantes!$E$28)/1000</f>
        <v>0</v>
      </c>
      <c r="W258" s="75">
        <f>(R258*Constantes!$E$28)/1000</f>
        <v>8.7578947589836087</v>
      </c>
      <c r="X258" s="75">
        <f t="shared" si="36"/>
        <v>0</v>
      </c>
      <c r="Y258" s="75">
        <f>IF(X258&gt;Constantes!$E$29,1000*((X258-Constantes!$E$29)/(Escenarios!$E$9*10000)),0)</f>
        <v>0</v>
      </c>
      <c r="Z258" s="75">
        <f>W258*1000/Escenarios!$E$9/10000+S258</f>
        <v>2.6409345407278628E-4</v>
      </c>
      <c r="AA258" s="75">
        <f>MAX(0,AB257+Observaciones!$F257-Y258-Constantes!$D$13)</f>
        <v>0</v>
      </c>
      <c r="AB258" s="75">
        <f>AB257+Observaciones!$F257-Y258-Z258-AA258-AC257</f>
        <v>7.4781712864660594</v>
      </c>
      <c r="AC258" s="75">
        <f>MAX(0,(AB258-Constantes!$D$14)*(1-EXP(-Constantes!$D$22)))</f>
        <v>0</v>
      </c>
      <c r="AD258" s="75">
        <f t="shared" si="37"/>
        <v>130.73030246952533</v>
      </c>
      <c r="AE258" s="75">
        <f>MAX(0,(AD258-Constantes!$D$13)*(1-EXP(-Constantes!$D$23)))</f>
        <v>0.38495731860361415</v>
      </c>
      <c r="AF258" s="75">
        <f t="shared" si="38"/>
        <v>0.38495731860361415</v>
      </c>
      <c r="AG258" s="75">
        <f>0.0526*Y258*Observaciones!$F257^1.218</f>
        <v>0</v>
      </c>
      <c r="AH258" s="75">
        <f>AG258*Constantes!$E$35</f>
        <v>0</v>
      </c>
      <c r="AI258" s="75">
        <f t="shared" si="39"/>
        <v>0</v>
      </c>
      <c r="AJ258" s="15"/>
      <c r="AK258" s="74">
        <v>252</v>
      </c>
      <c r="AL258" s="140">
        <f>ETo!$I257*((1-Constantes!$F$19)*ETo!$K257+ETo!$L257)</f>
        <v>2.137790574368883</v>
      </c>
      <c r="AM258" s="75">
        <f>MIN(AL258*Constantes!$F$17,0.8*(AV257+Observaciones!$F257-AS258-AU258-Constantes!$D$14))</f>
        <v>-4.2108285679020698E-3</v>
      </c>
      <c r="AN258" s="75">
        <f>IF(Observaciones!$F257&gt;0.05*Constantes!$F$18,((Observaciones!$F257-0.05*Constantes!$F$18)^2)/(Observaciones!$F257+0.95*Constantes!$F$18),0)</f>
        <v>0</v>
      </c>
      <c r="AO258" s="75">
        <f>(AN258*Escenarios!$F$9*10000)/1000</f>
        <v>0</v>
      </c>
      <c r="AP258" s="75">
        <f>(Observaciones!$F257*Constantes!$F$28)/1000</f>
        <v>0</v>
      </c>
      <c r="AQ258" s="75">
        <f>(AL258*Constantes!$F$28)/1000</f>
        <v>2.137790574368883</v>
      </c>
      <c r="AR258" s="75">
        <f t="shared" si="40"/>
        <v>0</v>
      </c>
      <c r="AS258" s="75">
        <f>IF(AR258&gt;Constantes!$F$29,1000*((AR258-Constantes!$F$29)/(Escenarios!$F$9*10000)),0)</f>
        <v>0</v>
      </c>
      <c r="AT258" s="75">
        <f>AQ258*1000/Escenarios!$F$9/10000+AM258</f>
        <v>6.4752580835695898E-5</v>
      </c>
      <c r="AU258" s="75">
        <f>MAX(0,AV257+Observaciones!$F257-AS258-Constantes!$D$13)</f>
        <v>0</v>
      </c>
      <c r="AV258" s="75">
        <f>AV257+Observaciones!$F257-AS258-AT258-AU258-AW257</f>
        <v>7.4946717117092865</v>
      </c>
      <c r="AW258" s="75">
        <f>MAX(0,(AV258-Constantes!$D$14)*(1-EXP(-Constantes!$D$22)))</f>
        <v>0</v>
      </c>
      <c r="AX258" s="75">
        <f t="shared" si="41"/>
        <v>131.29525513317813</v>
      </c>
      <c r="AY258" s="75">
        <f>MAX(0,(AX258-Constantes!$D$13)*(1-EXP(-Constantes!$D$23)))</f>
        <v>0.38885973170565458</v>
      </c>
      <c r="AZ258" s="75">
        <f t="shared" si="42"/>
        <v>0.38885973170565458</v>
      </c>
      <c r="BA258" s="75">
        <f>0.0526*AS258*Observaciones!$F257^1.218</f>
        <v>0</v>
      </c>
      <c r="BB258" s="75">
        <f>BA258*Constantes!$F$35</f>
        <v>0</v>
      </c>
      <c r="BC258" s="75">
        <f t="shared" si="43"/>
        <v>0</v>
      </c>
      <c r="BD258" s="15"/>
      <c r="BE258" s="74">
        <v>252</v>
      </c>
      <c r="BF258" s="75">
        <f>0.0526*Observaciones!$F257^2.218</f>
        <v>0</v>
      </c>
      <c r="BG258" s="75">
        <f>IF(Observaciones!$F257&gt;0.05*$BK$7,((Observaciones!$F257-0.05*$BK$7)^2)/(Observaciones!$F257+0.95*$BK$7),0)</f>
        <v>0</v>
      </c>
      <c r="BH258" s="75">
        <f>0.0526*BG258*Observaciones!$F257^1.218</f>
        <v>0</v>
      </c>
      <c r="BI258" s="28"/>
      <c r="BJ258" s="28"/>
      <c r="BK258" s="103"/>
      <c r="BL258" s="38"/>
    </row>
    <row r="259" spans="2:64" s="2" customFormat="1">
      <c r="B259" s="37"/>
      <c r="C259" s="74">
        <v>253</v>
      </c>
      <c r="D259" s="140">
        <f>ETo!$I258*((1-Constantes!$D$19)*ETo!$K258+ETo!$L258)</f>
        <v>2.1876197576160843</v>
      </c>
      <c r="E259" s="75">
        <f>MIN(D259*Constantes!$D$17,0.8*(H258+Observaciones!$F258-F259-G259-Constantes!$D$14))</f>
        <v>0</v>
      </c>
      <c r="F259" s="75">
        <f>IF(Observaciones!$F258&gt;0.05*Constantes!$D$18,((Observaciones!$F258-0.05*Constantes!$D$18)^2)/(Observaciones!$F258+0.95*Constantes!$D$18),0)</f>
        <v>0</v>
      </c>
      <c r="G259" s="75">
        <f>MAX(0,H258+Observaciones!$F258-F259-Constantes!$D$13)</f>
        <v>0</v>
      </c>
      <c r="H259" s="75">
        <f>H258+Observaciones!$F258-F259-E259-G259-I258</f>
        <v>7.5</v>
      </c>
      <c r="I259" s="75">
        <f>MAX(0,(H259-Constantes!$D$14)*(1-EXP(-Constantes!$D$22)))</f>
        <v>0</v>
      </c>
      <c r="J259" s="75">
        <f t="shared" si="33"/>
        <v>127.40074567749586</v>
      </c>
      <c r="K259" s="75">
        <f>MAX(0,(J259-Constantes!$D$13)*(1-EXP(-Constantes!$D$23)))</f>
        <v>0.3619583898700226</v>
      </c>
      <c r="L259" s="75">
        <f t="shared" si="34"/>
        <v>0.3619583898700226</v>
      </c>
      <c r="M259" s="75">
        <f>0.0526*F259*Observaciones!$F258^1.218</f>
        <v>0</v>
      </c>
      <c r="N259" s="75">
        <f>M259*Constantes!$D$35</f>
        <v>0</v>
      </c>
      <c r="O259" s="75">
        <f t="shared" si="35"/>
        <v>0</v>
      </c>
      <c r="P259" s="15"/>
      <c r="Q259" s="74">
        <v>253</v>
      </c>
      <c r="R259" s="140">
        <f>ETo!$I258*((1-Constantes!$E$19)*ETo!$K258+ETo!$L258)</f>
        <v>2.1876197576160843</v>
      </c>
      <c r="S259" s="75">
        <f>MIN(R259*Constantes!$E$17,0.8*(AB258+Observaciones!$F258-Y259-AA259-Constantes!$D$14))</f>
        <v>-1.7462970827152448E-2</v>
      </c>
      <c r="T259" s="75">
        <f>IF(Observaciones!$F258&gt;0.05*Constantes!$E$18,((Observaciones!$F258-0.05*Constantes!$E$18)^2)/(Observaciones!$F258+0.95*Constantes!$E$18),0)</f>
        <v>0</v>
      </c>
      <c r="U259" s="75">
        <f>(T259*Escenarios!$E$9*10000)/1000</f>
        <v>0</v>
      </c>
      <c r="V259" s="75">
        <f>(Observaciones!$F258*Constantes!$E$28)/1000</f>
        <v>0</v>
      </c>
      <c r="W259" s="75">
        <f>(R259*Constantes!$E$28)/1000</f>
        <v>8.7504790304643372</v>
      </c>
      <c r="X259" s="75">
        <f t="shared" si="36"/>
        <v>0</v>
      </c>
      <c r="Y259" s="75">
        <f>IF(X259&gt;Constantes!$E$29,1000*((X259-Constantes!$E$29)/(Escenarios!$E$9*10000)),0)</f>
        <v>0</v>
      </c>
      <c r="Z259" s="75">
        <f>W259*1000/Escenarios!$E$9/10000+S259</f>
        <v>3.7987233776227286E-5</v>
      </c>
      <c r="AA259" s="75">
        <f>MAX(0,AB258+Observaciones!$F258-Y259-Constantes!$D$13)</f>
        <v>0</v>
      </c>
      <c r="AB259" s="75">
        <f>AB258+Observaciones!$F258-Y259-Z259-AA259-AC258</f>
        <v>7.4781332992322831</v>
      </c>
      <c r="AC259" s="75">
        <f>MAX(0,(AB259-Constantes!$D$14)*(1-EXP(-Constantes!$D$22)))</f>
        <v>0</v>
      </c>
      <c r="AD259" s="75">
        <f t="shared" si="37"/>
        <v>130.3453451509217</v>
      </c>
      <c r="AE259" s="75">
        <f>MAX(0,(AD259-Constantes!$D$13)*(1-EXP(-Constantes!$D$23)))</f>
        <v>0.38229822416881321</v>
      </c>
      <c r="AF259" s="75">
        <f t="shared" si="38"/>
        <v>0.38229822416881321</v>
      </c>
      <c r="AG259" s="75">
        <f>0.0526*Y259*Observaciones!$F258^1.218</f>
        <v>0</v>
      </c>
      <c r="AH259" s="75">
        <f>AG259*Constantes!$E$35</f>
        <v>0</v>
      </c>
      <c r="AI259" s="75">
        <f t="shared" si="39"/>
        <v>0</v>
      </c>
      <c r="AJ259" s="15"/>
      <c r="AK259" s="74">
        <v>253</v>
      </c>
      <c r="AL259" s="140">
        <f>ETo!$I258*((1-Constantes!$F$19)*ETo!$K258+ETo!$L258)</f>
        <v>2.1360136696446395</v>
      </c>
      <c r="AM259" s="75">
        <f>MIN(AL259*Constantes!$F$17,0.8*(AV258+Observaciones!$F258-AS259-AU259-Constantes!$D$14))</f>
        <v>-4.2626306325708185E-3</v>
      </c>
      <c r="AN259" s="75">
        <f>IF(Observaciones!$F258&gt;0.05*Constantes!$F$18,((Observaciones!$F258-0.05*Constantes!$F$18)^2)/(Observaciones!$F258+0.95*Constantes!$F$18),0)</f>
        <v>0</v>
      </c>
      <c r="AO259" s="75">
        <f>(AN259*Escenarios!$F$9*10000)/1000</f>
        <v>0</v>
      </c>
      <c r="AP259" s="75">
        <f>(Observaciones!$F258*Constantes!$F$28)/1000</f>
        <v>0</v>
      </c>
      <c r="AQ259" s="75">
        <f>(AL259*Constantes!$F$28)/1000</f>
        <v>2.1360136696446395</v>
      </c>
      <c r="AR259" s="75">
        <f t="shared" si="40"/>
        <v>0</v>
      </c>
      <c r="AS259" s="75">
        <f>IF(AR259&gt;Constantes!$F$29,1000*((AR259-Constantes!$F$29)/(Escenarios!$F$9*10000)),0)</f>
        <v>0</v>
      </c>
      <c r="AT259" s="75">
        <f>AQ259*1000/Escenarios!$F$9/10000+AM259</f>
        <v>9.3967067184598518E-6</v>
      </c>
      <c r="AU259" s="75">
        <f>MAX(0,AV258+Observaciones!$F258-AS259-Constantes!$D$13)</f>
        <v>0</v>
      </c>
      <c r="AV259" s="75">
        <f>AV258+Observaciones!$F258-AS259-AT259-AU259-AW258</f>
        <v>7.494662315002568</v>
      </c>
      <c r="AW259" s="75">
        <f>MAX(0,(AV259-Constantes!$D$14)*(1-EXP(-Constantes!$D$22)))</f>
        <v>0</v>
      </c>
      <c r="AX259" s="75">
        <f t="shared" si="41"/>
        <v>130.90639540147248</v>
      </c>
      <c r="AY259" s="75">
        <f>MAX(0,(AX259-Constantes!$D$13)*(1-EXP(-Constantes!$D$23)))</f>
        <v>0.38617368133454483</v>
      </c>
      <c r="AZ259" s="75">
        <f t="shared" si="42"/>
        <v>0.38617368133454483</v>
      </c>
      <c r="BA259" s="75">
        <f>0.0526*AS259*Observaciones!$F258^1.218</f>
        <v>0</v>
      </c>
      <c r="BB259" s="75">
        <f>BA259*Constantes!$F$35</f>
        <v>0</v>
      </c>
      <c r="BC259" s="75">
        <f t="shared" si="43"/>
        <v>0</v>
      </c>
      <c r="BD259" s="15"/>
      <c r="BE259" s="74">
        <v>253</v>
      </c>
      <c r="BF259" s="75">
        <f>0.0526*Observaciones!$F258^2.218</f>
        <v>0</v>
      </c>
      <c r="BG259" s="75">
        <f>IF(Observaciones!$F258&gt;0.05*$BK$7,((Observaciones!$F258-0.05*$BK$7)^2)/(Observaciones!$F258+0.95*$BK$7),0)</f>
        <v>0</v>
      </c>
      <c r="BH259" s="75">
        <f>0.0526*BG259*Observaciones!$F258^1.218</f>
        <v>0</v>
      </c>
      <c r="BI259" s="28"/>
      <c r="BJ259" s="28"/>
      <c r="BK259" s="103"/>
      <c r="BL259" s="38"/>
    </row>
    <row r="260" spans="2:64" s="2" customFormat="1">
      <c r="B260" s="37"/>
      <c r="C260" s="74">
        <v>254</v>
      </c>
      <c r="D260" s="140">
        <f>ETo!$I259*((1-Constantes!$D$19)*ETo!$K259+ETo!$L259)</f>
        <v>2.1713877331953473</v>
      </c>
      <c r="E260" s="75">
        <f>MIN(D260*Constantes!$D$17,0.8*(H259+Observaciones!$F259-F260-G260-Constantes!$D$14))</f>
        <v>0</v>
      </c>
      <c r="F260" s="75">
        <f>IF(Observaciones!$F259&gt;0.05*Constantes!$D$18,((Observaciones!$F259-0.05*Constantes!$D$18)^2)/(Observaciones!$F259+0.95*Constantes!$D$18),0)</f>
        <v>0</v>
      </c>
      <c r="G260" s="75">
        <f>MAX(0,H259+Observaciones!$F259-F260-Constantes!$D$13)</f>
        <v>0</v>
      </c>
      <c r="H260" s="75">
        <f>H259+Observaciones!$F259-F260-E260-G260-I259</f>
        <v>7.5</v>
      </c>
      <c r="I260" s="75">
        <f>MAX(0,(H260-Constantes!$D$14)*(1-EXP(-Constantes!$D$22)))</f>
        <v>0</v>
      </c>
      <c r="J260" s="75">
        <f t="shared" si="33"/>
        <v>127.03878728762584</v>
      </c>
      <c r="K260" s="75">
        <f>MAX(0,(J260-Constantes!$D$13)*(1-EXP(-Constantes!$D$23)))</f>
        <v>0.35945816064039227</v>
      </c>
      <c r="L260" s="75">
        <f t="shared" si="34"/>
        <v>0.35945816064039227</v>
      </c>
      <c r="M260" s="75">
        <f>0.0526*F260*Observaciones!$F259^1.218</f>
        <v>0</v>
      </c>
      <c r="N260" s="75">
        <f>M260*Constantes!$D$35</f>
        <v>0</v>
      </c>
      <c r="O260" s="75">
        <f t="shared" si="35"/>
        <v>0</v>
      </c>
      <c r="P260" s="15"/>
      <c r="Q260" s="74">
        <v>254</v>
      </c>
      <c r="R260" s="140">
        <f>ETo!$I259*((1-Constantes!$E$19)*ETo!$K259+ETo!$L259)</f>
        <v>2.1713877331953473</v>
      </c>
      <c r="S260" s="75">
        <f>MIN(R260*Constantes!$E$17,0.8*(AB259+Observaciones!$F259-Y260-AA260-Constantes!$D$14))</f>
        <v>-1.7493360614173527E-2</v>
      </c>
      <c r="T260" s="75">
        <f>IF(Observaciones!$F259&gt;0.05*Constantes!$E$18,((Observaciones!$F259-0.05*Constantes!$E$18)^2)/(Observaciones!$F259+0.95*Constantes!$E$18),0)</f>
        <v>0</v>
      </c>
      <c r="U260" s="75">
        <f>(T260*Escenarios!$E$9*10000)/1000</f>
        <v>0</v>
      </c>
      <c r="V260" s="75">
        <f>(Observaciones!$F259*Constantes!$E$28)/1000</f>
        <v>0</v>
      </c>
      <c r="W260" s="75">
        <f>(R260*Constantes!$E$28)/1000</f>
        <v>8.6855509327813891</v>
      </c>
      <c r="X260" s="75">
        <f t="shared" si="36"/>
        <v>0</v>
      </c>
      <c r="Y260" s="75">
        <f>IF(X260&gt;Constantes!$E$29,1000*((X260-Constantes!$E$29)/(Escenarios!$E$9*10000)),0)</f>
        <v>0</v>
      </c>
      <c r="Z260" s="75">
        <f>W260*1000/Escenarios!$E$9/10000+S260</f>
        <v>-1.2225874861074987E-4</v>
      </c>
      <c r="AA260" s="75">
        <f>MAX(0,AB259+Observaciones!$F259-Y260-Constantes!$D$13)</f>
        <v>0</v>
      </c>
      <c r="AB260" s="75">
        <f>AB259+Observaciones!$F259-Y260-Z260-AA260-AC259</f>
        <v>7.4782555579808943</v>
      </c>
      <c r="AC260" s="75">
        <f>MAX(0,(AB260-Constantes!$D$14)*(1-EXP(-Constantes!$D$22)))</f>
        <v>0</v>
      </c>
      <c r="AD260" s="75">
        <f t="shared" si="37"/>
        <v>129.9630469267529</v>
      </c>
      <c r="AE260" s="75">
        <f>MAX(0,(AD260-Constantes!$D$13)*(1-EXP(-Constantes!$D$23)))</f>
        <v>0.37965749744095412</v>
      </c>
      <c r="AF260" s="75">
        <f t="shared" si="38"/>
        <v>0.37965749744095412</v>
      </c>
      <c r="AG260" s="75">
        <f>0.0526*Y260*Observaciones!$F259^1.218</f>
        <v>0</v>
      </c>
      <c r="AH260" s="75">
        <f>AG260*Constantes!$E$35</f>
        <v>0</v>
      </c>
      <c r="AI260" s="75">
        <f t="shared" si="39"/>
        <v>0</v>
      </c>
      <c r="AJ260" s="15"/>
      <c r="AK260" s="74">
        <v>254</v>
      </c>
      <c r="AL260" s="140">
        <f>ETo!$I259*((1-Constantes!$F$19)*ETo!$K259+ETo!$L259)</f>
        <v>2.1201592210317766</v>
      </c>
      <c r="AM260" s="75">
        <f>MIN(AL260*Constantes!$F$17,0.8*(AV259+Observaciones!$F259-AS260-AU260-Constantes!$D$14))</f>
        <v>-4.2701479979456282E-3</v>
      </c>
      <c r="AN260" s="75">
        <f>IF(Observaciones!$F259&gt;0.05*Constantes!$F$18,((Observaciones!$F259-0.05*Constantes!$F$18)^2)/(Observaciones!$F259+0.95*Constantes!$F$18),0)</f>
        <v>0</v>
      </c>
      <c r="AO260" s="75">
        <f>(AN260*Escenarios!$F$9*10000)/1000</f>
        <v>0</v>
      </c>
      <c r="AP260" s="75">
        <f>(Observaciones!$F259*Constantes!$F$28)/1000</f>
        <v>0</v>
      </c>
      <c r="AQ260" s="75">
        <f>(AL260*Constantes!$F$28)/1000</f>
        <v>2.1201592210317766</v>
      </c>
      <c r="AR260" s="75">
        <f t="shared" si="40"/>
        <v>0</v>
      </c>
      <c r="AS260" s="75">
        <f>IF(AR260&gt;Constantes!$F$29,1000*((AR260-Constantes!$F$29)/(Escenarios!$F$9*10000)),0)</f>
        <v>0</v>
      </c>
      <c r="AT260" s="75">
        <f>AQ260*1000/Escenarios!$F$9/10000+AM260</f>
        <v>-2.9829555882075059E-5</v>
      </c>
      <c r="AU260" s="75">
        <f>MAX(0,AV259+Observaciones!$F259-AS260-Constantes!$D$13)</f>
        <v>0</v>
      </c>
      <c r="AV260" s="75">
        <f>AV259+Observaciones!$F259-AS260-AT260-AU260-AW259</f>
        <v>7.4946921445584502</v>
      </c>
      <c r="AW260" s="75">
        <f>MAX(0,(AV260-Constantes!$D$14)*(1-EXP(-Constantes!$D$22)))</f>
        <v>0</v>
      </c>
      <c r="AX260" s="75">
        <f t="shared" si="41"/>
        <v>130.52022172013793</v>
      </c>
      <c r="AY260" s="75">
        <f>MAX(0,(AX260-Constantes!$D$13)*(1-EXP(-Constantes!$D$23)))</f>
        <v>0.38350618486862975</v>
      </c>
      <c r="AZ260" s="75">
        <f t="shared" si="42"/>
        <v>0.38350618486862975</v>
      </c>
      <c r="BA260" s="75">
        <f>0.0526*AS260*Observaciones!$F259^1.218</f>
        <v>0</v>
      </c>
      <c r="BB260" s="75">
        <f>BA260*Constantes!$F$35</f>
        <v>0</v>
      </c>
      <c r="BC260" s="75">
        <f t="shared" si="43"/>
        <v>0</v>
      </c>
      <c r="BD260" s="15"/>
      <c r="BE260" s="74">
        <v>254</v>
      </c>
      <c r="BF260" s="75">
        <f>0.0526*Observaciones!$F259^2.218</f>
        <v>0</v>
      </c>
      <c r="BG260" s="75">
        <f>IF(Observaciones!$F259&gt;0.05*$BK$7,((Observaciones!$F259-0.05*$BK$7)^2)/(Observaciones!$F259+0.95*$BK$7),0)</f>
        <v>0</v>
      </c>
      <c r="BH260" s="75">
        <f>0.0526*BG260*Observaciones!$F259^1.218</f>
        <v>0</v>
      </c>
      <c r="BI260" s="28"/>
      <c r="BJ260" s="28"/>
      <c r="BK260" s="103"/>
      <c r="BL260" s="38"/>
    </row>
    <row r="261" spans="2:64" s="2" customFormat="1">
      <c r="B261" s="37"/>
      <c r="C261" s="74">
        <v>255</v>
      </c>
      <c r="D261" s="140">
        <f>ETo!$I260*((1-Constantes!$D$19)*ETo!$K260+ETo!$L260)</f>
        <v>2.2189586755080257</v>
      </c>
      <c r="E261" s="75">
        <f>MIN(D261*Constantes!$D$17,0.8*(H260+Observaciones!$F260-F261-G261-Constantes!$D$14))</f>
        <v>0</v>
      </c>
      <c r="F261" s="75">
        <f>IF(Observaciones!$F260&gt;0.05*Constantes!$D$18,((Observaciones!$F260-0.05*Constantes!$D$18)^2)/(Observaciones!$F260+0.95*Constantes!$D$18),0)</f>
        <v>0</v>
      </c>
      <c r="G261" s="75">
        <f>MAX(0,H260+Observaciones!$F260-F261-Constantes!$D$13)</f>
        <v>0</v>
      </c>
      <c r="H261" s="75">
        <f>H260+Observaciones!$F260-F261-E261-G261-I260</f>
        <v>7.5</v>
      </c>
      <c r="I261" s="75">
        <f>MAX(0,(H261-Constantes!$D$14)*(1-EXP(-Constantes!$D$22)))</f>
        <v>0</v>
      </c>
      <c r="J261" s="75">
        <f t="shared" si="33"/>
        <v>126.67932912698545</v>
      </c>
      <c r="K261" s="75">
        <f>MAX(0,(J261-Constantes!$D$13)*(1-EXP(-Constantes!$D$23)))</f>
        <v>0.35697520175557412</v>
      </c>
      <c r="L261" s="75">
        <f t="shared" si="34"/>
        <v>0.35697520175557412</v>
      </c>
      <c r="M261" s="75">
        <f>0.0526*F261*Observaciones!$F260^1.218</f>
        <v>0</v>
      </c>
      <c r="N261" s="75">
        <f>M261*Constantes!$D$35</f>
        <v>0</v>
      </c>
      <c r="O261" s="75">
        <f t="shared" si="35"/>
        <v>0</v>
      </c>
      <c r="P261" s="15"/>
      <c r="Q261" s="74">
        <v>255</v>
      </c>
      <c r="R261" s="140">
        <f>ETo!$I260*((1-Constantes!$E$19)*ETo!$K260+ETo!$L260)</f>
        <v>2.2189586755080257</v>
      </c>
      <c r="S261" s="75">
        <f>MIN(R261*Constantes!$E$17,0.8*(AB260+Observaciones!$F260-Y261-AA261-Constantes!$D$14))</f>
        <v>-1.7395553615284599E-2</v>
      </c>
      <c r="T261" s="75">
        <f>IF(Observaciones!$F260&gt;0.05*Constantes!$E$18,((Observaciones!$F260-0.05*Constantes!$E$18)^2)/(Observaciones!$F260+0.95*Constantes!$E$18),0)</f>
        <v>0</v>
      </c>
      <c r="U261" s="75">
        <f>(T261*Escenarios!$E$9*10000)/1000</f>
        <v>0</v>
      </c>
      <c r="V261" s="75">
        <f>(Observaciones!$F260*Constantes!$E$28)/1000</f>
        <v>0</v>
      </c>
      <c r="W261" s="75">
        <f>(R261*Constantes!$E$28)/1000</f>
        <v>8.8758347020321029</v>
      </c>
      <c r="X261" s="75">
        <f t="shared" si="36"/>
        <v>0</v>
      </c>
      <c r="Y261" s="75">
        <f>IF(X261&gt;Constantes!$E$29,1000*((X261-Constantes!$E$29)/(Escenarios!$E$9*10000)),0)</f>
        <v>0</v>
      </c>
      <c r="Z261" s="75">
        <f>W261*1000/Escenarios!$E$9/10000+S261</f>
        <v>3.561157887796082E-4</v>
      </c>
      <c r="AA261" s="75">
        <f>MAX(0,AB260+Observaciones!$F260-Y261-Constantes!$D$13)</f>
        <v>0</v>
      </c>
      <c r="AB261" s="75">
        <f>AB260+Observaciones!$F260-Y261-Z261-AA261-AC260</f>
        <v>7.4778994421921148</v>
      </c>
      <c r="AC261" s="75">
        <f>MAX(0,(AB261-Constantes!$D$14)*(1-EXP(-Constantes!$D$22)))</f>
        <v>0</v>
      </c>
      <c r="AD261" s="75">
        <f t="shared" si="37"/>
        <v>129.58338942931195</v>
      </c>
      <c r="AE261" s="75">
        <f>MAX(0,(AD261-Constantes!$D$13)*(1-EXP(-Constantes!$D$23)))</f>
        <v>0.37703501154501723</v>
      </c>
      <c r="AF261" s="75">
        <f t="shared" si="38"/>
        <v>0.37703501154501723</v>
      </c>
      <c r="AG261" s="75">
        <f>0.0526*Y261*Observaciones!$F260^1.218</f>
        <v>0</v>
      </c>
      <c r="AH261" s="75">
        <f>AG261*Constantes!$E$35</f>
        <v>0</v>
      </c>
      <c r="AI261" s="75">
        <f t="shared" si="39"/>
        <v>0</v>
      </c>
      <c r="AJ261" s="15"/>
      <c r="AK261" s="74">
        <v>255</v>
      </c>
      <c r="AL261" s="140">
        <f>ETo!$I260*((1-Constantes!$F$19)*ETo!$K260+ETo!$L260)</f>
        <v>2.1667853109615645</v>
      </c>
      <c r="AM261" s="75">
        <f>MIN(AL261*Constantes!$F$17,0.8*(AV260+Observaciones!$F260-AS261-AU261-Constantes!$D$14))</f>
        <v>-4.2462843532398153E-3</v>
      </c>
      <c r="AN261" s="75">
        <f>IF(Observaciones!$F260&gt;0.05*Constantes!$F$18,((Observaciones!$F260-0.05*Constantes!$F$18)^2)/(Observaciones!$F260+0.95*Constantes!$F$18),0)</f>
        <v>0</v>
      </c>
      <c r="AO261" s="75">
        <f>(AN261*Escenarios!$F$9*10000)/1000</f>
        <v>0</v>
      </c>
      <c r="AP261" s="75">
        <f>(Observaciones!$F260*Constantes!$F$28)/1000</f>
        <v>0</v>
      </c>
      <c r="AQ261" s="75">
        <f>(AL261*Constantes!$F$28)/1000</f>
        <v>2.1667853109615645</v>
      </c>
      <c r="AR261" s="75">
        <f t="shared" si="40"/>
        <v>0</v>
      </c>
      <c r="AS261" s="75">
        <f>IF(AR261&gt;Constantes!$F$29,1000*((AR261-Constantes!$F$29)/(Escenarios!$F$9*10000)),0)</f>
        <v>0</v>
      </c>
      <c r="AT261" s="75">
        <f>AQ261*1000/Escenarios!$F$9/10000+AM261</f>
        <v>8.72862686833141E-5</v>
      </c>
      <c r="AU261" s="75">
        <f>MAX(0,AV260+Observaciones!$F260-AS261-Constantes!$D$13)</f>
        <v>0</v>
      </c>
      <c r="AV261" s="75">
        <f>AV260+Observaciones!$F260-AS261-AT261-AU261-AW260</f>
        <v>7.4946048582897671</v>
      </c>
      <c r="AW261" s="75">
        <f>MAX(0,(AV261-Constantes!$D$14)*(1-EXP(-Constantes!$D$22)))</f>
        <v>0</v>
      </c>
      <c r="AX261" s="75">
        <f t="shared" si="41"/>
        <v>130.1367155352693</v>
      </c>
      <c r="AY261" s="75">
        <f>MAX(0,(AX261-Constantes!$D$13)*(1-EXP(-Constantes!$D$23)))</f>
        <v>0.3808571141467248</v>
      </c>
      <c r="AZ261" s="75">
        <f t="shared" si="42"/>
        <v>0.3808571141467248</v>
      </c>
      <c r="BA261" s="75">
        <f>0.0526*AS261*Observaciones!$F260^1.218</f>
        <v>0</v>
      </c>
      <c r="BB261" s="75">
        <f>BA261*Constantes!$F$35</f>
        <v>0</v>
      </c>
      <c r="BC261" s="75">
        <f t="shared" si="43"/>
        <v>0</v>
      </c>
      <c r="BD261" s="15"/>
      <c r="BE261" s="74">
        <v>255</v>
      </c>
      <c r="BF261" s="75">
        <f>0.0526*Observaciones!$F260^2.218</f>
        <v>0</v>
      </c>
      <c r="BG261" s="75">
        <f>IF(Observaciones!$F260&gt;0.05*$BK$7,((Observaciones!$F260-0.05*$BK$7)^2)/(Observaciones!$F260+0.95*$BK$7),0)</f>
        <v>0</v>
      </c>
      <c r="BH261" s="75">
        <f>0.0526*BG261*Observaciones!$F260^1.218</f>
        <v>0</v>
      </c>
      <c r="BI261" s="28"/>
      <c r="BJ261" s="28"/>
      <c r="BK261" s="103"/>
      <c r="BL261" s="38"/>
    </row>
    <row r="262" spans="2:64" s="2" customFormat="1">
      <c r="B262" s="37"/>
      <c r="C262" s="74">
        <v>256</v>
      </c>
      <c r="D262" s="140">
        <f>ETo!$I261*((1-Constantes!$D$19)*ETo!$K261+ETo!$L261)</f>
        <v>2.1856512927136689</v>
      </c>
      <c r="E262" s="75">
        <f>MIN(D262*Constantes!$D$17,0.8*(H261+Observaciones!$F261-F262-G262-Constantes!$D$14))</f>
        <v>0</v>
      </c>
      <c r="F262" s="75">
        <f>IF(Observaciones!$F261&gt;0.05*Constantes!$D$18,((Observaciones!$F261-0.05*Constantes!$D$18)^2)/(Observaciones!$F261+0.95*Constantes!$D$18),0)</f>
        <v>0</v>
      </c>
      <c r="G262" s="75">
        <f>MAX(0,H261+Observaciones!$F261-F262-Constantes!$D$13)</f>
        <v>0</v>
      </c>
      <c r="H262" s="75">
        <f>H261+Observaciones!$F261-F262-E262-G262-I261</f>
        <v>7.5</v>
      </c>
      <c r="I262" s="75">
        <f>MAX(0,(H262-Constantes!$D$14)*(1-EXP(-Constantes!$D$22)))</f>
        <v>0</v>
      </c>
      <c r="J262" s="75">
        <f t="shared" si="33"/>
        <v>126.32235392522988</v>
      </c>
      <c r="K262" s="75">
        <f>MAX(0,(J262-Constantes!$D$13)*(1-EXP(-Constantes!$D$23)))</f>
        <v>0.35450939392058245</v>
      </c>
      <c r="L262" s="75">
        <f t="shared" si="34"/>
        <v>0.35450939392058245</v>
      </c>
      <c r="M262" s="75">
        <f>0.0526*F262*Observaciones!$F261^1.218</f>
        <v>0</v>
      </c>
      <c r="N262" s="75">
        <f>M262*Constantes!$D$35</f>
        <v>0</v>
      </c>
      <c r="O262" s="75">
        <f t="shared" si="35"/>
        <v>0</v>
      </c>
      <c r="P262" s="15"/>
      <c r="Q262" s="74">
        <v>256</v>
      </c>
      <c r="R262" s="140">
        <f>ETo!$I261*((1-Constantes!$E$19)*ETo!$K261+ETo!$L261)</f>
        <v>2.1856512927136689</v>
      </c>
      <c r="S262" s="75">
        <f>MIN(R262*Constantes!$E$17,0.8*(AB261+Observaciones!$F261-Y262-AA262-Constantes!$D$14))</f>
        <v>-1.7680446246308181E-2</v>
      </c>
      <c r="T262" s="75">
        <f>IF(Observaciones!$F261&gt;0.05*Constantes!$E$18,((Observaciones!$F261-0.05*Constantes!$E$18)^2)/(Observaciones!$F261+0.95*Constantes!$E$18),0)</f>
        <v>0</v>
      </c>
      <c r="U262" s="75">
        <f>(T262*Escenarios!$E$9*10000)/1000</f>
        <v>0</v>
      </c>
      <c r="V262" s="75">
        <f>(Observaciones!$F261*Constantes!$E$28)/1000</f>
        <v>0</v>
      </c>
      <c r="W262" s="75">
        <f>(R262*Constantes!$E$28)/1000</f>
        <v>8.7426051708546755</v>
      </c>
      <c r="X262" s="75">
        <f t="shared" si="36"/>
        <v>0</v>
      </c>
      <c r="Y262" s="75">
        <f>IF(X262&gt;Constantes!$E$29,1000*((X262-Constantes!$E$29)/(Escenarios!$E$9*10000)),0)</f>
        <v>0</v>
      </c>
      <c r="Z262" s="75">
        <f>W262*1000/Escenarios!$E$9/10000+S262</f>
        <v>-1.9523590459883181E-4</v>
      </c>
      <c r="AA262" s="75">
        <f>MAX(0,AB261+Observaciones!$F261-Y262-Constantes!$D$13)</f>
        <v>0</v>
      </c>
      <c r="AB262" s="75">
        <f>AB261+Observaciones!$F261-Y262-Z262-AA262-AC261</f>
        <v>7.4780946780967135</v>
      </c>
      <c r="AC262" s="75">
        <f>MAX(0,(AB262-Constantes!$D$14)*(1-EXP(-Constantes!$D$22)))</f>
        <v>0</v>
      </c>
      <c r="AD262" s="75">
        <f t="shared" si="37"/>
        <v>129.20635441776693</v>
      </c>
      <c r="AE262" s="75">
        <f>MAX(0,(AD262-Constantes!$D$13)*(1-EXP(-Constantes!$D$23)))</f>
        <v>0.37443064048237279</v>
      </c>
      <c r="AF262" s="75">
        <f t="shared" si="38"/>
        <v>0.37443064048237279</v>
      </c>
      <c r="AG262" s="75">
        <f>0.0526*Y262*Observaciones!$F261^1.218</f>
        <v>0</v>
      </c>
      <c r="AH262" s="75">
        <f>AG262*Constantes!$E$35</f>
        <v>0</v>
      </c>
      <c r="AI262" s="75">
        <f t="shared" si="39"/>
        <v>0</v>
      </c>
      <c r="AJ262" s="15"/>
      <c r="AK262" s="74">
        <v>256</v>
      </c>
      <c r="AL262" s="140">
        <f>ETo!$I261*((1-Constantes!$F$19)*ETo!$K261+ETo!$L261)</f>
        <v>2.1342060817831978</v>
      </c>
      <c r="AM262" s="75">
        <f>MIN(AL262*Constantes!$F$17,0.8*(AV261+Observaciones!$F261-AS262-AU262-Constantes!$D$14))</f>
        <v>-4.3161133681863363E-3</v>
      </c>
      <c r="AN262" s="75">
        <f>IF(Observaciones!$F261&gt;0.05*Constantes!$F$18,((Observaciones!$F261-0.05*Constantes!$F$18)^2)/(Observaciones!$F261+0.95*Constantes!$F$18),0)</f>
        <v>0</v>
      </c>
      <c r="AO262" s="75">
        <f>(AN262*Escenarios!$F$9*10000)/1000</f>
        <v>0</v>
      </c>
      <c r="AP262" s="75">
        <f>(Observaciones!$F261*Constantes!$F$28)/1000</f>
        <v>0</v>
      </c>
      <c r="AQ262" s="75">
        <f>(AL262*Constantes!$F$28)/1000</f>
        <v>2.1342060817831978</v>
      </c>
      <c r="AR262" s="75">
        <f t="shared" si="40"/>
        <v>0</v>
      </c>
      <c r="AS262" s="75">
        <f>IF(AR262&gt;Constantes!$F$29,1000*((AR262-Constantes!$F$29)/(Escenarios!$F$9*10000)),0)</f>
        <v>0</v>
      </c>
      <c r="AT262" s="75">
        <f>AQ262*1000/Escenarios!$F$9/10000+AM262</f>
        <v>-4.7701204619940603E-5</v>
      </c>
      <c r="AU262" s="75">
        <f>MAX(0,AV261+Observaciones!$F261-AS262-Constantes!$D$13)</f>
        <v>0</v>
      </c>
      <c r="AV262" s="75">
        <f>AV261+Observaciones!$F261-AS262-AT262-AU262-AW261</f>
        <v>7.4946525594943871</v>
      </c>
      <c r="AW262" s="75">
        <f>MAX(0,(AV262-Constantes!$D$14)*(1-EXP(-Constantes!$D$22)))</f>
        <v>0</v>
      </c>
      <c r="AX262" s="75">
        <f t="shared" si="41"/>
        <v>129.75585842112258</v>
      </c>
      <c r="AY262" s="75">
        <f>MAX(0,(AX262-Constantes!$D$13)*(1-EXP(-Constantes!$D$23)))</f>
        <v>0.37822634189291898</v>
      </c>
      <c r="AZ262" s="75">
        <f t="shared" si="42"/>
        <v>0.37822634189291898</v>
      </c>
      <c r="BA262" s="75">
        <f>0.0526*AS262*Observaciones!$F261^1.218</f>
        <v>0</v>
      </c>
      <c r="BB262" s="75">
        <f>BA262*Constantes!$F$35</f>
        <v>0</v>
      </c>
      <c r="BC262" s="75">
        <f t="shared" si="43"/>
        <v>0</v>
      </c>
      <c r="BD262" s="15"/>
      <c r="BE262" s="74">
        <v>256</v>
      </c>
      <c r="BF262" s="75">
        <f>0.0526*Observaciones!$F261^2.218</f>
        <v>0</v>
      </c>
      <c r="BG262" s="75">
        <f>IF(Observaciones!$F261&gt;0.05*$BK$7,((Observaciones!$F261-0.05*$BK$7)^2)/(Observaciones!$F261+0.95*$BK$7),0)</f>
        <v>0</v>
      </c>
      <c r="BH262" s="75">
        <f>0.0526*BG262*Observaciones!$F261^1.218</f>
        <v>0</v>
      </c>
      <c r="BI262" s="28"/>
      <c r="BJ262" s="28"/>
      <c r="BK262" s="103"/>
      <c r="BL262" s="38"/>
    </row>
    <row r="263" spans="2:64" s="2" customFormat="1">
      <c r="B263" s="37"/>
      <c r="C263" s="74">
        <v>257</v>
      </c>
      <c r="D263" s="140">
        <f>ETo!$I262*((1-Constantes!$D$19)*ETo!$K262+ETo!$L262)</f>
        <v>2.1782430310075602</v>
      </c>
      <c r="E263" s="75">
        <f>MIN(D263*Constantes!$D$17,0.8*(H262+Observaciones!$F262-F263-G263-Constantes!$D$14))</f>
        <v>0</v>
      </c>
      <c r="F263" s="75">
        <f>IF(Observaciones!$F262&gt;0.05*Constantes!$D$18,((Observaciones!$F262-0.05*Constantes!$D$18)^2)/(Observaciones!$F262+0.95*Constantes!$D$18),0)</f>
        <v>0</v>
      </c>
      <c r="G263" s="75">
        <f>MAX(0,H262+Observaciones!$F262-F263-Constantes!$D$13)</f>
        <v>0</v>
      </c>
      <c r="H263" s="75">
        <f>H262+Observaciones!$F262-F263-E263-G263-I262</f>
        <v>7.5</v>
      </c>
      <c r="I263" s="75">
        <f>MAX(0,(H263-Constantes!$D$14)*(1-EXP(-Constantes!$D$22)))</f>
        <v>0</v>
      </c>
      <c r="J263" s="75">
        <f t="shared" si="33"/>
        <v>125.9678445313093</v>
      </c>
      <c r="K263" s="75">
        <f>MAX(0,(J263-Constantes!$D$13)*(1-EXP(-Constantes!$D$23)))</f>
        <v>0.35206061866446242</v>
      </c>
      <c r="L263" s="75">
        <f t="shared" si="34"/>
        <v>0.35206061866446242</v>
      </c>
      <c r="M263" s="75">
        <f>0.0526*F263*Observaciones!$F262^1.218</f>
        <v>0</v>
      </c>
      <c r="N263" s="75">
        <f>M263*Constantes!$D$35</f>
        <v>0</v>
      </c>
      <c r="O263" s="75">
        <f t="shared" si="35"/>
        <v>0</v>
      </c>
      <c r="P263" s="15"/>
      <c r="Q263" s="74">
        <v>257</v>
      </c>
      <c r="R263" s="140">
        <f>ETo!$I262*((1-Constantes!$E$19)*ETo!$K262+ETo!$L262)</f>
        <v>2.1782430310075602</v>
      </c>
      <c r="S263" s="75">
        <f>MIN(R263*Constantes!$E$17,0.8*(AB262+Observaciones!$F262-Y263-AA263-Constantes!$D$14))</f>
        <v>-1.752425752262923E-2</v>
      </c>
      <c r="T263" s="75">
        <f>IF(Observaciones!$F262&gt;0.05*Constantes!$E$18,((Observaciones!$F262-0.05*Constantes!$E$18)^2)/(Observaciones!$F262+0.95*Constantes!$E$18),0)</f>
        <v>0</v>
      </c>
      <c r="U263" s="75">
        <f>(T263*Escenarios!$E$9*10000)/1000</f>
        <v>0</v>
      </c>
      <c r="V263" s="75">
        <f>(Observaciones!$F262*Constantes!$E$28)/1000</f>
        <v>0</v>
      </c>
      <c r="W263" s="75">
        <f>(R263*Constantes!$E$28)/1000</f>
        <v>8.7129721240302409</v>
      </c>
      <c r="X263" s="75">
        <f t="shared" si="36"/>
        <v>0</v>
      </c>
      <c r="Y263" s="75">
        <f>IF(X263&gt;Constantes!$E$29,1000*((X263-Constantes!$E$29)/(Escenarios!$E$9*10000)),0)</f>
        <v>0</v>
      </c>
      <c r="Z263" s="75">
        <f>W263*1000/Escenarios!$E$9/10000+S263</f>
        <v>-9.831327456874886E-5</v>
      </c>
      <c r="AA263" s="75">
        <f>MAX(0,AB262+Observaciones!$F262-Y263-Constantes!$D$13)</f>
        <v>0</v>
      </c>
      <c r="AB263" s="75">
        <f>AB262+Observaciones!$F262-Y263-Z263-AA263-AC262</f>
        <v>7.4781929913712819</v>
      </c>
      <c r="AC263" s="75">
        <f>MAX(0,(AB263-Constantes!$D$14)*(1-EXP(-Constantes!$D$22)))</f>
        <v>0</v>
      </c>
      <c r="AD263" s="75">
        <f t="shared" si="37"/>
        <v>128.83192377728457</v>
      </c>
      <c r="AE263" s="75">
        <f>MAX(0,(AD263-Constantes!$D$13)*(1-EXP(-Constantes!$D$23)))</f>
        <v>0.37184425912472735</v>
      </c>
      <c r="AF263" s="75">
        <f t="shared" si="38"/>
        <v>0.37184425912472735</v>
      </c>
      <c r="AG263" s="75">
        <f>0.0526*Y263*Observaciones!$F262^1.218</f>
        <v>0</v>
      </c>
      <c r="AH263" s="75">
        <f>AG263*Constantes!$E$35</f>
        <v>0</v>
      </c>
      <c r="AI263" s="75">
        <f t="shared" si="39"/>
        <v>0</v>
      </c>
      <c r="AJ263" s="15"/>
      <c r="AK263" s="74">
        <v>257</v>
      </c>
      <c r="AL263" s="140">
        <f>ETo!$I262*((1-Constantes!$F$19)*ETo!$K262+ETo!$L262)</f>
        <v>2.1269947331657515</v>
      </c>
      <c r="AM263" s="75">
        <f>MIN(AL263*Constantes!$F$17,0.8*(AV262+Observaciones!$F262-AS263-AU263-Constantes!$D$14))</f>
        <v>-4.2779524044902926E-3</v>
      </c>
      <c r="AN263" s="75">
        <f>IF(Observaciones!$F262&gt;0.05*Constantes!$F$18,((Observaciones!$F262-0.05*Constantes!$F$18)^2)/(Observaciones!$F262+0.95*Constantes!$F$18),0)</f>
        <v>0</v>
      </c>
      <c r="AO263" s="75">
        <f>(AN263*Escenarios!$F$9*10000)/1000</f>
        <v>0</v>
      </c>
      <c r="AP263" s="75">
        <f>(Observaciones!$F262*Constantes!$F$28)/1000</f>
        <v>0</v>
      </c>
      <c r="AQ263" s="75">
        <f>(AL263*Constantes!$F$28)/1000</f>
        <v>2.1269947331657515</v>
      </c>
      <c r="AR263" s="75">
        <f t="shared" si="40"/>
        <v>0</v>
      </c>
      <c r="AS263" s="75">
        <f>IF(AR263&gt;Constantes!$F$29,1000*((AR263-Constantes!$F$29)/(Escenarios!$F$9*10000)),0)</f>
        <v>0</v>
      </c>
      <c r="AT263" s="75">
        <f>AQ263*1000/Escenarios!$F$9/10000+AM263</f>
        <v>-2.3962938158790005E-5</v>
      </c>
      <c r="AU263" s="75">
        <f>MAX(0,AV262+Observaciones!$F262-AS263-Constantes!$D$13)</f>
        <v>0</v>
      </c>
      <c r="AV263" s="75">
        <f>AV262+Observaciones!$F262-AS263-AT263-AU263-AW262</f>
        <v>7.4946765224325462</v>
      </c>
      <c r="AW263" s="75">
        <f>MAX(0,(AV263-Constantes!$D$14)*(1-EXP(-Constantes!$D$22)))</f>
        <v>0</v>
      </c>
      <c r="AX263" s="75">
        <f t="shared" si="41"/>
        <v>129.37763207922967</v>
      </c>
      <c r="AY263" s="75">
        <f>MAX(0,(AX263-Constantes!$D$13)*(1-EXP(-Constantes!$D$23)))</f>
        <v>0.37561374171046052</v>
      </c>
      <c r="AZ263" s="75">
        <f t="shared" si="42"/>
        <v>0.37561374171046052</v>
      </c>
      <c r="BA263" s="75">
        <f>0.0526*AS263*Observaciones!$F262^1.218</f>
        <v>0</v>
      </c>
      <c r="BB263" s="75">
        <f>BA263*Constantes!$F$35</f>
        <v>0</v>
      </c>
      <c r="BC263" s="75">
        <f t="shared" si="43"/>
        <v>0</v>
      </c>
      <c r="BD263" s="15"/>
      <c r="BE263" s="74">
        <v>257</v>
      </c>
      <c r="BF263" s="75">
        <f>0.0526*Observaciones!$F262^2.218</f>
        <v>0</v>
      </c>
      <c r="BG263" s="75">
        <f>IF(Observaciones!$F262&gt;0.05*$BK$7,((Observaciones!$F262-0.05*$BK$7)^2)/(Observaciones!$F262+0.95*$BK$7),0)</f>
        <v>0</v>
      </c>
      <c r="BH263" s="75">
        <f>0.0526*BG263*Observaciones!$F262^1.218</f>
        <v>0</v>
      </c>
      <c r="BI263" s="28"/>
      <c r="BJ263" s="28"/>
      <c r="BK263" s="103"/>
      <c r="BL263" s="38"/>
    </row>
    <row r="264" spans="2:64" s="2" customFormat="1">
      <c r="B264" s="37"/>
      <c r="C264" s="74">
        <v>258</v>
      </c>
      <c r="D264" s="140">
        <f>ETo!$I263*((1-Constantes!$D$19)*ETo!$K263+ETo!$L263)</f>
        <v>2.1801841183379778</v>
      </c>
      <c r="E264" s="75">
        <f>MIN(D264*Constantes!$D$17,0.8*(H263+Observaciones!$F263-F264-G264-Constantes!$D$14))</f>
        <v>0.4</v>
      </c>
      <c r="F264" s="75">
        <f>IF(Observaciones!$F263&gt;0.05*Constantes!$D$18,((Observaciones!$F263-0.05*Constantes!$D$18)^2)/(Observaciones!$F263+0.95*Constantes!$D$18),0)</f>
        <v>0</v>
      </c>
      <c r="G264" s="75">
        <f>MAX(0,H263+Observaciones!$F263-F264-Constantes!$D$13)</f>
        <v>0</v>
      </c>
      <c r="H264" s="75">
        <f>H263+Observaciones!$F263-F264-E264-G264-I263</f>
        <v>7.6</v>
      </c>
      <c r="I264" s="75">
        <f>MAX(0,(H264-Constantes!$D$14)*(1-EXP(-Constantes!$D$22)))</f>
        <v>1.3767295506640748E-3</v>
      </c>
      <c r="J264" s="75">
        <f t="shared" ref="J264:J327" si="44">J263+G264-K263</f>
        <v>125.61578391264483</v>
      </c>
      <c r="K264" s="75">
        <f>MAX(0,(J264-Constantes!$D$13)*(1-EXP(-Constantes!$D$23)))</f>
        <v>0.34962875833459767</v>
      </c>
      <c r="L264" s="75">
        <f t="shared" ref="L264:L327" si="45">F264+I264+K264</f>
        <v>0.35100548788526176</v>
      </c>
      <c r="M264" s="75">
        <f>0.0526*F264*Observaciones!$F263^1.218</f>
        <v>0</v>
      </c>
      <c r="N264" s="75">
        <f>M264*Constantes!$D$35</f>
        <v>0</v>
      </c>
      <c r="O264" s="75">
        <f t="shared" ref="O264:O327" si="46">N264*1000000/(L264/1000*10000)</f>
        <v>0</v>
      </c>
      <c r="P264" s="15"/>
      <c r="Q264" s="74">
        <v>258</v>
      </c>
      <c r="R264" s="140">
        <f>ETo!$I263*((1-Constantes!$E$19)*ETo!$K263+ETo!$L263)</f>
        <v>2.1801841183379778</v>
      </c>
      <c r="S264" s="75">
        <f>MIN(R264*Constantes!$E$17,0.8*(AB263+Observaciones!$F263-Y264-AA264-Constantes!$D$14))</f>
        <v>0.38255439309702555</v>
      </c>
      <c r="T264" s="75">
        <f>IF(Observaciones!$F263&gt;0.05*Constantes!$E$18,((Observaciones!$F263-0.05*Constantes!$E$18)^2)/(Observaciones!$F263+0.95*Constantes!$E$18),0)</f>
        <v>0</v>
      </c>
      <c r="U264" s="75">
        <f>(T264*Escenarios!$E$9*10000)/1000</f>
        <v>0</v>
      </c>
      <c r="V264" s="75">
        <f>(Observaciones!$F263*Constantes!$E$28)/1000</f>
        <v>2</v>
      </c>
      <c r="W264" s="75">
        <f>(R264*Constantes!$E$28)/1000</f>
        <v>8.720736473351911</v>
      </c>
      <c r="X264" s="75">
        <f t="shared" ref="X264:X327" si="47">MAX(0,U264+V264-W264)</f>
        <v>0</v>
      </c>
      <c r="Y264" s="75">
        <f>IF(X264&gt;Constantes!$E$29,1000*((X264-Constantes!$E$29)/(Escenarios!$E$9*10000)),0)</f>
        <v>0</v>
      </c>
      <c r="Z264" s="75">
        <f>W264*1000/Escenarios!$E$9/10000+S264</f>
        <v>0.39999586604372939</v>
      </c>
      <c r="AA264" s="75">
        <f>MAX(0,AB263+Observaciones!$F263-Y264-Constantes!$D$13)</f>
        <v>0</v>
      </c>
      <c r="AB264" s="75">
        <f>AB263+Observaciones!$F263-Y264-Z264-AA264-AC263</f>
        <v>7.5781971253275522</v>
      </c>
      <c r="AC264" s="75">
        <f>MAX(0,(AB264-Constantes!$D$14)*(1-EXP(-Constantes!$D$22)))</f>
        <v>1.0765629321542365E-3</v>
      </c>
      <c r="AD264" s="75">
        <f t="shared" ref="AD264:AD327" si="48">AD263+AA264-AE263</f>
        <v>128.46007951815986</v>
      </c>
      <c r="AE264" s="75">
        <f>MAX(0,(AD264-Constantes!$D$13)*(1-EXP(-Constantes!$D$23)))</f>
        <v>0.36927574320811141</v>
      </c>
      <c r="AF264" s="75">
        <f t="shared" ref="AF264:AF327" si="49">Y264+AC264+AE264</f>
        <v>0.37035230614026565</v>
      </c>
      <c r="AG264" s="75">
        <f>0.0526*Y264*Observaciones!$F263^1.218</f>
        <v>0</v>
      </c>
      <c r="AH264" s="75">
        <f>AG264*Constantes!$E$35</f>
        <v>0</v>
      </c>
      <c r="AI264" s="75">
        <f t="shared" ref="AI264:AI327" si="50">AH264*1000000/(AF264/1000*10000)</f>
        <v>0</v>
      </c>
      <c r="AJ264" s="15"/>
      <c r="AK264" s="74">
        <v>258</v>
      </c>
      <c r="AL264" s="140">
        <f>ETo!$I263*((1-Constantes!$F$19)*ETo!$K263+ETo!$L263)</f>
        <v>2.1289361473725399</v>
      </c>
      <c r="AM264" s="75">
        <f>MIN(AL264*Constantes!$F$17,0.8*(AV263+Observaciones!$F263-AS264-AU264-Constantes!$D$14))</f>
        <v>0.395741217946037</v>
      </c>
      <c r="AN264" s="75">
        <f>IF(Observaciones!$F263&gt;0.05*Constantes!$F$18,((Observaciones!$F263-0.05*Constantes!$F$18)^2)/(Observaciones!$F263+0.95*Constantes!$F$18),0)</f>
        <v>0</v>
      </c>
      <c r="AO264" s="75">
        <f>(AN264*Escenarios!$F$9*10000)/1000</f>
        <v>0</v>
      </c>
      <c r="AP264" s="75">
        <f>(Observaciones!$F263*Constantes!$F$28)/1000</f>
        <v>0.5</v>
      </c>
      <c r="AQ264" s="75">
        <f>(AL264*Constantes!$F$28)/1000</f>
        <v>2.1289361473725399</v>
      </c>
      <c r="AR264" s="75">
        <f t="shared" ref="AR264:AR327" si="51">MAX(0,AO264+AP264-AQ264)</f>
        <v>0</v>
      </c>
      <c r="AS264" s="75">
        <f>IF(AR264&gt;Constantes!$F$29,1000*((AR264-Constantes!$F$29)/(Escenarios!$F$9*10000)),0)</f>
        <v>0</v>
      </c>
      <c r="AT264" s="75">
        <f>AQ264*1000/Escenarios!$F$9/10000+AM264</f>
        <v>0.39999909024078206</v>
      </c>
      <c r="AU264" s="75">
        <f>MAX(0,AV263+Observaciones!$F263-AS264-Constantes!$D$13)</f>
        <v>0</v>
      </c>
      <c r="AV264" s="75">
        <f>AV263+Observaciones!$F263-AS264-AT264-AU264-AW263</f>
        <v>7.5946774321917641</v>
      </c>
      <c r="AW264" s="75">
        <f>MAX(0,(AV264-Constantes!$D$14)*(1-EXP(-Constantes!$D$22)))</f>
        <v>1.3034521867939621E-3</v>
      </c>
      <c r="AX264" s="75">
        <f t="shared" ref="AX264:AX327" si="52">AX263+AU264-AY263</f>
        <v>129.00201833751922</v>
      </c>
      <c r="AY264" s="75">
        <f>MAX(0,(AX264-Constantes!$D$13)*(1-EXP(-Constantes!$D$23)))</f>
        <v>0.37301918807568352</v>
      </c>
      <c r="AZ264" s="75">
        <f t="shared" ref="AZ264:AZ327" si="53">AS264+AW264+AY264</f>
        <v>0.37432264026247747</v>
      </c>
      <c r="BA264" s="75">
        <f>0.0526*AS264*Observaciones!$F263^1.218</f>
        <v>0</v>
      </c>
      <c r="BB264" s="75">
        <f>BA264*Constantes!$F$35</f>
        <v>0</v>
      </c>
      <c r="BC264" s="75">
        <f t="shared" ref="BC264:BC327" si="54">BB264*1000000/(AZ264/1000*10000)</f>
        <v>0</v>
      </c>
      <c r="BD264" s="15"/>
      <c r="BE264" s="74">
        <v>258</v>
      </c>
      <c r="BF264" s="75">
        <f>0.0526*Observaciones!$F263^2.218</f>
        <v>1.1305797794095535E-2</v>
      </c>
      <c r="BG264" s="75">
        <f>IF(Observaciones!$F263&gt;0.05*$BK$7,((Observaciones!$F263-0.05*$BK$7)^2)/(Observaciones!$F263+0.95*$BK$7),0)</f>
        <v>0</v>
      </c>
      <c r="BH264" s="75">
        <f>0.0526*BG264*Observaciones!$F263^1.218</f>
        <v>0</v>
      </c>
      <c r="BI264" s="28"/>
      <c r="BJ264" s="28"/>
      <c r="BK264" s="103"/>
      <c r="BL264" s="38"/>
    </row>
    <row r="265" spans="2:64" s="2" customFormat="1">
      <c r="B265" s="37"/>
      <c r="C265" s="74">
        <v>259</v>
      </c>
      <c r="D265" s="140">
        <f>ETo!$I264*((1-Constantes!$D$19)*ETo!$K264+ETo!$L264)</f>
        <v>2.2904258738655718</v>
      </c>
      <c r="E265" s="75">
        <f>MIN(D265*Constantes!$D$17,0.8*(H264+Observaciones!$F264-F265-G265-Constantes!$D$14))</f>
        <v>7.9999999999999724E-2</v>
      </c>
      <c r="F265" s="75">
        <f>IF(Observaciones!$F264&gt;0.05*Constantes!$D$18,((Observaciones!$F264-0.05*Constantes!$D$18)^2)/(Observaciones!$F264+0.95*Constantes!$D$18),0)</f>
        <v>0</v>
      </c>
      <c r="G265" s="75">
        <f>MAX(0,H264+Observaciones!$F264-F265-Constantes!$D$13)</f>
        <v>0</v>
      </c>
      <c r="H265" s="75">
        <f>H264+Observaciones!$F264-F265-E265-G265-I264</f>
        <v>7.5186232704493356</v>
      </c>
      <c r="I265" s="75">
        <f>MAX(0,(H265-Constantes!$D$14)*(1-EXP(-Constantes!$D$22)))</f>
        <v>2.5639206757609504E-4</v>
      </c>
      <c r="J265" s="75">
        <f t="shared" si="44"/>
        <v>125.26615515431023</v>
      </c>
      <c r="K265" s="75">
        <f>MAX(0,(J265-Constantes!$D$13)*(1-EXP(-Constantes!$D$23)))</f>
        <v>0.34721369609105796</v>
      </c>
      <c r="L265" s="75">
        <f t="shared" si="45"/>
        <v>0.34747008815863406</v>
      </c>
      <c r="M265" s="75">
        <f>0.0526*F265*Observaciones!$F264^1.218</f>
        <v>0</v>
      </c>
      <c r="N265" s="75">
        <f>M265*Constantes!$D$35</f>
        <v>0</v>
      </c>
      <c r="O265" s="75">
        <f t="shared" si="46"/>
        <v>0</v>
      </c>
      <c r="P265" s="15"/>
      <c r="Q265" s="74">
        <v>259</v>
      </c>
      <c r="R265" s="140">
        <f>ETo!$I264*((1-Constantes!$E$19)*ETo!$K264+ETo!$L264)</f>
        <v>2.2904258738655718</v>
      </c>
      <c r="S265" s="75">
        <f>MIN(R265*Constantes!$E$17,0.8*(AB264+Observaciones!$F264-Y265-AA265-Constantes!$D$14))</f>
        <v>6.2557700262041757E-2</v>
      </c>
      <c r="T265" s="75">
        <f>IF(Observaciones!$F264&gt;0.05*Constantes!$E$18,((Observaciones!$F264-0.05*Constantes!$E$18)^2)/(Observaciones!$F264+0.95*Constantes!$E$18),0)</f>
        <v>0</v>
      </c>
      <c r="U265" s="75">
        <f>(T265*Escenarios!$E$9*10000)/1000</f>
        <v>0</v>
      </c>
      <c r="V265" s="75">
        <f>(Observaciones!$F264*Constantes!$E$28)/1000</f>
        <v>0</v>
      </c>
      <c r="W265" s="75">
        <f>(R265*Constantes!$E$28)/1000</f>
        <v>9.1617034954622873</v>
      </c>
      <c r="X265" s="75">
        <f t="shared" si="47"/>
        <v>0</v>
      </c>
      <c r="Y265" s="75">
        <f>IF(X265&gt;Constantes!$E$29,1000*((X265-Constantes!$E$29)/(Escenarios!$E$9*10000)),0)</f>
        <v>0</v>
      </c>
      <c r="Z265" s="75">
        <f>W265*1000/Escenarios!$E$9/10000+S265</f>
        <v>8.0881107252966322E-2</v>
      </c>
      <c r="AA265" s="75">
        <f>MAX(0,AB264+Observaciones!$F264-Y265-Constantes!$D$13)</f>
        <v>0</v>
      </c>
      <c r="AB265" s="75">
        <f>AB264+Observaciones!$F264-Y265-Z265-AA265-AC264</f>
        <v>7.4962394551424314</v>
      </c>
      <c r="AC265" s="75">
        <f>MAX(0,(AB265-Constantes!$D$14)*(1-EXP(-Constantes!$D$22)))</f>
        <v>0</v>
      </c>
      <c r="AD265" s="75">
        <f t="shared" si="48"/>
        <v>128.09080377495175</v>
      </c>
      <c r="AE265" s="75">
        <f>MAX(0,(AD265-Constantes!$D$13)*(1-EXP(-Constantes!$D$23)))</f>
        <v>0.36672496932690946</v>
      </c>
      <c r="AF265" s="75">
        <f t="shared" si="49"/>
        <v>0.36672496932690946</v>
      </c>
      <c r="AG265" s="75">
        <f>0.0526*Y265*Observaciones!$F264^1.218</f>
        <v>0</v>
      </c>
      <c r="AH265" s="75">
        <f>AG265*Constantes!$E$35</f>
        <v>0</v>
      </c>
      <c r="AI265" s="75">
        <f t="shared" si="50"/>
        <v>0</v>
      </c>
      <c r="AJ265" s="15"/>
      <c r="AK265" s="74">
        <v>259</v>
      </c>
      <c r="AL265" s="140">
        <f>ETo!$I264*((1-Constantes!$F$19)*ETo!$K264+ETo!$L264)</f>
        <v>2.236944126786935</v>
      </c>
      <c r="AM265" s="75">
        <f>MIN(AL265*Constantes!$F$17,0.8*(AV264+Observaciones!$F264-AS265-AU265-Constantes!$D$14))</f>
        <v>7.5741945753411255E-2</v>
      </c>
      <c r="AN265" s="75">
        <f>IF(Observaciones!$F264&gt;0.05*Constantes!$F$18,((Observaciones!$F264-0.05*Constantes!$F$18)^2)/(Observaciones!$F264+0.95*Constantes!$F$18),0)</f>
        <v>0</v>
      </c>
      <c r="AO265" s="75">
        <f>(AN265*Escenarios!$F$9*10000)/1000</f>
        <v>0</v>
      </c>
      <c r="AP265" s="75">
        <f>(Observaciones!$F264*Constantes!$F$28)/1000</f>
        <v>0</v>
      </c>
      <c r="AQ265" s="75">
        <f>(AL265*Constantes!$F$28)/1000</f>
        <v>2.236944126786935</v>
      </c>
      <c r="AR265" s="75">
        <f t="shared" si="51"/>
        <v>0</v>
      </c>
      <c r="AS265" s="75">
        <f>IF(AR265&gt;Constantes!$F$29,1000*((AR265-Constantes!$F$29)/(Escenarios!$F$9*10000)),0)</f>
        <v>0</v>
      </c>
      <c r="AT265" s="75">
        <f>AQ265*1000/Escenarios!$F$9/10000+AM265</f>
        <v>8.0215834006985121E-2</v>
      </c>
      <c r="AU265" s="75">
        <f>MAX(0,AV264+Observaciones!$F264-AS265-Constantes!$D$13)</f>
        <v>0</v>
      </c>
      <c r="AV265" s="75">
        <f>AV264+Observaciones!$F264-AS265-AT265-AU265-AW264</f>
        <v>7.513158145997985</v>
      </c>
      <c r="AW265" s="75">
        <f>MAX(0,(AV265-Constantes!$D$14)*(1-EXP(-Constantes!$D$22)))</f>
        <v>1.8115208427378301E-4</v>
      </c>
      <c r="AX265" s="75">
        <f t="shared" si="52"/>
        <v>128.62899914944353</v>
      </c>
      <c r="AY265" s="75">
        <f>MAX(0,(AX265-Constantes!$D$13)*(1-EXP(-Constantes!$D$23)))</f>
        <v>0.37044255633197759</v>
      </c>
      <c r="AZ265" s="75">
        <f t="shared" si="53"/>
        <v>0.37062370841625136</v>
      </c>
      <c r="BA265" s="75">
        <f>0.0526*AS265*Observaciones!$F264^1.218</f>
        <v>0</v>
      </c>
      <c r="BB265" s="75">
        <f>BA265*Constantes!$F$35</f>
        <v>0</v>
      </c>
      <c r="BC265" s="75">
        <f t="shared" si="54"/>
        <v>0</v>
      </c>
      <c r="BD265" s="15"/>
      <c r="BE265" s="74">
        <v>259</v>
      </c>
      <c r="BF265" s="75">
        <f>0.0526*Observaciones!$F264^2.218</f>
        <v>0</v>
      </c>
      <c r="BG265" s="75">
        <f>IF(Observaciones!$F264&gt;0.05*$BK$7,((Observaciones!$F264-0.05*$BK$7)^2)/(Observaciones!$F264+0.95*$BK$7),0)</f>
        <v>0</v>
      </c>
      <c r="BH265" s="75">
        <f>0.0526*BG265*Observaciones!$F264^1.218</f>
        <v>0</v>
      </c>
      <c r="BI265" s="28"/>
      <c r="BJ265" s="28"/>
      <c r="BK265" s="103"/>
      <c r="BL265" s="38"/>
    </row>
    <row r="266" spans="2:64" s="2" customFormat="1">
      <c r="B266" s="37"/>
      <c r="C266" s="74">
        <v>260</v>
      </c>
      <c r="D266" s="140">
        <f>ETo!$I265*((1-Constantes!$D$19)*ETo!$K265+ETo!$L265)</f>
        <v>2.3020637918439788</v>
      </c>
      <c r="E266" s="75">
        <f>MIN(D266*Constantes!$D$17,0.8*(H265+Observaciones!$F265-F266-G266-Constantes!$D$14))</f>
        <v>1.4898616359468521E-2</v>
      </c>
      <c r="F266" s="75">
        <f>IF(Observaciones!$F265&gt;0.05*Constantes!$D$18,((Observaciones!$F265-0.05*Constantes!$D$18)^2)/(Observaciones!$F265+0.95*Constantes!$D$18),0)</f>
        <v>0</v>
      </c>
      <c r="G266" s="75">
        <f>MAX(0,H265+Observaciones!$F265-F266-Constantes!$D$13)</f>
        <v>0</v>
      </c>
      <c r="H266" s="75">
        <f>H265+Observaciones!$F265-F266-E266-G266-I265</f>
        <v>7.5034682620222908</v>
      </c>
      <c r="I266" s="75">
        <f>MAX(0,(H266-Constantes!$D$14)*(1-EXP(-Constantes!$D$22)))</f>
        <v>4.7748588155336782E-5</v>
      </c>
      <c r="J266" s="75">
        <f t="shared" si="44"/>
        <v>124.91894145821917</v>
      </c>
      <c r="K266" s="75">
        <f>MAX(0,(J266-Constantes!$D$13)*(1-EXP(-Constantes!$D$23)))</f>
        <v>0.3448153159009853</v>
      </c>
      <c r="L266" s="75">
        <f t="shared" si="45"/>
        <v>0.34486306448914061</v>
      </c>
      <c r="M266" s="75">
        <f>0.0526*F266*Observaciones!$F265^1.218</f>
        <v>0</v>
      </c>
      <c r="N266" s="75">
        <f>M266*Constantes!$D$35</f>
        <v>0</v>
      </c>
      <c r="O266" s="75">
        <f t="shared" si="46"/>
        <v>0</v>
      </c>
      <c r="P266" s="15"/>
      <c r="Q266" s="74">
        <v>260</v>
      </c>
      <c r="R266" s="140">
        <f>ETo!$I265*((1-Constantes!$E$19)*ETo!$K265+ETo!$L265)</f>
        <v>2.3020637918439788</v>
      </c>
      <c r="S266" s="75">
        <f>MIN(R266*Constantes!$E$17,0.8*(AB265+Observaciones!$F265-Y266-AA266-Constantes!$D$14))</f>
        <v>-3.0084358860548834E-3</v>
      </c>
      <c r="T266" s="75">
        <f>IF(Observaciones!$F265&gt;0.05*Constantes!$E$18,((Observaciones!$F265-0.05*Constantes!$E$18)^2)/(Observaciones!$F265+0.95*Constantes!$E$18),0)</f>
        <v>0</v>
      </c>
      <c r="U266" s="75">
        <f>(T266*Escenarios!$E$9*10000)/1000</f>
        <v>0</v>
      </c>
      <c r="V266" s="75">
        <f>(Observaciones!$F265*Constantes!$E$28)/1000</f>
        <v>0</v>
      </c>
      <c r="W266" s="75">
        <f>(R266*Constantes!$E$28)/1000</f>
        <v>9.2082551673759152</v>
      </c>
      <c r="X266" s="75">
        <f t="shared" si="47"/>
        <v>0</v>
      </c>
      <c r="Y266" s="75">
        <f>IF(X266&gt;Constantes!$E$29,1000*((X266-Constantes!$E$29)/(Escenarios!$E$9*10000)),0)</f>
        <v>0</v>
      </c>
      <c r="Z266" s="75">
        <f>W266*1000/Escenarios!$E$9/10000+S266</f>
        <v>1.5408074448696948E-2</v>
      </c>
      <c r="AA266" s="75">
        <f>MAX(0,AB265+Observaciones!$F265-Y266-Constantes!$D$13)</f>
        <v>0</v>
      </c>
      <c r="AB266" s="75">
        <f>AB265+Observaciones!$F265-Y266-Z266-AA266-AC265</f>
        <v>7.4808313806937345</v>
      </c>
      <c r="AC266" s="75">
        <f>MAX(0,(AB266-Constantes!$D$14)*(1-EXP(-Constantes!$D$22)))</f>
        <v>0</v>
      </c>
      <c r="AD266" s="75">
        <f t="shared" si="48"/>
        <v>127.72407880562484</v>
      </c>
      <c r="AE266" s="75">
        <f>MAX(0,(AD266-Constantes!$D$13)*(1-EXP(-Constantes!$D$23)))</f>
        <v>0.36419181492793096</v>
      </c>
      <c r="AF266" s="75">
        <f t="shared" si="49"/>
        <v>0.36419181492793096</v>
      </c>
      <c r="AG266" s="75">
        <f>0.0526*Y266*Observaciones!$F265^1.218</f>
        <v>0</v>
      </c>
      <c r="AH266" s="75">
        <f>AG266*Constantes!$E$35</f>
        <v>0</v>
      </c>
      <c r="AI266" s="75">
        <f t="shared" si="50"/>
        <v>0</v>
      </c>
      <c r="AJ266" s="15"/>
      <c r="AK266" s="74">
        <v>260</v>
      </c>
      <c r="AL266" s="140">
        <f>ETo!$I265*((1-Constantes!$F$19)*ETo!$K265+ETo!$L265)</f>
        <v>2.2483804903627376</v>
      </c>
      <c r="AM266" s="75">
        <f>MIN(AL266*Constantes!$F$17,0.8*(AV265+Observaciones!$F265-AS266-AU266-Constantes!$D$14))</f>
        <v>1.0526516798388031E-2</v>
      </c>
      <c r="AN266" s="75">
        <f>IF(Observaciones!$F265&gt;0.05*Constantes!$F$18,((Observaciones!$F265-0.05*Constantes!$F$18)^2)/(Observaciones!$F265+0.95*Constantes!$F$18),0)</f>
        <v>0</v>
      </c>
      <c r="AO266" s="75">
        <f>(AN266*Escenarios!$F$9*10000)/1000</f>
        <v>0</v>
      </c>
      <c r="AP266" s="75">
        <f>(Observaciones!$F265*Constantes!$F$28)/1000</f>
        <v>0</v>
      </c>
      <c r="AQ266" s="75">
        <f>(AL266*Constantes!$F$28)/1000</f>
        <v>2.2483804903627376</v>
      </c>
      <c r="AR266" s="75">
        <f t="shared" si="51"/>
        <v>0</v>
      </c>
      <c r="AS266" s="75">
        <f>IF(AR266&gt;Constantes!$F$29,1000*((AR266-Constantes!$F$29)/(Escenarios!$F$9*10000)),0)</f>
        <v>0</v>
      </c>
      <c r="AT266" s="75">
        <f>AQ266*1000/Escenarios!$F$9/10000+AM266</f>
        <v>1.5023277779113504E-2</v>
      </c>
      <c r="AU266" s="75">
        <f>MAX(0,AV265+Observaciones!$F265-AS266-Constantes!$D$13)</f>
        <v>0</v>
      </c>
      <c r="AV266" s="75">
        <f>AV265+Observaciones!$F265-AS266-AT266-AU266-AW265</f>
        <v>7.4979537161345977</v>
      </c>
      <c r="AW266" s="75">
        <f>MAX(0,(AV266-Constantes!$D$14)*(1-EXP(-Constantes!$D$22)))</f>
        <v>0</v>
      </c>
      <c r="AX266" s="75">
        <f t="shared" si="52"/>
        <v>128.25855659311156</v>
      </c>
      <c r="AY266" s="75">
        <f>MAX(0,(AX266-Constantes!$D$13)*(1-EXP(-Constantes!$D$23)))</f>
        <v>0.36788372268379843</v>
      </c>
      <c r="AZ266" s="75">
        <f t="shared" si="53"/>
        <v>0.36788372268379843</v>
      </c>
      <c r="BA266" s="75">
        <f>0.0526*AS266*Observaciones!$F265^1.218</f>
        <v>0</v>
      </c>
      <c r="BB266" s="75">
        <f>BA266*Constantes!$F$35</f>
        <v>0</v>
      </c>
      <c r="BC266" s="75">
        <f t="shared" si="54"/>
        <v>0</v>
      </c>
      <c r="BD266" s="15"/>
      <c r="BE266" s="74">
        <v>260</v>
      </c>
      <c r="BF266" s="75">
        <f>0.0526*Observaciones!$F265^2.218</f>
        <v>0</v>
      </c>
      <c r="BG266" s="75">
        <f>IF(Observaciones!$F265&gt;0.05*$BK$7,((Observaciones!$F265-0.05*$BK$7)^2)/(Observaciones!$F265+0.95*$BK$7),0)</f>
        <v>0</v>
      </c>
      <c r="BH266" s="75">
        <f>0.0526*BG266*Observaciones!$F265^1.218</f>
        <v>0</v>
      </c>
      <c r="BI266" s="28"/>
      <c r="BJ266" s="28"/>
      <c r="BK266" s="103"/>
      <c r="BL266" s="38"/>
    </row>
    <row r="267" spans="2:64" s="2" customFormat="1">
      <c r="B267" s="37"/>
      <c r="C267" s="74">
        <v>261</v>
      </c>
      <c r="D267" s="140">
        <f>ETo!$I266*((1-Constantes!$D$19)*ETo!$K266+ETo!$L266)</f>
        <v>2.2795350073450686</v>
      </c>
      <c r="E267" s="75">
        <f>MIN(D267*Constantes!$D$17,0.8*(H266+Observaciones!$F266-F267-G267-Constantes!$D$14))</f>
        <v>2.7746096178326244E-3</v>
      </c>
      <c r="F267" s="75">
        <f>IF(Observaciones!$F266&gt;0.05*Constantes!$D$18,((Observaciones!$F266-0.05*Constantes!$D$18)^2)/(Observaciones!$F266+0.95*Constantes!$D$18),0)</f>
        <v>0</v>
      </c>
      <c r="G267" s="75">
        <f>MAX(0,H266+Observaciones!$F266-F267-Constantes!$D$13)</f>
        <v>0</v>
      </c>
      <c r="H267" s="75">
        <f>H266+Observaciones!$F266-F267-E267-G267-I266</f>
        <v>7.5006459038163031</v>
      </c>
      <c r="I267" s="75">
        <f>MAX(0,(H267-Constantes!$D$14)*(1-EXP(-Constantes!$D$22)))</f>
        <v>8.8923487079123537E-6</v>
      </c>
      <c r="J267" s="75">
        <f t="shared" si="44"/>
        <v>124.57412614231818</v>
      </c>
      <c r="K267" s="75">
        <f>MAX(0,(J267-Constantes!$D$13)*(1-EXP(-Constantes!$D$23)))</f>
        <v>0.34243350253301935</v>
      </c>
      <c r="L267" s="75">
        <f t="shared" si="45"/>
        <v>0.34244239488172729</v>
      </c>
      <c r="M267" s="75">
        <f>0.0526*F267*Observaciones!$F266^1.218</f>
        <v>0</v>
      </c>
      <c r="N267" s="75">
        <f>M267*Constantes!$D$35</f>
        <v>0</v>
      </c>
      <c r="O267" s="75">
        <f t="shared" si="46"/>
        <v>0</v>
      </c>
      <c r="P267" s="15"/>
      <c r="Q267" s="74">
        <v>261</v>
      </c>
      <c r="R267" s="140">
        <f>ETo!$I266*((1-Constantes!$E$19)*ETo!$K266+ETo!$L266)</f>
        <v>2.2795350073450686</v>
      </c>
      <c r="S267" s="75">
        <f>MIN(R267*Constantes!$E$17,0.8*(AB266+Observaciones!$F266-Y267-AA267-Constantes!$D$14))</f>
        <v>-1.5334895445012365E-2</v>
      </c>
      <c r="T267" s="75">
        <f>IF(Observaciones!$F266&gt;0.05*Constantes!$E$18,((Observaciones!$F266-0.05*Constantes!$E$18)^2)/(Observaciones!$F266+0.95*Constantes!$E$18),0)</f>
        <v>0</v>
      </c>
      <c r="U267" s="75">
        <f>(T267*Escenarios!$E$9*10000)/1000</f>
        <v>0</v>
      </c>
      <c r="V267" s="75">
        <f>(Observaciones!$F266*Constantes!$E$28)/1000</f>
        <v>0</v>
      </c>
      <c r="W267" s="75">
        <f>(R267*Constantes!$E$28)/1000</f>
        <v>9.1181400293802746</v>
      </c>
      <c r="X267" s="75">
        <f t="shared" si="47"/>
        <v>0</v>
      </c>
      <c r="Y267" s="75">
        <f>IF(X267&gt;Constantes!$E$29,1000*((X267-Constantes!$E$29)/(Escenarios!$E$9*10000)),0)</f>
        <v>0</v>
      </c>
      <c r="Z267" s="75">
        <f>W267*1000/Escenarios!$E$9/10000+S267</f>
        <v>2.9013846137481841E-3</v>
      </c>
      <c r="AA267" s="75">
        <f>MAX(0,AB266+Observaciones!$F266-Y267-Constantes!$D$13)</f>
        <v>0</v>
      </c>
      <c r="AB267" s="75">
        <f>AB266+Observaciones!$F266-Y267-Z267-AA267-AC266</f>
        <v>7.4779299960799861</v>
      </c>
      <c r="AC267" s="75">
        <f>MAX(0,(AB267-Constantes!$D$14)*(1-EXP(-Constantes!$D$22)))</f>
        <v>0</v>
      </c>
      <c r="AD267" s="75">
        <f t="shared" si="48"/>
        <v>127.35988699069691</v>
      </c>
      <c r="AE267" s="75">
        <f>MAX(0,(AD267-Constantes!$D$13)*(1-EXP(-Constantes!$D$23)))</f>
        <v>0.3616761583045221</v>
      </c>
      <c r="AF267" s="75">
        <f t="shared" si="49"/>
        <v>0.3616761583045221</v>
      </c>
      <c r="AG267" s="75">
        <f>0.0526*Y267*Observaciones!$F266^1.218</f>
        <v>0</v>
      </c>
      <c r="AH267" s="75">
        <f>AG267*Constantes!$E$35</f>
        <v>0</v>
      </c>
      <c r="AI267" s="75">
        <f t="shared" si="50"/>
        <v>0</v>
      </c>
      <c r="AJ267" s="15"/>
      <c r="AK267" s="74">
        <v>261</v>
      </c>
      <c r="AL267" s="140">
        <f>ETo!$I266*((1-Constantes!$F$19)*ETo!$K266+ETo!$L266)</f>
        <v>2.2263364397230956</v>
      </c>
      <c r="AM267" s="75">
        <f>MIN(AL267*Constantes!$F$17,0.8*(AV266+Observaciones!$F266-AS267-AU267-Constantes!$D$14))</f>
        <v>-1.63702709232183E-3</v>
      </c>
      <c r="AN267" s="75">
        <f>IF(Observaciones!$F266&gt;0.05*Constantes!$F$18,((Observaciones!$F266-0.05*Constantes!$F$18)^2)/(Observaciones!$F266+0.95*Constantes!$F$18),0)</f>
        <v>0</v>
      </c>
      <c r="AO267" s="75">
        <f>(AN267*Escenarios!$F$9*10000)/1000</f>
        <v>0</v>
      </c>
      <c r="AP267" s="75">
        <f>(Observaciones!$F266*Constantes!$F$28)/1000</f>
        <v>0</v>
      </c>
      <c r="AQ267" s="75">
        <f>(AL267*Constantes!$F$28)/1000</f>
        <v>2.2263364397230956</v>
      </c>
      <c r="AR267" s="75">
        <f t="shared" si="51"/>
        <v>0</v>
      </c>
      <c r="AS267" s="75">
        <f>IF(AR267&gt;Constantes!$F$29,1000*((AR267-Constantes!$F$29)/(Escenarios!$F$9*10000)),0)</f>
        <v>0</v>
      </c>
      <c r="AT267" s="75">
        <f>AQ267*1000/Escenarios!$F$9/10000+AM267</f>
        <v>2.8156457871243617E-3</v>
      </c>
      <c r="AU267" s="75">
        <f>MAX(0,AV266+Observaciones!$F266-AS267-Constantes!$D$13)</f>
        <v>0</v>
      </c>
      <c r="AV267" s="75">
        <f>AV266+Observaciones!$F266-AS267-AT267-AU267-AW266</f>
        <v>7.4951380703474735</v>
      </c>
      <c r="AW267" s="75">
        <f>MAX(0,(AV267-Constantes!$D$14)*(1-EXP(-Constantes!$D$22)))</f>
        <v>0</v>
      </c>
      <c r="AX267" s="75">
        <f t="shared" si="52"/>
        <v>127.89067287042776</v>
      </c>
      <c r="AY267" s="75">
        <f>MAX(0,(AX267-Constantes!$D$13)*(1-EXP(-Constantes!$D$23)))</f>
        <v>0.36534256419071987</v>
      </c>
      <c r="AZ267" s="75">
        <f t="shared" si="53"/>
        <v>0.36534256419071987</v>
      </c>
      <c r="BA267" s="75">
        <f>0.0526*AS267*Observaciones!$F266^1.218</f>
        <v>0</v>
      </c>
      <c r="BB267" s="75">
        <f>BA267*Constantes!$F$35</f>
        <v>0</v>
      </c>
      <c r="BC267" s="75">
        <f t="shared" si="54"/>
        <v>0</v>
      </c>
      <c r="BD267" s="15"/>
      <c r="BE267" s="74">
        <v>261</v>
      </c>
      <c r="BF267" s="75">
        <f>0.0526*Observaciones!$F266^2.218</f>
        <v>0</v>
      </c>
      <c r="BG267" s="75">
        <f>IF(Observaciones!$F266&gt;0.05*$BK$7,((Observaciones!$F266-0.05*$BK$7)^2)/(Observaciones!$F266+0.95*$BK$7),0)</f>
        <v>0</v>
      </c>
      <c r="BH267" s="75">
        <f>0.0526*BG267*Observaciones!$F266^1.218</f>
        <v>0</v>
      </c>
      <c r="BI267" s="28"/>
      <c r="BJ267" s="28"/>
      <c r="BK267" s="103"/>
      <c r="BL267" s="38"/>
    </row>
    <row r="268" spans="2:64" s="2" customFormat="1">
      <c r="B268" s="37"/>
      <c r="C268" s="74">
        <v>262</v>
      </c>
      <c r="D268" s="140">
        <f>ETo!$I267*((1-Constantes!$D$19)*ETo!$K267+ETo!$L267)</f>
        <v>2.3469703976425604</v>
      </c>
      <c r="E268" s="75">
        <f>MIN(D268*Constantes!$D$17,0.8*(H267+Observaciones!$F267-F268-G268-Constantes!$D$14))</f>
        <v>5.1672305304251154E-4</v>
      </c>
      <c r="F268" s="75">
        <f>IF(Observaciones!$F267&gt;0.05*Constantes!$D$18,((Observaciones!$F267-0.05*Constantes!$D$18)^2)/(Observaciones!$F267+0.95*Constantes!$D$18),0)</f>
        <v>0</v>
      </c>
      <c r="G268" s="75">
        <f>MAX(0,H267+Observaciones!$F267-F268-Constantes!$D$13)</f>
        <v>0</v>
      </c>
      <c r="H268" s="75">
        <f>H267+Observaciones!$F267-F268-E268-G268-I267</f>
        <v>7.5001202884145526</v>
      </c>
      <c r="I268" s="75">
        <f>MAX(0,(H268-Constantes!$D$14)*(1-EXP(-Constantes!$D$22)))</f>
        <v>1.6560461491707198E-6</v>
      </c>
      <c r="J268" s="75">
        <f t="shared" si="44"/>
        <v>124.23169263978517</v>
      </c>
      <c r="K268" s="75">
        <f>MAX(0,(J268-Constantes!$D$13)*(1-EXP(-Constantes!$D$23)))</f>
        <v>0.34006814155176079</v>
      </c>
      <c r="L268" s="75">
        <f t="shared" si="45"/>
        <v>0.34006979759790995</v>
      </c>
      <c r="M268" s="75">
        <f>0.0526*F268*Observaciones!$F267^1.218</f>
        <v>0</v>
      </c>
      <c r="N268" s="75">
        <f>M268*Constantes!$D$35</f>
        <v>0</v>
      </c>
      <c r="O268" s="75">
        <f t="shared" si="46"/>
        <v>0</v>
      </c>
      <c r="P268" s="15"/>
      <c r="Q268" s="74">
        <v>262</v>
      </c>
      <c r="R268" s="140">
        <f>ETo!$I267*((1-Constantes!$E$19)*ETo!$K267+ETo!$L267)</f>
        <v>2.3469703976425604</v>
      </c>
      <c r="S268" s="75">
        <f>MIN(R268*Constantes!$E$17,0.8*(AB267+Observaciones!$F267-Y268-AA268-Constantes!$D$14))</f>
        <v>-1.7656003136011122E-2</v>
      </c>
      <c r="T268" s="75">
        <f>IF(Observaciones!$F267&gt;0.05*Constantes!$E$18,((Observaciones!$F267-0.05*Constantes!$E$18)^2)/(Observaciones!$F267+0.95*Constantes!$E$18),0)</f>
        <v>0</v>
      </c>
      <c r="U268" s="75">
        <f>(T268*Escenarios!$E$9*10000)/1000</f>
        <v>0</v>
      </c>
      <c r="V268" s="75">
        <f>(Observaciones!$F267*Constantes!$E$28)/1000</f>
        <v>0</v>
      </c>
      <c r="W268" s="75">
        <f>(R268*Constantes!$E$28)/1000</f>
        <v>9.3878815905702417</v>
      </c>
      <c r="X268" s="75">
        <f t="shared" si="47"/>
        <v>0</v>
      </c>
      <c r="Y268" s="75">
        <f>IF(X268&gt;Constantes!$E$29,1000*((X268-Constantes!$E$29)/(Escenarios!$E$9*10000)),0)</f>
        <v>0</v>
      </c>
      <c r="Z268" s="75">
        <f>W268*1000/Escenarios!$E$9/10000+S268</f>
        <v>1.1197600451293595E-3</v>
      </c>
      <c r="AA268" s="75">
        <f>MAX(0,AB267+Observaciones!$F267-Y268-Constantes!$D$13)</f>
        <v>0</v>
      </c>
      <c r="AB268" s="75">
        <f>AB267+Observaciones!$F267-Y268-Z268-AA268-AC267</f>
        <v>7.4768102360348569</v>
      </c>
      <c r="AC268" s="75">
        <f>MAX(0,(AB268-Constantes!$D$14)*(1-EXP(-Constantes!$D$22)))</f>
        <v>0</v>
      </c>
      <c r="AD268" s="75">
        <f t="shared" si="48"/>
        <v>126.99821083239239</v>
      </c>
      <c r="AE268" s="75">
        <f>MAX(0,(AD268-Constantes!$D$13)*(1-EXP(-Constantes!$D$23)))</f>
        <v>0.35917787859071831</v>
      </c>
      <c r="AF268" s="75">
        <f t="shared" si="49"/>
        <v>0.35917787859071831</v>
      </c>
      <c r="AG268" s="75">
        <f>0.0526*Y268*Observaciones!$F267^1.218</f>
        <v>0</v>
      </c>
      <c r="AH268" s="75">
        <f>AG268*Constantes!$E$35</f>
        <v>0</v>
      </c>
      <c r="AI268" s="75">
        <f t="shared" si="50"/>
        <v>0</v>
      </c>
      <c r="AJ268" s="15"/>
      <c r="AK268" s="74">
        <v>262</v>
      </c>
      <c r="AL268" s="140">
        <f>ETo!$I267*((1-Constantes!$F$19)*ETo!$K267+ETo!$L267)</f>
        <v>2.2924565874350455</v>
      </c>
      <c r="AM268" s="75">
        <f>MIN(AL268*Constantes!$F$17,0.8*(AV267+Observaciones!$F267-AS268-AU268-Constantes!$D$14))</f>
        <v>-3.8895437220212159E-3</v>
      </c>
      <c r="AN268" s="75">
        <f>IF(Observaciones!$F267&gt;0.05*Constantes!$F$18,((Observaciones!$F267-0.05*Constantes!$F$18)^2)/(Observaciones!$F267+0.95*Constantes!$F$18),0)</f>
        <v>0</v>
      </c>
      <c r="AO268" s="75">
        <f>(AN268*Escenarios!$F$9*10000)/1000</f>
        <v>0</v>
      </c>
      <c r="AP268" s="75">
        <f>(Observaciones!$F267*Constantes!$F$28)/1000</f>
        <v>0</v>
      </c>
      <c r="AQ268" s="75">
        <f>(AL268*Constantes!$F$28)/1000</f>
        <v>2.2924565874350455</v>
      </c>
      <c r="AR268" s="75">
        <f t="shared" si="51"/>
        <v>0</v>
      </c>
      <c r="AS268" s="75">
        <f>IF(AR268&gt;Constantes!$F$29,1000*((AR268-Constantes!$F$29)/(Escenarios!$F$9*10000)),0)</f>
        <v>0</v>
      </c>
      <c r="AT268" s="75">
        <f>AQ268*1000/Escenarios!$F$9/10000+AM268</f>
        <v>6.9536945284887509E-4</v>
      </c>
      <c r="AU268" s="75">
        <f>MAX(0,AV267+Observaciones!$F267-AS268-Constantes!$D$13)</f>
        <v>0</v>
      </c>
      <c r="AV268" s="75">
        <f>AV267+Observaciones!$F267-AS268-AT268-AU268-AW267</f>
        <v>7.4944427008946244</v>
      </c>
      <c r="AW268" s="75">
        <f>MAX(0,(AV268-Constantes!$D$14)*(1-EXP(-Constantes!$D$22)))</f>
        <v>0</v>
      </c>
      <c r="AX268" s="75">
        <f t="shared" si="52"/>
        <v>127.52533030623704</v>
      </c>
      <c r="AY268" s="75">
        <f>MAX(0,(AX268-Constantes!$D$13)*(1-EXP(-Constantes!$D$23)))</f>
        <v>0.36281895876152742</v>
      </c>
      <c r="AZ268" s="75">
        <f t="shared" si="53"/>
        <v>0.36281895876152742</v>
      </c>
      <c r="BA268" s="75">
        <f>0.0526*AS268*Observaciones!$F267^1.218</f>
        <v>0</v>
      </c>
      <c r="BB268" s="75">
        <f>BA268*Constantes!$F$35</f>
        <v>0</v>
      </c>
      <c r="BC268" s="75">
        <f t="shared" si="54"/>
        <v>0</v>
      </c>
      <c r="BD268" s="15"/>
      <c r="BE268" s="74">
        <v>262</v>
      </c>
      <c r="BF268" s="75">
        <f>0.0526*Observaciones!$F267^2.218</f>
        <v>0</v>
      </c>
      <c r="BG268" s="75">
        <f>IF(Observaciones!$F267&gt;0.05*$BK$7,((Observaciones!$F267-0.05*$BK$7)^2)/(Observaciones!$F267+0.95*$BK$7),0)</f>
        <v>0</v>
      </c>
      <c r="BH268" s="75">
        <f>0.0526*BG268*Observaciones!$F267^1.218</f>
        <v>0</v>
      </c>
      <c r="BI268" s="28"/>
      <c r="BJ268" s="28"/>
      <c r="BK268" s="103"/>
      <c r="BL268" s="38"/>
    </row>
    <row r="269" spans="2:64" s="2" customFormat="1">
      <c r="B269" s="37"/>
      <c r="C269" s="74">
        <v>263</v>
      </c>
      <c r="D269" s="140">
        <f>ETo!$I268*((1-Constantes!$D$19)*ETo!$K268+ETo!$L268)</f>
        <v>2.4025366298236674</v>
      </c>
      <c r="E269" s="75">
        <f>MIN(D269*Constantes!$D$17,0.8*(H268+Observaciones!$F268-F269-G269-Constantes!$D$14))</f>
        <v>9.6230731642066314E-5</v>
      </c>
      <c r="F269" s="75">
        <f>IF(Observaciones!$F268&gt;0.05*Constantes!$D$18,((Observaciones!$F268-0.05*Constantes!$D$18)^2)/(Observaciones!$F268+0.95*Constantes!$D$18),0)</f>
        <v>0</v>
      </c>
      <c r="G269" s="75">
        <f>MAX(0,H268+Observaciones!$F268-F269-Constantes!$D$13)</f>
        <v>0</v>
      </c>
      <c r="H269" s="75">
        <f>H268+Observaciones!$F268-F269-E269-G269-I268</f>
        <v>7.5000224016367616</v>
      </c>
      <c r="I269" s="75">
        <f>MAX(0,(H269-Constantes!$D$14)*(1-EXP(-Constantes!$D$22)))</f>
        <v>3.0840995312928034E-7</v>
      </c>
      <c r="J269" s="75">
        <f t="shared" si="44"/>
        <v>123.89162449823341</v>
      </c>
      <c r="K269" s="75">
        <f>MAX(0,(J269-Constantes!$D$13)*(1-EXP(-Constantes!$D$23)))</f>
        <v>0.33771911931227333</v>
      </c>
      <c r="L269" s="75">
        <f t="shared" si="45"/>
        <v>0.33771942772222646</v>
      </c>
      <c r="M269" s="75">
        <f>0.0526*F269*Observaciones!$F268^1.218</f>
        <v>0</v>
      </c>
      <c r="N269" s="75">
        <f>M269*Constantes!$D$35</f>
        <v>0</v>
      </c>
      <c r="O269" s="75">
        <f t="shared" si="46"/>
        <v>0</v>
      </c>
      <c r="P269" s="15"/>
      <c r="Q269" s="74">
        <v>263</v>
      </c>
      <c r="R269" s="140">
        <f>ETo!$I268*((1-Constantes!$E$19)*ETo!$K268+ETo!$L268)</f>
        <v>2.4025366298236674</v>
      </c>
      <c r="S269" s="75">
        <f>MIN(R269*Constantes!$E$17,0.8*(AB268+Observaciones!$F268-Y269-AA269-Constantes!$D$14))</f>
        <v>-1.8551811172114442E-2</v>
      </c>
      <c r="T269" s="75">
        <f>IF(Observaciones!$F268&gt;0.05*Constantes!$E$18,((Observaciones!$F268-0.05*Constantes!$E$18)^2)/(Observaciones!$F268+0.95*Constantes!$E$18),0)</f>
        <v>0</v>
      </c>
      <c r="U269" s="75">
        <f>(T269*Escenarios!$E$9*10000)/1000</f>
        <v>0</v>
      </c>
      <c r="V269" s="75">
        <f>(Observaciones!$F268*Constantes!$E$28)/1000</f>
        <v>0</v>
      </c>
      <c r="W269" s="75">
        <f>(R269*Constantes!$E$28)/1000</f>
        <v>9.6101465192946698</v>
      </c>
      <c r="X269" s="75">
        <f t="shared" si="47"/>
        <v>0</v>
      </c>
      <c r="Y269" s="75">
        <f>IF(X269&gt;Constantes!$E$29,1000*((X269-Constantes!$E$29)/(Escenarios!$E$9*10000)),0)</f>
        <v>0</v>
      </c>
      <c r="Z269" s="75">
        <f>W269*1000/Escenarios!$E$9/10000+S269</f>
        <v>6.6848186647489732E-4</v>
      </c>
      <c r="AA269" s="75">
        <f>MAX(0,AB268+Observaciones!$F268-Y269-Constantes!$D$13)</f>
        <v>0</v>
      </c>
      <c r="AB269" s="75">
        <f>AB268+Observaciones!$F268-Y269-Z269-AA269-AC268</f>
        <v>7.4761417541683821</v>
      </c>
      <c r="AC269" s="75">
        <f>MAX(0,(AB269-Constantes!$D$14)*(1-EXP(-Constantes!$D$22)))</f>
        <v>0</v>
      </c>
      <c r="AD269" s="75">
        <f t="shared" si="48"/>
        <v>126.63903295380167</v>
      </c>
      <c r="AE269" s="75">
        <f>MAX(0,(AD269-Constantes!$D$13)*(1-EXP(-Constantes!$D$23)))</f>
        <v>0.35669685575543719</v>
      </c>
      <c r="AF269" s="75">
        <f t="shared" si="49"/>
        <v>0.35669685575543719</v>
      </c>
      <c r="AG269" s="75">
        <f>0.0526*Y269*Observaciones!$F268^1.218</f>
        <v>0</v>
      </c>
      <c r="AH269" s="75">
        <f>AG269*Constantes!$E$35</f>
        <v>0</v>
      </c>
      <c r="AI269" s="75">
        <f t="shared" si="50"/>
        <v>0</v>
      </c>
      <c r="AJ269" s="15"/>
      <c r="AK269" s="74">
        <v>263</v>
      </c>
      <c r="AL269" s="140">
        <f>ETo!$I268*((1-Constantes!$F$19)*ETo!$K268+ETo!$L268)</f>
        <v>2.3469746899732726</v>
      </c>
      <c r="AM269" s="75">
        <f>MIN(AL269*Constantes!$F$17,0.8*(AV268+Observaciones!$F268-AS269-AU269-Constantes!$D$14))</f>
        <v>-4.4458392843004903E-3</v>
      </c>
      <c r="AN269" s="75">
        <f>IF(Observaciones!$F268&gt;0.05*Constantes!$F$18,((Observaciones!$F268-0.05*Constantes!$F$18)^2)/(Observaciones!$F268+0.95*Constantes!$F$18),0)</f>
        <v>0</v>
      </c>
      <c r="AO269" s="75">
        <f>(AN269*Escenarios!$F$9*10000)/1000</f>
        <v>0</v>
      </c>
      <c r="AP269" s="75">
        <f>(Observaciones!$F268*Constantes!$F$28)/1000</f>
        <v>0</v>
      </c>
      <c r="AQ269" s="75">
        <f>(AL269*Constantes!$F$28)/1000</f>
        <v>2.3469746899732726</v>
      </c>
      <c r="AR269" s="75">
        <f t="shared" si="51"/>
        <v>0</v>
      </c>
      <c r="AS269" s="75">
        <f>IF(AR269&gt;Constantes!$F$29,1000*((AR269-Constantes!$F$29)/(Escenarios!$F$9*10000)),0)</f>
        <v>0</v>
      </c>
      <c r="AT269" s="75">
        <f>AQ269*1000/Escenarios!$F$9/10000+AM269</f>
        <v>2.4811009564605462E-4</v>
      </c>
      <c r="AU269" s="75">
        <f>MAX(0,AV268+Observaciones!$F268-AS269-Constantes!$D$13)</f>
        <v>0</v>
      </c>
      <c r="AV269" s="75">
        <f>AV268+Observaciones!$F268-AS269-AT269-AU269-AW268</f>
        <v>7.494194590798978</v>
      </c>
      <c r="AW269" s="75">
        <f>MAX(0,(AV269-Constantes!$D$14)*(1-EXP(-Constantes!$D$22)))</f>
        <v>0</v>
      </c>
      <c r="AX269" s="75">
        <f t="shared" si="52"/>
        <v>127.16251134747552</v>
      </c>
      <c r="AY269" s="75">
        <f>MAX(0,(AX269-Constantes!$D$13)*(1-EXP(-Constantes!$D$23)))</f>
        <v>0.36031278514835235</v>
      </c>
      <c r="AZ269" s="75">
        <f t="shared" si="53"/>
        <v>0.36031278514835235</v>
      </c>
      <c r="BA269" s="75">
        <f>0.0526*AS269*Observaciones!$F268^1.218</f>
        <v>0</v>
      </c>
      <c r="BB269" s="75">
        <f>BA269*Constantes!$F$35</f>
        <v>0</v>
      </c>
      <c r="BC269" s="75">
        <f t="shared" si="54"/>
        <v>0</v>
      </c>
      <c r="BD269" s="15"/>
      <c r="BE269" s="74">
        <v>263</v>
      </c>
      <c r="BF269" s="75">
        <f>0.0526*Observaciones!$F268^2.218</f>
        <v>0</v>
      </c>
      <c r="BG269" s="75">
        <f>IF(Observaciones!$F268&gt;0.05*$BK$7,((Observaciones!$F268-0.05*$BK$7)^2)/(Observaciones!$F268+0.95*$BK$7),0)</f>
        <v>0</v>
      </c>
      <c r="BH269" s="75">
        <f>0.0526*BG269*Observaciones!$F268^1.218</f>
        <v>0</v>
      </c>
      <c r="BI269" s="28"/>
      <c r="BJ269" s="28"/>
      <c r="BK269" s="103"/>
      <c r="BL269" s="38"/>
    </row>
    <row r="270" spans="2:64" s="2" customFormat="1">
      <c r="B270" s="37"/>
      <c r="C270" s="74">
        <v>264</v>
      </c>
      <c r="D270" s="140">
        <f>ETo!$I269*((1-Constantes!$D$19)*ETo!$K269+ETo!$L269)</f>
        <v>2.3572151744034175</v>
      </c>
      <c r="E270" s="75">
        <f>MIN(D270*Constantes!$D$17,0.8*(H269+Observaciones!$F269-F270-G270-Constantes!$D$14))</f>
        <v>1.7921309409274501E-5</v>
      </c>
      <c r="F270" s="75">
        <f>IF(Observaciones!$F269&gt;0.05*Constantes!$D$18,((Observaciones!$F269-0.05*Constantes!$D$18)^2)/(Observaciones!$F269+0.95*Constantes!$D$18),0)</f>
        <v>0</v>
      </c>
      <c r="G270" s="75">
        <f>MAX(0,H269+Observaciones!$F269-F270-Constantes!$D$13)</f>
        <v>0</v>
      </c>
      <c r="H270" s="75">
        <f>H269+Observaciones!$F269-F270-E270-G270-I269</f>
        <v>7.5000041719174</v>
      </c>
      <c r="I270" s="75">
        <f>MAX(0,(H270-Constantes!$D$14)*(1-EXP(-Constantes!$D$22)))</f>
        <v>5.7436019674911645E-8</v>
      </c>
      <c r="J270" s="75">
        <f t="shared" si="44"/>
        <v>123.55390537892114</v>
      </c>
      <c r="K270" s="75">
        <f>MAX(0,(J270-Constantes!$D$13)*(1-EXP(-Constantes!$D$23)))</f>
        <v>0.33538632295462367</v>
      </c>
      <c r="L270" s="75">
        <f t="shared" si="45"/>
        <v>0.33538638039064333</v>
      </c>
      <c r="M270" s="75">
        <f>0.0526*F270*Observaciones!$F269^1.218</f>
        <v>0</v>
      </c>
      <c r="N270" s="75">
        <f>M270*Constantes!$D$35</f>
        <v>0</v>
      </c>
      <c r="O270" s="75">
        <f t="shared" si="46"/>
        <v>0</v>
      </c>
      <c r="P270" s="15"/>
      <c r="Q270" s="74">
        <v>264</v>
      </c>
      <c r="R270" s="140">
        <f>ETo!$I269*((1-Constantes!$E$19)*ETo!$K269+ETo!$L269)</f>
        <v>2.3572151744034175</v>
      </c>
      <c r="S270" s="75">
        <f>MIN(R270*Constantes!$E$17,0.8*(AB269+Observaciones!$F269-Y270-AA270-Constantes!$D$14))</f>
        <v>-1.908659666529431E-2</v>
      </c>
      <c r="T270" s="75">
        <f>IF(Observaciones!$F269&gt;0.05*Constantes!$E$18,((Observaciones!$F269-0.05*Constantes!$E$18)^2)/(Observaciones!$F269+0.95*Constantes!$E$18),0)</f>
        <v>0</v>
      </c>
      <c r="U270" s="75">
        <f>(T270*Escenarios!$E$9*10000)/1000</f>
        <v>0</v>
      </c>
      <c r="V270" s="75">
        <f>(Observaciones!$F269*Constantes!$E$28)/1000</f>
        <v>0</v>
      </c>
      <c r="W270" s="75">
        <f>(R270*Constantes!$E$28)/1000</f>
        <v>9.4288606976136702</v>
      </c>
      <c r="X270" s="75">
        <f t="shared" si="47"/>
        <v>0</v>
      </c>
      <c r="Y270" s="75">
        <f>IF(X270&gt;Constantes!$E$29,1000*((X270-Constantes!$E$29)/(Escenarios!$E$9*10000)),0)</f>
        <v>0</v>
      </c>
      <c r="Z270" s="75">
        <f>W270*1000/Escenarios!$E$9/10000+S270</f>
        <v>-2.288752700669687E-4</v>
      </c>
      <c r="AA270" s="75">
        <f>MAX(0,AB269+Observaciones!$F269-Y270-Constantes!$D$13)</f>
        <v>0</v>
      </c>
      <c r="AB270" s="75">
        <f>AB269+Observaciones!$F269-Y270-Z270-AA270-AC269</f>
        <v>7.4763706294384491</v>
      </c>
      <c r="AC270" s="75">
        <f>MAX(0,(AB270-Constantes!$D$14)*(1-EXP(-Constantes!$D$22)))</f>
        <v>0</v>
      </c>
      <c r="AD270" s="75">
        <f t="shared" si="48"/>
        <v>126.28233609804624</v>
      </c>
      <c r="AE270" s="75">
        <f>MAX(0,(AD270-Constantes!$D$13)*(1-EXP(-Constantes!$D$23)))</f>
        <v>0.3542329705967116</v>
      </c>
      <c r="AF270" s="75">
        <f t="shared" si="49"/>
        <v>0.3542329705967116</v>
      </c>
      <c r="AG270" s="75">
        <f>0.0526*Y270*Observaciones!$F269^1.218</f>
        <v>0</v>
      </c>
      <c r="AH270" s="75">
        <f>AG270*Constantes!$E$35</f>
        <v>0</v>
      </c>
      <c r="AI270" s="75">
        <f t="shared" si="50"/>
        <v>0</v>
      </c>
      <c r="AJ270" s="15"/>
      <c r="AK270" s="74">
        <v>264</v>
      </c>
      <c r="AL270" s="140">
        <f>ETo!$I269*((1-Constantes!$F$19)*ETo!$K269+ETo!$L269)</f>
        <v>2.3025530308290469</v>
      </c>
      <c r="AM270" s="75">
        <f>MIN(AL270*Constantes!$F$17,0.8*(AV269+Observaciones!$F269-AS270-AU270-Constantes!$D$14))</f>
        <v>-4.6443273608176129E-3</v>
      </c>
      <c r="AN270" s="75">
        <f>IF(Observaciones!$F269&gt;0.05*Constantes!$F$18,((Observaciones!$F269-0.05*Constantes!$F$18)^2)/(Observaciones!$F269+0.95*Constantes!$F$18),0)</f>
        <v>0</v>
      </c>
      <c r="AO270" s="75">
        <f>(AN270*Escenarios!$F$9*10000)/1000</f>
        <v>0</v>
      </c>
      <c r="AP270" s="75">
        <f>(Observaciones!$F269*Constantes!$F$28)/1000</f>
        <v>0</v>
      </c>
      <c r="AQ270" s="75">
        <f>(AL270*Constantes!$F$28)/1000</f>
        <v>2.3025530308290469</v>
      </c>
      <c r="AR270" s="75">
        <f t="shared" si="51"/>
        <v>0</v>
      </c>
      <c r="AS270" s="75">
        <f>IF(AR270&gt;Constantes!$F$29,1000*((AR270-Constantes!$F$29)/(Escenarios!$F$9*10000)),0)</f>
        <v>0</v>
      </c>
      <c r="AT270" s="75">
        <f>AQ270*1000/Escenarios!$F$9/10000+AM270</f>
        <v>-3.9221299159519947E-5</v>
      </c>
      <c r="AU270" s="75">
        <f>MAX(0,AV269+Observaciones!$F269-AS270-Constantes!$D$13)</f>
        <v>0</v>
      </c>
      <c r="AV270" s="75">
        <f>AV269+Observaciones!$F269-AS270-AT270-AU270-AW269</f>
        <v>7.4942338120981375</v>
      </c>
      <c r="AW270" s="75">
        <f>MAX(0,(AV270-Constantes!$D$14)*(1-EXP(-Constantes!$D$22)))</f>
        <v>0</v>
      </c>
      <c r="AX270" s="75">
        <f t="shared" si="52"/>
        <v>126.80219856232716</v>
      </c>
      <c r="AY270" s="75">
        <f>MAX(0,(AX270-Constantes!$D$13)*(1-EXP(-Constantes!$D$23)))</f>
        <v>0.35782392294084581</v>
      </c>
      <c r="AZ270" s="75">
        <f t="shared" si="53"/>
        <v>0.35782392294084581</v>
      </c>
      <c r="BA270" s="75">
        <f>0.0526*AS270*Observaciones!$F269^1.218</f>
        <v>0</v>
      </c>
      <c r="BB270" s="75">
        <f>BA270*Constantes!$F$35</f>
        <v>0</v>
      </c>
      <c r="BC270" s="75">
        <f t="shared" si="54"/>
        <v>0</v>
      </c>
      <c r="BD270" s="15"/>
      <c r="BE270" s="74">
        <v>264</v>
      </c>
      <c r="BF270" s="75">
        <f>0.0526*Observaciones!$F269^2.218</f>
        <v>0</v>
      </c>
      <c r="BG270" s="75">
        <f>IF(Observaciones!$F269&gt;0.05*$BK$7,((Observaciones!$F269-0.05*$BK$7)^2)/(Observaciones!$F269+0.95*$BK$7),0)</f>
        <v>0</v>
      </c>
      <c r="BH270" s="75">
        <f>0.0526*BG270*Observaciones!$F269^1.218</f>
        <v>0</v>
      </c>
      <c r="BI270" s="28"/>
      <c r="BJ270" s="28"/>
      <c r="BK270" s="103"/>
      <c r="BL270" s="38"/>
    </row>
    <row r="271" spans="2:64" s="2" customFormat="1">
      <c r="B271" s="37"/>
      <c r="C271" s="74">
        <v>265</v>
      </c>
      <c r="D271" s="140">
        <f>ETo!$I270*((1-Constantes!$D$19)*ETo!$K270+ETo!$L270)</f>
        <v>2.3189503147074957</v>
      </c>
      <c r="E271" s="75">
        <f>MIN(D271*Constantes!$D$17,0.8*(H270+Observaciones!$F270-F271-G271-Constantes!$D$14))</f>
        <v>3.3375339199892554E-6</v>
      </c>
      <c r="F271" s="75">
        <f>IF(Observaciones!$F270&gt;0.05*Constantes!$D$18,((Observaciones!$F270-0.05*Constantes!$D$18)^2)/(Observaciones!$F270+0.95*Constantes!$D$18),0)</f>
        <v>0</v>
      </c>
      <c r="G271" s="75">
        <f>MAX(0,H270+Observaciones!$F270-F271-Constantes!$D$13)</f>
        <v>0</v>
      </c>
      <c r="H271" s="75">
        <f>H270+Observaciones!$F270-F271-E271-G271-I270</f>
        <v>7.5000007769474601</v>
      </c>
      <c r="I271" s="75">
        <f>MAX(0,(H271-Constantes!$D$14)*(1-EXP(-Constantes!$D$22)))</f>
        <v>1.069646527696407E-8</v>
      </c>
      <c r="J271" s="75">
        <f t="shared" si="44"/>
        <v>123.21851905596652</v>
      </c>
      <c r="K271" s="75">
        <f>MAX(0,(J271-Constantes!$D$13)*(1-EXP(-Constantes!$D$23)))</f>
        <v>0.33306964039845888</v>
      </c>
      <c r="L271" s="75">
        <f t="shared" si="45"/>
        <v>0.33306965109492415</v>
      </c>
      <c r="M271" s="75">
        <f>0.0526*F271*Observaciones!$F270^1.218</f>
        <v>0</v>
      </c>
      <c r="N271" s="75">
        <f>M271*Constantes!$D$35</f>
        <v>0</v>
      </c>
      <c r="O271" s="75">
        <f t="shared" si="46"/>
        <v>0</v>
      </c>
      <c r="P271" s="15"/>
      <c r="Q271" s="74">
        <v>265</v>
      </c>
      <c r="R271" s="140">
        <f>ETo!$I270*((1-Constantes!$E$19)*ETo!$K270+ETo!$L270)</f>
        <v>2.3189503147074957</v>
      </c>
      <c r="S271" s="75">
        <f>MIN(R271*Constantes!$E$17,0.8*(AB270+Observaciones!$F270-Y271-AA271-Constantes!$D$14))</f>
        <v>-1.890349644924072E-2</v>
      </c>
      <c r="T271" s="75">
        <f>IF(Observaciones!$F270&gt;0.05*Constantes!$E$18,((Observaciones!$F270-0.05*Constantes!$E$18)^2)/(Observaciones!$F270+0.95*Constantes!$E$18),0)</f>
        <v>0</v>
      </c>
      <c r="U271" s="75">
        <f>(T271*Escenarios!$E$9*10000)/1000</f>
        <v>0</v>
      </c>
      <c r="V271" s="75">
        <f>(Observaciones!$F270*Constantes!$E$28)/1000</f>
        <v>0</v>
      </c>
      <c r="W271" s="75">
        <f>(R271*Constantes!$E$28)/1000</f>
        <v>9.2758012588299827</v>
      </c>
      <c r="X271" s="75">
        <f t="shared" si="47"/>
        <v>0</v>
      </c>
      <c r="Y271" s="75">
        <f>IF(X271&gt;Constantes!$E$29,1000*((X271-Constantes!$E$29)/(Escenarios!$E$9*10000)),0)</f>
        <v>0</v>
      </c>
      <c r="Z271" s="75">
        <f>W271*1000/Escenarios!$E$9/10000+S271</f>
        <v>-3.5189393158075594E-4</v>
      </c>
      <c r="AA271" s="75">
        <f>MAX(0,AB270+Observaciones!$F270-Y271-Constantes!$D$13)</f>
        <v>0</v>
      </c>
      <c r="AB271" s="75">
        <f>AB270+Observaciones!$F270-Y271-Z271-AA271-AC270</f>
        <v>7.4767225233700296</v>
      </c>
      <c r="AC271" s="75">
        <f>MAX(0,(AB271-Constantes!$D$14)*(1-EXP(-Constantes!$D$22)))</f>
        <v>0</v>
      </c>
      <c r="AD271" s="75">
        <f t="shared" si="48"/>
        <v>125.92810312744953</v>
      </c>
      <c r="AE271" s="75">
        <f>MAX(0,(AD271-Constantes!$D$13)*(1-EXP(-Constantes!$D$23)))</f>
        <v>0.3517861047359625</v>
      </c>
      <c r="AF271" s="75">
        <f t="shared" si="49"/>
        <v>0.3517861047359625</v>
      </c>
      <c r="AG271" s="75">
        <f>0.0526*Y271*Observaciones!$F270^1.218</f>
        <v>0</v>
      </c>
      <c r="AH271" s="75">
        <f>AG271*Constantes!$E$35</f>
        <v>0</v>
      </c>
      <c r="AI271" s="75">
        <f t="shared" si="50"/>
        <v>0</v>
      </c>
      <c r="AJ271" s="15"/>
      <c r="AK271" s="74">
        <v>265</v>
      </c>
      <c r="AL271" s="140">
        <f>ETo!$I270*((1-Constantes!$F$19)*ETo!$K270+ETo!$L270)</f>
        <v>2.2650786685197071</v>
      </c>
      <c r="AM271" s="75">
        <f>MIN(AL271*Constantes!$F$17,0.8*(AV270+Observaciones!$F270-AS271-AU271-Constantes!$D$14))</f>
        <v>-4.6129503214899616E-3</v>
      </c>
      <c r="AN271" s="75">
        <f>IF(Observaciones!$F270&gt;0.05*Constantes!$F$18,((Observaciones!$F270-0.05*Constantes!$F$18)^2)/(Observaciones!$F270+0.95*Constantes!$F$18),0)</f>
        <v>0</v>
      </c>
      <c r="AO271" s="75">
        <f>(AN271*Escenarios!$F$9*10000)/1000</f>
        <v>0</v>
      </c>
      <c r="AP271" s="75">
        <f>(Observaciones!$F270*Constantes!$F$28)/1000</f>
        <v>0</v>
      </c>
      <c r="AQ271" s="75">
        <f>(AL271*Constantes!$F$28)/1000</f>
        <v>2.2650786685197071</v>
      </c>
      <c r="AR271" s="75">
        <f t="shared" si="51"/>
        <v>0</v>
      </c>
      <c r="AS271" s="75">
        <f>IF(AR271&gt;Constantes!$F$29,1000*((AR271-Constantes!$F$29)/(Escenarios!$F$9*10000)),0)</f>
        <v>0</v>
      </c>
      <c r="AT271" s="75">
        <f>AQ271*1000/Escenarios!$F$9/10000+AM271</f>
        <v>-8.2792984450547058E-5</v>
      </c>
      <c r="AU271" s="75">
        <f>MAX(0,AV270+Observaciones!$F270-AS271-Constantes!$D$13)</f>
        <v>0</v>
      </c>
      <c r="AV271" s="75">
        <f>AV270+Observaciones!$F270-AS271-AT271-AU271-AW270</f>
        <v>7.494316605082588</v>
      </c>
      <c r="AW271" s="75">
        <f>MAX(0,(AV271-Constantes!$D$14)*(1-EXP(-Constantes!$D$22)))</f>
        <v>0</v>
      </c>
      <c r="AX271" s="75">
        <f t="shared" si="52"/>
        <v>126.44437463938631</v>
      </c>
      <c r="AY271" s="75">
        <f>MAX(0,(AX271-Constantes!$D$13)*(1-EXP(-Constantes!$D$23)))</f>
        <v>0.35535225256039416</v>
      </c>
      <c r="AZ271" s="75">
        <f t="shared" si="53"/>
        <v>0.35535225256039416</v>
      </c>
      <c r="BA271" s="75">
        <f>0.0526*AS271*Observaciones!$F270^1.218</f>
        <v>0</v>
      </c>
      <c r="BB271" s="75">
        <f>BA271*Constantes!$F$35</f>
        <v>0</v>
      </c>
      <c r="BC271" s="75">
        <f t="shared" si="54"/>
        <v>0</v>
      </c>
      <c r="BD271" s="15"/>
      <c r="BE271" s="74">
        <v>265</v>
      </c>
      <c r="BF271" s="75">
        <f>0.0526*Observaciones!$F270^2.218</f>
        <v>0</v>
      </c>
      <c r="BG271" s="75">
        <f>IF(Observaciones!$F270&gt;0.05*$BK$7,((Observaciones!$F270-0.05*$BK$7)^2)/(Observaciones!$F270+0.95*$BK$7),0)</f>
        <v>0</v>
      </c>
      <c r="BH271" s="75">
        <f>0.0526*BG271*Observaciones!$F270^1.218</f>
        <v>0</v>
      </c>
      <c r="BI271" s="28"/>
      <c r="BJ271" s="28"/>
      <c r="BK271" s="103"/>
      <c r="BL271" s="38"/>
    </row>
    <row r="272" spans="2:64" s="2" customFormat="1">
      <c r="B272" s="37"/>
      <c r="C272" s="74">
        <v>266</v>
      </c>
      <c r="D272" s="140">
        <f>ETo!$I271*((1-Constantes!$D$19)*ETo!$K271+ETo!$L271)</f>
        <v>2.2606004403005664</v>
      </c>
      <c r="E272" s="75">
        <f>MIN(D272*Constantes!$D$17,0.8*(H271+Observaciones!$F271-F272-G272-Constantes!$D$14))</f>
        <v>6.2155796811680383E-7</v>
      </c>
      <c r="F272" s="75">
        <f>IF(Observaciones!$F271&gt;0.05*Constantes!$D$18,((Observaciones!$F271-0.05*Constantes!$D$18)^2)/(Observaciones!$F271+0.95*Constantes!$D$18),0)</f>
        <v>0</v>
      </c>
      <c r="G272" s="75">
        <f>MAX(0,H271+Observaciones!$F271-F272-Constantes!$D$13)</f>
        <v>0</v>
      </c>
      <c r="H272" s="75">
        <f>H271+Observaciones!$F271-F272-E272-G272-I271</f>
        <v>7.5000001446930273</v>
      </c>
      <c r="I272" s="75">
        <f>MAX(0,(H272-Constantes!$D$14)*(1-EXP(-Constantes!$D$22)))</f>
        <v>1.9920316651049805E-9</v>
      </c>
      <c r="J272" s="75">
        <f t="shared" si="44"/>
        <v>122.88544941556806</v>
      </c>
      <c r="K272" s="75">
        <f>MAX(0,(J272-Constantes!$D$13)*(1-EXP(-Constantes!$D$23)))</f>
        <v>0.33076896033762171</v>
      </c>
      <c r="L272" s="75">
        <f t="shared" si="45"/>
        <v>0.33076896232965336</v>
      </c>
      <c r="M272" s="75">
        <f>0.0526*F272*Observaciones!$F271^1.218</f>
        <v>0</v>
      </c>
      <c r="N272" s="75">
        <f>M272*Constantes!$D$35</f>
        <v>0</v>
      </c>
      <c r="O272" s="75">
        <f t="shared" si="46"/>
        <v>0</v>
      </c>
      <c r="P272" s="15"/>
      <c r="Q272" s="74">
        <v>266</v>
      </c>
      <c r="R272" s="140">
        <f>ETo!$I271*((1-Constantes!$E$19)*ETo!$K271+ETo!$L271)</f>
        <v>2.2606004403005664</v>
      </c>
      <c r="S272" s="75">
        <f>MIN(R272*Constantes!$E$17,0.8*(AB271+Observaciones!$F271-Y272-AA272-Constantes!$D$14))</f>
        <v>-1.8621981303976298E-2</v>
      </c>
      <c r="T272" s="75">
        <f>IF(Observaciones!$F271&gt;0.05*Constantes!$E$18,((Observaciones!$F271-0.05*Constantes!$E$18)^2)/(Observaciones!$F271+0.95*Constantes!$E$18),0)</f>
        <v>0</v>
      </c>
      <c r="U272" s="75">
        <f>(T272*Escenarios!$E$9*10000)/1000</f>
        <v>0</v>
      </c>
      <c r="V272" s="75">
        <f>(Observaciones!$F271*Constantes!$E$28)/1000</f>
        <v>0</v>
      </c>
      <c r="W272" s="75">
        <f>(R272*Constantes!$E$28)/1000</f>
        <v>9.0424017612022656</v>
      </c>
      <c r="X272" s="75">
        <f t="shared" si="47"/>
        <v>0</v>
      </c>
      <c r="Y272" s="75">
        <f>IF(X272&gt;Constantes!$E$29,1000*((X272-Constantes!$E$29)/(Escenarios!$E$9*10000)),0)</f>
        <v>0</v>
      </c>
      <c r="Z272" s="75">
        <f>W272*1000/Escenarios!$E$9/10000+S272</f>
        <v>-5.371777815717689E-4</v>
      </c>
      <c r="AA272" s="75">
        <f>MAX(0,AB271+Observaciones!$F271-Y272-Constantes!$D$13)</f>
        <v>0</v>
      </c>
      <c r="AB272" s="75">
        <f>AB271+Observaciones!$F271-Y272-Z272-AA272-AC271</f>
        <v>7.4772597011516018</v>
      </c>
      <c r="AC272" s="75">
        <f>MAX(0,(AB272-Constantes!$D$14)*(1-EXP(-Constantes!$D$22)))</f>
        <v>0</v>
      </c>
      <c r="AD272" s="75">
        <f t="shared" si="48"/>
        <v>125.57631702271357</v>
      </c>
      <c r="AE272" s="75">
        <f>MAX(0,(AD272-Constantes!$D$13)*(1-EXP(-Constantes!$D$23)))</f>
        <v>0.34935614061231146</v>
      </c>
      <c r="AF272" s="75">
        <f t="shared" si="49"/>
        <v>0.34935614061231146</v>
      </c>
      <c r="AG272" s="75">
        <f>0.0526*Y272*Observaciones!$F271^1.218</f>
        <v>0</v>
      </c>
      <c r="AH272" s="75">
        <f>AG272*Constantes!$E$35</f>
        <v>0</v>
      </c>
      <c r="AI272" s="75">
        <f t="shared" si="50"/>
        <v>0</v>
      </c>
      <c r="AJ272" s="15"/>
      <c r="AK272" s="74">
        <v>266</v>
      </c>
      <c r="AL272" s="140">
        <f>ETo!$I271*((1-Constantes!$F$19)*ETo!$K271+ETo!$L271)</f>
        <v>2.2079613775706721</v>
      </c>
      <c r="AM272" s="75">
        <f>MIN(AL272*Constantes!$F$17,0.8*(AV271+Observaciones!$F271-AS272-AU272-Constantes!$D$14))</f>
        <v>-4.5467159339295906E-3</v>
      </c>
      <c r="AN272" s="75">
        <f>IF(Observaciones!$F271&gt;0.05*Constantes!$F$18,((Observaciones!$F271-0.05*Constantes!$F$18)^2)/(Observaciones!$F271+0.95*Constantes!$F$18),0)</f>
        <v>0</v>
      </c>
      <c r="AO272" s="75">
        <f>(AN272*Escenarios!$F$9*10000)/1000</f>
        <v>0</v>
      </c>
      <c r="AP272" s="75">
        <f>(Observaciones!$F271*Constantes!$F$28)/1000</f>
        <v>0</v>
      </c>
      <c r="AQ272" s="75">
        <f>(AL272*Constantes!$F$28)/1000</f>
        <v>2.2079613775706721</v>
      </c>
      <c r="AR272" s="75">
        <f t="shared" si="51"/>
        <v>0</v>
      </c>
      <c r="AS272" s="75">
        <f>IF(AR272&gt;Constantes!$F$29,1000*((AR272-Constantes!$F$29)/(Escenarios!$F$9*10000)),0)</f>
        <v>0</v>
      </c>
      <c r="AT272" s="75">
        <f>AQ272*1000/Escenarios!$F$9/10000+AM272</f>
        <v>-1.3079317878824607E-4</v>
      </c>
      <c r="AU272" s="75">
        <f>MAX(0,AV271+Observaciones!$F271-AS272-Constantes!$D$13)</f>
        <v>0</v>
      </c>
      <c r="AV272" s="75">
        <f>AV271+Observaciones!$F271-AS272-AT272-AU272-AW271</f>
        <v>7.494447398261376</v>
      </c>
      <c r="AW272" s="75">
        <f>MAX(0,(AV272-Constantes!$D$14)*(1-EXP(-Constantes!$D$22)))</f>
        <v>0</v>
      </c>
      <c r="AX272" s="75">
        <f t="shared" si="52"/>
        <v>126.08902238682592</v>
      </c>
      <c r="AY272" s="75">
        <f>MAX(0,(AX272-Constantes!$D$13)*(1-EXP(-Constantes!$D$23)))</f>
        <v>0.35289765525437372</v>
      </c>
      <c r="AZ272" s="75">
        <f t="shared" si="53"/>
        <v>0.35289765525437372</v>
      </c>
      <c r="BA272" s="75">
        <f>0.0526*AS272*Observaciones!$F271^1.218</f>
        <v>0</v>
      </c>
      <c r="BB272" s="75">
        <f>BA272*Constantes!$F$35</f>
        <v>0</v>
      </c>
      <c r="BC272" s="75">
        <f t="shared" si="54"/>
        <v>0</v>
      </c>
      <c r="BD272" s="15"/>
      <c r="BE272" s="74">
        <v>266</v>
      </c>
      <c r="BF272" s="75">
        <f>0.0526*Observaciones!$F271^2.218</f>
        <v>0</v>
      </c>
      <c r="BG272" s="75">
        <f>IF(Observaciones!$F271&gt;0.05*$BK$7,((Observaciones!$F271-0.05*$BK$7)^2)/(Observaciones!$F271+0.95*$BK$7),0)</f>
        <v>0</v>
      </c>
      <c r="BH272" s="75">
        <f>0.0526*BG272*Observaciones!$F271^1.218</f>
        <v>0</v>
      </c>
      <c r="BI272" s="28"/>
      <c r="BJ272" s="28"/>
      <c r="BK272" s="103"/>
      <c r="BL272" s="38"/>
    </row>
    <row r="273" spans="2:64" s="2" customFormat="1">
      <c r="B273" s="37"/>
      <c r="C273" s="74">
        <v>267</v>
      </c>
      <c r="D273" s="140">
        <f>ETo!$I272*((1-Constantes!$D$19)*ETo!$K272+ETo!$L272)</f>
        <v>2.3006738849612827</v>
      </c>
      <c r="E273" s="75">
        <f>MIN(D273*Constantes!$D$17,0.8*(H272+Observaciones!$F272-F273-G273-Constantes!$D$14))</f>
        <v>1.459917531693778</v>
      </c>
      <c r="F273" s="75">
        <f>IF(Observaciones!$F272&gt;0.05*Constantes!$D$18,((Observaciones!$F272-0.05*Constantes!$D$18)^2)/(Observaciones!$F272+0.95*Constantes!$D$18),0)</f>
        <v>0</v>
      </c>
      <c r="G273" s="75">
        <f>MAX(0,H272+Observaciones!$F272-F273-Constantes!$D$13)</f>
        <v>0</v>
      </c>
      <c r="H273" s="75">
        <f>H272+Observaciones!$F272-F273-E273-G273-I272</f>
        <v>8.0400826110072181</v>
      </c>
      <c r="I273" s="75">
        <f>MAX(0,(H273-Constantes!$D$14)*(1-EXP(-Constantes!$D$22)))</f>
        <v>7.4354769037345038E-3</v>
      </c>
      <c r="J273" s="75">
        <f t="shared" si="44"/>
        <v>122.55468045523044</v>
      </c>
      <c r="K273" s="75">
        <f>MAX(0,(J273-Constantes!$D$13)*(1-EXP(-Constantes!$D$23)))</f>
        <v>0.3284841722348027</v>
      </c>
      <c r="L273" s="75">
        <f t="shared" si="45"/>
        <v>0.33591964913853722</v>
      </c>
      <c r="M273" s="75">
        <f>0.0526*F273*Observaciones!$F272^1.218</f>
        <v>0</v>
      </c>
      <c r="N273" s="75">
        <f>M273*Constantes!$D$35</f>
        <v>0</v>
      </c>
      <c r="O273" s="75">
        <f t="shared" si="46"/>
        <v>0</v>
      </c>
      <c r="P273" s="15"/>
      <c r="Q273" s="74">
        <v>267</v>
      </c>
      <c r="R273" s="140">
        <f>ETo!$I272*((1-Constantes!$E$19)*ETo!$K272+ETo!$L272)</f>
        <v>2.3006738849612827</v>
      </c>
      <c r="S273" s="75">
        <f>MIN(R273*Constantes!$E$17,0.8*(AB272+Observaciones!$F272-Y273-AA273-Constantes!$D$14))</f>
        <v>1.459917531693778</v>
      </c>
      <c r="T273" s="75">
        <f>IF(Observaciones!$F272&gt;0.05*Constantes!$E$18,((Observaciones!$F272-0.05*Constantes!$E$18)^2)/(Observaciones!$F272+0.95*Constantes!$E$18),0)</f>
        <v>0</v>
      </c>
      <c r="U273" s="75">
        <f>(T273*Escenarios!$E$9*10000)/1000</f>
        <v>0</v>
      </c>
      <c r="V273" s="75">
        <f>(Observaciones!$F272*Constantes!$E$28)/1000</f>
        <v>8</v>
      </c>
      <c r="W273" s="75">
        <f>(R273*Constantes!$E$28)/1000</f>
        <v>9.2026955398451307</v>
      </c>
      <c r="X273" s="75">
        <f t="shared" si="47"/>
        <v>0</v>
      </c>
      <c r="Y273" s="75">
        <f>IF(X273&gt;Constantes!$E$29,1000*((X273-Constantes!$E$29)/(Escenarios!$E$9*10000)),0)</f>
        <v>0</v>
      </c>
      <c r="Z273" s="75">
        <f>W273*1000/Escenarios!$E$9/10000+S273</f>
        <v>1.4783229227734682</v>
      </c>
      <c r="AA273" s="75">
        <f>MAX(0,AB272+Observaciones!$F272-Y273-Constantes!$D$13)</f>
        <v>0</v>
      </c>
      <c r="AB273" s="75">
        <f>AB272+Observaciones!$F272-Y273-Z273-AA273-AC272</f>
        <v>7.998936778378134</v>
      </c>
      <c r="AC273" s="75">
        <f>MAX(0,(AB273-Constantes!$D$14)*(1-EXP(-Constantes!$D$22)))</f>
        <v>6.8690100670631199E-3</v>
      </c>
      <c r="AD273" s="75">
        <f t="shared" si="48"/>
        <v>125.22696088210125</v>
      </c>
      <c r="AE273" s="75">
        <f>MAX(0,(AD273-Constantes!$D$13)*(1-EXP(-Constantes!$D$23)))</f>
        <v>0.34694296147693238</v>
      </c>
      <c r="AF273" s="75">
        <f t="shared" si="49"/>
        <v>0.35381197154399552</v>
      </c>
      <c r="AG273" s="75">
        <f>0.0526*Y273*Observaciones!$F272^1.218</f>
        <v>0</v>
      </c>
      <c r="AH273" s="75">
        <f>AG273*Constantes!$E$35</f>
        <v>0</v>
      </c>
      <c r="AI273" s="75">
        <f t="shared" si="50"/>
        <v>0</v>
      </c>
      <c r="AJ273" s="15"/>
      <c r="AK273" s="74">
        <v>267</v>
      </c>
      <c r="AL273" s="140">
        <f>ETo!$I272*((1-Constantes!$F$19)*ETo!$K272+ETo!$L272)</f>
        <v>2.2472359607024837</v>
      </c>
      <c r="AM273" s="75">
        <f>MIN(AL273*Constantes!$F$17,0.8*(AV272+Observaciones!$F272-AS273-AU273-Constantes!$D$14))</f>
        <v>1.4260079180833041</v>
      </c>
      <c r="AN273" s="75">
        <f>IF(Observaciones!$F272&gt;0.05*Constantes!$F$18,((Observaciones!$F272-0.05*Constantes!$F$18)^2)/(Observaciones!$F272+0.95*Constantes!$F$18),0)</f>
        <v>0</v>
      </c>
      <c r="AO273" s="75">
        <f>(AN273*Escenarios!$F$9*10000)/1000</f>
        <v>0</v>
      </c>
      <c r="AP273" s="75">
        <f>(Observaciones!$F272*Constantes!$F$28)/1000</f>
        <v>2</v>
      </c>
      <c r="AQ273" s="75">
        <f>(AL273*Constantes!$F$28)/1000</f>
        <v>2.2472359607024837</v>
      </c>
      <c r="AR273" s="75">
        <f t="shared" si="51"/>
        <v>0</v>
      </c>
      <c r="AS273" s="75">
        <f>IF(AR273&gt;Constantes!$F$29,1000*((AR273-Constantes!$F$29)/(Escenarios!$F$9*10000)),0)</f>
        <v>0</v>
      </c>
      <c r="AT273" s="75">
        <f>AQ273*1000/Escenarios!$F$9/10000+AM273</f>
        <v>1.4305023900047091</v>
      </c>
      <c r="AU273" s="75">
        <f>MAX(0,AV272+Observaciones!$F272-AS273-Constantes!$D$13)</f>
        <v>0</v>
      </c>
      <c r="AV273" s="75">
        <f>AV272+Observaciones!$F272-AS273-AT273-AU273-AW272</f>
        <v>8.0639450082566668</v>
      </c>
      <c r="AW273" s="75">
        <f>MAX(0,(AV273-Constantes!$D$14)*(1-EXP(-Constantes!$D$22)))</f>
        <v>7.763997578164517E-3</v>
      </c>
      <c r="AX273" s="75">
        <f t="shared" si="52"/>
        <v>125.73612473157155</v>
      </c>
      <c r="AY273" s="75">
        <f>MAX(0,(AX273-Constantes!$D$13)*(1-EXP(-Constantes!$D$23)))</f>
        <v>0.35046001309044483</v>
      </c>
      <c r="AZ273" s="75">
        <f t="shared" si="53"/>
        <v>0.35822401066860937</v>
      </c>
      <c r="BA273" s="75">
        <f>0.0526*AS273*Observaciones!$F272^1.218</f>
        <v>0</v>
      </c>
      <c r="BB273" s="75">
        <f>BA273*Constantes!$F$35</f>
        <v>0</v>
      </c>
      <c r="BC273" s="75">
        <f t="shared" si="54"/>
        <v>0</v>
      </c>
      <c r="BD273" s="15"/>
      <c r="BE273" s="74">
        <v>267</v>
      </c>
      <c r="BF273" s="75">
        <f>0.0526*Observaciones!$F272^2.218</f>
        <v>0.24472045674166781</v>
      </c>
      <c r="BG273" s="75">
        <f>IF(Observaciones!$F272&gt;0.05*$BK$7,((Observaciones!$F272-0.05*$BK$7)^2)/(Observaciones!$F272+0.95*$BK$7),0)</f>
        <v>2.0605192437462322E-3</v>
      </c>
      <c r="BH273" s="75">
        <f>0.0526*BG273*Observaciones!$F272^1.218</f>
        <v>2.5212560522728692E-4</v>
      </c>
      <c r="BI273" s="28"/>
      <c r="BJ273" s="28"/>
      <c r="BK273" s="103"/>
      <c r="BL273" s="38"/>
    </row>
    <row r="274" spans="2:64" s="2" customFormat="1">
      <c r="B274" s="37"/>
      <c r="C274" s="74">
        <v>268</v>
      </c>
      <c r="D274" s="140">
        <f>ETo!$I273*((1-Constantes!$D$19)*ETo!$K273+ETo!$L273)</f>
        <v>2.3060517311416113</v>
      </c>
      <c r="E274" s="75">
        <f>MIN(D274*Constantes!$D$17,0.8*(H273+Observaciones!$F273-F274-G274-Constantes!$D$14))</f>
        <v>1.4633301022335381</v>
      </c>
      <c r="F274" s="75">
        <f>IF(Observaciones!$F273&gt;0.05*Constantes!$D$18,((Observaciones!$F273-0.05*Constantes!$D$18)^2)/(Observaciones!$F273+0.95*Constantes!$D$18),0)</f>
        <v>0</v>
      </c>
      <c r="G274" s="75">
        <f>MAX(0,H273+Observaciones!$F273-F274-Constantes!$D$13)</f>
        <v>0</v>
      </c>
      <c r="H274" s="75">
        <f>H273+Observaciones!$F273-F274-E274-G274-I273</f>
        <v>11.069317031869945</v>
      </c>
      <c r="I274" s="75">
        <f>MAX(0,(H274-Constantes!$D$14)*(1-EXP(-Constantes!$D$22)))</f>
        <v>4.9139842334639562E-2</v>
      </c>
      <c r="J274" s="75">
        <f t="shared" si="44"/>
        <v>122.22619628299563</v>
      </c>
      <c r="K274" s="75">
        <f>MAX(0,(J274-Constantes!$D$13)*(1-EXP(-Constantes!$D$23)))</f>
        <v>0.32621516631622927</v>
      </c>
      <c r="L274" s="75">
        <f t="shared" si="45"/>
        <v>0.37535500865086885</v>
      </c>
      <c r="M274" s="75">
        <f>0.0526*F274*Observaciones!$F273^1.218</f>
        <v>0</v>
      </c>
      <c r="N274" s="75">
        <f>M274*Constantes!$D$35</f>
        <v>0</v>
      </c>
      <c r="O274" s="75">
        <f t="shared" si="46"/>
        <v>0</v>
      </c>
      <c r="P274" s="15"/>
      <c r="Q274" s="74">
        <v>268</v>
      </c>
      <c r="R274" s="140">
        <f>ETo!$I273*((1-Constantes!$E$19)*ETo!$K273+ETo!$L273)</f>
        <v>2.3060517311416113</v>
      </c>
      <c r="S274" s="75">
        <f>MIN(R274*Constantes!$E$17,0.8*(AB273+Observaciones!$F273-Y274-AA274-Constantes!$D$14))</f>
        <v>1.4633301022335381</v>
      </c>
      <c r="T274" s="75">
        <f>IF(Observaciones!$F273&gt;0.05*Constantes!$E$18,((Observaciones!$F273-0.05*Constantes!$E$18)^2)/(Observaciones!$F273+0.95*Constantes!$E$18),0)</f>
        <v>0</v>
      </c>
      <c r="U274" s="75">
        <f>(T274*Escenarios!$E$9*10000)/1000</f>
        <v>0</v>
      </c>
      <c r="V274" s="75">
        <f>(Observaciones!$F273*Constantes!$E$28)/1000</f>
        <v>18</v>
      </c>
      <c r="W274" s="75">
        <f>(R274*Constantes!$E$28)/1000</f>
        <v>9.2242069245664453</v>
      </c>
      <c r="X274" s="75">
        <f t="shared" si="47"/>
        <v>8.7757930754335547</v>
      </c>
      <c r="Y274" s="75">
        <f>IF(X274&gt;Constantes!$E$29,1000*((X274-Constantes!$E$29)/(Escenarios!$E$9*10000)),0)</f>
        <v>0</v>
      </c>
      <c r="Z274" s="75">
        <f>W274*1000/Escenarios!$E$9/10000+S274</f>
        <v>1.4817785160826711</v>
      </c>
      <c r="AA274" s="75">
        <f>MAX(0,AB273+Observaciones!$F273-Y274-Constantes!$D$13)</f>
        <v>0</v>
      </c>
      <c r="AB274" s="75">
        <f>AB273+Observaciones!$F273-Y274-Z274-AA274-AC273</f>
        <v>11.0102892522284</v>
      </c>
      <c r="AC274" s="75">
        <f>MAX(0,(AB274-Constantes!$D$14)*(1-EXP(-Constantes!$D$22)))</f>
        <v>4.8327189449213541E-2</v>
      </c>
      <c r="AD274" s="75">
        <f t="shared" si="48"/>
        <v>124.88001792062433</v>
      </c>
      <c r="AE274" s="75">
        <f>MAX(0,(AD274-Constantes!$D$13)*(1-EXP(-Constantes!$D$23)))</f>
        <v>0.34454645138744228</v>
      </c>
      <c r="AF274" s="75">
        <f t="shared" si="49"/>
        <v>0.39287364083665582</v>
      </c>
      <c r="AG274" s="75">
        <f>0.0526*Y274*Observaciones!$F273^1.218</f>
        <v>0</v>
      </c>
      <c r="AH274" s="75">
        <f>AG274*Constantes!$E$35</f>
        <v>0</v>
      </c>
      <c r="AI274" s="75">
        <f t="shared" si="50"/>
        <v>0</v>
      </c>
      <c r="AJ274" s="15"/>
      <c r="AK274" s="74">
        <v>268</v>
      </c>
      <c r="AL274" s="140">
        <f>ETo!$I273*((1-Constantes!$F$19)*ETo!$K273+ETo!$L273)</f>
        <v>2.2525341790946505</v>
      </c>
      <c r="AM274" s="75">
        <f>MIN(AL274*Constantes!$F$17,0.8*(AV273+Observaciones!$F273-AS274-AU274-Constantes!$D$14))</f>
        <v>1.4293699599476586</v>
      </c>
      <c r="AN274" s="75">
        <f>IF(Observaciones!$F273&gt;0.05*Constantes!$F$18,((Observaciones!$F273-0.05*Constantes!$F$18)^2)/(Observaciones!$F273+0.95*Constantes!$F$18),0)</f>
        <v>0</v>
      </c>
      <c r="AO274" s="75">
        <f>(AN274*Escenarios!$F$9*10000)/1000</f>
        <v>0</v>
      </c>
      <c r="AP274" s="75">
        <f>(Observaciones!$F273*Constantes!$F$28)/1000</f>
        <v>4.5</v>
      </c>
      <c r="AQ274" s="75">
        <f>(AL274*Constantes!$F$28)/1000</f>
        <v>2.2525341790946505</v>
      </c>
      <c r="AR274" s="75">
        <f t="shared" si="51"/>
        <v>2.2474658209053495</v>
      </c>
      <c r="AS274" s="75">
        <f>IF(AR274&gt;Constantes!$F$29,1000*((AR274-Constantes!$F$29)/(Escenarios!$F$9*10000)),0)</f>
        <v>0</v>
      </c>
      <c r="AT274" s="75">
        <f>AQ274*1000/Escenarios!$F$9/10000+AM274</f>
        <v>1.4338750283058479</v>
      </c>
      <c r="AU274" s="75">
        <f>MAX(0,AV273+Observaciones!$F273-AS274-Constantes!$D$13)</f>
        <v>0</v>
      </c>
      <c r="AV274" s="75">
        <f>AV273+Observaciones!$F273-AS274-AT274-AU274-AW273</f>
        <v>11.122305982372653</v>
      </c>
      <c r="AW274" s="75">
        <f>MAX(0,(AV274-Constantes!$D$14)*(1-EXP(-Constantes!$D$22)))</f>
        <v>4.9869356874797113E-2</v>
      </c>
      <c r="AX274" s="75">
        <f t="shared" si="52"/>
        <v>125.38566471848111</v>
      </c>
      <c r="AY274" s="75">
        <f>MAX(0,(AX274-Constantes!$D$13)*(1-EXP(-Constantes!$D$23)))</f>
        <v>0.34803920895088619</v>
      </c>
      <c r="AZ274" s="75">
        <f t="shared" si="53"/>
        <v>0.39790856582568329</v>
      </c>
      <c r="BA274" s="75">
        <f>0.0526*AS274*Observaciones!$F273^1.218</f>
        <v>0</v>
      </c>
      <c r="BB274" s="75">
        <f>BA274*Constantes!$F$35</f>
        <v>0</v>
      </c>
      <c r="BC274" s="75">
        <f t="shared" si="54"/>
        <v>0</v>
      </c>
      <c r="BD274" s="15"/>
      <c r="BE274" s="74">
        <v>268</v>
      </c>
      <c r="BF274" s="75">
        <f>0.0526*Observaciones!$F273^2.218</f>
        <v>1.4784651765617014</v>
      </c>
      <c r="BG274" s="75">
        <f>IF(Observaciones!$F273&gt;0.05*$BK$7,((Observaciones!$F273-0.05*$BK$7)^2)/(Observaciones!$F273+0.95*$BK$7),0)</f>
        <v>0.20486361979252987</v>
      </c>
      <c r="BH274" s="75">
        <f>0.0526*BG274*Observaciones!$F273^1.218</f>
        <v>6.7307495068362658E-2</v>
      </c>
      <c r="BI274" s="28"/>
      <c r="BJ274" s="28"/>
      <c r="BK274" s="103"/>
      <c r="BL274" s="38"/>
    </row>
    <row r="275" spans="2:64" s="2" customFormat="1">
      <c r="B275" s="37"/>
      <c r="C275" s="74">
        <v>269</v>
      </c>
      <c r="D275" s="140">
        <f>ETo!$I274*((1-Constantes!$D$19)*ETo!$K274+ETo!$L274)</f>
        <v>2.2938379083325469</v>
      </c>
      <c r="E275" s="75">
        <f>MIN(D275*Constantes!$D$17,0.8*(H274+Observaciones!$F274-F275-G275-Constantes!$D$14))</f>
        <v>1.4555796886853551</v>
      </c>
      <c r="F275" s="75">
        <f>IF(Observaciones!$F274&gt;0.05*Constantes!$D$18,((Observaciones!$F274-0.05*Constantes!$D$18)^2)/(Observaciones!$F274+0.95*Constantes!$D$18),0)</f>
        <v>0</v>
      </c>
      <c r="G275" s="75">
        <f>MAX(0,H274+Observaciones!$F274-F275-Constantes!$D$13)</f>
        <v>0</v>
      </c>
      <c r="H275" s="75">
        <f>H274+Observaciones!$F274-F275-E275-G275-I274</f>
        <v>9.5645975008499491</v>
      </c>
      <c r="I275" s="75">
        <f>MAX(0,(H275-Constantes!$D$14)*(1-EXP(-Constantes!$D$22)))</f>
        <v>2.8423923896473323E-2</v>
      </c>
      <c r="J275" s="75">
        <f t="shared" si="44"/>
        <v>121.8999811166794</v>
      </c>
      <c r="K275" s="75">
        <f>MAX(0,(J275-Constantes!$D$13)*(1-EXP(-Constantes!$D$23)))</f>
        <v>0.3239618335663918</v>
      </c>
      <c r="L275" s="75">
        <f t="shared" si="45"/>
        <v>0.3523857574628651</v>
      </c>
      <c r="M275" s="75">
        <f>0.0526*F275*Observaciones!$F274^1.218</f>
        <v>0</v>
      </c>
      <c r="N275" s="75">
        <f>M275*Constantes!$D$35</f>
        <v>0</v>
      </c>
      <c r="O275" s="75">
        <f t="shared" si="46"/>
        <v>0</v>
      </c>
      <c r="P275" s="15"/>
      <c r="Q275" s="74">
        <v>269</v>
      </c>
      <c r="R275" s="140">
        <f>ETo!$I274*((1-Constantes!$E$19)*ETo!$K274+ETo!$L274)</f>
        <v>2.2938379083325469</v>
      </c>
      <c r="S275" s="75">
        <f>MIN(R275*Constantes!$E$17,0.8*(AB274+Observaciones!$F274-Y275-AA275-Constantes!$D$14))</f>
        <v>1.4555796886853551</v>
      </c>
      <c r="T275" s="75">
        <f>IF(Observaciones!$F274&gt;0.05*Constantes!$E$18,((Observaciones!$F274-0.05*Constantes!$E$18)^2)/(Observaciones!$F274+0.95*Constantes!$E$18),0)</f>
        <v>0</v>
      </c>
      <c r="U275" s="75">
        <f>(T275*Escenarios!$E$9*10000)/1000</f>
        <v>0</v>
      </c>
      <c r="V275" s="75">
        <f>(Observaciones!$F274*Constantes!$E$28)/1000</f>
        <v>0</v>
      </c>
      <c r="W275" s="75">
        <f>(R275*Constantes!$E$28)/1000</f>
        <v>9.1753516333301874</v>
      </c>
      <c r="X275" s="75">
        <f t="shared" si="47"/>
        <v>0</v>
      </c>
      <c r="Y275" s="75">
        <f>IF(X275&gt;Constantes!$E$29,1000*((X275-Constantes!$E$29)/(Escenarios!$E$9*10000)),0)</f>
        <v>0</v>
      </c>
      <c r="Z275" s="75">
        <f>W275*1000/Escenarios!$E$9/10000+S275</f>
        <v>1.4739303919520155</v>
      </c>
      <c r="AA275" s="75">
        <f>MAX(0,AB274+Observaciones!$F274-Y275-Constantes!$D$13)</f>
        <v>0</v>
      </c>
      <c r="AB275" s="75">
        <f>AB274+Observaciones!$F274-Y275-Z275-AA275-AC274</f>
        <v>9.488031670827171</v>
      </c>
      <c r="AC275" s="75">
        <f>MAX(0,(AB275-Constantes!$D$14)*(1-EXP(-Constantes!$D$22)))</f>
        <v>2.7369819488838508E-2</v>
      </c>
      <c r="AD275" s="75">
        <f t="shared" si="48"/>
        <v>124.53547146923688</v>
      </c>
      <c r="AE275" s="75">
        <f>MAX(0,(AD275-Constantes!$D$13)*(1-EXP(-Constantes!$D$23)))</f>
        <v>0.34216649520233039</v>
      </c>
      <c r="AF275" s="75">
        <f t="shared" si="49"/>
        <v>0.36953631469116888</v>
      </c>
      <c r="AG275" s="75">
        <f>0.0526*Y275*Observaciones!$F274^1.218</f>
        <v>0</v>
      </c>
      <c r="AH275" s="75">
        <f>AG275*Constantes!$E$35</f>
        <v>0</v>
      </c>
      <c r="AI275" s="75">
        <f t="shared" si="50"/>
        <v>0</v>
      </c>
      <c r="AJ275" s="15"/>
      <c r="AK275" s="74">
        <v>269</v>
      </c>
      <c r="AL275" s="140">
        <f>ETo!$I274*((1-Constantes!$F$19)*ETo!$K274+ETo!$L274)</f>
        <v>2.2406042024776669</v>
      </c>
      <c r="AM275" s="75">
        <f>MIN(AL275*Constantes!$F$17,0.8*(AV274+Observaciones!$F274-AS275-AU275-Constantes!$D$14))</f>
        <v>1.4217996640749238</v>
      </c>
      <c r="AN275" s="75">
        <f>IF(Observaciones!$F274&gt;0.05*Constantes!$F$18,((Observaciones!$F274-0.05*Constantes!$F$18)^2)/(Observaciones!$F274+0.95*Constantes!$F$18),0)</f>
        <v>0</v>
      </c>
      <c r="AO275" s="75">
        <f>(AN275*Escenarios!$F$9*10000)/1000</f>
        <v>0</v>
      </c>
      <c r="AP275" s="75">
        <f>(Observaciones!$F274*Constantes!$F$28)/1000</f>
        <v>0</v>
      </c>
      <c r="AQ275" s="75">
        <f>(AL275*Constantes!$F$28)/1000</f>
        <v>2.2406042024776669</v>
      </c>
      <c r="AR275" s="75">
        <f t="shared" si="51"/>
        <v>0</v>
      </c>
      <c r="AS275" s="75">
        <f>IF(AR275&gt;Constantes!$F$29,1000*((AR275-Constantes!$F$29)/(Escenarios!$F$9*10000)),0)</f>
        <v>0</v>
      </c>
      <c r="AT275" s="75">
        <f>AQ275*1000/Escenarios!$F$9/10000+AM275</f>
        <v>1.426280872479879</v>
      </c>
      <c r="AU275" s="75">
        <f>MAX(0,AV274+Observaciones!$F274-AS275-Constantes!$D$13)</f>
        <v>0</v>
      </c>
      <c r="AV275" s="75">
        <f>AV274+Observaciones!$F274-AS275-AT275-AU275-AW274</f>
        <v>9.6461557530179771</v>
      </c>
      <c r="AW275" s="75">
        <f>MAX(0,(AV275-Constantes!$D$14)*(1-EXP(-Constantes!$D$22)))</f>
        <v>2.9546760455075694E-2</v>
      </c>
      <c r="AX275" s="75">
        <f t="shared" si="52"/>
        <v>125.03762550953023</v>
      </c>
      <c r="AY275" s="75">
        <f>MAX(0,(AX275-Constantes!$D$13)*(1-EXP(-Constantes!$D$23)))</f>
        <v>0.34563512652696754</v>
      </c>
      <c r="AZ275" s="75">
        <f t="shared" si="53"/>
        <v>0.37518188698204324</v>
      </c>
      <c r="BA275" s="75">
        <f>0.0526*AS275*Observaciones!$F274^1.218</f>
        <v>0</v>
      </c>
      <c r="BB275" s="75">
        <f>BA275*Constantes!$F$35</f>
        <v>0</v>
      </c>
      <c r="BC275" s="75">
        <f t="shared" si="54"/>
        <v>0</v>
      </c>
      <c r="BD275" s="15"/>
      <c r="BE275" s="74">
        <v>269</v>
      </c>
      <c r="BF275" s="75">
        <f>0.0526*Observaciones!$F274^2.218</f>
        <v>0</v>
      </c>
      <c r="BG275" s="75">
        <f>IF(Observaciones!$F274&gt;0.05*$BK$7,((Observaciones!$F274-0.05*$BK$7)^2)/(Observaciones!$F274+0.95*$BK$7),0)</f>
        <v>0</v>
      </c>
      <c r="BH275" s="75">
        <f>0.0526*BG275*Observaciones!$F274^1.218</f>
        <v>0</v>
      </c>
      <c r="BI275" s="28"/>
      <c r="BJ275" s="28"/>
      <c r="BK275" s="103"/>
      <c r="BL275" s="38"/>
    </row>
    <row r="276" spans="2:64" s="2" customFormat="1">
      <c r="B276" s="37"/>
      <c r="C276" s="74">
        <v>270</v>
      </c>
      <c r="D276" s="140">
        <f>ETo!$I275*((1-Constantes!$D$19)*ETo!$K275+ETo!$L275)</f>
        <v>2.2663885878247525</v>
      </c>
      <c r="E276" s="75">
        <f>MIN(D276*Constantes!$D$17,0.8*(H275+Observaciones!$F275-F276-G276-Constantes!$D$14))</f>
        <v>1.4381614250607888</v>
      </c>
      <c r="F276" s="75">
        <f>IF(Observaciones!$F275&gt;0.05*Constantes!$D$18,((Observaciones!$F275-0.05*Constantes!$D$18)^2)/(Observaciones!$F275+0.95*Constantes!$D$18),0)</f>
        <v>0</v>
      </c>
      <c r="G276" s="75">
        <f>MAX(0,H275+Observaciones!$F275-F276-Constantes!$D$13)</f>
        <v>0</v>
      </c>
      <c r="H276" s="75">
        <f>H275+Observaciones!$F275-F276-E276-G276-I275</f>
        <v>8.0980121518926858</v>
      </c>
      <c r="I276" s="75">
        <f>MAX(0,(H276-Constantes!$D$14)*(1-EXP(-Constantes!$D$22)))</f>
        <v>8.2330100116687673E-3</v>
      </c>
      <c r="J276" s="75">
        <f t="shared" si="44"/>
        <v>121.57601928311301</v>
      </c>
      <c r="K276" s="75">
        <f>MAX(0,(J276-Constantes!$D$13)*(1-EXP(-Constantes!$D$23)))</f>
        <v>0.32172406572280576</v>
      </c>
      <c r="L276" s="75">
        <f t="shared" si="45"/>
        <v>0.32995707573447453</v>
      </c>
      <c r="M276" s="75">
        <f>0.0526*F276*Observaciones!$F275^1.218</f>
        <v>0</v>
      </c>
      <c r="N276" s="75">
        <f>M276*Constantes!$D$35</f>
        <v>0</v>
      </c>
      <c r="O276" s="75">
        <f t="shared" si="46"/>
        <v>0</v>
      </c>
      <c r="P276" s="15"/>
      <c r="Q276" s="74">
        <v>270</v>
      </c>
      <c r="R276" s="140">
        <f>ETo!$I275*((1-Constantes!$E$19)*ETo!$K275+ETo!$L275)</f>
        <v>2.2663885878247525</v>
      </c>
      <c r="S276" s="75">
        <f>MIN(R276*Constantes!$E$17,0.8*(AB275+Observaciones!$F275-Y276-AA276-Constantes!$D$14))</f>
        <v>1.4381614250607888</v>
      </c>
      <c r="T276" s="75">
        <f>IF(Observaciones!$F275&gt;0.05*Constantes!$E$18,((Observaciones!$F275-0.05*Constantes!$E$18)^2)/(Observaciones!$F275+0.95*Constantes!$E$18),0)</f>
        <v>0</v>
      </c>
      <c r="U276" s="75">
        <f>(T276*Escenarios!$E$9*10000)/1000</f>
        <v>0</v>
      </c>
      <c r="V276" s="75">
        <f>(Observaciones!$F275*Constantes!$E$28)/1000</f>
        <v>0</v>
      </c>
      <c r="W276" s="75">
        <f>(R276*Constantes!$E$28)/1000</f>
        <v>9.06555435129901</v>
      </c>
      <c r="X276" s="75">
        <f t="shared" si="47"/>
        <v>0</v>
      </c>
      <c r="Y276" s="75">
        <f>IF(X276&gt;Constantes!$E$29,1000*((X276-Constantes!$E$29)/(Escenarios!$E$9*10000)),0)</f>
        <v>0</v>
      </c>
      <c r="Z276" s="75">
        <f>W276*1000/Escenarios!$E$9/10000+S276</f>
        <v>1.4562925337633867</v>
      </c>
      <c r="AA276" s="75">
        <f>MAX(0,AB275+Observaciones!$F275-Y276-Constantes!$D$13)</f>
        <v>0</v>
      </c>
      <c r="AB276" s="75">
        <f>AB275+Observaciones!$F275-Y276-Z276-AA276-AC275</f>
        <v>8.0043693175749464</v>
      </c>
      <c r="AC276" s="75">
        <f>MAX(0,(AB276-Constantes!$D$14)*(1-EXP(-Constantes!$D$22)))</f>
        <v>6.9438014395370451E-3</v>
      </c>
      <c r="AD276" s="75">
        <f t="shared" si="48"/>
        <v>124.19330497403455</v>
      </c>
      <c r="AE276" s="75">
        <f>MAX(0,(AD276-Constantes!$D$13)*(1-EXP(-Constantes!$D$23)))</f>
        <v>0.33980297857542685</v>
      </c>
      <c r="AF276" s="75">
        <f t="shared" si="49"/>
        <v>0.3467467800149639</v>
      </c>
      <c r="AG276" s="75">
        <f>0.0526*Y276*Observaciones!$F275^1.218</f>
        <v>0</v>
      </c>
      <c r="AH276" s="75">
        <f>AG276*Constantes!$E$35</f>
        <v>0</v>
      </c>
      <c r="AI276" s="75">
        <f t="shared" si="50"/>
        <v>0</v>
      </c>
      <c r="AJ276" s="15"/>
      <c r="AK276" s="74">
        <v>270</v>
      </c>
      <c r="AL276" s="140">
        <f>ETo!$I275*((1-Constantes!$F$19)*ETo!$K275+ETo!$L275)</f>
        <v>2.2137629461612081</v>
      </c>
      <c r="AM276" s="75">
        <f>MIN(AL276*Constantes!$F$17,0.8*(AV275+Observaciones!$F275-AS276-AU276-Constantes!$D$14))</f>
        <v>1.4047672541687521</v>
      </c>
      <c r="AN276" s="75">
        <f>IF(Observaciones!$F275&gt;0.05*Constantes!$F$18,((Observaciones!$F275-0.05*Constantes!$F$18)^2)/(Observaciones!$F275+0.95*Constantes!$F$18),0)</f>
        <v>0</v>
      </c>
      <c r="AO276" s="75">
        <f>(AN276*Escenarios!$F$9*10000)/1000</f>
        <v>0</v>
      </c>
      <c r="AP276" s="75">
        <f>(Observaciones!$F275*Constantes!$F$28)/1000</f>
        <v>0</v>
      </c>
      <c r="AQ276" s="75">
        <f>(AL276*Constantes!$F$28)/1000</f>
        <v>2.2137629461612081</v>
      </c>
      <c r="AR276" s="75">
        <f t="shared" si="51"/>
        <v>0</v>
      </c>
      <c r="AS276" s="75">
        <f>IF(AR276&gt;Constantes!$F$29,1000*((AR276-Constantes!$F$29)/(Escenarios!$F$9*10000)),0)</f>
        <v>0</v>
      </c>
      <c r="AT276" s="75">
        <f>AQ276*1000/Escenarios!$F$9/10000+AM276</f>
        <v>1.4091947800610745</v>
      </c>
      <c r="AU276" s="75">
        <f>MAX(0,AV275+Observaciones!$F275-AS276-Constantes!$D$13)</f>
        <v>0</v>
      </c>
      <c r="AV276" s="75">
        <f>AV275+Observaciones!$F275-AS276-AT276-AU276-AW275</f>
        <v>8.2074142125018259</v>
      </c>
      <c r="AW276" s="75">
        <f>MAX(0,(AV276-Constantes!$D$14)*(1-EXP(-Constantes!$D$22)))</f>
        <v>9.7391805091102263E-3</v>
      </c>
      <c r="AX276" s="75">
        <f t="shared" si="52"/>
        <v>124.69199038300326</v>
      </c>
      <c r="AY276" s="75">
        <f>MAX(0,(AX276-Constantes!$D$13)*(1-EXP(-Constantes!$D$23)))</f>
        <v>0.34324765031336185</v>
      </c>
      <c r="AZ276" s="75">
        <f t="shared" si="53"/>
        <v>0.35298683082247206</v>
      </c>
      <c r="BA276" s="75">
        <f>0.0526*AS276*Observaciones!$F275^1.218</f>
        <v>0</v>
      </c>
      <c r="BB276" s="75">
        <f>BA276*Constantes!$F$35</f>
        <v>0</v>
      </c>
      <c r="BC276" s="75">
        <f t="shared" si="54"/>
        <v>0</v>
      </c>
      <c r="BD276" s="15"/>
      <c r="BE276" s="74">
        <v>270</v>
      </c>
      <c r="BF276" s="75">
        <f>0.0526*Observaciones!$F275^2.218</f>
        <v>0</v>
      </c>
      <c r="BG276" s="75">
        <f>IF(Observaciones!$F275&gt;0.05*$BK$7,((Observaciones!$F275-0.05*$BK$7)^2)/(Observaciones!$F275+0.95*$BK$7),0)</f>
        <v>0</v>
      </c>
      <c r="BH276" s="75">
        <f>0.0526*BG276*Observaciones!$F275^1.218</f>
        <v>0</v>
      </c>
      <c r="BI276" s="28"/>
      <c r="BJ276" s="28"/>
      <c r="BK276" s="103"/>
      <c r="BL276" s="38"/>
    </row>
    <row r="277" spans="2:64" s="2" customFormat="1">
      <c r="B277" s="37"/>
      <c r="C277" s="74">
        <v>271</v>
      </c>
      <c r="D277" s="140">
        <f>ETo!$I276*((1-Constantes!$D$19)*ETo!$K276+ETo!$L276)</f>
        <v>2.3161604482306584</v>
      </c>
      <c r="E277" s="75">
        <f>MIN(D277*Constantes!$D$17,0.8*(H276+Observaciones!$F276-F277-G277-Constantes!$D$14))</f>
        <v>0.47840972151414862</v>
      </c>
      <c r="F277" s="75">
        <f>IF(Observaciones!$F276&gt;0.05*Constantes!$D$18,((Observaciones!$F276-0.05*Constantes!$D$18)^2)/(Observaciones!$F276+0.95*Constantes!$D$18),0)</f>
        <v>0</v>
      </c>
      <c r="G277" s="75">
        <f>MAX(0,H276+Observaciones!$F276-F277-Constantes!$D$13)</f>
        <v>0</v>
      </c>
      <c r="H277" s="75">
        <f>H276+Observaciones!$F276-F277-E277-G277-I276</f>
        <v>7.6113694203668683</v>
      </c>
      <c r="I277" s="75">
        <f>MAX(0,(H277-Constantes!$D$14)*(1-EXP(-Constantes!$D$22)))</f>
        <v>1.5332557205939754E-3</v>
      </c>
      <c r="J277" s="75">
        <f t="shared" si="44"/>
        <v>121.25429521739021</v>
      </c>
      <c r="K277" s="75">
        <f>MAX(0,(J277-Constantes!$D$13)*(1-EXP(-Constantes!$D$23)))</f>
        <v>0.31950175527081015</v>
      </c>
      <c r="L277" s="75">
        <f t="shared" si="45"/>
        <v>0.32103501099140413</v>
      </c>
      <c r="M277" s="75">
        <f>0.0526*F277*Observaciones!$F276^1.218</f>
        <v>0</v>
      </c>
      <c r="N277" s="75">
        <f>M277*Constantes!$D$35</f>
        <v>0</v>
      </c>
      <c r="O277" s="75">
        <f t="shared" si="46"/>
        <v>0</v>
      </c>
      <c r="P277" s="15"/>
      <c r="Q277" s="74">
        <v>271</v>
      </c>
      <c r="R277" s="140">
        <f>ETo!$I276*((1-Constantes!$E$19)*ETo!$K276+ETo!$L276)</f>
        <v>2.3161604482306584</v>
      </c>
      <c r="S277" s="75">
        <f>MIN(R277*Constantes!$E$17,0.8*(AB276+Observaciones!$F276-Y277-AA277-Constantes!$D$14))</f>
        <v>0.40349545405995713</v>
      </c>
      <c r="T277" s="75">
        <f>IF(Observaciones!$F276&gt;0.05*Constantes!$E$18,((Observaciones!$F276-0.05*Constantes!$E$18)^2)/(Observaciones!$F276+0.95*Constantes!$E$18),0)</f>
        <v>0</v>
      </c>
      <c r="U277" s="75">
        <f>(T277*Escenarios!$E$9*10000)/1000</f>
        <v>0</v>
      </c>
      <c r="V277" s="75">
        <f>(Observaciones!$F276*Constantes!$E$28)/1000</f>
        <v>0</v>
      </c>
      <c r="W277" s="75">
        <f>(R277*Constantes!$E$28)/1000</f>
        <v>9.2646417929226335</v>
      </c>
      <c r="X277" s="75">
        <f t="shared" si="47"/>
        <v>0</v>
      </c>
      <c r="Y277" s="75">
        <f>IF(X277&gt;Constantes!$E$29,1000*((X277-Constantes!$E$29)/(Escenarios!$E$9*10000)),0)</f>
        <v>0</v>
      </c>
      <c r="Z277" s="75">
        <f>W277*1000/Escenarios!$E$9/10000+S277</f>
        <v>0.42202473764580239</v>
      </c>
      <c r="AA277" s="75">
        <f>MAX(0,AB276+Observaciones!$F276-Y277-Constantes!$D$13)</f>
        <v>0</v>
      </c>
      <c r="AB277" s="75">
        <f>AB276+Observaciones!$F276-Y277-Z277-AA277-AC276</f>
        <v>7.5754007784896071</v>
      </c>
      <c r="AC277" s="75">
        <f>MAX(0,(AB277-Constantes!$D$14)*(1-EXP(-Constantes!$D$22)))</f>
        <v>1.0380647988971865E-3</v>
      </c>
      <c r="AD277" s="75">
        <f t="shared" si="48"/>
        <v>123.85350199545913</v>
      </c>
      <c r="AE277" s="75">
        <f>MAX(0,(AD277-Constantes!$D$13)*(1-EXP(-Constantes!$D$23)))</f>
        <v>0.33745578795040837</v>
      </c>
      <c r="AF277" s="75">
        <f t="shared" si="49"/>
        <v>0.33849385274930555</v>
      </c>
      <c r="AG277" s="75">
        <f>0.0526*Y277*Observaciones!$F276^1.218</f>
        <v>0</v>
      </c>
      <c r="AH277" s="75">
        <f>AG277*Constantes!$E$35</f>
        <v>0</v>
      </c>
      <c r="AI277" s="75">
        <f t="shared" si="50"/>
        <v>0</v>
      </c>
      <c r="AJ277" s="15"/>
      <c r="AK277" s="74">
        <v>271</v>
      </c>
      <c r="AL277" s="140">
        <f>ETo!$I276*((1-Constantes!$F$19)*ETo!$K276+ETo!$L276)</f>
        <v>2.2625247887862154</v>
      </c>
      <c r="AM277" s="75">
        <f>MIN(AL277*Constantes!$F$17,0.8*(AV276+Observaciones!$F276-AS277-AU277-Constantes!$D$14))</f>
        <v>0.56593137000146077</v>
      </c>
      <c r="AN277" s="75">
        <f>IF(Observaciones!$F276&gt;0.05*Constantes!$F$18,((Observaciones!$F276-0.05*Constantes!$F$18)^2)/(Observaciones!$F276+0.95*Constantes!$F$18),0)</f>
        <v>0</v>
      </c>
      <c r="AO277" s="75">
        <f>(AN277*Escenarios!$F$9*10000)/1000</f>
        <v>0</v>
      </c>
      <c r="AP277" s="75">
        <f>(Observaciones!$F276*Constantes!$F$28)/1000</f>
        <v>0</v>
      </c>
      <c r="AQ277" s="75">
        <f>(AL277*Constantes!$F$28)/1000</f>
        <v>2.2625247887862154</v>
      </c>
      <c r="AR277" s="75">
        <f t="shared" si="51"/>
        <v>0</v>
      </c>
      <c r="AS277" s="75">
        <f>IF(AR277&gt;Constantes!$F$29,1000*((AR277-Constantes!$F$29)/(Escenarios!$F$9*10000)),0)</f>
        <v>0</v>
      </c>
      <c r="AT277" s="75">
        <f>AQ277*1000/Escenarios!$F$9/10000+AM277</f>
        <v>0.57045641957903315</v>
      </c>
      <c r="AU277" s="75">
        <f>MAX(0,AV276+Observaciones!$F276-AS277-Constantes!$D$13)</f>
        <v>0</v>
      </c>
      <c r="AV277" s="75">
        <f>AV276+Observaciones!$F276-AS277-AT277-AU277-AW276</f>
        <v>7.6272186124136825</v>
      </c>
      <c r="AW277" s="75">
        <f>MAX(0,(AV277-Constantes!$D$14)*(1-EXP(-Constantes!$D$22)))</f>
        <v>1.751456231043968E-3</v>
      </c>
      <c r="AX277" s="75">
        <f t="shared" si="52"/>
        <v>124.3487427326899</v>
      </c>
      <c r="AY277" s="75">
        <f>MAX(0,(AX277-Constantes!$D$13)*(1-EXP(-Constantes!$D$23)))</f>
        <v>0.34087666560259561</v>
      </c>
      <c r="AZ277" s="75">
        <f t="shared" si="53"/>
        <v>0.34262812183363955</v>
      </c>
      <c r="BA277" s="75">
        <f>0.0526*AS277*Observaciones!$F276^1.218</f>
        <v>0</v>
      </c>
      <c r="BB277" s="75">
        <f>BA277*Constantes!$F$35</f>
        <v>0</v>
      </c>
      <c r="BC277" s="75">
        <f t="shared" si="54"/>
        <v>0</v>
      </c>
      <c r="BD277" s="15"/>
      <c r="BE277" s="74">
        <v>271</v>
      </c>
      <c r="BF277" s="75">
        <f>0.0526*Observaciones!$F276^2.218</f>
        <v>0</v>
      </c>
      <c r="BG277" s="75">
        <f>IF(Observaciones!$F276&gt;0.05*$BK$7,((Observaciones!$F276-0.05*$BK$7)^2)/(Observaciones!$F276+0.95*$BK$7),0)</f>
        <v>0</v>
      </c>
      <c r="BH277" s="75">
        <f>0.0526*BG277*Observaciones!$F276^1.218</f>
        <v>0</v>
      </c>
      <c r="BI277" s="28"/>
      <c r="BJ277" s="28"/>
      <c r="BK277" s="103"/>
      <c r="BL277" s="38"/>
    </row>
    <row r="278" spans="2:64" s="2" customFormat="1">
      <c r="B278" s="37"/>
      <c r="C278" s="74">
        <v>272</v>
      </c>
      <c r="D278" s="140">
        <f>ETo!$I277*((1-Constantes!$D$19)*ETo!$K277+ETo!$L277)</f>
        <v>2.3735791439545775</v>
      </c>
      <c r="E278" s="75">
        <f>MIN(D278*Constantes!$D$17,0.8*(H277+Observaciones!$F277-F278-G278-Constantes!$D$14))</f>
        <v>8.9095536293494607E-2</v>
      </c>
      <c r="F278" s="75">
        <f>IF(Observaciones!$F277&gt;0.05*Constantes!$D$18,((Observaciones!$F277-0.05*Constantes!$D$18)^2)/(Observaciones!$F277+0.95*Constantes!$D$18),0)</f>
        <v>0</v>
      </c>
      <c r="G278" s="75">
        <f>MAX(0,H277+Observaciones!$F277-F278-Constantes!$D$13)</f>
        <v>0</v>
      </c>
      <c r="H278" s="75">
        <f>H277+Observaciones!$F277-F278-E278-G278-I277</f>
        <v>7.5207406283527796</v>
      </c>
      <c r="I278" s="75">
        <f>MAX(0,(H278-Constantes!$D$14)*(1-EXP(-Constantes!$D$22)))</f>
        <v>2.8554235952612888E-4</v>
      </c>
      <c r="J278" s="75">
        <f t="shared" si="44"/>
        <v>120.9347934621194</v>
      </c>
      <c r="K278" s="75">
        <f>MAX(0,(J278-Constantes!$D$13)*(1-EXP(-Constantes!$D$23)))</f>
        <v>0.31729479543840206</v>
      </c>
      <c r="L278" s="75">
        <f t="shared" si="45"/>
        <v>0.31758033779792816</v>
      </c>
      <c r="M278" s="75">
        <f>0.0526*F278*Observaciones!$F277^1.218</f>
        <v>0</v>
      </c>
      <c r="N278" s="75">
        <f>M278*Constantes!$D$35</f>
        <v>0</v>
      </c>
      <c r="O278" s="75">
        <f t="shared" si="46"/>
        <v>0</v>
      </c>
      <c r="P278" s="15"/>
      <c r="Q278" s="74">
        <v>272</v>
      </c>
      <c r="R278" s="140">
        <f>ETo!$I277*((1-Constantes!$E$19)*ETo!$K277+ETo!$L277)</f>
        <v>2.3735791439545775</v>
      </c>
      <c r="S278" s="75">
        <f>MIN(R278*Constantes!$E$17,0.8*(AB277+Observaciones!$F277-Y278-AA278-Constantes!$D$14))</f>
        <v>6.0320622791685707E-2</v>
      </c>
      <c r="T278" s="75">
        <f>IF(Observaciones!$F277&gt;0.05*Constantes!$E$18,((Observaciones!$F277-0.05*Constantes!$E$18)^2)/(Observaciones!$F277+0.95*Constantes!$E$18),0)</f>
        <v>0</v>
      </c>
      <c r="U278" s="75">
        <f>(T278*Escenarios!$E$9*10000)/1000</f>
        <v>0</v>
      </c>
      <c r="V278" s="75">
        <f>(Observaciones!$F277*Constantes!$E$28)/1000</f>
        <v>0</v>
      </c>
      <c r="W278" s="75">
        <f>(R278*Constantes!$E$28)/1000</f>
        <v>9.4943165758183099</v>
      </c>
      <c r="X278" s="75">
        <f t="shared" si="47"/>
        <v>0</v>
      </c>
      <c r="Y278" s="75">
        <f>IF(X278&gt;Constantes!$E$29,1000*((X278-Constantes!$E$29)/(Escenarios!$E$9*10000)),0)</f>
        <v>0</v>
      </c>
      <c r="Z278" s="75">
        <f>W278*1000/Escenarios!$E$9/10000+S278</f>
        <v>7.9309255943322332E-2</v>
      </c>
      <c r="AA278" s="75">
        <f>MAX(0,AB277+Observaciones!$F277-Y278-Constantes!$D$13)</f>
        <v>0</v>
      </c>
      <c r="AB278" s="75">
        <f>AB277+Observaciones!$F277-Y278-Z278-AA278-AC277</f>
        <v>7.495053457747388</v>
      </c>
      <c r="AC278" s="75">
        <f>MAX(0,(AB278-Constantes!$D$14)*(1-EXP(-Constantes!$D$22)))</f>
        <v>0</v>
      </c>
      <c r="AD278" s="75">
        <f t="shared" si="48"/>
        <v>123.51604620750872</v>
      </c>
      <c r="AE278" s="75">
        <f>MAX(0,(AD278-Constantes!$D$13)*(1-EXP(-Constantes!$D$23)))</f>
        <v>0.33512481055534232</v>
      </c>
      <c r="AF278" s="75">
        <f t="shared" si="49"/>
        <v>0.33512481055534232</v>
      </c>
      <c r="AG278" s="75">
        <f>0.0526*Y278*Observaciones!$F277^1.218</f>
        <v>0</v>
      </c>
      <c r="AH278" s="75">
        <f>AG278*Constantes!$E$35</f>
        <v>0</v>
      </c>
      <c r="AI278" s="75">
        <f t="shared" si="50"/>
        <v>0</v>
      </c>
      <c r="AJ278" s="15"/>
      <c r="AK278" s="74">
        <v>272</v>
      </c>
      <c r="AL278" s="140">
        <f>ETo!$I277*((1-Constantes!$F$19)*ETo!$K277+ETo!$L277)</f>
        <v>2.3187991799408274</v>
      </c>
      <c r="AM278" s="75">
        <f>MIN(AL278*Constantes!$F$17,0.8*(AV277+Observaciones!$F277-AS278-AU278-Constantes!$D$14))</f>
        <v>0.10177488993094599</v>
      </c>
      <c r="AN278" s="75">
        <f>IF(Observaciones!$F277&gt;0.05*Constantes!$F$18,((Observaciones!$F277-0.05*Constantes!$F$18)^2)/(Observaciones!$F277+0.95*Constantes!$F$18),0)</f>
        <v>0</v>
      </c>
      <c r="AO278" s="75">
        <f>(AN278*Escenarios!$F$9*10000)/1000</f>
        <v>0</v>
      </c>
      <c r="AP278" s="75">
        <f>(Observaciones!$F277*Constantes!$F$28)/1000</f>
        <v>0</v>
      </c>
      <c r="AQ278" s="75">
        <f>(AL278*Constantes!$F$28)/1000</f>
        <v>2.3187991799408274</v>
      </c>
      <c r="AR278" s="75">
        <f t="shared" si="51"/>
        <v>0</v>
      </c>
      <c r="AS278" s="75">
        <f>IF(AR278&gt;Constantes!$F$29,1000*((AR278-Constantes!$F$29)/(Escenarios!$F$9*10000)),0)</f>
        <v>0</v>
      </c>
      <c r="AT278" s="75">
        <f>AQ278*1000/Escenarios!$F$9/10000+AM278</f>
        <v>0.10641248829082765</v>
      </c>
      <c r="AU278" s="75">
        <f>MAX(0,AV277+Observaciones!$F277-AS278-Constantes!$D$13)</f>
        <v>0</v>
      </c>
      <c r="AV278" s="75">
        <f>AV277+Observaciones!$F277-AS278-AT278-AU278-AW277</f>
        <v>7.5190546678918109</v>
      </c>
      <c r="AW278" s="75">
        <f>MAX(0,(AV278-Constantes!$D$14)*(1-EXP(-Constantes!$D$22)))</f>
        <v>2.6233124364746053E-4</v>
      </c>
      <c r="AX278" s="75">
        <f t="shared" si="52"/>
        <v>124.00786606708731</v>
      </c>
      <c r="AY278" s="75">
        <f>MAX(0,(AX278-Constantes!$D$13)*(1-EXP(-Constantes!$D$23)))</f>
        <v>0.3385220584795377</v>
      </c>
      <c r="AZ278" s="75">
        <f t="shared" si="53"/>
        <v>0.33878438972318514</v>
      </c>
      <c r="BA278" s="75">
        <f>0.0526*AS278*Observaciones!$F277^1.218</f>
        <v>0</v>
      </c>
      <c r="BB278" s="75">
        <f>BA278*Constantes!$F$35</f>
        <v>0</v>
      </c>
      <c r="BC278" s="75">
        <f t="shared" si="54"/>
        <v>0</v>
      </c>
      <c r="BD278" s="15"/>
      <c r="BE278" s="74">
        <v>272</v>
      </c>
      <c r="BF278" s="75">
        <f>0.0526*Observaciones!$F277^2.218</f>
        <v>0</v>
      </c>
      <c r="BG278" s="75">
        <f>IF(Observaciones!$F277&gt;0.05*$BK$7,((Observaciones!$F277-0.05*$BK$7)^2)/(Observaciones!$F277+0.95*$BK$7),0)</f>
        <v>0</v>
      </c>
      <c r="BH278" s="75">
        <f>0.0526*BG278*Observaciones!$F277^1.218</f>
        <v>0</v>
      </c>
      <c r="BI278" s="28"/>
      <c r="BJ278" s="28"/>
      <c r="BK278" s="103"/>
      <c r="BL278" s="38"/>
    </row>
    <row r="279" spans="2:64" s="2" customFormat="1">
      <c r="B279" s="37"/>
      <c r="C279" s="74">
        <v>273</v>
      </c>
      <c r="D279" s="140">
        <f>ETo!$I278*((1-Constantes!$D$19)*ETo!$K278+ETo!$L278)</f>
        <v>2.4412653727786893</v>
      </c>
      <c r="E279" s="75">
        <f>MIN(D279*Constantes!$D$17,0.8*(H278+Observaciones!$F278-F279-G279-Constantes!$D$14))</f>
        <v>1.6592502682223655E-2</v>
      </c>
      <c r="F279" s="75">
        <f>IF(Observaciones!$F278&gt;0.05*Constantes!$D$18,((Observaciones!$F278-0.05*Constantes!$D$18)^2)/(Observaciones!$F278+0.95*Constantes!$D$18),0)</f>
        <v>0</v>
      </c>
      <c r="G279" s="75">
        <f>MAX(0,H278+Observaciones!$F278-F279-Constantes!$D$13)</f>
        <v>0</v>
      </c>
      <c r="H279" s="75">
        <f>H278+Observaciones!$F278-F279-E279-G279-I278</f>
        <v>7.5038625833110295</v>
      </c>
      <c r="I279" s="75">
        <f>MAX(0,(H279-Constantes!$D$14)*(1-EXP(-Constantes!$D$22)))</f>
        <v>5.3177325861962315E-5</v>
      </c>
      <c r="J279" s="75">
        <f t="shared" si="44"/>
        <v>120.617498666681</v>
      </c>
      <c r="K279" s="75">
        <f>MAX(0,(J279-Constantes!$D$13)*(1-EXP(-Constantes!$D$23)))</f>
        <v>0.31510308019110655</v>
      </c>
      <c r="L279" s="75">
        <f t="shared" si="45"/>
        <v>0.31515625751696852</v>
      </c>
      <c r="M279" s="75">
        <f>0.0526*F279*Observaciones!$F278^1.218</f>
        <v>0</v>
      </c>
      <c r="N279" s="75">
        <f>M279*Constantes!$D$35</f>
        <v>0</v>
      </c>
      <c r="O279" s="75">
        <f t="shared" si="46"/>
        <v>0</v>
      </c>
      <c r="P279" s="15"/>
      <c r="Q279" s="74">
        <v>273</v>
      </c>
      <c r="R279" s="140">
        <f>ETo!$I278*((1-Constantes!$E$19)*ETo!$K278+ETo!$L278)</f>
        <v>2.4412653727786893</v>
      </c>
      <c r="S279" s="75">
        <f>MIN(R279*Constantes!$E$17,0.8*(AB278+Observaciones!$F278-Y279-AA279-Constantes!$D$14))</f>
        <v>-3.9572338020896327E-3</v>
      </c>
      <c r="T279" s="75">
        <f>IF(Observaciones!$F278&gt;0.05*Constantes!$E$18,((Observaciones!$F278-0.05*Constantes!$E$18)^2)/(Observaciones!$F278+0.95*Constantes!$E$18),0)</f>
        <v>0</v>
      </c>
      <c r="U279" s="75">
        <f>(T279*Escenarios!$E$9*10000)/1000</f>
        <v>0</v>
      </c>
      <c r="V279" s="75">
        <f>(Observaciones!$F278*Constantes!$E$28)/1000</f>
        <v>0</v>
      </c>
      <c r="W279" s="75">
        <f>(R279*Constantes!$E$28)/1000</f>
        <v>9.7650614911147571</v>
      </c>
      <c r="X279" s="75">
        <f t="shared" si="47"/>
        <v>0</v>
      </c>
      <c r="Y279" s="75">
        <f>IF(X279&gt;Constantes!$E$29,1000*((X279-Constantes!$E$29)/(Escenarios!$E$9*10000)),0)</f>
        <v>0</v>
      </c>
      <c r="Z279" s="75">
        <f>W279*1000/Escenarios!$E$9/10000+S279</f>
        <v>1.5572889180139882E-2</v>
      </c>
      <c r="AA279" s="75">
        <f>MAX(0,AB278+Observaciones!$F278-Y279-Constantes!$D$13)</f>
        <v>0</v>
      </c>
      <c r="AB279" s="75">
        <f>AB278+Observaciones!$F278-Y279-Z279-AA279-AC278</f>
        <v>7.4794805685672481</v>
      </c>
      <c r="AC279" s="75">
        <f>MAX(0,(AB279-Constantes!$D$14)*(1-EXP(-Constantes!$D$22)))</f>
        <v>0</v>
      </c>
      <c r="AD279" s="75">
        <f t="shared" si="48"/>
        <v>123.18092139695338</v>
      </c>
      <c r="AE279" s="75">
        <f>MAX(0,(AD279-Constantes!$D$13)*(1-EXP(-Constantes!$D$23)))</f>
        <v>0.3328099343972688</v>
      </c>
      <c r="AF279" s="75">
        <f t="shared" si="49"/>
        <v>0.3328099343972688</v>
      </c>
      <c r="AG279" s="75">
        <f>0.0526*Y279*Observaciones!$F278^1.218</f>
        <v>0</v>
      </c>
      <c r="AH279" s="75">
        <f>AG279*Constantes!$E$35</f>
        <v>0</v>
      </c>
      <c r="AI279" s="75">
        <f t="shared" si="50"/>
        <v>0</v>
      </c>
      <c r="AJ279" s="15"/>
      <c r="AK279" s="74">
        <v>273</v>
      </c>
      <c r="AL279" s="140">
        <f>ETo!$I278*((1-Constantes!$F$19)*ETo!$K278+ETo!$L278)</f>
        <v>2.3851694010269009</v>
      </c>
      <c r="AM279" s="75">
        <f>MIN(AL279*Constantes!$F$17,0.8*(AV278+Observaciones!$F278-AS279-AU279-Constantes!$D$14))</f>
        <v>1.5243734313448699E-2</v>
      </c>
      <c r="AN279" s="75">
        <f>IF(Observaciones!$F278&gt;0.05*Constantes!$F$18,((Observaciones!$F278-0.05*Constantes!$F$18)^2)/(Observaciones!$F278+0.95*Constantes!$F$18),0)</f>
        <v>0</v>
      </c>
      <c r="AO279" s="75">
        <f>(AN279*Escenarios!$F$9*10000)/1000</f>
        <v>0</v>
      </c>
      <c r="AP279" s="75">
        <f>(Observaciones!$F278*Constantes!$F$28)/1000</f>
        <v>0</v>
      </c>
      <c r="AQ279" s="75">
        <f>(AL279*Constantes!$F$28)/1000</f>
        <v>2.3851694010269009</v>
      </c>
      <c r="AR279" s="75">
        <f t="shared" si="51"/>
        <v>0</v>
      </c>
      <c r="AS279" s="75">
        <f>IF(AR279&gt;Constantes!$F$29,1000*((AR279-Constantes!$F$29)/(Escenarios!$F$9*10000)),0)</f>
        <v>0</v>
      </c>
      <c r="AT279" s="75">
        <f>AQ279*1000/Escenarios!$F$9/10000+AM279</f>
        <v>2.00140731155025E-2</v>
      </c>
      <c r="AU279" s="75">
        <f>MAX(0,AV278+Observaciones!$F278-AS279-Constantes!$D$13)</f>
        <v>0</v>
      </c>
      <c r="AV279" s="75">
        <f>AV278+Observaciones!$F278-AS279-AT279-AU279-AW278</f>
        <v>7.4987782635326603</v>
      </c>
      <c r="AW279" s="75">
        <f>MAX(0,(AV279-Constantes!$D$14)*(1-EXP(-Constantes!$D$22)))</f>
        <v>0</v>
      </c>
      <c r="AX279" s="75">
        <f t="shared" si="52"/>
        <v>123.66934400860777</v>
      </c>
      <c r="AY279" s="75">
        <f>MAX(0,(AX279-Constantes!$D$13)*(1-EXP(-Constantes!$D$23)))</f>
        <v>0.33618371581592632</v>
      </c>
      <c r="AZ279" s="75">
        <f t="shared" si="53"/>
        <v>0.33618371581592632</v>
      </c>
      <c r="BA279" s="75">
        <f>0.0526*AS279*Observaciones!$F278^1.218</f>
        <v>0</v>
      </c>
      <c r="BB279" s="75">
        <f>BA279*Constantes!$F$35</f>
        <v>0</v>
      </c>
      <c r="BC279" s="75">
        <f t="shared" si="54"/>
        <v>0</v>
      </c>
      <c r="BD279" s="15"/>
      <c r="BE279" s="74">
        <v>273</v>
      </c>
      <c r="BF279" s="75">
        <f>0.0526*Observaciones!$F278^2.218</f>
        <v>0</v>
      </c>
      <c r="BG279" s="75">
        <f>IF(Observaciones!$F278&gt;0.05*$BK$7,((Observaciones!$F278-0.05*$BK$7)^2)/(Observaciones!$F278+0.95*$BK$7),0)</f>
        <v>0</v>
      </c>
      <c r="BH279" s="75">
        <f>0.0526*BG279*Observaciones!$F278^1.218</f>
        <v>0</v>
      </c>
      <c r="BI279" s="28"/>
      <c r="BJ279" s="28"/>
      <c r="BK279" s="103"/>
      <c r="BL279" s="38"/>
    </row>
    <row r="280" spans="2:64" s="2" customFormat="1">
      <c r="B280" s="37"/>
      <c r="C280" s="74">
        <v>274</v>
      </c>
      <c r="D280" s="140">
        <f>ETo!$I279*((1-Constantes!$D$19)*ETo!$K279+ETo!$L279)</f>
        <v>2.3877484819267858</v>
      </c>
      <c r="E280" s="75">
        <f>MIN(D280*Constantes!$D$17,0.8*(H279+Observaciones!$F279-F280-G280-Constantes!$D$14))</f>
        <v>3.0900666488236084E-3</v>
      </c>
      <c r="F280" s="75">
        <f>IF(Observaciones!$F279&gt;0.05*Constantes!$D$18,((Observaciones!$F279-0.05*Constantes!$D$18)^2)/(Observaciones!$F279+0.95*Constantes!$D$18),0)</f>
        <v>0</v>
      </c>
      <c r="G280" s="75">
        <f>MAX(0,H279+Observaciones!$F279-F280-Constantes!$D$13)</f>
        <v>0</v>
      </c>
      <c r="H280" s="75">
        <f>H279+Observaciones!$F279-F280-E280-G280-I279</f>
        <v>7.500719339336344</v>
      </c>
      <c r="I280" s="75">
        <f>MAX(0,(H280-Constantes!$D$14)*(1-EXP(-Constantes!$D$22)))</f>
        <v>9.9033572129994024E-6</v>
      </c>
      <c r="J280" s="75">
        <f t="shared" si="44"/>
        <v>120.30239558648989</v>
      </c>
      <c r="K280" s="75">
        <f>MAX(0,(J280-Constantes!$D$13)*(1-EXP(-Constantes!$D$23)))</f>
        <v>0.3129265042268824</v>
      </c>
      <c r="L280" s="75">
        <f t="shared" si="45"/>
        <v>0.31293640758409541</v>
      </c>
      <c r="M280" s="75">
        <f>0.0526*F280*Observaciones!$F279^1.218</f>
        <v>0</v>
      </c>
      <c r="N280" s="75">
        <f>M280*Constantes!$D$35</f>
        <v>0</v>
      </c>
      <c r="O280" s="75">
        <f t="shared" si="46"/>
        <v>0</v>
      </c>
      <c r="P280" s="15"/>
      <c r="Q280" s="74">
        <v>274</v>
      </c>
      <c r="R280" s="140">
        <f>ETo!$I279*((1-Constantes!$E$19)*ETo!$K279+ETo!$L279)</f>
        <v>2.3877484819267858</v>
      </c>
      <c r="S280" s="75">
        <f>MIN(R280*Constantes!$E$17,0.8*(AB279+Observaciones!$F279-Y280-AA280-Constantes!$D$14))</f>
        <v>-1.6415545146201537E-2</v>
      </c>
      <c r="T280" s="75">
        <f>IF(Observaciones!$F279&gt;0.05*Constantes!$E$18,((Observaciones!$F279-0.05*Constantes!$E$18)^2)/(Observaciones!$F279+0.95*Constantes!$E$18),0)</f>
        <v>0</v>
      </c>
      <c r="U280" s="75">
        <f>(T280*Escenarios!$E$9*10000)/1000</f>
        <v>0</v>
      </c>
      <c r="V280" s="75">
        <f>(Observaciones!$F279*Constantes!$E$28)/1000</f>
        <v>0</v>
      </c>
      <c r="W280" s="75">
        <f>(R280*Constantes!$E$28)/1000</f>
        <v>9.5509939277071432</v>
      </c>
      <c r="X280" s="75">
        <f t="shared" si="47"/>
        <v>0</v>
      </c>
      <c r="Y280" s="75">
        <f>IF(X280&gt;Constantes!$E$29,1000*((X280-Constantes!$E$29)/(Escenarios!$E$9*10000)),0)</f>
        <v>0</v>
      </c>
      <c r="Z280" s="75">
        <f>W280*1000/Escenarios!$E$9/10000+S280</f>
        <v>2.6864427092127482E-3</v>
      </c>
      <c r="AA280" s="75">
        <f>MAX(0,AB279+Observaciones!$F279-Y280-Constantes!$D$13)</f>
        <v>0</v>
      </c>
      <c r="AB280" s="75">
        <f>AB279+Observaciones!$F279-Y280-Z280-AA280-AC279</f>
        <v>7.476794125858035</v>
      </c>
      <c r="AC280" s="75">
        <f>MAX(0,(AB280-Constantes!$D$14)*(1-EXP(-Constantes!$D$22)))</f>
        <v>0</v>
      </c>
      <c r="AD280" s="75">
        <f t="shared" si="48"/>
        <v>122.8481114625561</v>
      </c>
      <c r="AE280" s="75">
        <f>MAX(0,(AD280-Constantes!$D$13)*(1-EXP(-Constantes!$D$23)))</f>
        <v>0.33051104825681987</v>
      </c>
      <c r="AF280" s="75">
        <f t="shared" si="49"/>
        <v>0.33051104825681987</v>
      </c>
      <c r="AG280" s="75">
        <f>0.0526*Y280*Observaciones!$F279^1.218</f>
        <v>0</v>
      </c>
      <c r="AH280" s="75">
        <f>AG280*Constantes!$E$35</f>
        <v>0</v>
      </c>
      <c r="AI280" s="75">
        <f t="shared" si="50"/>
        <v>0</v>
      </c>
      <c r="AJ280" s="15"/>
      <c r="AK280" s="74">
        <v>274</v>
      </c>
      <c r="AL280" s="140">
        <f>ETo!$I279*((1-Constantes!$F$19)*ETo!$K279+ETo!$L279)</f>
        <v>2.3327329232199112</v>
      </c>
      <c r="AM280" s="75">
        <f>MIN(AL280*Constantes!$F$17,0.8*(AV279+Observaciones!$F279-AS280-AU280-Constantes!$D$14))</f>
        <v>-9.7738917387175657E-4</v>
      </c>
      <c r="AN280" s="75">
        <f>IF(Observaciones!$F279&gt;0.05*Constantes!$F$18,((Observaciones!$F279-0.05*Constantes!$F$18)^2)/(Observaciones!$F279+0.95*Constantes!$F$18),0)</f>
        <v>0</v>
      </c>
      <c r="AO280" s="75">
        <f>(AN280*Escenarios!$F$9*10000)/1000</f>
        <v>0</v>
      </c>
      <c r="AP280" s="75">
        <f>(Observaciones!$F279*Constantes!$F$28)/1000</f>
        <v>0</v>
      </c>
      <c r="AQ280" s="75">
        <f>(AL280*Constantes!$F$28)/1000</f>
        <v>2.3327329232199112</v>
      </c>
      <c r="AR280" s="75">
        <f t="shared" si="51"/>
        <v>0</v>
      </c>
      <c r="AS280" s="75">
        <f>IF(AR280&gt;Constantes!$F$29,1000*((AR280-Constantes!$F$29)/(Escenarios!$F$9*10000)),0)</f>
        <v>0</v>
      </c>
      <c r="AT280" s="75">
        <f>AQ280*1000/Escenarios!$F$9/10000+AM280</f>
        <v>3.6880766725680657E-3</v>
      </c>
      <c r="AU280" s="75">
        <f>MAX(0,AV279+Observaciones!$F279-AS280-Constantes!$D$13)</f>
        <v>0</v>
      </c>
      <c r="AV280" s="75">
        <f>AV279+Observaciones!$F279-AS280-AT280-AU280-AW279</f>
        <v>7.4950901868600921</v>
      </c>
      <c r="AW280" s="75">
        <f>MAX(0,(AV280-Constantes!$D$14)*(1-EXP(-Constantes!$D$22)))</f>
        <v>0</v>
      </c>
      <c r="AX280" s="75">
        <f t="shared" si="52"/>
        <v>123.33316029279185</v>
      </c>
      <c r="AY280" s="75">
        <f>MAX(0,(AX280-Constantes!$D$13)*(1-EXP(-Constantes!$D$23)))</f>
        <v>0.33386152526493362</v>
      </c>
      <c r="AZ280" s="75">
        <f t="shared" si="53"/>
        <v>0.33386152526493362</v>
      </c>
      <c r="BA280" s="75">
        <f>0.0526*AS280*Observaciones!$F279^1.218</f>
        <v>0</v>
      </c>
      <c r="BB280" s="75">
        <f>BA280*Constantes!$F$35</f>
        <v>0</v>
      </c>
      <c r="BC280" s="75">
        <f t="shared" si="54"/>
        <v>0</v>
      </c>
      <c r="BD280" s="15"/>
      <c r="BE280" s="74">
        <v>274</v>
      </c>
      <c r="BF280" s="75">
        <f>0.0526*Observaciones!$F279^2.218</f>
        <v>0</v>
      </c>
      <c r="BG280" s="75">
        <f>IF(Observaciones!$F279&gt;0.05*$BK$7,((Observaciones!$F279-0.05*$BK$7)^2)/(Observaciones!$F279+0.95*$BK$7),0)</f>
        <v>0</v>
      </c>
      <c r="BH280" s="75">
        <f>0.0526*BG280*Observaciones!$F279^1.218</f>
        <v>0</v>
      </c>
      <c r="BI280" s="28"/>
      <c r="BJ280" s="28"/>
      <c r="BK280" s="103"/>
      <c r="BL280" s="38"/>
    </row>
    <row r="281" spans="2:64" s="2" customFormat="1">
      <c r="B281" s="37"/>
      <c r="C281" s="74">
        <v>275</v>
      </c>
      <c r="D281" s="140">
        <f>ETo!$I280*((1-Constantes!$D$19)*ETo!$K280+ETo!$L280)</f>
        <v>2.4528720402620534</v>
      </c>
      <c r="E281" s="75">
        <f>MIN(D281*Constantes!$D$17,0.8*(H280+Observaciones!$F280-F281-G281-Constantes!$D$14))</f>
        <v>5.7547146907523941E-4</v>
      </c>
      <c r="F281" s="75">
        <f>IF(Observaciones!$F280&gt;0.05*Constantes!$D$18,((Observaciones!$F280-0.05*Constantes!$D$18)^2)/(Observaciones!$F280+0.95*Constantes!$D$18),0)</f>
        <v>0</v>
      </c>
      <c r="G281" s="75">
        <f>MAX(0,H280+Observaciones!$F280-F281-Constantes!$D$13)</f>
        <v>0</v>
      </c>
      <c r="H281" s="75">
        <f>H280+Observaciones!$F280-F281-E281-G281-I280</f>
        <v>7.5001339645100558</v>
      </c>
      <c r="I281" s="75">
        <f>MAX(0,(H281-Constantes!$D$14)*(1-EXP(-Constantes!$D$22)))</f>
        <v>1.8443289973400256E-6</v>
      </c>
      <c r="J281" s="75">
        <f t="shared" si="44"/>
        <v>119.98946908226301</v>
      </c>
      <c r="K281" s="75">
        <f>MAX(0,(J281-Constantes!$D$13)*(1-EXP(-Constantes!$D$23)))</f>
        <v>0.31076496297106287</v>
      </c>
      <c r="L281" s="75">
        <f t="shared" si="45"/>
        <v>0.31076680730006023</v>
      </c>
      <c r="M281" s="75">
        <f>0.0526*F281*Observaciones!$F280^1.218</f>
        <v>0</v>
      </c>
      <c r="N281" s="75">
        <f>M281*Constantes!$D$35</f>
        <v>0</v>
      </c>
      <c r="O281" s="75">
        <f t="shared" si="46"/>
        <v>0</v>
      </c>
      <c r="P281" s="15"/>
      <c r="Q281" s="74">
        <v>275</v>
      </c>
      <c r="R281" s="140">
        <f>ETo!$I280*((1-Constantes!$E$19)*ETo!$K280+ETo!$L280)</f>
        <v>2.4528720402620534</v>
      </c>
      <c r="S281" s="75">
        <f>MIN(R281*Constantes!$E$17,0.8*(AB280+Observaciones!$F280-Y281-AA281-Constantes!$D$14))</f>
        <v>-1.8564699313571964E-2</v>
      </c>
      <c r="T281" s="75">
        <f>IF(Observaciones!$F280&gt;0.05*Constantes!$E$18,((Observaciones!$F280-0.05*Constantes!$E$18)^2)/(Observaciones!$F280+0.95*Constantes!$E$18),0)</f>
        <v>0</v>
      </c>
      <c r="U281" s="75">
        <f>(T281*Escenarios!$E$9*10000)/1000</f>
        <v>0</v>
      </c>
      <c r="V281" s="75">
        <f>(Observaciones!$F280*Constantes!$E$28)/1000</f>
        <v>0</v>
      </c>
      <c r="W281" s="75">
        <f>(R281*Constantes!$E$28)/1000</f>
        <v>9.8114881610482136</v>
      </c>
      <c r="X281" s="75">
        <f t="shared" si="47"/>
        <v>0</v>
      </c>
      <c r="Y281" s="75">
        <f>IF(X281&gt;Constantes!$E$29,1000*((X281-Constantes!$E$29)/(Escenarios!$E$9*10000)),0)</f>
        <v>0</v>
      </c>
      <c r="Z281" s="75">
        <f>W281*1000/Escenarios!$E$9/10000+S281</f>
        <v>1.0582770085244622E-3</v>
      </c>
      <c r="AA281" s="75">
        <f>MAX(0,AB280+Observaciones!$F280-Y281-Constantes!$D$13)</f>
        <v>0</v>
      </c>
      <c r="AB281" s="75">
        <f>AB280+Observaciones!$F280-Y281-Z281-AA281-AC280</f>
        <v>7.4757358488495109</v>
      </c>
      <c r="AC281" s="75">
        <f>MAX(0,(AB281-Constantes!$D$14)*(1-EXP(-Constantes!$D$22)))</f>
        <v>0</v>
      </c>
      <c r="AD281" s="75">
        <f t="shared" si="48"/>
        <v>122.51760041429928</v>
      </c>
      <c r="AE281" s="75">
        <f>MAX(0,(AD281-Constantes!$D$13)*(1-EXP(-Constantes!$D$23)))</f>
        <v>0.32822804168287578</v>
      </c>
      <c r="AF281" s="75">
        <f t="shared" si="49"/>
        <v>0.32822804168287578</v>
      </c>
      <c r="AG281" s="75">
        <f>0.0526*Y281*Observaciones!$F280^1.218</f>
        <v>0</v>
      </c>
      <c r="AH281" s="75">
        <f>AG281*Constantes!$E$35</f>
        <v>0</v>
      </c>
      <c r="AI281" s="75">
        <f t="shared" si="50"/>
        <v>0</v>
      </c>
      <c r="AJ281" s="15"/>
      <c r="AK281" s="74">
        <v>275</v>
      </c>
      <c r="AL281" s="140">
        <f>ETo!$I280*((1-Constantes!$F$19)*ETo!$K280+ETo!$L280)</f>
        <v>2.3965902032827433</v>
      </c>
      <c r="AM281" s="75">
        <f>MIN(AL281*Constantes!$F$17,0.8*(AV280+Observaciones!$F280-AS281-AU281-Constantes!$D$14))</f>
        <v>-3.9278505119263235E-3</v>
      </c>
      <c r="AN281" s="75">
        <f>IF(Observaciones!$F280&gt;0.05*Constantes!$F$18,((Observaciones!$F280-0.05*Constantes!$F$18)^2)/(Observaciones!$F280+0.95*Constantes!$F$18),0)</f>
        <v>0</v>
      </c>
      <c r="AO281" s="75">
        <f>(AN281*Escenarios!$F$9*10000)/1000</f>
        <v>0</v>
      </c>
      <c r="AP281" s="75">
        <f>(Observaciones!$F280*Constantes!$F$28)/1000</f>
        <v>0</v>
      </c>
      <c r="AQ281" s="75">
        <f>(AL281*Constantes!$F$28)/1000</f>
        <v>2.3965902032827433</v>
      </c>
      <c r="AR281" s="75">
        <f t="shared" si="51"/>
        <v>0</v>
      </c>
      <c r="AS281" s="75">
        <f>IF(AR281&gt;Constantes!$F$29,1000*((AR281-Constantes!$F$29)/(Escenarios!$F$9*10000)),0)</f>
        <v>0</v>
      </c>
      <c r="AT281" s="75">
        <f>AQ281*1000/Escenarios!$F$9/10000+AM281</f>
        <v>8.6532989463916285E-4</v>
      </c>
      <c r="AU281" s="75">
        <f>MAX(0,AV280+Observaciones!$F280-AS281-Constantes!$D$13)</f>
        <v>0</v>
      </c>
      <c r="AV281" s="75">
        <f>AV280+Observaciones!$F280-AS281-AT281-AU281-AW280</f>
        <v>7.4942248569654533</v>
      </c>
      <c r="AW281" s="75">
        <f>MAX(0,(AV281-Constantes!$D$14)*(1-EXP(-Constantes!$D$22)))</f>
        <v>0</v>
      </c>
      <c r="AX281" s="75">
        <f t="shared" si="52"/>
        <v>122.99929876752691</v>
      </c>
      <c r="AY281" s="75">
        <f>MAX(0,(AX281-Constantes!$D$13)*(1-EXP(-Constantes!$D$23)))</f>
        <v>0.33155537525576795</v>
      </c>
      <c r="AZ281" s="75">
        <f t="shared" si="53"/>
        <v>0.33155537525576795</v>
      </c>
      <c r="BA281" s="75">
        <f>0.0526*AS281*Observaciones!$F280^1.218</f>
        <v>0</v>
      </c>
      <c r="BB281" s="75">
        <f>BA281*Constantes!$F$35</f>
        <v>0</v>
      </c>
      <c r="BC281" s="75">
        <f t="shared" si="54"/>
        <v>0</v>
      </c>
      <c r="BD281" s="15"/>
      <c r="BE281" s="74">
        <v>275</v>
      </c>
      <c r="BF281" s="75">
        <f>0.0526*Observaciones!$F280^2.218</f>
        <v>0</v>
      </c>
      <c r="BG281" s="75">
        <f>IF(Observaciones!$F280&gt;0.05*$BK$7,((Observaciones!$F280-0.05*$BK$7)^2)/(Observaciones!$F280+0.95*$BK$7),0)</f>
        <v>0</v>
      </c>
      <c r="BH281" s="75">
        <f>0.0526*BG281*Observaciones!$F280^1.218</f>
        <v>0</v>
      </c>
      <c r="BI281" s="28"/>
      <c r="BJ281" s="28"/>
      <c r="BK281" s="103"/>
      <c r="BL281" s="38"/>
    </row>
    <row r="282" spans="2:64" s="2" customFormat="1">
      <c r="B282" s="37"/>
      <c r="C282" s="74">
        <v>276</v>
      </c>
      <c r="D282" s="140">
        <f>ETo!$I281*((1-Constantes!$D$19)*ETo!$K281+ETo!$L281)</f>
        <v>2.4368117176700141</v>
      </c>
      <c r="E282" s="75">
        <f>MIN(D282*Constantes!$D$17,0.8*(H281+Observaciones!$F281-F282-G282-Constantes!$D$14))</f>
        <v>1.0717160804460946E-4</v>
      </c>
      <c r="F282" s="75">
        <f>IF(Observaciones!$F281&gt;0.05*Constantes!$D$18,((Observaciones!$F281-0.05*Constantes!$D$18)^2)/(Observaciones!$F281+0.95*Constantes!$D$18),0)</f>
        <v>0</v>
      </c>
      <c r="G282" s="75">
        <f>MAX(0,H281+Observaciones!$F281-F282-Constantes!$D$13)</f>
        <v>0</v>
      </c>
      <c r="H282" s="75">
        <f>H281+Observaciones!$F281-F282-E282-G282-I281</f>
        <v>7.5000249485730137</v>
      </c>
      <c r="I282" s="75">
        <f>MAX(0,(H282-Constantes!$D$14)*(1-EXP(-Constantes!$D$22)))</f>
        <v>3.4347437714884136E-7</v>
      </c>
      <c r="J282" s="75">
        <f t="shared" si="44"/>
        <v>119.67870411929195</v>
      </c>
      <c r="K282" s="75">
        <f>MAX(0,(J282-Constantes!$D$13)*(1-EXP(-Constantes!$D$23)))</f>
        <v>0.30861835257133086</v>
      </c>
      <c r="L282" s="75">
        <f t="shared" si="45"/>
        <v>0.30861869604570802</v>
      </c>
      <c r="M282" s="75">
        <f>0.0526*F282*Observaciones!$F281^1.218</f>
        <v>0</v>
      </c>
      <c r="N282" s="75">
        <f>M282*Constantes!$D$35</f>
        <v>0</v>
      </c>
      <c r="O282" s="75">
        <f t="shared" si="46"/>
        <v>0</v>
      </c>
      <c r="P282" s="15"/>
      <c r="Q282" s="74">
        <v>276</v>
      </c>
      <c r="R282" s="140">
        <f>ETo!$I281*((1-Constantes!$E$19)*ETo!$K281+ETo!$L281)</f>
        <v>2.4368117176700141</v>
      </c>
      <c r="S282" s="75">
        <f>MIN(R282*Constantes!$E$17,0.8*(AB281+Observaciones!$F281-Y282-AA282-Constantes!$D$14))</f>
        <v>-1.9411320920391262E-2</v>
      </c>
      <c r="T282" s="75">
        <f>IF(Observaciones!$F281&gt;0.05*Constantes!$E$18,((Observaciones!$F281-0.05*Constantes!$E$18)^2)/(Observaciones!$F281+0.95*Constantes!$E$18),0)</f>
        <v>0</v>
      </c>
      <c r="U282" s="75">
        <f>(T282*Escenarios!$E$9*10000)/1000</f>
        <v>0</v>
      </c>
      <c r="V282" s="75">
        <f>(Observaciones!$F281*Constantes!$E$28)/1000</f>
        <v>0</v>
      </c>
      <c r="W282" s="75">
        <f>(R282*Constantes!$E$28)/1000</f>
        <v>9.7472468706800566</v>
      </c>
      <c r="X282" s="75">
        <f t="shared" si="47"/>
        <v>0</v>
      </c>
      <c r="Y282" s="75">
        <f>IF(X282&gt;Constantes!$E$29,1000*((X282-Constantes!$E$29)/(Escenarios!$E$9*10000)),0)</f>
        <v>0</v>
      </c>
      <c r="Z282" s="75">
        <f>W282*1000/Escenarios!$E$9/10000+S282</f>
        <v>8.3172820968851341E-5</v>
      </c>
      <c r="AA282" s="75">
        <f>MAX(0,AB281+Observaciones!$F281-Y282-Constantes!$D$13)</f>
        <v>0</v>
      </c>
      <c r="AB282" s="75">
        <f>AB281+Observaciones!$F281-Y282-Z282-AA282-AC281</f>
        <v>7.4756526760285418</v>
      </c>
      <c r="AC282" s="75">
        <f>MAX(0,(AB282-Constantes!$D$14)*(1-EXP(-Constantes!$D$22)))</f>
        <v>0</v>
      </c>
      <c r="AD282" s="75">
        <f t="shared" si="48"/>
        <v>122.1893723726164</v>
      </c>
      <c r="AE282" s="75">
        <f>MAX(0,(AD282-Constantes!$D$13)*(1-EXP(-Constantes!$D$23)))</f>
        <v>0.3259608049872586</v>
      </c>
      <c r="AF282" s="75">
        <f t="shared" si="49"/>
        <v>0.3259608049872586</v>
      </c>
      <c r="AG282" s="75">
        <f>0.0526*Y282*Observaciones!$F281^1.218</f>
        <v>0</v>
      </c>
      <c r="AH282" s="75">
        <f>AG282*Constantes!$E$35</f>
        <v>0</v>
      </c>
      <c r="AI282" s="75">
        <f t="shared" si="50"/>
        <v>0</v>
      </c>
      <c r="AJ282" s="15"/>
      <c r="AK282" s="74">
        <v>276</v>
      </c>
      <c r="AL282" s="140">
        <f>ETo!$I281*((1-Constantes!$F$19)*ETo!$K281+ETo!$L281)</f>
        <v>2.3808642285477704</v>
      </c>
      <c r="AM282" s="75">
        <f>MIN(AL282*Constantes!$F$17,0.8*(AV281+Observaciones!$F281-AS282-AU282-Constantes!$D$14))</f>
        <v>-4.6201144276373897E-3</v>
      </c>
      <c r="AN282" s="75">
        <f>IF(Observaciones!$F281&gt;0.05*Constantes!$F$18,((Observaciones!$F281-0.05*Constantes!$F$18)^2)/(Observaciones!$F281+0.95*Constantes!$F$18),0)</f>
        <v>0</v>
      </c>
      <c r="AO282" s="75">
        <f>(AN282*Escenarios!$F$9*10000)/1000</f>
        <v>0</v>
      </c>
      <c r="AP282" s="75">
        <f>(Observaciones!$F281*Constantes!$F$28)/1000</f>
        <v>0</v>
      </c>
      <c r="AQ282" s="75">
        <f>(AL282*Constantes!$F$28)/1000</f>
        <v>2.3808642285477704</v>
      </c>
      <c r="AR282" s="75">
        <f t="shared" si="51"/>
        <v>0</v>
      </c>
      <c r="AS282" s="75">
        <f>IF(AR282&gt;Constantes!$F$29,1000*((AR282-Constantes!$F$29)/(Escenarios!$F$9*10000)),0)</f>
        <v>0</v>
      </c>
      <c r="AT282" s="75">
        <f>AQ282*1000/Escenarios!$F$9/10000+AM282</f>
        <v>1.4161402945815117E-4</v>
      </c>
      <c r="AU282" s="75">
        <f>MAX(0,AV281+Observaciones!$F281-AS282-Constantes!$D$13)</f>
        <v>0</v>
      </c>
      <c r="AV282" s="75">
        <f>AV281+Observaciones!$F281-AS282-AT282-AU282-AW281</f>
        <v>7.4940832429359947</v>
      </c>
      <c r="AW282" s="75">
        <f>MAX(0,(AV282-Constantes!$D$14)*(1-EXP(-Constantes!$D$22)))</f>
        <v>0</v>
      </c>
      <c r="AX282" s="75">
        <f t="shared" si="52"/>
        <v>122.66774339227113</v>
      </c>
      <c r="AY282" s="75">
        <f>MAX(0,(AX282-Constantes!$D$13)*(1-EXP(-Constantes!$D$23)))</f>
        <v>0.32926515498831338</v>
      </c>
      <c r="AZ282" s="75">
        <f t="shared" si="53"/>
        <v>0.32926515498831338</v>
      </c>
      <c r="BA282" s="75">
        <f>0.0526*AS282*Observaciones!$F281^1.218</f>
        <v>0</v>
      </c>
      <c r="BB282" s="75">
        <f>BA282*Constantes!$F$35</f>
        <v>0</v>
      </c>
      <c r="BC282" s="75">
        <f t="shared" si="54"/>
        <v>0</v>
      </c>
      <c r="BD282" s="15"/>
      <c r="BE282" s="74">
        <v>276</v>
      </c>
      <c r="BF282" s="75">
        <f>0.0526*Observaciones!$F281^2.218</f>
        <v>0</v>
      </c>
      <c r="BG282" s="75">
        <f>IF(Observaciones!$F281&gt;0.05*$BK$7,((Observaciones!$F281-0.05*$BK$7)^2)/(Observaciones!$F281+0.95*$BK$7),0)</f>
        <v>0</v>
      </c>
      <c r="BH282" s="75">
        <f>0.0526*BG282*Observaciones!$F281^1.218</f>
        <v>0</v>
      </c>
      <c r="BI282" s="28"/>
      <c r="BJ282" s="28"/>
      <c r="BK282" s="103"/>
      <c r="BL282" s="38"/>
    </row>
    <row r="283" spans="2:64" s="2" customFormat="1">
      <c r="B283" s="37"/>
      <c r="C283" s="74">
        <v>277</v>
      </c>
      <c r="D283" s="140">
        <f>ETo!$I282*((1-Constantes!$D$19)*ETo!$K282+ETo!$L282)</f>
        <v>2.1941322443351425</v>
      </c>
      <c r="E283" s="75">
        <f>MIN(D283*Constantes!$D$17,0.8*(H282+Observaciones!$F282-F283-G283-Constantes!$D$14))</f>
        <v>1.9958858410973337E-5</v>
      </c>
      <c r="F283" s="75">
        <f>IF(Observaciones!$F282&gt;0.05*Constantes!$D$18,((Observaciones!$F282-0.05*Constantes!$D$18)^2)/(Observaciones!$F282+0.95*Constantes!$D$18),0)</f>
        <v>0</v>
      </c>
      <c r="G283" s="75">
        <f>MAX(0,H282+Observaciones!$F282-F283-Constantes!$D$13)</f>
        <v>0</v>
      </c>
      <c r="H283" s="75">
        <f>H282+Observaciones!$F282-F283-E283-G283-I282</f>
        <v>7.5000046462402254</v>
      </c>
      <c r="I283" s="75">
        <f>MAX(0,(H283-Constantes!$D$14)*(1-EXP(-Constantes!$D$22)))</f>
        <v>6.3966162178579636E-8</v>
      </c>
      <c r="J283" s="75">
        <f t="shared" si="44"/>
        <v>119.37008576672062</v>
      </c>
      <c r="K283" s="75">
        <f>MAX(0,(J283-Constantes!$D$13)*(1-EXP(-Constantes!$D$23)))</f>
        <v>0.30648656989272993</v>
      </c>
      <c r="L283" s="75">
        <f t="shared" si="45"/>
        <v>0.30648663385889213</v>
      </c>
      <c r="M283" s="75">
        <f>0.0526*F283*Observaciones!$F282^1.218</f>
        <v>0</v>
      </c>
      <c r="N283" s="75">
        <f>M283*Constantes!$D$35</f>
        <v>0</v>
      </c>
      <c r="O283" s="75">
        <f t="shared" si="46"/>
        <v>0</v>
      </c>
      <c r="P283" s="15"/>
      <c r="Q283" s="74">
        <v>277</v>
      </c>
      <c r="R283" s="140">
        <f>ETo!$I282*((1-Constantes!$E$19)*ETo!$K282+ETo!$L282)</f>
        <v>2.1941322443351425</v>
      </c>
      <c r="S283" s="75">
        <f>MIN(R283*Constantes!$E$17,0.8*(AB282+Observaciones!$F282-Y283-AA283-Constantes!$D$14))</f>
        <v>-1.947785917716658E-2</v>
      </c>
      <c r="T283" s="75">
        <f>IF(Observaciones!$F282&gt;0.05*Constantes!$E$18,((Observaciones!$F282-0.05*Constantes!$E$18)^2)/(Observaciones!$F282+0.95*Constantes!$E$18),0)</f>
        <v>0</v>
      </c>
      <c r="U283" s="75">
        <f>(T283*Escenarios!$E$9*10000)/1000</f>
        <v>0</v>
      </c>
      <c r="V283" s="75">
        <f>(Observaciones!$F282*Constantes!$E$28)/1000</f>
        <v>0</v>
      </c>
      <c r="W283" s="75">
        <f>(R283*Constantes!$E$28)/1000</f>
        <v>8.7765289773405701</v>
      </c>
      <c r="X283" s="75">
        <f t="shared" si="47"/>
        <v>0</v>
      </c>
      <c r="Y283" s="75">
        <f>IF(X283&gt;Constantes!$E$29,1000*((X283-Constantes!$E$29)/(Escenarios!$E$9*10000)),0)</f>
        <v>0</v>
      </c>
      <c r="Z283" s="75">
        <f>W283*1000/Escenarios!$E$9/10000+S283</f>
        <v>-1.9248012224854401E-3</v>
      </c>
      <c r="AA283" s="75">
        <f>MAX(0,AB282+Observaciones!$F282-Y283-Constantes!$D$13)</f>
        <v>0</v>
      </c>
      <c r="AB283" s="75">
        <f>AB282+Observaciones!$F282-Y283-Z283-AA283-AC282</f>
        <v>7.4775774772510273</v>
      </c>
      <c r="AC283" s="75">
        <f>MAX(0,(AB283-Constantes!$D$14)*(1-EXP(-Constantes!$D$22)))</f>
        <v>0</v>
      </c>
      <c r="AD283" s="75">
        <f t="shared" si="48"/>
        <v>121.86341156762914</v>
      </c>
      <c r="AE283" s="75">
        <f>MAX(0,(AD283-Constantes!$D$13)*(1-EXP(-Constantes!$D$23)))</f>
        <v>0.3237092292394616</v>
      </c>
      <c r="AF283" s="75">
        <f t="shared" si="49"/>
        <v>0.3237092292394616</v>
      </c>
      <c r="AG283" s="75">
        <f>0.0526*Y283*Observaciones!$F282^1.218</f>
        <v>0</v>
      </c>
      <c r="AH283" s="75">
        <f>AG283*Constantes!$E$35</f>
        <v>0</v>
      </c>
      <c r="AI283" s="75">
        <f t="shared" si="50"/>
        <v>0</v>
      </c>
      <c r="AJ283" s="15"/>
      <c r="AK283" s="74">
        <v>277</v>
      </c>
      <c r="AL283" s="140">
        <f>ETo!$I282*((1-Constantes!$F$19)*ETo!$K282+ETo!$L282)</f>
        <v>2.1433090351293256</v>
      </c>
      <c r="AM283" s="75">
        <f>MIN(AL283*Constantes!$F$17,0.8*(AV282+Observaciones!$F282-AS283-AU283-Constantes!$D$14))</f>
        <v>-4.7334056512042368E-3</v>
      </c>
      <c r="AN283" s="75">
        <f>IF(Observaciones!$F282&gt;0.05*Constantes!$F$18,((Observaciones!$F282-0.05*Constantes!$F$18)^2)/(Observaciones!$F282+0.95*Constantes!$F$18),0)</f>
        <v>0</v>
      </c>
      <c r="AO283" s="75">
        <f>(AN283*Escenarios!$F$9*10000)/1000</f>
        <v>0</v>
      </c>
      <c r="AP283" s="75">
        <f>(Observaciones!$F282*Constantes!$F$28)/1000</f>
        <v>0</v>
      </c>
      <c r="AQ283" s="75">
        <f>(AL283*Constantes!$F$28)/1000</f>
        <v>2.1433090351293256</v>
      </c>
      <c r="AR283" s="75">
        <f t="shared" si="51"/>
        <v>0</v>
      </c>
      <c r="AS283" s="75">
        <f>IF(AR283&gt;Constantes!$F$29,1000*((AR283-Constantes!$F$29)/(Escenarios!$F$9*10000)),0)</f>
        <v>0</v>
      </c>
      <c r="AT283" s="75">
        <f>AQ283*1000/Escenarios!$F$9/10000+AM283</f>
        <v>-4.4678758094558648E-4</v>
      </c>
      <c r="AU283" s="75">
        <f>MAX(0,AV282+Observaciones!$F282-AS283-Constantes!$D$13)</f>
        <v>0</v>
      </c>
      <c r="AV283" s="75">
        <f>AV282+Observaciones!$F282-AS283-AT283-AU283-AW282</f>
        <v>7.4945300305169402</v>
      </c>
      <c r="AW283" s="75">
        <f>MAX(0,(AV283-Constantes!$D$14)*(1-EXP(-Constantes!$D$22)))</f>
        <v>0</v>
      </c>
      <c r="AX283" s="75">
        <f t="shared" si="52"/>
        <v>122.33847823728281</v>
      </c>
      <c r="AY283" s="75">
        <f>MAX(0,(AX283-Constantes!$D$13)*(1-EXP(-Constantes!$D$23)))</f>
        <v>0.32699075442780651</v>
      </c>
      <c r="AZ283" s="75">
        <f t="shared" si="53"/>
        <v>0.32699075442780651</v>
      </c>
      <c r="BA283" s="75">
        <f>0.0526*AS283*Observaciones!$F282^1.218</f>
        <v>0</v>
      </c>
      <c r="BB283" s="75">
        <f>BA283*Constantes!$F$35</f>
        <v>0</v>
      </c>
      <c r="BC283" s="75">
        <f t="shared" si="54"/>
        <v>0</v>
      </c>
      <c r="BD283" s="15"/>
      <c r="BE283" s="74">
        <v>277</v>
      </c>
      <c r="BF283" s="75">
        <f>0.0526*Observaciones!$F282^2.218</f>
        <v>0</v>
      </c>
      <c r="BG283" s="75">
        <f>IF(Observaciones!$F282&gt;0.05*$BK$7,((Observaciones!$F282-0.05*$BK$7)^2)/(Observaciones!$F282+0.95*$BK$7),0)</f>
        <v>0</v>
      </c>
      <c r="BH283" s="75">
        <f>0.0526*BG283*Observaciones!$F282^1.218</f>
        <v>0</v>
      </c>
      <c r="BI283" s="28"/>
      <c r="BJ283" s="28"/>
      <c r="BK283" s="103"/>
      <c r="BL283" s="38"/>
    </row>
    <row r="284" spans="2:64" s="2" customFormat="1">
      <c r="B284" s="37"/>
      <c r="C284" s="74">
        <v>278</v>
      </c>
      <c r="D284" s="140">
        <f>ETo!$I283*((1-Constantes!$D$19)*ETo!$K283+ETo!$L283)</f>
        <v>2.4728032584380832</v>
      </c>
      <c r="E284" s="75">
        <f>MIN(D284*Constantes!$D$17,0.8*(H283+Observaciones!$F283-F284-G284-Constantes!$D$14))</f>
        <v>3.7169921803581477E-6</v>
      </c>
      <c r="F284" s="75">
        <f>IF(Observaciones!$F283&gt;0.05*Constantes!$D$18,((Observaciones!$F283-0.05*Constantes!$D$18)^2)/(Observaciones!$F283+0.95*Constantes!$D$18),0)</f>
        <v>0</v>
      </c>
      <c r="G284" s="75">
        <f>MAX(0,H283+Observaciones!$F283-F284-Constantes!$D$13)</f>
        <v>0</v>
      </c>
      <c r="H284" s="75">
        <f>H283+Observaciones!$F283-F284-E284-G284-I283</f>
        <v>7.5000008652818826</v>
      </c>
      <c r="I284" s="75">
        <f>MAX(0,(H284-Constantes!$D$14)*(1-EXP(-Constantes!$D$22)))</f>
        <v>1.1912591374150544E-8</v>
      </c>
      <c r="J284" s="75">
        <f t="shared" si="44"/>
        <v>119.06359919682789</v>
      </c>
      <c r="K284" s="75">
        <f>MAX(0,(J284-Constantes!$D$13)*(1-EXP(-Constantes!$D$23)))</f>
        <v>0.30436951251270872</v>
      </c>
      <c r="L284" s="75">
        <f t="shared" si="45"/>
        <v>0.30436952442530008</v>
      </c>
      <c r="M284" s="75">
        <f>0.0526*F284*Observaciones!$F283^1.218</f>
        <v>0</v>
      </c>
      <c r="N284" s="75">
        <f>M284*Constantes!$D$35</f>
        <v>0</v>
      </c>
      <c r="O284" s="75">
        <f t="shared" si="46"/>
        <v>0</v>
      </c>
      <c r="P284" s="15"/>
      <c r="Q284" s="74">
        <v>278</v>
      </c>
      <c r="R284" s="140">
        <f>ETo!$I283*((1-Constantes!$E$19)*ETo!$K283+ETo!$L283)</f>
        <v>2.4728032584380832</v>
      </c>
      <c r="S284" s="75">
        <f>MIN(R284*Constantes!$E$17,0.8*(AB283+Observaciones!$F283-Y284-AA284-Constantes!$D$14))</f>
        <v>-1.7938018199178174E-2</v>
      </c>
      <c r="T284" s="75">
        <f>IF(Observaciones!$F283&gt;0.05*Constantes!$E$18,((Observaciones!$F283-0.05*Constantes!$E$18)^2)/(Observaciones!$F283+0.95*Constantes!$E$18),0)</f>
        <v>0</v>
      </c>
      <c r="U284" s="75">
        <f>(T284*Escenarios!$E$9*10000)/1000</f>
        <v>0</v>
      </c>
      <c r="V284" s="75">
        <f>(Observaciones!$F283*Constantes!$E$28)/1000</f>
        <v>0</v>
      </c>
      <c r="W284" s="75">
        <f>(R284*Constantes!$E$28)/1000</f>
        <v>9.891213033752333</v>
      </c>
      <c r="X284" s="75">
        <f t="shared" si="47"/>
        <v>0</v>
      </c>
      <c r="Y284" s="75">
        <f>IF(X284&gt;Constantes!$E$29,1000*((X284-Constantes!$E$29)/(Escenarios!$E$9*10000)),0)</f>
        <v>0</v>
      </c>
      <c r="Z284" s="75">
        <f>W284*1000/Escenarios!$E$9/10000+S284</f>
        <v>1.8444078683264899E-3</v>
      </c>
      <c r="AA284" s="75">
        <f>MAX(0,AB283+Observaciones!$F283-Y284-Constantes!$D$13)</f>
        <v>0</v>
      </c>
      <c r="AB284" s="75">
        <f>AB283+Observaciones!$F283-Y284-Z284-AA284-AC283</f>
        <v>7.4757330693827004</v>
      </c>
      <c r="AC284" s="75">
        <f>MAX(0,(AB284-Constantes!$D$14)*(1-EXP(-Constantes!$D$22)))</f>
        <v>0</v>
      </c>
      <c r="AD284" s="75">
        <f t="shared" si="48"/>
        <v>121.53970233838969</v>
      </c>
      <c r="AE284" s="75">
        <f>MAX(0,(AD284-Constantes!$D$13)*(1-EXP(-Constantes!$D$23)))</f>
        <v>0.32147320626141651</v>
      </c>
      <c r="AF284" s="75">
        <f t="shared" si="49"/>
        <v>0.32147320626141651</v>
      </c>
      <c r="AG284" s="75">
        <f>0.0526*Y284*Observaciones!$F283^1.218</f>
        <v>0</v>
      </c>
      <c r="AH284" s="75">
        <f>AG284*Constantes!$E$35</f>
        <v>0</v>
      </c>
      <c r="AI284" s="75">
        <f t="shared" si="50"/>
        <v>0</v>
      </c>
      <c r="AJ284" s="15"/>
      <c r="AK284" s="74">
        <v>278</v>
      </c>
      <c r="AL284" s="140">
        <f>ETo!$I283*((1-Constantes!$F$19)*ETo!$K283+ETo!$L283)</f>
        <v>2.4161900235318567</v>
      </c>
      <c r="AM284" s="75">
        <f>MIN(AL284*Constantes!$F$17,0.8*(AV283+Observaciones!$F283-AS284-AU284-Constantes!$D$14))</f>
        <v>-4.3759755864478224E-3</v>
      </c>
      <c r="AN284" s="75">
        <f>IF(Observaciones!$F283&gt;0.05*Constantes!$F$18,((Observaciones!$F283-0.05*Constantes!$F$18)^2)/(Observaciones!$F283+0.95*Constantes!$F$18),0)</f>
        <v>0</v>
      </c>
      <c r="AO284" s="75">
        <f>(AN284*Escenarios!$F$9*10000)/1000</f>
        <v>0</v>
      </c>
      <c r="AP284" s="75">
        <f>(Observaciones!$F283*Constantes!$F$28)/1000</f>
        <v>0</v>
      </c>
      <c r="AQ284" s="75">
        <f>(AL284*Constantes!$F$28)/1000</f>
        <v>2.4161900235318567</v>
      </c>
      <c r="AR284" s="75">
        <f t="shared" si="51"/>
        <v>0</v>
      </c>
      <c r="AS284" s="75">
        <f>IF(AR284&gt;Constantes!$F$29,1000*((AR284-Constantes!$F$29)/(Escenarios!$F$9*10000)),0)</f>
        <v>0</v>
      </c>
      <c r="AT284" s="75">
        <f>AQ284*1000/Escenarios!$F$9/10000+AM284</f>
        <v>4.5640446061589058E-4</v>
      </c>
      <c r="AU284" s="75">
        <f>MAX(0,AV283+Observaciones!$F283-AS284-Constantes!$D$13)</f>
        <v>0</v>
      </c>
      <c r="AV284" s="75">
        <f>AV283+Observaciones!$F283-AS284-AT284-AU284-AW283</f>
        <v>7.4940736260563243</v>
      </c>
      <c r="AW284" s="75">
        <f>MAX(0,(AV284-Constantes!$D$14)*(1-EXP(-Constantes!$D$22)))</f>
        <v>0</v>
      </c>
      <c r="AX284" s="75">
        <f t="shared" si="52"/>
        <v>122.011487482855</v>
      </c>
      <c r="AY284" s="75">
        <f>MAX(0,(AX284-Constantes!$D$13)*(1-EXP(-Constantes!$D$23)))</f>
        <v>0.32473206429954932</v>
      </c>
      <c r="AZ284" s="75">
        <f t="shared" si="53"/>
        <v>0.32473206429954932</v>
      </c>
      <c r="BA284" s="75">
        <f>0.0526*AS284*Observaciones!$F283^1.218</f>
        <v>0</v>
      </c>
      <c r="BB284" s="75">
        <f>BA284*Constantes!$F$35</f>
        <v>0</v>
      </c>
      <c r="BC284" s="75">
        <f t="shared" si="54"/>
        <v>0</v>
      </c>
      <c r="BD284" s="15"/>
      <c r="BE284" s="74">
        <v>278</v>
      </c>
      <c r="BF284" s="75">
        <f>0.0526*Observaciones!$F283^2.218</f>
        <v>0</v>
      </c>
      <c r="BG284" s="75">
        <f>IF(Observaciones!$F283&gt;0.05*$BK$7,((Observaciones!$F283-0.05*$BK$7)^2)/(Observaciones!$F283+0.95*$BK$7),0)</f>
        <v>0</v>
      </c>
      <c r="BH284" s="75">
        <f>0.0526*BG284*Observaciones!$F283^1.218</f>
        <v>0</v>
      </c>
      <c r="BI284" s="28"/>
      <c r="BJ284" s="28"/>
      <c r="BK284" s="103"/>
      <c r="BL284" s="38"/>
    </row>
    <row r="285" spans="2:64" s="2" customFormat="1">
      <c r="B285" s="37"/>
      <c r="C285" s="74">
        <v>279</v>
      </c>
      <c r="D285" s="140">
        <f>ETo!$I284*((1-Constantes!$D$19)*ETo!$K284+ETo!$L284)</f>
        <v>2.4279537398268327</v>
      </c>
      <c r="E285" s="75">
        <f>MIN(D285*Constantes!$D$17,0.8*(H284+Observaciones!$F284-F285-G285-Constantes!$D$14))</f>
        <v>6.9222550607150885E-7</v>
      </c>
      <c r="F285" s="75">
        <f>IF(Observaciones!$F284&gt;0.05*Constantes!$D$18,((Observaciones!$F284-0.05*Constantes!$D$18)^2)/(Observaciones!$F284+0.95*Constantes!$D$18),0)</f>
        <v>0</v>
      </c>
      <c r="G285" s="75">
        <f>MAX(0,H284+Observaciones!$F284-F285-Constantes!$D$13)</f>
        <v>0</v>
      </c>
      <c r="H285" s="75">
        <f>H284+Observaciones!$F284-F285-E285-G285-I284</f>
        <v>7.5000001611437845</v>
      </c>
      <c r="I285" s="75">
        <f>MAX(0,(H285-Constantes!$D$14)*(1-EXP(-Constantes!$D$22)))</f>
        <v>2.2185141007979659E-9</v>
      </c>
      <c r="J285" s="75">
        <f t="shared" si="44"/>
        <v>118.75922968431519</v>
      </c>
      <c r="K285" s="75">
        <f>MAX(0,(J285-Constantes!$D$13)*(1-EXP(-Constantes!$D$23)))</f>
        <v>0.30226707871620007</v>
      </c>
      <c r="L285" s="75">
        <f t="shared" si="45"/>
        <v>0.30226708093471416</v>
      </c>
      <c r="M285" s="75">
        <f>0.0526*F285*Observaciones!$F284^1.218</f>
        <v>0</v>
      </c>
      <c r="N285" s="75">
        <f>M285*Constantes!$D$35</f>
        <v>0</v>
      </c>
      <c r="O285" s="75">
        <f t="shared" si="46"/>
        <v>0</v>
      </c>
      <c r="P285" s="15"/>
      <c r="Q285" s="74">
        <v>279</v>
      </c>
      <c r="R285" s="140">
        <f>ETo!$I284*((1-Constantes!$E$19)*ETo!$K284+ETo!$L284)</f>
        <v>2.4279537398268327</v>
      </c>
      <c r="S285" s="75">
        <f>MIN(R285*Constantes!$E$17,0.8*(AB284+Observaciones!$F284-Y285-AA285-Constantes!$D$14))</f>
        <v>-1.9413544493839655E-2</v>
      </c>
      <c r="T285" s="75">
        <f>IF(Observaciones!$F284&gt;0.05*Constantes!$E$18,((Observaciones!$F284-0.05*Constantes!$E$18)^2)/(Observaciones!$F284+0.95*Constantes!$E$18),0)</f>
        <v>0</v>
      </c>
      <c r="U285" s="75">
        <f>(T285*Escenarios!$E$9*10000)/1000</f>
        <v>0</v>
      </c>
      <c r="V285" s="75">
        <f>(Observaciones!$F284*Constantes!$E$28)/1000</f>
        <v>0</v>
      </c>
      <c r="W285" s="75">
        <f>(R285*Constantes!$E$28)/1000</f>
        <v>9.7118149593073309</v>
      </c>
      <c r="X285" s="75">
        <f t="shared" si="47"/>
        <v>0</v>
      </c>
      <c r="Y285" s="75">
        <f>IF(X285&gt;Constantes!$E$29,1000*((X285-Constantes!$E$29)/(Escenarios!$E$9*10000)),0)</f>
        <v>0</v>
      </c>
      <c r="Z285" s="75">
        <f>W285*1000/Escenarios!$E$9/10000+S285</f>
        <v>1.0085424775003321E-5</v>
      </c>
      <c r="AA285" s="75">
        <f>MAX(0,AB284+Observaciones!$F284-Y285-Constantes!$D$13)</f>
        <v>0</v>
      </c>
      <c r="AB285" s="75">
        <f>AB284+Observaciones!$F284-Y285-Z285-AA285-AC284</f>
        <v>7.4757229839579251</v>
      </c>
      <c r="AC285" s="75">
        <f>MAX(0,(AB285-Constantes!$D$14)*(1-EXP(-Constantes!$D$22)))</f>
        <v>0</v>
      </c>
      <c r="AD285" s="75">
        <f t="shared" si="48"/>
        <v>121.21822913212827</v>
      </c>
      <c r="AE285" s="75">
        <f>MAX(0,(AD285-Constantes!$D$13)*(1-EXP(-Constantes!$D$23)))</f>
        <v>0.31925262862229509</v>
      </c>
      <c r="AF285" s="75">
        <f t="shared" si="49"/>
        <v>0.31925262862229509</v>
      </c>
      <c r="AG285" s="75">
        <f>0.0526*Y285*Observaciones!$F284^1.218</f>
        <v>0</v>
      </c>
      <c r="AH285" s="75">
        <f>AG285*Constantes!$E$35</f>
        <v>0</v>
      </c>
      <c r="AI285" s="75">
        <f t="shared" si="50"/>
        <v>0</v>
      </c>
      <c r="AJ285" s="15"/>
      <c r="AK285" s="74">
        <v>279</v>
      </c>
      <c r="AL285" s="140">
        <f>ETo!$I284*((1-Constantes!$F$19)*ETo!$K284+ETo!$L284)</f>
        <v>2.3722436334368946</v>
      </c>
      <c r="AM285" s="75">
        <f>MIN(AL285*Constantes!$F$17,0.8*(AV284+Observaciones!$F284-AS285-AU285-Constantes!$D$14))</f>
        <v>-4.7410991549405425E-3</v>
      </c>
      <c r="AN285" s="75">
        <f>IF(Observaciones!$F284&gt;0.05*Constantes!$F$18,((Observaciones!$F284-0.05*Constantes!$F$18)^2)/(Observaciones!$F284+0.95*Constantes!$F$18),0)</f>
        <v>0</v>
      </c>
      <c r="AO285" s="75">
        <f>(AN285*Escenarios!$F$9*10000)/1000</f>
        <v>0</v>
      </c>
      <c r="AP285" s="75">
        <f>(Observaciones!$F284*Constantes!$F$28)/1000</f>
        <v>0</v>
      </c>
      <c r="AQ285" s="75">
        <f>(AL285*Constantes!$F$28)/1000</f>
        <v>2.3722436334368946</v>
      </c>
      <c r="AR285" s="75">
        <f t="shared" si="51"/>
        <v>0</v>
      </c>
      <c r="AS285" s="75">
        <f>IF(AR285&gt;Constantes!$F$29,1000*((AR285-Constantes!$F$29)/(Escenarios!$F$9*10000)),0)</f>
        <v>0</v>
      </c>
      <c r="AT285" s="75">
        <f>AQ285*1000/Escenarios!$F$9/10000+AM285</f>
        <v>3.3881119332465279E-6</v>
      </c>
      <c r="AU285" s="75">
        <f>MAX(0,AV284+Observaciones!$F284-AS285-Constantes!$D$13)</f>
        <v>0</v>
      </c>
      <c r="AV285" s="75">
        <f>AV284+Observaciones!$F284-AS285-AT285-AU285-AW284</f>
        <v>7.4940702379443911</v>
      </c>
      <c r="AW285" s="75">
        <f>MAX(0,(AV285-Constantes!$D$14)*(1-EXP(-Constantes!$D$22)))</f>
        <v>0</v>
      </c>
      <c r="AX285" s="75">
        <f t="shared" si="52"/>
        <v>121.68675541855545</v>
      </c>
      <c r="AY285" s="75">
        <f>MAX(0,(AX285-Constantes!$D$13)*(1-EXP(-Constantes!$D$23)))</f>
        <v>0.32248897608365945</v>
      </c>
      <c r="AZ285" s="75">
        <f t="shared" si="53"/>
        <v>0.32248897608365945</v>
      </c>
      <c r="BA285" s="75">
        <f>0.0526*AS285*Observaciones!$F284^1.218</f>
        <v>0</v>
      </c>
      <c r="BB285" s="75">
        <f>BA285*Constantes!$F$35</f>
        <v>0</v>
      </c>
      <c r="BC285" s="75">
        <f t="shared" si="54"/>
        <v>0</v>
      </c>
      <c r="BD285" s="15"/>
      <c r="BE285" s="74">
        <v>279</v>
      </c>
      <c r="BF285" s="75">
        <f>0.0526*Observaciones!$F284^2.218</f>
        <v>0</v>
      </c>
      <c r="BG285" s="75">
        <f>IF(Observaciones!$F284&gt;0.05*$BK$7,((Observaciones!$F284-0.05*$BK$7)^2)/(Observaciones!$F284+0.95*$BK$7),0)</f>
        <v>0</v>
      </c>
      <c r="BH285" s="75">
        <f>0.0526*BG285*Observaciones!$F284^1.218</f>
        <v>0</v>
      </c>
      <c r="BI285" s="28"/>
      <c r="BJ285" s="28"/>
      <c r="BK285" s="103"/>
      <c r="BL285" s="38"/>
    </row>
    <row r="286" spans="2:64" s="2" customFormat="1">
      <c r="B286" s="37"/>
      <c r="C286" s="74">
        <v>280</v>
      </c>
      <c r="D286" s="140">
        <f>ETo!$I285*((1-Constantes!$D$19)*ETo!$K285+ETo!$L285)</f>
        <v>2.3930035597002055</v>
      </c>
      <c r="E286" s="75">
        <f>MIN(D286*Constantes!$D$17,0.8*(H285+Observaciones!$F285-F286-G286-Constantes!$D$14))</f>
        <v>1.2891502763068274E-7</v>
      </c>
      <c r="F286" s="75">
        <f>IF(Observaciones!$F285&gt;0.05*Constantes!$D$18,((Observaciones!$F285-0.05*Constantes!$D$18)^2)/(Observaciones!$F285+0.95*Constantes!$D$18),0)</f>
        <v>0</v>
      </c>
      <c r="G286" s="75">
        <f>MAX(0,H285+Observaciones!$F285-F286-Constantes!$D$13)</f>
        <v>0</v>
      </c>
      <c r="H286" s="75">
        <f>H285+Observaciones!$F285-F286-E286-G286-I285</f>
        <v>7.5000000300102423</v>
      </c>
      <c r="I286" s="75">
        <f>MAX(0,(H286-Constantes!$D$14)*(1-EXP(-Constantes!$D$22)))</f>
        <v>4.1315987384900259E-10</v>
      </c>
      <c r="J286" s="75">
        <f t="shared" si="44"/>
        <v>118.45696260559899</v>
      </c>
      <c r="K286" s="75">
        <f>MAX(0,(J286-Constantes!$D$13)*(1-EXP(-Constantes!$D$23)))</f>
        <v>0.30017916749073409</v>
      </c>
      <c r="L286" s="75">
        <f t="shared" si="45"/>
        <v>0.30017916790389398</v>
      </c>
      <c r="M286" s="75">
        <f>0.0526*F286*Observaciones!$F285^1.218</f>
        <v>0</v>
      </c>
      <c r="N286" s="75">
        <f>M286*Constantes!$D$35</f>
        <v>0</v>
      </c>
      <c r="O286" s="75">
        <f t="shared" si="46"/>
        <v>0</v>
      </c>
      <c r="P286" s="15"/>
      <c r="Q286" s="74">
        <v>280</v>
      </c>
      <c r="R286" s="140">
        <f>ETo!$I285*((1-Constantes!$E$19)*ETo!$K285+ETo!$L285)</f>
        <v>2.3930035597002055</v>
      </c>
      <c r="S286" s="75">
        <f>MIN(R286*Constantes!$E$17,0.8*(AB285+Observaciones!$F285-Y286-AA286-Constantes!$D$14))</f>
        <v>-1.942161283365991E-2</v>
      </c>
      <c r="T286" s="75">
        <f>IF(Observaciones!$F285&gt;0.05*Constantes!$E$18,((Observaciones!$F285-0.05*Constantes!$E$18)^2)/(Observaciones!$F285+0.95*Constantes!$E$18),0)</f>
        <v>0</v>
      </c>
      <c r="U286" s="75">
        <f>(T286*Escenarios!$E$9*10000)/1000</f>
        <v>0</v>
      </c>
      <c r="V286" s="75">
        <f>(Observaciones!$F285*Constantes!$E$28)/1000</f>
        <v>0</v>
      </c>
      <c r="W286" s="75">
        <f>(R286*Constantes!$E$28)/1000</f>
        <v>9.572014238800822</v>
      </c>
      <c r="X286" s="75">
        <f t="shared" si="47"/>
        <v>0</v>
      </c>
      <c r="Y286" s="75">
        <f>IF(X286&gt;Constantes!$E$29,1000*((X286-Constantes!$E$29)/(Escenarios!$E$9*10000)),0)</f>
        <v>0</v>
      </c>
      <c r="Z286" s="75">
        <f>W286*1000/Escenarios!$E$9/10000+S286</f>
        <v>-2.7758435605826359E-4</v>
      </c>
      <c r="AA286" s="75">
        <f>MAX(0,AB285+Observaciones!$F285-Y286-Constantes!$D$13)</f>
        <v>0</v>
      </c>
      <c r="AB286" s="75">
        <f>AB285+Observaciones!$F285-Y286-Z286-AA286-AC285</f>
        <v>7.4760005683139834</v>
      </c>
      <c r="AC286" s="75">
        <f>MAX(0,(AB286-Constantes!$D$14)*(1-EXP(-Constantes!$D$22)))</f>
        <v>0</v>
      </c>
      <c r="AD286" s="75">
        <f t="shared" si="48"/>
        <v>120.89897650350598</v>
      </c>
      <c r="AE286" s="75">
        <f>MAX(0,(AD286-Constantes!$D$13)*(1-EXP(-Constantes!$D$23)))</f>
        <v>0.31704738963334833</v>
      </c>
      <c r="AF286" s="75">
        <f t="shared" si="49"/>
        <v>0.31704738963334833</v>
      </c>
      <c r="AG286" s="75">
        <f>0.0526*Y286*Observaciones!$F285^1.218</f>
        <v>0</v>
      </c>
      <c r="AH286" s="75">
        <f>AG286*Constantes!$E$35</f>
        <v>0</v>
      </c>
      <c r="AI286" s="75">
        <f t="shared" si="50"/>
        <v>0</v>
      </c>
      <c r="AJ286" s="15"/>
      <c r="AK286" s="74">
        <v>280</v>
      </c>
      <c r="AL286" s="140">
        <f>ETo!$I285*((1-Constantes!$F$19)*ETo!$K285+ETo!$L285)</f>
        <v>2.3380207409279121</v>
      </c>
      <c r="AM286" s="75">
        <f>MIN(AL286*Constantes!$F$17,0.8*(AV285+Observaciones!$F285-AS286-AU286-Constantes!$D$14))</f>
        <v>-4.7438096444871293E-3</v>
      </c>
      <c r="AN286" s="75">
        <f>IF(Observaciones!$F285&gt;0.05*Constantes!$F$18,((Observaciones!$F285-0.05*Constantes!$F$18)^2)/(Observaciones!$F285+0.95*Constantes!$F$18),0)</f>
        <v>0</v>
      </c>
      <c r="AO286" s="75">
        <f>(AN286*Escenarios!$F$9*10000)/1000</f>
        <v>0</v>
      </c>
      <c r="AP286" s="75">
        <f>(Observaciones!$F285*Constantes!$F$28)/1000</f>
        <v>0</v>
      </c>
      <c r="AQ286" s="75">
        <f>(AL286*Constantes!$F$28)/1000</f>
        <v>2.3380207409279121</v>
      </c>
      <c r="AR286" s="75">
        <f t="shared" si="51"/>
        <v>0</v>
      </c>
      <c r="AS286" s="75">
        <f>IF(AR286&gt;Constantes!$F$29,1000*((AR286-Constantes!$F$29)/(Escenarios!$F$9*10000)),0)</f>
        <v>0</v>
      </c>
      <c r="AT286" s="75">
        <f>AQ286*1000/Escenarios!$F$9/10000+AM286</f>
        <v>-6.7768162631305293E-5</v>
      </c>
      <c r="AU286" s="75">
        <f>MAX(0,AV285+Observaciones!$F285-AS286-Constantes!$D$13)</f>
        <v>0</v>
      </c>
      <c r="AV286" s="75">
        <f>AV285+Observaciones!$F285-AS286-AT286-AU286-AW285</f>
        <v>7.494138006107022</v>
      </c>
      <c r="AW286" s="75">
        <f>MAX(0,(AV286-Constantes!$D$14)*(1-EXP(-Constantes!$D$22)))</f>
        <v>0</v>
      </c>
      <c r="AX286" s="75">
        <f t="shared" si="52"/>
        <v>121.36426644247179</v>
      </c>
      <c r="AY286" s="75">
        <f>MAX(0,(AX286-Constantes!$D$13)*(1-EXP(-Constantes!$D$23)))</f>
        <v>0.32026138200985593</v>
      </c>
      <c r="AZ286" s="75">
        <f t="shared" si="53"/>
        <v>0.32026138200985593</v>
      </c>
      <c r="BA286" s="75">
        <f>0.0526*AS286*Observaciones!$F285^1.218</f>
        <v>0</v>
      </c>
      <c r="BB286" s="75">
        <f>BA286*Constantes!$F$35</f>
        <v>0</v>
      </c>
      <c r="BC286" s="75">
        <f t="shared" si="54"/>
        <v>0</v>
      </c>
      <c r="BD286" s="15"/>
      <c r="BE286" s="74">
        <v>280</v>
      </c>
      <c r="BF286" s="75">
        <f>0.0526*Observaciones!$F285^2.218</f>
        <v>0</v>
      </c>
      <c r="BG286" s="75">
        <f>IF(Observaciones!$F285&gt;0.05*$BK$7,((Observaciones!$F285-0.05*$BK$7)^2)/(Observaciones!$F285+0.95*$BK$7),0)</f>
        <v>0</v>
      </c>
      <c r="BH286" s="75">
        <f>0.0526*BG286*Observaciones!$F285^1.218</f>
        <v>0</v>
      </c>
      <c r="BI286" s="28"/>
      <c r="BJ286" s="28"/>
      <c r="BK286" s="103"/>
      <c r="BL286" s="38"/>
    </row>
    <row r="287" spans="2:64" s="2" customFormat="1">
      <c r="B287" s="37"/>
      <c r="C287" s="74">
        <v>281</v>
      </c>
      <c r="D287" s="140">
        <f>ETo!$I286*((1-Constantes!$D$19)*ETo!$K286+ETo!$L286)</f>
        <v>2.2550548258274272</v>
      </c>
      <c r="E287" s="75">
        <f>MIN(D287*Constantes!$D$17,0.8*(H286+Observaciones!$F286-F287-G287-Constantes!$D$14))</f>
        <v>2.4008193832969485E-8</v>
      </c>
      <c r="F287" s="75">
        <f>IF(Observaciones!$F286&gt;0.05*Constantes!$D$18,((Observaciones!$F286-0.05*Constantes!$D$18)^2)/(Observaciones!$F286+0.95*Constantes!$D$18),0)</f>
        <v>0</v>
      </c>
      <c r="G287" s="75">
        <f>MAX(0,H286+Observaciones!$F286-F287-Constantes!$D$13)</f>
        <v>0</v>
      </c>
      <c r="H287" s="75">
        <f>H286+Observaciones!$F286-F287-E287-G287-I286</f>
        <v>7.5000000055888885</v>
      </c>
      <c r="I287" s="75">
        <f>MAX(0,(H287-Constantes!$D$14)*(1-EXP(-Constantes!$D$22)))</f>
        <v>7.6943879025665493E-11</v>
      </c>
      <c r="J287" s="75">
        <f t="shared" si="44"/>
        <v>118.15678343810825</v>
      </c>
      <c r="K287" s="75">
        <f>MAX(0,(J287-Constantes!$D$13)*(1-EXP(-Constantes!$D$23)))</f>
        <v>0.29810567852158504</v>
      </c>
      <c r="L287" s="75">
        <f t="shared" si="45"/>
        <v>0.29810567859852893</v>
      </c>
      <c r="M287" s="75">
        <f>0.0526*F287*Observaciones!$F286^1.218</f>
        <v>0</v>
      </c>
      <c r="N287" s="75">
        <f>M287*Constantes!$D$35</f>
        <v>0</v>
      </c>
      <c r="O287" s="75">
        <f t="shared" si="46"/>
        <v>0</v>
      </c>
      <c r="P287" s="15"/>
      <c r="Q287" s="74">
        <v>281</v>
      </c>
      <c r="R287" s="140">
        <f>ETo!$I286*((1-Constantes!$E$19)*ETo!$K286+ETo!$L286)</f>
        <v>2.2550548258274272</v>
      </c>
      <c r="S287" s="75">
        <f>MIN(R287*Constantes!$E$17,0.8*(AB286+Observaciones!$F286-Y287-AA287-Constantes!$D$14))</f>
        <v>-1.9199545348813275E-2</v>
      </c>
      <c r="T287" s="75">
        <f>IF(Observaciones!$F286&gt;0.05*Constantes!$E$18,((Observaciones!$F286-0.05*Constantes!$E$18)^2)/(Observaciones!$F286+0.95*Constantes!$E$18),0)</f>
        <v>0</v>
      </c>
      <c r="U287" s="75">
        <f>(T287*Escenarios!$E$9*10000)/1000</f>
        <v>0</v>
      </c>
      <c r="V287" s="75">
        <f>(Observaciones!$F286*Constantes!$E$28)/1000</f>
        <v>0</v>
      </c>
      <c r="W287" s="75">
        <f>(R287*Constantes!$E$28)/1000</f>
        <v>9.0202193033097089</v>
      </c>
      <c r="X287" s="75">
        <f t="shared" si="47"/>
        <v>0</v>
      </c>
      <c r="Y287" s="75">
        <f>IF(X287&gt;Constantes!$E$29,1000*((X287-Constantes!$E$29)/(Escenarios!$E$9*10000)),0)</f>
        <v>0</v>
      </c>
      <c r="Z287" s="75">
        <f>W287*1000/Escenarios!$E$9/10000+S287</f>
        <v>-1.1591067421938585E-3</v>
      </c>
      <c r="AA287" s="75">
        <f>MAX(0,AB286+Observaciones!$F286-Y287-Constantes!$D$13)</f>
        <v>0</v>
      </c>
      <c r="AB287" s="75">
        <f>AB286+Observaciones!$F286-Y287-Z287-AA287-AC286</f>
        <v>7.4771596750561775</v>
      </c>
      <c r="AC287" s="75">
        <f>MAX(0,(AB287-Constantes!$D$14)*(1-EXP(-Constantes!$D$22)))</f>
        <v>0</v>
      </c>
      <c r="AD287" s="75">
        <f t="shared" si="48"/>
        <v>120.58192911387263</v>
      </c>
      <c r="AE287" s="75">
        <f>MAX(0,(AD287-Constantes!$D$13)*(1-EXP(-Constantes!$D$23)))</f>
        <v>0.31485738334278013</v>
      </c>
      <c r="AF287" s="75">
        <f t="shared" si="49"/>
        <v>0.31485738334278013</v>
      </c>
      <c r="AG287" s="75">
        <f>0.0526*Y287*Observaciones!$F286^1.218</f>
        <v>0</v>
      </c>
      <c r="AH287" s="75">
        <f>AG287*Constantes!$E$35</f>
        <v>0</v>
      </c>
      <c r="AI287" s="75">
        <f t="shared" si="50"/>
        <v>0</v>
      </c>
      <c r="AJ287" s="15"/>
      <c r="AK287" s="74">
        <v>281</v>
      </c>
      <c r="AL287" s="140">
        <f>ETo!$I286*((1-Constantes!$F$19)*ETo!$K286+ETo!$L286)</f>
        <v>2.203011954522506</v>
      </c>
      <c r="AM287" s="75">
        <f>MIN(AL287*Constantes!$F$17,0.8*(AV286+Observaciones!$F286-AS287-AU287-Constantes!$D$14))</f>
        <v>-4.6895951143824284E-3</v>
      </c>
      <c r="AN287" s="75">
        <f>IF(Observaciones!$F286&gt;0.05*Constantes!$F$18,((Observaciones!$F286-0.05*Constantes!$F$18)^2)/(Observaciones!$F286+0.95*Constantes!$F$18),0)</f>
        <v>0</v>
      </c>
      <c r="AO287" s="75">
        <f>(AN287*Escenarios!$F$9*10000)/1000</f>
        <v>0</v>
      </c>
      <c r="AP287" s="75">
        <f>(Observaciones!$F286*Constantes!$F$28)/1000</f>
        <v>0</v>
      </c>
      <c r="AQ287" s="75">
        <f>(AL287*Constantes!$F$28)/1000</f>
        <v>2.203011954522506</v>
      </c>
      <c r="AR287" s="75">
        <f t="shared" si="51"/>
        <v>0</v>
      </c>
      <c r="AS287" s="75">
        <f>IF(AR287&gt;Constantes!$F$29,1000*((AR287-Constantes!$F$29)/(Escenarios!$F$9*10000)),0)</f>
        <v>0</v>
      </c>
      <c r="AT287" s="75">
        <f>AQ287*1000/Escenarios!$F$9/10000+AM287</f>
        <v>-2.8357120533741616E-4</v>
      </c>
      <c r="AU287" s="75">
        <f>MAX(0,AV286+Observaciones!$F286-AS287-Constantes!$D$13)</f>
        <v>0</v>
      </c>
      <c r="AV287" s="75">
        <f>AV286+Observaciones!$F286-AS287-AT287-AU287-AW286</f>
        <v>7.4944215773123597</v>
      </c>
      <c r="AW287" s="75">
        <f>MAX(0,(AV287-Constantes!$D$14)*(1-EXP(-Constantes!$D$22)))</f>
        <v>0</v>
      </c>
      <c r="AX287" s="75">
        <f t="shared" si="52"/>
        <v>121.04400506046193</v>
      </c>
      <c r="AY287" s="75">
        <f>MAX(0,(AX287-Constantes!$D$13)*(1-EXP(-Constantes!$D$23)))</f>
        <v>0.31804917505228164</v>
      </c>
      <c r="AZ287" s="75">
        <f t="shared" si="53"/>
        <v>0.31804917505228164</v>
      </c>
      <c r="BA287" s="75">
        <f>0.0526*AS287*Observaciones!$F286^1.218</f>
        <v>0</v>
      </c>
      <c r="BB287" s="75">
        <f>BA287*Constantes!$F$35</f>
        <v>0</v>
      </c>
      <c r="BC287" s="75">
        <f t="shared" si="54"/>
        <v>0</v>
      </c>
      <c r="BD287" s="15"/>
      <c r="BE287" s="74">
        <v>281</v>
      </c>
      <c r="BF287" s="75">
        <f>0.0526*Observaciones!$F286^2.218</f>
        <v>0</v>
      </c>
      <c r="BG287" s="75">
        <f>IF(Observaciones!$F286&gt;0.05*$BK$7,((Observaciones!$F286-0.05*$BK$7)^2)/(Observaciones!$F286+0.95*$BK$7),0)</f>
        <v>0</v>
      </c>
      <c r="BH287" s="75">
        <f>0.0526*BG287*Observaciones!$F286^1.218</f>
        <v>0</v>
      </c>
      <c r="BI287" s="28"/>
      <c r="BJ287" s="28"/>
      <c r="BK287" s="103"/>
      <c r="BL287" s="38"/>
    </row>
    <row r="288" spans="2:64" s="2" customFormat="1">
      <c r="B288" s="37"/>
      <c r="C288" s="74">
        <v>282</v>
      </c>
      <c r="D288" s="140">
        <f>ETo!$I287*((1-Constantes!$D$19)*ETo!$K287+ETo!$L287)</f>
        <v>2.4352428624604654</v>
      </c>
      <c r="E288" s="75">
        <f>MIN(D288*Constantes!$D$17,0.8*(H287+Observaciones!$F287-F288-G288-Constantes!$D$14))</f>
        <v>4.4711107705097676E-9</v>
      </c>
      <c r="F288" s="75">
        <f>IF(Observaciones!$F287&gt;0.05*Constantes!$D$18,((Observaciones!$F287-0.05*Constantes!$D$18)^2)/(Observaciones!$F287+0.95*Constantes!$D$18),0)</f>
        <v>0</v>
      </c>
      <c r="G288" s="75">
        <f>MAX(0,H287+Observaciones!$F287-F288-Constantes!$D$13)</f>
        <v>0</v>
      </c>
      <c r="H288" s="75">
        <f>H287+Observaciones!$F287-F288-E288-G288-I287</f>
        <v>7.5000000010408341</v>
      </c>
      <c r="I288" s="75">
        <f>MAX(0,(H288-Constantes!$D$14)*(1-EXP(-Constantes!$D$22)))</f>
        <v>1.432947042964788E-11</v>
      </c>
      <c r="J288" s="75">
        <f t="shared" si="44"/>
        <v>117.85867775958667</v>
      </c>
      <c r="K288" s="75">
        <f>MAX(0,(J288-Constantes!$D$13)*(1-EXP(-Constantes!$D$23)))</f>
        <v>0.29604651218695177</v>
      </c>
      <c r="L288" s="75">
        <f t="shared" si="45"/>
        <v>0.29604651220128125</v>
      </c>
      <c r="M288" s="75">
        <f>0.0526*F288*Observaciones!$F287^1.218</f>
        <v>0</v>
      </c>
      <c r="N288" s="75">
        <f>M288*Constantes!$D$35</f>
        <v>0</v>
      </c>
      <c r="O288" s="75">
        <f t="shared" si="46"/>
        <v>0</v>
      </c>
      <c r="P288" s="15"/>
      <c r="Q288" s="74">
        <v>282</v>
      </c>
      <c r="R288" s="140">
        <f>ETo!$I287*((1-Constantes!$E$19)*ETo!$K287+ETo!$L287)</f>
        <v>2.4352428624604654</v>
      </c>
      <c r="S288" s="75">
        <f>MIN(R288*Constantes!$E$17,0.8*(AB287+Observaciones!$F287-Y288-AA288-Constantes!$D$14))</f>
        <v>-1.827225995505799E-2</v>
      </c>
      <c r="T288" s="75">
        <f>IF(Observaciones!$F287&gt;0.05*Constantes!$E$18,((Observaciones!$F287-0.05*Constantes!$E$18)^2)/(Observaciones!$F287+0.95*Constantes!$E$18),0)</f>
        <v>0</v>
      </c>
      <c r="U288" s="75">
        <f>(T288*Escenarios!$E$9*10000)/1000</f>
        <v>0</v>
      </c>
      <c r="V288" s="75">
        <f>(Observaciones!$F287*Constantes!$E$28)/1000</f>
        <v>0</v>
      </c>
      <c r="W288" s="75">
        <f>(R288*Constantes!$E$28)/1000</f>
        <v>9.7409714498418616</v>
      </c>
      <c r="X288" s="75">
        <f t="shared" si="47"/>
        <v>0</v>
      </c>
      <c r="Y288" s="75">
        <f>IF(X288&gt;Constantes!$E$29,1000*((X288-Constantes!$E$29)/(Escenarios!$E$9*10000)),0)</f>
        <v>0</v>
      </c>
      <c r="Z288" s="75">
        <f>W288*1000/Escenarios!$E$9/10000+S288</f>
        <v>1.2096829446257354E-3</v>
      </c>
      <c r="AA288" s="75">
        <f>MAX(0,AB287+Observaciones!$F287-Y288-Constantes!$D$13)</f>
        <v>0</v>
      </c>
      <c r="AB288" s="75">
        <f>AB287+Observaciones!$F287-Y288-Z288-AA288-AC287</f>
        <v>7.475949992111552</v>
      </c>
      <c r="AC288" s="75">
        <f>MAX(0,(AB288-Constantes!$D$14)*(1-EXP(-Constantes!$D$22)))</f>
        <v>0</v>
      </c>
      <c r="AD288" s="75">
        <f t="shared" si="48"/>
        <v>120.26707173052985</v>
      </c>
      <c r="AE288" s="75">
        <f>MAX(0,(AD288-Constantes!$D$13)*(1-EXP(-Constantes!$D$23)))</f>
        <v>0.31268250453065694</v>
      </c>
      <c r="AF288" s="75">
        <f t="shared" si="49"/>
        <v>0.31268250453065694</v>
      </c>
      <c r="AG288" s="75">
        <f>0.0526*Y288*Observaciones!$F287^1.218</f>
        <v>0</v>
      </c>
      <c r="AH288" s="75">
        <f>AG288*Constantes!$E$35</f>
        <v>0</v>
      </c>
      <c r="AI288" s="75">
        <f t="shared" si="50"/>
        <v>0</v>
      </c>
      <c r="AJ288" s="15"/>
      <c r="AK288" s="74">
        <v>282</v>
      </c>
      <c r="AL288" s="140">
        <f>ETo!$I287*((1-Constantes!$F$19)*ETo!$K287+ETo!$L287)</f>
        <v>2.3794464346807085</v>
      </c>
      <c r="AM288" s="75">
        <f>MIN(AL288*Constantes!$F$17,0.8*(AV287+Observaciones!$F287-AS288-AU288-Constantes!$D$14))</f>
        <v>-4.4627381501122446E-3</v>
      </c>
      <c r="AN288" s="75">
        <f>IF(Observaciones!$F287&gt;0.05*Constantes!$F$18,((Observaciones!$F287-0.05*Constantes!$F$18)^2)/(Observaciones!$F287+0.95*Constantes!$F$18),0)</f>
        <v>0</v>
      </c>
      <c r="AO288" s="75">
        <f>(AN288*Escenarios!$F$9*10000)/1000</f>
        <v>0</v>
      </c>
      <c r="AP288" s="75">
        <f>(Observaciones!$F287*Constantes!$F$28)/1000</f>
        <v>0</v>
      </c>
      <c r="AQ288" s="75">
        <f>(AL288*Constantes!$F$28)/1000</f>
        <v>2.3794464346807085</v>
      </c>
      <c r="AR288" s="75">
        <f t="shared" si="51"/>
        <v>0</v>
      </c>
      <c r="AS288" s="75">
        <f>IF(AR288&gt;Constantes!$F$29,1000*((AR288-Constantes!$F$29)/(Escenarios!$F$9*10000)),0)</f>
        <v>0</v>
      </c>
      <c r="AT288" s="75">
        <f>AQ288*1000/Escenarios!$F$9/10000+AM288</f>
        <v>2.9615471924917224E-4</v>
      </c>
      <c r="AU288" s="75">
        <f>MAX(0,AV287+Observaciones!$F287-AS288-Constantes!$D$13)</f>
        <v>0</v>
      </c>
      <c r="AV288" s="75">
        <f>AV287+Observaciones!$F287-AS288-AT288-AU288-AW287</f>
        <v>7.4941254225931102</v>
      </c>
      <c r="AW288" s="75">
        <f>MAX(0,(AV288-Constantes!$D$14)*(1-EXP(-Constantes!$D$22)))</f>
        <v>0</v>
      </c>
      <c r="AX288" s="75">
        <f t="shared" si="52"/>
        <v>120.72595588540965</v>
      </c>
      <c r="AY288" s="75">
        <f>MAX(0,(AX288-Constantes!$D$13)*(1-EXP(-Constantes!$D$23)))</f>
        <v>0.31585224892436103</v>
      </c>
      <c r="AZ288" s="75">
        <f t="shared" si="53"/>
        <v>0.31585224892436103</v>
      </c>
      <c r="BA288" s="75">
        <f>0.0526*AS288*Observaciones!$F287^1.218</f>
        <v>0</v>
      </c>
      <c r="BB288" s="75">
        <f>BA288*Constantes!$F$35</f>
        <v>0</v>
      </c>
      <c r="BC288" s="75">
        <f t="shared" si="54"/>
        <v>0</v>
      </c>
      <c r="BD288" s="15"/>
      <c r="BE288" s="74">
        <v>282</v>
      </c>
      <c r="BF288" s="75">
        <f>0.0526*Observaciones!$F287^2.218</f>
        <v>0</v>
      </c>
      <c r="BG288" s="75">
        <f>IF(Observaciones!$F287&gt;0.05*$BK$7,((Observaciones!$F287-0.05*$BK$7)^2)/(Observaciones!$F287+0.95*$BK$7),0)</f>
        <v>0</v>
      </c>
      <c r="BH288" s="75">
        <f>0.0526*BG288*Observaciones!$F287^1.218</f>
        <v>0</v>
      </c>
      <c r="BI288" s="28"/>
      <c r="BJ288" s="28"/>
      <c r="BK288" s="103"/>
      <c r="BL288" s="38"/>
    </row>
    <row r="289" spans="2:64" s="2" customFormat="1">
      <c r="B289" s="37"/>
      <c r="C289" s="74">
        <v>283</v>
      </c>
      <c r="D289" s="140">
        <f>ETo!$I288*((1-Constantes!$D$19)*ETo!$K288+ETo!$L288)</f>
        <v>2.3995236320132269</v>
      </c>
      <c r="E289" s="75">
        <f>MIN(D289*Constantes!$D$17,0.8*(H288+Observaciones!$F288-F289-G289-Constantes!$D$14))</f>
        <v>1.5226437093011085</v>
      </c>
      <c r="F289" s="75">
        <f>IF(Observaciones!$F288&gt;0.05*Constantes!$D$18,((Observaciones!$F288-0.05*Constantes!$D$18)^2)/(Observaciones!$F288+0.95*Constantes!$D$18),0)</f>
        <v>0</v>
      </c>
      <c r="G289" s="75">
        <f>MAX(0,H288+Observaciones!$F288-F289-Constantes!$D$13)</f>
        <v>0</v>
      </c>
      <c r="H289" s="75">
        <f>H288+Observaciones!$F288-F289-E289-G289-I288</f>
        <v>8.9773562917253962</v>
      </c>
      <c r="I289" s="75">
        <f>MAX(0,(H289-Constantes!$D$14)*(1-EXP(-Constantes!$D$22)))</f>
        <v>2.0339200636778559E-2</v>
      </c>
      <c r="J289" s="75">
        <f t="shared" si="44"/>
        <v>117.56263124739972</v>
      </c>
      <c r="K289" s="75">
        <f>MAX(0,(J289-Constantes!$D$13)*(1-EXP(-Constantes!$D$23)))</f>
        <v>0.29400156955317081</v>
      </c>
      <c r="L289" s="75">
        <f t="shared" si="45"/>
        <v>0.31434077018994938</v>
      </c>
      <c r="M289" s="75">
        <f>0.0526*F289*Observaciones!$F288^1.218</f>
        <v>0</v>
      </c>
      <c r="N289" s="75">
        <f>M289*Constantes!$D$35</f>
        <v>0</v>
      </c>
      <c r="O289" s="75">
        <f t="shared" si="46"/>
        <v>0</v>
      </c>
      <c r="P289" s="15"/>
      <c r="Q289" s="74">
        <v>283</v>
      </c>
      <c r="R289" s="140">
        <f>ETo!$I288*((1-Constantes!$E$19)*ETo!$K288+ETo!$L288)</f>
        <v>2.3995236320132269</v>
      </c>
      <c r="S289" s="75">
        <f>MIN(R289*Constantes!$E$17,0.8*(AB288+Observaciones!$F288-Y289-AA289-Constantes!$D$14))</f>
        <v>1.5226437093011085</v>
      </c>
      <c r="T289" s="75">
        <f>IF(Observaciones!$F288&gt;0.05*Constantes!$E$18,((Observaciones!$F288-0.05*Constantes!$E$18)^2)/(Observaciones!$F288+0.95*Constantes!$E$18),0)</f>
        <v>0</v>
      </c>
      <c r="U289" s="75">
        <f>(T289*Escenarios!$E$9*10000)/1000</f>
        <v>0</v>
      </c>
      <c r="V289" s="75">
        <f>(Observaciones!$F288*Constantes!$E$28)/1000</f>
        <v>12</v>
      </c>
      <c r="W289" s="75">
        <f>(R289*Constantes!$E$28)/1000</f>
        <v>9.5980945280529077</v>
      </c>
      <c r="X289" s="75">
        <f t="shared" si="47"/>
        <v>2.4019054719470923</v>
      </c>
      <c r="Y289" s="75">
        <f>IF(X289&gt;Constantes!$E$29,1000*((X289-Constantes!$E$29)/(Escenarios!$E$9*10000)),0)</f>
        <v>0</v>
      </c>
      <c r="Z289" s="75">
        <f>W289*1000/Escenarios!$E$9/10000+S289</f>
        <v>1.5418398983572144</v>
      </c>
      <c r="AA289" s="75">
        <f>MAX(0,AB288+Observaciones!$F288-Y289-Constantes!$D$13)</f>
        <v>0</v>
      </c>
      <c r="AB289" s="75">
        <f>AB288+Observaciones!$F288-Y289-Z289-AA289-AC288</f>
        <v>8.9341100937543381</v>
      </c>
      <c r="AC289" s="75">
        <f>MAX(0,(AB289-Constantes!$D$14)*(1-EXP(-Constantes!$D$22)))</f>
        <v>1.974381744977231E-2</v>
      </c>
      <c r="AD289" s="75">
        <f t="shared" si="48"/>
        <v>119.95438922599919</v>
      </c>
      <c r="AE289" s="75">
        <f>MAX(0,(AD289-Constantes!$D$13)*(1-EXP(-Constantes!$D$23)))</f>
        <v>0.31052264870385238</v>
      </c>
      <c r="AF289" s="75">
        <f t="shared" si="49"/>
        <v>0.3302664661536247</v>
      </c>
      <c r="AG289" s="75">
        <f>0.0526*Y289*Observaciones!$F288^1.218</f>
        <v>0</v>
      </c>
      <c r="AH289" s="75">
        <f>AG289*Constantes!$E$35</f>
        <v>0</v>
      </c>
      <c r="AI289" s="75">
        <f t="shared" si="50"/>
        <v>0</v>
      </c>
      <c r="AJ289" s="15"/>
      <c r="AK289" s="74">
        <v>283</v>
      </c>
      <c r="AL289" s="140">
        <f>ETo!$I288*((1-Constantes!$F$19)*ETo!$K288+ETo!$L288)</f>
        <v>2.3444716999757205</v>
      </c>
      <c r="AM289" s="75">
        <f>MIN(AL289*Constantes!$F$17,0.8*(AV288+Observaciones!$F288-AS289-AU289-Constantes!$D$14))</f>
        <v>1.4877099095737636</v>
      </c>
      <c r="AN289" s="75">
        <f>IF(Observaciones!$F288&gt;0.05*Constantes!$F$18,((Observaciones!$F288-0.05*Constantes!$F$18)^2)/(Observaciones!$F288+0.95*Constantes!$F$18),0)</f>
        <v>0</v>
      </c>
      <c r="AO289" s="75">
        <f>(AN289*Escenarios!$F$9*10000)/1000</f>
        <v>0</v>
      </c>
      <c r="AP289" s="75">
        <f>(Observaciones!$F288*Constantes!$F$28)/1000</f>
        <v>3</v>
      </c>
      <c r="AQ289" s="75">
        <f>(AL289*Constantes!$F$28)/1000</f>
        <v>2.3444716999757205</v>
      </c>
      <c r="AR289" s="75">
        <f t="shared" si="51"/>
        <v>0.65552830002427953</v>
      </c>
      <c r="AS289" s="75">
        <f>IF(AR289&gt;Constantes!$F$29,1000*((AR289-Constantes!$F$29)/(Escenarios!$F$9*10000)),0)</f>
        <v>0</v>
      </c>
      <c r="AT289" s="75">
        <f>AQ289*1000/Escenarios!$F$9/10000+AM289</f>
        <v>1.4923988529737151</v>
      </c>
      <c r="AU289" s="75">
        <f>MAX(0,AV288+Observaciones!$F288-AS289-Constantes!$D$13)</f>
        <v>0</v>
      </c>
      <c r="AV289" s="75">
        <f>AV288+Observaciones!$F288-AS289-AT289-AU289-AW288</f>
        <v>9.0017265696193967</v>
      </c>
      <c r="AW289" s="75">
        <f>MAX(0,(AV289-Constantes!$D$14)*(1-EXP(-Constantes!$D$22)))</f>
        <v>2.0674713454124218E-2</v>
      </c>
      <c r="AX289" s="75">
        <f t="shared" si="52"/>
        <v>120.41010363648529</v>
      </c>
      <c r="AY289" s="75">
        <f>MAX(0,(AX289-Constantes!$D$13)*(1-EXP(-Constantes!$D$23)))</f>
        <v>0.31367049807369357</v>
      </c>
      <c r="AZ289" s="75">
        <f t="shared" si="53"/>
        <v>0.33434521152781776</v>
      </c>
      <c r="BA289" s="75">
        <f>0.0526*AS289*Observaciones!$F288^1.218</f>
        <v>0</v>
      </c>
      <c r="BB289" s="75">
        <f>BA289*Constantes!$F$35</f>
        <v>0</v>
      </c>
      <c r="BC289" s="75">
        <f t="shared" si="54"/>
        <v>0</v>
      </c>
      <c r="BD289" s="15"/>
      <c r="BE289" s="74">
        <v>283</v>
      </c>
      <c r="BF289" s="75">
        <f>0.0526*Observaciones!$F288^2.218</f>
        <v>0.6015070018585239</v>
      </c>
      <c r="BG289" s="75">
        <f>IF(Observaciones!$F288&gt;0.05*$BK$7,((Observaciones!$F288-0.05*$BK$7)^2)/(Observaciones!$F288+0.95*$BK$7),0)</f>
        <v>4.4793357041742955E-2</v>
      </c>
      <c r="BH289" s="75">
        <f>0.0526*BG289*Observaciones!$F288^1.218</f>
        <v>8.981172632452402E-3</v>
      </c>
      <c r="BI289" s="28"/>
      <c r="BJ289" s="28"/>
      <c r="BK289" s="103"/>
      <c r="BL289" s="38"/>
    </row>
    <row r="290" spans="2:64" s="2" customFormat="1">
      <c r="B290" s="37"/>
      <c r="C290" s="74">
        <v>284</v>
      </c>
      <c r="D290" s="140">
        <f>ETo!$I289*((1-Constantes!$D$19)*ETo!$K289+ETo!$L289)</f>
        <v>2.4512552772511031</v>
      </c>
      <c r="E290" s="75">
        <f>MIN(D290*Constantes!$D$17,0.8*(H289+Observaciones!$F289-F290-G290-Constantes!$D$14))</f>
        <v>1.4218850333803177</v>
      </c>
      <c r="F290" s="75">
        <f>IF(Observaciones!$F289&gt;0.05*Constantes!$D$18,((Observaciones!$F289-0.05*Constantes!$D$18)^2)/(Observaciones!$F289+0.95*Constantes!$D$18),0)</f>
        <v>0</v>
      </c>
      <c r="G290" s="75">
        <f>MAX(0,H289+Observaciones!$F289-F290-Constantes!$D$13)</f>
        <v>0</v>
      </c>
      <c r="H290" s="75">
        <f>H289+Observaciones!$F289-F290-E290-G290-I289</f>
        <v>7.835132057708301</v>
      </c>
      <c r="I290" s="75">
        <f>MAX(0,(H290-Constantes!$D$14)*(1-EXP(-Constantes!$D$22)))</f>
        <v>4.6138620722187768E-3</v>
      </c>
      <c r="J290" s="75">
        <f t="shared" si="44"/>
        <v>117.26862967784655</v>
      </c>
      <c r="K290" s="75">
        <f>MAX(0,(J290-Constantes!$D$13)*(1-EXP(-Constantes!$D$23)))</f>
        <v>0.29197075236996367</v>
      </c>
      <c r="L290" s="75">
        <f t="shared" si="45"/>
        <v>0.29658461444218243</v>
      </c>
      <c r="M290" s="75">
        <f>0.0526*F290*Observaciones!$F289^1.218</f>
        <v>0</v>
      </c>
      <c r="N290" s="75">
        <f>M290*Constantes!$D$35</f>
        <v>0</v>
      </c>
      <c r="O290" s="75">
        <f t="shared" si="46"/>
        <v>0</v>
      </c>
      <c r="P290" s="15"/>
      <c r="Q290" s="74">
        <v>284</v>
      </c>
      <c r="R290" s="140">
        <f>ETo!$I289*((1-Constantes!$E$19)*ETo!$K289+ETo!$L289)</f>
        <v>2.4512552772511031</v>
      </c>
      <c r="S290" s="75">
        <f>MIN(R290*Constantes!$E$17,0.8*(AB289+Observaciones!$F289-Y290-AA290-Constantes!$D$14))</f>
        <v>1.3872880750034711</v>
      </c>
      <c r="T290" s="75">
        <f>IF(Observaciones!$F289&gt;0.05*Constantes!$E$18,((Observaciones!$F289-0.05*Constantes!$E$18)^2)/(Observaciones!$F289+0.95*Constantes!$E$18),0)</f>
        <v>0</v>
      </c>
      <c r="U290" s="75">
        <f>(T290*Escenarios!$E$9*10000)/1000</f>
        <v>0</v>
      </c>
      <c r="V290" s="75">
        <f>(Observaciones!$F289*Constantes!$E$28)/1000</f>
        <v>1.2</v>
      </c>
      <c r="W290" s="75">
        <f>(R290*Constantes!$E$28)/1000</f>
        <v>9.8050211090044126</v>
      </c>
      <c r="X290" s="75">
        <f t="shared" si="47"/>
        <v>0</v>
      </c>
      <c r="Y290" s="75">
        <f>IF(X290&gt;Constantes!$E$29,1000*((X290-Constantes!$E$29)/(Escenarios!$E$9*10000)),0)</f>
        <v>0</v>
      </c>
      <c r="Z290" s="75">
        <f>W290*1000/Escenarios!$E$9/10000+S290</f>
        <v>1.4068981172214798</v>
      </c>
      <c r="AA290" s="75">
        <f>MAX(0,AB289+Observaciones!$F289-Y290-Constantes!$D$13)</f>
        <v>0</v>
      </c>
      <c r="AB290" s="75">
        <f>AB289+Observaciones!$F289-Y290-Z290-AA290-AC289</f>
        <v>7.8074681590830872</v>
      </c>
      <c r="AC290" s="75">
        <f>MAX(0,(AB290-Constantes!$D$14)*(1-EXP(-Constantes!$D$22)))</f>
        <v>4.2330050049797048E-3</v>
      </c>
      <c r="AD290" s="75">
        <f t="shared" si="48"/>
        <v>119.64386657729534</v>
      </c>
      <c r="AE290" s="75">
        <f>MAX(0,(AD290-Constantes!$D$13)*(1-EXP(-Constantes!$D$23)))</f>
        <v>0.30837771209102682</v>
      </c>
      <c r="AF290" s="75">
        <f t="shared" si="49"/>
        <v>0.31261071709600652</v>
      </c>
      <c r="AG290" s="75">
        <f>0.0526*Y290*Observaciones!$F289^1.218</f>
        <v>0</v>
      </c>
      <c r="AH290" s="75">
        <f>AG290*Constantes!$E$35</f>
        <v>0</v>
      </c>
      <c r="AI290" s="75">
        <f t="shared" si="50"/>
        <v>0</v>
      </c>
      <c r="AJ290" s="15"/>
      <c r="AK290" s="74">
        <v>284</v>
      </c>
      <c r="AL290" s="140">
        <f>ETo!$I289*((1-Constantes!$F$19)*ETo!$K289+ETo!$L289)</f>
        <v>2.3951750322014926</v>
      </c>
      <c r="AM290" s="75">
        <f>MIN(AL290*Constantes!$F$17,0.8*(AV289+Observaciones!$F289-AS290-AU290-Constantes!$D$14))</f>
        <v>1.4413812556955179</v>
      </c>
      <c r="AN290" s="75">
        <f>IF(Observaciones!$F289&gt;0.05*Constantes!$F$18,((Observaciones!$F289-0.05*Constantes!$F$18)^2)/(Observaciones!$F289+0.95*Constantes!$F$18),0)</f>
        <v>0</v>
      </c>
      <c r="AO290" s="75">
        <f>(AN290*Escenarios!$F$9*10000)/1000</f>
        <v>0</v>
      </c>
      <c r="AP290" s="75">
        <f>(Observaciones!$F289*Constantes!$F$28)/1000</f>
        <v>0.3</v>
      </c>
      <c r="AQ290" s="75">
        <f>(AL290*Constantes!$F$28)/1000</f>
        <v>2.3951750322014926</v>
      </c>
      <c r="AR290" s="75">
        <f t="shared" si="51"/>
        <v>0</v>
      </c>
      <c r="AS290" s="75">
        <f>IF(AR290&gt;Constantes!$F$29,1000*((AR290-Constantes!$F$29)/(Escenarios!$F$9*10000)),0)</f>
        <v>0</v>
      </c>
      <c r="AT290" s="75">
        <f>AQ290*1000/Escenarios!$F$9/10000+AM290</f>
        <v>1.446171605759921</v>
      </c>
      <c r="AU290" s="75">
        <f>MAX(0,AV289+Observaciones!$F289-AS290-Constantes!$D$13)</f>
        <v>0</v>
      </c>
      <c r="AV290" s="75">
        <f>AV289+Observaciones!$F289-AS290-AT290-AU290-AW289</f>
        <v>7.8348802504053525</v>
      </c>
      <c r="AW290" s="75">
        <f>MAX(0,(AV290-Constantes!$D$14)*(1-EXP(-Constantes!$D$22)))</f>
        <v>4.6103953666683552E-3</v>
      </c>
      <c r="AX290" s="75">
        <f t="shared" si="52"/>
        <v>120.0964331384116</v>
      </c>
      <c r="AY290" s="75">
        <f>MAX(0,(AX290-Constantes!$D$13)*(1-EXP(-Constantes!$D$23)))</f>
        <v>0.31150381767698232</v>
      </c>
      <c r="AZ290" s="75">
        <f t="shared" si="53"/>
        <v>0.31611421304365067</v>
      </c>
      <c r="BA290" s="75">
        <f>0.0526*AS290*Observaciones!$F289^1.218</f>
        <v>0</v>
      </c>
      <c r="BB290" s="75">
        <f>BA290*Constantes!$F$35</f>
        <v>0</v>
      </c>
      <c r="BC290" s="75">
        <f t="shared" si="54"/>
        <v>0</v>
      </c>
      <c r="BD290" s="15"/>
      <c r="BE290" s="74">
        <v>284</v>
      </c>
      <c r="BF290" s="75">
        <f>0.0526*Observaciones!$F289^2.218</f>
        <v>3.6411677467564265E-3</v>
      </c>
      <c r="BG290" s="75">
        <f>IF(Observaciones!$F289&gt;0.05*$BK$7,((Observaciones!$F289-0.05*$BK$7)^2)/(Observaciones!$F289+0.95*$BK$7),0)</f>
        <v>0</v>
      </c>
      <c r="BH290" s="75">
        <f>0.0526*BG290*Observaciones!$F289^1.218</f>
        <v>0</v>
      </c>
      <c r="BI290" s="28"/>
      <c r="BJ290" s="28"/>
      <c r="BK290" s="103"/>
      <c r="BL290" s="38"/>
    </row>
    <row r="291" spans="2:64" s="2" customFormat="1">
      <c r="B291" s="37"/>
      <c r="C291" s="74">
        <v>285</v>
      </c>
      <c r="D291" s="140">
        <f>ETo!$I290*((1-Constantes!$D$19)*ETo!$K290+ETo!$L290)</f>
        <v>2.4745531450891876</v>
      </c>
      <c r="E291" s="75">
        <f>MIN(D291*Constantes!$D$17,0.8*(H290+Observaciones!$F290-F291-G291-Constantes!$D$14))</f>
        <v>1.5702544994483119</v>
      </c>
      <c r="F291" s="75">
        <f>IF(Observaciones!$F290&gt;0.05*Constantes!$D$18,((Observaciones!$F290-0.05*Constantes!$D$18)^2)/(Observaciones!$F290+0.95*Constantes!$D$18),0)</f>
        <v>2.877497192039272E-2</v>
      </c>
      <c r="G291" s="75">
        <f>MAX(0,H290+Observaciones!$F290-F291-Constantes!$D$13)</f>
        <v>0</v>
      </c>
      <c r="H291" s="75">
        <f>H290+Observaciones!$F290-F291-E291-G291-I290</f>
        <v>12.531488724267376</v>
      </c>
      <c r="I291" s="75">
        <f>MAX(0,(H291-Constantes!$D$14)*(1-EXP(-Constantes!$D$22)))</f>
        <v>6.9269992105320088E-2</v>
      </c>
      <c r="J291" s="75">
        <f t="shared" si="44"/>
        <v>116.97665892547658</v>
      </c>
      <c r="K291" s="75">
        <f>MAX(0,(J291-Constantes!$D$13)*(1-EXP(-Constantes!$D$23)))</f>
        <v>0.28995396306571608</v>
      </c>
      <c r="L291" s="75">
        <f t="shared" si="45"/>
        <v>0.38799892709142891</v>
      </c>
      <c r="M291" s="75">
        <f>0.0526*F291*Observaciones!$F290^1.218</f>
        <v>1.4242867755231264E-2</v>
      </c>
      <c r="N291" s="75">
        <f>M291*Constantes!$D$35</f>
        <v>6.541606042621969E-5</v>
      </c>
      <c r="O291" s="75">
        <f t="shared" si="46"/>
        <v>16.859856009551518</v>
      </c>
      <c r="P291" s="15"/>
      <c r="Q291" s="74">
        <v>285</v>
      </c>
      <c r="R291" s="140">
        <f>ETo!$I290*((1-Constantes!$E$19)*ETo!$K290+ETo!$L290)</f>
        <v>2.4745531450891876</v>
      </c>
      <c r="S291" s="75">
        <f>MIN(R291*Constantes!$E$17,0.8*(AB290+Observaciones!$F290-Y291-AA291-Constantes!$D$14))</f>
        <v>1.5702544994483119</v>
      </c>
      <c r="T291" s="75">
        <f>IF(Observaciones!$F290&gt;0.05*Constantes!$E$18,((Observaciones!$F290-0.05*Constantes!$E$18)^2)/(Observaciones!$F290+0.95*Constantes!$E$18),0)</f>
        <v>2.877497192039272E-2</v>
      </c>
      <c r="U291" s="75">
        <f>(T291*Escenarios!$E$9*10000)/1000</f>
        <v>14.38748596019636</v>
      </c>
      <c r="V291" s="75">
        <f>(Observaciones!$F290*Constantes!$E$28)/1000</f>
        <v>25.2</v>
      </c>
      <c r="W291" s="75">
        <f>(R291*Constantes!$E$28)/1000</f>
        <v>9.8982125803567502</v>
      </c>
      <c r="X291" s="75">
        <f t="shared" si="47"/>
        <v>29.689273379839612</v>
      </c>
      <c r="Y291" s="75">
        <f>IF(X291&gt;Constantes!$E$29,1000*((X291-Constantes!$E$29)/(Escenarios!$E$9*10000)),0)</f>
        <v>0</v>
      </c>
      <c r="Z291" s="75">
        <f>W291*1000/Escenarios!$E$9/10000+S291</f>
        <v>1.5900509246090253</v>
      </c>
      <c r="AA291" s="75">
        <f>MAX(0,AB290+Observaciones!$F290-Y291-Constantes!$D$13)</f>
        <v>0</v>
      </c>
      <c r="AB291" s="75">
        <f>AB290+Observaciones!$F290-Y291-Z291-AA291-AC290</f>
        <v>12.513184229469081</v>
      </c>
      <c r="AC291" s="75">
        <f>MAX(0,(AB291-Constantes!$D$14)*(1-EXP(-Constantes!$D$22)))</f>
        <v>6.901798871633219E-2</v>
      </c>
      <c r="AD291" s="75">
        <f t="shared" si="48"/>
        <v>119.33548886520431</v>
      </c>
      <c r="AE291" s="75">
        <f>MAX(0,(AD291-Constantes!$D$13)*(1-EXP(-Constantes!$D$23)))</f>
        <v>0.30624759163764165</v>
      </c>
      <c r="AF291" s="75">
        <f t="shared" si="49"/>
        <v>0.37526558035397384</v>
      </c>
      <c r="AG291" s="75">
        <f>0.0526*Y291*Observaciones!$F290^1.218</f>
        <v>0</v>
      </c>
      <c r="AH291" s="75">
        <f>AG291*Constantes!$E$35</f>
        <v>0</v>
      </c>
      <c r="AI291" s="75">
        <f t="shared" si="50"/>
        <v>0</v>
      </c>
      <c r="AJ291" s="15"/>
      <c r="AK291" s="74">
        <v>285</v>
      </c>
      <c r="AL291" s="140">
        <f>ETo!$I290*((1-Constantes!$F$19)*ETo!$K290+ETo!$L290)</f>
        <v>2.4180262115824647</v>
      </c>
      <c r="AM291" s="75">
        <f>MIN(AL291*Constantes!$F$17,0.8*(AV290+Observaciones!$F290-AS291-AU291-Constantes!$D$14))</f>
        <v>1.534384721563324</v>
      </c>
      <c r="AN291" s="75">
        <f>IF(Observaciones!$F290&gt;0.05*Constantes!$F$18,((Observaciones!$F290-0.05*Constantes!$F$18)^2)/(Observaciones!$F290+0.95*Constantes!$F$18),0)</f>
        <v>4.3516181771754191E-3</v>
      </c>
      <c r="AO291" s="75">
        <f>(AN291*Escenarios!$F$9*10000)/1000</f>
        <v>2.1758090885877097</v>
      </c>
      <c r="AP291" s="75">
        <f>(Observaciones!$F290*Constantes!$F$28)/1000</f>
        <v>6.3</v>
      </c>
      <c r="AQ291" s="75">
        <f>(AL291*Constantes!$F$28)/1000</f>
        <v>2.4180262115824647</v>
      </c>
      <c r="AR291" s="75">
        <f t="shared" si="51"/>
        <v>6.0577828770052449</v>
      </c>
      <c r="AS291" s="75">
        <f>IF(AR291&gt;Constantes!$F$29,1000*((AR291-Constantes!$F$29)/(Escenarios!$F$9*10000)),0)</f>
        <v>0</v>
      </c>
      <c r="AT291" s="75">
        <f>AQ291*1000/Escenarios!$F$9/10000+AM291</f>
        <v>1.5392207739864889</v>
      </c>
      <c r="AU291" s="75">
        <f>MAX(0,AV290+Observaciones!$F290-AS291-Constantes!$D$13)</f>
        <v>0</v>
      </c>
      <c r="AV291" s="75">
        <f>AV290+Observaciones!$F290-AS291-AT291-AU291-AW290</f>
        <v>12.591049081052194</v>
      </c>
      <c r="AW291" s="75">
        <f>MAX(0,(AV291-Constantes!$D$14)*(1-EXP(-Constantes!$D$22)))</f>
        <v>7.0089977137657633E-2</v>
      </c>
      <c r="AX291" s="75">
        <f t="shared" si="52"/>
        <v>119.78492932073462</v>
      </c>
      <c r="AY291" s="75">
        <f>MAX(0,(AX291-Constantes!$D$13)*(1-EXP(-Constantes!$D$23)))</f>
        <v>0.30935210363499788</v>
      </c>
      <c r="AZ291" s="75">
        <f t="shared" si="53"/>
        <v>0.37944208077265551</v>
      </c>
      <c r="BA291" s="75">
        <f>0.0526*AS291*Observaciones!$F290^1.218</f>
        <v>0</v>
      </c>
      <c r="BB291" s="75">
        <f>BA291*Constantes!$F$35</f>
        <v>0</v>
      </c>
      <c r="BC291" s="75">
        <f t="shared" si="54"/>
        <v>0</v>
      </c>
      <c r="BD291" s="15"/>
      <c r="BE291" s="74">
        <v>285</v>
      </c>
      <c r="BF291" s="75">
        <f>0.0526*Observaciones!$F290^2.218</f>
        <v>3.1183372517686312</v>
      </c>
      <c r="BG291" s="75">
        <f>IF(Observaciones!$F290&gt;0.05*$BK$7,((Observaciones!$F290-0.05*$BK$7)^2)/(Observaciones!$F290+0.95*$BK$7),0)</f>
        <v>0.53229249011857738</v>
      </c>
      <c r="BH291" s="75">
        <f>0.0526*BG291*Observaciones!$F290^1.218</f>
        <v>0.26347103186880089</v>
      </c>
      <c r="BI291" s="28"/>
      <c r="BJ291" s="28"/>
      <c r="BK291" s="103"/>
      <c r="BL291" s="38"/>
    </row>
    <row r="292" spans="2:64" s="2" customFormat="1">
      <c r="B292" s="37"/>
      <c r="C292" s="74">
        <v>286</v>
      </c>
      <c r="D292" s="140">
        <f>ETo!$I291*((1-Constantes!$D$19)*ETo!$K291+ETo!$L291)</f>
        <v>2.3578169439482806</v>
      </c>
      <c r="E292" s="75">
        <f>MIN(D292*Constantes!$D$17,0.8*(H291+Observaciones!$F291-F292-G292-Constantes!$D$14))</f>
        <v>1.4961782786753668</v>
      </c>
      <c r="F292" s="75">
        <f>IF(Observaciones!$F291&gt;0.05*Constantes!$D$18,((Observaciones!$F291-0.05*Constantes!$D$18)^2)/(Observaciones!$F291+0.95*Constantes!$D$18),0)</f>
        <v>0</v>
      </c>
      <c r="G292" s="75">
        <f>MAX(0,H291+Observaciones!$F291-F292-Constantes!$D$13)</f>
        <v>0</v>
      </c>
      <c r="H292" s="75">
        <f>H291+Observaciones!$F291-F292-E292-G292-I291</f>
        <v>14.26604045348669</v>
      </c>
      <c r="I292" s="75">
        <f>MAX(0,(H292-Constantes!$D$14)*(1-EXP(-Constantes!$D$22)))</f>
        <v>9.3150078333037178E-2</v>
      </c>
      <c r="J292" s="75">
        <f t="shared" si="44"/>
        <v>116.68670496241087</v>
      </c>
      <c r="K292" s="75">
        <f>MAX(0,(J292-Constantes!$D$13)*(1-EXP(-Constantes!$D$23)))</f>
        <v>0.28795110474279018</v>
      </c>
      <c r="L292" s="75">
        <f t="shared" si="45"/>
        <v>0.38110118307582735</v>
      </c>
      <c r="M292" s="75">
        <f>0.0526*F292*Observaciones!$F291^1.218</f>
        <v>0</v>
      </c>
      <c r="N292" s="75">
        <f>M292*Constantes!$D$35</f>
        <v>0</v>
      </c>
      <c r="O292" s="75">
        <f t="shared" si="46"/>
        <v>0</v>
      </c>
      <c r="P292" s="15"/>
      <c r="Q292" s="74">
        <v>286</v>
      </c>
      <c r="R292" s="140">
        <f>ETo!$I291*((1-Constantes!$E$19)*ETo!$K291+ETo!$L291)</f>
        <v>2.3578169439482806</v>
      </c>
      <c r="S292" s="75">
        <f>MIN(R292*Constantes!$E$17,0.8*(AB291+Observaciones!$F291-Y292-AA292-Constantes!$D$14))</f>
        <v>1.4961782786753668</v>
      </c>
      <c r="T292" s="75">
        <f>IF(Observaciones!$F291&gt;0.05*Constantes!$E$18,((Observaciones!$F291-0.05*Constantes!$E$18)^2)/(Observaciones!$F291+0.95*Constantes!$E$18),0)</f>
        <v>0</v>
      </c>
      <c r="U292" s="75">
        <f>(T292*Escenarios!$E$9*10000)/1000</f>
        <v>0</v>
      </c>
      <c r="V292" s="75">
        <f>(Observaciones!$F291*Constantes!$E$28)/1000</f>
        <v>13.2</v>
      </c>
      <c r="W292" s="75">
        <f>(R292*Constantes!$E$28)/1000</f>
        <v>9.4312677757931223</v>
      </c>
      <c r="X292" s="75">
        <f t="shared" si="47"/>
        <v>3.768732224206877</v>
      </c>
      <c r="Y292" s="75">
        <f>IF(X292&gt;Constantes!$E$29,1000*((X292-Constantes!$E$29)/(Escenarios!$E$9*10000)),0)</f>
        <v>0</v>
      </c>
      <c r="Z292" s="75">
        <f>W292*1000/Escenarios!$E$9/10000+S292</f>
        <v>1.5150408142269531</v>
      </c>
      <c r="AA292" s="75">
        <f>MAX(0,AB291+Observaciones!$F291-Y292-Constantes!$D$13)</f>
        <v>0</v>
      </c>
      <c r="AB292" s="75">
        <f>AB291+Observaciones!$F291-Y292-Z292-AA292-AC291</f>
        <v>14.229125426525794</v>
      </c>
      <c r="AC292" s="75">
        <f>MAX(0,(AB292-Constantes!$D$14)*(1-EXP(-Constantes!$D$22)))</f>
        <v>9.2641858248230902E-2</v>
      </c>
      <c r="AD292" s="75">
        <f t="shared" si="48"/>
        <v>119.02924127356667</v>
      </c>
      <c r="AE292" s="75">
        <f>MAX(0,(AD292-Constantes!$D$13)*(1-EXP(-Constantes!$D$23)))</f>
        <v>0.30413218500100786</v>
      </c>
      <c r="AF292" s="75">
        <f t="shared" si="49"/>
        <v>0.39677404324923876</v>
      </c>
      <c r="AG292" s="75">
        <f>0.0526*Y292*Observaciones!$F291^1.218</f>
        <v>0</v>
      </c>
      <c r="AH292" s="75">
        <f>AG292*Constantes!$E$35</f>
        <v>0</v>
      </c>
      <c r="AI292" s="75">
        <f t="shared" si="50"/>
        <v>0</v>
      </c>
      <c r="AJ292" s="15"/>
      <c r="AK292" s="74">
        <v>286</v>
      </c>
      <c r="AL292" s="140">
        <f>ETo!$I291*((1-Constantes!$F$19)*ETo!$K291+ETo!$L291)</f>
        <v>2.3036938387310677</v>
      </c>
      <c r="AM292" s="75">
        <f>MIN(AL292*Constantes!$F$17,0.8*(AV291+Observaciones!$F291-AS292-AU292-Constantes!$D$14))</f>
        <v>1.4618338760667173</v>
      </c>
      <c r="AN292" s="75">
        <f>IF(Observaciones!$F291&gt;0.05*Constantes!$F$18,((Observaciones!$F291-0.05*Constantes!$F$18)^2)/(Observaciones!$F291+0.95*Constantes!$F$18),0)</f>
        <v>0</v>
      </c>
      <c r="AO292" s="75">
        <f>(AN292*Escenarios!$F$9*10000)/1000</f>
        <v>0</v>
      </c>
      <c r="AP292" s="75">
        <f>(Observaciones!$F291*Constantes!$F$28)/1000</f>
        <v>3.3</v>
      </c>
      <c r="AQ292" s="75">
        <f>(AL292*Constantes!$F$28)/1000</f>
        <v>2.3036938387310677</v>
      </c>
      <c r="AR292" s="75">
        <f t="shared" si="51"/>
        <v>0.99630616126893212</v>
      </c>
      <c r="AS292" s="75">
        <f>IF(AR292&gt;Constantes!$F$29,1000*((AR292-Constantes!$F$29)/(Escenarios!$F$9*10000)),0)</f>
        <v>0</v>
      </c>
      <c r="AT292" s="75">
        <f>AQ292*1000/Escenarios!$F$9/10000+AM292</f>
        <v>1.4664412637441795</v>
      </c>
      <c r="AU292" s="75">
        <f>MAX(0,AV291+Observaciones!$F291-AS292-Constantes!$D$13)</f>
        <v>0</v>
      </c>
      <c r="AV292" s="75">
        <f>AV291+Observaciones!$F291-AS292-AT292-AU292-AW291</f>
        <v>14.354517840170358</v>
      </c>
      <c r="AW292" s="75">
        <f>MAX(0,(AV292-Constantes!$D$14)*(1-EXP(-Constantes!$D$22)))</f>
        <v>9.4368172661166552E-2</v>
      </c>
      <c r="AX292" s="75">
        <f t="shared" si="52"/>
        <v>119.47557721709963</v>
      </c>
      <c r="AY292" s="75">
        <f>MAX(0,(AX292-Constantes!$D$13)*(1-EXP(-Constantes!$D$23)))</f>
        <v>0.30721525256757665</v>
      </c>
      <c r="AZ292" s="75">
        <f t="shared" si="53"/>
        <v>0.40158342522874318</v>
      </c>
      <c r="BA292" s="75">
        <f>0.0526*AS292*Observaciones!$F291^1.218</f>
        <v>0</v>
      </c>
      <c r="BB292" s="75">
        <f>BA292*Constantes!$F$35</f>
        <v>0</v>
      </c>
      <c r="BC292" s="75">
        <f t="shared" si="54"/>
        <v>0</v>
      </c>
      <c r="BD292" s="15"/>
      <c r="BE292" s="74">
        <v>286</v>
      </c>
      <c r="BF292" s="75">
        <f>0.0526*Observaciones!$F291^2.218</f>
        <v>0.74310410909583668</v>
      </c>
      <c r="BG292" s="75">
        <f>IF(Observaciones!$F291&gt;0.05*$BK$7,((Observaciones!$F291-0.05*$BK$7)^2)/(Observaciones!$F291+0.95*$BK$7),0)</f>
        <v>6.7925012840267113E-2</v>
      </c>
      <c r="BH292" s="75">
        <f>0.0526*BG292*Observaciones!$F291^1.218</f>
        <v>1.529556247029999E-2</v>
      </c>
      <c r="BI292" s="28"/>
      <c r="BJ292" s="28"/>
      <c r="BK292" s="103"/>
      <c r="BL292" s="38"/>
    </row>
    <row r="293" spans="2:64" s="2" customFormat="1">
      <c r="B293" s="37"/>
      <c r="C293" s="74">
        <v>287</v>
      </c>
      <c r="D293" s="140">
        <f>ETo!$I292*((1-Constantes!$D$19)*ETo!$K292+ETo!$L292)</f>
        <v>2.4507529364271781</v>
      </c>
      <c r="E293" s="75">
        <f>MIN(D293*Constantes!$D$17,0.8*(H292+Observaciones!$F292-F293-G293-Constantes!$D$14))</f>
        <v>1.5551518192680556</v>
      </c>
      <c r="F293" s="75">
        <f>IF(Observaciones!$F292&gt;0.05*Constantes!$D$18,((Observaciones!$F292-0.05*Constantes!$D$18)^2)/(Observaciones!$F292+0.95*Constantes!$D$18),0)</f>
        <v>2.1748239789813533</v>
      </c>
      <c r="G293" s="75">
        <f>MAX(0,H292+Observaciones!$F292-F293-Constantes!$D$13)</f>
        <v>0</v>
      </c>
      <c r="H293" s="75">
        <f>H292+Observaciones!$F292-F293-E293-G293-I292</f>
        <v>30.442914576904247</v>
      </c>
      <c r="I293" s="75">
        <f>MAX(0,(H293-Constantes!$D$14)*(1-EXP(-Constantes!$D$22)))</f>
        <v>0.31586188476385751</v>
      </c>
      <c r="J293" s="75">
        <f t="shared" si="44"/>
        <v>116.39875385766808</v>
      </c>
      <c r="K293" s="75">
        <f>MAX(0,(J293-Constantes!$D$13)*(1-EXP(-Constantes!$D$23)))</f>
        <v>0.28596208117286881</v>
      </c>
      <c r="L293" s="75">
        <f t="shared" si="45"/>
        <v>2.7766479449180799</v>
      </c>
      <c r="M293" s="75">
        <f>0.0526*F293*Observaciones!$F292^1.218</f>
        <v>4.3960678988132971</v>
      </c>
      <c r="N293" s="75">
        <f>M293*Constantes!$D$35</f>
        <v>2.0190698126851061E-2</v>
      </c>
      <c r="O293" s="75">
        <f t="shared" si="46"/>
        <v>727.16089786624912</v>
      </c>
      <c r="P293" s="15"/>
      <c r="Q293" s="74">
        <v>287</v>
      </c>
      <c r="R293" s="140">
        <f>ETo!$I292*((1-Constantes!$E$19)*ETo!$K292+ETo!$L292)</f>
        <v>2.4507529364271781</v>
      </c>
      <c r="S293" s="75">
        <f>MIN(R293*Constantes!$E$17,0.8*(AB292+Observaciones!$F292-Y293-AA293-Constantes!$D$14))</f>
        <v>1.5551518192680556</v>
      </c>
      <c r="T293" s="75">
        <f>IF(Observaciones!$F292&gt;0.05*Constantes!$E$18,((Observaciones!$F292-0.05*Constantes!$E$18)^2)/(Observaciones!$F292+0.95*Constantes!$E$18),0)</f>
        <v>2.1748239789813533</v>
      </c>
      <c r="U293" s="75">
        <f>(T293*Escenarios!$E$9*10000)/1000</f>
        <v>1087.4119894906767</v>
      </c>
      <c r="V293" s="75">
        <f>(Observaciones!$F292*Constantes!$E$28)/1000</f>
        <v>80</v>
      </c>
      <c r="W293" s="75">
        <f>(R293*Constantes!$E$28)/1000</f>
        <v>9.8030117457087123</v>
      </c>
      <c r="X293" s="75">
        <f t="shared" si="47"/>
        <v>1157.6089777449679</v>
      </c>
      <c r="Y293" s="75">
        <f>IF(X293&gt;Constantes!$E$29,1000*((X293-Constantes!$E$29)/(Escenarios!$E$9*10000)),0)</f>
        <v>1.2858061907840532</v>
      </c>
      <c r="Z293" s="75">
        <f>W293*1000/Escenarios!$E$9/10000+S293</f>
        <v>1.5747578427594731</v>
      </c>
      <c r="AA293" s="75">
        <f>MAX(0,AB292+Observaciones!$F292-Y293-Constantes!$D$13)</f>
        <v>0</v>
      </c>
      <c r="AB293" s="75">
        <f>AB292+Observaciones!$F292-Y293-Z293-AA293-AC292</f>
        <v>31.27591953473404</v>
      </c>
      <c r="AC293" s="75">
        <f>MAX(0,(AB293-Constantes!$D$14)*(1-EXP(-Constantes!$D$22)))</f>
        <v>0.32733011017679714</v>
      </c>
      <c r="AD293" s="75">
        <f t="shared" si="48"/>
        <v>118.72510908856566</v>
      </c>
      <c r="AE293" s="75">
        <f>MAX(0,(AD293-Constantes!$D$13)*(1-EXP(-Constantes!$D$23)))</f>
        <v>0.30203139054536915</v>
      </c>
      <c r="AF293" s="75">
        <f t="shared" si="49"/>
        <v>1.9151676915062195</v>
      </c>
      <c r="AG293" s="75">
        <f>0.0526*Y293*Observaciones!$F292^1.218</f>
        <v>2.5990569232406129</v>
      </c>
      <c r="AH293" s="75">
        <f>AG293*Constantes!$E$35</f>
        <v>1.1937207286042929E-2</v>
      </c>
      <c r="AI293" s="75">
        <f t="shared" si="50"/>
        <v>623.29828030122474</v>
      </c>
      <c r="AJ293" s="15"/>
      <c r="AK293" s="74">
        <v>287</v>
      </c>
      <c r="AL293" s="140">
        <f>ETo!$I292*((1-Constantes!$F$19)*ETo!$K292+ETo!$L292)</f>
        <v>2.394734612533441</v>
      </c>
      <c r="AM293" s="75">
        <f>MIN(AL293*Constantes!$F$17,0.8*(AV292+Observaciones!$F292-AS293-AU293-Constantes!$D$14))</f>
        <v>1.5196047851216046</v>
      </c>
      <c r="AN293" s="75">
        <f>IF(Observaciones!$F292&gt;0.05*Constantes!$F$18,((Observaciones!$F292-0.05*Constantes!$F$18)^2)/(Observaciones!$F292+0.95*Constantes!$F$18),0)</f>
        <v>1.640643062840575</v>
      </c>
      <c r="AO293" s="75">
        <f>(AN293*Escenarios!$F$9*10000)/1000</f>
        <v>820.32153142028744</v>
      </c>
      <c r="AP293" s="75">
        <f>(Observaciones!$F292*Constantes!$F$28)/1000</f>
        <v>20</v>
      </c>
      <c r="AQ293" s="75">
        <f>(AL293*Constantes!$F$28)/1000</f>
        <v>2.394734612533441</v>
      </c>
      <c r="AR293" s="75">
        <f t="shared" si="51"/>
        <v>837.92679680775404</v>
      </c>
      <c r="AS293" s="75">
        <f>IF(AR293&gt;Constantes!$F$29,1000*((AR293-Constantes!$F$29)/(Escenarios!$F$9*10000)),0)</f>
        <v>1.4185006524390373</v>
      </c>
      <c r="AT293" s="75">
        <f>AQ293*1000/Escenarios!$F$9/10000+AM293</f>
        <v>1.5243942543466715</v>
      </c>
      <c r="AU293" s="75">
        <f>MAX(0,AV292+Observaciones!$F292-AS293-Constantes!$D$13)</f>
        <v>0</v>
      </c>
      <c r="AV293" s="75">
        <f>AV292+Observaciones!$F292-AS293-AT293-AU293-AW292</f>
        <v>31.317254760723486</v>
      </c>
      <c r="AW293" s="75">
        <f>MAX(0,(AV293-Constantes!$D$14)*(1-EXP(-Constantes!$D$22)))</f>
        <v>0.32789918444782762</v>
      </c>
      <c r="AX293" s="75">
        <f t="shared" si="52"/>
        <v>119.16836196453205</v>
      </c>
      <c r="AY293" s="75">
        <f>MAX(0,(AX293-Constantes!$D$13)*(1-EXP(-Constantes!$D$23)))</f>
        <v>0.30509316180865398</v>
      </c>
      <c r="AZ293" s="75">
        <f t="shared" si="53"/>
        <v>2.0514929986955188</v>
      </c>
      <c r="BA293" s="75">
        <f>0.0526*AS293*Observaciones!$F292^1.218</f>
        <v>2.8672781075154936</v>
      </c>
      <c r="BB293" s="75">
        <f>BA293*Constantes!$F$35</f>
        <v>4.4792925964650997E-3</v>
      </c>
      <c r="BC293" s="75">
        <f t="shared" si="54"/>
        <v>218.34306036205552</v>
      </c>
      <c r="BD293" s="15"/>
      <c r="BE293" s="74">
        <v>287</v>
      </c>
      <c r="BF293" s="75">
        <f>0.0526*Observaciones!$F292^2.218</f>
        <v>40.42688457823914</v>
      </c>
      <c r="BG293" s="75">
        <f>IF(Observaciones!$F292&gt;0.05*$BK$7,((Observaciones!$F292-0.05*$BK$7)^2)/(Observaciones!$F292+0.95*$BK$7),0)</f>
        <v>6.3080868397003833</v>
      </c>
      <c r="BH293" s="75">
        <f>0.0526*BG293*Observaciones!$F292^1.218</f>
        <v>12.750814928903834</v>
      </c>
      <c r="BI293" s="28"/>
      <c r="BJ293" s="28"/>
      <c r="BK293" s="103"/>
      <c r="BL293" s="38"/>
    </row>
    <row r="294" spans="2:64" s="2" customFormat="1">
      <c r="B294" s="37"/>
      <c r="C294" s="74">
        <v>288</v>
      </c>
      <c r="D294" s="140">
        <f>ETo!$I293*((1-Constantes!$D$19)*ETo!$K293+ETo!$L293)</f>
        <v>2.4996369236696698</v>
      </c>
      <c r="E294" s="75">
        <f>MIN(D294*Constantes!$D$17,0.8*(H293+Observaciones!$F293-F294-G294-Constantes!$D$14))</f>
        <v>1.586171682822342</v>
      </c>
      <c r="F294" s="75">
        <f>IF(Observaciones!$F293&gt;0.05*Constantes!$D$18,((Observaciones!$F293-0.05*Constantes!$D$18)^2)/(Observaciones!$F293+0.95*Constantes!$D$18),0)</f>
        <v>0</v>
      </c>
      <c r="G294" s="75">
        <f>MAX(0,H293+Observaciones!$F293-F294-Constantes!$D$13)</f>
        <v>0</v>
      </c>
      <c r="H294" s="75">
        <f>H293+Observaciones!$F293-F294-E294-G294-I293</f>
        <v>32.740881009318052</v>
      </c>
      <c r="I294" s="75">
        <f>MAX(0,(H294-Constantes!$D$14)*(1-EXP(-Constantes!$D$22)))</f>
        <v>0.34749866770323945</v>
      </c>
      <c r="J294" s="75">
        <f t="shared" si="44"/>
        <v>116.11279177649521</v>
      </c>
      <c r="K294" s="75">
        <f>MAX(0,(J294-Constantes!$D$13)*(1-EXP(-Constantes!$D$23)))</f>
        <v>0.28398679679233252</v>
      </c>
      <c r="L294" s="75">
        <f t="shared" si="45"/>
        <v>0.63148546449557197</v>
      </c>
      <c r="M294" s="75">
        <f>0.0526*F294*Observaciones!$F293^1.218</f>
        <v>0</v>
      </c>
      <c r="N294" s="75">
        <f>M294*Constantes!$D$35</f>
        <v>0</v>
      </c>
      <c r="O294" s="75">
        <f t="shared" si="46"/>
        <v>0</v>
      </c>
      <c r="P294" s="15"/>
      <c r="Q294" s="74">
        <v>288</v>
      </c>
      <c r="R294" s="140">
        <f>ETo!$I293*((1-Constantes!$E$19)*ETo!$K293+ETo!$L293)</f>
        <v>2.4996369236696698</v>
      </c>
      <c r="S294" s="75">
        <f>MIN(R294*Constantes!$E$17,0.8*(AB293+Observaciones!$F293-Y294-AA294-Constantes!$D$14))</f>
        <v>1.586171682822342</v>
      </c>
      <c r="T294" s="75">
        <f>IF(Observaciones!$F293&gt;0.05*Constantes!$E$18,((Observaciones!$F293-0.05*Constantes!$E$18)^2)/(Observaciones!$F293+0.95*Constantes!$E$18),0)</f>
        <v>0</v>
      </c>
      <c r="U294" s="75">
        <f>(T294*Escenarios!$E$9*10000)/1000</f>
        <v>0</v>
      </c>
      <c r="V294" s="75">
        <f>(Observaciones!$F293*Constantes!$E$28)/1000</f>
        <v>16.8</v>
      </c>
      <c r="W294" s="75">
        <f>(R294*Constantes!$E$28)/1000</f>
        <v>9.9985476946786793</v>
      </c>
      <c r="X294" s="75">
        <f t="shared" si="47"/>
        <v>6.8014523053213214</v>
      </c>
      <c r="Y294" s="75">
        <f>IF(X294&gt;Constantes!$E$29,1000*((X294-Constantes!$E$29)/(Escenarios!$E$9*10000)),0)</f>
        <v>0</v>
      </c>
      <c r="Z294" s="75">
        <f>W294*1000/Escenarios!$E$9/10000+S294</f>
        <v>1.6061687782116993</v>
      </c>
      <c r="AA294" s="75">
        <f>MAX(0,AB293+Observaciones!$F293-Y294-Constantes!$D$13)</f>
        <v>0</v>
      </c>
      <c r="AB294" s="75">
        <f>AB293+Observaciones!$F293-Y294-Z294-AA294-AC293</f>
        <v>33.542420646345548</v>
      </c>
      <c r="AC294" s="75">
        <f>MAX(0,(AB294-Constantes!$D$14)*(1-EXP(-Constantes!$D$22)))</f>
        <v>0.35853370074648261</v>
      </c>
      <c r="AD294" s="75">
        <f t="shared" si="48"/>
        <v>118.42307769802029</v>
      </c>
      <c r="AE294" s="75">
        <f>MAX(0,(AD294-Constantes!$D$13)*(1-EXP(-Constantes!$D$23)))</f>
        <v>0.29994510733701862</v>
      </c>
      <c r="AF294" s="75">
        <f t="shared" si="49"/>
        <v>0.65847880808350123</v>
      </c>
      <c r="AG294" s="75">
        <f>0.0526*Y294*Observaciones!$F293^1.218</f>
        <v>0</v>
      </c>
      <c r="AH294" s="75">
        <f>AG294*Constantes!$E$35</f>
        <v>0</v>
      </c>
      <c r="AI294" s="75">
        <f t="shared" si="50"/>
        <v>0</v>
      </c>
      <c r="AJ294" s="15"/>
      <c r="AK294" s="74">
        <v>288</v>
      </c>
      <c r="AL294" s="140">
        <f>ETo!$I293*((1-Constantes!$F$19)*ETo!$K293+ETo!$L293)</f>
        <v>2.4426605793727552</v>
      </c>
      <c r="AM294" s="75">
        <f>MIN(AL294*Constantes!$F$17,0.8*(AV293+Observaciones!$F293-AS294-AU294-Constantes!$D$14))</f>
        <v>1.5500167264529883</v>
      </c>
      <c r="AN294" s="75">
        <f>IF(Observaciones!$F293&gt;0.05*Constantes!$F$18,((Observaciones!$F293-0.05*Constantes!$F$18)^2)/(Observaciones!$F293+0.95*Constantes!$F$18),0)</f>
        <v>0</v>
      </c>
      <c r="AO294" s="75">
        <f>(AN294*Escenarios!$F$9*10000)/1000</f>
        <v>0</v>
      </c>
      <c r="AP294" s="75">
        <f>(Observaciones!$F293*Constantes!$F$28)/1000</f>
        <v>4.2</v>
      </c>
      <c r="AQ294" s="75">
        <f>(AL294*Constantes!$F$28)/1000</f>
        <v>2.4426605793727552</v>
      </c>
      <c r="AR294" s="75">
        <f t="shared" si="51"/>
        <v>1.757339420627245</v>
      </c>
      <c r="AS294" s="75">
        <f>IF(AR294&gt;Constantes!$F$29,1000*((AR294-Constantes!$F$29)/(Escenarios!$F$9*10000)),0)</f>
        <v>0</v>
      </c>
      <c r="AT294" s="75">
        <f>AQ294*1000/Escenarios!$F$9/10000+AM294</f>
        <v>1.5549020476117337</v>
      </c>
      <c r="AU294" s="75">
        <f>MAX(0,AV293+Observaciones!$F293-AS294-Constantes!$D$13)</f>
        <v>0</v>
      </c>
      <c r="AV294" s="75">
        <f>AV293+Observaciones!$F293-AS294-AT294-AU294-AW293</f>
        <v>33.634453528663926</v>
      </c>
      <c r="AW294" s="75">
        <f>MAX(0,(AV294-Constantes!$D$14)*(1-EXP(-Constantes!$D$22)))</f>
        <v>0.35980074463368761</v>
      </c>
      <c r="AX294" s="75">
        <f t="shared" si="52"/>
        <v>118.8632688027234</v>
      </c>
      <c r="AY294" s="75">
        <f>MAX(0,(AX294-Constantes!$D$13)*(1-EXP(-Constantes!$D$23)))</f>
        <v>0.30298572940133156</v>
      </c>
      <c r="AZ294" s="75">
        <f t="shared" si="53"/>
        <v>0.66278647403501911</v>
      </c>
      <c r="BA294" s="75">
        <f>0.0526*AS294*Observaciones!$F293^1.218</f>
        <v>0</v>
      </c>
      <c r="BB294" s="75">
        <f>BA294*Constantes!$F$35</f>
        <v>0</v>
      </c>
      <c r="BC294" s="75">
        <f t="shared" si="54"/>
        <v>0</v>
      </c>
      <c r="BD294" s="15"/>
      <c r="BE294" s="74">
        <v>288</v>
      </c>
      <c r="BF294" s="75">
        <f>0.0526*Observaciones!$F293^2.218</f>
        <v>1.2686816847842202</v>
      </c>
      <c r="BG294" s="75">
        <f>IF(Observaciones!$F293&gt;0.05*$BK$7,((Observaciones!$F293-0.05*$BK$7)^2)/(Observaciones!$F293+0.95*$BK$7),0)</f>
        <v>0.16418262002606004</v>
      </c>
      <c r="BH294" s="75">
        <f>0.0526*BG294*Observaciones!$F293^1.218</f>
        <v>4.9594162615940303E-2</v>
      </c>
      <c r="BI294" s="28"/>
      <c r="BJ294" s="28"/>
      <c r="BK294" s="103"/>
      <c r="BL294" s="38"/>
    </row>
    <row r="295" spans="2:64" s="2" customFormat="1">
      <c r="B295" s="37"/>
      <c r="C295" s="74">
        <v>289</v>
      </c>
      <c r="D295" s="140">
        <f>ETo!$I294*((1-Constantes!$D$19)*ETo!$K294+ETo!$L294)</f>
        <v>2.5485308485670721</v>
      </c>
      <c r="E295" s="75">
        <f>MIN(D295*Constantes!$D$17,0.8*(H294+Observaciones!$F294-F295-G295-Constantes!$D$14))</f>
        <v>1.6171978524231838</v>
      </c>
      <c r="F295" s="75">
        <f>IF(Observaciones!$F294&gt;0.05*Constantes!$D$18,((Observaciones!$F294-0.05*Constantes!$D$18)^2)/(Observaciones!$F294+0.95*Constantes!$D$18),0)</f>
        <v>0.62615249980572629</v>
      </c>
      <c r="G295" s="75">
        <f>MAX(0,H294+Observaciones!$F294-F295-Constantes!$D$13)</f>
        <v>0</v>
      </c>
      <c r="H295" s="75">
        <f>H294+Observaciones!$F294-F295-E295-G295-I294</f>
        <v>42.750031989385903</v>
      </c>
      <c r="I295" s="75">
        <f>MAX(0,(H295-Constantes!$D$14)*(1-EXP(-Constantes!$D$22)))</f>
        <v>0.48529760701641694</v>
      </c>
      <c r="J295" s="75">
        <f t="shared" si="44"/>
        <v>115.82880497970288</v>
      </c>
      <c r="K295" s="75">
        <f>MAX(0,(J295-Constantes!$D$13)*(1-EXP(-Constantes!$D$23)))</f>
        <v>0.28202515669766792</v>
      </c>
      <c r="L295" s="75">
        <f t="shared" si="45"/>
        <v>1.3934752635198111</v>
      </c>
      <c r="M295" s="75">
        <f>0.0526*F295*Observaciones!$F294^1.218</f>
        <v>0.72096998843873183</v>
      </c>
      <c r="N295" s="75">
        <f>M295*Constantes!$D$35</f>
        <v>3.3113427112932705E-3</v>
      </c>
      <c r="O295" s="75">
        <f t="shared" si="46"/>
        <v>237.63196936335089</v>
      </c>
      <c r="P295" s="15"/>
      <c r="Q295" s="74">
        <v>289</v>
      </c>
      <c r="R295" s="140">
        <f>ETo!$I294*((1-Constantes!$E$19)*ETo!$K294+ETo!$L294)</f>
        <v>2.5485308485670721</v>
      </c>
      <c r="S295" s="75">
        <f>MIN(R295*Constantes!$E$17,0.8*(AB294+Observaciones!$F294-Y295-AA295-Constantes!$D$14))</f>
        <v>1.6171978524231838</v>
      </c>
      <c r="T295" s="75">
        <f>IF(Observaciones!$F294&gt;0.05*Constantes!$E$18,((Observaciones!$F294-0.05*Constantes!$E$18)^2)/(Observaciones!$F294+0.95*Constantes!$E$18),0)</f>
        <v>0.62615249980572629</v>
      </c>
      <c r="U295" s="75">
        <f>(T295*Escenarios!$E$9*10000)/1000</f>
        <v>313.07624990286314</v>
      </c>
      <c r="V295" s="75">
        <f>(Observaciones!$F294*Constantes!$E$28)/1000</f>
        <v>50.4</v>
      </c>
      <c r="W295" s="75">
        <f>(R295*Constantes!$E$28)/1000</f>
        <v>10.194123394268289</v>
      </c>
      <c r="X295" s="75">
        <f t="shared" si="47"/>
        <v>353.28212650859484</v>
      </c>
      <c r="Y295" s="75">
        <f>IF(X295&gt;Constantes!$E$29,1000*((X295-Constantes!$E$29)/(Escenarios!$E$9*10000)),0)</f>
        <v>0</v>
      </c>
      <c r="Z295" s="75">
        <f>W295*1000/Escenarios!$E$9/10000+S295</f>
        <v>1.6375860992117204</v>
      </c>
      <c r="AA295" s="75">
        <f>MAX(0,AB294+Observaciones!$F294-Y295-Constantes!$D$13)</f>
        <v>0</v>
      </c>
      <c r="AB295" s="75">
        <f>AB294+Observaciones!$F294-Y295-Z295-AA295-AC294</f>
        <v>44.146300846387341</v>
      </c>
      <c r="AC295" s="75">
        <f>MAX(0,(AB295-Constantes!$D$14)*(1-EXP(-Constantes!$D$22)))</f>
        <v>0.50452045297747528</v>
      </c>
      <c r="AD295" s="75">
        <f t="shared" si="48"/>
        <v>118.12313259068327</v>
      </c>
      <c r="AE295" s="75">
        <f>MAX(0,(AD295-Constantes!$D$13)*(1-EXP(-Constantes!$D$23)))</f>
        <v>0.29787323513944941</v>
      </c>
      <c r="AF295" s="75">
        <f t="shared" si="49"/>
        <v>0.80239368811692469</v>
      </c>
      <c r="AG295" s="75">
        <f>0.0526*Y295*Observaciones!$F294^1.218</f>
        <v>0</v>
      </c>
      <c r="AH295" s="75">
        <f>AG295*Constantes!$E$35</f>
        <v>0</v>
      </c>
      <c r="AI295" s="75">
        <f t="shared" si="50"/>
        <v>0</v>
      </c>
      <c r="AJ295" s="15"/>
      <c r="AK295" s="74">
        <v>289</v>
      </c>
      <c r="AL295" s="140">
        <f>ETo!$I294*((1-Constantes!$F$19)*ETo!$K294+ETo!$L294)</f>
        <v>2.4906168516028067</v>
      </c>
      <c r="AM295" s="75">
        <f>MIN(AL295*Constantes!$F$17,0.8*(AV294+Observaciones!$F294-AS295-AU295-Constantes!$D$14))</f>
        <v>1.5804478983982941</v>
      </c>
      <c r="AN295" s="75">
        <f>IF(Observaciones!$F294&gt;0.05*Constantes!$F$18,((Observaciones!$F294-0.05*Constantes!$F$18)^2)/(Observaciones!$F294+0.95*Constantes!$F$18),0)</f>
        <v>0.41181755944546061</v>
      </c>
      <c r="AO295" s="75">
        <f>(AN295*Escenarios!$F$9*10000)/1000</f>
        <v>205.90877972273032</v>
      </c>
      <c r="AP295" s="75">
        <f>(Observaciones!$F294*Constantes!$F$28)/1000</f>
        <v>12.6</v>
      </c>
      <c r="AQ295" s="75">
        <f>(AL295*Constantes!$F$28)/1000</f>
        <v>2.4906168516028067</v>
      </c>
      <c r="AR295" s="75">
        <f t="shared" si="51"/>
        <v>216.01816287112752</v>
      </c>
      <c r="AS295" s="75">
        <f>IF(AR295&gt;Constantes!$F$29,1000*((AR295-Constantes!$F$29)/(Escenarios!$F$9*10000)),0)</f>
        <v>0.17468338456578444</v>
      </c>
      <c r="AT295" s="75">
        <f>AQ295*1000/Escenarios!$F$9/10000+AM295</f>
        <v>1.5854291321014997</v>
      </c>
      <c r="AU295" s="75">
        <f>MAX(0,AV294+Observaciones!$F294-AS295-Constantes!$D$13)</f>
        <v>0</v>
      </c>
      <c r="AV295" s="75">
        <f>AV294+Observaciones!$F294-AS295-AT295-AU295-AW294</f>
        <v>44.114540267362955</v>
      </c>
      <c r="AW295" s="75">
        <f>MAX(0,(AV295-Constantes!$D$14)*(1-EXP(-Constantes!$D$22)))</f>
        <v>0.50408319570058457</v>
      </c>
      <c r="AX295" s="75">
        <f t="shared" si="52"/>
        <v>118.56028307332207</v>
      </c>
      <c r="AY295" s="75">
        <f>MAX(0,(AX295-Constantes!$D$13)*(1-EXP(-Constantes!$D$23)))</f>
        <v>0.30089285409297883</v>
      </c>
      <c r="AZ295" s="75">
        <f t="shared" si="53"/>
        <v>0.97965943435934788</v>
      </c>
      <c r="BA295" s="75">
        <f>0.0526*AS295*Observaciones!$F294^1.218</f>
        <v>0.20113547065596238</v>
      </c>
      <c r="BB295" s="75">
        <f>BA295*Constantes!$F$35</f>
        <v>3.1421598840875855E-4</v>
      </c>
      <c r="BC295" s="75">
        <f t="shared" si="54"/>
        <v>32.074002187733875</v>
      </c>
      <c r="BD295" s="15"/>
      <c r="BE295" s="74">
        <v>289</v>
      </c>
      <c r="BF295" s="75">
        <f>0.0526*Observaciones!$F294^2.218</f>
        <v>14.508002215349354</v>
      </c>
      <c r="BG295" s="75">
        <f>IF(Observaciones!$F294&gt;0.05*$BK$7,((Observaciones!$F294-0.05*$BK$7)^2)/(Observaciones!$F294+0.95*$BK$7),0)</f>
        <v>2.5957269730569106</v>
      </c>
      <c r="BH295" s="75">
        <f>0.0526*BG295*Observaciones!$F294^1.218</f>
        <v>2.9887946567898225</v>
      </c>
      <c r="BI295" s="28"/>
      <c r="BJ295" s="28"/>
      <c r="BK295" s="103"/>
      <c r="BL295" s="38"/>
    </row>
    <row r="296" spans="2:64" s="2" customFormat="1">
      <c r="B296" s="37"/>
      <c r="C296" s="74">
        <v>290</v>
      </c>
      <c r="D296" s="140">
        <f>ETo!$I295*((1-Constantes!$D$19)*ETo!$K295+ETo!$L295)</f>
        <v>2.5530241500303497</v>
      </c>
      <c r="E296" s="75">
        <f>MIN(D296*Constantes!$D$17,0.8*(H295+Observaciones!$F295-F296-G296-Constantes!$D$14))</f>
        <v>1.6200491255324687</v>
      </c>
      <c r="F296" s="75">
        <f>IF(Observaciones!$F295&gt;0.05*Constantes!$D$18,((Observaciones!$F295-0.05*Constantes!$D$18)^2)/(Observaciones!$F295+0.95*Constantes!$D$18),0)</f>
        <v>0</v>
      </c>
      <c r="G296" s="75">
        <f>MAX(0,H295+Observaciones!$F295-F296-Constantes!$D$13)</f>
        <v>0</v>
      </c>
      <c r="H296" s="75">
        <f>H295+Observaciones!$F295-F296-E296-G296-I295</f>
        <v>40.644685256837015</v>
      </c>
      <c r="I296" s="75">
        <f>MAX(0,(H296-Constantes!$D$14)*(1-EXP(-Constantes!$D$22)))</f>
        <v>0.45631267640547574</v>
      </c>
      <c r="J296" s="75">
        <f t="shared" si="44"/>
        <v>115.54677982300521</v>
      </c>
      <c r="K296" s="75">
        <f>MAX(0,(J296-Constantes!$D$13)*(1-EXP(-Constantes!$D$23)))</f>
        <v>0.28007706664090809</v>
      </c>
      <c r="L296" s="75">
        <f t="shared" si="45"/>
        <v>0.73638974304638383</v>
      </c>
      <c r="M296" s="75">
        <f>0.0526*F296*Observaciones!$F295^1.218</f>
        <v>0</v>
      </c>
      <c r="N296" s="75">
        <f>M296*Constantes!$D$35</f>
        <v>0</v>
      </c>
      <c r="O296" s="75">
        <f t="shared" si="46"/>
        <v>0</v>
      </c>
      <c r="P296" s="15"/>
      <c r="Q296" s="74">
        <v>290</v>
      </c>
      <c r="R296" s="140">
        <f>ETo!$I295*((1-Constantes!$E$19)*ETo!$K295+ETo!$L295)</f>
        <v>2.5530241500303497</v>
      </c>
      <c r="S296" s="75">
        <f>MIN(R296*Constantes!$E$17,0.8*(AB295+Observaciones!$F295-Y296-AA296-Constantes!$D$14))</f>
        <v>1.6200491255324687</v>
      </c>
      <c r="T296" s="75">
        <f>IF(Observaciones!$F295&gt;0.05*Constantes!$E$18,((Observaciones!$F295-0.05*Constantes!$E$18)^2)/(Observaciones!$F295+0.95*Constantes!$E$18),0)</f>
        <v>0</v>
      </c>
      <c r="U296" s="75">
        <f>(T296*Escenarios!$E$9*10000)/1000</f>
        <v>0</v>
      </c>
      <c r="V296" s="75">
        <f>(Observaciones!$F295*Constantes!$E$28)/1000</f>
        <v>0</v>
      </c>
      <c r="W296" s="75">
        <f>(R296*Constantes!$E$28)/1000</f>
        <v>10.212096600121399</v>
      </c>
      <c r="X296" s="75">
        <f t="shared" si="47"/>
        <v>0</v>
      </c>
      <c r="Y296" s="75">
        <f>IF(X296&gt;Constantes!$E$29,1000*((X296-Constantes!$E$29)/(Escenarios!$E$9*10000)),0)</f>
        <v>0</v>
      </c>
      <c r="Z296" s="75">
        <f>W296*1000/Escenarios!$E$9/10000+S296</f>
        <v>1.6404733187327114</v>
      </c>
      <c r="AA296" s="75">
        <f>MAX(0,AB295+Observaciones!$F295-Y296-Constantes!$D$13)</f>
        <v>0</v>
      </c>
      <c r="AB296" s="75">
        <f>AB295+Observaciones!$F295-Y296-Z296-AA296-AC295</f>
        <v>42.001307074677158</v>
      </c>
      <c r="AC296" s="75">
        <f>MAX(0,(AB296-Constantes!$D$14)*(1-EXP(-Constantes!$D$22)))</f>
        <v>0.47498968986243717</v>
      </c>
      <c r="AD296" s="75">
        <f t="shared" si="48"/>
        <v>117.82525935554382</v>
      </c>
      <c r="AE296" s="75">
        <f>MAX(0,(AD296-Constantes!$D$13)*(1-EXP(-Constantes!$D$23)))</f>
        <v>0.29581567440853879</v>
      </c>
      <c r="AF296" s="75">
        <f t="shared" si="49"/>
        <v>0.77080536427097601</v>
      </c>
      <c r="AG296" s="75">
        <f>0.0526*Y296*Observaciones!$F295^1.218</f>
        <v>0</v>
      </c>
      <c r="AH296" s="75">
        <f>AG296*Constantes!$E$35</f>
        <v>0</v>
      </c>
      <c r="AI296" s="75">
        <f t="shared" si="50"/>
        <v>0</v>
      </c>
      <c r="AJ296" s="15"/>
      <c r="AK296" s="74">
        <v>290</v>
      </c>
      <c r="AL296" s="140">
        <f>ETo!$I295*((1-Constantes!$F$19)*ETo!$K295+ETo!$L295)</f>
        <v>2.4950354425904475</v>
      </c>
      <c r="AM296" s="75">
        <f>MIN(AL296*Constantes!$F$17,0.8*(AV295+Observaciones!$F295-AS296-AU296-Constantes!$D$14))</f>
        <v>1.5832517631660943</v>
      </c>
      <c r="AN296" s="75">
        <f>IF(Observaciones!$F295&gt;0.05*Constantes!$F$18,((Observaciones!$F295-0.05*Constantes!$F$18)^2)/(Observaciones!$F295+0.95*Constantes!$F$18),0)</f>
        <v>0</v>
      </c>
      <c r="AO296" s="75">
        <f>(AN296*Escenarios!$F$9*10000)/1000</f>
        <v>0</v>
      </c>
      <c r="AP296" s="75">
        <f>(Observaciones!$F295*Constantes!$F$28)/1000</f>
        <v>0</v>
      </c>
      <c r="AQ296" s="75">
        <f>(AL296*Constantes!$F$28)/1000</f>
        <v>2.4950354425904475</v>
      </c>
      <c r="AR296" s="75">
        <f t="shared" si="51"/>
        <v>0</v>
      </c>
      <c r="AS296" s="75">
        <f>IF(AR296&gt;Constantes!$F$29,1000*((AR296-Constantes!$F$29)/(Escenarios!$F$9*10000)),0)</f>
        <v>0</v>
      </c>
      <c r="AT296" s="75">
        <f>AQ296*1000/Escenarios!$F$9/10000+AM296</f>
        <v>1.5882418340512752</v>
      </c>
      <c r="AU296" s="75">
        <f>MAX(0,AV295+Observaciones!$F295-AS296-Constantes!$D$13)</f>
        <v>0</v>
      </c>
      <c r="AV296" s="75">
        <f>AV295+Observaciones!$F295-AS296-AT296-AU296-AW295</f>
        <v>42.022215237611093</v>
      </c>
      <c r="AW296" s="75">
        <f>MAX(0,(AV296-Constantes!$D$14)*(1-EXP(-Constantes!$D$22)))</f>
        <v>0.47527753872004969</v>
      </c>
      <c r="AX296" s="75">
        <f t="shared" si="52"/>
        <v>118.25939021922909</v>
      </c>
      <c r="AY296" s="75">
        <f>MAX(0,(AX296-Constantes!$D$13)*(1-EXP(-Constantes!$D$23)))</f>
        <v>0.29881443533036833</v>
      </c>
      <c r="AZ296" s="75">
        <f t="shared" si="53"/>
        <v>0.77409197405041796</v>
      </c>
      <c r="BA296" s="75">
        <f>0.0526*AS296*Observaciones!$F295^1.218</f>
        <v>0</v>
      </c>
      <c r="BB296" s="75">
        <f>BA296*Constantes!$F$35</f>
        <v>0</v>
      </c>
      <c r="BC296" s="75">
        <f t="shared" si="54"/>
        <v>0</v>
      </c>
      <c r="BD296" s="15"/>
      <c r="BE296" s="74">
        <v>290</v>
      </c>
      <c r="BF296" s="75">
        <f>0.0526*Observaciones!$F295^2.218</f>
        <v>0</v>
      </c>
      <c r="BG296" s="75">
        <f>IF(Observaciones!$F295&gt;0.05*$BK$7,((Observaciones!$F295-0.05*$BK$7)^2)/(Observaciones!$F295+0.95*$BK$7),0)</f>
        <v>0</v>
      </c>
      <c r="BH296" s="75">
        <f>0.0526*BG296*Observaciones!$F295^1.218</f>
        <v>0</v>
      </c>
      <c r="BI296" s="28"/>
      <c r="BJ296" s="28"/>
      <c r="BK296" s="103"/>
      <c r="BL296" s="38"/>
    </row>
    <row r="297" spans="2:64" s="2" customFormat="1">
      <c r="B297" s="37"/>
      <c r="C297" s="74">
        <v>291</v>
      </c>
      <c r="D297" s="140">
        <f>ETo!$I296*((1-Constantes!$D$19)*ETo!$K296+ETo!$L296)</f>
        <v>2.4867900045121818</v>
      </c>
      <c r="E297" s="75">
        <f>MIN(D297*Constantes!$D$17,0.8*(H296+Observaciones!$F296-F297-G297-Constantes!$D$14))</f>
        <v>1.5780195311293674</v>
      </c>
      <c r="F297" s="75">
        <f>IF(Observaciones!$F296&gt;0.05*Constantes!$D$18,((Observaciones!$F296-0.05*Constantes!$D$18)^2)/(Observaciones!$F296+0.95*Constantes!$D$18),0)</f>
        <v>0</v>
      </c>
      <c r="G297" s="75">
        <f>MAX(0,H296+Observaciones!$F296-F297-Constantes!$D$13)</f>
        <v>0</v>
      </c>
      <c r="H297" s="75">
        <f>H296+Observaciones!$F296-F297-E297-G297-I296</f>
        <v>38.610353049302176</v>
      </c>
      <c r="I297" s="75">
        <f>MAX(0,(H297-Constantes!$D$14)*(1-EXP(-Constantes!$D$22)))</f>
        <v>0.42830542374566671</v>
      </c>
      <c r="J297" s="75">
        <f t="shared" si="44"/>
        <v>115.2667027563643</v>
      </c>
      <c r="K297" s="75">
        <f>MAX(0,(J297-Constantes!$D$13)*(1-EXP(-Constantes!$D$23)))</f>
        <v>0.27814243302510439</v>
      </c>
      <c r="L297" s="75">
        <f t="shared" si="45"/>
        <v>0.70644785677077104</v>
      </c>
      <c r="M297" s="75">
        <f>0.0526*F297*Observaciones!$F296^1.218</f>
        <v>0</v>
      </c>
      <c r="N297" s="75">
        <f>M297*Constantes!$D$35</f>
        <v>0</v>
      </c>
      <c r="O297" s="75">
        <f t="shared" si="46"/>
        <v>0</v>
      </c>
      <c r="P297" s="15"/>
      <c r="Q297" s="74">
        <v>291</v>
      </c>
      <c r="R297" s="140">
        <f>ETo!$I296*((1-Constantes!$E$19)*ETo!$K296+ETo!$L296)</f>
        <v>2.4867900045121818</v>
      </c>
      <c r="S297" s="75">
        <f>MIN(R297*Constantes!$E$17,0.8*(AB296+Observaciones!$F296-Y297-AA297-Constantes!$D$14))</f>
        <v>1.5780195311293674</v>
      </c>
      <c r="T297" s="75">
        <f>IF(Observaciones!$F296&gt;0.05*Constantes!$E$18,((Observaciones!$F296-0.05*Constantes!$E$18)^2)/(Observaciones!$F296+0.95*Constantes!$E$18),0)</f>
        <v>0</v>
      </c>
      <c r="U297" s="75">
        <f>(T297*Escenarios!$E$9*10000)/1000</f>
        <v>0</v>
      </c>
      <c r="V297" s="75">
        <f>(Observaciones!$F296*Constantes!$E$28)/1000</f>
        <v>0</v>
      </c>
      <c r="W297" s="75">
        <f>(R297*Constantes!$E$28)/1000</f>
        <v>9.9471600180487272</v>
      </c>
      <c r="X297" s="75">
        <f t="shared" si="47"/>
        <v>0</v>
      </c>
      <c r="Y297" s="75">
        <f>IF(X297&gt;Constantes!$E$29,1000*((X297-Constantes!$E$29)/(Escenarios!$E$9*10000)),0)</f>
        <v>0</v>
      </c>
      <c r="Z297" s="75">
        <f>W297*1000/Escenarios!$E$9/10000+S297</f>
        <v>1.5979138511654649</v>
      </c>
      <c r="AA297" s="75">
        <f>MAX(0,AB296+Observaciones!$F296-Y297-Constantes!$D$13)</f>
        <v>0</v>
      </c>
      <c r="AB297" s="75">
        <f>AB296+Observaciones!$F296-Y297-Z297-AA297-AC296</f>
        <v>39.928403533649252</v>
      </c>
      <c r="AC297" s="75">
        <f>MAX(0,(AB297-Constantes!$D$14)*(1-EXP(-Constantes!$D$22)))</f>
        <v>0.44645141425634394</v>
      </c>
      <c r="AD297" s="75">
        <f t="shared" si="48"/>
        <v>117.52944368113528</v>
      </c>
      <c r="AE297" s="75">
        <f>MAX(0,(AD297-Constantes!$D$13)*(1-EXP(-Constantes!$D$23)))</f>
        <v>0.29377232628776551</v>
      </c>
      <c r="AF297" s="75">
        <f t="shared" si="49"/>
        <v>0.74022374054410944</v>
      </c>
      <c r="AG297" s="75">
        <f>0.0526*Y297*Observaciones!$F296^1.218</f>
        <v>0</v>
      </c>
      <c r="AH297" s="75">
        <f>AG297*Constantes!$E$35</f>
        <v>0</v>
      </c>
      <c r="AI297" s="75">
        <f t="shared" si="50"/>
        <v>0</v>
      </c>
      <c r="AJ297" s="15"/>
      <c r="AK297" s="74">
        <v>291</v>
      </c>
      <c r="AL297" s="140">
        <f>ETo!$I296*((1-Constantes!$F$19)*ETo!$K296+ETo!$L296)</f>
        <v>2.4301102368293517</v>
      </c>
      <c r="AM297" s="75">
        <f>MIN(AL297*Constantes!$F$17,0.8*(AV296+Observaciones!$F296-AS297-AU297-Constantes!$D$14))</f>
        <v>1.5420527706626241</v>
      </c>
      <c r="AN297" s="75">
        <f>IF(Observaciones!$F296&gt;0.05*Constantes!$F$18,((Observaciones!$F296-0.05*Constantes!$F$18)^2)/(Observaciones!$F296+0.95*Constantes!$F$18),0)</f>
        <v>0</v>
      </c>
      <c r="AO297" s="75">
        <f>(AN297*Escenarios!$F$9*10000)/1000</f>
        <v>0</v>
      </c>
      <c r="AP297" s="75">
        <f>(Observaciones!$F296*Constantes!$F$28)/1000</f>
        <v>0</v>
      </c>
      <c r="AQ297" s="75">
        <f>(AL297*Constantes!$F$28)/1000</f>
        <v>2.4301102368293517</v>
      </c>
      <c r="AR297" s="75">
        <f t="shared" si="51"/>
        <v>0</v>
      </c>
      <c r="AS297" s="75">
        <f>IF(AR297&gt;Constantes!$F$29,1000*((AR297-Constantes!$F$29)/(Escenarios!$F$9*10000)),0)</f>
        <v>0</v>
      </c>
      <c r="AT297" s="75">
        <f>AQ297*1000/Escenarios!$F$9/10000+AM297</f>
        <v>1.5469129911362829</v>
      </c>
      <c r="AU297" s="75">
        <f>MAX(0,AV296+Observaciones!$F296-AS297-Constantes!$D$13)</f>
        <v>0</v>
      </c>
      <c r="AV297" s="75">
        <f>AV296+Observaciones!$F296-AS297-AT297-AU297-AW296</f>
        <v>40.000024707754761</v>
      </c>
      <c r="AW297" s="75">
        <f>MAX(0,(AV297-Constantes!$D$14)*(1-EXP(-Constantes!$D$22)))</f>
        <v>0.44743744412478703</v>
      </c>
      <c r="AX297" s="75">
        <f t="shared" si="52"/>
        <v>117.96057578389872</v>
      </c>
      <c r="AY297" s="75">
        <f>MAX(0,(AX297-Constantes!$D$13)*(1-EXP(-Constantes!$D$23)))</f>
        <v>0.29675037325484427</v>
      </c>
      <c r="AZ297" s="75">
        <f t="shared" si="53"/>
        <v>0.74418781737963124</v>
      </c>
      <c r="BA297" s="75">
        <f>0.0526*AS297*Observaciones!$F296^1.218</f>
        <v>0</v>
      </c>
      <c r="BB297" s="75">
        <f>BA297*Constantes!$F$35</f>
        <v>0</v>
      </c>
      <c r="BC297" s="75">
        <f t="shared" si="54"/>
        <v>0</v>
      </c>
      <c r="BD297" s="15"/>
      <c r="BE297" s="74">
        <v>291</v>
      </c>
      <c r="BF297" s="75">
        <f>0.0526*Observaciones!$F296^2.218</f>
        <v>0</v>
      </c>
      <c r="BG297" s="75">
        <f>IF(Observaciones!$F296&gt;0.05*$BK$7,((Observaciones!$F296-0.05*$BK$7)^2)/(Observaciones!$F296+0.95*$BK$7),0)</f>
        <v>0</v>
      </c>
      <c r="BH297" s="75">
        <f>0.0526*BG297*Observaciones!$F296^1.218</f>
        <v>0</v>
      </c>
      <c r="BI297" s="28"/>
      <c r="BJ297" s="28"/>
      <c r="BK297" s="103"/>
      <c r="BL297" s="38"/>
    </row>
    <row r="298" spans="2:64" s="2" customFormat="1">
      <c r="B298" s="37"/>
      <c r="C298" s="74">
        <v>292</v>
      </c>
      <c r="D298" s="140">
        <f>ETo!$I297*((1-Constantes!$D$19)*ETo!$K297+ETo!$L297)</f>
        <v>2.5065628824412518</v>
      </c>
      <c r="E298" s="75">
        <f>MIN(D298*Constantes!$D$17,0.8*(H297+Observaciones!$F297-F298-G298-Constantes!$D$14))</f>
        <v>1.5905666249740806</v>
      </c>
      <c r="F298" s="75">
        <f>IF(Observaciones!$F297&gt;0.05*Constantes!$D$18,((Observaciones!$F297-0.05*Constantes!$D$18)^2)/(Observaciones!$F297+0.95*Constantes!$D$18),0)</f>
        <v>0.14537781858990201</v>
      </c>
      <c r="G298" s="75">
        <f>MAX(0,H297+Observaciones!$F297-F298-Constantes!$D$13)</f>
        <v>0</v>
      </c>
      <c r="H298" s="75">
        <f>H297+Observaciones!$F297-F298-E298-G298-I297</f>
        <v>44.846103181992525</v>
      </c>
      <c r="I298" s="75">
        <f>MAX(0,(H298-Constantes!$D$14)*(1-EXP(-Constantes!$D$22)))</f>
        <v>0.51415483852798927</v>
      </c>
      <c r="J298" s="75">
        <f t="shared" si="44"/>
        <v>114.98856032333919</v>
      </c>
      <c r="K298" s="75">
        <f>MAX(0,(J298-Constantes!$D$13)*(1-EXP(-Constantes!$D$23)))</f>
        <v>0.27622116289982951</v>
      </c>
      <c r="L298" s="75">
        <f t="shared" si="45"/>
        <v>0.93575382001772067</v>
      </c>
      <c r="M298" s="75">
        <f>0.0526*F298*Observaciones!$F297^1.218</f>
        <v>0.10215416129594236</v>
      </c>
      <c r="N298" s="75">
        <f>M298*Constantes!$D$35</f>
        <v>4.6918379802204745E-4</v>
      </c>
      <c r="O298" s="75">
        <f t="shared" si="46"/>
        <v>50.139661520501448</v>
      </c>
      <c r="P298" s="15"/>
      <c r="Q298" s="74">
        <v>292</v>
      </c>
      <c r="R298" s="140">
        <f>ETo!$I297*((1-Constantes!$E$19)*ETo!$K297+ETo!$L297)</f>
        <v>2.5065628824412518</v>
      </c>
      <c r="S298" s="75">
        <f>MIN(R298*Constantes!$E$17,0.8*(AB297+Observaciones!$F297-Y298-AA298-Constantes!$D$14))</f>
        <v>1.5905666249740806</v>
      </c>
      <c r="T298" s="75">
        <f>IF(Observaciones!$F297&gt;0.05*Constantes!$E$18,((Observaciones!$F297-0.05*Constantes!$E$18)^2)/(Observaciones!$F297+0.95*Constantes!$E$18),0)</f>
        <v>0.14537781858990201</v>
      </c>
      <c r="U298" s="75">
        <f>(T298*Escenarios!$E$9*10000)/1000</f>
        <v>72.688909294951003</v>
      </c>
      <c r="V298" s="75">
        <f>(Observaciones!$F297*Constantes!$E$28)/1000</f>
        <v>33.6</v>
      </c>
      <c r="W298" s="75">
        <f>(R298*Constantes!$E$28)/1000</f>
        <v>10.026251529765007</v>
      </c>
      <c r="X298" s="75">
        <f t="shared" si="47"/>
        <v>96.262657765185992</v>
      </c>
      <c r="Y298" s="75">
        <f>IF(X298&gt;Constantes!$E$29,1000*((X298-Constantes!$E$29)/(Escenarios!$E$9*10000)),0)</f>
        <v>0</v>
      </c>
      <c r="Z298" s="75">
        <f>W298*1000/Escenarios!$E$9/10000+S298</f>
        <v>1.6106191280336106</v>
      </c>
      <c r="AA298" s="75">
        <f>MAX(0,AB297+Observaciones!$F297-Y298-Constantes!$D$13)</f>
        <v>0</v>
      </c>
      <c r="AB298" s="75">
        <f>AB297+Observaciones!$F297-Y298-Z298-AA298-AC297</f>
        <v>46.271332991359294</v>
      </c>
      <c r="AC298" s="75">
        <f>MAX(0,(AB298-Constantes!$D$14)*(1-EXP(-Constantes!$D$22)))</f>
        <v>0.53377639847841496</v>
      </c>
      <c r="AD298" s="75">
        <f t="shared" si="48"/>
        <v>117.23567135484751</v>
      </c>
      <c r="AE298" s="75">
        <f>MAX(0,(AD298-Constantes!$D$13)*(1-EXP(-Constantes!$D$23)))</f>
        <v>0.29174309260346015</v>
      </c>
      <c r="AF298" s="75">
        <f t="shared" si="49"/>
        <v>0.82551949108187506</v>
      </c>
      <c r="AG298" s="75">
        <f>0.0526*Y298*Observaciones!$F297^1.218</f>
        <v>0</v>
      </c>
      <c r="AH298" s="75">
        <f>AG298*Constantes!$E$35</f>
        <v>0</v>
      </c>
      <c r="AI298" s="75">
        <f t="shared" si="50"/>
        <v>0</v>
      </c>
      <c r="AJ298" s="15"/>
      <c r="AK298" s="74">
        <v>292</v>
      </c>
      <c r="AL298" s="140">
        <f>ETo!$I297*((1-Constantes!$F$19)*ETo!$K297+ETo!$L297)</f>
        <v>2.449503720522499</v>
      </c>
      <c r="AM298" s="75">
        <f>MIN(AL298*Constantes!$F$17,0.8*(AV297+Observaciones!$F297-AS298-AU298-Constantes!$D$14))</f>
        <v>1.5543591157858139</v>
      </c>
      <c r="AN298" s="75">
        <f>IF(Observaciones!$F297&gt;0.05*Constantes!$F$18,((Observaciones!$F297-0.05*Constantes!$F$18)^2)/(Observaciones!$F297+0.95*Constantes!$F$18),0)</f>
        <v>6.8309999543563593E-2</v>
      </c>
      <c r="AO298" s="75">
        <f>(AN298*Escenarios!$F$9*10000)/1000</f>
        <v>34.154999771781796</v>
      </c>
      <c r="AP298" s="75">
        <f>(Observaciones!$F297*Constantes!$F$28)/1000</f>
        <v>8.4</v>
      </c>
      <c r="AQ298" s="75">
        <f>(AL298*Constantes!$F$28)/1000</f>
        <v>2.449503720522499</v>
      </c>
      <c r="AR298" s="75">
        <f t="shared" si="51"/>
        <v>40.105496051259294</v>
      </c>
      <c r="AS298" s="75">
        <f>IF(AR298&gt;Constantes!$F$29,1000*((AR298-Constantes!$F$29)/(Escenarios!$F$9*10000)),0)</f>
        <v>0</v>
      </c>
      <c r="AT298" s="75">
        <f>AQ298*1000/Escenarios!$F$9/10000+AM298</f>
        <v>1.559258123226859</v>
      </c>
      <c r="AU298" s="75">
        <f>MAX(0,AV297+Observaciones!$F297-AS298-Constantes!$D$13)</f>
        <v>0</v>
      </c>
      <c r="AV298" s="75">
        <f>AV297+Observaciones!$F297-AS298-AT298-AU298-AW297</f>
        <v>46.393329140403111</v>
      </c>
      <c r="AW298" s="75">
        <f>MAX(0,(AV298-Constantes!$D$14)*(1-EXP(-Constantes!$D$22)))</f>
        <v>0.53545595551297331</v>
      </c>
      <c r="AX298" s="75">
        <f t="shared" si="52"/>
        <v>117.66382541064388</v>
      </c>
      <c r="AY298" s="75">
        <f>MAX(0,(AX298-Constantes!$D$13)*(1-EXP(-Constantes!$D$23)))</f>
        <v>0.29470056869752514</v>
      </c>
      <c r="AZ298" s="75">
        <f t="shared" si="53"/>
        <v>0.83015652421049846</v>
      </c>
      <c r="BA298" s="75">
        <f>0.0526*AS298*Observaciones!$F297^1.218</f>
        <v>0</v>
      </c>
      <c r="BB298" s="75">
        <f>BA298*Constantes!$F$35</f>
        <v>0</v>
      </c>
      <c r="BC298" s="75">
        <f t="shared" si="54"/>
        <v>0</v>
      </c>
      <c r="BD298" s="15"/>
      <c r="BE298" s="74">
        <v>292</v>
      </c>
      <c r="BF298" s="75">
        <f>0.0526*Observaciones!$F297^2.218</f>
        <v>5.9025163756688794</v>
      </c>
      <c r="BG298" s="75">
        <f>IF(Observaciones!$F297&gt;0.05*$BK$7,((Observaciones!$F297-0.05*$BK$7)^2)/(Observaciones!$F297+0.95*$BK$7),0)</f>
        <v>1.0765073981812185</v>
      </c>
      <c r="BH298" s="75">
        <f>0.0526*BG298*Observaciones!$F297^1.218</f>
        <v>0.75644077932063547</v>
      </c>
      <c r="BI298" s="28"/>
      <c r="BJ298" s="28"/>
      <c r="BK298" s="103"/>
      <c r="BL298" s="38"/>
    </row>
    <row r="299" spans="2:64" s="2" customFormat="1">
      <c r="B299" s="37"/>
      <c r="C299" s="74">
        <v>293</v>
      </c>
      <c r="D299" s="140">
        <f>ETo!$I298*((1-Constantes!$D$19)*ETo!$K298+ETo!$L298)</f>
        <v>2.4554892724192174</v>
      </c>
      <c r="E299" s="75">
        <f>MIN(D299*Constantes!$D$17,0.8*(H298+Observaciones!$F298-F299-G299-Constantes!$D$14))</f>
        <v>1.5581573125698092</v>
      </c>
      <c r="F299" s="75">
        <f>IF(Observaciones!$F298&gt;0.05*Constantes!$D$18,((Observaciones!$F298-0.05*Constantes!$D$18)^2)/(Observaciones!$F298+0.95*Constantes!$D$18),0)</f>
        <v>0</v>
      </c>
      <c r="G299" s="75">
        <f>MAX(0,H298+Observaciones!$F298-F299-Constantes!$D$13)</f>
        <v>0</v>
      </c>
      <c r="H299" s="75">
        <f>H298+Observaciones!$F298-F299-E299-G299-I298</f>
        <v>46.173791030894726</v>
      </c>
      <c r="I299" s="75">
        <f>MAX(0,(H299-Constantes!$D$14)*(1-EXP(-Constantes!$D$22)))</f>
        <v>0.53243350948440216</v>
      </c>
      <c r="J299" s="75">
        <f t="shared" si="44"/>
        <v>114.71233916043936</v>
      </c>
      <c r="K299" s="75">
        <f>MAX(0,(J299-Constantes!$D$13)*(1-EXP(-Constantes!$D$23)))</f>
        <v>0.27431316395671168</v>
      </c>
      <c r="L299" s="75">
        <f t="shared" si="45"/>
        <v>0.80674667344111384</v>
      </c>
      <c r="M299" s="75">
        <f>0.0526*F299*Observaciones!$F298^1.218</f>
        <v>0</v>
      </c>
      <c r="N299" s="75">
        <f>M299*Constantes!$D$35</f>
        <v>0</v>
      </c>
      <c r="O299" s="75">
        <f t="shared" si="46"/>
        <v>0</v>
      </c>
      <c r="P299" s="15"/>
      <c r="Q299" s="74">
        <v>293</v>
      </c>
      <c r="R299" s="140">
        <f>ETo!$I298*((1-Constantes!$E$19)*ETo!$K298+ETo!$L298)</f>
        <v>2.4554892724192174</v>
      </c>
      <c r="S299" s="75">
        <f>MIN(R299*Constantes!$E$17,0.8*(AB298+Observaciones!$F298-Y299-AA299-Constantes!$D$14))</f>
        <v>1.5581573125698092</v>
      </c>
      <c r="T299" s="75">
        <f>IF(Observaciones!$F298&gt;0.05*Constantes!$E$18,((Observaciones!$F298-0.05*Constantes!$E$18)^2)/(Observaciones!$F298+0.95*Constantes!$E$18),0)</f>
        <v>0</v>
      </c>
      <c r="U299" s="75">
        <f>(T299*Escenarios!$E$9*10000)/1000</f>
        <v>0</v>
      </c>
      <c r="V299" s="75">
        <f>(Observaciones!$F298*Constantes!$E$28)/1000</f>
        <v>13.6</v>
      </c>
      <c r="W299" s="75">
        <f>(R299*Constantes!$E$28)/1000</f>
        <v>9.8219570896768698</v>
      </c>
      <c r="X299" s="75">
        <f t="shared" si="47"/>
        <v>3.7780429103231299</v>
      </c>
      <c r="Y299" s="75">
        <f>IF(X299&gt;Constantes!$E$29,1000*((X299-Constantes!$E$29)/(Escenarios!$E$9*10000)),0)</f>
        <v>0</v>
      </c>
      <c r="Z299" s="75">
        <f>W299*1000/Escenarios!$E$9/10000+S299</f>
        <v>1.577801226749163</v>
      </c>
      <c r="AA299" s="75">
        <f>MAX(0,AB298+Observaciones!$F298-Y299-Constantes!$D$13)</f>
        <v>0</v>
      </c>
      <c r="AB299" s="75">
        <f>AB298+Observaciones!$F298-Y299-Z299-AA299-AC298</f>
        <v>47.559755366131711</v>
      </c>
      <c r="AC299" s="75">
        <f>MAX(0,(AB299-Constantes!$D$14)*(1-EXP(-Constantes!$D$22)))</f>
        <v>0.55151449004927466</v>
      </c>
      <c r="AD299" s="75">
        <f t="shared" si="48"/>
        <v>116.94392826224406</v>
      </c>
      <c r="AE299" s="75">
        <f>MAX(0,(AD299-Constantes!$D$13)*(1-EXP(-Constantes!$D$23)))</f>
        <v>0.28972787586008858</v>
      </c>
      <c r="AF299" s="75">
        <f t="shared" si="49"/>
        <v>0.8412423659093633</v>
      </c>
      <c r="AG299" s="75">
        <f>0.0526*Y299*Observaciones!$F298^1.218</f>
        <v>0</v>
      </c>
      <c r="AH299" s="75">
        <f>AG299*Constantes!$E$35</f>
        <v>0</v>
      </c>
      <c r="AI299" s="75">
        <f t="shared" si="50"/>
        <v>0</v>
      </c>
      <c r="AJ299" s="15"/>
      <c r="AK299" s="74">
        <v>293</v>
      </c>
      <c r="AL299" s="140">
        <f>ETo!$I298*((1-Constantes!$F$19)*ETo!$K298+ETo!$L298)</f>
        <v>2.3994674988036149</v>
      </c>
      <c r="AM299" s="75">
        <f>MIN(AL299*Constantes!$F$17,0.8*(AV298+Observaciones!$F298-AS299-AU299-Constantes!$D$14))</f>
        <v>1.5226080893649854</v>
      </c>
      <c r="AN299" s="75">
        <f>IF(Observaciones!$F298&gt;0.05*Constantes!$F$18,((Observaciones!$F298-0.05*Constantes!$F$18)^2)/(Observaciones!$F298+0.95*Constantes!$F$18),0)</f>
        <v>0</v>
      </c>
      <c r="AO299" s="75">
        <f>(AN299*Escenarios!$F$9*10000)/1000</f>
        <v>0</v>
      </c>
      <c r="AP299" s="75">
        <f>(Observaciones!$F298*Constantes!$F$28)/1000</f>
        <v>3.4</v>
      </c>
      <c r="AQ299" s="75">
        <f>(AL299*Constantes!$F$28)/1000</f>
        <v>2.3994674988036149</v>
      </c>
      <c r="AR299" s="75">
        <f t="shared" si="51"/>
        <v>1.000532501196385</v>
      </c>
      <c r="AS299" s="75">
        <f>IF(AR299&gt;Constantes!$F$29,1000*((AR299-Constantes!$F$29)/(Escenarios!$F$9*10000)),0)</f>
        <v>0</v>
      </c>
      <c r="AT299" s="75">
        <f>AQ299*1000/Escenarios!$F$9/10000+AM299</f>
        <v>1.5274070243625926</v>
      </c>
      <c r="AU299" s="75">
        <f>MAX(0,AV298+Observaciones!$F298-AS299-Constantes!$D$13)</f>
        <v>0</v>
      </c>
      <c r="AV299" s="75">
        <f>AV298+Observaciones!$F298-AS299-AT299-AU299-AW298</f>
        <v>47.730466160527541</v>
      </c>
      <c r="AW299" s="75">
        <f>MAX(0,(AV299-Constantes!$D$14)*(1-EXP(-Constantes!$D$22)))</f>
        <v>0.55386471600189546</v>
      </c>
      <c r="AX299" s="75">
        <f t="shared" si="52"/>
        <v>117.36912484194636</v>
      </c>
      <c r="AY299" s="75">
        <f>MAX(0,(AX299-Constantes!$D$13)*(1-EXP(-Constantes!$D$23)))</f>
        <v>0.29266492317453896</v>
      </c>
      <c r="AZ299" s="75">
        <f t="shared" si="53"/>
        <v>0.84652963917643442</v>
      </c>
      <c r="BA299" s="75">
        <f>0.0526*AS299*Observaciones!$F298^1.218</f>
        <v>0</v>
      </c>
      <c r="BB299" s="75">
        <f>BA299*Constantes!$F$35</f>
        <v>0</v>
      </c>
      <c r="BC299" s="75">
        <f t="shared" si="54"/>
        <v>0</v>
      </c>
      <c r="BD299" s="15"/>
      <c r="BE299" s="74">
        <v>293</v>
      </c>
      <c r="BF299" s="75">
        <f>0.0526*Observaciones!$F298^2.218</f>
        <v>0.79397345371627714</v>
      </c>
      <c r="BG299" s="75">
        <f>IF(Observaciones!$F298&gt;0.05*$BK$7,((Observaciones!$F298-0.05*$BK$7)^2)/(Observaciones!$F298+0.95*$BK$7),0)</f>
        <v>7.6652401060814793E-2</v>
      </c>
      <c r="BH299" s="75">
        <f>0.0526*BG299*Observaciones!$F298^1.218</f>
        <v>1.7899991648794227E-2</v>
      </c>
      <c r="BI299" s="28"/>
      <c r="BJ299" s="28"/>
      <c r="BK299" s="103"/>
      <c r="BL299" s="38"/>
    </row>
    <row r="300" spans="2:64" s="2" customFormat="1">
      <c r="B300" s="37"/>
      <c r="C300" s="74">
        <v>294</v>
      </c>
      <c r="D300" s="140">
        <f>ETo!$I299*((1-Constantes!$D$19)*ETo!$K299+ETo!$L299)</f>
        <v>2.5090494008266186</v>
      </c>
      <c r="E300" s="75">
        <f>MIN(D300*Constantes!$D$17,0.8*(H299+Observaciones!$F299-F300-G300-Constantes!$D$14))</f>
        <v>1.5921444721463396</v>
      </c>
      <c r="F300" s="75">
        <f>IF(Observaciones!$F299&gt;0.05*Constantes!$D$18,((Observaciones!$F299-0.05*Constantes!$D$18)^2)/(Observaciones!$F299+0.95*Constantes!$D$18),0)</f>
        <v>0</v>
      </c>
      <c r="G300" s="75">
        <f>MAX(0,H299+Observaciones!$F299-F300-Constantes!$D$13)</f>
        <v>0</v>
      </c>
      <c r="H300" s="75">
        <f>H299+Observaciones!$F299-F300-E300-G300-I299</f>
        <v>44.04921304926399</v>
      </c>
      <c r="I300" s="75">
        <f>MAX(0,(H300-Constantes!$D$14)*(1-EXP(-Constantes!$D$22)))</f>
        <v>0.50318381658438938</v>
      </c>
      <c r="J300" s="75">
        <f t="shared" si="44"/>
        <v>114.43802599648265</v>
      </c>
      <c r="K300" s="75">
        <f>MAX(0,(J300-Constantes!$D$13)*(1-EXP(-Constantes!$D$23)))</f>
        <v>0.27241834452499963</v>
      </c>
      <c r="L300" s="75">
        <f t="shared" si="45"/>
        <v>0.77560216110938907</v>
      </c>
      <c r="M300" s="75">
        <f>0.0526*F300*Observaciones!$F299^1.218</f>
        <v>0</v>
      </c>
      <c r="N300" s="75">
        <f>M300*Constantes!$D$35</f>
        <v>0</v>
      </c>
      <c r="O300" s="75">
        <f t="shared" si="46"/>
        <v>0</v>
      </c>
      <c r="P300" s="15"/>
      <c r="Q300" s="74">
        <v>294</v>
      </c>
      <c r="R300" s="140">
        <f>ETo!$I299*((1-Constantes!$E$19)*ETo!$K299+ETo!$L299)</f>
        <v>2.5090494008266186</v>
      </c>
      <c r="S300" s="75">
        <f>MIN(R300*Constantes!$E$17,0.8*(AB299+Observaciones!$F299-Y300-AA300-Constantes!$D$14))</f>
        <v>1.5921444721463396</v>
      </c>
      <c r="T300" s="75">
        <f>IF(Observaciones!$F299&gt;0.05*Constantes!$E$18,((Observaciones!$F299-0.05*Constantes!$E$18)^2)/(Observaciones!$F299+0.95*Constantes!$E$18),0)</f>
        <v>0</v>
      </c>
      <c r="U300" s="75">
        <f>(T300*Escenarios!$E$9*10000)/1000</f>
        <v>0</v>
      </c>
      <c r="V300" s="75">
        <f>(Observaciones!$F299*Constantes!$E$28)/1000</f>
        <v>0</v>
      </c>
      <c r="W300" s="75">
        <f>(R300*Constantes!$E$28)/1000</f>
        <v>10.036197603306475</v>
      </c>
      <c r="X300" s="75">
        <f t="shared" si="47"/>
        <v>0</v>
      </c>
      <c r="Y300" s="75">
        <f>IF(X300&gt;Constantes!$E$29,1000*((X300-Constantes!$E$29)/(Escenarios!$E$9*10000)),0)</f>
        <v>0</v>
      </c>
      <c r="Z300" s="75">
        <f>W300*1000/Escenarios!$E$9/10000+S300</f>
        <v>1.6122168673529524</v>
      </c>
      <c r="AA300" s="75">
        <f>MAX(0,AB299+Observaciones!$F299-Y300-Constantes!$D$13)</f>
        <v>0</v>
      </c>
      <c r="AB300" s="75">
        <f>AB299+Observaciones!$F299-Y300-Z300-AA300-AC299</f>
        <v>45.396024008729484</v>
      </c>
      <c r="AC300" s="75">
        <f>MAX(0,(AB300-Constantes!$D$14)*(1-EXP(-Constantes!$D$22)))</f>
        <v>0.52172576105493318</v>
      </c>
      <c r="AD300" s="75">
        <f t="shared" si="48"/>
        <v>116.65420038638396</v>
      </c>
      <c r="AE300" s="75">
        <f>MAX(0,(AD300-Constantes!$D$13)*(1-EXP(-Constantes!$D$23)))</f>
        <v>0.28772657923556705</v>
      </c>
      <c r="AF300" s="75">
        <f t="shared" si="49"/>
        <v>0.80945234029050028</v>
      </c>
      <c r="AG300" s="75">
        <f>0.0526*Y300*Observaciones!$F299^1.218</f>
        <v>0</v>
      </c>
      <c r="AH300" s="75">
        <f>AG300*Constantes!$E$35</f>
        <v>0</v>
      </c>
      <c r="AI300" s="75">
        <f t="shared" si="50"/>
        <v>0</v>
      </c>
      <c r="AJ300" s="15"/>
      <c r="AK300" s="74">
        <v>294</v>
      </c>
      <c r="AL300" s="140">
        <f>ETo!$I299*((1-Constantes!$F$19)*ETo!$K299+ETo!$L299)</f>
        <v>2.4519654901605268</v>
      </c>
      <c r="AM300" s="75">
        <f>MIN(AL300*Constantes!$F$17,0.8*(AV299+Observaciones!$F299-AS300-AU300-Constantes!$D$14))</f>
        <v>1.5559212583724016</v>
      </c>
      <c r="AN300" s="75">
        <f>IF(Observaciones!$F299&gt;0.05*Constantes!$F$18,((Observaciones!$F299-0.05*Constantes!$F$18)^2)/(Observaciones!$F299+0.95*Constantes!$F$18),0)</f>
        <v>0</v>
      </c>
      <c r="AO300" s="75">
        <f>(AN300*Escenarios!$F$9*10000)/1000</f>
        <v>0</v>
      </c>
      <c r="AP300" s="75">
        <f>(Observaciones!$F299*Constantes!$F$28)/1000</f>
        <v>0</v>
      </c>
      <c r="AQ300" s="75">
        <f>(AL300*Constantes!$F$28)/1000</f>
        <v>2.4519654901605268</v>
      </c>
      <c r="AR300" s="75">
        <f t="shared" si="51"/>
        <v>0</v>
      </c>
      <c r="AS300" s="75">
        <f>IF(AR300&gt;Constantes!$F$29,1000*((AR300-Constantes!$F$29)/(Escenarios!$F$9*10000)),0)</f>
        <v>0</v>
      </c>
      <c r="AT300" s="75">
        <f>AQ300*1000/Escenarios!$F$9/10000+AM300</f>
        <v>1.5608251893527227</v>
      </c>
      <c r="AU300" s="75">
        <f>MAX(0,AV299+Observaciones!$F299-AS300-Constantes!$D$13)</f>
        <v>0</v>
      </c>
      <c r="AV300" s="75">
        <f>AV299+Observaciones!$F299-AS300-AT300-AU300-AW299</f>
        <v>45.615776255172925</v>
      </c>
      <c r="AW300" s="75">
        <f>MAX(0,(AV300-Constantes!$D$14)*(1-EXP(-Constantes!$D$22)))</f>
        <v>0.52475115516996818</v>
      </c>
      <c r="AX300" s="75">
        <f t="shared" si="52"/>
        <v>117.07645991877182</v>
      </c>
      <c r="AY300" s="75">
        <f>MAX(0,(AX300-Constantes!$D$13)*(1-EXP(-Constantes!$D$23)))</f>
        <v>0.29064333888229127</v>
      </c>
      <c r="AZ300" s="75">
        <f t="shared" si="53"/>
        <v>0.8153944940522595</v>
      </c>
      <c r="BA300" s="75">
        <f>0.0526*AS300*Observaciones!$F299^1.218</f>
        <v>0</v>
      </c>
      <c r="BB300" s="75">
        <f>BA300*Constantes!$F$35</f>
        <v>0</v>
      </c>
      <c r="BC300" s="75">
        <f t="shared" si="54"/>
        <v>0</v>
      </c>
      <c r="BD300" s="15"/>
      <c r="BE300" s="74">
        <v>294</v>
      </c>
      <c r="BF300" s="75">
        <f>0.0526*Observaciones!$F299^2.218</f>
        <v>0</v>
      </c>
      <c r="BG300" s="75">
        <f>IF(Observaciones!$F299&gt;0.05*$BK$7,((Observaciones!$F299-0.05*$BK$7)^2)/(Observaciones!$F299+0.95*$BK$7),0)</f>
        <v>0</v>
      </c>
      <c r="BH300" s="75">
        <f>0.0526*BG300*Observaciones!$F299^1.218</f>
        <v>0</v>
      </c>
      <c r="BI300" s="28"/>
      <c r="BJ300" s="28"/>
      <c r="BK300" s="103"/>
      <c r="BL300" s="38"/>
    </row>
    <row r="301" spans="2:64" s="2" customFormat="1">
      <c r="B301" s="37"/>
      <c r="C301" s="74">
        <v>295</v>
      </c>
      <c r="D301" s="140">
        <f>ETo!$I300*((1-Constantes!$D$19)*ETo!$K300+ETo!$L300)</f>
        <v>2.5336994912379764</v>
      </c>
      <c r="E301" s="75">
        <f>MIN(D301*Constantes!$D$17,0.8*(H300+Observaciones!$F300-F301-G301-Constantes!$D$14))</f>
        <v>1.6077864539954896</v>
      </c>
      <c r="F301" s="75">
        <f>IF(Observaciones!$F300&gt;0.05*Constantes!$D$18,((Observaciones!$F300-0.05*Constantes!$D$18)^2)/(Observaciones!$F300+0.95*Constantes!$D$18),0)</f>
        <v>0</v>
      </c>
      <c r="G301" s="75">
        <f>MAX(0,H300+Observaciones!$F300-F301-Constantes!$D$13)</f>
        <v>0</v>
      </c>
      <c r="H301" s="75">
        <f>H300+Observaciones!$F300-F301-E301-G301-I300</f>
        <v>44.438242778684113</v>
      </c>
      <c r="I301" s="75">
        <f>MAX(0,(H301-Constantes!$D$14)*(1-EXP(-Constantes!$D$22)))</f>
        <v>0.50853970383018465</v>
      </c>
      <c r="J301" s="75">
        <f t="shared" si="44"/>
        <v>114.16560765195766</v>
      </c>
      <c r="K301" s="75">
        <f>MAX(0,(J301-Constantes!$D$13)*(1-EXP(-Constantes!$D$23)))</f>
        <v>0.27053661356715814</v>
      </c>
      <c r="L301" s="75">
        <f t="shared" si="45"/>
        <v>0.77907631739734273</v>
      </c>
      <c r="M301" s="75">
        <f>0.0526*F301*Observaciones!$F300^1.218</f>
        <v>0</v>
      </c>
      <c r="N301" s="75">
        <f>M301*Constantes!$D$35</f>
        <v>0</v>
      </c>
      <c r="O301" s="75">
        <f t="shared" si="46"/>
        <v>0</v>
      </c>
      <c r="P301" s="15"/>
      <c r="Q301" s="74">
        <v>295</v>
      </c>
      <c r="R301" s="140">
        <f>ETo!$I300*((1-Constantes!$E$19)*ETo!$K300+ETo!$L300)</f>
        <v>2.5336994912379764</v>
      </c>
      <c r="S301" s="75">
        <f>MIN(R301*Constantes!$E$17,0.8*(AB300+Observaciones!$F300-Y301-AA301-Constantes!$D$14))</f>
        <v>1.6077864539954896</v>
      </c>
      <c r="T301" s="75">
        <f>IF(Observaciones!$F300&gt;0.05*Constantes!$E$18,((Observaciones!$F300-0.05*Constantes!$E$18)^2)/(Observaciones!$F300+0.95*Constantes!$E$18),0)</f>
        <v>0</v>
      </c>
      <c r="U301" s="75">
        <f>(T301*Escenarios!$E$9*10000)/1000</f>
        <v>0</v>
      </c>
      <c r="V301" s="75">
        <f>(Observaciones!$F300*Constantes!$E$28)/1000</f>
        <v>10</v>
      </c>
      <c r="W301" s="75">
        <f>(R301*Constantes!$E$28)/1000</f>
        <v>10.134797964951906</v>
      </c>
      <c r="X301" s="75">
        <f t="shared" si="47"/>
        <v>0</v>
      </c>
      <c r="Y301" s="75">
        <f>IF(X301&gt;Constantes!$E$29,1000*((X301-Constantes!$E$29)/(Escenarios!$E$9*10000)),0)</f>
        <v>0</v>
      </c>
      <c r="Z301" s="75">
        <f>W301*1000/Escenarios!$E$9/10000+S301</f>
        <v>1.6280560499253933</v>
      </c>
      <c r="AA301" s="75">
        <f>MAX(0,AB300+Observaciones!$F300-Y301-Constantes!$D$13)</f>
        <v>0</v>
      </c>
      <c r="AB301" s="75">
        <f>AB300+Observaciones!$F300-Y301-Z301-AA301-AC300</f>
        <v>45.746242197749162</v>
      </c>
      <c r="AC301" s="75">
        <f>MAX(0,(AB301-Constantes!$D$14)*(1-EXP(-Constantes!$D$22)))</f>
        <v>0.52654731835496771</v>
      </c>
      <c r="AD301" s="75">
        <f t="shared" si="48"/>
        <v>116.3664738071484</v>
      </c>
      <c r="AE301" s="75">
        <f>MAX(0,(AD301-Constantes!$D$13)*(1-EXP(-Constantes!$D$23)))</f>
        <v>0.28573910657661133</v>
      </c>
      <c r="AF301" s="75">
        <f t="shared" si="49"/>
        <v>0.8122864249315791</v>
      </c>
      <c r="AG301" s="75">
        <f>0.0526*Y301*Observaciones!$F300^1.218</f>
        <v>0</v>
      </c>
      <c r="AH301" s="75">
        <f>AG301*Constantes!$E$35</f>
        <v>0</v>
      </c>
      <c r="AI301" s="75">
        <f t="shared" si="50"/>
        <v>0</v>
      </c>
      <c r="AJ301" s="15"/>
      <c r="AK301" s="74">
        <v>295</v>
      </c>
      <c r="AL301" s="140">
        <f>ETo!$I300*((1-Constantes!$F$19)*ETo!$K300+ETo!$L300)</f>
        <v>2.4761410415100888</v>
      </c>
      <c r="AM301" s="75">
        <f>MIN(AL301*Constantes!$F$17,0.8*(AV300+Observaciones!$F300-AS301-AU301-Constantes!$D$14))</f>
        <v>1.5712621163202818</v>
      </c>
      <c r="AN301" s="75">
        <f>IF(Observaciones!$F300&gt;0.05*Constantes!$F$18,((Observaciones!$F300-0.05*Constantes!$F$18)^2)/(Observaciones!$F300+0.95*Constantes!$F$18),0)</f>
        <v>0</v>
      </c>
      <c r="AO301" s="75">
        <f>(AN301*Escenarios!$F$9*10000)/1000</f>
        <v>0</v>
      </c>
      <c r="AP301" s="75">
        <f>(Observaciones!$F300*Constantes!$F$28)/1000</f>
        <v>2.5</v>
      </c>
      <c r="AQ301" s="75">
        <f>(AL301*Constantes!$F$28)/1000</f>
        <v>2.4761410415100888</v>
      </c>
      <c r="AR301" s="75">
        <f t="shared" si="51"/>
        <v>2.3858958489911153E-2</v>
      </c>
      <c r="AS301" s="75">
        <f>IF(AR301&gt;Constantes!$F$29,1000*((AR301-Constantes!$F$29)/(Escenarios!$F$9*10000)),0)</f>
        <v>0</v>
      </c>
      <c r="AT301" s="75">
        <f>AQ301*1000/Escenarios!$F$9/10000+AM301</f>
        <v>1.5762143984033019</v>
      </c>
      <c r="AU301" s="75">
        <f>MAX(0,AV300+Observaciones!$F300-AS301-Constantes!$D$13)</f>
        <v>0</v>
      </c>
      <c r="AV301" s="75">
        <f>AV300+Observaciones!$F300-AS301-AT301-AU301-AW300</f>
        <v>46.014810701599657</v>
      </c>
      <c r="AW301" s="75">
        <f>MAX(0,(AV301-Constantes!$D$14)*(1-EXP(-Constantes!$D$22)))</f>
        <v>0.53024478031125388</v>
      </c>
      <c r="AX301" s="75">
        <f t="shared" si="52"/>
        <v>116.78581657988953</v>
      </c>
      <c r="AY301" s="75">
        <f>MAX(0,(AX301-Constantes!$D$13)*(1-EXP(-Constantes!$D$23)))</f>
        <v>0.28863571869276672</v>
      </c>
      <c r="AZ301" s="75">
        <f t="shared" si="53"/>
        <v>0.8188804990040206</v>
      </c>
      <c r="BA301" s="75">
        <f>0.0526*AS301*Observaciones!$F300^1.218</f>
        <v>0</v>
      </c>
      <c r="BB301" s="75">
        <f>BA301*Constantes!$F$35</f>
        <v>0</v>
      </c>
      <c r="BC301" s="75">
        <f t="shared" si="54"/>
        <v>0</v>
      </c>
      <c r="BD301" s="15"/>
      <c r="BE301" s="74">
        <v>295</v>
      </c>
      <c r="BF301" s="75">
        <f>0.0526*Observaciones!$F300^2.218</f>
        <v>0.40143633905347276</v>
      </c>
      <c r="BG301" s="75">
        <f>IF(Observaciones!$F300&gt;0.05*$BK$7,((Observaciones!$F300-0.05*$BK$7)^2)/(Observaciones!$F300+0.95*$BK$7),0)</f>
        <v>1.6667444764761515E-2</v>
      </c>
      <c r="BH301" s="75">
        <f>0.0526*BG301*Observaciones!$F300^1.218</f>
        <v>2.6763672030967324E-3</v>
      </c>
      <c r="BI301" s="28"/>
      <c r="BJ301" s="28"/>
      <c r="BK301" s="103"/>
      <c r="BL301" s="38"/>
    </row>
    <row r="302" spans="2:64" s="2" customFormat="1">
      <c r="B302" s="37"/>
      <c r="C302" s="74">
        <v>296</v>
      </c>
      <c r="D302" s="140">
        <f>ETo!$I301*((1-Constantes!$D$19)*ETo!$K301+ETo!$L301)</f>
        <v>2.5661506774959411</v>
      </c>
      <c r="E302" s="75">
        <f>MIN(D302*Constantes!$D$17,0.8*(H301+Observaciones!$F301-F302-G302-Constantes!$D$14))</f>
        <v>1.628378705705714</v>
      </c>
      <c r="F302" s="75">
        <f>IF(Observaciones!$F301&gt;0.05*Constantes!$D$18,((Observaciones!$F301-0.05*Constantes!$D$18)^2)/(Observaciones!$F301+0.95*Constantes!$D$18),0)</f>
        <v>0</v>
      </c>
      <c r="G302" s="75">
        <f>MAX(0,H301+Observaciones!$F301-F302-Constantes!$D$13)</f>
        <v>0</v>
      </c>
      <c r="H302" s="75">
        <f>H301+Observaciones!$F301-F302-E302-G302-I301</f>
        <v>45.501324369148215</v>
      </c>
      <c r="I302" s="75">
        <f>MAX(0,(H302-Constantes!$D$14)*(1-EXP(-Constantes!$D$22)))</f>
        <v>0.52317546223377365</v>
      </c>
      <c r="J302" s="75">
        <f t="shared" si="44"/>
        <v>113.8950710383905</v>
      </c>
      <c r="K302" s="75">
        <f>MAX(0,(J302-Constantes!$D$13)*(1-EXP(-Constantes!$D$23)))</f>
        <v>0.26866788067449415</v>
      </c>
      <c r="L302" s="75">
        <f t="shared" si="45"/>
        <v>0.79184334290826786</v>
      </c>
      <c r="M302" s="75">
        <f>0.0526*F302*Observaciones!$F301^1.218</f>
        <v>0</v>
      </c>
      <c r="N302" s="75">
        <f>M302*Constantes!$D$35</f>
        <v>0</v>
      </c>
      <c r="O302" s="75">
        <f t="shared" si="46"/>
        <v>0</v>
      </c>
      <c r="P302" s="15"/>
      <c r="Q302" s="74">
        <v>296</v>
      </c>
      <c r="R302" s="140">
        <f>ETo!$I301*((1-Constantes!$E$19)*ETo!$K301+ETo!$L301)</f>
        <v>2.5661506774959411</v>
      </c>
      <c r="S302" s="75">
        <f>MIN(R302*Constantes!$E$17,0.8*(AB301+Observaciones!$F301-Y302-AA302-Constantes!$D$14))</f>
        <v>1.628378705705714</v>
      </c>
      <c r="T302" s="75">
        <f>IF(Observaciones!$F301&gt;0.05*Constantes!$E$18,((Observaciones!$F301-0.05*Constantes!$E$18)^2)/(Observaciones!$F301+0.95*Constantes!$E$18),0)</f>
        <v>0</v>
      </c>
      <c r="U302" s="75">
        <f>(T302*Escenarios!$E$9*10000)/1000</f>
        <v>0</v>
      </c>
      <c r="V302" s="75">
        <f>(Observaciones!$F301*Constantes!$E$28)/1000</f>
        <v>12.8</v>
      </c>
      <c r="W302" s="75">
        <f>(R302*Constantes!$E$28)/1000</f>
        <v>10.264602709983764</v>
      </c>
      <c r="X302" s="75">
        <f t="shared" si="47"/>
        <v>2.5353972900162365</v>
      </c>
      <c r="Y302" s="75">
        <f>IF(X302&gt;Constantes!$E$29,1000*((X302-Constantes!$E$29)/(Escenarios!$E$9*10000)),0)</f>
        <v>0</v>
      </c>
      <c r="Z302" s="75">
        <f>W302*1000/Escenarios!$E$9/10000+S302</f>
        <v>1.6489079111256815</v>
      </c>
      <c r="AA302" s="75">
        <f>MAX(0,AB301+Observaciones!$F301-Y302-Constantes!$D$13)</f>
        <v>0</v>
      </c>
      <c r="AB302" s="75">
        <f>AB301+Observaciones!$F301-Y302-Z302-AA302-AC301</f>
        <v>46.770786968268517</v>
      </c>
      <c r="AC302" s="75">
        <f>MAX(0,(AB302-Constantes!$D$14)*(1-EXP(-Constantes!$D$22)))</f>
        <v>0.5406525289704911</v>
      </c>
      <c r="AD302" s="75">
        <f t="shared" si="48"/>
        <v>116.08073470057178</v>
      </c>
      <c r="AE302" s="75">
        <f>MAX(0,(AD302-Constantes!$D$13)*(1-EXP(-Constantes!$D$23)))</f>
        <v>0.28376536239411609</v>
      </c>
      <c r="AF302" s="75">
        <f t="shared" si="49"/>
        <v>0.82441789136460719</v>
      </c>
      <c r="AG302" s="75">
        <f>0.0526*Y302*Observaciones!$F301^1.218</f>
        <v>0</v>
      </c>
      <c r="AH302" s="75">
        <f>AG302*Constantes!$E$35</f>
        <v>0</v>
      </c>
      <c r="AI302" s="75">
        <f t="shared" si="50"/>
        <v>0</v>
      </c>
      <c r="AJ302" s="15"/>
      <c r="AK302" s="74">
        <v>296</v>
      </c>
      <c r="AL302" s="140">
        <f>ETo!$I301*((1-Constantes!$F$19)*ETo!$K301+ETo!$L301)</f>
        <v>2.5079711804601326</v>
      </c>
      <c r="AM302" s="75">
        <f>MIN(AL302*Constantes!$F$17,0.8*(AV301+Observaciones!$F301-AS302-AU302-Constantes!$D$14))</f>
        <v>1.5914602757348655</v>
      </c>
      <c r="AN302" s="75">
        <f>IF(Observaciones!$F301&gt;0.05*Constantes!$F$18,((Observaciones!$F301-0.05*Constantes!$F$18)^2)/(Observaciones!$F301+0.95*Constantes!$F$18),0)</f>
        <v>0</v>
      </c>
      <c r="AO302" s="75">
        <f>(AN302*Escenarios!$F$9*10000)/1000</f>
        <v>0</v>
      </c>
      <c r="AP302" s="75">
        <f>(Observaciones!$F301*Constantes!$F$28)/1000</f>
        <v>3.2</v>
      </c>
      <c r="AQ302" s="75">
        <f>(AL302*Constantes!$F$28)/1000</f>
        <v>2.5079711804601326</v>
      </c>
      <c r="AR302" s="75">
        <f t="shared" si="51"/>
        <v>0.69202881953986761</v>
      </c>
      <c r="AS302" s="75">
        <f>IF(AR302&gt;Constantes!$F$29,1000*((AR302-Constantes!$F$29)/(Escenarios!$F$9*10000)),0)</f>
        <v>0</v>
      </c>
      <c r="AT302" s="75">
        <f>AQ302*1000/Escenarios!$F$9/10000+AM302</f>
        <v>1.5964762180957857</v>
      </c>
      <c r="AU302" s="75">
        <f>MAX(0,AV301+Observaciones!$F301-AS302-Constantes!$D$13)</f>
        <v>0</v>
      </c>
      <c r="AV302" s="75">
        <f>AV301+Observaciones!$F301-AS302-AT302-AU302-AW301</f>
        <v>47.088089703192615</v>
      </c>
      <c r="AW302" s="75">
        <f>MAX(0,(AV302-Constantes!$D$14)*(1-EXP(-Constantes!$D$22)))</f>
        <v>0.54502092948725656</v>
      </c>
      <c r="AX302" s="75">
        <f t="shared" si="52"/>
        <v>116.49718086119677</v>
      </c>
      <c r="AY302" s="75">
        <f>MAX(0,(AX302-Constantes!$D$13)*(1-EXP(-Constantes!$D$23)))</f>
        <v>0.28664196614886206</v>
      </c>
      <c r="AZ302" s="75">
        <f t="shared" si="53"/>
        <v>0.83166289563611862</v>
      </c>
      <c r="BA302" s="75">
        <f>0.0526*AS302*Observaciones!$F301^1.218</f>
        <v>0</v>
      </c>
      <c r="BB302" s="75">
        <f>BA302*Constantes!$F$35</f>
        <v>0</v>
      </c>
      <c r="BC302" s="75">
        <f t="shared" si="54"/>
        <v>0</v>
      </c>
      <c r="BD302" s="15"/>
      <c r="BE302" s="74">
        <v>296</v>
      </c>
      <c r="BF302" s="75">
        <f>0.0526*Observaciones!$F301^2.218</f>
        <v>0.69407818724181081</v>
      </c>
      <c r="BG302" s="75">
        <f>IF(Observaciones!$F301&gt;0.05*$BK$7,((Observaciones!$F301-0.05*$BK$7)^2)/(Observaciones!$F301+0.95*$BK$7),0)</f>
        <v>5.9703226397170815E-2</v>
      </c>
      <c r="BH302" s="75">
        <f>0.0526*BG302*Observaciones!$F301^1.218</f>
        <v>1.2949595984448673E-2</v>
      </c>
      <c r="BI302" s="28"/>
      <c r="BJ302" s="28"/>
      <c r="BK302" s="103"/>
      <c r="BL302" s="38"/>
    </row>
    <row r="303" spans="2:64" s="2" customFormat="1">
      <c r="B303" s="37"/>
      <c r="C303" s="74">
        <v>297</v>
      </c>
      <c r="D303" s="140">
        <f>ETo!$I302*((1-Constantes!$D$19)*ETo!$K302+ETo!$L302)</f>
        <v>2.3957297331034311</v>
      </c>
      <c r="E303" s="75">
        <f>MIN(D303*Constantes!$D$17,0.8*(H302+Observaciones!$F302-F303-G303-Constantes!$D$14))</f>
        <v>1.52023624965718</v>
      </c>
      <c r="F303" s="75">
        <f>IF(Observaciones!$F302&gt;0.05*Constantes!$D$18,((Observaciones!$F302-0.05*Constantes!$D$18)^2)/(Observaciones!$F302+0.95*Constantes!$D$18),0)</f>
        <v>0</v>
      </c>
      <c r="G303" s="75">
        <f>MAX(0,H302+Observaciones!$F302-F303-Constantes!$D$13)</f>
        <v>0</v>
      </c>
      <c r="H303" s="75">
        <f>H302+Observaciones!$F302-F303-E303-G303-I302</f>
        <v>45.257912657257258</v>
      </c>
      <c r="I303" s="75">
        <f>MAX(0,(H303-Constantes!$D$14)*(1-EXP(-Constantes!$D$22)))</f>
        <v>0.51982434126639354</v>
      </c>
      <c r="J303" s="75">
        <f t="shared" si="44"/>
        <v>113.626403157716</v>
      </c>
      <c r="K303" s="75">
        <f>MAX(0,(J303-Constantes!$D$13)*(1-EXP(-Constantes!$D$23)))</f>
        <v>0.26681205606281316</v>
      </c>
      <c r="L303" s="75">
        <f t="shared" si="45"/>
        <v>0.78663639732920676</v>
      </c>
      <c r="M303" s="75">
        <f>0.0526*F303*Observaciones!$F302^1.218</f>
        <v>0</v>
      </c>
      <c r="N303" s="75">
        <f>M303*Constantes!$D$35</f>
        <v>0</v>
      </c>
      <c r="O303" s="75">
        <f t="shared" si="46"/>
        <v>0</v>
      </c>
      <c r="P303" s="15"/>
      <c r="Q303" s="74">
        <v>297</v>
      </c>
      <c r="R303" s="140">
        <f>ETo!$I302*((1-Constantes!$E$19)*ETo!$K302+ETo!$L302)</f>
        <v>2.3957297331034311</v>
      </c>
      <c r="S303" s="75">
        <f>MIN(R303*Constantes!$E$17,0.8*(AB302+Observaciones!$F302-Y303-AA303-Constantes!$D$14))</f>
        <v>1.52023624965718</v>
      </c>
      <c r="T303" s="75">
        <f>IF(Observaciones!$F302&gt;0.05*Constantes!$E$18,((Observaciones!$F302-0.05*Constantes!$E$18)^2)/(Observaciones!$F302+0.95*Constantes!$E$18),0)</f>
        <v>0</v>
      </c>
      <c r="U303" s="75">
        <f>(T303*Escenarios!$E$9*10000)/1000</f>
        <v>0</v>
      </c>
      <c r="V303" s="75">
        <f>(Observaciones!$F302*Constantes!$E$28)/1000</f>
        <v>7.2</v>
      </c>
      <c r="W303" s="75">
        <f>(R303*Constantes!$E$28)/1000</f>
        <v>9.5829189324137243</v>
      </c>
      <c r="X303" s="75">
        <f t="shared" si="47"/>
        <v>0</v>
      </c>
      <c r="Y303" s="75">
        <f>IF(X303&gt;Constantes!$E$29,1000*((X303-Constantes!$E$29)/(Escenarios!$E$9*10000)),0)</f>
        <v>0</v>
      </c>
      <c r="Z303" s="75">
        <f>W303*1000/Escenarios!$E$9/10000+S303</f>
        <v>1.5394020875220074</v>
      </c>
      <c r="AA303" s="75">
        <f>MAX(0,AB302+Observaciones!$F302-Y303-Constantes!$D$13)</f>
        <v>0</v>
      </c>
      <c r="AB303" s="75">
        <f>AB302+Observaciones!$F302-Y303-Z303-AA303-AC302</f>
        <v>46.490732351776018</v>
      </c>
      <c r="AC303" s="75">
        <f>MAX(0,(AB303-Constantes!$D$14)*(1-EXP(-Constantes!$D$22)))</f>
        <v>0.53679693430723996</v>
      </c>
      <c r="AD303" s="75">
        <f t="shared" si="48"/>
        <v>115.79696933817766</v>
      </c>
      <c r="AE303" s="75">
        <f>MAX(0,(AD303-Constantes!$D$13)*(1-EXP(-Constantes!$D$23)))</f>
        <v>0.28180525185856758</v>
      </c>
      <c r="AF303" s="75">
        <f t="shared" si="49"/>
        <v>0.81860218616580749</v>
      </c>
      <c r="AG303" s="75">
        <f>0.0526*Y303*Observaciones!$F302^1.218</f>
        <v>0</v>
      </c>
      <c r="AH303" s="75">
        <f>AG303*Constantes!$E$35</f>
        <v>0</v>
      </c>
      <c r="AI303" s="75">
        <f t="shared" si="50"/>
        <v>0</v>
      </c>
      <c r="AJ303" s="15"/>
      <c r="AK303" s="74">
        <v>297</v>
      </c>
      <c r="AL303" s="140">
        <f>ETo!$I302*((1-Constantes!$F$19)*ETo!$K302+ETo!$L302)</f>
        <v>2.3409992330765865</v>
      </c>
      <c r="AM303" s="75">
        <f>MIN(AL303*Constantes!$F$17,0.8*(AV302+Observaciones!$F302-AS303-AU303-Constantes!$D$14))</f>
        <v>1.4855064180935458</v>
      </c>
      <c r="AN303" s="75">
        <f>IF(Observaciones!$F302&gt;0.05*Constantes!$F$18,((Observaciones!$F302-0.05*Constantes!$F$18)^2)/(Observaciones!$F302+0.95*Constantes!$F$18),0)</f>
        <v>0</v>
      </c>
      <c r="AO303" s="75">
        <f>(AN303*Escenarios!$F$9*10000)/1000</f>
        <v>0</v>
      </c>
      <c r="AP303" s="75">
        <f>(Observaciones!$F302*Constantes!$F$28)/1000</f>
        <v>1.8</v>
      </c>
      <c r="AQ303" s="75">
        <f>(AL303*Constantes!$F$28)/1000</f>
        <v>2.3409992330765865</v>
      </c>
      <c r="AR303" s="75">
        <f t="shared" si="51"/>
        <v>0</v>
      </c>
      <c r="AS303" s="75">
        <f>IF(AR303&gt;Constantes!$F$29,1000*((AR303-Constantes!$F$29)/(Escenarios!$F$9*10000)),0)</f>
        <v>0</v>
      </c>
      <c r="AT303" s="75">
        <f>AQ303*1000/Escenarios!$F$9/10000+AM303</f>
        <v>1.490188416559699</v>
      </c>
      <c r="AU303" s="75">
        <f>MAX(0,AV302+Observaciones!$F302-AS303-Constantes!$D$13)</f>
        <v>0</v>
      </c>
      <c r="AV303" s="75">
        <f>AV302+Observaciones!$F302-AS303-AT303-AU303-AW302</f>
        <v>46.852880357145658</v>
      </c>
      <c r="AW303" s="75">
        <f>MAX(0,(AV303-Constantes!$D$14)*(1-EXP(-Constantes!$D$22)))</f>
        <v>0.54178273291430434</v>
      </c>
      <c r="AX303" s="75">
        <f t="shared" si="52"/>
        <v>116.2105388950479</v>
      </c>
      <c r="AY303" s="75">
        <f>MAX(0,(AX303-Constantes!$D$13)*(1-EXP(-Constantes!$D$23)))</f>
        <v>0.2846619854597518</v>
      </c>
      <c r="AZ303" s="75">
        <f t="shared" si="53"/>
        <v>0.8264447183740562</v>
      </c>
      <c r="BA303" s="75">
        <f>0.0526*AS303*Observaciones!$F302^1.218</f>
        <v>0</v>
      </c>
      <c r="BB303" s="75">
        <f>BA303*Constantes!$F$35</f>
        <v>0</v>
      </c>
      <c r="BC303" s="75">
        <f t="shared" si="54"/>
        <v>0</v>
      </c>
      <c r="BD303" s="15"/>
      <c r="BE303" s="74">
        <v>297</v>
      </c>
      <c r="BF303" s="75">
        <f>0.0526*Observaciones!$F302^2.218</f>
        <v>0.19372254258423433</v>
      </c>
      <c r="BG303" s="75">
        <f>IF(Observaciones!$F302&gt;0.05*$BK$7,((Observaciones!$F302-0.05*$BK$7)^2)/(Observaciones!$F302+0.95*$BK$7),0)</f>
        <v>1.3395249151634377E-4</v>
      </c>
      <c r="BH303" s="75">
        <f>0.0526*BG303*Observaciones!$F302^1.218</f>
        <v>1.441645402335511E-5</v>
      </c>
      <c r="BI303" s="28"/>
      <c r="BJ303" s="28"/>
      <c r="BK303" s="103"/>
      <c r="BL303" s="38"/>
    </row>
    <row r="304" spans="2:64" s="2" customFormat="1">
      <c r="B304" s="37"/>
      <c r="C304" s="74">
        <v>298</v>
      </c>
      <c r="D304" s="140">
        <f>ETo!$I303*((1-Constantes!$D$19)*ETo!$K303+ETo!$L303)</f>
        <v>2.4067032354152658</v>
      </c>
      <c r="E304" s="75">
        <f>MIN(D304*Constantes!$D$17,0.8*(H303+Observaciones!$F303-F304-G304-Constantes!$D$14))</f>
        <v>1.5271996044002618</v>
      </c>
      <c r="F304" s="75">
        <f>IF(Observaciones!$F303&gt;0.05*Constantes!$D$18,((Observaciones!$F303-0.05*Constantes!$D$18)^2)/(Observaciones!$F303+0.95*Constantes!$D$18),0)</f>
        <v>1.4054184267997909E-2</v>
      </c>
      <c r="G304" s="75">
        <f>MAX(0,H303+Observaciones!$F303-F304-Constantes!$D$13)</f>
        <v>0</v>
      </c>
      <c r="H304" s="75">
        <f>H303+Observaciones!$F303-F304-E304-G304-I303</f>
        <v>48.996834527322605</v>
      </c>
      <c r="I304" s="75">
        <f>MAX(0,(H304-Constantes!$D$14)*(1-EXP(-Constantes!$D$22)))</f>
        <v>0.57129918352782516</v>
      </c>
      <c r="J304" s="75">
        <f t="shared" si="44"/>
        <v>113.35959110165318</v>
      </c>
      <c r="K304" s="75">
        <f>MAX(0,(J304-Constantes!$D$13)*(1-EXP(-Constantes!$D$23)))</f>
        <v>0.26496905056810538</v>
      </c>
      <c r="L304" s="75">
        <f t="shared" si="45"/>
        <v>0.85032241836392841</v>
      </c>
      <c r="M304" s="75">
        <f>0.0526*F304*Observaciones!$F303^1.218</f>
        <v>6.2899426212414322E-3</v>
      </c>
      <c r="N304" s="75">
        <f>M304*Constantes!$D$35</f>
        <v>2.888907442375555E-5</v>
      </c>
      <c r="O304" s="75">
        <f t="shared" si="46"/>
        <v>3.3974259410142178</v>
      </c>
      <c r="P304" s="15"/>
      <c r="Q304" s="74">
        <v>298</v>
      </c>
      <c r="R304" s="140">
        <f>ETo!$I303*((1-Constantes!$E$19)*ETo!$K303+ETo!$L303)</f>
        <v>2.4067032354152658</v>
      </c>
      <c r="S304" s="75">
        <f>MIN(R304*Constantes!$E$17,0.8*(AB303+Observaciones!$F303-Y304-AA304-Constantes!$D$14))</f>
        <v>1.5271996044002618</v>
      </c>
      <c r="T304" s="75">
        <f>IF(Observaciones!$F303&gt;0.05*Constantes!$E$18,((Observaciones!$F303-0.05*Constantes!$E$18)^2)/(Observaciones!$F303+0.95*Constantes!$E$18),0)</f>
        <v>1.4054184267997909E-2</v>
      </c>
      <c r="U304" s="75">
        <f>(T304*Escenarios!$E$9*10000)/1000</f>
        <v>7.0270921339989547</v>
      </c>
      <c r="V304" s="75">
        <f>(Observaciones!$F303*Constantes!$E$28)/1000</f>
        <v>23.2</v>
      </c>
      <c r="W304" s="75">
        <f>(R304*Constantes!$E$28)/1000</f>
        <v>9.626812941661063</v>
      </c>
      <c r="X304" s="75">
        <f t="shared" si="47"/>
        <v>20.600279192337894</v>
      </c>
      <c r="Y304" s="75">
        <f>IF(X304&gt;Constantes!$E$29,1000*((X304-Constantes!$E$29)/(Escenarios!$E$9*10000)),0)</f>
        <v>0</v>
      </c>
      <c r="Z304" s="75">
        <f>W304*1000/Escenarios!$E$9/10000+S304</f>
        <v>1.5464532302835838</v>
      </c>
      <c r="AA304" s="75">
        <f>MAX(0,AB303+Observaciones!$F303-Y304-Constantes!$D$13)</f>
        <v>0</v>
      </c>
      <c r="AB304" s="75">
        <f>AB303+Observaciones!$F303-Y304-Z304-AA304-AC303</f>
        <v>50.207482187185192</v>
      </c>
      <c r="AC304" s="75">
        <f>MAX(0,(AB304-Constantes!$D$14)*(1-EXP(-Constantes!$D$22)))</f>
        <v>0.58796652761557655</v>
      </c>
      <c r="AD304" s="75">
        <f t="shared" si="48"/>
        <v>115.51516408631909</v>
      </c>
      <c r="AE304" s="75">
        <f>MAX(0,(AD304-Constantes!$D$13)*(1-EXP(-Constantes!$D$23)))</f>
        <v>0.27985868079548726</v>
      </c>
      <c r="AF304" s="75">
        <f t="shared" si="49"/>
        <v>0.86782520841106381</v>
      </c>
      <c r="AG304" s="75">
        <f>0.0526*Y304*Observaciones!$F303^1.218</f>
        <v>0</v>
      </c>
      <c r="AH304" s="75">
        <f>AG304*Constantes!$E$35</f>
        <v>0</v>
      </c>
      <c r="AI304" s="75">
        <f t="shared" si="50"/>
        <v>0</v>
      </c>
      <c r="AJ304" s="15"/>
      <c r="AK304" s="74">
        <v>298</v>
      </c>
      <c r="AL304" s="140">
        <f>ETo!$I303*((1-Constantes!$F$19)*ETo!$K303+ETo!$L303)</f>
        <v>2.3517558998370962</v>
      </c>
      <c r="AM304" s="75">
        <f>MIN(AL304*Constantes!$F$17,0.8*(AV303+Observaciones!$F303-AS304-AU304-Constantes!$D$14))</f>
        <v>1.4923321774890457</v>
      </c>
      <c r="AN304" s="75">
        <f>IF(Observaciones!$F303&gt;0.05*Constantes!$F$18,((Observaciones!$F303-0.05*Constantes!$F$18)^2)/(Observaciones!$F303+0.95*Constantes!$F$18),0)</f>
        <v>3.5755182354761737E-4</v>
      </c>
      <c r="AO304" s="75">
        <f>(AN304*Escenarios!$F$9*10000)/1000</f>
        <v>0.17877591177380867</v>
      </c>
      <c r="AP304" s="75">
        <f>(Observaciones!$F303*Constantes!$F$28)/1000</f>
        <v>5.8</v>
      </c>
      <c r="AQ304" s="75">
        <f>(AL304*Constantes!$F$28)/1000</f>
        <v>2.3517558998370962</v>
      </c>
      <c r="AR304" s="75">
        <f t="shared" si="51"/>
        <v>3.627020011936712</v>
      </c>
      <c r="AS304" s="75">
        <f>IF(AR304&gt;Constantes!$F$29,1000*((AR304-Constantes!$F$29)/(Escenarios!$F$9*10000)),0)</f>
        <v>0</v>
      </c>
      <c r="AT304" s="75">
        <f>AQ304*1000/Escenarios!$F$9/10000+AM304</f>
        <v>1.4970356892887198</v>
      </c>
      <c r="AU304" s="75">
        <f>MAX(0,AV303+Observaciones!$F303-AS304-Constantes!$D$13)</f>
        <v>0</v>
      </c>
      <c r="AV304" s="75">
        <f>AV303+Observaciones!$F303-AS304-AT304-AU304-AW303</f>
        <v>50.614061934942626</v>
      </c>
      <c r="AW304" s="75">
        <f>MAX(0,(AV304-Constantes!$D$14)*(1-EXP(-Constantes!$D$22)))</f>
        <v>0.5935640311499687</v>
      </c>
      <c r="AX304" s="75">
        <f t="shared" si="52"/>
        <v>115.92587690958815</v>
      </c>
      <c r="AY304" s="75">
        <f>MAX(0,(AX304-Constantes!$D$13)*(1-EXP(-Constantes!$D$23)))</f>
        <v>0.28269568149628616</v>
      </c>
      <c r="AZ304" s="75">
        <f t="shared" si="53"/>
        <v>0.8762597126462548</v>
      </c>
      <c r="BA304" s="75">
        <f>0.0526*AS304*Observaciones!$F303^1.218</f>
        <v>0</v>
      </c>
      <c r="BB304" s="75">
        <f>BA304*Constantes!$F$35</f>
        <v>0</v>
      </c>
      <c r="BC304" s="75">
        <f t="shared" si="54"/>
        <v>0</v>
      </c>
      <c r="BD304" s="15"/>
      <c r="BE304" s="74">
        <v>298</v>
      </c>
      <c r="BF304" s="75">
        <f>0.0526*Observaciones!$F303^2.218</f>
        <v>2.5957868850681649</v>
      </c>
      <c r="BG304" s="75">
        <f>IF(Observaciones!$F303&gt;0.05*$BK$7,((Observaciones!$F303-0.05*$BK$7)^2)/(Observaciones!$F303+0.95*$BK$7),0)</f>
        <v>0.42760102492926944</v>
      </c>
      <c r="BH304" s="75">
        <f>0.0526*BG304*Observaciones!$F303^1.218</f>
        <v>0.19137260906087983</v>
      </c>
      <c r="BI304" s="28"/>
      <c r="BJ304" s="28"/>
      <c r="BK304" s="103"/>
      <c r="BL304" s="38"/>
    </row>
    <row r="305" spans="2:64" s="2" customFormat="1">
      <c r="B305" s="37"/>
      <c r="C305" s="74">
        <v>299</v>
      </c>
      <c r="D305" s="140">
        <f>ETo!$I304*((1-Constantes!$D$19)*ETo!$K304+ETo!$L304)</f>
        <v>2.4861901787387919</v>
      </c>
      <c r="E305" s="75">
        <f>MIN(D305*Constantes!$D$17,0.8*(H304+Observaciones!$F304-F305-G305-Constantes!$D$14))</f>
        <v>1.5776389051883082</v>
      </c>
      <c r="F305" s="75">
        <f>IF(Observaciones!$F304&gt;0.05*Constantes!$D$18,((Observaciones!$F304-0.05*Constantes!$D$18)^2)/(Observaciones!$F304+0.95*Constantes!$D$18),0)</f>
        <v>0</v>
      </c>
      <c r="G305" s="75">
        <f>MAX(0,H304+Observaciones!$F304-F305-Constantes!$D$13)</f>
        <v>0</v>
      </c>
      <c r="H305" s="75">
        <f>H304+Observaciones!$F304-F305-E305-G305-I304</f>
        <v>48.547896438606472</v>
      </c>
      <c r="I305" s="75">
        <f>MAX(0,(H305-Constantes!$D$14)*(1-EXP(-Constantes!$D$22)))</f>
        <v>0.56511852019628372</v>
      </c>
      <c r="J305" s="75">
        <f t="shared" si="44"/>
        <v>113.09462205108507</v>
      </c>
      <c r="K305" s="75">
        <f>MAX(0,(J305-Constantes!$D$13)*(1-EXP(-Constantes!$D$23)))</f>
        <v>0.2631387756422619</v>
      </c>
      <c r="L305" s="75">
        <f t="shared" si="45"/>
        <v>0.82825729583854568</v>
      </c>
      <c r="M305" s="75">
        <f>0.0526*F305*Observaciones!$F304^1.218</f>
        <v>0</v>
      </c>
      <c r="N305" s="75">
        <f>M305*Constantes!$D$35</f>
        <v>0</v>
      </c>
      <c r="O305" s="75">
        <f t="shared" si="46"/>
        <v>0</v>
      </c>
      <c r="P305" s="15"/>
      <c r="Q305" s="74">
        <v>299</v>
      </c>
      <c r="R305" s="140">
        <f>ETo!$I304*((1-Constantes!$E$19)*ETo!$K304+ETo!$L304)</f>
        <v>2.4861901787387919</v>
      </c>
      <c r="S305" s="75">
        <f>MIN(R305*Constantes!$E$17,0.8*(AB304+Observaciones!$F304-Y305-AA305-Constantes!$D$14))</f>
        <v>1.5776389051883082</v>
      </c>
      <c r="T305" s="75">
        <f>IF(Observaciones!$F304&gt;0.05*Constantes!$E$18,((Observaciones!$F304-0.05*Constantes!$E$18)^2)/(Observaciones!$F304+0.95*Constantes!$E$18),0)</f>
        <v>0</v>
      </c>
      <c r="U305" s="75">
        <f>(T305*Escenarios!$E$9*10000)/1000</f>
        <v>0</v>
      </c>
      <c r="V305" s="75">
        <f>(Observaciones!$F304*Constantes!$E$28)/1000</f>
        <v>6.8</v>
      </c>
      <c r="W305" s="75">
        <f>(R305*Constantes!$E$28)/1000</f>
        <v>9.9447607149551676</v>
      </c>
      <c r="X305" s="75">
        <f t="shared" si="47"/>
        <v>0</v>
      </c>
      <c r="Y305" s="75">
        <f>IF(X305&gt;Constantes!$E$29,1000*((X305-Constantes!$E$29)/(Escenarios!$E$9*10000)),0)</f>
        <v>0</v>
      </c>
      <c r="Z305" s="75">
        <f>W305*1000/Escenarios!$E$9/10000+S305</f>
        <v>1.5975284266182186</v>
      </c>
      <c r="AA305" s="75">
        <f>MAX(0,AB304+Observaciones!$F304-Y305-Constantes!$D$13)</f>
        <v>0</v>
      </c>
      <c r="AB305" s="75">
        <f>AB304+Observaciones!$F304-Y305-Z305-AA305-AC304</f>
        <v>49.721987232951399</v>
      </c>
      <c r="AC305" s="75">
        <f>MAX(0,(AB305-Constantes!$D$14)*(1-EXP(-Constantes!$D$22)))</f>
        <v>0.58128257511365689</v>
      </c>
      <c r="AD305" s="75">
        <f t="shared" si="48"/>
        <v>115.2353054055236</v>
      </c>
      <c r="AE305" s="75">
        <f>MAX(0,(AD305-Constantes!$D$13)*(1-EXP(-Constantes!$D$23)))</f>
        <v>0.27792555568090732</v>
      </c>
      <c r="AF305" s="75">
        <f t="shared" si="49"/>
        <v>0.85920813079456426</v>
      </c>
      <c r="AG305" s="75">
        <f>0.0526*Y305*Observaciones!$F304^1.218</f>
        <v>0</v>
      </c>
      <c r="AH305" s="75">
        <f>AG305*Constantes!$E$35</f>
        <v>0</v>
      </c>
      <c r="AI305" s="75">
        <f t="shared" si="50"/>
        <v>0</v>
      </c>
      <c r="AJ305" s="15"/>
      <c r="AK305" s="74">
        <v>299</v>
      </c>
      <c r="AL305" s="140">
        <f>ETo!$I304*((1-Constantes!$F$19)*ETo!$K304+ETo!$L304)</f>
        <v>2.429619736971957</v>
      </c>
      <c r="AM305" s="75">
        <f>MIN(AL305*Constantes!$F$17,0.8*(AV304+Observaciones!$F304-AS305-AU305-Constantes!$D$14))</f>
        <v>1.5417415186656398</v>
      </c>
      <c r="AN305" s="75">
        <f>IF(Observaciones!$F304&gt;0.05*Constantes!$F$18,((Observaciones!$F304-0.05*Constantes!$F$18)^2)/(Observaciones!$F304+0.95*Constantes!$F$18),0)</f>
        <v>0</v>
      </c>
      <c r="AO305" s="75">
        <f>(AN305*Escenarios!$F$9*10000)/1000</f>
        <v>0</v>
      </c>
      <c r="AP305" s="75">
        <f>(Observaciones!$F304*Constantes!$F$28)/1000</f>
        <v>1.7</v>
      </c>
      <c r="AQ305" s="75">
        <f>(AL305*Constantes!$F$28)/1000</f>
        <v>2.429619736971957</v>
      </c>
      <c r="AR305" s="75">
        <f t="shared" si="51"/>
        <v>0</v>
      </c>
      <c r="AS305" s="75">
        <f>IF(AR305&gt;Constantes!$F$29,1000*((AR305-Constantes!$F$29)/(Escenarios!$F$9*10000)),0)</f>
        <v>0</v>
      </c>
      <c r="AT305" s="75">
        <f>AQ305*1000/Escenarios!$F$9/10000+AM305</f>
        <v>1.5466007581395838</v>
      </c>
      <c r="AU305" s="75">
        <f>MAX(0,AV304+Observaciones!$F304-AS305-Constantes!$D$13)</f>
        <v>0</v>
      </c>
      <c r="AV305" s="75">
        <f>AV304+Observaciones!$F304-AS305-AT305-AU305-AW304</f>
        <v>50.173897145653079</v>
      </c>
      <c r="AW305" s="75">
        <f>MAX(0,(AV305-Constantes!$D$14)*(1-EXP(-Constantes!$D$22)))</f>
        <v>0.58750415242420118</v>
      </c>
      <c r="AX305" s="75">
        <f t="shared" si="52"/>
        <v>115.64318122809186</v>
      </c>
      <c r="AY305" s="75">
        <f>MAX(0,(AX305-Constantes!$D$13)*(1-EXP(-Constantes!$D$23)))</f>
        <v>0.28074295978642028</v>
      </c>
      <c r="AZ305" s="75">
        <f t="shared" si="53"/>
        <v>0.86824711221062145</v>
      </c>
      <c r="BA305" s="75">
        <f>0.0526*AS305*Observaciones!$F304^1.218</f>
        <v>0</v>
      </c>
      <c r="BB305" s="75">
        <f>BA305*Constantes!$F$35</f>
        <v>0</v>
      </c>
      <c r="BC305" s="75">
        <f t="shared" si="54"/>
        <v>0</v>
      </c>
      <c r="BD305" s="15"/>
      <c r="BE305" s="74">
        <v>299</v>
      </c>
      <c r="BF305" s="75">
        <f>0.0526*Observaciones!$F304^2.218</f>
        <v>0.17065595668433275</v>
      </c>
      <c r="BG305" s="75">
        <f>IF(Observaciones!$F304&gt;0.05*$BK$7,((Observaciones!$F304-0.05*$BK$7)^2)/(Observaciones!$F304+0.95*$BK$7),0)</f>
        <v>0</v>
      </c>
      <c r="BH305" s="75">
        <f>0.0526*BG305*Observaciones!$F304^1.218</f>
        <v>0</v>
      </c>
      <c r="BI305" s="28"/>
      <c r="BJ305" s="28"/>
      <c r="BK305" s="103"/>
      <c r="BL305" s="38"/>
    </row>
    <row r="306" spans="2:64" s="2" customFormat="1">
      <c r="B306" s="37"/>
      <c r="C306" s="74">
        <v>300</v>
      </c>
      <c r="D306" s="140">
        <f>ETo!$I305*((1-Constantes!$D$19)*ETo!$K305+ETo!$L305)</f>
        <v>2.565674795612825</v>
      </c>
      <c r="E306" s="75">
        <f>MIN(D306*Constantes!$D$17,0.8*(H305+Observaciones!$F305-F306-G306-Constantes!$D$14))</f>
        <v>1.6280767297026317</v>
      </c>
      <c r="F306" s="75">
        <f>IF(Observaciones!$F305&gt;0.05*Constantes!$D$18,((Observaciones!$F305-0.05*Constantes!$D$18)^2)/(Observaciones!$F305+0.95*Constantes!$D$18),0)</f>
        <v>0</v>
      </c>
      <c r="G306" s="75">
        <f>MAX(0,H305+Observaciones!$F305-F306-Constantes!$D$13)</f>
        <v>0</v>
      </c>
      <c r="H306" s="75">
        <f>H305+Observaciones!$F305-F306-E306-G306-I305</f>
        <v>46.654701188707548</v>
      </c>
      <c r="I306" s="75">
        <f>MAX(0,(H306-Constantes!$D$14)*(1-EXP(-Constantes!$D$22)))</f>
        <v>0.53905434173915656</v>
      </c>
      <c r="J306" s="75">
        <f t="shared" si="44"/>
        <v>112.83148327544281</v>
      </c>
      <c r="K306" s="75">
        <f>MAX(0,(J306-Constantes!$D$13)*(1-EXP(-Constantes!$D$23)))</f>
        <v>0.26132114334882023</v>
      </c>
      <c r="L306" s="75">
        <f t="shared" si="45"/>
        <v>0.80037548508797673</v>
      </c>
      <c r="M306" s="75">
        <f>0.0526*F306*Observaciones!$F305^1.218</f>
        <v>0</v>
      </c>
      <c r="N306" s="75">
        <f>M306*Constantes!$D$35</f>
        <v>0</v>
      </c>
      <c r="O306" s="75">
        <f t="shared" si="46"/>
        <v>0</v>
      </c>
      <c r="P306" s="15"/>
      <c r="Q306" s="74">
        <v>300</v>
      </c>
      <c r="R306" s="140">
        <f>ETo!$I305*((1-Constantes!$E$19)*ETo!$K305+ETo!$L305)</f>
        <v>2.565674795612825</v>
      </c>
      <c r="S306" s="75">
        <f>MIN(R306*Constantes!$E$17,0.8*(AB305+Observaciones!$F305-Y306-AA306-Constantes!$D$14))</f>
        <v>1.6280767297026317</v>
      </c>
      <c r="T306" s="75">
        <f>IF(Observaciones!$F305&gt;0.05*Constantes!$E$18,((Observaciones!$F305-0.05*Constantes!$E$18)^2)/(Observaciones!$F305+0.95*Constantes!$E$18),0)</f>
        <v>0</v>
      </c>
      <c r="U306" s="75">
        <f>(T306*Escenarios!$E$9*10000)/1000</f>
        <v>0</v>
      </c>
      <c r="V306" s="75">
        <f>(Observaciones!$F305*Constantes!$E$28)/1000</f>
        <v>1.2</v>
      </c>
      <c r="W306" s="75">
        <f>(R306*Constantes!$E$28)/1000</f>
        <v>10.2626991824513</v>
      </c>
      <c r="X306" s="75">
        <f t="shared" si="47"/>
        <v>0</v>
      </c>
      <c r="Y306" s="75">
        <f>IF(X306&gt;Constantes!$E$29,1000*((X306-Constantes!$E$29)/(Escenarios!$E$9*10000)),0)</f>
        <v>0</v>
      </c>
      <c r="Z306" s="75">
        <f>W306*1000/Escenarios!$E$9/10000+S306</f>
        <v>1.6486021280675343</v>
      </c>
      <c r="AA306" s="75">
        <f>MAX(0,AB305+Observaciones!$F305-Y306-Constantes!$D$13)</f>
        <v>0</v>
      </c>
      <c r="AB306" s="75">
        <f>AB305+Observaciones!$F305-Y306-Z306-AA306-AC305</f>
        <v>47.792102529770204</v>
      </c>
      <c r="AC306" s="75">
        <f>MAX(0,(AB306-Constantes!$D$14)*(1-EXP(-Constantes!$D$22)))</f>
        <v>0.55471328211121562</v>
      </c>
      <c r="AD306" s="75">
        <f t="shared" si="48"/>
        <v>114.9573798498427</v>
      </c>
      <c r="AE306" s="75">
        <f>MAX(0,(AD306-Constantes!$D$13)*(1-EXP(-Constantes!$D$23)))</f>
        <v>0.27600578363687711</v>
      </c>
      <c r="AF306" s="75">
        <f t="shared" si="49"/>
        <v>0.83071906574809273</v>
      </c>
      <c r="AG306" s="75">
        <f>0.0526*Y306*Observaciones!$F305^1.218</f>
        <v>0</v>
      </c>
      <c r="AH306" s="75">
        <f>AG306*Constantes!$E$35</f>
        <v>0</v>
      </c>
      <c r="AI306" s="75">
        <f t="shared" si="50"/>
        <v>0</v>
      </c>
      <c r="AJ306" s="15"/>
      <c r="AK306" s="74">
        <v>300</v>
      </c>
      <c r="AL306" s="140">
        <f>ETo!$I305*((1-Constantes!$F$19)*ETo!$K305+ETo!$L305)</f>
        <v>2.5075391699303649</v>
      </c>
      <c r="AM306" s="75">
        <f>MIN(AL306*Constantes!$F$17,0.8*(AV305+Observaciones!$F305-AS306-AU306-Constantes!$D$14))</f>
        <v>1.5911861387742094</v>
      </c>
      <c r="AN306" s="75">
        <f>IF(Observaciones!$F305&gt;0.05*Constantes!$F$18,((Observaciones!$F305-0.05*Constantes!$F$18)^2)/(Observaciones!$F305+0.95*Constantes!$F$18),0)</f>
        <v>0</v>
      </c>
      <c r="AO306" s="75">
        <f>(AN306*Escenarios!$F$9*10000)/1000</f>
        <v>0</v>
      </c>
      <c r="AP306" s="75">
        <f>(Observaciones!$F305*Constantes!$F$28)/1000</f>
        <v>0.3</v>
      </c>
      <c r="AQ306" s="75">
        <f>(AL306*Constantes!$F$28)/1000</f>
        <v>2.5075391699303649</v>
      </c>
      <c r="AR306" s="75">
        <f t="shared" si="51"/>
        <v>0</v>
      </c>
      <c r="AS306" s="75">
        <f>IF(AR306&gt;Constantes!$F$29,1000*((AR306-Constantes!$F$29)/(Escenarios!$F$9*10000)),0)</f>
        <v>0</v>
      </c>
      <c r="AT306" s="75">
        <f>AQ306*1000/Escenarios!$F$9/10000+AM306</f>
        <v>1.5962012171140703</v>
      </c>
      <c r="AU306" s="75">
        <f>MAX(0,AV305+Observaciones!$F305-AS306-Constantes!$D$13)</f>
        <v>0</v>
      </c>
      <c r="AV306" s="75">
        <f>AV305+Observaciones!$F305-AS306-AT306-AU306-AW305</f>
        <v>48.290191776114803</v>
      </c>
      <c r="AW306" s="75">
        <f>MAX(0,(AV306-Constantes!$D$14)*(1-EXP(-Constantes!$D$22)))</f>
        <v>0.56157062395432178</v>
      </c>
      <c r="AX306" s="75">
        <f t="shared" si="52"/>
        <v>115.36243826830544</v>
      </c>
      <c r="AY306" s="75">
        <f>MAX(0,(AX306-Constantes!$D$13)*(1-EXP(-Constantes!$D$23)))</f>
        <v>0.27880372651067553</v>
      </c>
      <c r="AZ306" s="75">
        <f t="shared" si="53"/>
        <v>0.84037435046499731</v>
      </c>
      <c r="BA306" s="75">
        <f>0.0526*AS306*Observaciones!$F305^1.218</f>
        <v>0</v>
      </c>
      <c r="BB306" s="75">
        <f>BA306*Constantes!$F$35</f>
        <v>0</v>
      </c>
      <c r="BC306" s="75">
        <f t="shared" si="54"/>
        <v>0</v>
      </c>
      <c r="BD306" s="15"/>
      <c r="BE306" s="74">
        <v>300</v>
      </c>
      <c r="BF306" s="75">
        <f>0.0526*Observaciones!$F305^2.218</f>
        <v>3.6411677467564265E-3</v>
      </c>
      <c r="BG306" s="75">
        <f>IF(Observaciones!$F305&gt;0.05*$BK$7,((Observaciones!$F305-0.05*$BK$7)^2)/(Observaciones!$F305+0.95*$BK$7),0)</f>
        <v>0</v>
      </c>
      <c r="BH306" s="75">
        <f>0.0526*BG306*Observaciones!$F305^1.218</f>
        <v>0</v>
      </c>
      <c r="BI306" s="28"/>
      <c r="BJ306" s="28"/>
      <c r="BK306" s="103"/>
      <c r="BL306" s="38"/>
    </row>
    <row r="307" spans="2:64" s="2" customFormat="1">
      <c r="B307" s="37"/>
      <c r="C307" s="74">
        <v>301</v>
      </c>
      <c r="D307" s="140">
        <f>ETo!$I306*((1-Constantes!$D$19)*ETo!$K306+ETo!$L306)</f>
        <v>2.6425889472903412</v>
      </c>
      <c r="E307" s="75">
        <f>MIN(D307*Constantes!$D$17,0.8*(H306+Observaciones!$F306-F307-G307-Constantes!$D$14))</f>
        <v>1.6768834376864752</v>
      </c>
      <c r="F307" s="75">
        <f>IF(Observaciones!$F306&gt;0.05*Constantes!$D$18,((Observaciones!$F306-0.05*Constantes!$D$18)^2)/(Observaciones!$F306+0.95*Constantes!$D$18),0)</f>
        <v>0</v>
      </c>
      <c r="G307" s="75">
        <f>MAX(0,H306+Observaciones!$F306-F307-Constantes!$D$13)</f>
        <v>0</v>
      </c>
      <c r="H307" s="75">
        <f>H306+Observaciones!$F306-F307-E307-G307-I306</f>
        <v>45.83876340928191</v>
      </c>
      <c r="I307" s="75">
        <f>MAX(0,(H307-Constantes!$D$14)*(1-EXP(-Constantes!$D$22)))</f>
        <v>0.52782108521477145</v>
      </c>
      <c r="J307" s="75">
        <f t="shared" si="44"/>
        <v>112.57016213209398</v>
      </c>
      <c r="K307" s="75">
        <f>MAX(0,(J307-Constantes!$D$13)*(1-EXP(-Constantes!$D$23)))</f>
        <v>0.25951606635873919</v>
      </c>
      <c r="L307" s="75">
        <f t="shared" si="45"/>
        <v>0.78733715157351059</v>
      </c>
      <c r="M307" s="75">
        <f>0.0526*F307*Observaciones!$F306^1.218</f>
        <v>0</v>
      </c>
      <c r="N307" s="75">
        <f>M307*Constantes!$D$35</f>
        <v>0</v>
      </c>
      <c r="O307" s="75">
        <f t="shared" si="46"/>
        <v>0</v>
      </c>
      <c r="P307" s="15"/>
      <c r="Q307" s="74">
        <v>301</v>
      </c>
      <c r="R307" s="140">
        <f>ETo!$I306*((1-Constantes!$E$19)*ETo!$K306+ETo!$L306)</f>
        <v>2.6425889472903412</v>
      </c>
      <c r="S307" s="75">
        <f>MIN(R307*Constantes!$E$17,0.8*(AB306+Observaciones!$F306-Y307-AA307-Constantes!$D$14))</f>
        <v>1.6768834376864752</v>
      </c>
      <c r="T307" s="75">
        <f>IF(Observaciones!$F306&gt;0.05*Constantes!$E$18,((Observaciones!$F306-0.05*Constantes!$E$18)^2)/(Observaciones!$F306+0.95*Constantes!$E$18),0)</f>
        <v>0</v>
      </c>
      <c r="U307" s="75">
        <f>(T307*Escenarios!$E$9*10000)/1000</f>
        <v>0</v>
      </c>
      <c r="V307" s="75">
        <f>(Observaciones!$F306*Constantes!$E$28)/1000</f>
        <v>5.6</v>
      </c>
      <c r="W307" s="75">
        <f>(R307*Constantes!$E$28)/1000</f>
        <v>10.570355789161365</v>
      </c>
      <c r="X307" s="75">
        <f t="shared" si="47"/>
        <v>0</v>
      </c>
      <c r="Y307" s="75">
        <f>IF(X307&gt;Constantes!$E$29,1000*((X307-Constantes!$E$29)/(Escenarios!$E$9*10000)),0)</f>
        <v>0</v>
      </c>
      <c r="Z307" s="75">
        <f>W307*1000/Escenarios!$E$9/10000+S307</f>
        <v>1.6980241492647978</v>
      </c>
      <c r="AA307" s="75">
        <f>MAX(0,AB306+Observaciones!$F306-Y307-Constantes!$D$13)</f>
        <v>0</v>
      </c>
      <c r="AB307" s="75">
        <f>AB306+Observaciones!$F306-Y307-Z307-AA307-AC306</f>
        <v>46.939365098394191</v>
      </c>
      <c r="AC307" s="75">
        <f>MAX(0,(AB307-Constantes!$D$14)*(1-EXP(-Constantes!$D$22)))</f>
        <v>0.54297339390388821</v>
      </c>
      <c r="AD307" s="75">
        <f t="shared" si="48"/>
        <v>114.68137406620582</v>
      </c>
      <c r="AE307" s="75">
        <f>MAX(0,(AD307-Constantes!$D$13)*(1-EXP(-Constantes!$D$23)))</f>
        <v>0.27409927242700094</v>
      </c>
      <c r="AF307" s="75">
        <f t="shared" si="49"/>
        <v>0.81707266633088915</v>
      </c>
      <c r="AG307" s="75">
        <f>0.0526*Y307*Observaciones!$F306^1.218</f>
        <v>0</v>
      </c>
      <c r="AH307" s="75">
        <f>AG307*Constantes!$E$35</f>
        <v>0</v>
      </c>
      <c r="AI307" s="75">
        <f t="shared" si="50"/>
        <v>0</v>
      </c>
      <c r="AJ307" s="15"/>
      <c r="AK307" s="74">
        <v>301</v>
      </c>
      <c r="AL307" s="140">
        <f>ETo!$I306*((1-Constantes!$F$19)*ETo!$K306+ETo!$L306)</f>
        <v>2.5829965472196235</v>
      </c>
      <c r="AM307" s="75">
        <f>MIN(AL307*Constantes!$F$17,0.8*(AV306+Observaciones!$F306-AS307-AU307-Constantes!$D$14))</f>
        <v>1.6390684347920452</v>
      </c>
      <c r="AN307" s="75">
        <f>IF(Observaciones!$F306&gt;0.05*Constantes!$F$18,((Observaciones!$F306-0.05*Constantes!$F$18)^2)/(Observaciones!$F306+0.95*Constantes!$F$18),0)</f>
        <v>0</v>
      </c>
      <c r="AO307" s="75">
        <f>(AN307*Escenarios!$F$9*10000)/1000</f>
        <v>0</v>
      </c>
      <c r="AP307" s="75">
        <f>(Observaciones!$F306*Constantes!$F$28)/1000</f>
        <v>1.4</v>
      </c>
      <c r="AQ307" s="75">
        <f>(AL307*Constantes!$F$28)/1000</f>
        <v>2.5829965472196235</v>
      </c>
      <c r="AR307" s="75">
        <f t="shared" si="51"/>
        <v>0</v>
      </c>
      <c r="AS307" s="75">
        <f>IF(AR307&gt;Constantes!$F$29,1000*((AR307-Constantes!$F$29)/(Escenarios!$F$9*10000)),0)</f>
        <v>0</v>
      </c>
      <c r="AT307" s="75">
        <f>AQ307*1000/Escenarios!$F$9/10000+AM307</f>
        <v>1.6442344278864844</v>
      </c>
      <c r="AU307" s="75">
        <f>MAX(0,AV306+Observaciones!$F306-AS307-Constantes!$D$13)</f>
        <v>0</v>
      </c>
      <c r="AV307" s="75">
        <f>AV306+Observaciones!$F306-AS307-AT307-AU307-AW306</f>
        <v>47.484386724273989</v>
      </c>
      <c r="AW307" s="75">
        <f>MAX(0,(AV307-Constantes!$D$14)*(1-EXP(-Constantes!$D$22)))</f>
        <v>0.55047686768488524</v>
      </c>
      <c r="AX307" s="75">
        <f t="shared" si="52"/>
        <v>115.08363454179477</v>
      </c>
      <c r="AY307" s="75">
        <f>MAX(0,(AX307-Constantes!$D$13)*(1-EXP(-Constantes!$D$23)))</f>
        <v>0.27687788849763167</v>
      </c>
      <c r="AZ307" s="75">
        <f t="shared" si="53"/>
        <v>0.82735475618251697</v>
      </c>
      <c r="BA307" s="75">
        <f>0.0526*AS307*Observaciones!$F306^1.218</f>
        <v>0</v>
      </c>
      <c r="BB307" s="75">
        <f>BA307*Constantes!$F$35</f>
        <v>0</v>
      </c>
      <c r="BC307" s="75">
        <f t="shared" si="54"/>
        <v>0</v>
      </c>
      <c r="BD307" s="15"/>
      <c r="BE307" s="74">
        <v>301</v>
      </c>
      <c r="BF307" s="75">
        <f>0.0526*Observaciones!$F306^2.218</f>
        <v>0.11094244358496377</v>
      </c>
      <c r="BG307" s="75">
        <f>IF(Observaciones!$F306&gt;0.05*$BK$7,((Observaciones!$F306-0.05*$BK$7)^2)/(Observaciones!$F306+0.95*$BK$7),0)</f>
        <v>0</v>
      </c>
      <c r="BH307" s="75">
        <f>0.0526*BG307*Observaciones!$F306^1.218</f>
        <v>0</v>
      </c>
      <c r="BI307" s="28"/>
      <c r="BJ307" s="28"/>
      <c r="BK307" s="103"/>
      <c r="BL307" s="38"/>
    </row>
    <row r="308" spans="2:64" s="2" customFormat="1">
      <c r="B308" s="37"/>
      <c r="C308" s="74">
        <v>302</v>
      </c>
      <c r="D308" s="140">
        <f>ETo!$I307*((1-Constantes!$D$19)*ETo!$K307+ETo!$L307)</f>
        <v>2.637391725045986</v>
      </c>
      <c r="E308" s="75">
        <f>MIN(D308*Constantes!$D$17,0.8*(H307+Observaciones!$F307-F308-G308-Constantes!$D$14))</f>
        <v>1.6735854840215774</v>
      </c>
      <c r="F308" s="75">
        <f>IF(Observaciones!$F307&gt;0.05*Constantes!$D$18,((Observaciones!$F307-0.05*Constantes!$D$18)^2)/(Observaciones!$F307+0.95*Constantes!$D$18),0)</f>
        <v>0</v>
      </c>
      <c r="G308" s="75">
        <f>MAX(0,H307+Observaciones!$F307-F308-Constantes!$D$13)</f>
        <v>0</v>
      </c>
      <c r="H308" s="75">
        <f>H307+Observaciones!$F307-F308-E308-G308-I307</f>
        <v>43.637356840045562</v>
      </c>
      <c r="I308" s="75">
        <f>MAX(0,(H308-Constantes!$D$14)*(1-EXP(-Constantes!$D$22)))</f>
        <v>0.49751367044583439</v>
      </c>
      <c r="J308" s="75">
        <f t="shared" si="44"/>
        <v>112.31064606573524</v>
      </c>
      <c r="K308" s="75">
        <f>MAX(0,(J308-Constantes!$D$13)*(1-EXP(-Constantes!$D$23)))</f>
        <v>0.25772345794620372</v>
      </c>
      <c r="L308" s="75">
        <f t="shared" si="45"/>
        <v>0.75523712839203805</v>
      </c>
      <c r="M308" s="75">
        <f>0.0526*F308*Observaciones!$F307^1.218</f>
        <v>0</v>
      </c>
      <c r="N308" s="75">
        <f>M308*Constantes!$D$35</f>
        <v>0</v>
      </c>
      <c r="O308" s="75">
        <f t="shared" si="46"/>
        <v>0</v>
      </c>
      <c r="P308" s="15"/>
      <c r="Q308" s="74">
        <v>302</v>
      </c>
      <c r="R308" s="140">
        <f>ETo!$I307*((1-Constantes!$E$19)*ETo!$K307+ETo!$L307)</f>
        <v>2.637391725045986</v>
      </c>
      <c r="S308" s="75">
        <f>MIN(R308*Constantes!$E$17,0.8*(AB307+Observaciones!$F307-Y308-AA308-Constantes!$D$14))</f>
        <v>1.6735854840215774</v>
      </c>
      <c r="T308" s="75">
        <f>IF(Observaciones!$F307&gt;0.05*Constantes!$E$18,((Observaciones!$F307-0.05*Constantes!$E$18)^2)/(Observaciones!$F307+0.95*Constantes!$E$18),0)</f>
        <v>0</v>
      </c>
      <c r="U308" s="75">
        <f>(T308*Escenarios!$E$9*10000)/1000</f>
        <v>0</v>
      </c>
      <c r="V308" s="75">
        <f>(Observaciones!$F307*Constantes!$E$28)/1000</f>
        <v>0</v>
      </c>
      <c r="W308" s="75">
        <f>(R308*Constantes!$E$28)/1000</f>
        <v>10.549566900183944</v>
      </c>
      <c r="X308" s="75">
        <f t="shared" si="47"/>
        <v>0</v>
      </c>
      <c r="Y308" s="75">
        <f>IF(X308&gt;Constantes!$E$29,1000*((X308-Constantes!$E$29)/(Escenarios!$E$9*10000)),0)</f>
        <v>0</v>
      </c>
      <c r="Z308" s="75">
        <f>W308*1000/Escenarios!$E$9/10000+S308</f>
        <v>1.6946846178219452</v>
      </c>
      <c r="AA308" s="75">
        <f>MAX(0,AB307+Observaciones!$F307-Y308-Constantes!$D$13)</f>
        <v>0</v>
      </c>
      <c r="AB308" s="75">
        <f>AB307+Observaciones!$F307-Y308-Z308-AA308-AC307</f>
        <v>44.701707086668357</v>
      </c>
      <c r="AC308" s="75">
        <f>MAX(0,(AB308-Constantes!$D$14)*(1-EXP(-Constantes!$D$22)))</f>
        <v>0.5121668948136564</v>
      </c>
      <c r="AD308" s="75">
        <f t="shared" si="48"/>
        <v>114.40727479377883</v>
      </c>
      <c r="AE308" s="75">
        <f>MAX(0,(AD308-Constantes!$D$13)*(1-EXP(-Constantes!$D$23)))</f>
        <v>0.27220593045200631</v>
      </c>
      <c r="AF308" s="75">
        <f t="shared" si="49"/>
        <v>0.78437282526566277</v>
      </c>
      <c r="AG308" s="75">
        <f>0.0526*Y308*Observaciones!$F307^1.218</f>
        <v>0</v>
      </c>
      <c r="AH308" s="75">
        <f>AG308*Constantes!$E$35</f>
        <v>0</v>
      </c>
      <c r="AI308" s="75">
        <f t="shared" si="50"/>
        <v>0</v>
      </c>
      <c r="AJ308" s="15"/>
      <c r="AK308" s="74">
        <v>302</v>
      </c>
      <c r="AL308" s="140">
        <f>ETo!$I307*((1-Constantes!$F$19)*ETo!$K307+ETo!$L307)</f>
        <v>2.5779020490435607</v>
      </c>
      <c r="AM308" s="75">
        <f>MIN(AL308*Constantes!$F$17,0.8*(AV307+Observaciones!$F307-AS308-AU308-Constantes!$D$14))</f>
        <v>1.6358356657972597</v>
      </c>
      <c r="AN308" s="75">
        <f>IF(Observaciones!$F307&gt;0.05*Constantes!$F$18,((Observaciones!$F307-0.05*Constantes!$F$18)^2)/(Observaciones!$F307+0.95*Constantes!$F$18),0)</f>
        <v>0</v>
      </c>
      <c r="AO308" s="75">
        <f>(AN308*Escenarios!$F$9*10000)/1000</f>
        <v>0</v>
      </c>
      <c r="AP308" s="75">
        <f>(Observaciones!$F307*Constantes!$F$28)/1000</f>
        <v>0</v>
      </c>
      <c r="AQ308" s="75">
        <f>(AL308*Constantes!$F$28)/1000</f>
        <v>2.5779020490435607</v>
      </c>
      <c r="AR308" s="75">
        <f t="shared" si="51"/>
        <v>0</v>
      </c>
      <c r="AS308" s="75">
        <f>IF(AR308&gt;Constantes!$F$29,1000*((AR308-Constantes!$F$29)/(Escenarios!$F$9*10000)),0)</f>
        <v>0</v>
      </c>
      <c r="AT308" s="75">
        <f>AQ308*1000/Escenarios!$F$9/10000+AM308</f>
        <v>1.6409914698953467</v>
      </c>
      <c r="AU308" s="75">
        <f>MAX(0,AV307+Observaciones!$F307-AS308-Constantes!$D$13)</f>
        <v>0</v>
      </c>
      <c r="AV308" s="75">
        <f>AV307+Observaciones!$F307-AS308-AT308-AU308-AW307</f>
        <v>45.292918386693756</v>
      </c>
      <c r="AW308" s="75">
        <f>MAX(0,(AV308-Constantes!$D$14)*(1-EXP(-Constantes!$D$22)))</f>
        <v>0.52030627548797137</v>
      </c>
      <c r="AX308" s="75">
        <f t="shared" si="52"/>
        <v>114.80675665329713</v>
      </c>
      <c r="AY308" s="75">
        <f>MAX(0,(AX308-Constantes!$D$13)*(1-EXP(-Constantes!$D$23)))</f>
        <v>0.27496535321945037</v>
      </c>
      <c r="AZ308" s="75">
        <f t="shared" si="53"/>
        <v>0.79527162870742174</v>
      </c>
      <c r="BA308" s="75">
        <f>0.0526*AS308*Observaciones!$F307^1.218</f>
        <v>0</v>
      </c>
      <c r="BB308" s="75">
        <f>BA308*Constantes!$F$35</f>
        <v>0</v>
      </c>
      <c r="BC308" s="75">
        <f t="shared" si="54"/>
        <v>0</v>
      </c>
      <c r="BD308" s="15"/>
      <c r="BE308" s="74">
        <v>302</v>
      </c>
      <c r="BF308" s="75">
        <f>0.0526*Observaciones!$F307^2.218</f>
        <v>0</v>
      </c>
      <c r="BG308" s="75">
        <f>IF(Observaciones!$F307&gt;0.05*$BK$7,((Observaciones!$F307-0.05*$BK$7)^2)/(Observaciones!$F307+0.95*$BK$7),0)</f>
        <v>0</v>
      </c>
      <c r="BH308" s="75">
        <f>0.0526*BG308*Observaciones!$F307^1.218</f>
        <v>0</v>
      </c>
      <c r="BI308" s="28"/>
      <c r="BJ308" s="28"/>
      <c r="BK308" s="103"/>
      <c r="BL308" s="38"/>
    </row>
    <row r="309" spans="2:64" s="2" customFormat="1">
      <c r="B309" s="37"/>
      <c r="C309" s="74">
        <v>303</v>
      </c>
      <c r="D309" s="140">
        <f>ETo!$I308*((1-Constantes!$D$19)*ETo!$K308+ETo!$L308)</f>
        <v>2.563147433893656</v>
      </c>
      <c r="E309" s="75">
        <f>MIN(D309*Constantes!$D$17,0.8*(H308+Observaciones!$F308-F309-G309-Constantes!$D$14))</f>
        <v>1.6264729649505452</v>
      </c>
      <c r="F309" s="75">
        <f>IF(Observaciones!$F308&gt;0.05*Constantes!$D$18,((Observaciones!$F308-0.05*Constantes!$D$18)^2)/(Observaciones!$F308+0.95*Constantes!$D$18),0)</f>
        <v>0</v>
      </c>
      <c r="G309" s="75">
        <f>MAX(0,H308+Observaciones!$F308-F309-Constantes!$D$13)</f>
        <v>0</v>
      </c>
      <c r="H309" s="75">
        <f>H308+Observaciones!$F308-F309-E309-G309-I308</f>
        <v>44.013370204649185</v>
      </c>
      <c r="I309" s="75">
        <f>MAX(0,(H309-Constantes!$D$14)*(1-EXP(-Constantes!$D$22)))</f>
        <v>0.50269035755077873</v>
      </c>
      <c r="J309" s="75">
        <f t="shared" si="44"/>
        <v>112.05292260778904</v>
      </c>
      <c r="K309" s="75">
        <f>MAX(0,(J309-Constantes!$D$13)*(1-EXP(-Constantes!$D$23)))</f>
        <v>0.25594323198445745</v>
      </c>
      <c r="L309" s="75">
        <f t="shared" si="45"/>
        <v>0.75863358953523619</v>
      </c>
      <c r="M309" s="75">
        <f>0.0526*F309*Observaciones!$F308^1.218</f>
        <v>0</v>
      </c>
      <c r="N309" s="75">
        <f>M309*Constantes!$D$35</f>
        <v>0</v>
      </c>
      <c r="O309" s="75">
        <f t="shared" si="46"/>
        <v>0</v>
      </c>
      <c r="P309" s="15"/>
      <c r="Q309" s="74">
        <v>303</v>
      </c>
      <c r="R309" s="140">
        <f>ETo!$I308*((1-Constantes!$E$19)*ETo!$K308+ETo!$L308)</f>
        <v>2.563147433893656</v>
      </c>
      <c r="S309" s="75">
        <f>MIN(R309*Constantes!$E$17,0.8*(AB308+Observaciones!$F308-Y309-AA309-Constantes!$D$14))</f>
        <v>1.6264729649505452</v>
      </c>
      <c r="T309" s="75">
        <f>IF(Observaciones!$F308&gt;0.05*Constantes!$E$18,((Observaciones!$F308-0.05*Constantes!$E$18)^2)/(Observaciones!$F308+0.95*Constantes!$E$18),0)</f>
        <v>0</v>
      </c>
      <c r="U309" s="75">
        <f>(T309*Escenarios!$E$9*10000)/1000</f>
        <v>0</v>
      </c>
      <c r="V309" s="75">
        <f>(Observaciones!$F308*Constantes!$E$28)/1000</f>
        <v>10</v>
      </c>
      <c r="W309" s="75">
        <f>(R309*Constantes!$E$28)/1000</f>
        <v>10.252589735574624</v>
      </c>
      <c r="X309" s="75">
        <f t="shared" si="47"/>
        <v>0</v>
      </c>
      <c r="Y309" s="75">
        <f>IF(X309&gt;Constantes!$E$29,1000*((X309-Constantes!$E$29)/(Escenarios!$E$9*10000)),0)</f>
        <v>0</v>
      </c>
      <c r="Z309" s="75">
        <f>W309*1000/Escenarios!$E$9/10000+S309</f>
        <v>1.6469781444216944</v>
      </c>
      <c r="AA309" s="75">
        <f>MAX(0,AB308+Observaciones!$F308-Y309-Constantes!$D$13)</f>
        <v>0</v>
      </c>
      <c r="AB309" s="75">
        <f>AB308+Observaciones!$F308-Y309-Z309-AA309-AC308</f>
        <v>45.042562047433009</v>
      </c>
      <c r="AC309" s="75">
        <f>MAX(0,(AB309-Constantes!$D$14)*(1-EXP(-Constantes!$D$22)))</f>
        <v>0.51685954578340776</v>
      </c>
      <c r="AD309" s="75">
        <f t="shared" si="48"/>
        <v>114.13506886332682</v>
      </c>
      <c r="AE309" s="75">
        <f>MAX(0,(AD309-Constantes!$D$13)*(1-EXP(-Constantes!$D$23)))</f>
        <v>0.27032566674534325</v>
      </c>
      <c r="AF309" s="75">
        <f t="shared" si="49"/>
        <v>0.78718521252875107</v>
      </c>
      <c r="AG309" s="75">
        <f>0.0526*Y309*Observaciones!$F308^1.218</f>
        <v>0</v>
      </c>
      <c r="AH309" s="75">
        <f>AG309*Constantes!$E$35</f>
        <v>0</v>
      </c>
      <c r="AI309" s="75">
        <f t="shared" si="50"/>
        <v>0</v>
      </c>
      <c r="AJ309" s="15"/>
      <c r="AK309" s="74">
        <v>303</v>
      </c>
      <c r="AL309" s="140">
        <f>ETo!$I308*((1-Constantes!$F$19)*ETo!$K308+ETo!$L308)</f>
        <v>2.5050838914956457</v>
      </c>
      <c r="AM309" s="75">
        <f>MIN(AL309*Constantes!$F$17,0.8*(AV308+Observaciones!$F308-AS309-AU309-Constantes!$D$14))</f>
        <v>1.5896281152509857</v>
      </c>
      <c r="AN309" s="75">
        <f>IF(Observaciones!$F308&gt;0.05*Constantes!$F$18,((Observaciones!$F308-0.05*Constantes!$F$18)^2)/(Observaciones!$F308+0.95*Constantes!$F$18),0)</f>
        <v>0</v>
      </c>
      <c r="AO309" s="75">
        <f>(AN309*Escenarios!$F$9*10000)/1000</f>
        <v>0</v>
      </c>
      <c r="AP309" s="75">
        <f>(Observaciones!$F308*Constantes!$F$28)/1000</f>
        <v>2.5</v>
      </c>
      <c r="AQ309" s="75">
        <f>(AL309*Constantes!$F$28)/1000</f>
        <v>2.5050838914956457</v>
      </c>
      <c r="AR309" s="75">
        <f t="shared" si="51"/>
        <v>0</v>
      </c>
      <c r="AS309" s="75">
        <f>IF(AR309&gt;Constantes!$F$29,1000*((AR309-Constantes!$F$29)/(Escenarios!$F$9*10000)),0)</f>
        <v>0</v>
      </c>
      <c r="AT309" s="75">
        <f>AQ309*1000/Escenarios!$F$9/10000+AM309</f>
        <v>1.5946382830339769</v>
      </c>
      <c r="AU309" s="75">
        <f>MAX(0,AV308+Observaciones!$F308-AS309-Constantes!$D$13)</f>
        <v>0</v>
      </c>
      <c r="AV309" s="75">
        <f>AV308+Observaciones!$F308-AS309-AT309-AU309-AW308</f>
        <v>45.677973828171808</v>
      </c>
      <c r="AW309" s="75">
        <f>MAX(0,(AV309-Constantes!$D$14)*(1-EXP(-Constantes!$D$22)))</f>
        <v>0.52560744753723976</v>
      </c>
      <c r="AX309" s="75">
        <f t="shared" si="52"/>
        <v>114.53179130007767</v>
      </c>
      <c r="AY309" s="75">
        <f>MAX(0,(AX309-Constantes!$D$13)*(1-EXP(-Constantes!$D$23)))</f>
        <v>0.27306602878742997</v>
      </c>
      <c r="AZ309" s="75">
        <f t="shared" si="53"/>
        <v>0.79867347632466967</v>
      </c>
      <c r="BA309" s="75">
        <f>0.0526*AS309*Observaciones!$F308^1.218</f>
        <v>0</v>
      </c>
      <c r="BB309" s="75">
        <f>BA309*Constantes!$F$35</f>
        <v>0</v>
      </c>
      <c r="BC309" s="75">
        <f t="shared" si="54"/>
        <v>0</v>
      </c>
      <c r="BD309" s="15"/>
      <c r="BE309" s="74">
        <v>303</v>
      </c>
      <c r="BF309" s="75">
        <f>0.0526*Observaciones!$F308^2.218</f>
        <v>0.40143633905347276</v>
      </c>
      <c r="BG309" s="75">
        <f>IF(Observaciones!$F308&gt;0.05*$BK$7,((Observaciones!$F308-0.05*$BK$7)^2)/(Observaciones!$F308+0.95*$BK$7),0)</f>
        <v>1.6667444764761515E-2</v>
      </c>
      <c r="BH309" s="75">
        <f>0.0526*BG309*Observaciones!$F308^1.218</f>
        <v>2.6763672030967324E-3</v>
      </c>
      <c r="BI309" s="28"/>
      <c r="BJ309" s="28"/>
      <c r="BK309" s="103"/>
      <c r="BL309" s="38"/>
    </row>
    <row r="310" spans="2:64" s="2" customFormat="1">
      <c r="B310" s="37"/>
      <c r="C310" s="74">
        <v>304</v>
      </c>
      <c r="D310" s="140">
        <f>ETo!$I309*((1-Constantes!$D$19)*ETo!$K309+ETo!$L309)</f>
        <v>2.6053433302332274</v>
      </c>
      <c r="E310" s="75">
        <f>MIN(D310*Constantes!$D$17,0.8*(H309+Observaciones!$F309-F310-G310-Constantes!$D$14))</f>
        <v>1.6532488279854363</v>
      </c>
      <c r="F310" s="75">
        <f>IF(Observaciones!$F309&gt;0.05*Constantes!$D$18,((Observaciones!$F309-0.05*Constantes!$D$18)^2)/(Observaciones!$F309+0.95*Constantes!$D$18),0)</f>
        <v>0</v>
      </c>
      <c r="G310" s="75">
        <f>MAX(0,H309+Observaciones!$F309-F310-Constantes!$D$13)</f>
        <v>0</v>
      </c>
      <c r="H310" s="75">
        <f>H309+Observaciones!$F309-F310-E310-G310-I309</f>
        <v>41.857431019112973</v>
      </c>
      <c r="I310" s="75">
        <f>MAX(0,(H310-Constantes!$D$14)*(1-EXP(-Constantes!$D$22)))</f>
        <v>0.47300890568915521</v>
      </c>
      <c r="J310" s="75">
        <f t="shared" si="44"/>
        <v>111.79697937580458</v>
      </c>
      <c r="K310" s="75">
        <f>MAX(0,(J310-Constantes!$D$13)*(1-EXP(-Constantes!$D$23)))</f>
        <v>0.25417530294166502</v>
      </c>
      <c r="L310" s="75">
        <f t="shared" si="45"/>
        <v>0.72718420863082023</v>
      </c>
      <c r="M310" s="75">
        <f>0.0526*F310*Observaciones!$F309^1.218</f>
        <v>0</v>
      </c>
      <c r="N310" s="75">
        <f>M310*Constantes!$D$35</f>
        <v>0</v>
      </c>
      <c r="O310" s="75">
        <f t="shared" si="46"/>
        <v>0</v>
      </c>
      <c r="P310" s="15"/>
      <c r="Q310" s="74">
        <v>304</v>
      </c>
      <c r="R310" s="140">
        <f>ETo!$I309*((1-Constantes!$E$19)*ETo!$K309+ETo!$L309)</f>
        <v>2.6053433302332274</v>
      </c>
      <c r="S310" s="75">
        <f>MIN(R310*Constantes!$E$17,0.8*(AB309+Observaciones!$F309-Y310-AA310-Constantes!$D$14))</f>
        <v>1.6532488279854363</v>
      </c>
      <c r="T310" s="75">
        <f>IF(Observaciones!$F309&gt;0.05*Constantes!$E$18,((Observaciones!$F309-0.05*Constantes!$E$18)^2)/(Observaciones!$F309+0.95*Constantes!$E$18),0)</f>
        <v>0</v>
      </c>
      <c r="U310" s="75">
        <f>(T310*Escenarios!$E$9*10000)/1000</f>
        <v>0</v>
      </c>
      <c r="V310" s="75">
        <f>(Observaciones!$F309*Constantes!$E$28)/1000</f>
        <v>0</v>
      </c>
      <c r="W310" s="75">
        <f>(R310*Constantes!$E$28)/1000</f>
        <v>10.42137332093291</v>
      </c>
      <c r="X310" s="75">
        <f t="shared" si="47"/>
        <v>0</v>
      </c>
      <c r="Y310" s="75">
        <f>IF(X310&gt;Constantes!$E$29,1000*((X310-Constantes!$E$29)/(Escenarios!$E$9*10000)),0)</f>
        <v>0</v>
      </c>
      <c r="Z310" s="75">
        <f>W310*1000/Escenarios!$E$9/10000+S310</f>
        <v>1.6740915746273022</v>
      </c>
      <c r="AA310" s="75">
        <f>MAX(0,AB309+Observaciones!$F309-Y310-Constantes!$D$13)</f>
        <v>0</v>
      </c>
      <c r="AB310" s="75">
        <f>AB309+Observaciones!$F309-Y310-Z310-AA310-AC309</f>
        <v>42.8516109270223</v>
      </c>
      <c r="AC310" s="75">
        <f>MAX(0,(AB310-Constantes!$D$14)*(1-EXP(-Constantes!$D$22)))</f>
        <v>0.48669607426810785</v>
      </c>
      <c r="AD310" s="75">
        <f t="shared" si="48"/>
        <v>113.86474319658147</v>
      </c>
      <c r="AE310" s="75">
        <f>MAX(0,(AD310-Constantes!$D$13)*(1-EXP(-Constantes!$D$23)))</f>
        <v>0.26845839096881341</v>
      </c>
      <c r="AF310" s="75">
        <f t="shared" si="49"/>
        <v>0.75515446523692131</v>
      </c>
      <c r="AG310" s="75">
        <f>0.0526*Y310*Observaciones!$F309^1.218</f>
        <v>0</v>
      </c>
      <c r="AH310" s="75">
        <f>AG310*Constantes!$E$35</f>
        <v>0</v>
      </c>
      <c r="AI310" s="75">
        <f t="shared" si="50"/>
        <v>0</v>
      </c>
      <c r="AJ310" s="15"/>
      <c r="AK310" s="74">
        <v>304</v>
      </c>
      <c r="AL310" s="140">
        <f>ETo!$I309*((1-Constantes!$F$19)*ETo!$K309+ETo!$L309)</f>
        <v>2.5464714102087984</v>
      </c>
      <c r="AM310" s="75">
        <f>MIN(AL310*Constantes!$F$17,0.8*(AV309+Observaciones!$F309-AS310-AU310-Constantes!$D$14))</f>
        <v>1.615891013507708</v>
      </c>
      <c r="AN310" s="75">
        <f>IF(Observaciones!$F309&gt;0.05*Constantes!$F$18,((Observaciones!$F309-0.05*Constantes!$F$18)^2)/(Observaciones!$F309+0.95*Constantes!$F$18),0)</f>
        <v>0</v>
      </c>
      <c r="AO310" s="75">
        <f>(AN310*Escenarios!$F$9*10000)/1000</f>
        <v>0</v>
      </c>
      <c r="AP310" s="75">
        <f>(Observaciones!$F309*Constantes!$F$28)/1000</f>
        <v>0</v>
      </c>
      <c r="AQ310" s="75">
        <f>(AL310*Constantes!$F$28)/1000</f>
        <v>2.5464714102087984</v>
      </c>
      <c r="AR310" s="75">
        <f t="shared" si="51"/>
        <v>0</v>
      </c>
      <c r="AS310" s="75">
        <f>IF(AR310&gt;Constantes!$F$29,1000*((AR310-Constantes!$F$29)/(Escenarios!$F$9*10000)),0)</f>
        <v>0</v>
      </c>
      <c r="AT310" s="75">
        <f>AQ310*1000/Escenarios!$F$9/10000+AM310</f>
        <v>1.6209839563281256</v>
      </c>
      <c r="AU310" s="75">
        <f>MAX(0,AV309+Observaciones!$F309-AS310-Constantes!$D$13)</f>
        <v>0</v>
      </c>
      <c r="AV310" s="75">
        <f>AV309+Observaciones!$F309-AS310-AT310-AU310-AW309</f>
        <v>43.531382424306443</v>
      </c>
      <c r="AW310" s="75">
        <f>MAX(0,(AV310-Constantes!$D$14)*(1-EXP(-Constantes!$D$22)))</f>
        <v>0.49605468934821029</v>
      </c>
      <c r="AX310" s="75">
        <f t="shared" si="52"/>
        <v>114.25872527129025</v>
      </c>
      <c r="AY310" s="75">
        <f>MAX(0,(AX310-Constantes!$D$13)*(1-EXP(-Constantes!$D$23)))</f>
        <v>0.27117982394759033</v>
      </c>
      <c r="AZ310" s="75">
        <f t="shared" si="53"/>
        <v>0.76723451329580061</v>
      </c>
      <c r="BA310" s="75">
        <f>0.0526*AS310*Observaciones!$F309^1.218</f>
        <v>0</v>
      </c>
      <c r="BB310" s="75">
        <f>BA310*Constantes!$F$35</f>
        <v>0</v>
      </c>
      <c r="BC310" s="75">
        <f t="shared" si="54"/>
        <v>0</v>
      </c>
      <c r="BD310" s="15"/>
      <c r="BE310" s="74">
        <v>304</v>
      </c>
      <c r="BF310" s="75">
        <f>0.0526*Observaciones!$F309^2.218</f>
        <v>0</v>
      </c>
      <c r="BG310" s="75">
        <f>IF(Observaciones!$F309&gt;0.05*$BK$7,((Observaciones!$F309-0.05*$BK$7)^2)/(Observaciones!$F309+0.95*$BK$7),0)</f>
        <v>0</v>
      </c>
      <c r="BH310" s="75">
        <f>0.0526*BG310*Observaciones!$F309^1.218</f>
        <v>0</v>
      </c>
      <c r="BI310" s="28"/>
      <c r="BJ310" s="28"/>
      <c r="BK310" s="103"/>
      <c r="BL310" s="38"/>
    </row>
    <row r="311" spans="2:64" s="2" customFormat="1">
      <c r="B311" s="37"/>
      <c r="C311" s="74">
        <v>305</v>
      </c>
      <c r="D311" s="140">
        <f>ETo!$I310*((1-Constantes!$D$19)*ETo!$K310+ETo!$L310)</f>
        <v>2.5864403731150087</v>
      </c>
      <c r="E311" s="75">
        <f>MIN(D311*Constantes!$D$17,0.8*(H310+Observaciones!$F310-F311-G311-Constantes!$D$14))</f>
        <v>1.6412537518131314</v>
      </c>
      <c r="F311" s="75">
        <f>IF(Observaciones!$F310&gt;0.05*Constantes!$D$18,((Observaciones!$F310-0.05*Constantes!$D$18)^2)/(Observaciones!$F310+0.95*Constantes!$D$18),0)</f>
        <v>0</v>
      </c>
      <c r="G311" s="75">
        <f>MAX(0,H310+Observaciones!$F310-F311-Constantes!$D$13)</f>
        <v>0</v>
      </c>
      <c r="H311" s="75">
        <f>H310+Observaciones!$F310-F311-E311-G311-I310</f>
        <v>40.143168361610684</v>
      </c>
      <c r="I311" s="75">
        <f>MAX(0,(H311-Constantes!$D$14)*(1-EXP(-Constantes!$D$22)))</f>
        <v>0.4494081451073218</v>
      </c>
      <c r="J311" s="75">
        <f t="shared" si="44"/>
        <v>111.54280407286292</v>
      </c>
      <c r="K311" s="75">
        <f>MAX(0,(J311-Constantes!$D$13)*(1-EXP(-Constantes!$D$23)))</f>
        <v>0.25241958587680274</v>
      </c>
      <c r="L311" s="75">
        <f t="shared" si="45"/>
        <v>0.70182773098412454</v>
      </c>
      <c r="M311" s="75">
        <f>0.0526*F311*Observaciones!$F310^1.218</f>
        <v>0</v>
      </c>
      <c r="N311" s="75">
        <f>M311*Constantes!$D$35</f>
        <v>0</v>
      </c>
      <c r="O311" s="75">
        <f t="shared" si="46"/>
        <v>0</v>
      </c>
      <c r="P311" s="15"/>
      <c r="Q311" s="74">
        <v>305</v>
      </c>
      <c r="R311" s="140">
        <f>ETo!$I310*((1-Constantes!$E$19)*ETo!$K310+ETo!$L310)</f>
        <v>2.5864403731150087</v>
      </c>
      <c r="S311" s="75">
        <f>MIN(R311*Constantes!$E$17,0.8*(AB310+Observaciones!$F310-Y311-AA311-Constantes!$D$14))</f>
        <v>1.6412537518131314</v>
      </c>
      <c r="T311" s="75">
        <f>IF(Observaciones!$F310&gt;0.05*Constantes!$E$18,((Observaciones!$F310-0.05*Constantes!$E$18)^2)/(Observaciones!$F310+0.95*Constantes!$E$18),0)</f>
        <v>0</v>
      </c>
      <c r="U311" s="75">
        <f>(T311*Escenarios!$E$9*10000)/1000</f>
        <v>0</v>
      </c>
      <c r="V311" s="75">
        <f>(Observaciones!$F310*Constantes!$E$28)/1000</f>
        <v>1.6</v>
      </c>
      <c r="W311" s="75">
        <f>(R311*Constantes!$E$28)/1000</f>
        <v>10.345761492460035</v>
      </c>
      <c r="X311" s="75">
        <f t="shared" si="47"/>
        <v>0</v>
      </c>
      <c r="Y311" s="75">
        <f>IF(X311&gt;Constantes!$E$29,1000*((X311-Constantes!$E$29)/(Escenarios!$E$9*10000)),0)</f>
        <v>0</v>
      </c>
      <c r="Z311" s="75">
        <f>W311*1000/Escenarios!$E$9/10000+S311</f>
        <v>1.6619452747980514</v>
      </c>
      <c r="AA311" s="75">
        <f>MAX(0,AB310+Observaciones!$F310-Y311-Constantes!$D$13)</f>
        <v>0</v>
      </c>
      <c r="AB311" s="75">
        <f>AB310+Observaciones!$F310-Y311-Z311-AA311-AC310</f>
        <v>41.102969577956138</v>
      </c>
      <c r="AC311" s="75">
        <f>MAX(0,(AB311-Constantes!$D$14)*(1-EXP(-Constantes!$D$22)))</f>
        <v>0.46262201208038295</v>
      </c>
      <c r="AD311" s="75">
        <f t="shared" si="48"/>
        <v>113.59628480561265</v>
      </c>
      <c r="AE311" s="75">
        <f>MAX(0,(AD311-Constantes!$D$13)*(1-EXP(-Constantes!$D$23)))</f>
        <v>0.26660401340823031</v>
      </c>
      <c r="AF311" s="75">
        <f t="shared" si="49"/>
        <v>0.72922602548861326</v>
      </c>
      <c r="AG311" s="75">
        <f>0.0526*Y311*Observaciones!$F310^1.218</f>
        <v>0</v>
      </c>
      <c r="AH311" s="75">
        <f>AG311*Constantes!$E$35</f>
        <v>0</v>
      </c>
      <c r="AI311" s="75">
        <f t="shared" si="50"/>
        <v>0</v>
      </c>
      <c r="AJ311" s="15"/>
      <c r="AK311" s="74">
        <v>305</v>
      </c>
      <c r="AL311" s="140">
        <f>ETo!$I310*((1-Constantes!$F$19)*ETo!$K310+ETo!$L310)</f>
        <v>2.5279376849956261</v>
      </c>
      <c r="AM311" s="75">
        <f>MIN(AL311*Constantes!$F$17,0.8*(AV310+Observaciones!$F310-AS311-AU311-Constantes!$D$14))</f>
        <v>1.6041302374398037</v>
      </c>
      <c r="AN311" s="75">
        <f>IF(Observaciones!$F310&gt;0.05*Constantes!$F$18,((Observaciones!$F310-0.05*Constantes!$F$18)^2)/(Observaciones!$F310+0.95*Constantes!$F$18),0)</f>
        <v>0</v>
      </c>
      <c r="AO311" s="75">
        <f>(AN311*Escenarios!$F$9*10000)/1000</f>
        <v>0</v>
      </c>
      <c r="AP311" s="75">
        <f>(Observaciones!$F310*Constantes!$F$28)/1000</f>
        <v>0.4</v>
      </c>
      <c r="AQ311" s="75">
        <f>(AL311*Constantes!$F$28)/1000</f>
        <v>2.5279376849956261</v>
      </c>
      <c r="AR311" s="75">
        <f t="shared" si="51"/>
        <v>0</v>
      </c>
      <c r="AS311" s="75">
        <f>IF(AR311&gt;Constantes!$F$29,1000*((AR311-Constantes!$F$29)/(Escenarios!$F$9*10000)),0)</f>
        <v>0</v>
      </c>
      <c r="AT311" s="75">
        <f>AQ311*1000/Escenarios!$F$9/10000+AM311</f>
        <v>1.6091861128097948</v>
      </c>
      <c r="AU311" s="75">
        <f>MAX(0,AV310+Observaciones!$F310-AS311-Constantes!$D$13)</f>
        <v>0</v>
      </c>
      <c r="AV311" s="75">
        <f>AV310+Observaciones!$F310-AS311-AT311-AU311-AW310</f>
        <v>41.826141622148434</v>
      </c>
      <c r="AW311" s="75">
        <f>MAX(0,(AV311-Constantes!$D$14)*(1-EXP(-Constantes!$D$22)))</f>
        <v>0.47257813531491977</v>
      </c>
      <c r="AX311" s="75">
        <f t="shared" si="52"/>
        <v>113.98754544734265</v>
      </c>
      <c r="AY311" s="75">
        <f>MAX(0,(AX311-Constantes!$D$13)*(1-EXP(-Constantes!$D$23)))</f>
        <v>0.26930664807628857</v>
      </c>
      <c r="AZ311" s="75">
        <f t="shared" si="53"/>
        <v>0.74188478339120834</v>
      </c>
      <c r="BA311" s="75">
        <f>0.0526*AS311*Observaciones!$F310^1.218</f>
        <v>0</v>
      </c>
      <c r="BB311" s="75">
        <f>BA311*Constantes!$F$35</f>
        <v>0</v>
      </c>
      <c r="BC311" s="75">
        <f t="shared" si="54"/>
        <v>0</v>
      </c>
      <c r="BD311" s="15"/>
      <c r="BE311" s="74">
        <v>305</v>
      </c>
      <c r="BF311" s="75">
        <f>0.0526*Observaciones!$F310^2.218</f>
        <v>6.8921513346888582E-3</v>
      </c>
      <c r="BG311" s="75">
        <f>IF(Observaciones!$F310&gt;0.05*$BK$7,((Observaciones!$F310-0.05*$BK$7)^2)/(Observaciones!$F310+0.95*$BK$7),0)</f>
        <v>0</v>
      </c>
      <c r="BH311" s="75">
        <f>0.0526*BG311*Observaciones!$F310^1.218</f>
        <v>0</v>
      </c>
      <c r="BI311" s="28"/>
      <c r="BJ311" s="28"/>
      <c r="BK311" s="103"/>
      <c r="BL311" s="38"/>
    </row>
    <row r="312" spans="2:64" s="2" customFormat="1">
      <c r="B312" s="37"/>
      <c r="C312" s="74">
        <v>306</v>
      </c>
      <c r="D312" s="140">
        <f>ETo!$I311*((1-Constantes!$D$19)*ETo!$K311+ETo!$L311)</f>
        <v>2.5939418930275142</v>
      </c>
      <c r="E312" s="75">
        <f>MIN(D312*Constantes!$D$17,0.8*(H311+Observaciones!$F311-F312-G312-Constantes!$D$14))</f>
        <v>1.6460139225205939</v>
      </c>
      <c r="F312" s="75">
        <f>IF(Observaciones!$F311&gt;0.05*Constantes!$D$18,((Observaciones!$F311-0.05*Constantes!$D$18)^2)/(Observaciones!$F311+0.95*Constantes!$D$18),0)</f>
        <v>0</v>
      </c>
      <c r="G312" s="75">
        <f>MAX(0,H311+Observaciones!$F311-F312-Constantes!$D$13)</f>
        <v>0</v>
      </c>
      <c r="H312" s="75">
        <f>H311+Observaciones!$F311-F312-E312-G312-I311</f>
        <v>40.247746293982772</v>
      </c>
      <c r="I312" s="75">
        <f>MAX(0,(H312-Constantes!$D$14)*(1-EXP(-Constantes!$D$22)))</f>
        <v>0.45084790040576184</v>
      </c>
      <c r="J312" s="75">
        <f t="shared" si="44"/>
        <v>111.29038448698611</v>
      </c>
      <c r="K312" s="75">
        <f>MAX(0,(J312-Constantes!$D$13)*(1-EXP(-Constantes!$D$23)))</f>
        <v>0.2506759964355772</v>
      </c>
      <c r="L312" s="75">
        <f t="shared" si="45"/>
        <v>0.70152389684133909</v>
      </c>
      <c r="M312" s="75">
        <f>0.0526*F312*Observaciones!$F311^1.218</f>
        <v>0</v>
      </c>
      <c r="N312" s="75">
        <f>M312*Constantes!$D$35</f>
        <v>0</v>
      </c>
      <c r="O312" s="75">
        <f t="shared" si="46"/>
        <v>0</v>
      </c>
      <c r="P312" s="15"/>
      <c r="Q312" s="74">
        <v>306</v>
      </c>
      <c r="R312" s="140">
        <f>ETo!$I311*((1-Constantes!$E$19)*ETo!$K311+ETo!$L311)</f>
        <v>2.5939418930275142</v>
      </c>
      <c r="S312" s="75">
        <f>MIN(R312*Constantes!$E$17,0.8*(AB311+Observaciones!$F311-Y312-AA312-Constantes!$D$14))</f>
        <v>1.6460139225205939</v>
      </c>
      <c r="T312" s="75">
        <f>IF(Observaciones!$F311&gt;0.05*Constantes!$E$18,((Observaciones!$F311-0.05*Constantes!$E$18)^2)/(Observaciones!$F311+0.95*Constantes!$E$18),0)</f>
        <v>0</v>
      </c>
      <c r="U312" s="75">
        <f>(T312*Escenarios!$E$9*10000)/1000</f>
        <v>0</v>
      </c>
      <c r="V312" s="75">
        <f>(Observaciones!$F311*Constantes!$E$28)/1000</f>
        <v>8.8000000000000007</v>
      </c>
      <c r="W312" s="75">
        <f>(R312*Constantes!$E$28)/1000</f>
        <v>10.375767572110057</v>
      </c>
      <c r="X312" s="75">
        <f t="shared" si="47"/>
        <v>0</v>
      </c>
      <c r="Y312" s="75">
        <f>IF(X312&gt;Constantes!$E$29,1000*((X312-Constantes!$E$29)/(Escenarios!$E$9*10000)),0)</f>
        <v>0</v>
      </c>
      <c r="Z312" s="75">
        <f>W312*1000/Escenarios!$E$9/10000+S312</f>
        <v>1.6667654576648139</v>
      </c>
      <c r="AA312" s="75">
        <f>MAX(0,AB311+Observaciones!$F311-Y312-Constantes!$D$13)</f>
        <v>0</v>
      </c>
      <c r="AB312" s="75">
        <f>AB311+Observaciones!$F311-Y312-Z312-AA312-AC311</f>
        <v>41.173582108210944</v>
      </c>
      <c r="AC312" s="75">
        <f>MAX(0,(AB312-Constantes!$D$14)*(1-EXP(-Constantes!$D$22)))</f>
        <v>0.46359415565087247</v>
      </c>
      <c r="AD312" s="75">
        <f t="shared" si="48"/>
        <v>113.32968079220443</v>
      </c>
      <c r="AE312" s="75">
        <f>MAX(0,(AD312-Constantes!$D$13)*(1-EXP(-Constantes!$D$23)))</f>
        <v>0.26476244496910845</v>
      </c>
      <c r="AF312" s="75">
        <f t="shared" si="49"/>
        <v>0.72835660061998087</v>
      </c>
      <c r="AG312" s="75">
        <f>0.0526*Y312*Observaciones!$F311^1.218</f>
        <v>0</v>
      </c>
      <c r="AH312" s="75">
        <f>AG312*Constantes!$E$35</f>
        <v>0</v>
      </c>
      <c r="AI312" s="75">
        <f t="shared" si="50"/>
        <v>0</v>
      </c>
      <c r="AJ312" s="15"/>
      <c r="AK312" s="74">
        <v>306</v>
      </c>
      <c r="AL312" s="140">
        <f>ETo!$I311*((1-Constantes!$F$19)*ETo!$K311+ETo!$L311)</f>
        <v>2.535300309272654</v>
      </c>
      <c r="AM312" s="75">
        <f>MIN(AL312*Constantes!$F$17,0.8*(AV311+Observaciones!$F311-AS312-AU312-Constantes!$D$14))</f>
        <v>1.6088022704174318</v>
      </c>
      <c r="AN312" s="75">
        <f>IF(Observaciones!$F311&gt;0.05*Constantes!$F$18,((Observaciones!$F311-0.05*Constantes!$F$18)^2)/(Observaciones!$F311+0.95*Constantes!$F$18),0)</f>
        <v>0</v>
      </c>
      <c r="AO312" s="75">
        <f>(AN312*Escenarios!$F$9*10000)/1000</f>
        <v>0</v>
      </c>
      <c r="AP312" s="75">
        <f>(Observaciones!$F311*Constantes!$F$28)/1000</f>
        <v>2.2000000000000002</v>
      </c>
      <c r="AQ312" s="75">
        <f>(AL312*Constantes!$F$28)/1000</f>
        <v>2.535300309272654</v>
      </c>
      <c r="AR312" s="75">
        <f t="shared" si="51"/>
        <v>0</v>
      </c>
      <c r="AS312" s="75">
        <f>IF(AR312&gt;Constantes!$F$29,1000*((AR312-Constantes!$F$29)/(Escenarios!$F$9*10000)),0)</f>
        <v>0</v>
      </c>
      <c r="AT312" s="75">
        <f>AQ312*1000/Escenarios!$F$9/10000+AM312</f>
        <v>1.6138728710359771</v>
      </c>
      <c r="AU312" s="75">
        <f>MAX(0,AV311+Observaciones!$F311-AS312-Constantes!$D$13)</f>
        <v>0</v>
      </c>
      <c r="AV312" s="75">
        <f>AV311+Observaciones!$F311-AS312-AT312-AU312-AW311</f>
        <v>41.939690615797538</v>
      </c>
      <c r="AW312" s="75">
        <f>MAX(0,(AV312-Constantes!$D$14)*(1-EXP(-Constantes!$D$22)))</f>
        <v>0.47414139786496867</v>
      </c>
      <c r="AX312" s="75">
        <f t="shared" si="52"/>
        <v>113.71823879926636</v>
      </c>
      <c r="AY312" s="75">
        <f>MAX(0,(AX312-Constantes!$D$13)*(1-EXP(-Constantes!$D$23)))</f>
        <v>0.26744641117586498</v>
      </c>
      <c r="AZ312" s="75">
        <f t="shared" si="53"/>
        <v>0.74158780904083366</v>
      </c>
      <c r="BA312" s="75">
        <f>0.0526*AS312*Observaciones!$F311^1.218</f>
        <v>0</v>
      </c>
      <c r="BB312" s="75">
        <f>BA312*Constantes!$F$35</f>
        <v>0</v>
      </c>
      <c r="BC312" s="75">
        <f t="shared" si="54"/>
        <v>0</v>
      </c>
      <c r="BD312" s="15"/>
      <c r="BE312" s="74">
        <v>306</v>
      </c>
      <c r="BF312" s="75">
        <f>0.0526*Observaciones!$F311^2.218</f>
        <v>0.30232861200727251</v>
      </c>
      <c r="BG312" s="75">
        <f>IF(Observaciones!$F311&gt;0.05*$BK$7,((Observaciones!$F311-0.05*$BK$7)^2)/(Observaciones!$F311+0.95*$BK$7),0)</f>
        <v>6.2440408225724973E-3</v>
      </c>
      <c r="BH312" s="75">
        <f>0.0526*BG312*Observaciones!$F311^1.218</f>
        <v>8.5806917963867778E-4</v>
      </c>
      <c r="BI312" s="28"/>
      <c r="BJ312" s="28"/>
      <c r="BK312" s="103"/>
      <c r="BL312" s="38"/>
    </row>
    <row r="313" spans="2:64" s="2" customFormat="1">
      <c r="B313" s="37"/>
      <c r="C313" s="74">
        <v>307</v>
      </c>
      <c r="D313" s="140">
        <f>ETo!$I312*((1-Constantes!$D$19)*ETo!$K312+ETo!$L312)</f>
        <v>2.6172798706758758</v>
      </c>
      <c r="E313" s="75">
        <f>MIN(D313*Constantes!$D$17,0.8*(H312+Observaciones!$F312-F313-G313-Constantes!$D$14))</f>
        <v>1.6608232890048376</v>
      </c>
      <c r="F313" s="75">
        <f>IF(Observaciones!$F312&gt;0.05*Constantes!$D$18,((Observaciones!$F312-0.05*Constantes!$D$18)^2)/(Observaciones!$F312+0.95*Constantes!$D$18),0)</f>
        <v>0</v>
      </c>
      <c r="G313" s="75">
        <f>MAX(0,H312+Observaciones!$F312-F313-Constantes!$D$13)</f>
        <v>0</v>
      </c>
      <c r="H313" s="75">
        <f>H312+Observaciones!$F312-F313-E313-G313-I312</f>
        <v>38.136075104572171</v>
      </c>
      <c r="I313" s="75">
        <f>MAX(0,(H313-Constantes!$D$14)*(1-EXP(-Constantes!$D$22)))</f>
        <v>0.42177589912828645</v>
      </c>
      <c r="J313" s="75">
        <f t="shared" si="44"/>
        <v>111.03970849055054</v>
      </c>
      <c r="K313" s="75">
        <f>MAX(0,(J313-Constantes!$D$13)*(1-EXP(-Constantes!$D$23)))</f>
        <v>0.24894445084637287</v>
      </c>
      <c r="L313" s="75">
        <f t="shared" si="45"/>
        <v>0.67072034997465935</v>
      </c>
      <c r="M313" s="75">
        <f>0.0526*F313*Observaciones!$F312^1.218</f>
        <v>0</v>
      </c>
      <c r="N313" s="75">
        <f>M313*Constantes!$D$35</f>
        <v>0</v>
      </c>
      <c r="O313" s="75">
        <f t="shared" si="46"/>
        <v>0</v>
      </c>
      <c r="P313" s="15"/>
      <c r="Q313" s="74">
        <v>307</v>
      </c>
      <c r="R313" s="140">
        <f>ETo!$I312*((1-Constantes!$E$19)*ETo!$K312+ETo!$L312)</f>
        <v>2.6172798706758758</v>
      </c>
      <c r="S313" s="75">
        <f>MIN(R313*Constantes!$E$17,0.8*(AB312+Observaciones!$F312-Y313-AA313-Constantes!$D$14))</f>
        <v>1.6608232890048376</v>
      </c>
      <c r="T313" s="75">
        <f>IF(Observaciones!$F312&gt;0.05*Constantes!$E$18,((Observaciones!$F312-0.05*Constantes!$E$18)^2)/(Observaciones!$F312+0.95*Constantes!$E$18),0)</f>
        <v>0</v>
      </c>
      <c r="U313" s="75">
        <f>(T313*Escenarios!$E$9*10000)/1000</f>
        <v>0</v>
      </c>
      <c r="V313" s="75">
        <f>(Observaciones!$F312*Constantes!$E$28)/1000</f>
        <v>0</v>
      </c>
      <c r="W313" s="75">
        <f>(R313*Constantes!$E$28)/1000</f>
        <v>10.469119482703503</v>
      </c>
      <c r="X313" s="75">
        <f t="shared" si="47"/>
        <v>0</v>
      </c>
      <c r="Y313" s="75">
        <f>IF(X313&gt;Constantes!$E$29,1000*((X313-Constantes!$E$29)/(Escenarios!$E$9*10000)),0)</f>
        <v>0</v>
      </c>
      <c r="Z313" s="75">
        <f>W313*1000/Escenarios!$E$9/10000+S313</f>
        <v>1.6817615279702445</v>
      </c>
      <c r="AA313" s="75">
        <f>MAX(0,AB312+Observaciones!$F312-Y313-Constantes!$D$13)</f>
        <v>0</v>
      </c>
      <c r="AB313" s="75">
        <f>AB312+Observaciones!$F312-Y313-Z313-AA313-AC312</f>
        <v>39.028226424589825</v>
      </c>
      <c r="AC313" s="75">
        <f>MAX(0,(AB313-Constantes!$D$14)*(1-EXP(-Constantes!$D$22)))</f>
        <v>0.43405840998760914</v>
      </c>
      <c r="AD313" s="75">
        <f t="shared" si="48"/>
        <v>113.06491834723532</v>
      </c>
      <c r="AE313" s="75">
        <f>MAX(0,(AD313-Constantes!$D$13)*(1-EXP(-Constantes!$D$23)))</f>
        <v>0.26293359717238285</v>
      </c>
      <c r="AF313" s="75">
        <f t="shared" si="49"/>
        <v>0.69699200715999199</v>
      </c>
      <c r="AG313" s="75">
        <f>0.0526*Y313*Observaciones!$F312^1.218</f>
        <v>0</v>
      </c>
      <c r="AH313" s="75">
        <f>AG313*Constantes!$E$35</f>
        <v>0</v>
      </c>
      <c r="AI313" s="75">
        <f t="shared" si="50"/>
        <v>0</v>
      </c>
      <c r="AJ313" s="15"/>
      <c r="AK313" s="74">
        <v>307</v>
      </c>
      <c r="AL313" s="140">
        <f>ETo!$I312*((1-Constantes!$F$19)*ETo!$K312+ETo!$L312)</f>
        <v>2.5581964747586921</v>
      </c>
      <c r="AM313" s="75">
        <f>MIN(AL313*Constantes!$F$17,0.8*(AV312+Observaciones!$F312-AS313-AU313-Constantes!$D$14))</f>
        <v>1.6233312802089224</v>
      </c>
      <c r="AN313" s="75">
        <f>IF(Observaciones!$F312&gt;0.05*Constantes!$F$18,((Observaciones!$F312-0.05*Constantes!$F$18)^2)/(Observaciones!$F312+0.95*Constantes!$F$18),0)</f>
        <v>0</v>
      </c>
      <c r="AO313" s="75">
        <f>(AN313*Escenarios!$F$9*10000)/1000</f>
        <v>0</v>
      </c>
      <c r="AP313" s="75">
        <f>(Observaciones!$F312*Constantes!$F$28)/1000</f>
        <v>0</v>
      </c>
      <c r="AQ313" s="75">
        <f>(AL313*Constantes!$F$28)/1000</f>
        <v>2.5581964747586921</v>
      </c>
      <c r="AR313" s="75">
        <f t="shared" si="51"/>
        <v>0</v>
      </c>
      <c r="AS313" s="75">
        <f>IF(AR313&gt;Constantes!$F$29,1000*((AR313-Constantes!$F$29)/(Escenarios!$F$9*10000)),0)</f>
        <v>0</v>
      </c>
      <c r="AT313" s="75">
        <f>AQ313*1000/Escenarios!$F$9/10000+AM313</f>
        <v>1.6284476731584399</v>
      </c>
      <c r="AU313" s="75">
        <f>MAX(0,AV312+Observaciones!$F312-AS313-Constantes!$D$13)</f>
        <v>0</v>
      </c>
      <c r="AV313" s="75">
        <f>AV312+Observaciones!$F312-AS313-AT313-AU313-AW312</f>
        <v>39.837101544774129</v>
      </c>
      <c r="AW313" s="75">
        <f>MAX(0,(AV313-Constantes!$D$14)*(1-EXP(-Constantes!$D$22)))</f>
        <v>0.44519443279515608</v>
      </c>
      <c r="AX313" s="75">
        <f t="shared" si="52"/>
        <v>113.45079238809049</v>
      </c>
      <c r="AY313" s="75">
        <f>MAX(0,(AX313-Constantes!$D$13)*(1-EXP(-Constantes!$D$23)))</f>
        <v>0.26559902387031931</v>
      </c>
      <c r="AZ313" s="75">
        <f t="shared" si="53"/>
        <v>0.71079345666547544</v>
      </c>
      <c r="BA313" s="75">
        <f>0.0526*AS313*Observaciones!$F312^1.218</f>
        <v>0</v>
      </c>
      <c r="BB313" s="75">
        <f>BA313*Constantes!$F$35</f>
        <v>0</v>
      </c>
      <c r="BC313" s="75">
        <f t="shared" si="54"/>
        <v>0</v>
      </c>
      <c r="BD313" s="15"/>
      <c r="BE313" s="74">
        <v>307</v>
      </c>
      <c r="BF313" s="75">
        <f>0.0526*Observaciones!$F312^2.218</f>
        <v>0</v>
      </c>
      <c r="BG313" s="75">
        <f>IF(Observaciones!$F312&gt;0.05*$BK$7,((Observaciones!$F312-0.05*$BK$7)^2)/(Observaciones!$F312+0.95*$BK$7),0)</f>
        <v>0</v>
      </c>
      <c r="BH313" s="75">
        <f>0.0526*BG313*Observaciones!$F312^1.218</f>
        <v>0</v>
      </c>
      <c r="BI313" s="28"/>
      <c r="BJ313" s="28"/>
      <c r="BK313" s="103"/>
      <c r="BL313" s="38"/>
    </row>
    <row r="314" spans="2:64" s="2" customFormat="1">
      <c r="B314" s="37"/>
      <c r="C314" s="74">
        <v>308</v>
      </c>
      <c r="D314" s="140">
        <f>ETo!$I313*((1-Constantes!$D$19)*ETo!$K313+ETo!$L313)</f>
        <v>2.5793654116347504</v>
      </c>
      <c r="E314" s="75">
        <f>MIN(D314*Constantes!$D$17,0.8*(H313+Observaciones!$F313-F314-G314-Constantes!$D$14))</f>
        <v>1.6367642583787929</v>
      </c>
      <c r="F314" s="75">
        <f>IF(Observaciones!$F313&gt;0.05*Constantes!$D$18,((Observaciones!$F313-0.05*Constantes!$D$18)^2)/(Observaciones!$F313+0.95*Constantes!$D$18),0)</f>
        <v>0</v>
      </c>
      <c r="G314" s="75">
        <f>MAX(0,H313+Observaciones!$F313-F314-Constantes!$D$13)</f>
        <v>0</v>
      </c>
      <c r="H314" s="75">
        <f>H313+Observaciones!$F313-F314-E314-G314-I313</f>
        <v>38.677534947065098</v>
      </c>
      <c r="I314" s="75">
        <f>MAX(0,(H314-Constantes!$D$14)*(1-EXP(-Constantes!$D$22)))</f>
        <v>0.42923033678486577</v>
      </c>
      <c r="J314" s="75">
        <f t="shared" si="44"/>
        <v>110.79076403970417</v>
      </c>
      <c r="K314" s="75">
        <f>MAX(0,(J314-Constantes!$D$13)*(1-EXP(-Constantes!$D$23)))</f>
        <v>0.24722486591622703</v>
      </c>
      <c r="L314" s="75">
        <f t="shared" si="45"/>
        <v>0.67645520270109283</v>
      </c>
      <c r="M314" s="75">
        <f>0.0526*F314*Observaciones!$F313^1.218</f>
        <v>0</v>
      </c>
      <c r="N314" s="75">
        <f>M314*Constantes!$D$35</f>
        <v>0</v>
      </c>
      <c r="O314" s="75">
        <f t="shared" si="46"/>
        <v>0</v>
      </c>
      <c r="P314" s="15"/>
      <c r="Q314" s="74">
        <v>308</v>
      </c>
      <c r="R314" s="140">
        <f>ETo!$I313*((1-Constantes!$E$19)*ETo!$K313+ETo!$L313)</f>
        <v>2.5793654116347504</v>
      </c>
      <c r="S314" s="75">
        <f>MIN(R314*Constantes!$E$17,0.8*(AB313+Observaciones!$F313-Y314-AA314-Constantes!$D$14))</f>
        <v>1.6367642583787929</v>
      </c>
      <c r="T314" s="75">
        <f>IF(Observaciones!$F313&gt;0.05*Constantes!$E$18,((Observaciones!$F313-0.05*Constantes!$E$18)^2)/(Observaciones!$F313+0.95*Constantes!$E$18),0)</f>
        <v>0</v>
      </c>
      <c r="U314" s="75">
        <f>(T314*Escenarios!$E$9*10000)/1000</f>
        <v>0</v>
      </c>
      <c r="V314" s="75">
        <f>(Observaciones!$F313*Constantes!$E$28)/1000</f>
        <v>10.4</v>
      </c>
      <c r="W314" s="75">
        <f>(R314*Constantes!$E$28)/1000</f>
        <v>10.317461646539002</v>
      </c>
      <c r="X314" s="75">
        <f t="shared" si="47"/>
        <v>8.2538353460998692E-2</v>
      </c>
      <c r="Y314" s="75">
        <f>IF(X314&gt;Constantes!$E$29,1000*((X314-Constantes!$E$29)/(Escenarios!$E$9*10000)),0)</f>
        <v>0</v>
      </c>
      <c r="Z314" s="75">
        <f>W314*1000/Escenarios!$E$9/10000+S314</f>
        <v>1.6573991816718709</v>
      </c>
      <c r="AA314" s="75">
        <f>MAX(0,AB313+Observaciones!$F313-Y314-Constantes!$D$13)</f>
        <v>0</v>
      </c>
      <c r="AB314" s="75">
        <f>AB313+Observaciones!$F313-Y314-Z314-AA314-AC313</f>
        <v>39.536768832930349</v>
      </c>
      <c r="AC314" s="75">
        <f>MAX(0,(AB314-Constantes!$D$14)*(1-EXP(-Constantes!$D$22)))</f>
        <v>0.44105966360089194</v>
      </c>
      <c r="AD314" s="75">
        <f t="shared" si="48"/>
        <v>112.80198475006294</v>
      </c>
      <c r="AE314" s="75">
        <f>MAX(0,(AD314-Constantes!$D$13)*(1-EXP(-Constantes!$D$23)))</f>
        <v>0.26111738215015806</v>
      </c>
      <c r="AF314" s="75">
        <f t="shared" si="49"/>
        <v>0.70217704575105</v>
      </c>
      <c r="AG314" s="75">
        <f>0.0526*Y314*Observaciones!$F313^1.218</f>
        <v>0</v>
      </c>
      <c r="AH314" s="75">
        <f>AG314*Constantes!$E$35</f>
        <v>0</v>
      </c>
      <c r="AI314" s="75">
        <f t="shared" si="50"/>
        <v>0</v>
      </c>
      <c r="AJ314" s="15"/>
      <c r="AK314" s="74">
        <v>308</v>
      </c>
      <c r="AL314" s="140">
        <f>ETo!$I313*((1-Constantes!$F$19)*ETo!$K313+ETo!$L313)</f>
        <v>2.5210170380389809</v>
      </c>
      <c r="AM314" s="75">
        <f>MIN(AL314*Constantes!$F$17,0.8*(AV313+Observaciones!$F313-AS314-AU314-Constantes!$D$14))</f>
        <v>1.5997386659577639</v>
      </c>
      <c r="AN314" s="75">
        <f>IF(Observaciones!$F313&gt;0.05*Constantes!$F$18,((Observaciones!$F313-0.05*Constantes!$F$18)^2)/(Observaciones!$F313+0.95*Constantes!$F$18),0)</f>
        <v>0</v>
      </c>
      <c r="AO314" s="75">
        <f>(AN314*Escenarios!$F$9*10000)/1000</f>
        <v>0</v>
      </c>
      <c r="AP314" s="75">
        <f>(Observaciones!$F313*Constantes!$F$28)/1000</f>
        <v>2.6</v>
      </c>
      <c r="AQ314" s="75">
        <f>(AL314*Constantes!$F$28)/1000</f>
        <v>2.5210170380389809</v>
      </c>
      <c r="AR314" s="75">
        <f t="shared" si="51"/>
        <v>7.8982961961019171E-2</v>
      </c>
      <c r="AS314" s="75">
        <f>IF(AR314&gt;Constantes!$F$29,1000*((AR314-Constantes!$F$29)/(Escenarios!$F$9*10000)),0)</f>
        <v>0</v>
      </c>
      <c r="AT314" s="75">
        <f>AQ314*1000/Escenarios!$F$9/10000+AM314</f>
        <v>1.6047807000338419</v>
      </c>
      <c r="AU314" s="75">
        <f>MAX(0,AV313+Observaciones!$F313-AS314-Constantes!$D$13)</f>
        <v>0</v>
      </c>
      <c r="AV314" s="75">
        <f>AV313+Observaciones!$F313-AS314-AT314-AU314-AW313</f>
        <v>40.387126411945133</v>
      </c>
      <c r="AW314" s="75">
        <f>MAX(0,(AV314-Constantes!$D$14)*(1-EXP(-Constantes!$D$22)))</f>
        <v>0.45276678767750012</v>
      </c>
      <c r="AX314" s="75">
        <f t="shared" si="52"/>
        <v>113.18519336422017</v>
      </c>
      <c r="AY314" s="75">
        <f>MAX(0,(AX314-Constantes!$D$13)*(1-EXP(-Constantes!$D$23)))</f>
        <v>0.26376439740101626</v>
      </c>
      <c r="AZ314" s="75">
        <f t="shared" si="53"/>
        <v>0.71653118507851632</v>
      </c>
      <c r="BA314" s="75">
        <f>0.0526*AS314*Observaciones!$F313^1.218</f>
        <v>0</v>
      </c>
      <c r="BB314" s="75">
        <f>BA314*Constantes!$F$35</f>
        <v>0</v>
      </c>
      <c r="BC314" s="75">
        <f t="shared" si="54"/>
        <v>0</v>
      </c>
      <c r="BD314" s="15"/>
      <c r="BE314" s="74">
        <v>308</v>
      </c>
      <c r="BF314" s="75">
        <f>0.0526*Observaciones!$F313^2.218</f>
        <v>0.43792186533391209</v>
      </c>
      <c r="BG314" s="75">
        <f>IF(Observaciones!$F313&gt;0.05*$BK$7,((Observaciones!$F313-0.05*$BK$7)^2)/(Observaciones!$F313+0.95*$BK$7),0)</f>
        <v>2.1229385132854627E-2</v>
      </c>
      <c r="BH314" s="75">
        <f>0.0526*BG314*Observaciones!$F313^1.218</f>
        <v>3.5756968989506619E-3</v>
      </c>
      <c r="BI314" s="28"/>
      <c r="BJ314" s="28"/>
      <c r="BK314" s="103"/>
      <c r="BL314" s="38"/>
    </row>
    <row r="315" spans="2:64" s="2" customFormat="1">
      <c r="B315" s="37"/>
      <c r="C315" s="74">
        <v>309</v>
      </c>
      <c r="D315" s="140">
        <f>ETo!$I314*((1-Constantes!$D$19)*ETo!$K314+ETo!$L314)</f>
        <v>2.6530617989541367</v>
      </c>
      <c r="E315" s="75">
        <f>MIN(D315*Constantes!$D$17,0.8*(H314+Observaciones!$F314-F315-G315-Constantes!$D$14))</f>
        <v>1.6835290991384289</v>
      </c>
      <c r="F315" s="75">
        <f>IF(Observaciones!$F314&gt;0.05*Constantes!$D$18,((Observaciones!$F314-0.05*Constantes!$D$18)^2)/(Observaciones!$F314+0.95*Constantes!$D$18),0)</f>
        <v>0</v>
      </c>
      <c r="G315" s="75">
        <f>MAX(0,H314+Observaciones!$F314-F315-Constantes!$D$13)</f>
        <v>0</v>
      </c>
      <c r="H315" s="75">
        <f>H314+Observaciones!$F314-F315-E315-G315-I314</f>
        <v>37.664775511141805</v>
      </c>
      <c r="I315" s="75">
        <f>MAX(0,(H315-Constantes!$D$14)*(1-EXP(-Constantes!$D$22)))</f>
        <v>0.41528737835337093</v>
      </c>
      <c r="J315" s="75">
        <f t="shared" si="44"/>
        <v>110.54353917378795</v>
      </c>
      <c r="K315" s="75">
        <f>MAX(0,(J315-Constantes!$D$13)*(1-EXP(-Constantes!$D$23)))</f>
        <v>0.24551715902683252</v>
      </c>
      <c r="L315" s="75">
        <f t="shared" si="45"/>
        <v>0.66080453738020339</v>
      </c>
      <c r="M315" s="75">
        <f>0.0526*F315*Observaciones!$F314^1.218</f>
        <v>0</v>
      </c>
      <c r="N315" s="75">
        <f>M315*Constantes!$D$35</f>
        <v>0</v>
      </c>
      <c r="O315" s="75">
        <f t="shared" si="46"/>
        <v>0</v>
      </c>
      <c r="P315" s="15"/>
      <c r="Q315" s="74">
        <v>309</v>
      </c>
      <c r="R315" s="140">
        <f>ETo!$I314*((1-Constantes!$E$19)*ETo!$K314+ETo!$L314)</f>
        <v>2.6530617989541367</v>
      </c>
      <c r="S315" s="75">
        <f>MIN(R315*Constantes!$E$17,0.8*(AB314+Observaciones!$F314-Y315-AA315-Constantes!$D$14))</f>
        <v>1.6835290991384289</v>
      </c>
      <c r="T315" s="75">
        <f>IF(Observaciones!$F314&gt;0.05*Constantes!$E$18,((Observaciones!$F314-0.05*Constantes!$E$18)^2)/(Observaciones!$F314+0.95*Constantes!$E$18),0)</f>
        <v>0</v>
      </c>
      <c r="U315" s="75">
        <f>(T315*Escenarios!$E$9*10000)/1000</f>
        <v>0</v>
      </c>
      <c r="V315" s="75">
        <f>(Observaciones!$F314*Constantes!$E$28)/1000</f>
        <v>4.4000000000000004</v>
      </c>
      <c r="W315" s="75">
        <f>(R315*Constantes!$E$28)/1000</f>
        <v>10.612247195816547</v>
      </c>
      <c r="X315" s="75">
        <f t="shared" si="47"/>
        <v>0</v>
      </c>
      <c r="Y315" s="75">
        <f>IF(X315&gt;Constantes!$E$29,1000*((X315-Constantes!$E$29)/(Escenarios!$E$9*10000)),0)</f>
        <v>0</v>
      </c>
      <c r="Z315" s="75">
        <f>W315*1000/Escenarios!$E$9/10000+S315</f>
        <v>1.704753593530062</v>
      </c>
      <c r="AA315" s="75">
        <f>MAX(0,AB314+Observaciones!$F314-Y315-Constantes!$D$13)</f>
        <v>0</v>
      </c>
      <c r="AB315" s="75">
        <f>AB314+Observaciones!$F314-Y315-Z315-AA315-AC314</f>
        <v>38.490955575799397</v>
      </c>
      <c r="AC315" s="75">
        <f>MAX(0,(AB315-Constantes!$D$14)*(1-EXP(-Constantes!$D$22)))</f>
        <v>0.42666164344520763</v>
      </c>
      <c r="AD315" s="75">
        <f t="shared" si="48"/>
        <v>112.54086736791278</v>
      </c>
      <c r="AE315" s="75">
        <f>MAX(0,(AD315-Constantes!$D$13)*(1-EXP(-Constantes!$D$23)))</f>
        <v>0.25931371264148662</v>
      </c>
      <c r="AF315" s="75">
        <f t="shared" si="49"/>
        <v>0.68597535608669424</v>
      </c>
      <c r="AG315" s="75">
        <f>0.0526*Y315*Observaciones!$F314^1.218</f>
        <v>0</v>
      </c>
      <c r="AH315" s="75">
        <f>AG315*Constantes!$E$35</f>
        <v>0</v>
      </c>
      <c r="AI315" s="75">
        <f t="shared" si="50"/>
        <v>0</v>
      </c>
      <c r="AJ315" s="15"/>
      <c r="AK315" s="74">
        <v>309</v>
      </c>
      <c r="AL315" s="140">
        <f>ETo!$I314*((1-Constantes!$F$19)*ETo!$K314+ETo!$L314)</f>
        <v>2.5933115754045439</v>
      </c>
      <c r="AM315" s="75">
        <f>MIN(AL315*Constantes!$F$17,0.8*(AV314+Observaciones!$F314-AS315-AU315-Constantes!$D$14))</f>
        <v>1.6456139476461342</v>
      </c>
      <c r="AN315" s="75">
        <f>IF(Observaciones!$F314&gt;0.05*Constantes!$F$18,((Observaciones!$F314-0.05*Constantes!$F$18)^2)/(Observaciones!$F314+0.95*Constantes!$F$18),0)</f>
        <v>0</v>
      </c>
      <c r="AO315" s="75">
        <f>(AN315*Escenarios!$F$9*10000)/1000</f>
        <v>0</v>
      </c>
      <c r="AP315" s="75">
        <f>(Observaciones!$F314*Constantes!$F$28)/1000</f>
        <v>1.1000000000000001</v>
      </c>
      <c r="AQ315" s="75">
        <f>(AL315*Constantes!$F$28)/1000</f>
        <v>2.5933115754045439</v>
      </c>
      <c r="AR315" s="75">
        <f t="shared" si="51"/>
        <v>0</v>
      </c>
      <c r="AS315" s="75">
        <f>IF(AR315&gt;Constantes!$F$29,1000*((AR315-Constantes!$F$29)/(Escenarios!$F$9*10000)),0)</f>
        <v>0</v>
      </c>
      <c r="AT315" s="75">
        <f>AQ315*1000/Escenarios!$F$9/10000+AM315</f>
        <v>1.6508005707969433</v>
      </c>
      <c r="AU315" s="75">
        <f>MAX(0,AV314+Observaciones!$F314-AS315-Constantes!$D$13)</f>
        <v>0</v>
      </c>
      <c r="AV315" s="75">
        <f>AV314+Observaciones!$F314-AS315-AT315-AU315-AW314</f>
        <v>39.383559053470691</v>
      </c>
      <c r="AW315" s="75">
        <f>MAX(0,(AV315-Constantes!$D$14)*(1-EXP(-Constantes!$D$22)))</f>
        <v>0.43895037929256359</v>
      </c>
      <c r="AX315" s="75">
        <f t="shared" si="52"/>
        <v>112.92142896681915</v>
      </c>
      <c r="AY315" s="75">
        <f>MAX(0,(AX315-Constantes!$D$13)*(1-EXP(-Constantes!$D$23)))</f>
        <v>0.26194244362242125</v>
      </c>
      <c r="AZ315" s="75">
        <f t="shared" si="53"/>
        <v>0.70089282291498489</v>
      </c>
      <c r="BA315" s="75">
        <f>0.0526*AS315*Observaciones!$F314^1.218</f>
        <v>0</v>
      </c>
      <c r="BB315" s="75">
        <f>BA315*Constantes!$F$35</f>
        <v>0</v>
      </c>
      <c r="BC315" s="75">
        <f t="shared" si="54"/>
        <v>0</v>
      </c>
      <c r="BD315" s="15"/>
      <c r="BE315" s="74">
        <v>309</v>
      </c>
      <c r="BF315" s="75">
        <f>0.0526*Observaciones!$F314^2.218</f>
        <v>6.4982246287524456E-2</v>
      </c>
      <c r="BG315" s="75">
        <f>IF(Observaciones!$F314&gt;0.05*$BK$7,((Observaciones!$F314-0.05*$BK$7)^2)/(Observaciones!$F314+0.95*$BK$7),0)</f>
        <v>0</v>
      </c>
      <c r="BH315" s="75">
        <f>0.0526*BG315*Observaciones!$F314^1.218</f>
        <v>0</v>
      </c>
      <c r="BI315" s="28"/>
      <c r="BJ315" s="28"/>
      <c r="BK315" s="103"/>
      <c r="BL315" s="38"/>
    </row>
    <row r="316" spans="2:64" s="2" customFormat="1">
      <c r="B316" s="37"/>
      <c r="C316" s="74">
        <v>310</v>
      </c>
      <c r="D316" s="140">
        <f>ETo!$I315*((1-Constantes!$D$19)*ETo!$K315+ETo!$L315)</f>
        <v>2.6228664879530212</v>
      </c>
      <c r="E316" s="75">
        <f>MIN(D316*Constantes!$D$17,0.8*(H315+Observaciones!$F315-F316-G316-Constantes!$D$14))</f>
        <v>1.6643683375052274</v>
      </c>
      <c r="F316" s="75">
        <f>IF(Observaciones!$F315&gt;0.05*Constantes!$D$18,((Observaciones!$F315-0.05*Constantes!$D$18)^2)/(Observaciones!$F315+0.95*Constantes!$D$18),0)</f>
        <v>0</v>
      </c>
      <c r="G316" s="75">
        <f>MAX(0,H315+Observaciones!$F315-F316-Constantes!$D$13)</f>
        <v>0</v>
      </c>
      <c r="H316" s="75">
        <f>H315+Observaciones!$F315-F316-E316-G316-I315</f>
        <v>35.685119795283207</v>
      </c>
      <c r="I316" s="75">
        <f>MAX(0,(H316-Constantes!$D$14)*(1-EXP(-Constantes!$D$22)))</f>
        <v>0.38803287311173507</v>
      </c>
      <c r="J316" s="75">
        <f t="shared" si="44"/>
        <v>110.29802201476112</v>
      </c>
      <c r="K316" s="75">
        <f>MAX(0,(J316-Constantes!$D$13)*(1-EXP(-Constantes!$D$23)))</f>
        <v>0.24382124813056871</v>
      </c>
      <c r="L316" s="75">
        <f t="shared" si="45"/>
        <v>0.63185412124230378</v>
      </c>
      <c r="M316" s="75">
        <f>0.0526*F316*Observaciones!$F315^1.218</f>
        <v>0</v>
      </c>
      <c r="N316" s="75">
        <f>M316*Constantes!$D$35</f>
        <v>0</v>
      </c>
      <c r="O316" s="75">
        <f t="shared" si="46"/>
        <v>0</v>
      </c>
      <c r="P316" s="15"/>
      <c r="Q316" s="74">
        <v>310</v>
      </c>
      <c r="R316" s="140">
        <f>ETo!$I315*((1-Constantes!$E$19)*ETo!$K315+ETo!$L315)</f>
        <v>2.6228664879530212</v>
      </c>
      <c r="S316" s="75">
        <f>MIN(R316*Constantes!$E$17,0.8*(AB315+Observaciones!$F315-Y316-AA316-Constantes!$D$14))</f>
        <v>1.6643683375052274</v>
      </c>
      <c r="T316" s="75">
        <f>IF(Observaciones!$F315&gt;0.05*Constantes!$E$18,((Observaciones!$F315-0.05*Constantes!$E$18)^2)/(Observaciones!$F315+0.95*Constantes!$E$18),0)</f>
        <v>0</v>
      </c>
      <c r="U316" s="75">
        <f>(T316*Escenarios!$E$9*10000)/1000</f>
        <v>0</v>
      </c>
      <c r="V316" s="75">
        <f>(Observaciones!$F315*Constantes!$E$28)/1000</f>
        <v>0.4</v>
      </c>
      <c r="W316" s="75">
        <f>(R316*Constantes!$E$28)/1000</f>
        <v>10.491465951812085</v>
      </c>
      <c r="X316" s="75">
        <f t="shared" si="47"/>
        <v>0</v>
      </c>
      <c r="Y316" s="75">
        <f>IF(X316&gt;Constantes!$E$29,1000*((X316-Constantes!$E$29)/(Escenarios!$E$9*10000)),0)</f>
        <v>0</v>
      </c>
      <c r="Z316" s="75">
        <f>W316*1000/Escenarios!$E$9/10000+S316</f>
        <v>1.6853512694088515</v>
      </c>
      <c r="AA316" s="75">
        <f>MAX(0,AB315+Observaciones!$F315-Y316-Constantes!$D$13)</f>
        <v>0</v>
      </c>
      <c r="AB316" s="75">
        <f>AB315+Observaciones!$F315-Y316-Z316-AA316-AC315</f>
        <v>36.478942662945336</v>
      </c>
      <c r="AC316" s="75">
        <f>MAX(0,(AB316-Constantes!$D$14)*(1-EXP(-Constantes!$D$22)))</f>
        <v>0.39896166711076864</v>
      </c>
      <c r="AD316" s="75">
        <f t="shared" si="48"/>
        <v>112.2815536552713</v>
      </c>
      <c r="AE316" s="75">
        <f>MAX(0,(AD316-Constantes!$D$13)*(1-EXP(-Constantes!$D$23)))</f>
        <v>0.25752250198817639</v>
      </c>
      <c r="AF316" s="75">
        <f t="shared" si="49"/>
        <v>0.65648416909894503</v>
      </c>
      <c r="AG316" s="75">
        <f>0.0526*Y316*Observaciones!$F315^1.218</f>
        <v>0</v>
      </c>
      <c r="AH316" s="75">
        <f>AG316*Constantes!$E$35</f>
        <v>0</v>
      </c>
      <c r="AI316" s="75">
        <f t="shared" si="50"/>
        <v>0</v>
      </c>
      <c r="AJ316" s="15"/>
      <c r="AK316" s="74">
        <v>310</v>
      </c>
      <c r="AL316" s="140">
        <f>ETo!$I315*((1-Constantes!$F$19)*ETo!$K315+ETo!$L315)</f>
        <v>2.5636902029124644</v>
      </c>
      <c r="AM316" s="75">
        <f>MIN(AL316*Constantes!$F$17,0.8*(AV315+Observaciones!$F315-AS316-AU316-Constantes!$D$14))</f>
        <v>1.6268173849100183</v>
      </c>
      <c r="AN316" s="75">
        <f>IF(Observaciones!$F315&gt;0.05*Constantes!$F$18,((Observaciones!$F315-0.05*Constantes!$F$18)^2)/(Observaciones!$F315+0.95*Constantes!$F$18),0)</f>
        <v>0</v>
      </c>
      <c r="AO316" s="75">
        <f>(AN316*Escenarios!$F$9*10000)/1000</f>
        <v>0</v>
      </c>
      <c r="AP316" s="75">
        <f>(Observaciones!$F315*Constantes!$F$28)/1000</f>
        <v>0.1</v>
      </c>
      <c r="AQ316" s="75">
        <f>(AL316*Constantes!$F$28)/1000</f>
        <v>2.5636902029124644</v>
      </c>
      <c r="AR316" s="75">
        <f t="shared" si="51"/>
        <v>0</v>
      </c>
      <c r="AS316" s="75">
        <f>IF(AR316&gt;Constantes!$F$29,1000*((AR316-Constantes!$F$29)/(Escenarios!$F$9*10000)),0)</f>
        <v>0</v>
      </c>
      <c r="AT316" s="75">
        <f>AQ316*1000/Escenarios!$F$9/10000+AM316</f>
        <v>1.6319447653158432</v>
      </c>
      <c r="AU316" s="75">
        <f>MAX(0,AV315+Observaciones!$F315-AS316-Constantes!$D$13)</f>
        <v>0</v>
      </c>
      <c r="AV316" s="75">
        <f>AV315+Observaciones!$F315-AS316-AT316-AU316-AW315</f>
        <v>37.412663908862285</v>
      </c>
      <c r="AW316" s="75">
        <f>MAX(0,(AV316-Constantes!$D$14)*(1-EXP(-Constantes!$D$22)))</f>
        <v>0.41181648342413607</v>
      </c>
      <c r="AX316" s="75">
        <f t="shared" si="52"/>
        <v>112.65948652319673</v>
      </c>
      <c r="AY316" s="75">
        <f>MAX(0,(AX316-Constantes!$D$13)*(1-EXP(-Constantes!$D$23)))</f>
        <v>0.26013307499786542</v>
      </c>
      <c r="AZ316" s="75">
        <f t="shared" si="53"/>
        <v>0.67194955842200144</v>
      </c>
      <c r="BA316" s="75">
        <f>0.0526*AS316*Observaciones!$F315^1.218</f>
        <v>0</v>
      </c>
      <c r="BB316" s="75">
        <f>BA316*Constantes!$F$35</f>
        <v>0</v>
      </c>
      <c r="BC316" s="75">
        <f t="shared" si="54"/>
        <v>0</v>
      </c>
      <c r="BD316" s="15"/>
      <c r="BE316" s="74">
        <v>310</v>
      </c>
      <c r="BF316" s="75">
        <f>0.0526*Observaciones!$F315^2.218</f>
        <v>3.1840930012055863E-4</v>
      </c>
      <c r="BG316" s="75">
        <f>IF(Observaciones!$F315&gt;0.05*$BK$7,((Observaciones!$F315-0.05*$BK$7)^2)/(Observaciones!$F315+0.95*$BK$7),0)</f>
        <v>0</v>
      </c>
      <c r="BH316" s="75">
        <f>0.0526*BG316*Observaciones!$F315^1.218</f>
        <v>0</v>
      </c>
      <c r="BI316" s="28"/>
      <c r="BJ316" s="28"/>
      <c r="BK316" s="103"/>
      <c r="BL316" s="38"/>
    </row>
    <row r="317" spans="2:64" s="2" customFormat="1">
      <c r="B317" s="37"/>
      <c r="C317" s="74">
        <v>311</v>
      </c>
      <c r="D317" s="140">
        <f>ETo!$I316*((1-Constantes!$D$19)*ETo!$K316+ETo!$L316)</f>
        <v>2.6111914004230736</v>
      </c>
      <c r="E317" s="75">
        <f>MIN(D317*Constantes!$D$17,0.8*(H316+Observaciones!$F316-F317-G317-Constantes!$D$14))</f>
        <v>1.6569597842633077</v>
      </c>
      <c r="F317" s="75">
        <f>IF(Observaciones!$F316&gt;0.05*Constantes!$D$18,((Observaciones!$F316-0.05*Constantes!$D$18)^2)/(Observaciones!$F316+0.95*Constantes!$D$18),0)</f>
        <v>0</v>
      </c>
      <c r="G317" s="75">
        <f>MAX(0,H316+Observaciones!$F316-F317-Constantes!$D$13)</f>
        <v>0</v>
      </c>
      <c r="H317" s="75">
        <f>H316+Observaciones!$F316-F317-E317-G317-I316</f>
        <v>35.640127137908166</v>
      </c>
      <c r="I317" s="75">
        <f>MAX(0,(H317-Constantes!$D$14)*(1-EXP(-Constantes!$D$22)))</f>
        <v>0.38741344590202387</v>
      </c>
      <c r="J317" s="75">
        <f t="shared" si="44"/>
        <v>110.05420076663054</v>
      </c>
      <c r="K317" s="75">
        <f>MAX(0,(J317-Constantes!$D$13)*(1-EXP(-Constantes!$D$23)))</f>
        <v>0.2421370517465592</v>
      </c>
      <c r="L317" s="75">
        <f t="shared" si="45"/>
        <v>0.62955049764858306</v>
      </c>
      <c r="M317" s="75">
        <f>0.0526*F317*Observaciones!$F316^1.218</f>
        <v>0</v>
      </c>
      <c r="N317" s="75">
        <f>M317*Constantes!$D$35</f>
        <v>0</v>
      </c>
      <c r="O317" s="75">
        <f t="shared" si="46"/>
        <v>0</v>
      </c>
      <c r="P317" s="15"/>
      <c r="Q317" s="74">
        <v>311</v>
      </c>
      <c r="R317" s="140">
        <f>ETo!$I316*((1-Constantes!$E$19)*ETo!$K316+ETo!$L316)</f>
        <v>2.6111914004230736</v>
      </c>
      <c r="S317" s="75">
        <f>MIN(R317*Constantes!$E$17,0.8*(AB316+Observaciones!$F316-Y317-AA317-Constantes!$D$14))</f>
        <v>1.6569597842633077</v>
      </c>
      <c r="T317" s="75">
        <f>IF(Observaciones!$F316&gt;0.05*Constantes!$E$18,((Observaciones!$F316-0.05*Constantes!$E$18)^2)/(Observaciones!$F316+0.95*Constantes!$E$18),0)</f>
        <v>0</v>
      </c>
      <c r="U317" s="75">
        <f>(T317*Escenarios!$E$9*10000)/1000</f>
        <v>0</v>
      </c>
      <c r="V317" s="75">
        <f>(Observaciones!$F316*Constantes!$E$28)/1000</f>
        <v>8</v>
      </c>
      <c r="W317" s="75">
        <f>(R317*Constantes!$E$28)/1000</f>
        <v>10.444765601692295</v>
      </c>
      <c r="X317" s="75">
        <f t="shared" si="47"/>
        <v>0</v>
      </c>
      <c r="Y317" s="75">
        <f>IF(X317&gt;Constantes!$E$29,1000*((X317-Constantes!$E$29)/(Escenarios!$E$9*10000)),0)</f>
        <v>0</v>
      </c>
      <c r="Z317" s="75">
        <f>W317*1000/Escenarios!$E$9/10000+S317</f>
        <v>1.6778493154666922</v>
      </c>
      <c r="AA317" s="75">
        <f>MAX(0,AB316+Observaciones!$F316-Y317-Constantes!$D$13)</f>
        <v>0</v>
      </c>
      <c r="AB317" s="75">
        <f>AB316+Observaciones!$F316-Y317-Z317-AA317-AC316</f>
        <v>36.402131680367873</v>
      </c>
      <c r="AC317" s="75">
        <f>MAX(0,(AB317-Constantes!$D$14)*(1-EXP(-Constantes!$D$22)))</f>
        <v>0.39790418761546925</v>
      </c>
      <c r="AD317" s="75">
        <f t="shared" si="48"/>
        <v>112.02403115328312</v>
      </c>
      <c r="AE317" s="75">
        <f>MAX(0,(AD317-Constantes!$D$13)*(1-EXP(-Constantes!$D$23)))</f>
        <v>0.25574366413062716</v>
      </c>
      <c r="AF317" s="75">
        <f t="shared" si="49"/>
        <v>0.65364785174609641</v>
      </c>
      <c r="AG317" s="75">
        <f>0.0526*Y317*Observaciones!$F316^1.218</f>
        <v>0</v>
      </c>
      <c r="AH317" s="75">
        <f>AG317*Constantes!$E$35</f>
        <v>0</v>
      </c>
      <c r="AI317" s="75">
        <f t="shared" si="50"/>
        <v>0</v>
      </c>
      <c r="AJ317" s="15"/>
      <c r="AK317" s="74">
        <v>311</v>
      </c>
      <c r="AL317" s="140">
        <f>ETo!$I316*((1-Constantes!$F$19)*ETo!$K316+ETo!$L316)</f>
        <v>2.5522422993311142</v>
      </c>
      <c r="AM317" s="75">
        <f>MIN(AL317*Constantes!$F$17,0.8*(AV316+Observaciones!$F316-AS317-AU317-Constantes!$D$14))</f>
        <v>1.6195529937032502</v>
      </c>
      <c r="AN317" s="75">
        <f>IF(Observaciones!$F316&gt;0.05*Constantes!$F$18,((Observaciones!$F316-0.05*Constantes!$F$18)^2)/(Observaciones!$F316+0.95*Constantes!$F$18),0)</f>
        <v>0</v>
      </c>
      <c r="AO317" s="75">
        <f>(AN317*Escenarios!$F$9*10000)/1000</f>
        <v>0</v>
      </c>
      <c r="AP317" s="75">
        <f>(Observaciones!$F316*Constantes!$F$28)/1000</f>
        <v>2</v>
      </c>
      <c r="AQ317" s="75">
        <f>(AL317*Constantes!$F$28)/1000</f>
        <v>2.5522422993311142</v>
      </c>
      <c r="AR317" s="75">
        <f t="shared" si="51"/>
        <v>0</v>
      </c>
      <c r="AS317" s="75">
        <f>IF(AR317&gt;Constantes!$F$29,1000*((AR317-Constantes!$F$29)/(Escenarios!$F$9*10000)),0)</f>
        <v>0</v>
      </c>
      <c r="AT317" s="75">
        <f>AQ317*1000/Escenarios!$F$9/10000+AM317</f>
        <v>1.6246574783019125</v>
      </c>
      <c r="AU317" s="75">
        <f>MAX(0,AV316+Observaciones!$F316-AS317-Constantes!$D$13)</f>
        <v>0</v>
      </c>
      <c r="AV317" s="75">
        <f>AV316+Observaciones!$F316-AS317-AT317-AU317-AW316</f>
        <v>37.37618994713624</v>
      </c>
      <c r="AW317" s="75">
        <f>MAX(0,(AV317-Constantes!$D$14)*(1-EXP(-Constantes!$D$22)))</f>
        <v>0.41131433561475572</v>
      </c>
      <c r="AX317" s="75">
        <f t="shared" si="52"/>
        <v>112.39935344819887</v>
      </c>
      <c r="AY317" s="75">
        <f>MAX(0,(AX317-Constantes!$D$13)*(1-EXP(-Constantes!$D$23)))</f>
        <v>0.25833620459533979</v>
      </c>
      <c r="AZ317" s="75">
        <f t="shared" si="53"/>
        <v>0.66965054021009551</v>
      </c>
      <c r="BA317" s="75">
        <f>0.0526*AS317*Observaciones!$F316^1.218</f>
        <v>0</v>
      </c>
      <c r="BB317" s="75">
        <f>BA317*Constantes!$F$35</f>
        <v>0</v>
      </c>
      <c r="BC317" s="75">
        <f t="shared" si="54"/>
        <v>0</v>
      </c>
      <c r="BD317" s="15"/>
      <c r="BE317" s="74">
        <v>311</v>
      </c>
      <c r="BF317" s="75">
        <f>0.0526*Observaciones!$F316^2.218</f>
        <v>0.24472045674166781</v>
      </c>
      <c r="BG317" s="75">
        <f>IF(Observaciones!$F316&gt;0.05*$BK$7,((Observaciones!$F316-0.05*$BK$7)^2)/(Observaciones!$F316+0.95*$BK$7),0)</f>
        <v>2.0605192437462322E-3</v>
      </c>
      <c r="BH317" s="75">
        <f>0.0526*BG317*Observaciones!$F316^1.218</f>
        <v>2.5212560522728692E-4</v>
      </c>
      <c r="BI317" s="28"/>
      <c r="BJ317" s="28"/>
      <c r="BK317" s="103"/>
      <c r="BL317" s="38"/>
    </row>
    <row r="318" spans="2:64" s="2" customFormat="1">
      <c r="B318" s="37"/>
      <c r="C318" s="74">
        <v>312</v>
      </c>
      <c r="D318" s="140">
        <f>ETo!$I317*((1-Constantes!$D$19)*ETo!$K317+ETo!$L317)</f>
        <v>2.6127279342282002</v>
      </c>
      <c r="E318" s="75">
        <f>MIN(D318*Constantes!$D$17,0.8*(H317+Observaciones!$F317-F318-G318-Constantes!$D$14))</f>
        <v>1.6579348084311429</v>
      </c>
      <c r="F318" s="75">
        <f>IF(Observaciones!$F317&gt;0.05*Constantes!$D$18,((Observaciones!$F317-0.05*Constantes!$D$18)^2)/(Observaciones!$F317+0.95*Constantes!$D$18),0)</f>
        <v>0</v>
      </c>
      <c r="G318" s="75">
        <f>MAX(0,H317+Observaciones!$F317-F318-Constantes!$D$13)</f>
        <v>0</v>
      </c>
      <c r="H318" s="75">
        <f>H317+Observaciones!$F317-F318-E318-G318-I317</f>
        <v>33.594778883574996</v>
      </c>
      <c r="I318" s="75">
        <f>MAX(0,(H318-Constantes!$D$14)*(1-EXP(-Constantes!$D$22)))</f>
        <v>0.35925453207062719</v>
      </c>
      <c r="J318" s="75">
        <f t="shared" si="44"/>
        <v>109.81206371488399</v>
      </c>
      <c r="K318" s="75">
        <f>MAX(0,(J318-Constantes!$D$13)*(1-EXP(-Constantes!$D$23)))</f>
        <v>0.24046448895675721</v>
      </c>
      <c r="L318" s="75">
        <f t="shared" si="45"/>
        <v>0.59971902102738439</v>
      </c>
      <c r="M318" s="75">
        <f>0.0526*F318*Observaciones!$F317^1.218</f>
        <v>0</v>
      </c>
      <c r="N318" s="75">
        <f>M318*Constantes!$D$35</f>
        <v>0</v>
      </c>
      <c r="O318" s="75">
        <f t="shared" si="46"/>
        <v>0</v>
      </c>
      <c r="P318" s="15"/>
      <c r="Q318" s="74">
        <v>312</v>
      </c>
      <c r="R318" s="140">
        <f>ETo!$I317*((1-Constantes!$E$19)*ETo!$K317+ETo!$L317)</f>
        <v>2.6127279342282002</v>
      </c>
      <c r="S318" s="75">
        <f>MIN(R318*Constantes!$E$17,0.8*(AB317+Observaciones!$F317-Y318-AA318-Constantes!$D$14))</f>
        <v>1.6579348084311429</v>
      </c>
      <c r="T318" s="75">
        <f>IF(Observaciones!$F317&gt;0.05*Constantes!$E$18,((Observaciones!$F317-0.05*Constantes!$E$18)^2)/(Observaciones!$F317+0.95*Constantes!$E$18),0)</f>
        <v>0</v>
      </c>
      <c r="U318" s="75">
        <f>(T318*Escenarios!$E$9*10000)/1000</f>
        <v>0</v>
      </c>
      <c r="V318" s="75">
        <f>(Observaciones!$F317*Constantes!$E$28)/1000</f>
        <v>0</v>
      </c>
      <c r="W318" s="75">
        <f>(R318*Constantes!$E$28)/1000</f>
        <v>10.450911736912801</v>
      </c>
      <c r="X318" s="75">
        <f t="shared" si="47"/>
        <v>0</v>
      </c>
      <c r="Y318" s="75">
        <f>IF(X318&gt;Constantes!$E$29,1000*((X318-Constantes!$E$29)/(Escenarios!$E$9*10000)),0)</f>
        <v>0</v>
      </c>
      <c r="Z318" s="75">
        <f>W318*1000/Escenarios!$E$9/10000+S318</f>
        <v>1.6788366319049686</v>
      </c>
      <c r="AA318" s="75">
        <f>MAX(0,AB317+Observaciones!$F317-Y318-Constantes!$D$13)</f>
        <v>0</v>
      </c>
      <c r="AB318" s="75">
        <f>AB317+Observaciones!$F317-Y318-Z318-AA318-AC317</f>
        <v>34.325390860847435</v>
      </c>
      <c r="AC318" s="75">
        <f>MAX(0,(AB318-Constantes!$D$14)*(1-EXP(-Constantes!$D$22)))</f>
        <v>0.36931308306242799</v>
      </c>
      <c r="AD318" s="75">
        <f t="shared" si="48"/>
        <v>111.76828748915248</v>
      </c>
      <c r="AE318" s="75">
        <f>MAX(0,(AD318-Constantes!$D$13)*(1-EXP(-Constantes!$D$23)))</f>
        <v>0.25397711360369563</v>
      </c>
      <c r="AF318" s="75">
        <f t="shared" si="49"/>
        <v>0.62329019666612362</v>
      </c>
      <c r="AG318" s="75">
        <f>0.0526*Y318*Observaciones!$F317^1.218</f>
        <v>0</v>
      </c>
      <c r="AH318" s="75">
        <f>AG318*Constantes!$E$35</f>
        <v>0</v>
      </c>
      <c r="AI318" s="75">
        <f t="shared" si="50"/>
        <v>0</v>
      </c>
      <c r="AJ318" s="15"/>
      <c r="AK318" s="74">
        <v>312</v>
      </c>
      <c r="AL318" s="140">
        <f>ETo!$I317*((1-Constantes!$F$19)*ETo!$K317+ETo!$L317)</f>
        <v>2.5537532850682219</v>
      </c>
      <c r="AM318" s="75">
        <f>MIN(AL318*Constantes!$F$17,0.8*(AV317+Observaciones!$F317-AS318-AU318-Constantes!$D$14))</f>
        <v>1.6205118060678196</v>
      </c>
      <c r="AN318" s="75">
        <f>IF(Observaciones!$F317&gt;0.05*Constantes!$F$18,((Observaciones!$F317-0.05*Constantes!$F$18)^2)/(Observaciones!$F317+0.95*Constantes!$F$18),0)</f>
        <v>0</v>
      </c>
      <c r="AO318" s="75">
        <f>(AN318*Escenarios!$F$9*10000)/1000</f>
        <v>0</v>
      </c>
      <c r="AP318" s="75">
        <f>(Observaciones!$F317*Constantes!$F$28)/1000</f>
        <v>0</v>
      </c>
      <c r="AQ318" s="75">
        <f>(AL318*Constantes!$F$28)/1000</f>
        <v>2.5537532850682219</v>
      </c>
      <c r="AR318" s="75">
        <f t="shared" si="51"/>
        <v>0</v>
      </c>
      <c r="AS318" s="75">
        <f>IF(AR318&gt;Constantes!$F$29,1000*((AR318-Constantes!$F$29)/(Escenarios!$F$9*10000)),0)</f>
        <v>0</v>
      </c>
      <c r="AT318" s="75">
        <f>AQ318*1000/Escenarios!$F$9/10000+AM318</f>
        <v>1.6256193126379561</v>
      </c>
      <c r="AU318" s="75">
        <f>MAX(0,AV317+Observaciones!$F317-AS318-Constantes!$D$13)</f>
        <v>0</v>
      </c>
      <c r="AV318" s="75">
        <f>AV317+Observaciones!$F317-AS318-AT318-AU318-AW317</f>
        <v>35.339256298883527</v>
      </c>
      <c r="AW318" s="75">
        <f>MAX(0,(AV318-Constantes!$D$14)*(1-EXP(-Constantes!$D$22)))</f>
        <v>0.3832712681518407</v>
      </c>
      <c r="AX318" s="75">
        <f t="shared" si="52"/>
        <v>112.14101724360353</v>
      </c>
      <c r="AY318" s="75">
        <f>MAX(0,(AX318-Constantes!$D$13)*(1-EXP(-Constantes!$D$23)))</f>
        <v>0.25655174608331871</v>
      </c>
      <c r="AZ318" s="75">
        <f t="shared" si="53"/>
        <v>0.63982301423515942</v>
      </c>
      <c r="BA318" s="75">
        <f>0.0526*AS318*Observaciones!$F317^1.218</f>
        <v>0</v>
      </c>
      <c r="BB318" s="75">
        <f>BA318*Constantes!$F$35</f>
        <v>0</v>
      </c>
      <c r="BC318" s="75">
        <f t="shared" si="54"/>
        <v>0</v>
      </c>
      <c r="BD318" s="15"/>
      <c r="BE318" s="74">
        <v>312</v>
      </c>
      <c r="BF318" s="75">
        <f>0.0526*Observaciones!$F317^2.218</f>
        <v>0</v>
      </c>
      <c r="BG318" s="75">
        <f>IF(Observaciones!$F317&gt;0.05*$BK$7,((Observaciones!$F317-0.05*$BK$7)^2)/(Observaciones!$F317+0.95*$BK$7),0)</f>
        <v>0</v>
      </c>
      <c r="BH318" s="75">
        <f>0.0526*BG318*Observaciones!$F317^1.218</f>
        <v>0</v>
      </c>
      <c r="BI318" s="28"/>
      <c r="BJ318" s="28"/>
      <c r="BK318" s="103"/>
      <c r="BL318" s="38"/>
    </row>
    <row r="319" spans="2:64" s="2" customFormat="1">
      <c r="B319" s="37"/>
      <c r="C319" s="74">
        <v>313</v>
      </c>
      <c r="D319" s="140">
        <f>ETo!$I318*((1-Constantes!$D$19)*ETo!$K318+ETo!$L318)</f>
        <v>2.640835631229939</v>
      </c>
      <c r="E319" s="75">
        <f>MIN(D319*Constantes!$D$17,0.8*(H318+Observaciones!$F318-F319-G319-Constantes!$D$14))</f>
        <v>1.6757708519906436</v>
      </c>
      <c r="F319" s="75">
        <f>IF(Observaciones!$F318&gt;0.05*Constantes!$D$18,((Observaciones!$F318-0.05*Constantes!$D$18)^2)/(Observaciones!$F318+0.95*Constantes!$D$18),0)</f>
        <v>0</v>
      </c>
      <c r="G319" s="75">
        <f>MAX(0,H318+Observaciones!$F318-F319-Constantes!$D$13)</f>
        <v>0</v>
      </c>
      <c r="H319" s="75">
        <f>H318+Observaciones!$F318-F319-E319-G319-I318</f>
        <v>31.959753499513727</v>
      </c>
      <c r="I319" s="75">
        <f>MAX(0,(H319-Constantes!$D$14)*(1-EXP(-Constantes!$D$22)))</f>
        <v>0.33674465444739687</v>
      </c>
      <c r="J319" s="75">
        <f t="shared" si="44"/>
        <v>109.57159922592723</v>
      </c>
      <c r="K319" s="75">
        <f>MAX(0,(J319-Constantes!$D$13)*(1-EXP(-Constantes!$D$23)))</f>
        <v>0.23880347940205757</v>
      </c>
      <c r="L319" s="75">
        <f t="shared" si="45"/>
        <v>0.57554813384945447</v>
      </c>
      <c r="M319" s="75">
        <f>0.0526*F319*Observaciones!$F318^1.218</f>
        <v>0</v>
      </c>
      <c r="N319" s="75">
        <f>M319*Constantes!$D$35</f>
        <v>0</v>
      </c>
      <c r="O319" s="75">
        <f t="shared" si="46"/>
        <v>0</v>
      </c>
      <c r="P319" s="15"/>
      <c r="Q319" s="74">
        <v>313</v>
      </c>
      <c r="R319" s="140">
        <f>ETo!$I318*((1-Constantes!$E$19)*ETo!$K318+ETo!$L318)</f>
        <v>2.640835631229939</v>
      </c>
      <c r="S319" s="75">
        <f>MIN(R319*Constantes!$E$17,0.8*(AB318+Observaciones!$F318-Y319-AA319-Constantes!$D$14))</f>
        <v>1.6757708519906436</v>
      </c>
      <c r="T319" s="75">
        <f>IF(Observaciones!$F318&gt;0.05*Constantes!$E$18,((Observaciones!$F318-0.05*Constantes!$E$18)^2)/(Observaciones!$F318+0.95*Constantes!$E$18),0)</f>
        <v>0</v>
      </c>
      <c r="U319" s="75">
        <f>(T319*Escenarios!$E$9*10000)/1000</f>
        <v>0</v>
      </c>
      <c r="V319" s="75">
        <f>(Observaciones!$F318*Constantes!$E$28)/1000</f>
        <v>1.6</v>
      </c>
      <c r="W319" s="75">
        <f>(R319*Constantes!$E$28)/1000</f>
        <v>10.563342524919756</v>
      </c>
      <c r="X319" s="75">
        <f t="shared" si="47"/>
        <v>0</v>
      </c>
      <c r="Y319" s="75">
        <f>IF(X319&gt;Constantes!$E$29,1000*((X319-Constantes!$E$29)/(Escenarios!$E$9*10000)),0)</f>
        <v>0</v>
      </c>
      <c r="Z319" s="75">
        <f>W319*1000/Escenarios!$E$9/10000+S319</f>
        <v>1.6968975370404831</v>
      </c>
      <c r="AA319" s="75">
        <f>MAX(0,AB318+Observaciones!$F318-Y319-Constantes!$D$13)</f>
        <v>0</v>
      </c>
      <c r="AB319" s="75">
        <f>AB318+Observaciones!$F318-Y319-Z319-AA319-AC318</f>
        <v>32.659180240744519</v>
      </c>
      <c r="AC319" s="75">
        <f>MAX(0,(AB319-Constantes!$D$14)*(1-EXP(-Constantes!$D$22)))</f>
        <v>0.34637386907916795</v>
      </c>
      <c r="AD319" s="75">
        <f t="shared" si="48"/>
        <v>111.51431037554879</v>
      </c>
      <c r="AE319" s="75">
        <f>MAX(0,(AD319-Constantes!$D$13)*(1-EXP(-Constantes!$D$23)))</f>
        <v>0.25222276553258965</v>
      </c>
      <c r="AF319" s="75">
        <f t="shared" si="49"/>
        <v>0.59859663461175761</v>
      </c>
      <c r="AG319" s="75">
        <f>0.0526*Y319*Observaciones!$F318^1.218</f>
        <v>0</v>
      </c>
      <c r="AH319" s="75">
        <f>AG319*Constantes!$E$35</f>
        <v>0</v>
      </c>
      <c r="AI319" s="75">
        <f t="shared" si="50"/>
        <v>0</v>
      </c>
      <c r="AJ319" s="15"/>
      <c r="AK319" s="74">
        <v>313</v>
      </c>
      <c r="AL319" s="140">
        <f>ETo!$I318*((1-Constantes!$F$19)*ETo!$K318+ETo!$L318)</f>
        <v>2.581329335972264</v>
      </c>
      <c r="AM319" s="75">
        <f>MIN(AL319*Constantes!$F$17,0.8*(AV318+Observaciones!$F318-AS319-AU319-Constantes!$D$14))</f>
        <v>1.6380104878379085</v>
      </c>
      <c r="AN319" s="75">
        <f>IF(Observaciones!$F318&gt;0.05*Constantes!$F$18,((Observaciones!$F318-0.05*Constantes!$F$18)^2)/(Observaciones!$F318+0.95*Constantes!$F$18),0)</f>
        <v>0</v>
      </c>
      <c r="AO319" s="75">
        <f>(AN319*Escenarios!$F$9*10000)/1000</f>
        <v>0</v>
      </c>
      <c r="AP319" s="75">
        <f>(Observaciones!$F318*Constantes!$F$28)/1000</f>
        <v>0.4</v>
      </c>
      <c r="AQ319" s="75">
        <f>(AL319*Constantes!$F$28)/1000</f>
        <v>2.581329335972264</v>
      </c>
      <c r="AR319" s="75">
        <f t="shared" si="51"/>
        <v>0</v>
      </c>
      <c r="AS319" s="75">
        <f>IF(AR319&gt;Constantes!$F$29,1000*((AR319-Constantes!$F$29)/(Escenarios!$F$9*10000)),0)</f>
        <v>0</v>
      </c>
      <c r="AT319" s="75">
        <f>AQ319*1000/Escenarios!$F$9/10000+AM319</f>
        <v>1.6431731465098529</v>
      </c>
      <c r="AU319" s="75">
        <f>MAX(0,AV318+Observaciones!$F318-AS319-Constantes!$D$13)</f>
        <v>0</v>
      </c>
      <c r="AV319" s="75">
        <f>AV318+Observaciones!$F318-AS319-AT319-AU319-AW318</f>
        <v>33.712811884221836</v>
      </c>
      <c r="AW319" s="75">
        <f>MAX(0,(AV319-Constantes!$D$14)*(1-EXP(-Constantes!$D$22)))</f>
        <v>0.36087952727006778</v>
      </c>
      <c r="AX319" s="75">
        <f t="shared" si="52"/>
        <v>111.88446549752021</v>
      </c>
      <c r="AY319" s="75">
        <f>MAX(0,(AX319-Constantes!$D$13)*(1-EXP(-Constantes!$D$23)))</f>
        <v>0.25477961372661179</v>
      </c>
      <c r="AZ319" s="75">
        <f t="shared" si="53"/>
        <v>0.61565914099667962</v>
      </c>
      <c r="BA319" s="75">
        <f>0.0526*AS319*Observaciones!$F318^1.218</f>
        <v>0</v>
      </c>
      <c r="BB319" s="75">
        <f>BA319*Constantes!$F$35</f>
        <v>0</v>
      </c>
      <c r="BC319" s="75">
        <f t="shared" si="54"/>
        <v>0</v>
      </c>
      <c r="BD319" s="15"/>
      <c r="BE319" s="74">
        <v>313</v>
      </c>
      <c r="BF319" s="75">
        <f>0.0526*Observaciones!$F318^2.218</f>
        <v>6.8921513346888582E-3</v>
      </c>
      <c r="BG319" s="75">
        <f>IF(Observaciones!$F318&gt;0.05*$BK$7,((Observaciones!$F318-0.05*$BK$7)^2)/(Observaciones!$F318+0.95*$BK$7),0)</f>
        <v>0</v>
      </c>
      <c r="BH319" s="75">
        <f>0.0526*BG319*Observaciones!$F318^1.218</f>
        <v>0</v>
      </c>
      <c r="BI319" s="28"/>
      <c r="BJ319" s="28"/>
      <c r="BK319" s="103"/>
      <c r="BL319" s="38"/>
    </row>
    <row r="320" spans="2:64" s="2" customFormat="1">
      <c r="B320" s="37"/>
      <c r="C320" s="74">
        <v>314</v>
      </c>
      <c r="D320" s="140">
        <f>ETo!$I319*((1-Constantes!$D$19)*ETo!$K319+ETo!$L319)</f>
        <v>2.6048385958249529</v>
      </c>
      <c r="E320" s="75">
        <f>MIN(D320*Constantes!$D$17,0.8*(H319+Observaciones!$F319-F320-G320-Constantes!$D$14))</f>
        <v>1.6529285433000205</v>
      </c>
      <c r="F320" s="75">
        <f>IF(Observaciones!$F319&gt;0.05*Constantes!$D$18,((Observaciones!$F319-0.05*Constantes!$D$18)^2)/(Observaciones!$F319+0.95*Constantes!$D$18),0)</f>
        <v>0</v>
      </c>
      <c r="G320" s="75">
        <f>MAX(0,H319+Observaciones!$F319-F320-Constantes!$D$13)</f>
        <v>0</v>
      </c>
      <c r="H320" s="75">
        <f>H319+Observaciones!$F319-F320-E320-G320-I319</f>
        <v>29.970080301766309</v>
      </c>
      <c r="I320" s="75">
        <f>MAX(0,(H320-Constantes!$D$14)*(1-EXP(-Constantes!$D$22)))</f>
        <v>0.30935223557236519</v>
      </c>
      <c r="J320" s="75">
        <f t="shared" si="44"/>
        <v>109.33279574652518</v>
      </c>
      <c r="K320" s="75">
        <f>MAX(0,(J320-Constantes!$D$13)*(1-EXP(-Constantes!$D$23)))</f>
        <v>0.2371539432784362</v>
      </c>
      <c r="L320" s="75">
        <f t="shared" si="45"/>
        <v>0.54650617885080144</v>
      </c>
      <c r="M320" s="75">
        <f>0.0526*F320*Observaciones!$F319^1.218</f>
        <v>0</v>
      </c>
      <c r="N320" s="75">
        <f>M320*Constantes!$D$35</f>
        <v>0</v>
      </c>
      <c r="O320" s="75">
        <f t="shared" si="46"/>
        <v>0</v>
      </c>
      <c r="P320" s="15"/>
      <c r="Q320" s="74">
        <v>314</v>
      </c>
      <c r="R320" s="140">
        <f>ETo!$I319*((1-Constantes!$E$19)*ETo!$K319+ETo!$L319)</f>
        <v>2.6048385958249529</v>
      </c>
      <c r="S320" s="75">
        <f>MIN(R320*Constantes!$E$17,0.8*(AB319+Observaciones!$F319-Y320-AA320-Constantes!$D$14))</f>
        <v>1.6529285433000205</v>
      </c>
      <c r="T320" s="75">
        <f>IF(Observaciones!$F319&gt;0.05*Constantes!$E$18,((Observaciones!$F319-0.05*Constantes!$E$18)^2)/(Observaciones!$F319+0.95*Constantes!$E$18),0)</f>
        <v>0</v>
      </c>
      <c r="U320" s="75">
        <f>(T320*Escenarios!$E$9*10000)/1000</f>
        <v>0</v>
      </c>
      <c r="V320" s="75">
        <f>(Observaciones!$F319*Constantes!$E$28)/1000</f>
        <v>0</v>
      </c>
      <c r="W320" s="75">
        <f>(R320*Constantes!$E$28)/1000</f>
        <v>10.419354383299812</v>
      </c>
      <c r="X320" s="75">
        <f t="shared" si="47"/>
        <v>0</v>
      </c>
      <c r="Y320" s="75">
        <f>IF(X320&gt;Constantes!$E$29,1000*((X320-Constantes!$E$29)/(Escenarios!$E$9*10000)),0)</f>
        <v>0</v>
      </c>
      <c r="Z320" s="75">
        <f>W320*1000/Escenarios!$E$9/10000+S320</f>
        <v>1.67376725206662</v>
      </c>
      <c r="AA320" s="75">
        <f>MAX(0,AB319+Observaciones!$F319-Y320-Constantes!$D$13)</f>
        <v>0</v>
      </c>
      <c r="AB320" s="75">
        <f>AB319+Observaciones!$F319-Y320-Z320-AA320-AC319</f>
        <v>30.639039119598728</v>
      </c>
      <c r="AC320" s="75">
        <f>MAX(0,(AB320-Constantes!$D$14)*(1-EXP(-Constantes!$D$22)))</f>
        <v>0.31856198929923718</v>
      </c>
      <c r="AD320" s="75">
        <f t="shared" si="48"/>
        <v>111.2620876100162</v>
      </c>
      <c r="AE320" s="75">
        <f>MAX(0,(AD320-Constantes!$D$13)*(1-EXP(-Constantes!$D$23)))</f>
        <v>0.25048053562878986</v>
      </c>
      <c r="AF320" s="75">
        <f t="shared" si="49"/>
        <v>0.56904252492802709</v>
      </c>
      <c r="AG320" s="75">
        <f>0.0526*Y320*Observaciones!$F319^1.218</f>
        <v>0</v>
      </c>
      <c r="AH320" s="75">
        <f>AG320*Constantes!$E$35</f>
        <v>0</v>
      </c>
      <c r="AI320" s="75">
        <f t="shared" si="50"/>
        <v>0</v>
      </c>
      <c r="AJ320" s="15"/>
      <c r="AK320" s="74">
        <v>314</v>
      </c>
      <c r="AL320" s="140">
        <f>ETo!$I319*((1-Constantes!$F$19)*ETo!$K319+ETo!$L319)</f>
        <v>2.5460228792719204</v>
      </c>
      <c r="AM320" s="75">
        <f>MIN(AL320*Constantes!$F$17,0.8*(AV319+Observaciones!$F319-AS320-AU320-Constantes!$D$14))</f>
        <v>1.6156063933437919</v>
      </c>
      <c r="AN320" s="75">
        <f>IF(Observaciones!$F319&gt;0.05*Constantes!$F$18,((Observaciones!$F319-0.05*Constantes!$F$18)^2)/(Observaciones!$F319+0.95*Constantes!$F$18),0)</f>
        <v>0</v>
      </c>
      <c r="AO320" s="75">
        <f>(AN320*Escenarios!$F$9*10000)/1000</f>
        <v>0</v>
      </c>
      <c r="AP320" s="75">
        <f>(Observaciones!$F319*Constantes!$F$28)/1000</f>
        <v>0</v>
      </c>
      <c r="AQ320" s="75">
        <f>(AL320*Constantes!$F$28)/1000</f>
        <v>2.5460228792719204</v>
      </c>
      <c r="AR320" s="75">
        <f t="shared" si="51"/>
        <v>0</v>
      </c>
      <c r="AS320" s="75">
        <f>IF(AR320&gt;Constantes!$F$29,1000*((AR320-Constantes!$F$29)/(Escenarios!$F$9*10000)),0)</f>
        <v>0</v>
      </c>
      <c r="AT320" s="75">
        <f>AQ320*1000/Escenarios!$F$9/10000+AM320</f>
        <v>1.6206984391023358</v>
      </c>
      <c r="AU320" s="75">
        <f>MAX(0,AV319+Observaciones!$F319-AS320-Constantes!$D$13)</f>
        <v>0</v>
      </c>
      <c r="AV320" s="75">
        <f>AV319+Observaciones!$F319-AS320-AT320-AU320-AW319</f>
        <v>31.731233917849433</v>
      </c>
      <c r="AW320" s="75">
        <f>MAX(0,(AV320-Constantes!$D$14)*(1-EXP(-Constantes!$D$22)))</f>
        <v>0.33359855783757059</v>
      </c>
      <c r="AX320" s="75">
        <f t="shared" si="52"/>
        <v>111.6296858837936</v>
      </c>
      <c r="AY320" s="75">
        <f>MAX(0,(AX320-Constantes!$D$13)*(1-EXP(-Constantes!$D$23)))</f>
        <v>0.25301972238224496</v>
      </c>
      <c r="AZ320" s="75">
        <f t="shared" si="53"/>
        <v>0.58661828021981555</v>
      </c>
      <c r="BA320" s="75">
        <f>0.0526*AS320*Observaciones!$F319^1.218</f>
        <v>0</v>
      </c>
      <c r="BB320" s="75">
        <f>BA320*Constantes!$F$35</f>
        <v>0</v>
      </c>
      <c r="BC320" s="75">
        <f t="shared" si="54"/>
        <v>0</v>
      </c>
      <c r="BD320" s="15"/>
      <c r="BE320" s="74">
        <v>314</v>
      </c>
      <c r="BF320" s="75">
        <f>0.0526*Observaciones!$F319^2.218</f>
        <v>0</v>
      </c>
      <c r="BG320" s="75">
        <f>IF(Observaciones!$F319&gt;0.05*$BK$7,((Observaciones!$F319-0.05*$BK$7)^2)/(Observaciones!$F319+0.95*$BK$7),0)</f>
        <v>0</v>
      </c>
      <c r="BH320" s="75">
        <f>0.0526*BG320*Observaciones!$F319^1.218</f>
        <v>0</v>
      </c>
      <c r="BI320" s="28"/>
      <c r="BJ320" s="28"/>
      <c r="BK320" s="103"/>
      <c r="BL320" s="38"/>
    </row>
    <row r="321" spans="2:64" s="2" customFormat="1">
      <c r="B321" s="37"/>
      <c r="C321" s="74">
        <v>315</v>
      </c>
      <c r="D321" s="140">
        <f>ETo!$I320*((1-Constantes!$D$19)*ETo!$K320+ETo!$L320)</f>
        <v>2.5233699833799137</v>
      </c>
      <c r="E321" s="75">
        <f>MIN(D321*Constantes!$D$17,0.8*(H320+Observaciones!$F320-F321-G321-Constantes!$D$14))</f>
        <v>1.6012317529079827</v>
      </c>
      <c r="F321" s="75">
        <f>IF(Observaciones!$F320&gt;0.05*Constantes!$D$18,((Observaciones!$F320-0.05*Constantes!$D$18)^2)/(Observaciones!$F320+0.95*Constantes!$D$18),0)</f>
        <v>0</v>
      </c>
      <c r="G321" s="75">
        <f>MAX(0,H320+Observaciones!$F320-F321-Constantes!$D$13)</f>
        <v>0</v>
      </c>
      <c r="H321" s="75">
        <f>H320+Observaciones!$F320-F321-E321-G321-I320</f>
        <v>28.059496313285962</v>
      </c>
      <c r="I321" s="75">
        <f>MAX(0,(H321-Constantes!$D$14)*(1-EXP(-Constantes!$D$22)))</f>
        <v>0.28304866121269989</v>
      </c>
      <c r="J321" s="75">
        <f t="shared" si="44"/>
        <v>109.09564180324674</v>
      </c>
      <c r="K321" s="75">
        <f>MAX(0,(J321-Constantes!$D$13)*(1-EXP(-Constantes!$D$23)))</f>
        <v>0.23551580133311542</v>
      </c>
      <c r="L321" s="75">
        <f t="shared" si="45"/>
        <v>0.51856446254581534</v>
      </c>
      <c r="M321" s="75">
        <f>0.0526*F321*Observaciones!$F320^1.218</f>
        <v>0</v>
      </c>
      <c r="N321" s="75">
        <f>M321*Constantes!$D$35</f>
        <v>0</v>
      </c>
      <c r="O321" s="75">
        <f t="shared" si="46"/>
        <v>0</v>
      </c>
      <c r="P321" s="15"/>
      <c r="Q321" s="74">
        <v>315</v>
      </c>
      <c r="R321" s="140">
        <f>ETo!$I320*((1-Constantes!$E$19)*ETo!$K320+ETo!$L320)</f>
        <v>2.5233699833799137</v>
      </c>
      <c r="S321" s="75">
        <f>MIN(R321*Constantes!$E$17,0.8*(AB320+Observaciones!$F320-Y321-AA321-Constantes!$D$14))</f>
        <v>1.6012317529079827</v>
      </c>
      <c r="T321" s="75">
        <f>IF(Observaciones!$F320&gt;0.05*Constantes!$E$18,((Observaciones!$F320-0.05*Constantes!$E$18)^2)/(Observaciones!$F320+0.95*Constantes!$E$18),0)</f>
        <v>0</v>
      </c>
      <c r="U321" s="75">
        <f>(T321*Escenarios!$E$9*10000)/1000</f>
        <v>0</v>
      </c>
      <c r="V321" s="75">
        <f>(Observaciones!$F320*Constantes!$E$28)/1000</f>
        <v>0</v>
      </c>
      <c r="W321" s="75">
        <f>(R321*Constantes!$E$28)/1000</f>
        <v>10.093479933519655</v>
      </c>
      <c r="X321" s="75">
        <f t="shared" si="47"/>
        <v>0</v>
      </c>
      <c r="Y321" s="75">
        <f>IF(X321&gt;Constantes!$E$29,1000*((X321-Constantes!$E$29)/(Escenarios!$E$9*10000)),0)</f>
        <v>0</v>
      </c>
      <c r="Z321" s="75">
        <f>W321*1000/Escenarios!$E$9/10000+S321</f>
        <v>1.6214187127750219</v>
      </c>
      <c r="AA321" s="75">
        <f>MAX(0,AB320+Observaciones!$F320-Y321-Constantes!$D$13)</f>
        <v>0</v>
      </c>
      <c r="AB321" s="75">
        <f>AB320+Observaciones!$F320-Y321-Z321-AA321-AC320</f>
        <v>28.699058417524469</v>
      </c>
      <c r="AC321" s="75">
        <f>MAX(0,(AB321-Constantes!$D$14)*(1-EXP(-Constantes!$D$22)))</f>
        <v>0.29185370169660041</v>
      </c>
      <c r="AD321" s="75">
        <f t="shared" si="48"/>
        <v>111.0116070743874</v>
      </c>
      <c r="AE321" s="75">
        <f>MAX(0,(AD321-Constantes!$D$13)*(1-EXP(-Constantes!$D$23)))</f>
        <v>0.24875034018600026</v>
      </c>
      <c r="AF321" s="75">
        <f t="shared" si="49"/>
        <v>0.54060404188260069</v>
      </c>
      <c r="AG321" s="75">
        <f>0.0526*Y321*Observaciones!$F320^1.218</f>
        <v>0</v>
      </c>
      <c r="AH321" s="75">
        <f>AG321*Constantes!$E$35</f>
        <v>0</v>
      </c>
      <c r="AI321" s="75">
        <f t="shared" si="50"/>
        <v>0</v>
      </c>
      <c r="AJ321" s="15"/>
      <c r="AK321" s="74">
        <v>315</v>
      </c>
      <c r="AL321" s="140">
        <f>ETo!$I320*((1-Constantes!$F$19)*ETo!$K320+ETo!$L320)</f>
        <v>2.4661626619502761</v>
      </c>
      <c r="AM321" s="75">
        <f>MIN(AL321*Constantes!$F$17,0.8*(AV320+Observaciones!$F320-AS321-AU321-Constantes!$D$14))</f>
        <v>1.5649302274974073</v>
      </c>
      <c r="AN321" s="75">
        <f>IF(Observaciones!$F320&gt;0.05*Constantes!$F$18,((Observaciones!$F320-0.05*Constantes!$F$18)^2)/(Observaciones!$F320+0.95*Constantes!$F$18),0)</f>
        <v>0</v>
      </c>
      <c r="AO321" s="75">
        <f>(AN321*Escenarios!$F$9*10000)/1000</f>
        <v>0</v>
      </c>
      <c r="AP321" s="75">
        <f>(Observaciones!$F320*Constantes!$F$28)/1000</f>
        <v>0</v>
      </c>
      <c r="AQ321" s="75">
        <f>(AL321*Constantes!$F$28)/1000</f>
        <v>2.4661626619502761</v>
      </c>
      <c r="AR321" s="75">
        <f t="shared" si="51"/>
        <v>0</v>
      </c>
      <c r="AS321" s="75">
        <f>IF(AR321&gt;Constantes!$F$29,1000*((AR321-Constantes!$F$29)/(Escenarios!$F$9*10000)),0)</f>
        <v>0</v>
      </c>
      <c r="AT321" s="75">
        <f>AQ321*1000/Escenarios!$F$9/10000+AM321</f>
        <v>1.5698625528213079</v>
      </c>
      <c r="AU321" s="75">
        <f>MAX(0,AV320+Observaciones!$F320-AS321-Constantes!$D$13)</f>
        <v>0</v>
      </c>
      <c r="AV321" s="75">
        <f>AV320+Observaciones!$F320-AS321-AT321-AU321-AW320</f>
        <v>29.827772807190552</v>
      </c>
      <c r="AW321" s="75">
        <f>MAX(0,(AV321-Constantes!$D$14)*(1-EXP(-Constantes!$D$22)))</f>
        <v>0.30739304624173108</v>
      </c>
      <c r="AX321" s="75">
        <f t="shared" si="52"/>
        <v>111.37666616141135</v>
      </c>
      <c r="AY321" s="75">
        <f>MAX(0,(AX321-Constantes!$D$13)*(1-EXP(-Constantes!$D$23)))</f>
        <v>0.25127198749536966</v>
      </c>
      <c r="AZ321" s="75">
        <f t="shared" si="53"/>
        <v>0.55866503373710075</v>
      </c>
      <c r="BA321" s="75">
        <f>0.0526*AS321*Observaciones!$F320^1.218</f>
        <v>0</v>
      </c>
      <c r="BB321" s="75">
        <f>BA321*Constantes!$F$35</f>
        <v>0</v>
      </c>
      <c r="BC321" s="75">
        <f t="shared" si="54"/>
        <v>0</v>
      </c>
      <c r="BD321" s="15"/>
      <c r="BE321" s="74">
        <v>315</v>
      </c>
      <c r="BF321" s="75">
        <f>0.0526*Observaciones!$F320^2.218</f>
        <v>0</v>
      </c>
      <c r="BG321" s="75">
        <f>IF(Observaciones!$F320&gt;0.05*$BK$7,((Observaciones!$F320-0.05*$BK$7)^2)/(Observaciones!$F320+0.95*$BK$7),0)</f>
        <v>0</v>
      </c>
      <c r="BH321" s="75">
        <f>0.0526*BG321*Observaciones!$F320^1.218</f>
        <v>0</v>
      </c>
      <c r="BI321" s="28"/>
      <c r="BJ321" s="28"/>
      <c r="BK321" s="103"/>
      <c r="BL321" s="38"/>
    </row>
    <row r="322" spans="2:64" s="2" customFormat="1">
      <c r="B322" s="37"/>
      <c r="C322" s="74">
        <v>316</v>
      </c>
      <c r="D322" s="140">
        <f>ETo!$I321*((1-Constantes!$D$19)*ETo!$K321+ETo!$L321)</f>
        <v>2.5965670338070432</v>
      </c>
      <c r="E322" s="75">
        <f>MIN(D322*Constantes!$D$17,0.8*(H321+Observaciones!$F321-F322-G322-Constantes!$D$14))</f>
        <v>1.6476797340344509</v>
      </c>
      <c r="F322" s="75">
        <f>IF(Observaciones!$F321&gt;0.05*Constantes!$D$18,((Observaciones!$F321-0.05*Constantes!$D$18)^2)/(Observaciones!$F321+0.95*Constantes!$D$18),0)</f>
        <v>0</v>
      </c>
      <c r="G322" s="75">
        <f>MAX(0,H321+Observaciones!$F321-F322-Constantes!$D$13)</f>
        <v>0</v>
      </c>
      <c r="H322" s="75">
        <f>H321+Observaciones!$F321-F322-E322-G322-I321</f>
        <v>26.128767918038811</v>
      </c>
      <c r="I322" s="75">
        <f>MAX(0,(H322-Constantes!$D$14)*(1-EXP(-Constantes!$D$22)))</f>
        <v>0.25646775285226997</v>
      </c>
      <c r="J322" s="75">
        <f t="shared" si="44"/>
        <v>108.86012600191361</v>
      </c>
      <c r="K322" s="75">
        <f>MAX(0,(J322-Constantes!$D$13)*(1-EXP(-Constantes!$D$23)))</f>
        <v>0.23388897486075674</v>
      </c>
      <c r="L322" s="75">
        <f t="shared" si="45"/>
        <v>0.49035672771302674</v>
      </c>
      <c r="M322" s="75">
        <f>0.0526*F322*Observaciones!$F321^1.218</f>
        <v>0</v>
      </c>
      <c r="N322" s="75">
        <f>M322*Constantes!$D$35</f>
        <v>0</v>
      </c>
      <c r="O322" s="75">
        <f t="shared" si="46"/>
        <v>0</v>
      </c>
      <c r="P322" s="15"/>
      <c r="Q322" s="74">
        <v>316</v>
      </c>
      <c r="R322" s="140">
        <f>ETo!$I321*((1-Constantes!$E$19)*ETo!$K321+ETo!$L321)</f>
        <v>2.5965670338070432</v>
      </c>
      <c r="S322" s="75">
        <f>MIN(R322*Constantes!$E$17,0.8*(AB321+Observaciones!$F321-Y322-AA322-Constantes!$D$14))</f>
        <v>1.6476797340344509</v>
      </c>
      <c r="T322" s="75">
        <f>IF(Observaciones!$F321&gt;0.05*Constantes!$E$18,((Observaciones!$F321-0.05*Constantes!$E$18)^2)/(Observaciones!$F321+0.95*Constantes!$E$18),0)</f>
        <v>0</v>
      </c>
      <c r="U322" s="75">
        <f>(T322*Escenarios!$E$9*10000)/1000</f>
        <v>0</v>
      </c>
      <c r="V322" s="75">
        <f>(Observaciones!$F321*Constantes!$E$28)/1000</f>
        <v>0</v>
      </c>
      <c r="W322" s="75">
        <f>(R322*Constantes!$E$28)/1000</f>
        <v>10.386268135228173</v>
      </c>
      <c r="X322" s="75">
        <f t="shared" si="47"/>
        <v>0</v>
      </c>
      <c r="Y322" s="75">
        <f>IF(X322&gt;Constantes!$E$29,1000*((X322-Constantes!$E$29)/(Escenarios!$E$9*10000)),0)</f>
        <v>0</v>
      </c>
      <c r="Z322" s="75">
        <f>W322*1000/Escenarios!$E$9/10000+S322</f>
        <v>1.6684522703049072</v>
      </c>
      <c r="AA322" s="75">
        <f>MAX(0,AB321+Observaciones!$F321-Y322-Constantes!$D$13)</f>
        <v>0</v>
      </c>
      <c r="AB322" s="75">
        <f>AB321+Observaciones!$F321-Y322-Z322-AA322-AC321</f>
        <v>26.738752445522962</v>
      </c>
      <c r="AC322" s="75">
        <f>MAX(0,(AB322-Constantes!$D$14)*(1-EXP(-Constantes!$D$22)))</f>
        <v>0.26486559009662292</v>
      </c>
      <c r="AD322" s="75">
        <f t="shared" si="48"/>
        <v>110.76285673420139</v>
      </c>
      <c r="AE322" s="75">
        <f>MAX(0,(AD322-Constantes!$D$13)*(1-EXP(-Constantes!$D$23)))</f>
        <v>0.24703209607612656</v>
      </c>
      <c r="AF322" s="75">
        <f t="shared" si="49"/>
        <v>0.51189768617274944</v>
      </c>
      <c r="AG322" s="75">
        <f>0.0526*Y322*Observaciones!$F321^1.218</f>
        <v>0</v>
      </c>
      <c r="AH322" s="75">
        <f>AG322*Constantes!$E$35</f>
        <v>0</v>
      </c>
      <c r="AI322" s="75">
        <f t="shared" si="50"/>
        <v>0</v>
      </c>
      <c r="AJ322" s="15"/>
      <c r="AK322" s="74">
        <v>316</v>
      </c>
      <c r="AL322" s="140">
        <f>ETo!$I321*((1-Constantes!$F$19)*ETo!$K321+ETo!$L321)</f>
        <v>2.5379177604586456</v>
      </c>
      <c r="AM322" s="75">
        <f>MIN(AL322*Constantes!$F$17,0.8*(AV321+Observaciones!$F321-AS322-AU322-Constantes!$D$14))</f>
        <v>1.6104632024164258</v>
      </c>
      <c r="AN322" s="75">
        <f>IF(Observaciones!$F321&gt;0.05*Constantes!$F$18,((Observaciones!$F321-0.05*Constantes!$F$18)^2)/(Observaciones!$F321+0.95*Constantes!$F$18),0)</f>
        <v>0</v>
      </c>
      <c r="AO322" s="75">
        <f>(AN322*Escenarios!$F$9*10000)/1000</f>
        <v>0</v>
      </c>
      <c r="AP322" s="75">
        <f>(Observaciones!$F321*Constantes!$F$28)/1000</f>
        <v>0</v>
      </c>
      <c r="AQ322" s="75">
        <f>(AL322*Constantes!$F$28)/1000</f>
        <v>2.5379177604586456</v>
      </c>
      <c r="AR322" s="75">
        <f t="shared" si="51"/>
        <v>0</v>
      </c>
      <c r="AS322" s="75">
        <f>IF(AR322&gt;Constantes!$F$29,1000*((AR322-Constantes!$F$29)/(Escenarios!$F$9*10000)),0)</f>
        <v>0</v>
      </c>
      <c r="AT322" s="75">
        <f>AQ322*1000/Escenarios!$F$9/10000+AM322</f>
        <v>1.6155390379373431</v>
      </c>
      <c r="AU322" s="75">
        <f>MAX(0,AV321+Observaciones!$F321-AS322-Constantes!$D$13)</f>
        <v>0</v>
      </c>
      <c r="AV322" s="75">
        <f>AV321+Observaciones!$F321-AS322-AT322-AU322-AW321</f>
        <v>27.904840723011478</v>
      </c>
      <c r="AW322" s="75">
        <f>MAX(0,(AV322-Constantes!$D$14)*(1-EXP(-Constantes!$D$22)))</f>
        <v>0.28091947199963707</v>
      </c>
      <c r="AX322" s="75">
        <f t="shared" si="52"/>
        <v>111.12539417391598</v>
      </c>
      <c r="AY322" s="75">
        <f>MAX(0,(AX322-Constantes!$D$13)*(1-EXP(-Constantes!$D$23)))</f>
        <v>0.24953632509520035</v>
      </c>
      <c r="AZ322" s="75">
        <f t="shared" si="53"/>
        <v>0.53045579709483737</v>
      </c>
      <c r="BA322" s="75">
        <f>0.0526*AS322*Observaciones!$F321^1.218</f>
        <v>0</v>
      </c>
      <c r="BB322" s="75">
        <f>BA322*Constantes!$F$35</f>
        <v>0</v>
      </c>
      <c r="BC322" s="75">
        <f t="shared" si="54"/>
        <v>0</v>
      </c>
      <c r="BD322" s="15"/>
      <c r="BE322" s="74">
        <v>316</v>
      </c>
      <c r="BF322" s="75">
        <f>0.0526*Observaciones!$F321^2.218</f>
        <v>0</v>
      </c>
      <c r="BG322" s="75">
        <f>IF(Observaciones!$F321&gt;0.05*$BK$7,((Observaciones!$F321-0.05*$BK$7)^2)/(Observaciones!$F321+0.95*$BK$7),0)</f>
        <v>0</v>
      </c>
      <c r="BH322" s="75">
        <f>0.0526*BG322*Observaciones!$F321^1.218</f>
        <v>0</v>
      </c>
      <c r="BI322" s="28"/>
      <c r="BJ322" s="28"/>
      <c r="BK322" s="103"/>
      <c r="BL322" s="38"/>
    </row>
    <row r="323" spans="2:64" s="2" customFormat="1">
      <c r="B323" s="37"/>
      <c r="C323" s="74">
        <v>317</v>
      </c>
      <c r="D323" s="140">
        <f>ETo!$I322*((1-Constantes!$D$19)*ETo!$K322+ETo!$L322)</f>
        <v>2.6751094238789865</v>
      </c>
      <c r="E323" s="75">
        <f>MIN(D323*Constantes!$D$17,0.8*(H322+Observaciones!$F322-F323-G323-Constantes!$D$14))</f>
        <v>1.6975196583264984</v>
      </c>
      <c r="F323" s="75">
        <f>IF(Observaciones!$F322&gt;0.05*Constantes!$D$18,((Observaciones!$F322-0.05*Constantes!$D$18)^2)/(Observaciones!$F322+0.95*Constantes!$D$18),0)</f>
        <v>0</v>
      </c>
      <c r="G323" s="75">
        <f>MAX(0,H322+Observaciones!$F322-F323-Constantes!$D$13)</f>
        <v>0</v>
      </c>
      <c r="H323" s="75">
        <f>H322+Observaciones!$F322-F323-E323-G323-I322</f>
        <v>26.574780506860041</v>
      </c>
      <c r="I323" s="75">
        <f>MAX(0,(H323-Constantes!$D$14)*(1-EXP(-Constantes!$D$22)))</f>
        <v>0.26260813996225374</v>
      </c>
      <c r="J323" s="75">
        <f t="shared" si="44"/>
        <v>108.62623702705285</v>
      </c>
      <c r="K323" s="75">
        <f>MAX(0,(J323-Constantes!$D$13)*(1-EXP(-Constantes!$D$23)))</f>
        <v>0.23227338569967904</v>
      </c>
      <c r="L323" s="75">
        <f t="shared" si="45"/>
        <v>0.49488152566193278</v>
      </c>
      <c r="M323" s="75">
        <f>0.0526*F323*Observaciones!$F322^1.218</f>
        <v>0</v>
      </c>
      <c r="N323" s="75">
        <f>M323*Constantes!$D$35</f>
        <v>0</v>
      </c>
      <c r="O323" s="75">
        <f t="shared" si="46"/>
        <v>0</v>
      </c>
      <c r="P323" s="15"/>
      <c r="Q323" s="74">
        <v>317</v>
      </c>
      <c r="R323" s="140">
        <f>ETo!$I322*((1-Constantes!$E$19)*ETo!$K322+ETo!$L322)</f>
        <v>2.6751094238789865</v>
      </c>
      <c r="S323" s="75">
        <f>MIN(R323*Constantes!$E$17,0.8*(AB322+Observaciones!$F322-Y323-AA323-Constantes!$D$14))</f>
        <v>1.6975196583264984</v>
      </c>
      <c r="T323" s="75">
        <f>IF(Observaciones!$F322&gt;0.05*Constantes!$E$18,((Observaciones!$F322-0.05*Constantes!$E$18)^2)/(Observaciones!$F322+0.95*Constantes!$E$18),0)</f>
        <v>0</v>
      </c>
      <c r="U323" s="75">
        <f>(T323*Escenarios!$E$9*10000)/1000</f>
        <v>0</v>
      </c>
      <c r="V323" s="75">
        <f>(Observaciones!$F322*Constantes!$E$28)/1000</f>
        <v>9.6</v>
      </c>
      <c r="W323" s="75">
        <f>(R323*Constantes!$E$28)/1000</f>
        <v>10.700437695515946</v>
      </c>
      <c r="X323" s="75">
        <f t="shared" si="47"/>
        <v>0</v>
      </c>
      <c r="Y323" s="75">
        <f>IF(X323&gt;Constantes!$E$29,1000*((X323-Constantes!$E$29)/(Escenarios!$E$9*10000)),0)</f>
        <v>0</v>
      </c>
      <c r="Z323" s="75">
        <f>W323*1000/Escenarios!$E$9/10000+S323</f>
        <v>1.7189205337175304</v>
      </c>
      <c r="AA323" s="75">
        <f>MAX(0,AB322+Observaciones!$F322-Y323-Constantes!$D$13)</f>
        <v>0</v>
      </c>
      <c r="AB323" s="75">
        <f>AB322+Observaciones!$F322-Y323-Z323-AA323-AC322</f>
        <v>27.154966321708809</v>
      </c>
      <c r="AC323" s="75">
        <f>MAX(0,(AB323-Constantes!$D$14)*(1-EXP(-Constantes!$D$22)))</f>
        <v>0.27059572952403788</v>
      </c>
      <c r="AD323" s="75">
        <f t="shared" si="48"/>
        <v>110.51582463812527</v>
      </c>
      <c r="AE323" s="75">
        <f>MAX(0,(AD323-Constantes!$D$13)*(1-EXP(-Constantes!$D$23)))</f>
        <v>0.24532572074528214</v>
      </c>
      <c r="AF323" s="75">
        <f t="shared" si="49"/>
        <v>0.51592145026932001</v>
      </c>
      <c r="AG323" s="75">
        <f>0.0526*Y323*Observaciones!$F322^1.218</f>
        <v>0</v>
      </c>
      <c r="AH323" s="75">
        <f>AG323*Constantes!$E$35</f>
        <v>0</v>
      </c>
      <c r="AI323" s="75">
        <f t="shared" si="50"/>
        <v>0</v>
      </c>
      <c r="AJ323" s="15"/>
      <c r="AK323" s="74">
        <v>317</v>
      </c>
      <c r="AL323" s="140">
        <f>ETo!$I322*((1-Constantes!$F$19)*ETo!$K322+ETo!$L322)</f>
        <v>2.6149710152677041</v>
      </c>
      <c r="AM323" s="75">
        <f>MIN(AL323*Constantes!$F$17,0.8*(AV322+Observaciones!$F322-AS323-AU323-Constantes!$D$14))</f>
        <v>1.6593581797989789</v>
      </c>
      <c r="AN323" s="75">
        <f>IF(Observaciones!$F322&gt;0.05*Constantes!$F$18,((Observaciones!$F322-0.05*Constantes!$F$18)^2)/(Observaciones!$F322+0.95*Constantes!$F$18),0)</f>
        <v>0</v>
      </c>
      <c r="AO323" s="75">
        <f>(AN323*Escenarios!$F$9*10000)/1000</f>
        <v>0</v>
      </c>
      <c r="AP323" s="75">
        <f>(Observaciones!$F322*Constantes!$F$28)/1000</f>
        <v>2.4</v>
      </c>
      <c r="AQ323" s="75">
        <f>(AL323*Constantes!$F$28)/1000</f>
        <v>2.6149710152677041</v>
      </c>
      <c r="AR323" s="75">
        <f t="shared" si="51"/>
        <v>0</v>
      </c>
      <c r="AS323" s="75">
        <f>IF(AR323&gt;Constantes!$F$29,1000*((AR323-Constantes!$F$29)/(Escenarios!$F$9*10000)),0)</f>
        <v>0</v>
      </c>
      <c r="AT323" s="75">
        <f>AQ323*1000/Escenarios!$F$9/10000+AM323</f>
        <v>1.6645881218295144</v>
      </c>
      <c r="AU323" s="75">
        <f>MAX(0,AV322+Observaciones!$F322-AS323-Constantes!$D$13)</f>
        <v>0</v>
      </c>
      <c r="AV323" s="75">
        <f>AV322+Observaciones!$F322-AS323-AT323-AU323-AW322</f>
        <v>28.359333129182325</v>
      </c>
      <c r="AW323" s="75">
        <f>MAX(0,(AV323-Constantes!$D$14)*(1-EXP(-Constantes!$D$22)))</f>
        <v>0.28717660326091538</v>
      </c>
      <c r="AX323" s="75">
        <f t="shared" si="52"/>
        <v>110.87585784882077</v>
      </c>
      <c r="AY323" s="75">
        <f>MAX(0,(AX323-Constantes!$D$13)*(1-EXP(-Constantes!$D$23)))</f>
        <v>0.24781265179097994</v>
      </c>
      <c r="AZ323" s="75">
        <f t="shared" si="53"/>
        <v>0.53498925505189532</v>
      </c>
      <c r="BA323" s="75">
        <f>0.0526*AS323*Observaciones!$F322^1.218</f>
        <v>0</v>
      </c>
      <c r="BB323" s="75">
        <f>BA323*Constantes!$F$35</f>
        <v>0</v>
      </c>
      <c r="BC323" s="75">
        <f t="shared" si="54"/>
        <v>0</v>
      </c>
      <c r="BD323" s="15"/>
      <c r="BE323" s="74">
        <v>317</v>
      </c>
      <c r="BF323" s="75">
        <f>0.0526*Observaciones!$F322^2.218</f>
        <v>0.36668595716871932</v>
      </c>
      <c r="BG323" s="75">
        <f>IF(Observaciones!$F322&gt;0.05*$BK$7,((Observaciones!$F322-0.05*$BK$7)^2)/(Observaciones!$F322+0.95*$BK$7),0)</f>
        <v>1.2646160328663239E-2</v>
      </c>
      <c r="BH323" s="75">
        <f>0.0526*BG323*Observaciones!$F322^1.218</f>
        <v>1.9321539185937356E-3</v>
      </c>
      <c r="BI323" s="28"/>
      <c r="BJ323" s="28"/>
      <c r="BK323" s="103"/>
      <c r="BL323" s="38"/>
    </row>
    <row r="324" spans="2:64" s="2" customFormat="1">
      <c r="B324" s="37"/>
      <c r="C324" s="74">
        <v>318</v>
      </c>
      <c r="D324" s="140">
        <f>ETo!$I323*((1-Constantes!$D$19)*ETo!$K323+ETo!$L323)</f>
        <v>2.6681034532435626</v>
      </c>
      <c r="E324" s="75">
        <f>MIN(D324*Constantes!$D$17,0.8*(H323+Observaciones!$F323-F324-G324-Constantes!$D$14))</f>
        <v>1.6930739437799713</v>
      </c>
      <c r="F324" s="75">
        <f>IF(Observaciones!$F323&gt;0.05*Constantes!$D$18,((Observaciones!$F323-0.05*Constantes!$D$18)^2)/(Observaciones!$F323+0.95*Constantes!$D$18),0)</f>
        <v>0</v>
      </c>
      <c r="G324" s="75">
        <f>MAX(0,H323+Observaciones!$F323-F324-Constantes!$D$13)</f>
        <v>0</v>
      </c>
      <c r="H324" s="75">
        <f>H323+Observaciones!$F323-F324-E324-G324-I323</f>
        <v>25.219098423117817</v>
      </c>
      <c r="I324" s="75">
        <f>MAX(0,(H324-Constantes!$D$14)*(1-EXP(-Constantes!$D$22)))</f>
        <v>0.24394406410231598</v>
      </c>
      <c r="J324" s="75">
        <f t="shared" si="44"/>
        <v>108.39396364135317</v>
      </c>
      <c r="K324" s="75">
        <f>MAX(0,(J324-Constantes!$D$13)*(1-EXP(-Constantes!$D$23)))</f>
        <v>0.23066895622810335</v>
      </c>
      <c r="L324" s="75">
        <f t="shared" si="45"/>
        <v>0.4746130203304193</v>
      </c>
      <c r="M324" s="75">
        <f>0.0526*F324*Observaciones!$F323^1.218</f>
        <v>0</v>
      </c>
      <c r="N324" s="75">
        <f>M324*Constantes!$D$35</f>
        <v>0</v>
      </c>
      <c r="O324" s="75">
        <f t="shared" si="46"/>
        <v>0</v>
      </c>
      <c r="P324" s="15"/>
      <c r="Q324" s="74">
        <v>318</v>
      </c>
      <c r="R324" s="140">
        <f>ETo!$I323*((1-Constantes!$E$19)*ETo!$K323+ETo!$L323)</f>
        <v>2.6681034532435626</v>
      </c>
      <c r="S324" s="75">
        <f>MIN(R324*Constantes!$E$17,0.8*(AB323+Observaciones!$F323-Y324-AA324-Constantes!$D$14))</f>
        <v>1.6930739437799713</v>
      </c>
      <c r="T324" s="75">
        <f>IF(Observaciones!$F323&gt;0.05*Constantes!$E$18,((Observaciones!$F323-0.05*Constantes!$E$18)^2)/(Observaciones!$F323+0.95*Constantes!$E$18),0)</f>
        <v>0</v>
      </c>
      <c r="U324" s="75">
        <f>(T324*Escenarios!$E$9*10000)/1000</f>
        <v>0</v>
      </c>
      <c r="V324" s="75">
        <f>(Observaciones!$F323*Constantes!$E$28)/1000</f>
        <v>2.4</v>
      </c>
      <c r="W324" s="75">
        <f>(R324*Constantes!$E$28)/1000</f>
        <v>10.67241381297425</v>
      </c>
      <c r="X324" s="75">
        <f t="shared" si="47"/>
        <v>0</v>
      </c>
      <c r="Y324" s="75">
        <f>IF(X324&gt;Constantes!$E$29,1000*((X324-Constantes!$E$29)/(Escenarios!$E$9*10000)),0)</f>
        <v>0</v>
      </c>
      <c r="Z324" s="75">
        <f>W324*1000/Escenarios!$E$9/10000+S324</f>
        <v>1.7144187714059198</v>
      </c>
      <c r="AA324" s="75">
        <f>MAX(0,AB323+Observaciones!$F323-Y324-Constantes!$D$13)</f>
        <v>0</v>
      </c>
      <c r="AB324" s="75">
        <f>AB323+Observaciones!$F323-Y324-Z324-AA324-AC323</f>
        <v>25.76995182077885</v>
      </c>
      <c r="AC324" s="75">
        <f>MAX(0,(AB324-Constantes!$D$14)*(1-EXP(-Constantes!$D$22)))</f>
        <v>0.25152782560875253</v>
      </c>
      <c r="AD324" s="75">
        <f t="shared" si="48"/>
        <v>110.27049891737998</v>
      </c>
      <c r="AE324" s="75">
        <f>MAX(0,(AD324-Constantes!$D$13)*(1-EXP(-Constantes!$D$23)))</f>
        <v>0.24363113220982163</v>
      </c>
      <c r="AF324" s="75">
        <f t="shared" si="49"/>
        <v>0.49515895781857416</v>
      </c>
      <c r="AG324" s="75">
        <f>0.0526*Y324*Observaciones!$F323^1.218</f>
        <v>0</v>
      </c>
      <c r="AH324" s="75">
        <f>AG324*Constantes!$E$35</f>
        <v>0</v>
      </c>
      <c r="AI324" s="75">
        <f t="shared" si="50"/>
        <v>0</v>
      </c>
      <c r="AJ324" s="15"/>
      <c r="AK324" s="74">
        <v>318</v>
      </c>
      <c r="AL324" s="140">
        <f>ETo!$I323*((1-Constantes!$F$19)*ETo!$K323+ETo!$L323)</f>
        <v>2.6080976203001298</v>
      </c>
      <c r="AM324" s="75">
        <f>MIN(AL324*Constantes!$F$17,0.8*(AV323+Observaciones!$F323-AS324-AU324-Constantes!$D$14))</f>
        <v>1.6549965925783778</v>
      </c>
      <c r="AN324" s="75">
        <f>IF(Observaciones!$F323&gt;0.05*Constantes!$F$18,((Observaciones!$F323-0.05*Constantes!$F$18)^2)/(Observaciones!$F323+0.95*Constantes!$F$18),0)</f>
        <v>0</v>
      </c>
      <c r="AO324" s="75">
        <f>(AN324*Escenarios!$F$9*10000)/1000</f>
        <v>0</v>
      </c>
      <c r="AP324" s="75">
        <f>(Observaciones!$F323*Constantes!$F$28)/1000</f>
        <v>0.6</v>
      </c>
      <c r="AQ324" s="75">
        <f>(AL324*Constantes!$F$28)/1000</f>
        <v>2.6080976203001298</v>
      </c>
      <c r="AR324" s="75">
        <f t="shared" si="51"/>
        <v>0</v>
      </c>
      <c r="AS324" s="75">
        <f>IF(AR324&gt;Constantes!$F$29,1000*((AR324-Constantes!$F$29)/(Escenarios!$F$9*10000)),0)</f>
        <v>0</v>
      </c>
      <c r="AT324" s="75">
        <f>AQ324*1000/Escenarios!$F$9/10000+AM324</f>
        <v>1.6602127878189781</v>
      </c>
      <c r="AU324" s="75">
        <f>MAX(0,AV323+Observaciones!$F323-AS324-Constantes!$D$13)</f>
        <v>0</v>
      </c>
      <c r="AV324" s="75">
        <f>AV323+Observaciones!$F323-AS324-AT324-AU324-AW323</f>
        <v>27.011943738102435</v>
      </c>
      <c r="AW324" s="75">
        <f>MAX(0,(AV324-Constantes!$D$14)*(1-EXP(-Constantes!$D$22)))</f>
        <v>0.26862669535140571</v>
      </c>
      <c r="AX324" s="75">
        <f t="shared" si="52"/>
        <v>110.62804519702979</v>
      </c>
      <c r="AY324" s="75">
        <f>MAX(0,(AX324-Constantes!$D$13)*(1-EXP(-Constantes!$D$23)))</f>
        <v>0.24610088476797351</v>
      </c>
      <c r="AZ324" s="75">
        <f t="shared" si="53"/>
        <v>0.51472758011937925</v>
      </c>
      <c r="BA324" s="75">
        <f>0.0526*AS324*Observaciones!$F323^1.218</f>
        <v>0</v>
      </c>
      <c r="BB324" s="75">
        <f>BA324*Constantes!$F$35</f>
        <v>0</v>
      </c>
      <c r="BC324" s="75">
        <f t="shared" si="54"/>
        <v>0</v>
      </c>
      <c r="BD324" s="15"/>
      <c r="BE324" s="74">
        <v>318</v>
      </c>
      <c r="BF324" s="75">
        <f>0.0526*Observaciones!$F323^2.218</f>
        <v>1.6940460723560119E-2</v>
      </c>
      <c r="BG324" s="75">
        <f>IF(Observaciones!$F323&gt;0.05*$BK$7,((Observaciones!$F323-0.05*$BK$7)^2)/(Observaciones!$F323+0.95*$BK$7),0)</f>
        <v>0</v>
      </c>
      <c r="BH324" s="75">
        <f>0.0526*BG324*Observaciones!$F323^1.218</f>
        <v>0</v>
      </c>
      <c r="BI324" s="28"/>
      <c r="BJ324" s="28"/>
      <c r="BK324" s="103"/>
      <c r="BL324" s="38"/>
    </row>
    <row r="325" spans="2:64" s="2" customFormat="1">
      <c r="B325" s="37"/>
      <c r="C325" s="74">
        <v>319</v>
      </c>
      <c r="D325" s="140">
        <f>ETo!$I324*((1-Constantes!$D$19)*ETo!$K324+ETo!$L324)</f>
        <v>2.6503206515158779</v>
      </c>
      <c r="E325" s="75">
        <f>MIN(D325*Constantes!$D$17,0.8*(H324+Observaciones!$F324-F325-G325-Constantes!$D$14))</f>
        <v>1.6817896743428373</v>
      </c>
      <c r="F325" s="75">
        <f>IF(Observaciones!$F324&gt;0.05*Constantes!$D$18,((Observaciones!$F324-0.05*Constantes!$D$18)^2)/(Observaciones!$F324+0.95*Constantes!$D$18),0)</f>
        <v>0.76908521020202159</v>
      </c>
      <c r="G325" s="75">
        <f>MAX(0,H324+Observaciones!$F324-F325-Constantes!$D$13)</f>
        <v>0</v>
      </c>
      <c r="H325" s="75">
        <f>H324+Observaciones!$F324-F325-E325-G325-I324</f>
        <v>36.024279474470639</v>
      </c>
      <c r="I325" s="75">
        <f>MAX(0,(H325-Constantes!$D$14)*(1-EXP(-Constantes!$D$22)))</f>
        <v>0.39270218463904594</v>
      </c>
      <c r="J325" s="75">
        <f t="shared" si="44"/>
        <v>108.16329468512507</v>
      </c>
      <c r="K325" s="75">
        <f>MAX(0,(J325-Constantes!$D$13)*(1-EXP(-Constantes!$D$23)))</f>
        <v>0.22907560936042359</v>
      </c>
      <c r="L325" s="75">
        <f t="shared" si="45"/>
        <v>1.3908630042014911</v>
      </c>
      <c r="M325" s="75">
        <f>0.0526*F325*Observaciones!$F324^1.218</f>
        <v>0.96317839850754083</v>
      </c>
      <c r="N325" s="75">
        <f>M325*Constantes!$D$35</f>
        <v>4.4237816007844924E-3</v>
      </c>
      <c r="O325" s="75">
        <f t="shared" si="46"/>
        <v>318.06019625378065</v>
      </c>
      <c r="P325" s="15"/>
      <c r="Q325" s="74">
        <v>319</v>
      </c>
      <c r="R325" s="140">
        <f>ETo!$I324*((1-Constantes!$E$19)*ETo!$K324+ETo!$L324)</f>
        <v>2.6503206515158779</v>
      </c>
      <c r="S325" s="75">
        <f>MIN(R325*Constantes!$E$17,0.8*(AB324+Observaciones!$F324-Y325-AA325-Constantes!$D$14))</f>
        <v>1.6817896743428373</v>
      </c>
      <c r="T325" s="75">
        <f>IF(Observaciones!$F324&gt;0.05*Constantes!$E$18,((Observaciones!$F324-0.05*Constantes!$E$18)^2)/(Observaciones!$F324+0.95*Constantes!$E$18),0)</f>
        <v>0.76908521020202159</v>
      </c>
      <c r="U325" s="75">
        <f>(T325*Escenarios!$E$9*10000)/1000</f>
        <v>384.54260510101079</v>
      </c>
      <c r="V325" s="75">
        <f>(Observaciones!$F324*Constantes!$E$28)/1000</f>
        <v>54</v>
      </c>
      <c r="W325" s="75">
        <f>(R325*Constantes!$E$28)/1000</f>
        <v>10.601282606063512</v>
      </c>
      <c r="X325" s="75">
        <f t="shared" si="47"/>
        <v>427.94132249494726</v>
      </c>
      <c r="Y325" s="75">
        <f>IF(X325&gt;Constantes!$E$29,1000*((X325-Constantes!$E$29)/(Escenarios!$E$9*10000)),0)</f>
        <v>0</v>
      </c>
      <c r="Z325" s="75">
        <f>W325*1000/Escenarios!$E$9/10000+S325</f>
        <v>1.7029922395549644</v>
      </c>
      <c r="AA325" s="75">
        <f>MAX(0,AB324+Observaciones!$F324-Y325-Constantes!$D$13)</f>
        <v>0</v>
      </c>
      <c r="AB325" s="75">
        <f>AB324+Observaciones!$F324-Y325-Z325-AA325-AC324</f>
        <v>37.31543175561513</v>
      </c>
      <c r="AC325" s="75">
        <f>MAX(0,(AB325-Constantes!$D$14)*(1-EXP(-Constantes!$D$22)))</f>
        <v>0.4104778596376355</v>
      </c>
      <c r="AD325" s="75">
        <f t="shared" si="48"/>
        <v>110.02686778517015</v>
      </c>
      <c r="AE325" s="75">
        <f>MAX(0,(AD325-Constantes!$D$13)*(1-EXP(-Constantes!$D$23)))</f>
        <v>0.24194824905240214</v>
      </c>
      <c r="AF325" s="75">
        <f t="shared" si="49"/>
        <v>0.65242610869003759</v>
      </c>
      <c r="AG325" s="75">
        <f>0.0526*Y325*Observaciones!$F324^1.218</f>
        <v>0</v>
      </c>
      <c r="AH325" s="75">
        <f>AG325*Constantes!$E$35</f>
        <v>0</v>
      </c>
      <c r="AI325" s="75">
        <f t="shared" si="50"/>
        <v>0</v>
      </c>
      <c r="AJ325" s="15"/>
      <c r="AK325" s="74">
        <v>319</v>
      </c>
      <c r="AL325" s="140">
        <f>ETo!$I324*((1-Constantes!$F$19)*ETo!$K324+ETo!$L324)</f>
        <v>2.5906506209263838</v>
      </c>
      <c r="AM325" s="75">
        <f>MIN(AL325*Constantes!$F$17,0.8*(AV324+Observaciones!$F324-AS325-AU325-Constantes!$D$14))</f>
        <v>1.6439254101619221</v>
      </c>
      <c r="AN325" s="75">
        <f>IF(Observaciones!$F324&gt;0.05*Constantes!$F$18,((Observaciones!$F324-0.05*Constantes!$F$18)^2)/(Observaciones!$F324+0.95*Constantes!$F$18),0)</f>
        <v>0.52057884761385997</v>
      </c>
      <c r="AO325" s="75">
        <f>(AN325*Escenarios!$F$9*10000)/1000</f>
        <v>260.28942380693002</v>
      </c>
      <c r="AP325" s="75">
        <f>(Observaciones!$F324*Constantes!$F$28)/1000</f>
        <v>13.5</v>
      </c>
      <c r="AQ325" s="75">
        <f>(AL325*Constantes!$F$28)/1000</f>
        <v>2.5906506209263838</v>
      </c>
      <c r="AR325" s="75">
        <f t="shared" si="51"/>
        <v>271.19877318600362</v>
      </c>
      <c r="AS325" s="75">
        <f>IF(AR325&gt;Constantes!$F$29,1000*((AR325-Constantes!$F$29)/(Escenarios!$F$9*10000)),0)</f>
        <v>0.28504460519553659</v>
      </c>
      <c r="AT325" s="75">
        <f>AQ325*1000/Escenarios!$F$9/10000+AM325</f>
        <v>1.6491067114037747</v>
      </c>
      <c r="AU325" s="75">
        <f>MAX(0,AV324+Observaciones!$F324-AS325-Constantes!$D$13)</f>
        <v>0</v>
      </c>
      <c r="AV325" s="75">
        <f>AV324+Observaciones!$F324-AS325-AT325-AU325-AW324</f>
        <v>38.309165726151711</v>
      </c>
      <c r="AW325" s="75">
        <f>MAX(0,(AV325-Constantes!$D$14)*(1-EXP(-Constantes!$D$22)))</f>
        <v>0.42415888886500014</v>
      </c>
      <c r="AX325" s="75">
        <f t="shared" si="52"/>
        <v>110.38194431226182</v>
      </c>
      <c r="AY325" s="75">
        <f>MAX(0,(AX325-Constantes!$D$13)*(1-EXP(-Constantes!$D$23)))</f>
        <v>0.24440094178348926</v>
      </c>
      <c r="AZ325" s="75">
        <f t="shared" si="53"/>
        <v>0.95360443584402599</v>
      </c>
      <c r="BA325" s="75">
        <f>0.0526*AS325*Observaciones!$F324^1.218</f>
        <v>0.35698099858575266</v>
      </c>
      <c r="BB325" s="75">
        <f>BA325*Constantes!$F$35</f>
        <v>5.5767954278751095E-4</v>
      </c>
      <c r="BC325" s="75">
        <f t="shared" si="54"/>
        <v>58.481223642160835</v>
      </c>
      <c r="BD325" s="15"/>
      <c r="BE325" s="74">
        <v>319</v>
      </c>
      <c r="BF325" s="75">
        <f>0.0526*Observaciones!$F324^2.218</f>
        <v>16.906980146499279</v>
      </c>
      <c r="BG325" s="75">
        <f>IF(Observaciones!$F324&gt;0.05*$BK$7,((Observaciones!$F324-0.05*$BK$7)^2)/(Observaciones!$F324+0.95*$BK$7),0)</f>
        <v>2.9844081425480202</v>
      </c>
      <c r="BH325" s="75">
        <f>0.0526*BG325*Observaciones!$F324^1.218</f>
        <v>3.7375799418600115</v>
      </c>
      <c r="BI325" s="28"/>
      <c r="BJ325" s="28"/>
      <c r="BK325" s="103"/>
      <c r="BL325" s="38"/>
    </row>
    <row r="326" spans="2:64" s="2" customFormat="1">
      <c r="B326" s="37"/>
      <c r="C326" s="74">
        <v>320</v>
      </c>
      <c r="D326" s="140">
        <f>ETo!$I325*((1-Constantes!$D$19)*ETo!$K325+ETo!$L325)</f>
        <v>2.635131922596996</v>
      </c>
      <c r="E326" s="75">
        <f>MIN(D326*Constantes!$D$17,0.8*(H325+Observaciones!$F325-F326-G326-Constantes!$D$14))</f>
        <v>1.6721515019022468</v>
      </c>
      <c r="F326" s="75">
        <f>IF(Observaciones!$F325&gt;0.05*Constantes!$D$18,((Observaciones!$F325-0.05*Constantes!$D$18)^2)/(Observaciones!$F325+0.95*Constantes!$D$18),0)</f>
        <v>0.24043330095954346</v>
      </c>
      <c r="G326" s="75">
        <f>MAX(0,H325+Observaciones!$F325-F326-Constantes!$D$13)</f>
        <v>0</v>
      </c>
      <c r="H326" s="75">
        <f>H325+Observaciones!$F325-F326-E326-G326-I325</f>
        <v>43.218992486969796</v>
      </c>
      <c r="I326" s="75">
        <f>MAX(0,(H326-Constantes!$D$14)*(1-EXP(-Constantes!$D$22)))</f>
        <v>0.49175392476759566</v>
      </c>
      <c r="J326" s="75">
        <f t="shared" si="44"/>
        <v>107.93421907576464</v>
      </c>
      <c r="K326" s="75">
        <f>MAX(0,(J326-Constantes!$D$13)*(1-EXP(-Constantes!$D$23)))</f>
        <v>0.22749326854350271</v>
      </c>
      <c r="L326" s="75">
        <f t="shared" si="45"/>
        <v>0.95968049427064184</v>
      </c>
      <c r="M326" s="75">
        <f>0.0526*F326*Observaciones!$F325^1.218</f>
        <v>0.19626719441107576</v>
      </c>
      <c r="N326" s="75">
        <f>M326*Constantes!$D$35</f>
        <v>9.0143550231054355E-4</v>
      </c>
      <c r="O326" s="75">
        <f t="shared" si="46"/>
        <v>93.930793393444503</v>
      </c>
      <c r="P326" s="15"/>
      <c r="Q326" s="74">
        <v>320</v>
      </c>
      <c r="R326" s="140">
        <f>ETo!$I325*((1-Constantes!$E$19)*ETo!$K325+ETo!$L325)</f>
        <v>2.635131922596996</v>
      </c>
      <c r="S326" s="75">
        <f>MIN(R326*Constantes!$E$17,0.8*(AB325+Observaciones!$F325-Y326-AA326-Constantes!$D$14))</f>
        <v>1.6721515019022468</v>
      </c>
      <c r="T326" s="75">
        <f>IF(Observaciones!$F325&gt;0.05*Constantes!$E$18,((Observaciones!$F325-0.05*Constantes!$E$18)^2)/(Observaciones!$F325+0.95*Constantes!$E$18),0)</f>
        <v>0.24043330095954346</v>
      </c>
      <c r="U326" s="75">
        <f>(T326*Escenarios!$E$9*10000)/1000</f>
        <v>120.21665047977173</v>
      </c>
      <c r="V326" s="75">
        <f>(Observaciones!$F325*Constantes!$E$28)/1000</f>
        <v>38</v>
      </c>
      <c r="W326" s="75">
        <f>(R326*Constantes!$E$28)/1000</f>
        <v>10.540527690387984</v>
      </c>
      <c r="X326" s="75">
        <f t="shared" si="47"/>
        <v>147.67612278938373</v>
      </c>
      <c r="Y326" s="75">
        <f>IF(X326&gt;Constantes!$E$29,1000*((X326-Constantes!$E$29)/(Escenarios!$E$9*10000)),0)</f>
        <v>0</v>
      </c>
      <c r="Z326" s="75">
        <f>W326*1000/Escenarios!$E$9/10000+S326</f>
        <v>1.6932325572830227</v>
      </c>
      <c r="AA326" s="75">
        <f>MAX(0,AB325+Observaciones!$F325-Y326-Constantes!$D$13)</f>
        <v>0</v>
      </c>
      <c r="AB326" s="75">
        <f>AB325+Observaciones!$F325-Y326-Z326-AA326-AC325</f>
        <v>44.711721338694467</v>
      </c>
      <c r="AC326" s="75">
        <f>MAX(0,(AB326-Constantes!$D$14)*(1-EXP(-Constantes!$D$22)))</f>
        <v>0.51230476398057778</v>
      </c>
      <c r="AD326" s="75">
        <f t="shared" si="48"/>
        <v>109.78491953611776</v>
      </c>
      <c r="AE326" s="75">
        <f>MAX(0,(AD326-Constantes!$D$13)*(1-EXP(-Constantes!$D$23)))</f>
        <v>0.24027699041807152</v>
      </c>
      <c r="AF326" s="75">
        <f t="shared" si="49"/>
        <v>0.75258175439864927</v>
      </c>
      <c r="AG326" s="75">
        <f>0.0526*Y326*Observaciones!$F325^1.218</f>
        <v>0</v>
      </c>
      <c r="AH326" s="75">
        <f>AG326*Constantes!$E$35</f>
        <v>0</v>
      </c>
      <c r="AI326" s="75">
        <f t="shared" si="50"/>
        <v>0</v>
      </c>
      <c r="AJ326" s="15"/>
      <c r="AK326" s="74">
        <v>320</v>
      </c>
      <c r="AL326" s="140">
        <f>ETo!$I325*((1-Constantes!$F$19)*ETo!$K325+ETo!$L325)</f>
        <v>2.5757516992131908</v>
      </c>
      <c r="AM326" s="75">
        <f>MIN(AL326*Constantes!$F$17,0.8*(AV325+Observaciones!$F325-AS326-AU326-Constantes!$D$14))</f>
        <v>1.634471138022527</v>
      </c>
      <c r="AN326" s="75">
        <f>IF(Observaciones!$F325&gt;0.05*Constantes!$F$18,((Observaciones!$F325-0.05*Constantes!$F$18)^2)/(Observaciones!$F325+0.95*Constantes!$F$18),0)</f>
        <v>0.13125941875048988</v>
      </c>
      <c r="AO326" s="75">
        <f>(AN326*Escenarios!$F$9*10000)/1000</f>
        <v>65.629709375244943</v>
      </c>
      <c r="AP326" s="75">
        <f>(Observaciones!$F325*Constantes!$F$28)/1000</f>
        <v>9.5</v>
      </c>
      <c r="AQ326" s="75">
        <f>(AL326*Constantes!$F$28)/1000</f>
        <v>2.5757516992131908</v>
      </c>
      <c r="AR326" s="75">
        <f t="shared" si="51"/>
        <v>72.553957676031757</v>
      </c>
      <c r="AS326" s="75">
        <f>IF(AR326&gt;Constantes!$F$29,1000*((AR326-Constantes!$F$29)/(Escenarios!$F$9*10000)),0)</f>
        <v>0</v>
      </c>
      <c r="AT326" s="75">
        <f>AQ326*1000/Escenarios!$F$9/10000+AM326</f>
        <v>1.6396226414209534</v>
      </c>
      <c r="AU326" s="75">
        <f>MAX(0,AV325+Observaciones!$F325-AS326-Constantes!$D$13)</f>
        <v>0</v>
      </c>
      <c r="AV326" s="75">
        <f>AV325+Observaciones!$F325-AS326-AT326-AU326-AW325</f>
        <v>45.745384195865753</v>
      </c>
      <c r="AW326" s="75">
        <f>MAX(0,(AV326-Constantes!$D$14)*(1-EXP(-Constantes!$D$22)))</f>
        <v>0.52653550598949361</v>
      </c>
      <c r="AX326" s="75">
        <f t="shared" si="52"/>
        <v>110.13754337047833</v>
      </c>
      <c r="AY326" s="75">
        <f>MAX(0,(AX326-Constantes!$D$13)*(1-EXP(-Constantes!$D$23)))</f>
        <v>0.24271274116292704</v>
      </c>
      <c r="AZ326" s="75">
        <f t="shared" si="53"/>
        <v>0.76924824715242068</v>
      </c>
      <c r="BA326" s="75">
        <f>0.0526*AS326*Observaciones!$F325^1.218</f>
        <v>0</v>
      </c>
      <c r="BB326" s="75">
        <f>BA326*Constantes!$F$35</f>
        <v>0</v>
      </c>
      <c r="BC326" s="75">
        <f t="shared" si="54"/>
        <v>0</v>
      </c>
      <c r="BD326" s="15"/>
      <c r="BE326" s="74">
        <v>320</v>
      </c>
      <c r="BF326" s="75">
        <f>0.0526*Observaciones!$F325^2.218</f>
        <v>7.7549089059795255</v>
      </c>
      <c r="BG326" s="75">
        <f>IF(Observaciones!$F325&gt;0.05*$BK$7,((Observaciones!$F325-0.05*$BK$7)^2)/(Observaciones!$F325+0.95*$BK$7),0)</f>
        <v>1.4230702891277449</v>
      </c>
      <c r="BH326" s="75">
        <f>0.0526*BG326*Observaciones!$F325^1.218</f>
        <v>1.1616611009464852</v>
      </c>
      <c r="BI326" s="28"/>
      <c r="BJ326" s="28"/>
      <c r="BK326" s="103"/>
      <c r="BL326" s="38"/>
    </row>
    <row r="327" spans="2:64" s="2" customFormat="1">
      <c r="B327" s="37"/>
      <c r="C327" s="74">
        <v>321</v>
      </c>
      <c r="D327" s="140">
        <f>ETo!$I326*((1-Constantes!$D$19)*ETo!$K326+ETo!$L326)</f>
        <v>2.6733601067480959</v>
      </c>
      <c r="E327" s="75">
        <f>MIN(D327*Constantes!$D$17,0.8*(H326+Observaciones!$F326-F327-G327-Constantes!$D$14))</f>
        <v>1.6964096101946997</v>
      </c>
      <c r="F327" s="75">
        <f>IF(Observaciones!$F326&gt;0.05*Constantes!$D$18,((Observaciones!$F326-0.05*Constantes!$D$18)^2)/(Observaciones!$F326+0.95*Constantes!$D$18),0)</f>
        <v>0</v>
      </c>
      <c r="G327" s="75">
        <f>MAX(0,H326+Observaciones!$F326-F327-Constantes!$D$13)</f>
        <v>0</v>
      </c>
      <c r="H327" s="75">
        <f>H326+Observaciones!$F326-F327-E327-G327-I326</f>
        <v>41.530828952007504</v>
      </c>
      <c r="I327" s="75">
        <f>MAX(0,(H327-Constantes!$D$14)*(1-EXP(-Constantes!$D$22)))</f>
        <v>0.46851247851823447</v>
      </c>
      <c r="J327" s="75">
        <f t="shared" si="44"/>
        <v>107.70672580722115</v>
      </c>
      <c r="K327" s="75">
        <f>MAX(0,(J327-Constantes!$D$13)*(1-EXP(-Constantes!$D$23)))</f>
        <v>0.22592185775299489</v>
      </c>
      <c r="L327" s="75">
        <f t="shared" si="45"/>
        <v>0.6944343362712293</v>
      </c>
      <c r="M327" s="75">
        <f>0.0526*F327*Observaciones!$F326^1.218</f>
        <v>0</v>
      </c>
      <c r="N327" s="75">
        <f>M327*Constantes!$D$35</f>
        <v>0</v>
      </c>
      <c r="O327" s="75">
        <f t="shared" si="46"/>
        <v>0</v>
      </c>
      <c r="P327" s="15"/>
      <c r="Q327" s="74">
        <v>321</v>
      </c>
      <c r="R327" s="140">
        <f>ETo!$I326*((1-Constantes!$E$19)*ETo!$K326+ETo!$L326)</f>
        <v>2.6733601067480959</v>
      </c>
      <c r="S327" s="75">
        <f>MIN(R327*Constantes!$E$17,0.8*(AB326+Observaciones!$F326-Y327-AA327-Constantes!$D$14))</f>
        <v>1.6964096101946997</v>
      </c>
      <c r="T327" s="75">
        <f>IF(Observaciones!$F326&gt;0.05*Constantes!$E$18,((Observaciones!$F326-0.05*Constantes!$E$18)^2)/(Observaciones!$F326+0.95*Constantes!$E$18),0)</f>
        <v>0</v>
      </c>
      <c r="U327" s="75">
        <f>(T327*Escenarios!$E$9*10000)/1000</f>
        <v>0</v>
      </c>
      <c r="V327" s="75">
        <f>(Observaciones!$F326*Constantes!$E$28)/1000</f>
        <v>2</v>
      </c>
      <c r="W327" s="75">
        <f>(R327*Constantes!$E$28)/1000</f>
        <v>10.693440426992384</v>
      </c>
      <c r="X327" s="75">
        <f t="shared" si="47"/>
        <v>0</v>
      </c>
      <c r="Y327" s="75">
        <f>IF(X327&gt;Constantes!$E$29,1000*((X327-Constantes!$E$29)/(Escenarios!$E$9*10000)),0)</f>
        <v>0</v>
      </c>
      <c r="Z327" s="75">
        <f>W327*1000/Escenarios!$E$9/10000+S327</f>
        <v>1.7177964910486845</v>
      </c>
      <c r="AA327" s="75">
        <f>MAX(0,AB326+Observaciones!$F326-Y327-Constantes!$D$13)</f>
        <v>0</v>
      </c>
      <c r="AB327" s="75">
        <f>AB326+Observaciones!$F326-Y327-Z327-AA327-AC326</f>
        <v>42.981620083665199</v>
      </c>
      <c r="AC327" s="75">
        <f>MAX(0,(AB327-Constantes!$D$14)*(1-EXP(-Constantes!$D$22)))</f>
        <v>0.48848594874617979</v>
      </c>
      <c r="AD327" s="75">
        <f t="shared" si="48"/>
        <v>109.54464254569969</v>
      </c>
      <c r="AE327" s="75">
        <f>MAX(0,(AD327-Constantes!$D$13)*(1-EXP(-Constantes!$D$23)))</f>
        <v>0.23861727601038343</v>
      </c>
      <c r="AF327" s="75">
        <f t="shared" si="49"/>
        <v>0.72710322475656319</v>
      </c>
      <c r="AG327" s="75">
        <f>0.0526*Y327*Observaciones!$F326^1.218</f>
        <v>0</v>
      </c>
      <c r="AH327" s="75">
        <f>AG327*Constantes!$E$35</f>
        <v>0</v>
      </c>
      <c r="AI327" s="75">
        <f t="shared" si="50"/>
        <v>0</v>
      </c>
      <c r="AJ327" s="15"/>
      <c r="AK327" s="74">
        <v>321</v>
      </c>
      <c r="AL327" s="140">
        <f>ETo!$I326*((1-Constantes!$F$19)*ETo!$K326+ETo!$L326)</f>
        <v>2.6132614345055729</v>
      </c>
      <c r="AM327" s="75">
        <f>MIN(AL327*Constantes!$F$17,0.8*(AV326+Observaciones!$F326-AS327-AU327-Constantes!$D$14))</f>
        <v>1.6582733468103505</v>
      </c>
      <c r="AN327" s="75">
        <f>IF(Observaciones!$F326&gt;0.05*Constantes!$F$18,((Observaciones!$F326-0.05*Constantes!$F$18)^2)/(Observaciones!$F326+0.95*Constantes!$F$18),0)</f>
        <v>0</v>
      </c>
      <c r="AO327" s="75">
        <f>(AN327*Escenarios!$F$9*10000)/1000</f>
        <v>0</v>
      </c>
      <c r="AP327" s="75">
        <f>(Observaciones!$F326*Constantes!$F$28)/1000</f>
        <v>0.5</v>
      </c>
      <c r="AQ327" s="75">
        <f>(AL327*Constantes!$F$28)/1000</f>
        <v>2.6132614345055729</v>
      </c>
      <c r="AR327" s="75">
        <f t="shared" si="51"/>
        <v>0</v>
      </c>
      <c r="AS327" s="75">
        <f>IF(AR327&gt;Constantes!$F$29,1000*((AR327-Constantes!$F$29)/(Escenarios!$F$9*10000)),0)</f>
        <v>0</v>
      </c>
      <c r="AT327" s="75">
        <f>AQ327*1000/Escenarios!$F$9/10000+AM327</f>
        <v>1.6634998696793617</v>
      </c>
      <c r="AU327" s="75">
        <f>MAX(0,AV326+Observaciones!$F326-AS327-Constantes!$D$13)</f>
        <v>0</v>
      </c>
      <c r="AV327" s="75">
        <f>AV326+Observaciones!$F326-AS327-AT327-AU327-AW326</f>
        <v>44.055348820196897</v>
      </c>
      <c r="AW327" s="75">
        <f>MAX(0,(AV327-Constantes!$D$14)*(1-EXP(-Constantes!$D$22)))</f>
        <v>0.50326828955598368</v>
      </c>
      <c r="AX327" s="75">
        <f t="shared" si="52"/>
        <v>109.89483062931539</v>
      </c>
      <c r="AY327" s="75">
        <f>MAX(0,(AX327-Constantes!$D$13)*(1-EXP(-Constantes!$D$23)))</f>
        <v>0.24103620179585458</v>
      </c>
      <c r="AZ327" s="75">
        <f t="shared" si="53"/>
        <v>0.74430449135183829</v>
      </c>
      <c r="BA327" s="75">
        <f>0.0526*AS327*Observaciones!$F326^1.218</f>
        <v>0</v>
      </c>
      <c r="BB327" s="75">
        <f>BA327*Constantes!$F$35</f>
        <v>0</v>
      </c>
      <c r="BC327" s="75">
        <f t="shared" si="54"/>
        <v>0</v>
      </c>
      <c r="BD327" s="15"/>
      <c r="BE327" s="74">
        <v>321</v>
      </c>
      <c r="BF327" s="75">
        <f>0.0526*Observaciones!$F326^2.218</f>
        <v>1.1305797794095535E-2</v>
      </c>
      <c r="BG327" s="75">
        <f>IF(Observaciones!$F326&gt;0.05*$BK$7,((Observaciones!$F326-0.05*$BK$7)^2)/(Observaciones!$F326+0.95*$BK$7),0)</f>
        <v>0</v>
      </c>
      <c r="BH327" s="75">
        <f>0.0526*BG327*Observaciones!$F326^1.218</f>
        <v>0</v>
      </c>
      <c r="BI327" s="28"/>
      <c r="BJ327" s="28"/>
      <c r="BK327" s="103"/>
      <c r="BL327" s="38"/>
    </row>
    <row r="328" spans="2:64" s="2" customFormat="1">
      <c r="B328" s="37"/>
      <c r="C328" s="74">
        <v>322</v>
      </c>
      <c r="D328" s="140">
        <f>ETo!$I327*((1-Constantes!$D$19)*ETo!$K327+ETo!$L327)</f>
        <v>2.7062102600260993</v>
      </c>
      <c r="E328" s="75">
        <f>MIN(D328*Constantes!$D$17,0.8*(H327+Observaciones!$F327-F328-G328-Constantes!$D$14))</f>
        <v>1.7172550307485963</v>
      </c>
      <c r="F328" s="75">
        <f>IF(Observaciones!$F327&gt;0.05*Constantes!$D$18,((Observaciones!$F327-0.05*Constantes!$D$18)^2)/(Observaciones!$F327+0.95*Constantes!$D$18),0)</f>
        <v>0</v>
      </c>
      <c r="G328" s="75">
        <f>MAX(0,H327+Observaciones!$F327-F328-Constantes!$D$13)</f>
        <v>0</v>
      </c>
      <c r="H328" s="75">
        <f>H327+Observaciones!$F327-F328-E328-G328-I327</f>
        <v>39.945061442740673</v>
      </c>
      <c r="I328" s="75">
        <f>MAX(0,(H328-Constantes!$D$14)*(1-EXP(-Constantes!$D$22)))</f>
        <v>0.44668074861332829</v>
      </c>
      <c r="J328" s="75">
        <f t="shared" ref="J328:J371" si="55">J327+G328-K327</f>
        <v>107.48080394946815</v>
      </c>
      <c r="K328" s="75">
        <f>MAX(0,(J328-Constantes!$D$13)*(1-EXP(-Constantes!$D$23)))</f>
        <v>0.22436130148969274</v>
      </c>
      <c r="L328" s="75">
        <f t="shared" ref="L328:L371" si="56">F328+I328+K328</f>
        <v>0.67104205010302098</v>
      </c>
      <c r="M328" s="75">
        <f>0.0526*F328*Observaciones!$F327^1.218</f>
        <v>0</v>
      </c>
      <c r="N328" s="75">
        <f>M328*Constantes!$D$35</f>
        <v>0</v>
      </c>
      <c r="O328" s="75">
        <f t="shared" ref="O328:O371" si="57">N328*1000000/(L328/1000*10000)</f>
        <v>0</v>
      </c>
      <c r="P328" s="15"/>
      <c r="Q328" s="74">
        <v>322</v>
      </c>
      <c r="R328" s="140">
        <f>ETo!$I327*((1-Constantes!$E$19)*ETo!$K327+ETo!$L327)</f>
        <v>2.7062102600260993</v>
      </c>
      <c r="S328" s="75">
        <f>MIN(R328*Constantes!$E$17,0.8*(AB327+Observaciones!$F327-Y328-AA328-Constantes!$D$14))</f>
        <v>1.7172550307485963</v>
      </c>
      <c r="T328" s="75">
        <f>IF(Observaciones!$F327&gt;0.05*Constantes!$E$18,((Observaciones!$F327-0.05*Constantes!$E$18)^2)/(Observaciones!$F327+0.95*Constantes!$E$18),0)</f>
        <v>0</v>
      </c>
      <c r="U328" s="75">
        <f>(T328*Escenarios!$E$9*10000)/1000</f>
        <v>0</v>
      </c>
      <c r="V328" s="75">
        <f>(Observaciones!$F327*Constantes!$E$28)/1000</f>
        <v>2.4</v>
      </c>
      <c r="W328" s="75">
        <f>(R328*Constantes!$E$28)/1000</f>
        <v>10.824841040104397</v>
      </c>
      <c r="X328" s="75">
        <f t="shared" ref="X328:X391" si="58">MAX(0,U328+V328-W328)</f>
        <v>0</v>
      </c>
      <c r="Y328" s="75">
        <f>IF(X328&gt;Constantes!$E$29,1000*((X328-Constantes!$E$29)/(Escenarios!$E$9*10000)),0)</f>
        <v>0</v>
      </c>
      <c r="Z328" s="75">
        <f>W328*1000/Escenarios!$E$9/10000+S328</f>
        <v>1.7389047128288051</v>
      </c>
      <c r="AA328" s="75">
        <f>MAX(0,AB327+Observaciones!$F327-Y328-Constantes!$D$13)</f>
        <v>0</v>
      </c>
      <c r="AB328" s="75">
        <f>AB327+Observaciones!$F327-Y328-Z328-AA328-AC327</f>
        <v>41.354229422090214</v>
      </c>
      <c r="AC328" s="75">
        <f>MAX(0,(AB328-Constantes!$D$14)*(1-EXP(-Constantes!$D$22)))</f>
        <v>0.46608118060352927</v>
      </c>
      <c r="AD328" s="75">
        <f t="shared" ref="AD328:AD391" si="59">AD327+AA328-AE327</f>
        <v>109.3060252696893</v>
      </c>
      <c r="AE328" s="75">
        <f>MAX(0,(AD328-Constantes!$D$13)*(1-EXP(-Constantes!$D$23)))</f>
        <v>0.23696902608753964</v>
      </c>
      <c r="AF328" s="75">
        <f t="shared" ref="AF328:AF391" si="60">Y328+AC328+AE328</f>
        <v>0.70305020669106888</v>
      </c>
      <c r="AG328" s="75">
        <f>0.0526*Y328*Observaciones!$F327^1.218</f>
        <v>0</v>
      </c>
      <c r="AH328" s="75">
        <f>AG328*Constantes!$E$35</f>
        <v>0</v>
      </c>
      <c r="AI328" s="75">
        <f t="shared" ref="AI328:AI391" si="61">AH328*1000000/(AF328/1000*10000)</f>
        <v>0</v>
      </c>
      <c r="AJ328" s="15"/>
      <c r="AK328" s="74">
        <v>322</v>
      </c>
      <c r="AL328" s="140">
        <f>ETo!$I327*((1-Constantes!$F$19)*ETo!$K327+ETo!$L327)</f>
        <v>2.6455059579389375</v>
      </c>
      <c r="AM328" s="75">
        <f>MIN(AL328*Constantes!$F$17,0.8*(AV327+Observaciones!$F327-AS328-AU328-Constantes!$D$14))</f>
        <v>1.6787344583869144</v>
      </c>
      <c r="AN328" s="75">
        <f>IF(Observaciones!$F327&gt;0.05*Constantes!$F$18,((Observaciones!$F327-0.05*Constantes!$F$18)^2)/(Observaciones!$F327+0.95*Constantes!$F$18),0)</f>
        <v>0</v>
      </c>
      <c r="AO328" s="75">
        <f>(AN328*Escenarios!$F$9*10000)/1000</f>
        <v>0</v>
      </c>
      <c r="AP328" s="75">
        <f>(Observaciones!$F327*Constantes!$F$28)/1000</f>
        <v>0.6</v>
      </c>
      <c r="AQ328" s="75">
        <f>(AL328*Constantes!$F$28)/1000</f>
        <v>2.6455059579389375</v>
      </c>
      <c r="AR328" s="75">
        <f t="shared" ref="AR328:AR391" si="62">MAX(0,AO328+AP328-AQ328)</f>
        <v>0</v>
      </c>
      <c r="AS328" s="75">
        <f>IF(AR328&gt;Constantes!$F$29,1000*((AR328-Constantes!$F$29)/(Escenarios!$F$9*10000)),0)</f>
        <v>0</v>
      </c>
      <c r="AT328" s="75">
        <f>AQ328*1000/Escenarios!$F$9/10000+AM328</f>
        <v>1.6840254703027921</v>
      </c>
      <c r="AU328" s="75">
        <f>MAX(0,AV327+Observaciones!$F327-AS328-Constantes!$D$13)</f>
        <v>0</v>
      </c>
      <c r="AV328" s="75">
        <f>AV327+Observaciones!$F327-AS328-AT328-AU328-AW327</f>
        <v>42.468055060338123</v>
      </c>
      <c r="AW328" s="75">
        <f>MAX(0,(AV328-Constantes!$D$14)*(1-EXP(-Constantes!$D$22)))</f>
        <v>0.48141554730816105</v>
      </c>
      <c r="AX328" s="75">
        <f t="shared" ref="AX328:AX391" si="63">AX327+AU328-AY327</f>
        <v>109.65379442751954</v>
      </c>
      <c r="AY328" s="75">
        <f>MAX(0,(AX328-Constantes!$D$13)*(1-EXP(-Constantes!$D$23)))</f>
        <v>0.2393712431321102</v>
      </c>
      <c r="AZ328" s="75">
        <f t="shared" ref="AZ328:AZ391" si="64">AS328+AW328+AY328</f>
        <v>0.72078679044027127</v>
      </c>
      <c r="BA328" s="75">
        <f>0.0526*AS328*Observaciones!$F327^1.218</f>
        <v>0</v>
      </c>
      <c r="BB328" s="75">
        <f>BA328*Constantes!$F$35</f>
        <v>0</v>
      </c>
      <c r="BC328" s="75">
        <f t="shared" ref="BC328:BC391" si="65">BB328*1000000/(AZ328/1000*10000)</f>
        <v>0</v>
      </c>
      <c r="BD328" s="15"/>
      <c r="BE328" s="74">
        <v>322</v>
      </c>
      <c r="BF328" s="75">
        <f>0.0526*Observaciones!$F327^2.218</f>
        <v>1.6940460723560119E-2</v>
      </c>
      <c r="BG328" s="75">
        <f>IF(Observaciones!$F327&gt;0.05*$BK$7,((Observaciones!$F327-0.05*$BK$7)^2)/(Observaciones!$F327+0.95*$BK$7),0)</f>
        <v>0</v>
      </c>
      <c r="BH328" s="75">
        <f>0.0526*BG328*Observaciones!$F327^1.218</f>
        <v>0</v>
      </c>
      <c r="BI328" s="28"/>
      <c r="BJ328" s="28"/>
      <c r="BK328" s="103"/>
      <c r="BL328" s="38"/>
    </row>
    <row r="329" spans="2:64" s="2" customFormat="1">
      <c r="B329" s="37"/>
      <c r="C329" s="74">
        <v>323</v>
      </c>
      <c r="D329" s="140">
        <f>ETo!$I328*((1-Constantes!$D$19)*ETo!$K328+ETo!$L328)</f>
        <v>2.5704033558374406</v>
      </c>
      <c r="E329" s="75">
        <f>MIN(D329*Constantes!$D$17,0.8*(H328+Observaciones!$F328-F329-G329-Constantes!$D$14))</f>
        <v>1.6310772888069491</v>
      </c>
      <c r="F329" s="75">
        <f>IF(Observaciones!$F328&gt;0.05*Constantes!$D$18,((Observaciones!$F328-0.05*Constantes!$D$18)^2)/(Observaciones!$F328+0.95*Constantes!$D$18),0)</f>
        <v>0</v>
      </c>
      <c r="G329" s="75">
        <f>MAX(0,H328+Observaciones!$F328-F329-Constantes!$D$13)</f>
        <v>0</v>
      </c>
      <c r="H329" s="75">
        <f>H328+Observaciones!$F328-F329-E329-G329-I328</f>
        <v>41.567303405320402</v>
      </c>
      <c r="I329" s="75">
        <f>MAX(0,(H329-Constantes!$D$14)*(1-EXP(-Constantes!$D$22)))</f>
        <v>0.46901463309543634</v>
      </c>
      <c r="J329" s="75">
        <f t="shared" si="55"/>
        <v>107.25644264797846</v>
      </c>
      <c r="K329" s="75">
        <f>MAX(0,(J329-Constantes!$D$13)*(1-EXP(-Constantes!$D$23)))</f>
        <v>0.22281152477590013</v>
      </c>
      <c r="L329" s="75">
        <f t="shared" si="56"/>
        <v>0.6918261578713365</v>
      </c>
      <c r="M329" s="75">
        <f>0.0526*F329*Observaciones!$F328^1.218</f>
        <v>0</v>
      </c>
      <c r="N329" s="75">
        <f>M329*Constantes!$D$35</f>
        <v>0</v>
      </c>
      <c r="O329" s="75">
        <f t="shared" si="57"/>
        <v>0</v>
      </c>
      <c r="P329" s="15"/>
      <c r="Q329" s="74">
        <v>323</v>
      </c>
      <c r="R329" s="140">
        <f>ETo!$I328*((1-Constantes!$E$19)*ETo!$K328+ETo!$L328)</f>
        <v>2.5704033558374406</v>
      </c>
      <c r="S329" s="75">
        <f>MIN(R329*Constantes!$E$17,0.8*(AB328+Observaciones!$F328-Y329-AA329-Constantes!$D$14))</f>
        <v>1.6310772888069491</v>
      </c>
      <c r="T329" s="75">
        <f>IF(Observaciones!$F328&gt;0.05*Constantes!$E$18,((Observaciones!$F328-0.05*Constantes!$E$18)^2)/(Observaciones!$F328+0.95*Constantes!$E$18),0)</f>
        <v>0</v>
      </c>
      <c r="U329" s="75">
        <f>(T329*Escenarios!$E$9*10000)/1000</f>
        <v>0</v>
      </c>
      <c r="V329" s="75">
        <f>(Observaciones!$F328*Constantes!$E$28)/1000</f>
        <v>14.8</v>
      </c>
      <c r="W329" s="75">
        <f>(R329*Constantes!$E$28)/1000</f>
        <v>10.281613423349762</v>
      </c>
      <c r="X329" s="75">
        <f t="shared" si="58"/>
        <v>4.5183865766502382</v>
      </c>
      <c r="Y329" s="75">
        <f>IF(X329&gt;Constantes!$E$29,1000*((X329-Constantes!$E$29)/(Escenarios!$E$9*10000)),0)</f>
        <v>0</v>
      </c>
      <c r="Z329" s="75">
        <f>W329*1000/Escenarios!$E$9/10000+S329</f>
        <v>1.6516405156536487</v>
      </c>
      <c r="AA329" s="75">
        <f>MAX(0,AB328+Observaciones!$F328-Y329-Constantes!$D$13)</f>
        <v>0</v>
      </c>
      <c r="AB329" s="75">
        <f>AB328+Observaciones!$F328-Y329-Z329-AA329-AC328</f>
        <v>42.936507725833039</v>
      </c>
      <c r="AC329" s="75">
        <f>MAX(0,(AB329-Constantes!$D$14)*(1-EXP(-Constantes!$D$22)))</f>
        <v>0.4878648735849031</v>
      </c>
      <c r="AD329" s="75">
        <f t="shared" si="59"/>
        <v>109.06905624360176</v>
      </c>
      <c r="AE329" s="75">
        <f>MAX(0,(AD329-Constantes!$D$13)*(1-EXP(-Constantes!$D$23)))</f>
        <v>0.23533216145855881</v>
      </c>
      <c r="AF329" s="75">
        <f t="shared" si="60"/>
        <v>0.72319703504346189</v>
      </c>
      <c r="AG329" s="75">
        <f>0.0526*Y329*Observaciones!$F328^1.218</f>
        <v>0</v>
      </c>
      <c r="AH329" s="75">
        <f>AG329*Constantes!$E$35</f>
        <v>0</v>
      </c>
      <c r="AI329" s="75">
        <f t="shared" si="61"/>
        <v>0</v>
      </c>
      <c r="AJ329" s="15"/>
      <c r="AK329" s="74">
        <v>323</v>
      </c>
      <c r="AL329" s="140">
        <f>ETo!$I328*((1-Constantes!$F$19)*ETo!$K328+ETo!$L328)</f>
        <v>2.5122827133634069</v>
      </c>
      <c r="AM329" s="75">
        <f>MIN(AL329*Constantes!$F$17,0.8*(AV328+Observaciones!$F328-AS329-AU329-Constantes!$D$14))</f>
        <v>1.5941962056357131</v>
      </c>
      <c r="AN329" s="75">
        <f>IF(Observaciones!$F328&gt;0.05*Constantes!$F$18,((Observaciones!$F328-0.05*Constantes!$F$18)^2)/(Observaciones!$F328+0.95*Constantes!$F$18),0)</f>
        <v>0</v>
      </c>
      <c r="AO329" s="75">
        <f>(AN329*Escenarios!$F$9*10000)/1000</f>
        <v>0</v>
      </c>
      <c r="AP329" s="75">
        <f>(Observaciones!$F328*Constantes!$F$28)/1000</f>
        <v>3.7</v>
      </c>
      <c r="AQ329" s="75">
        <f>(AL329*Constantes!$F$28)/1000</f>
        <v>2.5122827133634069</v>
      </c>
      <c r="AR329" s="75">
        <f t="shared" si="62"/>
        <v>1.1877172866365933</v>
      </c>
      <c r="AS329" s="75">
        <f>IF(AR329&gt;Constantes!$F$29,1000*((AR329-Constantes!$F$29)/(Escenarios!$F$9*10000)),0)</f>
        <v>0</v>
      </c>
      <c r="AT329" s="75">
        <f>AQ329*1000/Escenarios!$F$9/10000+AM329</f>
        <v>1.59922077106244</v>
      </c>
      <c r="AU329" s="75">
        <f>MAX(0,AV328+Observaciones!$F328-AS329-Constantes!$D$13)</f>
        <v>0</v>
      </c>
      <c r="AV329" s="75">
        <f>AV328+Observaciones!$F328-AS329-AT329-AU329-AW328</f>
        <v>44.087418741967525</v>
      </c>
      <c r="AW329" s="75">
        <f>MAX(0,(AV329-Constantes!$D$14)*(1-EXP(-Constantes!$D$22)))</f>
        <v>0.50370980564587486</v>
      </c>
      <c r="AX329" s="75">
        <f t="shared" si="63"/>
        <v>109.41442318438743</v>
      </c>
      <c r="AY329" s="75">
        <f>MAX(0,(AX329-Constantes!$D$13)*(1-EXP(-Constantes!$D$23)))</f>
        <v>0.23771778517793277</v>
      </c>
      <c r="AZ329" s="75">
        <f t="shared" si="64"/>
        <v>0.7414275908238076</v>
      </c>
      <c r="BA329" s="75">
        <f>0.0526*AS329*Observaciones!$F328^1.218</f>
        <v>0</v>
      </c>
      <c r="BB329" s="75">
        <f>BA329*Constantes!$F$35</f>
        <v>0</v>
      </c>
      <c r="BC329" s="75">
        <f t="shared" si="65"/>
        <v>0</v>
      </c>
      <c r="BD329" s="15"/>
      <c r="BE329" s="74">
        <v>323</v>
      </c>
      <c r="BF329" s="75">
        <f>0.0526*Observaciones!$F328^2.218</f>
        <v>0.95776104306195564</v>
      </c>
      <c r="BG329" s="75">
        <f>IF(Observaciones!$F328&gt;0.05*$BK$7,((Observaciones!$F328-0.05*$BK$7)^2)/(Observaciones!$F328+0.95*$BK$7),0)</f>
        <v>0.10582673876477437</v>
      </c>
      <c r="BH329" s="75">
        <f>0.0526*BG329*Observaciones!$F328^1.218</f>
        <v>2.7393710190052805E-2</v>
      </c>
      <c r="BI329" s="28"/>
      <c r="BJ329" s="28"/>
      <c r="BK329" s="103"/>
      <c r="BL329" s="38"/>
    </row>
    <row r="330" spans="2:64" s="2" customFormat="1">
      <c r="B330" s="37"/>
      <c r="C330" s="74">
        <v>324</v>
      </c>
      <c r="D330" s="140">
        <f>ETo!$I329*((1-Constantes!$D$19)*ETo!$K329+ETo!$L329)</f>
        <v>2.5897021762437644</v>
      </c>
      <c r="E330" s="75">
        <f>MIN(D330*Constantes!$D$17,0.8*(H329+Observaciones!$F329-F330-G330-Constantes!$D$14))</f>
        <v>1.6433235643162121</v>
      </c>
      <c r="F330" s="75">
        <f>IF(Observaciones!$F329&gt;0.05*Constantes!$D$18,((Observaciones!$F329-0.05*Constantes!$D$18)^2)/(Observaciones!$F329+0.95*Constantes!$D$18),0)</f>
        <v>0.78579176097970094</v>
      </c>
      <c r="G330" s="75">
        <f>MAX(0,H329+Observaciones!$F329-F330-Constantes!$D$13)</f>
        <v>0</v>
      </c>
      <c r="H330" s="75">
        <f>H329+Observaciones!$F329-F330-E330-G330-I329</f>
        <v>52.269173446929059</v>
      </c>
      <c r="I330" s="75">
        <f>MAX(0,(H330-Constantes!$D$14)*(1-EXP(-Constantes!$D$22)))</f>
        <v>0.61635044043192899</v>
      </c>
      <c r="J330" s="75">
        <f t="shared" si="55"/>
        <v>107.03363112320255</v>
      </c>
      <c r="K330" s="75">
        <f>MAX(0,(J330-Constantes!$D$13)*(1-EXP(-Constantes!$D$23)))</f>
        <v>0.22127245315182958</v>
      </c>
      <c r="L330" s="75">
        <f t="shared" si="56"/>
        <v>1.6234146545634596</v>
      </c>
      <c r="M330" s="75">
        <f>0.0526*F330*Observaciones!$F329^1.218</f>
        <v>0.9929870975020616</v>
      </c>
      <c r="N330" s="75">
        <f>M330*Constantes!$D$35</f>
        <v>4.5606899599831769E-3</v>
      </c>
      <c r="O330" s="75">
        <f t="shared" si="57"/>
        <v>280.93192008356971</v>
      </c>
      <c r="P330" s="15"/>
      <c r="Q330" s="74">
        <v>324</v>
      </c>
      <c r="R330" s="140">
        <f>ETo!$I329*((1-Constantes!$E$19)*ETo!$K329+ETo!$L329)</f>
        <v>2.5897021762437644</v>
      </c>
      <c r="S330" s="75">
        <f>MIN(R330*Constantes!$E$17,0.8*(AB329+Observaciones!$F329-Y330-AA330-Constantes!$D$14))</f>
        <v>1.6433235643162121</v>
      </c>
      <c r="T330" s="75">
        <f>IF(Observaciones!$F329&gt;0.05*Constantes!$E$18,((Observaciones!$F329-0.05*Constantes!$E$18)^2)/(Observaciones!$F329+0.95*Constantes!$E$18),0)</f>
        <v>0.78579176097970094</v>
      </c>
      <c r="U330" s="75">
        <f>(T330*Escenarios!$E$9*10000)/1000</f>
        <v>392.89588048985047</v>
      </c>
      <c r="V330" s="75">
        <f>(Observaciones!$F329*Constantes!$E$28)/1000</f>
        <v>54.4</v>
      </c>
      <c r="W330" s="75">
        <f>(R330*Constantes!$E$28)/1000</f>
        <v>10.358808704975058</v>
      </c>
      <c r="X330" s="75">
        <f t="shared" si="58"/>
        <v>436.9370717848754</v>
      </c>
      <c r="Y330" s="75">
        <f>IF(X330&gt;Constantes!$E$29,1000*((X330-Constantes!$E$29)/(Escenarios!$E$9*10000)),0)</f>
        <v>0</v>
      </c>
      <c r="Z330" s="75">
        <f>W330*1000/Escenarios!$E$9/10000+S330</f>
        <v>1.6640411817261622</v>
      </c>
      <c r="AA330" s="75">
        <f>MAX(0,AB329+Observaciones!$F329-Y330-Constantes!$D$13)</f>
        <v>0</v>
      </c>
      <c r="AB330" s="75">
        <f>AB329+Observaciones!$F329-Y330-Z330-AA330-AC329</f>
        <v>54.384601670521974</v>
      </c>
      <c r="AC330" s="75">
        <f>MAX(0,(AB330-Constantes!$D$14)*(1-EXP(-Constantes!$D$22)))</f>
        <v>0.6454741659092208</v>
      </c>
      <c r="AD330" s="75">
        <f t="shared" si="59"/>
        <v>108.83372408214321</v>
      </c>
      <c r="AE330" s="75">
        <f>MAX(0,(AD330-Constantes!$D$13)*(1-EXP(-Constantes!$D$23)))</f>
        <v>0.23370660347947164</v>
      </c>
      <c r="AF330" s="75">
        <f t="shared" si="60"/>
        <v>0.87918076938869238</v>
      </c>
      <c r="AG330" s="75">
        <f>0.0526*Y330*Observaciones!$F329^1.218</f>
        <v>0</v>
      </c>
      <c r="AH330" s="75">
        <f>AG330*Constantes!$E$35</f>
        <v>0</v>
      </c>
      <c r="AI330" s="75">
        <f t="shared" si="61"/>
        <v>0</v>
      </c>
      <c r="AJ330" s="15"/>
      <c r="AK330" s="74">
        <v>324</v>
      </c>
      <c r="AL330" s="140">
        <f>ETo!$I329*((1-Constantes!$F$19)*ETo!$K329+ETo!$L329)</f>
        <v>2.5312048000952063</v>
      </c>
      <c r="AM330" s="75">
        <f>MIN(AL330*Constantes!$F$17,0.8*(AV329+Observaciones!$F329-AS330-AU330-Constantes!$D$14))</f>
        <v>1.6062034207115035</v>
      </c>
      <c r="AN330" s="75">
        <f>IF(Observaciones!$F329&gt;0.05*Constantes!$F$18,((Observaciones!$F329-0.05*Constantes!$F$18)^2)/(Observaciones!$F329+0.95*Constantes!$F$18),0)</f>
        <v>0.53339609705578439</v>
      </c>
      <c r="AO330" s="75">
        <f>(AN330*Escenarios!$F$9*10000)/1000</f>
        <v>266.69804852789224</v>
      </c>
      <c r="AP330" s="75">
        <f>(Observaciones!$F329*Constantes!$F$28)/1000</f>
        <v>13.6</v>
      </c>
      <c r="AQ330" s="75">
        <f>(AL330*Constantes!$F$28)/1000</f>
        <v>2.5312048000952063</v>
      </c>
      <c r="AR330" s="75">
        <f t="shared" si="62"/>
        <v>277.76684372779704</v>
      </c>
      <c r="AS330" s="75">
        <f>IF(AR330&gt;Constantes!$F$29,1000*((AR330-Constantes!$F$29)/(Escenarios!$F$9*10000)),0)</f>
        <v>0.29818074627912344</v>
      </c>
      <c r="AT330" s="75">
        <f>AQ330*1000/Escenarios!$F$9/10000+AM330</f>
        <v>1.6112658303116938</v>
      </c>
      <c r="AU330" s="75">
        <f>MAX(0,AV329+Observaciones!$F329-AS330-Constantes!$D$13)</f>
        <v>0</v>
      </c>
      <c r="AV330" s="75">
        <f>AV329+Observaciones!$F329-AS330-AT330-AU330-AW329</f>
        <v>55.274262359730834</v>
      </c>
      <c r="AW330" s="75">
        <f>MAX(0,(AV330-Constantes!$D$14)*(1-EXP(-Constantes!$D$22)))</f>
        <v>0.65772238751820089</v>
      </c>
      <c r="AX330" s="75">
        <f t="shared" si="63"/>
        <v>109.1767053992095</v>
      </c>
      <c r="AY330" s="75">
        <f>MAX(0,(AX330-Constantes!$D$13)*(1-EXP(-Constantes!$D$23)))</f>
        <v>0.23607574849211846</v>
      </c>
      <c r="AZ330" s="75">
        <f t="shared" si="64"/>
        <v>1.1919788822894428</v>
      </c>
      <c r="BA330" s="75">
        <f>0.0526*AS330*Observaciones!$F329^1.218</f>
        <v>0.37680419734809895</v>
      </c>
      <c r="BB330" s="75">
        <f>BA330*Constantes!$F$35</f>
        <v>5.8864755639654795E-4</v>
      </c>
      <c r="BC330" s="75">
        <f t="shared" si="65"/>
        <v>49.384059159330761</v>
      </c>
      <c r="BD330" s="15"/>
      <c r="BE330" s="74">
        <v>324</v>
      </c>
      <c r="BF330" s="75">
        <f>0.0526*Observaciones!$F329^2.218</f>
        <v>17.186009317775095</v>
      </c>
      <c r="BG330" s="75">
        <f>IF(Observaciones!$F329&gt;0.05*$BK$7,((Observaciones!$F329-0.05*$BK$7)^2)/(Observaciones!$F329+0.95*$BK$7),0)</f>
        <v>3.0288166090580324</v>
      </c>
      <c r="BH330" s="75">
        <f>0.0526*BG330*Observaciones!$F329^1.218</f>
        <v>3.8274463577281841</v>
      </c>
      <c r="BI330" s="28"/>
      <c r="BJ330" s="28"/>
      <c r="BK330" s="103"/>
      <c r="BL330" s="38"/>
    </row>
    <row r="331" spans="2:64" s="2" customFormat="1">
      <c r="B331" s="37"/>
      <c r="C331" s="74">
        <v>325</v>
      </c>
      <c r="D331" s="140">
        <f>ETo!$I330*((1-Constantes!$D$19)*ETo!$K330+ETo!$L330)</f>
        <v>2.6544464479800096</v>
      </c>
      <c r="E331" s="75">
        <f>MIN(D331*Constantes!$D$17,0.8*(H330+Observaciones!$F330-F331-G331-Constantes!$D$14))</f>
        <v>1.6844077431745645</v>
      </c>
      <c r="F331" s="75">
        <f>IF(Observaciones!$F330&gt;0.05*Constantes!$D$18,((Observaciones!$F330-0.05*Constantes!$D$18)^2)/(Observaciones!$F330+0.95*Constantes!$D$18),0)</f>
        <v>5.3165412894078078E-2</v>
      </c>
      <c r="G331" s="75">
        <f>MAX(0,H330+Observaciones!$F330-F331-Constantes!$D$13)</f>
        <v>0</v>
      </c>
      <c r="H331" s="75">
        <f>H330+Observaciones!$F330-F331-E331-G331-I330</f>
        <v>56.815249850428479</v>
      </c>
      <c r="I331" s="75">
        <f>MAX(0,(H331-Constantes!$D$14)*(1-EXP(-Constantes!$D$22)))</f>
        <v>0.67893761767467231</v>
      </c>
      <c r="J331" s="75">
        <f t="shared" si="55"/>
        <v>106.81235867005073</v>
      </c>
      <c r="K331" s="75">
        <f>MAX(0,(J331-Constantes!$D$13)*(1-EXP(-Constantes!$D$23)))</f>
        <v>0.21974401267202509</v>
      </c>
      <c r="L331" s="75">
        <f t="shared" si="56"/>
        <v>0.95184704324077551</v>
      </c>
      <c r="M331" s="75">
        <f>0.0526*F331*Observaciones!$F330^1.218</f>
        <v>2.9399038550425052E-2</v>
      </c>
      <c r="N331" s="75">
        <f>M331*Constantes!$D$35</f>
        <v>1.3502682994307843E-4</v>
      </c>
      <c r="O331" s="75">
        <f t="shared" si="57"/>
        <v>14.18576975176069</v>
      </c>
      <c r="P331" s="15"/>
      <c r="Q331" s="74">
        <v>325</v>
      </c>
      <c r="R331" s="140">
        <f>ETo!$I330*((1-Constantes!$E$19)*ETo!$K330+ETo!$L330)</f>
        <v>2.6544464479800096</v>
      </c>
      <c r="S331" s="75">
        <f>MIN(R331*Constantes!$E$17,0.8*(AB330+Observaciones!$F330-Y331-AA331-Constantes!$D$14))</f>
        <v>1.6844077431745645</v>
      </c>
      <c r="T331" s="75">
        <f>IF(Observaciones!$F330&gt;0.05*Constantes!$E$18,((Observaciones!$F330-0.05*Constantes!$E$18)^2)/(Observaciones!$F330+0.95*Constantes!$E$18),0)</f>
        <v>5.3165412894078078E-2</v>
      </c>
      <c r="U331" s="75">
        <f>(T331*Escenarios!$E$9*10000)/1000</f>
        <v>26.58270644703904</v>
      </c>
      <c r="V331" s="75">
        <f>(Observaciones!$F330*Constantes!$E$28)/1000</f>
        <v>27.6</v>
      </c>
      <c r="W331" s="75">
        <f>(R331*Constantes!$E$28)/1000</f>
        <v>10.617785791920038</v>
      </c>
      <c r="X331" s="75">
        <f t="shared" si="58"/>
        <v>43.564920655118996</v>
      </c>
      <c r="Y331" s="75">
        <f>IF(X331&gt;Constantes!$E$29,1000*((X331-Constantes!$E$29)/(Escenarios!$E$9*10000)),0)</f>
        <v>0</v>
      </c>
      <c r="Z331" s="75">
        <f>W331*1000/Escenarios!$E$9/10000+S331</f>
        <v>1.7056433147584047</v>
      </c>
      <c r="AA331" s="75">
        <f>MAX(0,AB330+Observaciones!$F330-Y331-Constantes!$D$13)</f>
        <v>0</v>
      </c>
      <c r="AB331" s="75">
        <f>AB330+Observaciones!$F330-Y331-Z331-AA331-AC330</f>
        <v>58.933484189854347</v>
      </c>
      <c r="AC331" s="75">
        <f>MAX(0,(AB331-Constantes!$D$14)*(1-EXP(-Constantes!$D$22)))</f>
        <v>0.70809997577786221</v>
      </c>
      <c r="AD331" s="75">
        <f t="shared" si="59"/>
        <v>108.60001747866373</v>
      </c>
      <c r="AE331" s="75">
        <f>MAX(0,(AD331-Constantes!$D$13)*(1-EXP(-Constantes!$D$23)))</f>
        <v>0.23209227404954233</v>
      </c>
      <c r="AF331" s="75">
        <f t="shared" si="60"/>
        <v>0.94019224982740457</v>
      </c>
      <c r="AG331" s="75">
        <f>0.0526*Y331*Observaciones!$F330^1.218</f>
        <v>0</v>
      </c>
      <c r="AH331" s="75">
        <f>AG331*Constantes!$E$35</f>
        <v>0</v>
      </c>
      <c r="AI331" s="75">
        <f t="shared" si="61"/>
        <v>0</v>
      </c>
      <c r="AJ331" s="15"/>
      <c r="AK331" s="74">
        <v>325</v>
      </c>
      <c r="AL331" s="140">
        <f>ETo!$I330*((1-Constantes!$F$19)*ETo!$K330+ETo!$L330)</f>
        <v>2.5947078174493066</v>
      </c>
      <c r="AM331" s="75">
        <f>MIN(AL331*Constantes!$F$17,0.8*(AV330+Observaciones!$F330-AS331-AU331-Constantes!$D$14))</f>
        <v>1.6464999481579674</v>
      </c>
      <c r="AN331" s="75">
        <f>IF(Observaciones!$F330&gt;0.05*Constantes!$F$18,((Observaciones!$F330-0.05*Constantes!$F$18)^2)/(Observaciones!$F330+0.95*Constantes!$F$18),0)</f>
        <v>1.4923486992115782E-2</v>
      </c>
      <c r="AO331" s="75">
        <f>(AN331*Escenarios!$F$9*10000)/1000</f>
        <v>7.461743496057891</v>
      </c>
      <c r="AP331" s="75">
        <f>(Observaciones!$F330*Constantes!$F$28)/1000</f>
        <v>6.9</v>
      </c>
      <c r="AQ331" s="75">
        <f>(AL331*Constantes!$F$28)/1000</f>
        <v>2.5947078174493066</v>
      </c>
      <c r="AR331" s="75">
        <f t="shared" si="62"/>
        <v>11.767035678608584</v>
      </c>
      <c r="AS331" s="75">
        <f>IF(AR331&gt;Constantes!$F$29,1000*((AR331-Constantes!$F$29)/(Escenarios!$F$9*10000)),0)</f>
        <v>0</v>
      </c>
      <c r="AT331" s="75">
        <f>AQ331*1000/Escenarios!$F$9/10000+AM331</f>
        <v>1.651689363792866</v>
      </c>
      <c r="AU331" s="75">
        <f>MAX(0,AV330+Observaciones!$F330-AS331-Constantes!$D$13)</f>
        <v>0</v>
      </c>
      <c r="AV331" s="75">
        <f>AV330+Observaciones!$F330-AS331-AT331-AU331-AW330</f>
        <v>59.864850608419765</v>
      </c>
      <c r="AW331" s="75">
        <f>MAX(0,(AV331-Constantes!$D$14)*(1-EXP(-Constantes!$D$22)))</f>
        <v>0.72092237248721402</v>
      </c>
      <c r="AX331" s="75">
        <f t="shared" si="63"/>
        <v>108.94062965071738</v>
      </c>
      <c r="AY331" s="75">
        <f>MAX(0,(AX331-Constantes!$D$13)*(1-EXP(-Constantes!$D$23)))</f>
        <v>0.23444505418220404</v>
      </c>
      <c r="AZ331" s="75">
        <f t="shared" si="64"/>
        <v>0.9553674266694181</v>
      </c>
      <c r="BA331" s="75">
        <f>0.0526*AS331*Observaciones!$F330^1.218</f>
        <v>0</v>
      </c>
      <c r="BB331" s="75">
        <f>BA331*Constantes!$F$35</f>
        <v>0</v>
      </c>
      <c r="BC331" s="75">
        <f t="shared" si="65"/>
        <v>0</v>
      </c>
      <c r="BD331" s="15"/>
      <c r="BE331" s="74">
        <v>325</v>
      </c>
      <c r="BF331" s="75">
        <f>0.0526*Observaciones!$F330^2.218</f>
        <v>3.8155137890507769</v>
      </c>
      <c r="BG331" s="75">
        <f>IF(Observaciones!$F330&gt;0.05*$BK$7,((Observaciones!$F330-0.05*$BK$7)^2)/(Observaciones!$F330+0.95*$BK$7),0)</f>
        <v>0.67103148649911282</v>
      </c>
      <c r="BH331" s="75">
        <f>0.0526*BG331*Observaciones!$F330^1.218</f>
        <v>0.37106230284414565</v>
      </c>
      <c r="BI331" s="28"/>
      <c r="BJ331" s="28"/>
      <c r="BK331" s="103"/>
      <c r="BL331" s="38"/>
    </row>
    <row r="332" spans="2:64" s="2" customFormat="1">
      <c r="B332" s="37"/>
      <c r="C332" s="74">
        <v>326</v>
      </c>
      <c r="D332" s="140">
        <f>ETo!$I331*((1-Constantes!$D$19)*ETo!$K331+ETo!$L331)</f>
        <v>2.6683130321658828</v>
      </c>
      <c r="E332" s="75">
        <f>MIN(D332*Constantes!$D$17,0.8*(H331+Observaciones!$F331-F332-G332-Constantes!$D$14))</f>
        <v>1.6932069343550238</v>
      </c>
      <c r="F332" s="75">
        <f>IF(Observaciones!$F331&gt;0.05*Constantes!$D$18,((Observaciones!$F331-0.05*Constantes!$D$18)^2)/(Observaciones!$F331+0.95*Constantes!$D$18),0)</f>
        <v>0</v>
      </c>
      <c r="G332" s="75">
        <f>MAX(0,H331+Observaciones!$F331-F332-Constantes!$D$13)</f>
        <v>0</v>
      </c>
      <c r="H332" s="75">
        <f>H331+Observaciones!$F331-F332-E332-G332-I331</f>
        <v>54.443105298398784</v>
      </c>
      <c r="I332" s="75">
        <f>MAX(0,(H332-Constantes!$D$14)*(1-EXP(-Constantes!$D$22)))</f>
        <v>0.64627960264241135</v>
      </c>
      <c r="J332" s="75">
        <f t="shared" si="55"/>
        <v>106.5926146573787</v>
      </c>
      <c r="K332" s="75">
        <f>MAX(0,(J332-Constantes!$D$13)*(1-EXP(-Constantes!$D$23)))</f>
        <v>0.21822612990180906</v>
      </c>
      <c r="L332" s="75">
        <f t="shared" si="56"/>
        <v>0.86450573254422047</v>
      </c>
      <c r="M332" s="75">
        <f>0.0526*F332*Observaciones!$F331^1.218</f>
        <v>0</v>
      </c>
      <c r="N332" s="75">
        <f>M332*Constantes!$D$35</f>
        <v>0</v>
      </c>
      <c r="O332" s="75">
        <f t="shared" si="57"/>
        <v>0</v>
      </c>
      <c r="P332" s="15"/>
      <c r="Q332" s="74">
        <v>326</v>
      </c>
      <c r="R332" s="140">
        <f>ETo!$I331*((1-Constantes!$E$19)*ETo!$K331+ETo!$L331)</f>
        <v>2.6683130321658828</v>
      </c>
      <c r="S332" s="75">
        <f>MIN(R332*Constantes!$E$17,0.8*(AB331+Observaciones!$F331-Y332-AA332-Constantes!$D$14))</f>
        <v>1.6932069343550238</v>
      </c>
      <c r="T332" s="75">
        <f>IF(Observaciones!$F331&gt;0.05*Constantes!$E$18,((Observaciones!$F331-0.05*Constantes!$E$18)^2)/(Observaciones!$F331+0.95*Constantes!$E$18),0)</f>
        <v>0</v>
      </c>
      <c r="U332" s="75">
        <f>(T332*Escenarios!$E$9*10000)/1000</f>
        <v>0</v>
      </c>
      <c r="V332" s="75">
        <f>(Observaciones!$F331*Constantes!$E$28)/1000</f>
        <v>0</v>
      </c>
      <c r="W332" s="75">
        <f>(R332*Constantes!$E$28)/1000</f>
        <v>10.673252128663531</v>
      </c>
      <c r="X332" s="75">
        <f t="shared" si="58"/>
        <v>0</v>
      </c>
      <c r="Y332" s="75">
        <f>IF(X332&gt;Constantes!$E$29,1000*((X332-Constantes!$E$29)/(Escenarios!$E$9*10000)),0)</f>
        <v>0</v>
      </c>
      <c r="Z332" s="75">
        <f>W332*1000/Escenarios!$E$9/10000+S332</f>
        <v>1.7145534386123509</v>
      </c>
      <c r="AA332" s="75">
        <f>MAX(0,AB331+Observaciones!$F331-Y332-Constantes!$D$13)</f>
        <v>0</v>
      </c>
      <c r="AB332" s="75">
        <f>AB331+Observaciones!$F331-Y332-Z332-AA332-AC331</f>
        <v>56.510830775464136</v>
      </c>
      <c r="AC332" s="75">
        <f>MAX(0,(AB332-Constantes!$D$14)*(1-EXP(-Constantes!$D$22)))</f>
        <v>0.67474659031177997</v>
      </c>
      <c r="AD332" s="75">
        <f t="shared" si="59"/>
        <v>108.36792520461418</v>
      </c>
      <c r="AE332" s="75">
        <f>MAX(0,(AD332-Constantes!$D$13)*(1-EXP(-Constantes!$D$23)))</f>
        <v>0.23048909560751635</v>
      </c>
      <c r="AF332" s="75">
        <f t="shared" si="60"/>
        <v>0.90523568591929626</v>
      </c>
      <c r="AG332" s="75">
        <f>0.0526*Y332*Observaciones!$F331^1.218</f>
        <v>0</v>
      </c>
      <c r="AH332" s="75">
        <f>AG332*Constantes!$E$35</f>
        <v>0</v>
      </c>
      <c r="AI332" s="75">
        <f t="shared" si="61"/>
        <v>0</v>
      </c>
      <c r="AJ332" s="15"/>
      <c r="AK332" s="74">
        <v>326</v>
      </c>
      <c r="AL332" s="140">
        <f>ETo!$I331*((1-Constantes!$F$19)*ETo!$K331+ETo!$L331)</f>
        <v>2.6083148098333222</v>
      </c>
      <c r="AM332" s="75">
        <f>MIN(AL332*Constantes!$F$17,0.8*(AV331+Observaciones!$F331-AS332-AU332-Constantes!$D$14))</f>
        <v>1.6551344125489875</v>
      </c>
      <c r="AN332" s="75">
        <f>IF(Observaciones!$F331&gt;0.05*Constantes!$F$18,((Observaciones!$F331-0.05*Constantes!$F$18)^2)/(Observaciones!$F331+0.95*Constantes!$F$18),0)</f>
        <v>0</v>
      </c>
      <c r="AO332" s="75">
        <f>(AN332*Escenarios!$F$9*10000)/1000</f>
        <v>0</v>
      </c>
      <c r="AP332" s="75">
        <f>(Observaciones!$F331*Constantes!$F$28)/1000</f>
        <v>0</v>
      </c>
      <c r="AQ332" s="75">
        <f>(AL332*Constantes!$F$28)/1000</f>
        <v>2.6083148098333222</v>
      </c>
      <c r="AR332" s="75">
        <f t="shared" si="62"/>
        <v>0</v>
      </c>
      <c r="AS332" s="75">
        <f>IF(AR332&gt;Constantes!$F$29,1000*((AR332-Constantes!$F$29)/(Escenarios!$F$9*10000)),0)</f>
        <v>0</v>
      </c>
      <c r="AT332" s="75">
        <f>AQ332*1000/Escenarios!$F$9/10000+AM332</f>
        <v>1.6603510421686543</v>
      </c>
      <c r="AU332" s="75">
        <f>MAX(0,AV331+Observaciones!$F331-AS332-Constantes!$D$13)</f>
        <v>0</v>
      </c>
      <c r="AV332" s="75">
        <f>AV331+Observaciones!$F331-AS332-AT332-AU332-AW331</f>
        <v>57.483577193763892</v>
      </c>
      <c r="AW332" s="75">
        <f>MAX(0,(AV332-Constantes!$D$14)*(1-EXP(-Constantes!$D$22)))</f>
        <v>0.68813867770553905</v>
      </c>
      <c r="AX332" s="75">
        <f t="shared" si="63"/>
        <v>108.70618459653518</v>
      </c>
      <c r="AY332" s="75">
        <f>MAX(0,(AX332-Constantes!$D$13)*(1-EXP(-Constantes!$D$23)))</f>
        <v>0.23282562390067613</v>
      </c>
      <c r="AZ332" s="75">
        <f t="shared" si="64"/>
        <v>0.92096430160621523</v>
      </c>
      <c r="BA332" s="75">
        <f>0.0526*AS332*Observaciones!$F331^1.218</f>
        <v>0</v>
      </c>
      <c r="BB332" s="75">
        <f>BA332*Constantes!$F$35</f>
        <v>0</v>
      </c>
      <c r="BC332" s="75">
        <f t="shared" si="65"/>
        <v>0</v>
      </c>
      <c r="BD332" s="15"/>
      <c r="BE332" s="74">
        <v>326</v>
      </c>
      <c r="BF332" s="75">
        <f>0.0526*Observaciones!$F331^2.218</f>
        <v>0</v>
      </c>
      <c r="BG332" s="75">
        <f>IF(Observaciones!$F331&gt;0.05*$BK$7,((Observaciones!$F331-0.05*$BK$7)^2)/(Observaciones!$F331+0.95*$BK$7),0)</f>
        <v>0</v>
      </c>
      <c r="BH332" s="75">
        <f>0.0526*BG332*Observaciones!$F331^1.218</f>
        <v>0</v>
      </c>
      <c r="BI332" s="28"/>
      <c r="BJ332" s="28"/>
      <c r="BK332" s="103"/>
      <c r="BL332" s="38"/>
    </row>
    <row r="333" spans="2:64" s="2" customFormat="1">
      <c r="B333" s="37"/>
      <c r="C333" s="74">
        <v>327</v>
      </c>
      <c r="D333" s="140">
        <f>ETo!$I332*((1-Constantes!$D$19)*ETo!$K332+ETo!$L332)</f>
        <v>2.6901736536350258</v>
      </c>
      <c r="E333" s="75">
        <f>MIN(D333*Constantes!$D$17,0.8*(H332+Observaciones!$F332-F333-G333-Constantes!$D$14))</f>
        <v>1.7070788284748895</v>
      </c>
      <c r="F333" s="75">
        <f>IF(Observaciones!$F332&gt;0.05*Constantes!$D$18,((Observaciones!$F332-0.05*Constantes!$D$18)^2)/(Observaciones!$F332+0.95*Constantes!$D$18),0)</f>
        <v>0</v>
      </c>
      <c r="G333" s="75">
        <f>MAX(0,H332+Observaciones!$F332-F333-Constantes!$D$13)</f>
        <v>0</v>
      </c>
      <c r="H333" s="75">
        <f>H332+Observaciones!$F332-F333-E333-G333-I332</f>
        <v>52.089746867281484</v>
      </c>
      <c r="I333" s="75">
        <f>MAX(0,(H333-Constantes!$D$14)*(1-EXP(-Constantes!$D$22)))</f>
        <v>0.61388022168817491</v>
      </c>
      <c r="J333" s="75">
        <f t="shared" si="55"/>
        <v>106.3743885274769</v>
      </c>
      <c r="K333" s="75">
        <f>MAX(0,(J333-Constantes!$D$13)*(1-EXP(-Constantes!$D$23)))</f>
        <v>0.21671873191375432</v>
      </c>
      <c r="L333" s="75">
        <f t="shared" si="56"/>
        <v>0.83059895360192926</v>
      </c>
      <c r="M333" s="75">
        <f>0.0526*F333*Observaciones!$F332^1.218</f>
        <v>0</v>
      </c>
      <c r="N333" s="75">
        <f>M333*Constantes!$D$35</f>
        <v>0</v>
      </c>
      <c r="O333" s="75">
        <f t="shared" si="57"/>
        <v>0</v>
      </c>
      <c r="P333" s="15"/>
      <c r="Q333" s="74">
        <v>327</v>
      </c>
      <c r="R333" s="140">
        <f>ETo!$I332*((1-Constantes!$E$19)*ETo!$K332+ETo!$L332)</f>
        <v>2.6901736536350258</v>
      </c>
      <c r="S333" s="75">
        <f>MIN(R333*Constantes!$E$17,0.8*(AB332+Observaciones!$F332-Y333-AA333-Constantes!$D$14))</f>
        <v>1.7070788284748895</v>
      </c>
      <c r="T333" s="75">
        <f>IF(Observaciones!$F332&gt;0.05*Constantes!$E$18,((Observaciones!$F332-0.05*Constantes!$E$18)^2)/(Observaciones!$F332+0.95*Constantes!$E$18),0)</f>
        <v>0</v>
      </c>
      <c r="U333" s="75">
        <f>(T333*Escenarios!$E$9*10000)/1000</f>
        <v>0</v>
      </c>
      <c r="V333" s="75">
        <f>(Observaciones!$F332*Constantes!$E$28)/1000</f>
        <v>0</v>
      </c>
      <c r="W333" s="75">
        <f>(R333*Constantes!$E$28)/1000</f>
        <v>10.760694614540103</v>
      </c>
      <c r="X333" s="75">
        <f t="shared" si="58"/>
        <v>0</v>
      </c>
      <c r="Y333" s="75">
        <f>IF(X333&gt;Constantes!$E$29,1000*((X333-Constantes!$E$29)/(Escenarios!$E$9*10000)),0)</f>
        <v>0</v>
      </c>
      <c r="Z333" s="75">
        <f>W333*1000/Escenarios!$E$9/10000+S333</f>
        <v>1.7286002177039697</v>
      </c>
      <c r="AA333" s="75">
        <f>MAX(0,AB332+Observaciones!$F332-Y333-Constantes!$D$13)</f>
        <v>0</v>
      </c>
      <c r="AB333" s="75">
        <f>AB332+Observaciones!$F332-Y333-Z333-AA333-AC332</f>
        <v>54.107483967448388</v>
      </c>
      <c r="AC333" s="75">
        <f>MAX(0,(AB333-Constantes!$D$14)*(1-EXP(-Constantes!$D$22)))</f>
        <v>0.64165900460088521</v>
      </c>
      <c r="AD333" s="75">
        <f t="shared" si="59"/>
        <v>108.13743610900667</v>
      </c>
      <c r="AE333" s="75">
        <f>MAX(0,(AD333-Constantes!$D$13)*(1-EXP(-Constantes!$D$23)))</f>
        <v>0.22889699112789402</v>
      </c>
      <c r="AF333" s="75">
        <f t="shared" si="60"/>
        <v>0.87055599572877918</v>
      </c>
      <c r="AG333" s="75">
        <f>0.0526*Y333*Observaciones!$F332^1.218</f>
        <v>0</v>
      </c>
      <c r="AH333" s="75">
        <f>AG333*Constantes!$E$35</f>
        <v>0</v>
      </c>
      <c r="AI333" s="75">
        <f t="shared" si="61"/>
        <v>0</v>
      </c>
      <c r="AJ333" s="15"/>
      <c r="AK333" s="74">
        <v>327</v>
      </c>
      <c r="AL333" s="140">
        <f>ETo!$I332*((1-Constantes!$F$19)*ETo!$K332+ETo!$L332)</f>
        <v>2.6297693532987716</v>
      </c>
      <c r="AM333" s="75">
        <f>MIN(AL333*Constantes!$F$17,0.8*(AV332+Observaciones!$F332-AS333-AU333-Constantes!$D$14))</f>
        <v>1.668748625473486</v>
      </c>
      <c r="AN333" s="75">
        <f>IF(Observaciones!$F332&gt;0.05*Constantes!$F$18,((Observaciones!$F332-0.05*Constantes!$F$18)^2)/(Observaciones!$F332+0.95*Constantes!$F$18),0)</f>
        <v>0</v>
      </c>
      <c r="AO333" s="75">
        <f>(AN333*Escenarios!$F$9*10000)/1000</f>
        <v>0</v>
      </c>
      <c r="AP333" s="75">
        <f>(Observaciones!$F332*Constantes!$F$28)/1000</f>
        <v>0</v>
      </c>
      <c r="AQ333" s="75">
        <f>(AL333*Constantes!$F$28)/1000</f>
        <v>2.6297693532987716</v>
      </c>
      <c r="AR333" s="75">
        <f t="shared" si="62"/>
        <v>0</v>
      </c>
      <c r="AS333" s="75">
        <f>IF(AR333&gt;Constantes!$F$29,1000*((AR333-Constantes!$F$29)/(Escenarios!$F$9*10000)),0)</f>
        <v>0</v>
      </c>
      <c r="AT333" s="75">
        <f>AQ333*1000/Escenarios!$F$9/10000+AM333</f>
        <v>1.6740081641800835</v>
      </c>
      <c r="AU333" s="75">
        <f>MAX(0,AV332+Observaciones!$F332-AS333-Constantes!$D$13)</f>
        <v>0</v>
      </c>
      <c r="AV333" s="75">
        <f>AV332+Observaciones!$F332-AS333-AT333-AU333-AW332</f>
        <v>55.121430351878274</v>
      </c>
      <c r="AW333" s="75">
        <f>MAX(0,(AV333-Constantes!$D$14)*(1-EXP(-Constantes!$D$22)))</f>
        <v>0.65561830410322142</v>
      </c>
      <c r="AX333" s="75">
        <f t="shared" si="63"/>
        <v>108.4733589726345</v>
      </c>
      <c r="AY333" s="75">
        <f>MAX(0,(AX333-Constantes!$D$13)*(1-EXP(-Constantes!$D$23)))</f>
        <v>0.23121737984120722</v>
      </c>
      <c r="AZ333" s="75">
        <f t="shared" si="64"/>
        <v>0.88683568394442869</v>
      </c>
      <c r="BA333" s="75">
        <f>0.0526*AS333*Observaciones!$F332^1.218</f>
        <v>0</v>
      </c>
      <c r="BB333" s="75">
        <f>BA333*Constantes!$F$35</f>
        <v>0</v>
      </c>
      <c r="BC333" s="75">
        <f t="shared" si="65"/>
        <v>0</v>
      </c>
      <c r="BD333" s="15"/>
      <c r="BE333" s="74">
        <v>327</v>
      </c>
      <c r="BF333" s="75">
        <f>0.0526*Observaciones!$F332^2.218</f>
        <v>0</v>
      </c>
      <c r="BG333" s="75">
        <f>IF(Observaciones!$F332&gt;0.05*$BK$7,((Observaciones!$F332-0.05*$BK$7)^2)/(Observaciones!$F332+0.95*$BK$7),0)</f>
        <v>0</v>
      </c>
      <c r="BH333" s="75">
        <f>0.0526*BG333*Observaciones!$F332^1.218</f>
        <v>0</v>
      </c>
      <c r="BI333" s="28"/>
      <c r="BJ333" s="28"/>
      <c r="BK333" s="103"/>
      <c r="BL333" s="38"/>
    </row>
    <row r="334" spans="2:64" s="2" customFormat="1">
      <c r="B334" s="37"/>
      <c r="C334" s="74">
        <v>328</v>
      </c>
      <c r="D334" s="140">
        <f>ETo!$I333*((1-Constantes!$D$19)*ETo!$K333+ETo!$L333)</f>
        <v>2.6209270622186938</v>
      </c>
      <c r="E334" s="75">
        <f>MIN(D334*Constantes!$D$17,0.8*(H333+Observaciones!$F333-F334-G334-Constantes!$D$14))</f>
        <v>1.6631376539001017</v>
      </c>
      <c r="F334" s="75">
        <f>IF(Observaciones!$F333&gt;0.05*Constantes!$D$18,((Observaciones!$F333-0.05*Constantes!$D$18)^2)/(Observaciones!$F333+0.95*Constantes!$D$18),0)</f>
        <v>0</v>
      </c>
      <c r="G334" s="75">
        <f>MAX(0,H333+Observaciones!$F333-F334-Constantes!$D$13)</f>
        <v>0</v>
      </c>
      <c r="H334" s="75">
        <f>H333+Observaciones!$F333-F334-E334-G334-I333</f>
        <v>49.812728991693206</v>
      </c>
      <c r="I334" s="75">
        <f>MAX(0,(H334-Constantes!$D$14)*(1-EXP(-Constantes!$D$22)))</f>
        <v>0.58253184372104772</v>
      </c>
      <c r="J334" s="75">
        <f t="shared" si="55"/>
        <v>106.15766979556314</v>
      </c>
      <c r="K334" s="75">
        <f>MAX(0,(J334-Constantes!$D$13)*(1-EXP(-Constantes!$D$23)))</f>
        <v>0.21522174628418025</v>
      </c>
      <c r="L334" s="75">
        <f t="shared" si="56"/>
        <v>0.79775359000522794</v>
      </c>
      <c r="M334" s="75">
        <f>0.0526*F334*Observaciones!$F333^1.218</f>
        <v>0</v>
      </c>
      <c r="N334" s="75">
        <f>M334*Constantes!$D$35</f>
        <v>0</v>
      </c>
      <c r="O334" s="75">
        <f t="shared" si="57"/>
        <v>0</v>
      </c>
      <c r="P334" s="15"/>
      <c r="Q334" s="74">
        <v>328</v>
      </c>
      <c r="R334" s="140">
        <f>ETo!$I333*((1-Constantes!$E$19)*ETo!$K333+ETo!$L333)</f>
        <v>2.6209270622186938</v>
      </c>
      <c r="S334" s="75">
        <f>MIN(R334*Constantes!$E$17,0.8*(AB333+Observaciones!$F333-Y334-AA334-Constantes!$D$14))</f>
        <v>1.6631376539001017</v>
      </c>
      <c r="T334" s="75">
        <f>IF(Observaciones!$F333&gt;0.05*Constantes!$E$18,((Observaciones!$F333-0.05*Constantes!$E$18)^2)/(Observaciones!$F333+0.95*Constantes!$E$18),0)</f>
        <v>0</v>
      </c>
      <c r="U334" s="75">
        <f>(T334*Escenarios!$E$9*10000)/1000</f>
        <v>0</v>
      </c>
      <c r="V334" s="75">
        <f>(Observaciones!$F333*Constantes!$E$28)/1000</f>
        <v>0</v>
      </c>
      <c r="W334" s="75">
        <f>(R334*Constantes!$E$28)/1000</f>
        <v>10.483708248874775</v>
      </c>
      <c r="X334" s="75">
        <f t="shared" si="58"/>
        <v>0</v>
      </c>
      <c r="Y334" s="75">
        <f>IF(X334&gt;Constantes!$E$29,1000*((X334-Constantes!$E$29)/(Escenarios!$E$9*10000)),0)</f>
        <v>0</v>
      </c>
      <c r="Z334" s="75">
        <f>W334*1000/Escenarios!$E$9/10000+S334</f>
        <v>1.6841050703978513</v>
      </c>
      <c r="AA334" s="75">
        <f>MAX(0,AB333+Observaciones!$F333-Y334-Constantes!$D$13)</f>
        <v>0</v>
      </c>
      <c r="AB334" s="75">
        <f>AB333+Observaciones!$F333-Y334-Z334-AA334-AC333</f>
        <v>51.781719892449658</v>
      </c>
      <c r="AC334" s="75">
        <f>MAX(0,(AB334-Constantes!$D$14)*(1-EXP(-Constantes!$D$22)))</f>
        <v>0.60963952330164861</v>
      </c>
      <c r="AD334" s="75">
        <f t="shared" si="59"/>
        <v>107.90853911787877</v>
      </c>
      <c r="AE334" s="75">
        <f>MAX(0,(AD334-Constantes!$D$13)*(1-EXP(-Constantes!$D$23)))</f>
        <v>0.22731588411722933</v>
      </c>
      <c r="AF334" s="75">
        <f t="shared" si="60"/>
        <v>0.83695540741887797</v>
      </c>
      <c r="AG334" s="75">
        <f>0.0526*Y334*Observaciones!$F333^1.218</f>
        <v>0</v>
      </c>
      <c r="AH334" s="75">
        <f>AG334*Constantes!$E$35</f>
        <v>0</v>
      </c>
      <c r="AI334" s="75">
        <f t="shared" si="61"/>
        <v>0</v>
      </c>
      <c r="AJ334" s="15"/>
      <c r="AK334" s="74">
        <v>328</v>
      </c>
      <c r="AL334" s="140">
        <f>ETo!$I333*((1-Constantes!$F$19)*ETo!$K333+ETo!$L333)</f>
        <v>2.5618298187084605</v>
      </c>
      <c r="AM334" s="75">
        <f>MIN(AL334*Constantes!$F$17,0.8*(AV333+Observaciones!$F333-AS334-AU334-Constantes!$D$14))</f>
        <v>1.6256368579640372</v>
      </c>
      <c r="AN334" s="75">
        <f>IF(Observaciones!$F333&gt;0.05*Constantes!$F$18,((Observaciones!$F333-0.05*Constantes!$F$18)^2)/(Observaciones!$F333+0.95*Constantes!$F$18),0)</f>
        <v>0</v>
      </c>
      <c r="AO334" s="75">
        <f>(AN334*Escenarios!$F$9*10000)/1000</f>
        <v>0</v>
      </c>
      <c r="AP334" s="75">
        <f>(Observaciones!$F333*Constantes!$F$28)/1000</f>
        <v>0</v>
      </c>
      <c r="AQ334" s="75">
        <f>(AL334*Constantes!$F$28)/1000</f>
        <v>2.5618298187084605</v>
      </c>
      <c r="AR334" s="75">
        <f t="shared" si="62"/>
        <v>0</v>
      </c>
      <c r="AS334" s="75">
        <f>IF(AR334&gt;Constantes!$F$29,1000*((AR334-Constantes!$F$29)/(Escenarios!$F$9*10000)),0)</f>
        <v>0</v>
      </c>
      <c r="AT334" s="75">
        <f>AQ334*1000/Escenarios!$F$9/10000+AM334</f>
        <v>1.6307605176014541</v>
      </c>
      <c r="AU334" s="75">
        <f>MAX(0,AV333+Observaciones!$F333-AS334-Constantes!$D$13)</f>
        <v>0</v>
      </c>
      <c r="AV334" s="75">
        <f>AV333+Observaciones!$F333-AS334-AT334-AU334-AW333</f>
        <v>52.835051530173601</v>
      </c>
      <c r="AW334" s="75">
        <f>MAX(0,(AV334-Constantes!$D$14)*(1-EXP(-Constantes!$D$22)))</f>
        <v>0.62414105122468799</v>
      </c>
      <c r="AX334" s="75">
        <f t="shared" si="63"/>
        <v>108.24214159279329</v>
      </c>
      <c r="AY334" s="75">
        <f>MAX(0,(AX334-Constantes!$D$13)*(1-EXP(-Constantes!$D$23)))</f>
        <v>0.22962024473491743</v>
      </c>
      <c r="AZ334" s="75">
        <f t="shared" si="64"/>
        <v>0.85376129595960548</v>
      </c>
      <c r="BA334" s="75">
        <f>0.0526*AS334*Observaciones!$F333^1.218</f>
        <v>0</v>
      </c>
      <c r="BB334" s="75">
        <f>BA334*Constantes!$F$35</f>
        <v>0</v>
      </c>
      <c r="BC334" s="75">
        <f t="shared" si="65"/>
        <v>0</v>
      </c>
      <c r="BD334" s="15"/>
      <c r="BE334" s="74">
        <v>328</v>
      </c>
      <c r="BF334" s="75">
        <f>0.0526*Observaciones!$F333^2.218</f>
        <v>0</v>
      </c>
      <c r="BG334" s="75">
        <f>IF(Observaciones!$F333&gt;0.05*$BK$7,((Observaciones!$F333-0.05*$BK$7)^2)/(Observaciones!$F333+0.95*$BK$7),0)</f>
        <v>0</v>
      </c>
      <c r="BH334" s="75">
        <f>0.0526*BG334*Observaciones!$F333^1.218</f>
        <v>0</v>
      </c>
      <c r="BI334" s="28"/>
      <c r="BJ334" s="28"/>
      <c r="BK334" s="103"/>
      <c r="BL334" s="38"/>
    </row>
    <row r="335" spans="2:64" s="2" customFormat="1">
      <c r="B335" s="37"/>
      <c r="C335" s="74">
        <v>329</v>
      </c>
      <c r="D335" s="140">
        <f>ETo!$I334*((1-Constantes!$D$19)*ETo!$K334+ETo!$L334)</f>
        <v>2.6533904340369645</v>
      </c>
      <c r="E335" s="75">
        <f>MIN(D335*Constantes!$D$17,0.8*(H334+Observaciones!$F334-F335-G335-Constantes!$D$14))</f>
        <v>1.683737638089597</v>
      </c>
      <c r="F335" s="75">
        <f>IF(Observaciones!$F334&gt;0.05*Constantes!$D$18,((Observaciones!$F334-0.05*Constantes!$D$18)^2)/(Observaciones!$F334+0.95*Constantes!$D$18),0)</f>
        <v>9.0719990070634957E-2</v>
      </c>
      <c r="G335" s="75">
        <f>MAX(0,H334+Observaciones!$F334-F335-Constantes!$D$13)</f>
        <v>0</v>
      </c>
      <c r="H335" s="75">
        <f>H334+Observaciones!$F334-F335-E335-G335-I334</f>
        <v>55.055739519811929</v>
      </c>
      <c r="I335" s="75">
        <f>MAX(0,(H335-Constantes!$D$14)*(1-EXP(-Constantes!$D$22)))</f>
        <v>0.654713919006087</v>
      </c>
      <c r="J335" s="75">
        <f t="shared" si="55"/>
        <v>105.94244804927895</v>
      </c>
      <c r="K335" s="75">
        <f>MAX(0,(J335-Constantes!$D$13)*(1-EXP(-Constantes!$D$23)))</f>
        <v>0.21373510108967314</v>
      </c>
      <c r="L335" s="75">
        <f t="shared" si="56"/>
        <v>0.959169010166395</v>
      </c>
      <c r="M335" s="75">
        <f>0.0526*F335*Observaciones!$F334^1.218</f>
        <v>5.6431253014480785E-2</v>
      </c>
      <c r="N335" s="75">
        <f>M335*Constantes!$D$35</f>
        <v>2.5918307468428975E-4</v>
      </c>
      <c r="O335" s="75">
        <f t="shared" si="57"/>
        <v>27.021627256214952</v>
      </c>
      <c r="P335" s="15"/>
      <c r="Q335" s="74">
        <v>329</v>
      </c>
      <c r="R335" s="140">
        <f>ETo!$I334*((1-Constantes!$E$19)*ETo!$K334+ETo!$L334)</f>
        <v>2.6533904340369645</v>
      </c>
      <c r="S335" s="75">
        <f>MIN(R335*Constantes!$E$17,0.8*(AB334+Observaciones!$F334-Y335-AA335-Constantes!$D$14))</f>
        <v>1.683737638089597</v>
      </c>
      <c r="T335" s="75">
        <f>IF(Observaciones!$F334&gt;0.05*Constantes!$E$18,((Observaciones!$F334-0.05*Constantes!$E$18)^2)/(Observaciones!$F334+0.95*Constantes!$E$18),0)</f>
        <v>9.0719990070634957E-2</v>
      </c>
      <c r="U335" s="75">
        <f>(T335*Escenarios!$E$9*10000)/1000</f>
        <v>45.359995035317482</v>
      </c>
      <c r="V335" s="75">
        <f>(Observaciones!$F334*Constantes!$E$28)/1000</f>
        <v>30.4</v>
      </c>
      <c r="W335" s="75">
        <f>(R335*Constantes!$E$28)/1000</f>
        <v>10.613561736147858</v>
      </c>
      <c r="X335" s="75">
        <f t="shared" si="58"/>
        <v>65.146433299169615</v>
      </c>
      <c r="Y335" s="75">
        <f>IF(X335&gt;Constantes!$E$29,1000*((X335-Constantes!$E$29)/(Escenarios!$E$9*10000)),0)</f>
        <v>0</v>
      </c>
      <c r="Z335" s="75">
        <f>W335*1000/Escenarios!$E$9/10000+S335</f>
        <v>1.7049647615618926</v>
      </c>
      <c r="AA335" s="75">
        <f>MAX(0,AB334+Observaciones!$F334-Y335-Constantes!$D$13)</f>
        <v>0</v>
      </c>
      <c r="AB335" s="75">
        <f>AB334+Observaciones!$F334-Y335-Z335-AA335-AC334</f>
        <v>57.067115607586125</v>
      </c>
      <c r="AC335" s="75">
        <f>MAX(0,(AB335-Constantes!$D$14)*(1-EXP(-Constantes!$D$22)))</f>
        <v>0.68240512798146535</v>
      </c>
      <c r="AD335" s="75">
        <f t="shared" si="59"/>
        <v>107.68122323376154</v>
      </c>
      <c r="AE335" s="75">
        <f>MAX(0,(AD335-Constantes!$D$13)*(1-EXP(-Constantes!$D$23)))</f>
        <v>0.22574569861045532</v>
      </c>
      <c r="AF335" s="75">
        <f t="shared" si="60"/>
        <v>0.9081508265919207</v>
      </c>
      <c r="AG335" s="75">
        <f>0.0526*Y335*Observaciones!$F334^1.218</f>
        <v>0</v>
      </c>
      <c r="AH335" s="75">
        <f>AG335*Constantes!$E$35</f>
        <v>0</v>
      </c>
      <c r="AI335" s="75">
        <f t="shared" si="61"/>
        <v>0</v>
      </c>
      <c r="AJ335" s="15"/>
      <c r="AK335" s="74">
        <v>329</v>
      </c>
      <c r="AL335" s="140">
        <f>ETo!$I334*((1-Constantes!$F$19)*ETo!$K334+ETo!$L334)</f>
        <v>2.593675389088911</v>
      </c>
      <c r="AM335" s="75">
        <f>MIN(AL335*Constantes!$F$17,0.8*(AV334+Observaciones!$F334-AS335-AU335-Constantes!$D$14))</f>
        <v>1.6458448095599194</v>
      </c>
      <c r="AN335" s="75">
        <f>IF(Observaciones!$F334&gt;0.05*Constantes!$F$18,((Observaciones!$F334-0.05*Constantes!$F$18)^2)/(Observaciones!$F334+0.95*Constantes!$F$18),0)</f>
        <v>3.5099517617218252E-2</v>
      </c>
      <c r="AO335" s="75">
        <f>(AN335*Escenarios!$F$9*10000)/1000</f>
        <v>17.549758808609127</v>
      </c>
      <c r="AP335" s="75">
        <f>(Observaciones!$F334*Constantes!$F$28)/1000</f>
        <v>7.6</v>
      </c>
      <c r="AQ335" s="75">
        <f>(AL335*Constantes!$F$28)/1000</f>
        <v>2.593675389088911</v>
      </c>
      <c r="AR335" s="75">
        <f t="shared" si="62"/>
        <v>22.556083419520217</v>
      </c>
      <c r="AS335" s="75">
        <f>IF(AR335&gt;Constantes!$F$29,1000*((AR335-Constantes!$F$29)/(Escenarios!$F$9*10000)),0)</f>
        <v>0</v>
      </c>
      <c r="AT335" s="75">
        <f>AQ335*1000/Escenarios!$F$9/10000+AM335</f>
        <v>1.6510321603380973</v>
      </c>
      <c r="AU335" s="75">
        <f>MAX(0,AV334+Observaciones!$F334-AS335-Constantes!$D$13)</f>
        <v>0</v>
      </c>
      <c r="AV335" s="75">
        <f>AV334+Observaciones!$F334-AS335-AT335-AU335-AW334</f>
        <v>58.159878318610815</v>
      </c>
      <c r="AW335" s="75">
        <f>MAX(0,(AV335-Constantes!$D$14)*(1-EXP(-Constantes!$D$22)))</f>
        <v>0.6974495151427802</v>
      </c>
      <c r="AX335" s="75">
        <f t="shared" si="63"/>
        <v>108.01252134805837</v>
      </c>
      <c r="AY335" s="75">
        <f>MAX(0,(AX335-Constantes!$D$13)*(1-EXP(-Constantes!$D$23)))</f>
        <v>0.22803414184666207</v>
      </c>
      <c r="AZ335" s="75">
        <f t="shared" si="64"/>
        <v>0.92548365698944224</v>
      </c>
      <c r="BA335" s="75">
        <f>0.0526*AS335*Observaciones!$F334^1.218</f>
        <v>0</v>
      </c>
      <c r="BB335" s="75">
        <f>BA335*Constantes!$F$35</f>
        <v>0</v>
      </c>
      <c r="BC335" s="75">
        <f t="shared" si="65"/>
        <v>0</v>
      </c>
      <c r="BD335" s="15"/>
      <c r="BE335" s="74">
        <v>329</v>
      </c>
      <c r="BF335" s="75">
        <f>0.0526*Observaciones!$F334^2.218</f>
        <v>4.72748644015644</v>
      </c>
      <c r="BG335" s="75">
        <f>IF(Observaciones!$F334&gt;0.05*$BK$7,((Observaciones!$F334-0.05*$BK$7)^2)/(Observaciones!$F334+0.95*$BK$7),0)</f>
        <v>0.85016527070729775</v>
      </c>
      <c r="BH335" s="75">
        <f>0.0526*BG335*Observaciones!$F334^1.218</f>
        <v>0.52883484067903708</v>
      </c>
      <c r="BI335" s="28"/>
      <c r="BJ335" s="28"/>
      <c r="BK335" s="103"/>
      <c r="BL335" s="38"/>
    </row>
    <row r="336" spans="2:64" s="2" customFormat="1">
      <c r="B336" s="37"/>
      <c r="C336" s="74">
        <v>330</v>
      </c>
      <c r="D336" s="140">
        <f>ETo!$I335*((1-Constantes!$D$19)*ETo!$K335+ETo!$L335)</f>
        <v>2.6938754468594586</v>
      </c>
      <c r="E336" s="75">
        <f>MIN(D336*Constantes!$D$17,0.8*(H335+Observaciones!$F335-F336-G336-Constantes!$D$14))</f>
        <v>1.7094278414585986</v>
      </c>
      <c r="F336" s="75">
        <f>IF(Observaciones!$F335&gt;0.05*Constantes!$D$18,((Observaciones!$F335-0.05*Constantes!$D$18)^2)/(Observaciones!$F335+0.95*Constantes!$D$18),0)</f>
        <v>0.65675099347152543</v>
      </c>
      <c r="G336" s="75">
        <f>MAX(0,H335+Observaciones!$F335-F336-Constantes!$D$13)</f>
        <v>0</v>
      </c>
      <c r="H336" s="75">
        <f>H335+Observaciones!$F335-F336-E336-G336-I335</f>
        <v>64.834846765875724</v>
      </c>
      <c r="I336" s="75">
        <f>MAX(0,(H336-Constantes!$D$14)*(1-EXP(-Constantes!$D$22)))</f>
        <v>0.7893457782537795</v>
      </c>
      <c r="J336" s="75">
        <f t="shared" si="55"/>
        <v>105.72871294818928</v>
      </c>
      <c r="K336" s="75">
        <f>MAX(0,(J336-Constantes!$D$13)*(1-EXP(-Constantes!$D$23)))</f>
        <v>0.21225872490363068</v>
      </c>
      <c r="L336" s="75">
        <f t="shared" si="56"/>
        <v>1.6583554966289356</v>
      </c>
      <c r="M336" s="75">
        <f>0.0526*F336*Observaciones!$F335^1.218</f>
        <v>0.77084706932318314</v>
      </c>
      <c r="N336" s="75">
        <f>M336*Constantes!$D$35</f>
        <v>3.5404231319706536E-3</v>
      </c>
      <c r="O336" s="75">
        <f t="shared" si="57"/>
        <v>213.48999892770513</v>
      </c>
      <c r="P336" s="15"/>
      <c r="Q336" s="74">
        <v>330</v>
      </c>
      <c r="R336" s="140">
        <f>ETo!$I335*((1-Constantes!$E$19)*ETo!$K335+ETo!$L335)</f>
        <v>2.6938754468594586</v>
      </c>
      <c r="S336" s="75">
        <f>MIN(R336*Constantes!$E$17,0.8*(AB335+Observaciones!$F335-Y336-AA336-Constantes!$D$14))</f>
        <v>1.7094278414585986</v>
      </c>
      <c r="T336" s="75">
        <f>IF(Observaciones!$F335&gt;0.05*Constantes!$E$18,((Observaciones!$F335-0.05*Constantes!$E$18)^2)/(Observaciones!$F335+0.95*Constantes!$E$18),0)</f>
        <v>0.65675099347152543</v>
      </c>
      <c r="U336" s="75">
        <f>(T336*Escenarios!$E$9*10000)/1000</f>
        <v>328.37549673576268</v>
      </c>
      <c r="V336" s="75">
        <f>(Observaciones!$F335*Constantes!$E$28)/1000</f>
        <v>51.2</v>
      </c>
      <c r="W336" s="75">
        <f>(R336*Constantes!$E$28)/1000</f>
        <v>10.775501787437834</v>
      </c>
      <c r="X336" s="75">
        <f t="shared" si="58"/>
        <v>368.79999494832481</v>
      </c>
      <c r="Y336" s="75">
        <f>IF(X336&gt;Constantes!$E$29,1000*((X336-Constantes!$E$29)/(Escenarios!$E$9*10000)),0)</f>
        <v>0</v>
      </c>
      <c r="Z336" s="75">
        <f>W336*1000/Escenarios!$E$9/10000+S336</f>
        <v>1.7309788450334742</v>
      </c>
      <c r="AA336" s="75">
        <f>MAX(0,AB335+Observaciones!$F335-Y336-Constantes!$D$13)</f>
        <v>0</v>
      </c>
      <c r="AB336" s="75">
        <f>AB335+Observaciones!$F335-Y336-Z336-AA336-AC335</f>
        <v>67.453731634571184</v>
      </c>
      <c r="AC336" s="75">
        <f>MAX(0,(AB336-Constantes!$D$14)*(1-EXP(-Constantes!$D$22)))</f>
        <v>0.82540074013898013</v>
      </c>
      <c r="AD336" s="75">
        <f t="shared" si="59"/>
        <v>107.45547753515109</v>
      </c>
      <c r="AE336" s="75">
        <f>MAX(0,(AD336-Constantes!$D$13)*(1-EXP(-Constantes!$D$23)))</f>
        <v>0.22418635916723412</v>
      </c>
      <c r="AF336" s="75">
        <f t="shared" si="60"/>
        <v>1.0495870993062142</v>
      </c>
      <c r="AG336" s="75">
        <f>0.0526*Y336*Observaciones!$F335^1.218</f>
        <v>0</v>
      </c>
      <c r="AH336" s="75">
        <f>AG336*Constantes!$E$35</f>
        <v>0</v>
      </c>
      <c r="AI336" s="75">
        <f t="shared" si="61"/>
        <v>0</v>
      </c>
      <c r="AJ336" s="15"/>
      <c r="AK336" s="74">
        <v>330</v>
      </c>
      <c r="AL336" s="140">
        <f>ETo!$I335*((1-Constantes!$F$19)*ETo!$K335+ETo!$L335)</f>
        <v>2.6334046064104997</v>
      </c>
      <c r="AM336" s="75">
        <f>MIN(AL336*Constantes!$F$17,0.8*(AV335+Observaciones!$F335-AS336-AU336-Constantes!$D$14))</f>
        <v>1.6710554147079999</v>
      </c>
      <c r="AN336" s="75">
        <f>IF(Observaciones!$F335&gt;0.05*Constantes!$F$18,((Observaciones!$F335-0.05*Constantes!$F$18)^2)/(Observaciones!$F335+0.95*Constantes!$F$18),0)</f>
        <v>0.43495412359179564</v>
      </c>
      <c r="AO336" s="75">
        <f>(AN336*Escenarios!$F$9*10000)/1000</f>
        <v>217.47706179589781</v>
      </c>
      <c r="AP336" s="75">
        <f>(Observaciones!$F335*Constantes!$F$28)/1000</f>
        <v>12.8</v>
      </c>
      <c r="AQ336" s="75">
        <f>(AL336*Constantes!$F$28)/1000</f>
        <v>2.6334046064104997</v>
      </c>
      <c r="AR336" s="75">
        <f t="shared" si="62"/>
        <v>227.64365718948733</v>
      </c>
      <c r="AS336" s="75">
        <f>IF(AR336&gt;Constantes!$F$29,1000*((AR336-Constantes!$F$29)/(Escenarios!$F$9*10000)),0)</f>
        <v>0.19793437320250404</v>
      </c>
      <c r="AT336" s="75">
        <f>AQ336*1000/Escenarios!$F$9/10000+AM336</f>
        <v>1.6763222239208209</v>
      </c>
      <c r="AU336" s="75">
        <f>MAX(0,AV335+Observaciones!$F335-AS336-Constantes!$D$13)</f>
        <v>0</v>
      </c>
      <c r="AV336" s="75">
        <f>AV335+Observaciones!$F335-AS336-AT336-AU336-AW335</f>
        <v>68.38817220634472</v>
      </c>
      <c r="AW336" s="75">
        <f>MAX(0,(AV336-Constantes!$D$14)*(1-EXP(-Constantes!$D$22)))</f>
        <v>0.8382654596239808</v>
      </c>
      <c r="AX336" s="75">
        <f t="shared" si="63"/>
        <v>107.78448720621171</v>
      </c>
      <c r="AY336" s="75">
        <f>MAX(0,(AX336-Constantes!$D$13)*(1-EXP(-Constantes!$D$23)))</f>
        <v>0.22645899497134464</v>
      </c>
      <c r="AZ336" s="75">
        <f t="shared" si="64"/>
        <v>1.2626588277978295</v>
      </c>
      <c r="BA336" s="75">
        <f>0.0526*AS336*Observaciones!$F335^1.218</f>
        <v>0.23232112782192033</v>
      </c>
      <c r="BB336" s="75">
        <f>BA336*Constantes!$F$35</f>
        <v>3.6293455634021595E-4</v>
      </c>
      <c r="BC336" s="75">
        <f t="shared" si="65"/>
        <v>28.743675516307182</v>
      </c>
      <c r="BD336" s="15"/>
      <c r="BE336" s="74">
        <v>330</v>
      </c>
      <c r="BF336" s="75">
        <f>0.0526*Observaciones!$F335^2.218</f>
        <v>15.023719165130638</v>
      </c>
      <c r="BG336" s="75">
        <f>IF(Observaciones!$F335&gt;0.05*$BK$7,((Observaciones!$F335-0.05*$BK$7)^2)/(Observaciones!$F335+0.95*$BK$7),0)</f>
        <v>2.6803602911260813</v>
      </c>
      <c r="BH336" s="75">
        <f>0.0526*BG336*Observaciones!$F335^1.218</f>
        <v>3.1460140840035975</v>
      </c>
      <c r="BI336" s="28"/>
      <c r="BJ336" s="28"/>
      <c r="BK336" s="103"/>
      <c r="BL336" s="38"/>
    </row>
    <row r="337" spans="2:64" s="2" customFormat="1">
      <c r="B337" s="37"/>
      <c r="C337" s="74">
        <v>331</v>
      </c>
      <c r="D337" s="140">
        <f>ETo!$I336*((1-Constantes!$D$19)*ETo!$K336+ETo!$L336)</f>
        <v>2.6780530897111077</v>
      </c>
      <c r="E337" s="75">
        <f>MIN(D337*Constantes!$D$17,0.8*(H336+Observaciones!$F336-F337-G337-Constantes!$D$14))</f>
        <v>1.6993875933623386</v>
      </c>
      <c r="F337" s="75">
        <f>IF(Observaciones!$F336&gt;0.05*Constantes!$D$18,((Observaciones!$F336-0.05*Constantes!$D$18)^2)/(Observaciones!$F336+0.95*Constantes!$D$18),0)</f>
        <v>0</v>
      </c>
      <c r="G337" s="75">
        <f>MAX(0,H336+Observaciones!$F336-F337-Constantes!$D$13)</f>
        <v>0</v>
      </c>
      <c r="H337" s="75">
        <f>H336+Observaciones!$F336-F337-E337-G337-I336</f>
        <v>62.646113394259601</v>
      </c>
      <c r="I337" s="75">
        <f>MAX(0,(H337-Constantes!$D$14)*(1-EXP(-Constantes!$D$22)))</f>
        <v>0.75921283914149407</v>
      </c>
      <c r="J337" s="75">
        <f t="shared" si="55"/>
        <v>105.51645422328565</v>
      </c>
      <c r="K337" s="75">
        <f>MAX(0,(J337-Constantes!$D$13)*(1-EXP(-Constantes!$D$23)))</f>
        <v>0.21079254679282988</v>
      </c>
      <c r="L337" s="75">
        <f t="shared" si="56"/>
        <v>0.97000538593432395</v>
      </c>
      <c r="M337" s="75">
        <f>0.0526*F337*Observaciones!$F336^1.218</f>
        <v>0</v>
      </c>
      <c r="N337" s="75">
        <f>M337*Constantes!$D$35</f>
        <v>0</v>
      </c>
      <c r="O337" s="75">
        <f t="shared" si="57"/>
        <v>0</v>
      </c>
      <c r="P337" s="15"/>
      <c r="Q337" s="74">
        <v>331</v>
      </c>
      <c r="R337" s="140">
        <f>ETo!$I336*((1-Constantes!$E$19)*ETo!$K336+ETo!$L336)</f>
        <v>2.6780530897111077</v>
      </c>
      <c r="S337" s="75">
        <f>MIN(R337*Constantes!$E$17,0.8*(AB336+Observaciones!$F336-Y337-AA337-Constantes!$D$14))</f>
        <v>1.6993875933623386</v>
      </c>
      <c r="T337" s="75">
        <f>IF(Observaciones!$F336&gt;0.05*Constantes!$E$18,((Observaciones!$F336-0.05*Constantes!$E$18)^2)/(Observaciones!$F336+0.95*Constantes!$E$18),0)</f>
        <v>0</v>
      </c>
      <c r="U337" s="75">
        <f>(T337*Escenarios!$E$9*10000)/1000</f>
        <v>0</v>
      </c>
      <c r="V337" s="75">
        <f>(Observaciones!$F336*Constantes!$E$28)/1000</f>
        <v>1.2</v>
      </c>
      <c r="W337" s="75">
        <f>(R337*Constantes!$E$28)/1000</f>
        <v>10.712212358844431</v>
      </c>
      <c r="X337" s="75">
        <f t="shared" si="58"/>
        <v>0</v>
      </c>
      <c r="Y337" s="75">
        <f>IF(X337&gt;Constantes!$E$29,1000*((X337-Constantes!$E$29)/(Escenarios!$E$9*10000)),0)</f>
        <v>0</v>
      </c>
      <c r="Z337" s="75">
        <f>W337*1000/Escenarios!$E$9/10000+S337</f>
        <v>1.7208120180800275</v>
      </c>
      <c r="AA337" s="75">
        <f>MAX(0,AB336+Observaciones!$F336-Y337-Constantes!$D$13)</f>
        <v>0</v>
      </c>
      <c r="AB337" s="75">
        <f>AB336+Observaciones!$F336-Y337-Z337-AA337-AC336</f>
        <v>65.207518876352182</v>
      </c>
      <c r="AC337" s="75">
        <f>MAX(0,(AB337-Constantes!$D$14)*(1-EXP(-Constantes!$D$22)))</f>
        <v>0.79447646532579241</v>
      </c>
      <c r="AD337" s="75">
        <f t="shared" si="59"/>
        <v>107.23129117598386</v>
      </c>
      <c r="AE337" s="75">
        <f>MAX(0,(AD337-Constantes!$D$13)*(1-EXP(-Constantes!$D$23)))</f>
        <v>0.22263779086833216</v>
      </c>
      <c r="AF337" s="75">
        <f t="shared" si="60"/>
        <v>1.0171142561941247</v>
      </c>
      <c r="AG337" s="75">
        <f>0.0526*Y337*Observaciones!$F336^1.218</f>
        <v>0</v>
      </c>
      <c r="AH337" s="75">
        <f>AG337*Constantes!$E$35</f>
        <v>0</v>
      </c>
      <c r="AI337" s="75">
        <f t="shared" si="61"/>
        <v>0</v>
      </c>
      <c r="AJ337" s="15"/>
      <c r="AK337" s="74">
        <v>331</v>
      </c>
      <c r="AL337" s="140">
        <f>ETo!$I336*((1-Constantes!$F$19)*ETo!$K336+ETo!$L336)</f>
        <v>2.6178763868729997</v>
      </c>
      <c r="AM337" s="75">
        <f>MIN(AL337*Constantes!$F$17,0.8*(AV336+Observaciones!$F336-AS337-AU337-Constantes!$D$14))</f>
        <v>1.6612018148184322</v>
      </c>
      <c r="AN337" s="75">
        <f>IF(Observaciones!$F336&gt;0.05*Constantes!$F$18,((Observaciones!$F336-0.05*Constantes!$F$18)^2)/(Observaciones!$F336+0.95*Constantes!$F$18),0)</f>
        <v>0</v>
      </c>
      <c r="AO337" s="75">
        <f>(AN337*Escenarios!$F$9*10000)/1000</f>
        <v>0</v>
      </c>
      <c r="AP337" s="75">
        <f>(Observaciones!$F336*Constantes!$F$28)/1000</f>
        <v>0.3</v>
      </c>
      <c r="AQ337" s="75">
        <f>(AL337*Constantes!$F$28)/1000</f>
        <v>2.6178763868729997</v>
      </c>
      <c r="AR337" s="75">
        <f t="shared" si="62"/>
        <v>0</v>
      </c>
      <c r="AS337" s="75">
        <f>IF(AR337&gt;Constantes!$F$29,1000*((AR337-Constantes!$F$29)/(Escenarios!$F$9*10000)),0)</f>
        <v>0</v>
      </c>
      <c r="AT337" s="75">
        <f>AQ337*1000/Escenarios!$F$9/10000+AM337</f>
        <v>1.6664375675921783</v>
      </c>
      <c r="AU337" s="75">
        <f>MAX(0,AV336+Observaciones!$F336-AS337-Constantes!$D$13)</f>
        <v>0</v>
      </c>
      <c r="AV337" s="75">
        <f>AV336+Observaciones!$F336-AS337-AT337-AU337-AW336</f>
        <v>66.183469179128551</v>
      </c>
      <c r="AW337" s="75">
        <f>MAX(0,(AV337-Constantes!$D$14)*(1-EXP(-Constantes!$D$22)))</f>
        <v>0.80791266154391028</v>
      </c>
      <c r="AX337" s="75">
        <f t="shared" si="63"/>
        <v>107.55802821124037</v>
      </c>
      <c r="AY337" s="75">
        <f>MAX(0,(AX337-Constantes!$D$13)*(1-EXP(-Constantes!$D$23)))</f>
        <v>0.22489472843025587</v>
      </c>
      <c r="AZ337" s="75">
        <f t="shared" si="64"/>
        <v>1.0328073899741661</v>
      </c>
      <c r="BA337" s="75">
        <f>0.0526*AS337*Observaciones!$F336^1.218</f>
        <v>0</v>
      </c>
      <c r="BB337" s="75">
        <f>BA337*Constantes!$F$35</f>
        <v>0</v>
      </c>
      <c r="BC337" s="75">
        <f t="shared" si="65"/>
        <v>0</v>
      </c>
      <c r="BD337" s="15"/>
      <c r="BE337" s="74">
        <v>331</v>
      </c>
      <c r="BF337" s="75">
        <f>0.0526*Observaciones!$F336^2.218</f>
        <v>3.6411677467564265E-3</v>
      </c>
      <c r="BG337" s="75">
        <f>IF(Observaciones!$F336&gt;0.05*$BK$7,((Observaciones!$F336-0.05*$BK$7)^2)/(Observaciones!$F336+0.95*$BK$7),0)</f>
        <v>0</v>
      </c>
      <c r="BH337" s="75">
        <f>0.0526*BG337*Observaciones!$F336^1.218</f>
        <v>0</v>
      </c>
      <c r="BI337" s="28"/>
      <c r="BJ337" s="28"/>
      <c r="BK337" s="103"/>
      <c r="BL337" s="38"/>
    </row>
    <row r="338" spans="2:64" s="2" customFormat="1">
      <c r="B338" s="37"/>
      <c r="C338" s="74">
        <v>332</v>
      </c>
      <c r="D338" s="140">
        <f>ETo!$I337*((1-Constantes!$D$19)*ETo!$K337+ETo!$L337)</f>
        <v>2.6809554561312781</v>
      </c>
      <c r="E338" s="75">
        <f>MIN(D338*Constantes!$D$17,0.8*(H337+Observaciones!$F337-F338-G338-Constantes!$D$14))</f>
        <v>1.7012293214090224</v>
      </c>
      <c r="F338" s="75">
        <f>IF(Observaciones!$F337&gt;0.05*Constantes!$D$18,((Observaciones!$F337-0.05*Constantes!$D$18)^2)/(Observaciones!$F337+0.95*Constantes!$D$18),0)</f>
        <v>0</v>
      </c>
      <c r="G338" s="75">
        <f>MAX(0,H337+Observaciones!$F337-F338-Constantes!$D$13)</f>
        <v>0</v>
      </c>
      <c r="H338" s="75">
        <f>H337+Observaciones!$F337-F338-E338-G338-I337</f>
        <v>60.18567123370908</v>
      </c>
      <c r="I338" s="75">
        <f>MAX(0,(H338-Constantes!$D$14)*(1-EXP(-Constantes!$D$22)))</f>
        <v>0.72533920484019732</v>
      </c>
      <c r="J338" s="75">
        <f t="shared" si="55"/>
        <v>105.30566167649282</v>
      </c>
      <c r="K338" s="75">
        <f>MAX(0,(J338-Constantes!$D$13)*(1-EXP(-Constantes!$D$23)))</f>
        <v>0.20933649631401957</v>
      </c>
      <c r="L338" s="75">
        <f t="shared" si="56"/>
        <v>0.93467570115421683</v>
      </c>
      <c r="M338" s="75">
        <f>0.0526*F338*Observaciones!$F337^1.218</f>
        <v>0</v>
      </c>
      <c r="N338" s="75">
        <f>M338*Constantes!$D$35</f>
        <v>0</v>
      </c>
      <c r="O338" s="75">
        <f t="shared" si="57"/>
        <v>0</v>
      </c>
      <c r="P338" s="15"/>
      <c r="Q338" s="74">
        <v>332</v>
      </c>
      <c r="R338" s="140">
        <f>ETo!$I337*((1-Constantes!$E$19)*ETo!$K337+ETo!$L337)</f>
        <v>2.6809554561312781</v>
      </c>
      <c r="S338" s="75">
        <f>MIN(R338*Constantes!$E$17,0.8*(AB337+Observaciones!$F337-Y338-AA338-Constantes!$D$14))</f>
        <v>1.7012293214090224</v>
      </c>
      <c r="T338" s="75">
        <f>IF(Observaciones!$F337&gt;0.05*Constantes!$E$18,((Observaciones!$F337-0.05*Constantes!$E$18)^2)/(Observaciones!$F337+0.95*Constantes!$E$18),0)</f>
        <v>0</v>
      </c>
      <c r="U338" s="75">
        <f>(T338*Escenarios!$E$9*10000)/1000</f>
        <v>0</v>
      </c>
      <c r="V338" s="75">
        <f>(Observaciones!$F337*Constantes!$E$28)/1000</f>
        <v>0</v>
      </c>
      <c r="W338" s="75">
        <f>(R338*Constantes!$E$28)/1000</f>
        <v>10.723821824525112</v>
      </c>
      <c r="X338" s="75">
        <f t="shared" si="58"/>
        <v>0</v>
      </c>
      <c r="Y338" s="75">
        <f>IF(X338&gt;Constantes!$E$29,1000*((X338-Constantes!$E$29)/(Escenarios!$E$9*10000)),0)</f>
        <v>0</v>
      </c>
      <c r="Z338" s="75">
        <f>W338*1000/Escenarios!$E$9/10000+S338</f>
        <v>1.7226769650580727</v>
      </c>
      <c r="AA338" s="75">
        <f>MAX(0,AB337+Observaciones!$F337-Y338-Constantes!$D$13)</f>
        <v>0</v>
      </c>
      <c r="AB338" s="75">
        <f>AB337+Observaciones!$F337-Y338-Z338-AA338-AC337</f>
        <v>62.690365445968318</v>
      </c>
      <c r="AC338" s="75">
        <f>MAX(0,(AB338-Constantes!$D$14)*(1-EXP(-Constantes!$D$22)))</f>
        <v>0.75982207021414316</v>
      </c>
      <c r="AD338" s="75">
        <f t="shared" si="59"/>
        <v>107.00865338511552</v>
      </c>
      <c r="AE338" s="75">
        <f>MAX(0,(AD338-Constantes!$D$13)*(1-EXP(-Constantes!$D$23)))</f>
        <v>0.22109991931202089</v>
      </c>
      <c r="AF338" s="75">
        <f t="shared" si="60"/>
        <v>0.98092198952616405</v>
      </c>
      <c r="AG338" s="75">
        <f>0.0526*Y338*Observaciones!$F337^1.218</f>
        <v>0</v>
      </c>
      <c r="AH338" s="75">
        <f>AG338*Constantes!$E$35</f>
        <v>0</v>
      </c>
      <c r="AI338" s="75">
        <f t="shared" si="61"/>
        <v>0</v>
      </c>
      <c r="AJ338" s="15"/>
      <c r="AK338" s="74">
        <v>332</v>
      </c>
      <c r="AL338" s="140">
        <f>ETo!$I337*((1-Constantes!$F$19)*ETo!$K337+ETo!$L337)</f>
        <v>2.6207251331107111</v>
      </c>
      <c r="AM338" s="75">
        <f>MIN(AL338*Constantes!$F$17,0.8*(AV337+Observaciones!$F337-AS338-AU338-Constantes!$D$14))</f>
        <v>1.6630095175975905</v>
      </c>
      <c r="AN338" s="75">
        <f>IF(Observaciones!$F337&gt;0.05*Constantes!$F$18,((Observaciones!$F337-0.05*Constantes!$F$18)^2)/(Observaciones!$F337+0.95*Constantes!$F$18),0)</f>
        <v>0</v>
      </c>
      <c r="AO338" s="75">
        <f>(AN338*Escenarios!$F$9*10000)/1000</f>
        <v>0</v>
      </c>
      <c r="AP338" s="75">
        <f>(Observaciones!$F337*Constantes!$F$28)/1000</f>
        <v>0</v>
      </c>
      <c r="AQ338" s="75">
        <f>(AL338*Constantes!$F$28)/1000</f>
        <v>2.6207251331107111</v>
      </c>
      <c r="AR338" s="75">
        <f t="shared" si="62"/>
        <v>0</v>
      </c>
      <c r="AS338" s="75">
        <f>IF(AR338&gt;Constantes!$F$29,1000*((AR338-Constantes!$F$29)/(Escenarios!$F$9*10000)),0)</f>
        <v>0</v>
      </c>
      <c r="AT338" s="75">
        <f>AQ338*1000/Escenarios!$F$9/10000+AM338</f>
        <v>1.668250967863812</v>
      </c>
      <c r="AU338" s="75">
        <f>MAX(0,AV337+Observaciones!$F337-AS338-Constantes!$D$13)</f>
        <v>0</v>
      </c>
      <c r="AV338" s="75">
        <f>AV337+Observaciones!$F337-AS338-AT338-AU338-AW337</f>
        <v>63.707305549720829</v>
      </c>
      <c r="AW338" s="75">
        <f>MAX(0,(AV338-Constantes!$D$14)*(1-EXP(-Constantes!$D$22)))</f>
        <v>0.77382258513505797</v>
      </c>
      <c r="AX338" s="75">
        <f t="shared" si="63"/>
        <v>107.33313348281011</v>
      </c>
      <c r="AY338" s="75">
        <f>MAX(0,(AX338-Constantes!$D$13)*(1-EXP(-Constantes!$D$23)))</f>
        <v>0.22334126706743729</v>
      </c>
      <c r="AZ338" s="75">
        <f t="shared" si="64"/>
        <v>0.99716385220249526</v>
      </c>
      <c r="BA338" s="75">
        <f>0.0526*AS338*Observaciones!$F337^1.218</f>
        <v>0</v>
      </c>
      <c r="BB338" s="75">
        <f>BA338*Constantes!$F$35</f>
        <v>0</v>
      </c>
      <c r="BC338" s="75">
        <f t="shared" si="65"/>
        <v>0</v>
      </c>
      <c r="BD338" s="15"/>
      <c r="BE338" s="74">
        <v>332</v>
      </c>
      <c r="BF338" s="75">
        <f>0.0526*Observaciones!$F337^2.218</f>
        <v>0</v>
      </c>
      <c r="BG338" s="75">
        <f>IF(Observaciones!$F337&gt;0.05*$BK$7,((Observaciones!$F337-0.05*$BK$7)^2)/(Observaciones!$F337+0.95*$BK$7),0)</f>
        <v>0</v>
      </c>
      <c r="BH338" s="75">
        <f>0.0526*BG338*Observaciones!$F337^1.218</f>
        <v>0</v>
      </c>
      <c r="BI338" s="28"/>
      <c r="BJ338" s="28"/>
      <c r="BK338" s="103"/>
      <c r="BL338" s="38"/>
    </row>
    <row r="339" spans="2:64" s="2" customFormat="1">
      <c r="B339" s="37"/>
      <c r="C339" s="74">
        <v>333</v>
      </c>
      <c r="D339" s="140">
        <f>ETo!$I338*((1-Constantes!$D$19)*ETo!$K338+ETo!$L338)</f>
        <v>2.6114966676187414</v>
      </c>
      <c r="E339" s="75">
        <f>MIN(D339*Constantes!$D$17,0.8*(H338+Observaciones!$F338-F339-G339-Constantes!$D$14))</f>
        <v>1.6571534948685871</v>
      </c>
      <c r="F339" s="75">
        <f>IF(Observaciones!$F338&gt;0.05*Constantes!$D$18,((Observaciones!$F338-0.05*Constantes!$D$18)^2)/(Observaciones!$F338+0.95*Constantes!$D$18),0)</f>
        <v>0</v>
      </c>
      <c r="G339" s="75">
        <f>MAX(0,H338+Observaciones!$F338-F339-Constantes!$D$13)</f>
        <v>0</v>
      </c>
      <c r="H339" s="75">
        <f>H338+Observaciones!$F338-F339-E339-G339-I338</f>
        <v>57.803178534000295</v>
      </c>
      <c r="I339" s="75">
        <f>MAX(0,(H339-Constantes!$D$14)*(1-EXP(-Constantes!$D$22)))</f>
        <v>0.6925387238008921</v>
      </c>
      <c r="J339" s="75">
        <f t="shared" si="55"/>
        <v>105.09632518017879</v>
      </c>
      <c r="K339" s="75">
        <f>MAX(0,(J339-Constantes!$D$13)*(1-EXP(-Constantes!$D$23)))</f>
        <v>0.20789050351053556</v>
      </c>
      <c r="L339" s="75">
        <f t="shared" si="56"/>
        <v>0.9004292273114276</v>
      </c>
      <c r="M339" s="75">
        <f>0.0526*F339*Observaciones!$F338^1.218</f>
        <v>0</v>
      </c>
      <c r="N339" s="75">
        <f>M339*Constantes!$D$35</f>
        <v>0</v>
      </c>
      <c r="O339" s="75">
        <f t="shared" si="57"/>
        <v>0</v>
      </c>
      <c r="P339" s="15"/>
      <c r="Q339" s="74">
        <v>333</v>
      </c>
      <c r="R339" s="140">
        <f>ETo!$I338*((1-Constantes!$E$19)*ETo!$K338+ETo!$L338)</f>
        <v>2.6114966676187414</v>
      </c>
      <c r="S339" s="75">
        <f>MIN(R339*Constantes!$E$17,0.8*(AB338+Observaciones!$F338-Y339-AA339-Constantes!$D$14))</f>
        <v>1.6571534948685871</v>
      </c>
      <c r="T339" s="75">
        <f>IF(Observaciones!$F338&gt;0.05*Constantes!$E$18,((Observaciones!$F338-0.05*Constantes!$E$18)^2)/(Observaciones!$F338+0.95*Constantes!$E$18),0)</f>
        <v>0</v>
      </c>
      <c r="U339" s="75">
        <f>(T339*Escenarios!$E$9*10000)/1000</f>
        <v>0</v>
      </c>
      <c r="V339" s="75">
        <f>(Observaciones!$F338*Constantes!$E$28)/1000</f>
        <v>0</v>
      </c>
      <c r="W339" s="75">
        <f>(R339*Constantes!$E$28)/1000</f>
        <v>10.445986670474966</v>
      </c>
      <c r="X339" s="75">
        <f t="shared" si="58"/>
        <v>0</v>
      </c>
      <c r="Y339" s="75">
        <f>IF(X339&gt;Constantes!$E$29,1000*((X339-Constantes!$E$29)/(Escenarios!$E$9*10000)),0)</f>
        <v>0</v>
      </c>
      <c r="Z339" s="75">
        <f>W339*1000/Escenarios!$E$9/10000+S339</f>
        <v>1.6780454682095369</v>
      </c>
      <c r="AA339" s="75">
        <f>MAX(0,AB338+Observaciones!$F338-Y339-Constantes!$D$13)</f>
        <v>0</v>
      </c>
      <c r="AB339" s="75">
        <f>AB338+Observaciones!$F338-Y339-Z339-AA339-AC338</f>
        <v>60.252497907544637</v>
      </c>
      <c r="AC339" s="75">
        <f>MAX(0,(AB339-Constantes!$D$14)*(1-EXP(-Constantes!$D$22)))</f>
        <v>0.7262592274066173</v>
      </c>
      <c r="AD339" s="75">
        <f t="shared" si="59"/>
        <v>106.7875534658035</v>
      </c>
      <c r="AE339" s="75">
        <f>MAX(0,(AD339-Constantes!$D$13)*(1-EXP(-Constantes!$D$23)))</f>
        <v>0.21957267061050209</v>
      </c>
      <c r="AF339" s="75">
        <f t="shared" si="60"/>
        <v>0.94583189801711942</v>
      </c>
      <c r="AG339" s="75">
        <f>0.0526*Y339*Observaciones!$F338^1.218</f>
        <v>0</v>
      </c>
      <c r="AH339" s="75">
        <f>AG339*Constantes!$E$35</f>
        <v>0</v>
      </c>
      <c r="AI339" s="75">
        <f t="shared" si="61"/>
        <v>0</v>
      </c>
      <c r="AJ339" s="15"/>
      <c r="AK339" s="74">
        <v>333</v>
      </c>
      <c r="AL339" s="140">
        <f>ETo!$I338*((1-Constantes!$F$19)*ETo!$K338+ETo!$L338)</f>
        <v>2.5525845583854943</v>
      </c>
      <c r="AM339" s="75">
        <f>MIN(AL339*Constantes!$F$17,0.8*(AV338+Observaciones!$F338-AS339-AU339-Constantes!$D$14))</f>
        <v>1.6197701778931246</v>
      </c>
      <c r="AN339" s="75">
        <f>IF(Observaciones!$F338&gt;0.05*Constantes!$F$18,((Observaciones!$F338-0.05*Constantes!$F$18)^2)/(Observaciones!$F338+0.95*Constantes!$F$18),0)</f>
        <v>0</v>
      </c>
      <c r="AO339" s="75">
        <f>(AN339*Escenarios!$F$9*10000)/1000</f>
        <v>0</v>
      </c>
      <c r="AP339" s="75">
        <f>(Observaciones!$F338*Constantes!$F$28)/1000</f>
        <v>0</v>
      </c>
      <c r="AQ339" s="75">
        <f>(AL339*Constantes!$F$28)/1000</f>
        <v>2.5525845583854943</v>
      </c>
      <c r="AR339" s="75">
        <f t="shared" si="62"/>
        <v>0</v>
      </c>
      <c r="AS339" s="75">
        <f>IF(AR339&gt;Constantes!$F$29,1000*((AR339-Constantes!$F$29)/(Escenarios!$F$9*10000)),0)</f>
        <v>0</v>
      </c>
      <c r="AT339" s="75">
        <f>AQ339*1000/Escenarios!$F$9/10000+AM339</f>
        <v>1.6248753470098956</v>
      </c>
      <c r="AU339" s="75">
        <f>MAX(0,AV338+Observaciones!$F338-AS339-Constantes!$D$13)</f>
        <v>0</v>
      </c>
      <c r="AV339" s="75">
        <f>AV338+Observaciones!$F338-AS339-AT339-AU339-AW338</f>
        <v>61.308607617575873</v>
      </c>
      <c r="AW339" s="75">
        <f>MAX(0,(AV339-Constantes!$D$14)*(1-EXP(-Constantes!$D$22)))</f>
        <v>0.74079900187205017</v>
      </c>
      <c r="AX339" s="75">
        <f t="shared" si="63"/>
        <v>107.10979221574267</v>
      </c>
      <c r="AY339" s="75">
        <f>MAX(0,(AX339-Constantes!$D$13)*(1-EXP(-Constantes!$D$23)))</f>
        <v>0.22179853624607079</v>
      </c>
      <c r="AZ339" s="75">
        <f t="shared" si="64"/>
        <v>0.96259753811812099</v>
      </c>
      <c r="BA339" s="75">
        <f>0.0526*AS339*Observaciones!$F338^1.218</f>
        <v>0</v>
      </c>
      <c r="BB339" s="75">
        <f>BA339*Constantes!$F$35</f>
        <v>0</v>
      </c>
      <c r="BC339" s="75">
        <f t="shared" si="65"/>
        <v>0</v>
      </c>
      <c r="BD339" s="15"/>
      <c r="BE339" s="74">
        <v>333</v>
      </c>
      <c r="BF339" s="75">
        <f>0.0526*Observaciones!$F338^2.218</f>
        <v>0</v>
      </c>
      <c r="BG339" s="75">
        <f>IF(Observaciones!$F338&gt;0.05*$BK$7,((Observaciones!$F338-0.05*$BK$7)^2)/(Observaciones!$F338+0.95*$BK$7),0)</f>
        <v>0</v>
      </c>
      <c r="BH339" s="75">
        <f>0.0526*BG339*Observaciones!$F338^1.218</f>
        <v>0</v>
      </c>
      <c r="BI339" s="28"/>
      <c r="BJ339" s="28"/>
      <c r="BK339" s="103"/>
      <c r="BL339" s="38"/>
    </row>
    <row r="340" spans="2:64" s="2" customFormat="1">
      <c r="B340" s="37"/>
      <c r="C340" s="74">
        <v>334</v>
      </c>
      <c r="D340" s="140">
        <f>ETo!$I339*((1-Constantes!$D$19)*ETo!$K339+ETo!$L339)</f>
        <v>2.5527396546922922</v>
      </c>
      <c r="E340" s="75">
        <f>MIN(D340*Constantes!$D$17,0.8*(H339+Observaciones!$F339-F340-G340-Constantes!$D$14))</f>
        <v>1.6198685959344106</v>
      </c>
      <c r="F340" s="75">
        <f>IF(Observaciones!$F339&gt;0.05*Constantes!$D$18,((Observaciones!$F339-0.05*Constantes!$D$18)^2)/(Observaciones!$F339+0.95*Constantes!$D$18),0)</f>
        <v>0</v>
      </c>
      <c r="G340" s="75">
        <f>MAX(0,H339+Observaciones!$F339-F340-Constantes!$D$13)</f>
        <v>0</v>
      </c>
      <c r="H340" s="75">
        <f>H339+Observaciones!$F339-F340-E340-G340-I339</f>
        <v>55.490771214264988</v>
      </c>
      <c r="I340" s="75">
        <f>MAX(0,(H340-Constantes!$D$14)*(1-EXP(-Constantes!$D$22)))</f>
        <v>0.6607031288983769</v>
      </c>
      <c r="J340" s="75">
        <f t="shared" si="55"/>
        <v>104.88843467666825</v>
      </c>
      <c r="K340" s="75">
        <f>MAX(0,(J340-Constantes!$D$13)*(1-EXP(-Constantes!$D$23)))</f>
        <v>0.2064544989089396</v>
      </c>
      <c r="L340" s="75">
        <f t="shared" si="56"/>
        <v>0.86715762780731653</v>
      </c>
      <c r="M340" s="75">
        <f>0.0526*F340*Observaciones!$F339^1.218</f>
        <v>0</v>
      </c>
      <c r="N340" s="75">
        <f>M340*Constantes!$D$35</f>
        <v>0</v>
      </c>
      <c r="O340" s="75">
        <f t="shared" si="57"/>
        <v>0</v>
      </c>
      <c r="P340" s="15"/>
      <c r="Q340" s="74">
        <v>334</v>
      </c>
      <c r="R340" s="140">
        <f>ETo!$I339*((1-Constantes!$E$19)*ETo!$K339+ETo!$L339)</f>
        <v>2.5527396546922922</v>
      </c>
      <c r="S340" s="75">
        <f>MIN(R340*Constantes!$E$17,0.8*(AB339+Observaciones!$F339-Y340-AA340-Constantes!$D$14))</f>
        <v>1.6198685959344106</v>
      </c>
      <c r="T340" s="75">
        <f>IF(Observaciones!$F339&gt;0.05*Constantes!$E$18,((Observaciones!$F339-0.05*Constantes!$E$18)^2)/(Observaciones!$F339+0.95*Constantes!$E$18),0)</f>
        <v>0</v>
      </c>
      <c r="U340" s="75">
        <f>(T340*Escenarios!$E$9*10000)/1000</f>
        <v>0</v>
      </c>
      <c r="V340" s="75">
        <f>(Observaciones!$F339*Constantes!$E$28)/1000</f>
        <v>0</v>
      </c>
      <c r="W340" s="75">
        <f>(R340*Constantes!$E$28)/1000</f>
        <v>10.210958618769169</v>
      </c>
      <c r="X340" s="75">
        <f t="shared" si="58"/>
        <v>0</v>
      </c>
      <c r="Y340" s="75">
        <f>IF(X340&gt;Constantes!$E$29,1000*((X340-Constantes!$E$29)/(Escenarios!$E$9*10000)),0)</f>
        <v>0</v>
      </c>
      <c r="Z340" s="75">
        <f>W340*1000/Escenarios!$E$9/10000+S340</f>
        <v>1.640290513171949</v>
      </c>
      <c r="AA340" s="75">
        <f>MAX(0,AB339+Observaciones!$F339-Y340-Constantes!$D$13)</f>
        <v>0</v>
      </c>
      <c r="AB340" s="75">
        <f>AB339+Observaciones!$F339-Y340-Z340-AA340-AC339</f>
        <v>57.885948166966074</v>
      </c>
      <c r="AC340" s="75">
        <f>MAX(0,(AB340-Constantes!$D$14)*(1-EXP(-Constantes!$D$22)))</f>
        <v>0.69367823779690818</v>
      </c>
      <c r="AD340" s="75">
        <f t="shared" si="59"/>
        <v>106.56798079519299</v>
      </c>
      <c r="AE340" s="75">
        <f>MAX(0,(AD340-Constantes!$D$13)*(1-EXP(-Constantes!$D$23)))</f>
        <v>0.21805597138635782</v>
      </c>
      <c r="AF340" s="75">
        <f t="shared" si="60"/>
        <v>0.91173420918326598</v>
      </c>
      <c r="AG340" s="75">
        <f>0.0526*Y340*Observaciones!$F339^1.218</f>
        <v>0</v>
      </c>
      <c r="AH340" s="75">
        <f>AG340*Constantes!$E$35</f>
        <v>0</v>
      </c>
      <c r="AI340" s="75">
        <f t="shared" si="61"/>
        <v>0</v>
      </c>
      <c r="AJ340" s="15"/>
      <c r="AK340" s="74">
        <v>334</v>
      </c>
      <c r="AL340" s="140">
        <f>ETo!$I339*((1-Constantes!$F$19)*ETo!$K339+ETo!$L339)</f>
        <v>2.4949807748230461</v>
      </c>
      <c r="AM340" s="75">
        <f>MIN(AL340*Constantes!$F$17,0.8*(AV339+Observaciones!$F339-AS340-AU340-Constantes!$D$14))</f>
        <v>1.5832170731421977</v>
      </c>
      <c r="AN340" s="75">
        <f>IF(Observaciones!$F339&gt;0.05*Constantes!$F$18,((Observaciones!$F339-0.05*Constantes!$F$18)^2)/(Observaciones!$F339+0.95*Constantes!$F$18),0)</f>
        <v>0</v>
      </c>
      <c r="AO340" s="75">
        <f>(AN340*Escenarios!$F$9*10000)/1000</f>
        <v>0</v>
      </c>
      <c r="AP340" s="75">
        <f>(Observaciones!$F339*Constantes!$F$28)/1000</f>
        <v>0</v>
      </c>
      <c r="AQ340" s="75">
        <f>(AL340*Constantes!$F$28)/1000</f>
        <v>2.4949807748230461</v>
      </c>
      <c r="AR340" s="75">
        <f t="shared" si="62"/>
        <v>0</v>
      </c>
      <c r="AS340" s="75">
        <f>IF(AR340&gt;Constantes!$F$29,1000*((AR340-Constantes!$F$29)/(Escenarios!$F$9*10000)),0)</f>
        <v>0</v>
      </c>
      <c r="AT340" s="75">
        <f>AQ340*1000/Escenarios!$F$9/10000+AM340</f>
        <v>1.5882070346918438</v>
      </c>
      <c r="AU340" s="75">
        <f>MAX(0,AV339+Observaciones!$F339-AS340-Constantes!$D$13)</f>
        <v>0</v>
      </c>
      <c r="AV340" s="75">
        <f>AV339+Observaciones!$F339-AS340-AT340-AU340-AW339</f>
        <v>58.979601581011984</v>
      </c>
      <c r="AW340" s="75">
        <f>MAX(0,(AV340-Constantes!$D$14)*(1-EXP(-Constantes!$D$22)))</f>
        <v>0.70873488752992475</v>
      </c>
      <c r="AX340" s="75">
        <f t="shared" si="63"/>
        <v>106.8879936794966</v>
      </c>
      <c r="AY340" s="75">
        <f>MAX(0,(AX340-Constantes!$D$13)*(1-EXP(-Constantes!$D$23)))</f>
        <v>0.22026646184489229</v>
      </c>
      <c r="AZ340" s="75">
        <f t="shared" si="64"/>
        <v>0.92900134937481704</v>
      </c>
      <c r="BA340" s="75">
        <f>0.0526*AS340*Observaciones!$F339^1.218</f>
        <v>0</v>
      </c>
      <c r="BB340" s="75">
        <f>BA340*Constantes!$F$35</f>
        <v>0</v>
      </c>
      <c r="BC340" s="75">
        <f t="shared" si="65"/>
        <v>0</v>
      </c>
      <c r="BD340" s="15"/>
      <c r="BE340" s="74">
        <v>334</v>
      </c>
      <c r="BF340" s="75">
        <f>0.0526*Observaciones!$F339^2.218</f>
        <v>0</v>
      </c>
      <c r="BG340" s="75">
        <f>IF(Observaciones!$F339&gt;0.05*$BK$7,((Observaciones!$F339-0.05*$BK$7)^2)/(Observaciones!$F339+0.95*$BK$7),0)</f>
        <v>0</v>
      </c>
      <c r="BH340" s="75">
        <f>0.0526*BG340*Observaciones!$F339^1.218</f>
        <v>0</v>
      </c>
      <c r="BI340" s="28"/>
      <c r="BJ340" s="28"/>
      <c r="BK340" s="103"/>
      <c r="BL340" s="38"/>
    </row>
    <row r="341" spans="2:64" s="2" customFormat="1">
      <c r="B341" s="37"/>
      <c r="C341" s="74">
        <v>335</v>
      </c>
      <c r="D341" s="140">
        <f>ETo!$I340*((1-Constantes!$D$19)*ETo!$K340+ETo!$L340)</f>
        <v>2.5019662105165175</v>
      </c>
      <c r="E341" s="75">
        <f>MIN(D341*Constantes!$D$17,0.8*(H340+Observaciones!$F340-F341-G341-Constantes!$D$14))</f>
        <v>1.5876497570189001</v>
      </c>
      <c r="F341" s="75">
        <f>IF(Observaciones!$F340&gt;0.05*Constantes!$D$18,((Observaciones!$F340-0.05*Constantes!$D$18)^2)/(Observaciones!$F340+0.95*Constantes!$D$18),0)</f>
        <v>0</v>
      </c>
      <c r="G341" s="75">
        <f>MAX(0,H340+Observaciones!$F340-F341-Constantes!$D$13)</f>
        <v>0</v>
      </c>
      <c r="H341" s="75">
        <f>H340+Observaciones!$F340-F341-E341-G341-I340</f>
        <v>53.242418328347711</v>
      </c>
      <c r="I341" s="75">
        <f>MAX(0,(H341-Constantes!$D$14)*(1-EXP(-Constantes!$D$22)))</f>
        <v>0.62974939031474508</v>
      </c>
      <c r="J341" s="75">
        <f t="shared" si="55"/>
        <v>104.68198017775931</v>
      </c>
      <c r="K341" s="75">
        <f>MAX(0,(J341-Constantes!$D$13)*(1-EXP(-Constantes!$D$23)))</f>
        <v>0.20502841351568163</v>
      </c>
      <c r="L341" s="75">
        <f t="shared" si="56"/>
        <v>0.83477780383042677</v>
      </c>
      <c r="M341" s="75">
        <f>0.0526*F341*Observaciones!$F340^1.218</f>
        <v>0</v>
      </c>
      <c r="N341" s="75">
        <f>M341*Constantes!$D$35</f>
        <v>0</v>
      </c>
      <c r="O341" s="75">
        <f t="shared" si="57"/>
        <v>0</v>
      </c>
      <c r="P341" s="15"/>
      <c r="Q341" s="74">
        <v>335</v>
      </c>
      <c r="R341" s="140">
        <f>ETo!$I340*((1-Constantes!$E$19)*ETo!$K340+ETo!$L340)</f>
        <v>2.5019662105165175</v>
      </c>
      <c r="S341" s="75">
        <f>MIN(R341*Constantes!$E$17,0.8*(AB340+Observaciones!$F340-Y341-AA341-Constantes!$D$14))</f>
        <v>1.5876497570189001</v>
      </c>
      <c r="T341" s="75">
        <f>IF(Observaciones!$F340&gt;0.05*Constantes!$E$18,((Observaciones!$F340-0.05*Constantes!$E$18)^2)/(Observaciones!$F340+0.95*Constantes!$E$18),0)</f>
        <v>0</v>
      </c>
      <c r="U341" s="75">
        <f>(T341*Escenarios!$E$9*10000)/1000</f>
        <v>0</v>
      </c>
      <c r="V341" s="75">
        <f>(Observaciones!$F340*Constantes!$E$28)/1000</f>
        <v>0</v>
      </c>
      <c r="W341" s="75">
        <f>(R341*Constantes!$E$28)/1000</f>
        <v>10.00786484206607</v>
      </c>
      <c r="X341" s="75">
        <f t="shared" si="58"/>
        <v>0</v>
      </c>
      <c r="Y341" s="75">
        <f>IF(X341&gt;Constantes!$E$29,1000*((X341-Constantes!$E$29)/(Escenarios!$E$9*10000)),0)</f>
        <v>0</v>
      </c>
      <c r="Z341" s="75">
        <f>W341*1000/Escenarios!$E$9/10000+S341</f>
        <v>1.6076654867030322</v>
      </c>
      <c r="AA341" s="75">
        <f>MAX(0,AB340+Observaciones!$F340-Y341-Constantes!$D$13)</f>
        <v>0</v>
      </c>
      <c r="AB341" s="75">
        <f>AB340+Observaciones!$F340-Y341-Z341-AA341-AC340</f>
        <v>55.58460444246613</v>
      </c>
      <c r="AC341" s="75">
        <f>MAX(0,(AB341-Constantes!$D$14)*(1-EXP(-Constantes!$D$22)))</f>
        <v>0.66199495867936409</v>
      </c>
      <c r="AD341" s="75">
        <f t="shared" si="59"/>
        <v>106.34992482380663</v>
      </c>
      <c r="AE341" s="75">
        <f>MAX(0,(AD341-Constantes!$D$13)*(1-EXP(-Constantes!$D$23)))</f>
        <v>0.21654974876902497</v>
      </c>
      <c r="AF341" s="75">
        <f t="shared" si="60"/>
        <v>0.87854470744838908</v>
      </c>
      <c r="AG341" s="75">
        <f>0.0526*Y341*Observaciones!$F340^1.218</f>
        <v>0</v>
      </c>
      <c r="AH341" s="75">
        <f>AG341*Constantes!$E$35</f>
        <v>0</v>
      </c>
      <c r="AI341" s="75">
        <f t="shared" si="61"/>
        <v>0</v>
      </c>
      <c r="AJ341" s="15"/>
      <c r="AK341" s="74">
        <v>335</v>
      </c>
      <c r="AL341" s="140">
        <f>ETo!$I340*((1-Constantes!$F$19)*ETo!$K340+ETo!$L340)</f>
        <v>2.4452310141906133</v>
      </c>
      <c r="AM341" s="75">
        <f>MIN(AL341*Constantes!$F$17,0.8*(AV340+Observaciones!$F340-AS341-AU341-Constantes!$D$14))</f>
        <v>1.5516478237063611</v>
      </c>
      <c r="AN341" s="75">
        <f>IF(Observaciones!$F340&gt;0.05*Constantes!$F$18,((Observaciones!$F340-0.05*Constantes!$F$18)^2)/(Observaciones!$F340+0.95*Constantes!$F$18),0)</f>
        <v>0</v>
      </c>
      <c r="AO341" s="75">
        <f>(AN341*Escenarios!$F$9*10000)/1000</f>
        <v>0</v>
      </c>
      <c r="AP341" s="75">
        <f>(Observaciones!$F340*Constantes!$F$28)/1000</f>
        <v>0</v>
      </c>
      <c r="AQ341" s="75">
        <f>(AL341*Constantes!$F$28)/1000</f>
        <v>2.4452310141906133</v>
      </c>
      <c r="AR341" s="75">
        <f t="shared" si="62"/>
        <v>0</v>
      </c>
      <c r="AS341" s="75">
        <f>IF(AR341&gt;Constantes!$F$29,1000*((AR341-Constantes!$F$29)/(Escenarios!$F$9*10000)),0)</f>
        <v>0</v>
      </c>
      <c r="AT341" s="75">
        <f>AQ341*1000/Escenarios!$F$9/10000+AM341</f>
        <v>1.5565382857347423</v>
      </c>
      <c r="AU341" s="75">
        <f>MAX(0,AV340+Observaciones!$F340-AS341-Constantes!$D$13)</f>
        <v>0</v>
      </c>
      <c r="AV341" s="75">
        <f>AV340+Observaciones!$F340-AS341-AT341-AU341-AW340</f>
        <v>56.714328407747324</v>
      </c>
      <c r="AW341" s="75">
        <f>MAX(0,(AV341-Constantes!$D$14)*(1-EXP(-Constantes!$D$22)))</f>
        <v>0.67754820235032431</v>
      </c>
      <c r="AX341" s="75">
        <f t="shared" si="63"/>
        <v>106.66772721765172</v>
      </c>
      <c r="AY341" s="75">
        <f>MAX(0,(AX341-Constantes!$D$13)*(1-EXP(-Constantes!$D$23)))</f>
        <v>0.2187449702546308</v>
      </c>
      <c r="AZ341" s="75">
        <f t="shared" si="64"/>
        <v>0.89629317260495511</v>
      </c>
      <c r="BA341" s="75">
        <f>0.0526*AS341*Observaciones!$F340^1.218</f>
        <v>0</v>
      </c>
      <c r="BB341" s="75">
        <f>BA341*Constantes!$F$35</f>
        <v>0</v>
      </c>
      <c r="BC341" s="75">
        <f t="shared" si="65"/>
        <v>0</v>
      </c>
      <c r="BD341" s="15"/>
      <c r="BE341" s="74">
        <v>335</v>
      </c>
      <c r="BF341" s="75">
        <f>0.0526*Observaciones!$F340^2.218</f>
        <v>0</v>
      </c>
      <c r="BG341" s="75">
        <f>IF(Observaciones!$F340&gt;0.05*$BK$7,((Observaciones!$F340-0.05*$BK$7)^2)/(Observaciones!$F340+0.95*$BK$7),0)</f>
        <v>0</v>
      </c>
      <c r="BH341" s="75">
        <f>0.0526*BG341*Observaciones!$F340^1.218</f>
        <v>0</v>
      </c>
      <c r="BI341" s="28"/>
      <c r="BJ341" s="28"/>
      <c r="BK341" s="103"/>
      <c r="BL341" s="38"/>
    </row>
    <row r="342" spans="2:64" s="2" customFormat="1">
      <c r="B342" s="37"/>
      <c r="C342" s="74">
        <v>336</v>
      </c>
      <c r="D342" s="140">
        <f>ETo!$I341*((1-Constantes!$D$19)*ETo!$K341+ETo!$L341)</f>
        <v>2.5101078129545233</v>
      </c>
      <c r="E342" s="75">
        <f>MIN(D342*Constantes!$D$17,0.8*(H341+Observaciones!$F341-F342-G342-Constantes!$D$14))</f>
        <v>1.5928160990254838</v>
      </c>
      <c r="F342" s="75">
        <f>IF(Observaciones!$F341&gt;0.05*Constantes!$D$18,((Observaciones!$F341-0.05*Constantes!$D$18)^2)/(Observaciones!$F341+0.95*Constantes!$D$18),0)</f>
        <v>0</v>
      </c>
      <c r="G342" s="75">
        <f>MAX(0,H341+Observaciones!$F341-F342-Constantes!$D$13)</f>
        <v>0</v>
      </c>
      <c r="H342" s="75">
        <f>H341+Observaciones!$F341-F342-E342-G342-I341</f>
        <v>51.019852839007484</v>
      </c>
      <c r="I342" s="75">
        <f>MAX(0,(H342-Constantes!$D$14)*(1-EXP(-Constantes!$D$22)))</f>
        <v>0.59915067444013648</v>
      </c>
      <c r="J342" s="75">
        <f t="shared" si="55"/>
        <v>104.47695176424364</v>
      </c>
      <c r="K342" s="75">
        <f>MAX(0,(J342-Constantes!$D$13)*(1-EXP(-Constantes!$D$23)))</f>
        <v>0.20361217881378479</v>
      </c>
      <c r="L342" s="75">
        <f t="shared" si="56"/>
        <v>0.80276285325392127</v>
      </c>
      <c r="M342" s="75">
        <f>0.0526*F342*Observaciones!$F341^1.218</f>
        <v>0</v>
      </c>
      <c r="N342" s="75">
        <f>M342*Constantes!$D$35</f>
        <v>0</v>
      </c>
      <c r="O342" s="75">
        <f t="shared" si="57"/>
        <v>0</v>
      </c>
      <c r="P342" s="15"/>
      <c r="Q342" s="74">
        <v>336</v>
      </c>
      <c r="R342" s="140">
        <f>ETo!$I341*((1-Constantes!$E$19)*ETo!$K341+ETo!$L341)</f>
        <v>2.5101078129545233</v>
      </c>
      <c r="S342" s="75">
        <f>MIN(R342*Constantes!$E$17,0.8*(AB341+Observaciones!$F341-Y342-AA342-Constantes!$D$14))</f>
        <v>1.5928160990254838</v>
      </c>
      <c r="T342" s="75">
        <f>IF(Observaciones!$F341&gt;0.05*Constantes!$E$18,((Observaciones!$F341-0.05*Constantes!$E$18)^2)/(Observaciones!$F341+0.95*Constantes!$E$18),0)</f>
        <v>0</v>
      </c>
      <c r="U342" s="75">
        <f>(T342*Escenarios!$E$9*10000)/1000</f>
        <v>0</v>
      </c>
      <c r="V342" s="75">
        <f>(Observaciones!$F341*Constantes!$E$28)/1000</f>
        <v>0</v>
      </c>
      <c r="W342" s="75">
        <f>(R342*Constantes!$E$28)/1000</f>
        <v>10.040431251818093</v>
      </c>
      <c r="X342" s="75">
        <f t="shared" si="58"/>
        <v>0</v>
      </c>
      <c r="Y342" s="75">
        <f>IF(X342&gt;Constantes!$E$29,1000*((X342-Constantes!$E$29)/(Escenarios!$E$9*10000)),0)</f>
        <v>0</v>
      </c>
      <c r="Z342" s="75">
        <f>W342*1000/Escenarios!$E$9/10000+S342</f>
        <v>1.61289696152912</v>
      </c>
      <c r="AA342" s="75">
        <f>MAX(0,AB341+Observaciones!$F341-Y342-Constantes!$D$13)</f>
        <v>0</v>
      </c>
      <c r="AB342" s="75">
        <f>AB341+Observaciones!$F341-Y342-Z342-AA342-AC341</f>
        <v>53.309712522257648</v>
      </c>
      <c r="AC342" s="75">
        <f>MAX(0,(AB342-Constantes!$D$14)*(1-EXP(-Constantes!$D$22)))</f>
        <v>0.63067584936818444</v>
      </c>
      <c r="AD342" s="75">
        <f t="shared" si="59"/>
        <v>106.13337507503761</v>
      </c>
      <c r="AE342" s="75">
        <f>MAX(0,(AD342-Constantes!$D$13)*(1-EXP(-Constantes!$D$23)))</f>
        <v>0.2150539303912942</v>
      </c>
      <c r="AF342" s="75">
        <f t="shared" si="60"/>
        <v>0.84572977975947861</v>
      </c>
      <c r="AG342" s="75">
        <f>0.0526*Y342*Observaciones!$F341^1.218</f>
        <v>0</v>
      </c>
      <c r="AH342" s="75">
        <f>AG342*Constantes!$E$35</f>
        <v>0</v>
      </c>
      <c r="AI342" s="75">
        <f t="shared" si="61"/>
        <v>0</v>
      </c>
      <c r="AJ342" s="15"/>
      <c r="AK342" s="74">
        <v>336</v>
      </c>
      <c r="AL342" s="140">
        <f>ETo!$I341*((1-Constantes!$F$19)*ETo!$K341+ETo!$L341)</f>
        <v>2.4532072627162824</v>
      </c>
      <c r="AM342" s="75">
        <f>MIN(AL342*Constantes!$F$17,0.8*(AV341+Observaciones!$F341-AS342-AU342-Constantes!$D$14))</f>
        <v>1.556709238596967</v>
      </c>
      <c r="AN342" s="75">
        <f>IF(Observaciones!$F341&gt;0.05*Constantes!$F$18,((Observaciones!$F341-0.05*Constantes!$F$18)^2)/(Observaciones!$F341+0.95*Constantes!$F$18),0)</f>
        <v>0</v>
      </c>
      <c r="AO342" s="75">
        <f>(AN342*Escenarios!$F$9*10000)/1000</f>
        <v>0</v>
      </c>
      <c r="AP342" s="75">
        <f>(Observaciones!$F341*Constantes!$F$28)/1000</f>
        <v>0</v>
      </c>
      <c r="AQ342" s="75">
        <f>(AL342*Constantes!$F$28)/1000</f>
        <v>2.4532072627162824</v>
      </c>
      <c r="AR342" s="75">
        <f t="shared" si="62"/>
        <v>0</v>
      </c>
      <c r="AS342" s="75">
        <f>IF(AR342&gt;Constantes!$F$29,1000*((AR342-Constantes!$F$29)/(Escenarios!$F$9*10000)),0)</f>
        <v>0</v>
      </c>
      <c r="AT342" s="75">
        <f>AQ342*1000/Escenarios!$F$9/10000+AM342</f>
        <v>1.5616156531223995</v>
      </c>
      <c r="AU342" s="75">
        <f>MAX(0,AV341+Observaciones!$F341-AS342-Constantes!$D$13)</f>
        <v>0</v>
      </c>
      <c r="AV342" s="75">
        <f>AV341+Observaciones!$F341-AS342-AT342-AU342-AW341</f>
        <v>54.475164552274599</v>
      </c>
      <c r="AW342" s="75">
        <f>MAX(0,(AV342-Constantes!$D$14)*(1-EXP(-Constantes!$D$22)))</f>
        <v>0.64672097186424216</v>
      </c>
      <c r="AX342" s="75">
        <f t="shared" si="63"/>
        <v>106.44898224739708</v>
      </c>
      <c r="AY342" s="75">
        <f>MAX(0,(AX342-Constantes!$D$13)*(1-EXP(-Constantes!$D$23)))</f>
        <v>0.21723398837447147</v>
      </c>
      <c r="AZ342" s="75">
        <f t="shared" si="64"/>
        <v>0.86395496023871365</v>
      </c>
      <c r="BA342" s="75">
        <f>0.0526*AS342*Observaciones!$F341^1.218</f>
        <v>0</v>
      </c>
      <c r="BB342" s="75">
        <f>BA342*Constantes!$F$35</f>
        <v>0</v>
      </c>
      <c r="BC342" s="75">
        <f t="shared" si="65"/>
        <v>0</v>
      </c>
      <c r="BD342" s="15"/>
      <c r="BE342" s="74">
        <v>336</v>
      </c>
      <c r="BF342" s="75">
        <f>0.0526*Observaciones!$F341^2.218</f>
        <v>0</v>
      </c>
      <c r="BG342" s="75">
        <f>IF(Observaciones!$F341&gt;0.05*$BK$7,((Observaciones!$F341-0.05*$BK$7)^2)/(Observaciones!$F341+0.95*$BK$7),0)</f>
        <v>0</v>
      </c>
      <c r="BH342" s="75">
        <f>0.0526*BG342*Observaciones!$F341^1.218</f>
        <v>0</v>
      </c>
      <c r="BI342" s="28"/>
      <c r="BJ342" s="28"/>
      <c r="BK342" s="103"/>
      <c r="BL342" s="38"/>
    </row>
    <row r="343" spans="2:64" s="2" customFormat="1">
      <c r="B343" s="37"/>
      <c r="C343" s="74">
        <v>337</v>
      </c>
      <c r="D343" s="140">
        <f>ETo!$I342*((1-Constantes!$D$19)*ETo!$K342+ETo!$L342)</f>
        <v>2.5771579158305542</v>
      </c>
      <c r="E343" s="75">
        <f>MIN(D343*Constantes!$D$17,0.8*(H342+Observaciones!$F342-F343-G343-Constantes!$D$14))</f>
        <v>1.6353634680074358</v>
      </c>
      <c r="F343" s="75">
        <f>IF(Observaciones!$F342&gt;0.05*Constantes!$D$18,((Observaciones!$F342-0.05*Constantes!$D$18)^2)/(Observaciones!$F342+0.95*Constantes!$D$18),0)</f>
        <v>0</v>
      </c>
      <c r="G343" s="75">
        <f>MAX(0,H342+Observaciones!$F342-F343-Constantes!$D$13)</f>
        <v>0</v>
      </c>
      <c r="H343" s="75">
        <f>H342+Observaciones!$F342-F343-E343-G343-I342</f>
        <v>48.785338696559911</v>
      </c>
      <c r="I343" s="75">
        <f>MAX(0,(H343-Constantes!$D$14)*(1-EXP(-Constantes!$D$22)))</f>
        <v>0.56838745792729273</v>
      </c>
      <c r="J343" s="75">
        <f t="shared" si="55"/>
        <v>104.27333958542985</v>
      </c>
      <c r="K343" s="75">
        <f>MAX(0,(J343-Constantes!$D$13)*(1-EXP(-Constantes!$D$23)))</f>
        <v>0.20220572675955353</v>
      </c>
      <c r="L343" s="75">
        <f t="shared" si="56"/>
        <v>0.77059318468684623</v>
      </c>
      <c r="M343" s="75">
        <f>0.0526*F343*Observaciones!$F342^1.218</f>
        <v>0</v>
      </c>
      <c r="N343" s="75">
        <f>M343*Constantes!$D$35</f>
        <v>0</v>
      </c>
      <c r="O343" s="75">
        <f t="shared" si="57"/>
        <v>0</v>
      </c>
      <c r="P343" s="15"/>
      <c r="Q343" s="74">
        <v>337</v>
      </c>
      <c r="R343" s="140">
        <f>ETo!$I342*((1-Constantes!$E$19)*ETo!$K342+ETo!$L342)</f>
        <v>2.5771579158305542</v>
      </c>
      <c r="S343" s="75">
        <f>MIN(R343*Constantes!$E$17,0.8*(AB342+Observaciones!$F342-Y343-AA343-Constantes!$D$14))</f>
        <v>1.6353634680074358</v>
      </c>
      <c r="T343" s="75">
        <f>IF(Observaciones!$F342&gt;0.05*Constantes!$E$18,((Observaciones!$F342-0.05*Constantes!$E$18)^2)/(Observaciones!$F342+0.95*Constantes!$E$18),0)</f>
        <v>0</v>
      </c>
      <c r="U343" s="75">
        <f>(T343*Escenarios!$E$9*10000)/1000</f>
        <v>0</v>
      </c>
      <c r="V343" s="75">
        <f>(Observaciones!$F342*Constantes!$E$28)/1000</f>
        <v>0</v>
      </c>
      <c r="W343" s="75">
        <f>(R343*Constantes!$E$28)/1000</f>
        <v>10.308631663322215</v>
      </c>
      <c r="X343" s="75">
        <f t="shared" si="58"/>
        <v>0</v>
      </c>
      <c r="Y343" s="75">
        <f>IF(X343&gt;Constantes!$E$29,1000*((X343-Constantes!$E$29)/(Escenarios!$E$9*10000)),0)</f>
        <v>0</v>
      </c>
      <c r="Z343" s="75">
        <f>W343*1000/Escenarios!$E$9/10000+S343</f>
        <v>1.6559807313340802</v>
      </c>
      <c r="AA343" s="75">
        <f>MAX(0,AB342+Observaciones!$F342-Y343-Constantes!$D$13)</f>
        <v>0</v>
      </c>
      <c r="AB343" s="75">
        <f>AB342+Observaciones!$F342-Y343-Z343-AA343-AC342</f>
        <v>51.023055941555384</v>
      </c>
      <c r="AC343" s="75">
        <f>MAX(0,(AB343-Constantes!$D$14)*(1-EXP(-Constantes!$D$22)))</f>
        <v>0.59919477249945152</v>
      </c>
      <c r="AD343" s="75">
        <f t="shared" si="59"/>
        <v>105.91832114464631</v>
      </c>
      <c r="AE343" s="75">
        <f>MAX(0,(AD343-Constantes!$D$13)*(1-EXP(-Constantes!$D$23)))</f>
        <v>0.213568444385833</v>
      </c>
      <c r="AF343" s="75">
        <f t="shared" si="60"/>
        <v>0.81276321688528452</v>
      </c>
      <c r="AG343" s="75">
        <f>0.0526*Y343*Observaciones!$F342^1.218</f>
        <v>0</v>
      </c>
      <c r="AH343" s="75">
        <f>AG343*Constantes!$E$35</f>
        <v>0</v>
      </c>
      <c r="AI343" s="75">
        <f t="shared" si="61"/>
        <v>0</v>
      </c>
      <c r="AJ343" s="15"/>
      <c r="AK343" s="74">
        <v>337</v>
      </c>
      <c r="AL343" s="140">
        <f>ETo!$I342*((1-Constantes!$F$19)*ETo!$K342+ETo!$L342)</f>
        <v>2.518916773305286</v>
      </c>
      <c r="AM343" s="75">
        <f>MIN(AL343*Constantes!$F$17,0.8*(AV342+Observaciones!$F342-AS343-AU343-Constantes!$D$14))</f>
        <v>1.5984059202235847</v>
      </c>
      <c r="AN343" s="75">
        <f>IF(Observaciones!$F342&gt;0.05*Constantes!$F$18,((Observaciones!$F342-0.05*Constantes!$F$18)^2)/(Observaciones!$F342+0.95*Constantes!$F$18),0)</f>
        <v>0</v>
      </c>
      <c r="AO343" s="75">
        <f>(AN343*Escenarios!$F$9*10000)/1000</f>
        <v>0</v>
      </c>
      <c r="AP343" s="75">
        <f>(Observaciones!$F342*Constantes!$F$28)/1000</f>
        <v>0</v>
      </c>
      <c r="AQ343" s="75">
        <f>(AL343*Constantes!$F$28)/1000</f>
        <v>2.518916773305286</v>
      </c>
      <c r="AR343" s="75">
        <f t="shared" si="62"/>
        <v>0</v>
      </c>
      <c r="AS343" s="75">
        <f>IF(AR343&gt;Constantes!$F$29,1000*((AR343-Constantes!$F$29)/(Escenarios!$F$9*10000)),0)</f>
        <v>0</v>
      </c>
      <c r="AT343" s="75">
        <f>AQ343*1000/Escenarios!$F$9/10000+AM343</f>
        <v>1.6034437537701953</v>
      </c>
      <c r="AU343" s="75">
        <f>MAX(0,AV342+Observaciones!$F342-AS343-Constantes!$D$13)</f>
        <v>0</v>
      </c>
      <c r="AV343" s="75">
        <f>AV342+Observaciones!$F342-AS343-AT343-AU343-AW342</f>
        <v>52.224999826640165</v>
      </c>
      <c r="AW343" s="75">
        <f>MAX(0,(AV343-Constantes!$D$14)*(1-EXP(-Constantes!$D$22)))</f>
        <v>0.61574228914781359</v>
      </c>
      <c r="AX343" s="75">
        <f t="shared" si="63"/>
        <v>106.23174825902261</v>
      </c>
      <c r="AY343" s="75">
        <f>MAX(0,(AX343-Constantes!$D$13)*(1-EXP(-Constantes!$D$23)))</f>
        <v>0.21573344360854391</v>
      </c>
      <c r="AZ343" s="75">
        <f t="shared" si="64"/>
        <v>0.83147573275635756</v>
      </c>
      <c r="BA343" s="75">
        <f>0.0526*AS343*Observaciones!$F342^1.218</f>
        <v>0</v>
      </c>
      <c r="BB343" s="75">
        <f>BA343*Constantes!$F$35</f>
        <v>0</v>
      </c>
      <c r="BC343" s="75">
        <f t="shared" si="65"/>
        <v>0</v>
      </c>
      <c r="BD343" s="15"/>
      <c r="BE343" s="74">
        <v>337</v>
      </c>
      <c r="BF343" s="75">
        <f>0.0526*Observaciones!$F342^2.218</f>
        <v>0</v>
      </c>
      <c r="BG343" s="75">
        <f>IF(Observaciones!$F342&gt;0.05*$BK$7,((Observaciones!$F342-0.05*$BK$7)^2)/(Observaciones!$F342+0.95*$BK$7),0)</f>
        <v>0</v>
      </c>
      <c r="BH343" s="75">
        <f>0.0526*BG343*Observaciones!$F342^1.218</f>
        <v>0</v>
      </c>
      <c r="BI343" s="28"/>
      <c r="BJ343" s="28"/>
      <c r="BK343" s="103"/>
      <c r="BL343" s="38"/>
    </row>
    <row r="344" spans="2:64" s="2" customFormat="1">
      <c r="B344" s="37"/>
      <c r="C344" s="74">
        <v>338</v>
      </c>
      <c r="D344" s="140">
        <f>ETo!$I343*((1-Constantes!$D$19)*ETo!$K343+ETo!$L343)</f>
        <v>2.5745443408557014</v>
      </c>
      <c r="E344" s="75">
        <f>MIN(D344*Constantes!$D$17,0.8*(H343+Observaciones!$F343-F344-G344-Constantes!$D$14))</f>
        <v>1.6337049957002023</v>
      </c>
      <c r="F344" s="75">
        <f>IF(Observaciones!$F343&gt;0.05*Constantes!$D$18,((Observaciones!$F343-0.05*Constantes!$D$18)^2)/(Observaciones!$F343+0.95*Constantes!$D$18),0)</f>
        <v>0</v>
      </c>
      <c r="G344" s="75">
        <f>MAX(0,H343+Observaciones!$F343-F344-Constantes!$D$13)</f>
        <v>0</v>
      </c>
      <c r="H344" s="75">
        <f>H343+Observaciones!$F343-F344-E344-G344-I343</f>
        <v>46.583246242932418</v>
      </c>
      <c r="I344" s="75">
        <f>MAX(0,(H344-Constantes!$D$14)*(1-EXP(-Constantes!$D$22)))</f>
        <v>0.53807060038525933</v>
      </c>
      <c r="J344" s="75">
        <f t="shared" si="55"/>
        <v>104.07113385867029</v>
      </c>
      <c r="K344" s="75">
        <f>MAX(0,(J344-Constantes!$D$13)*(1-EXP(-Constantes!$D$23)))</f>
        <v>0.20080898977930442</v>
      </c>
      <c r="L344" s="75">
        <f t="shared" si="56"/>
        <v>0.73887959016456373</v>
      </c>
      <c r="M344" s="75">
        <f>0.0526*F344*Observaciones!$F343^1.218</f>
        <v>0</v>
      </c>
      <c r="N344" s="75">
        <f>M344*Constantes!$D$35</f>
        <v>0</v>
      </c>
      <c r="O344" s="75">
        <f t="shared" si="57"/>
        <v>0</v>
      </c>
      <c r="P344" s="15"/>
      <c r="Q344" s="74">
        <v>338</v>
      </c>
      <c r="R344" s="140">
        <f>ETo!$I343*((1-Constantes!$E$19)*ETo!$K343+ETo!$L343)</f>
        <v>2.5745443408557014</v>
      </c>
      <c r="S344" s="75">
        <f>MIN(R344*Constantes!$E$17,0.8*(AB343+Observaciones!$F343-Y344-AA344-Constantes!$D$14))</f>
        <v>1.6337049957002023</v>
      </c>
      <c r="T344" s="75">
        <f>IF(Observaciones!$F343&gt;0.05*Constantes!$E$18,((Observaciones!$F343-0.05*Constantes!$E$18)^2)/(Observaciones!$F343+0.95*Constantes!$E$18),0)</f>
        <v>0</v>
      </c>
      <c r="U344" s="75">
        <f>(T344*Escenarios!$E$9*10000)/1000</f>
        <v>0</v>
      </c>
      <c r="V344" s="75">
        <f>(Observaciones!$F343*Constantes!$E$28)/1000</f>
        <v>0</v>
      </c>
      <c r="W344" s="75">
        <f>(R344*Constantes!$E$28)/1000</f>
        <v>10.298177363422806</v>
      </c>
      <c r="X344" s="75">
        <f t="shared" si="58"/>
        <v>0</v>
      </c>
      <c r="Y344" s="75">
        <f>IF(X344&gt;Constantes!$E$29,1000*((X344-Constantes!$E$29)/(Escenarios!$E$9*10000)),0)</f>
        <v>0</v>
      </c>
      <c r="Z344" s="75">
        <f>W344*1000/Escenarios!$E$9/10000+S344</f>
        <v>1.6543013504270478</v>
      </c>
      <c r="AA344" s="75">
        <f>MAX(0,AB343+Observaciones!$F343-Y344-Constantes!$D$13)</f>
        <v>0</v>
      </c>
      <c r="AB344" s="75">
        <f>AB343+Observaciones!$F343-Y344-Z344-AA344-AC343</f>
        <v>48.769559818628885</v>
      </c>
      <c r="AC344" s="75">
        <f>MAX(0,(AB344-Constantes!$D$14)*(1-EXP(-Constantes!$D$22)))</f>
        <v>0.56817022545205309</v>
      </c>
      <c r="AD344" s="75">
        <f t="shared" si="59"/>
        <v>105.70475270026049</v>
      </c>
      <c r="AE344" s="75">
        <f>MAX(0,(AD344-Constantes!$D$13)*(1-EXP(-Constantes!$D$23)))</f>
        <v>0.21209321938173276</v>
      </c>
      <c r="AF344" s="75">
        <f t="shared" si="60"/>
        <v>0.78026344483378585</v>
      </c>
      <c r="AG344" s="75">
        <f>0.0526*Y344*Observaciones!$F343^1.218</f>
        <v>0</v>
      </c>
      <c r="AH344" s="75">
        <f>AG344*Constantes!$E$35</f>
        <v>0</v>
      </c>
      <c r="AI344" s="75">
        <f t="shared" si="61"/>
        <v>0</v>
      </c>
      <c r="AJ344" s="15"/>
      <c r="AK344" s="74">
        <v>338</v>
      </c>
      <c r="AL344" s="140">
        <f>ETo!$I343*((1-Constantes!$F$19)*ETo!$K343+ETo!$L343)</f>
        <v>2.5163548458991793</v>
      </c>
      <c r="AM344" s="75">
        <f>MIN(AL344*Constantes!$F$17,0.8*(AV343+Observaciones!$F343-AS344-AU344-Constantes!$D$14))</f>
        <v>1.5967802214404803</v>
      </c>
      <c r="AN344" s="75">
        <f>IF(Observaciones!$F343&gt;0.05*Constantes!$F$18,((Observaciones!$F343-0.05*Constantes!$F$18)^2)/(Observaciones!$F343+0.95*Constantes!$F$18),0)</f>
        <v>0</v>
      </c>
      <c r="AO344" s="75">
        <f>(AN344*Escenarios!$F$9*10000)/1000</f>
        <v>0</v>
      </c>
      <c r="AP344" s="75">
        <f>(Observaciones!$F343*Constantes!$F$28)/1000</f>
        <v>0</v>
      </c>
      <c r="AQ344" s="75">
        <f>(AL344*Constantes!$F$28)/1000</f>
        <v>2.5163548458991793</v>
      </c>
      <c r="AR344" s="75">
        <f t="shared" si="62"/>
        <v>0</v>
      </c>
      <c r="AS344" s="75">
        <f>IF(AR344&gt;Constantes!$F$29,1000*((AR344-Constantes!$F$29)/(Escenarios!$F$9*10000)),0)</f>
        <v>0</v>
      </c>
      <c r="AT344" s="75">
        <f>AQ344*1000/Escenarios!$F$9/10000+AM344</f>
        <v>1.6018129311322786</v>
      </c>
      <c r="AU344" s="75">
        <f>MAX(0,AV343+Observaciones!$F343-AS344-Constantes!$D$13)</f>
        <v>0</v>
      </c>
      <c r="AV344" s="75">
        <f>AV343+Observaciones!$F343-AS344-AT344-AU344-AW343</f>
        <v>50.007444606360075</v>
      </c>
      <c r="AW344" s="75">
        <f>MAX(0,(AV344-Constantes!$D$14)*(1-EXP(-Constantes!$D$22)))</f>
        <v>0.5852125511279237</v>
      </c>
      <c r="AX344" s="75">
        <f t="shared" si="63"/>
        <v>106.01601481541407</v>
      </c>
      <c r="AY344" s="75">
        <f>MAX(0,(AX344-Constantes!$D$13)*(1-EXP(-Constantes!$D$23)))</f>
        <v>0.21424326386243395</v>
      </c>
      <c r="AZ344" s="75">
        <f t="shared" si="64"/>
        <v>0.79945581499035767</v>
      </c>
      <c r="BA344" s="75">
        <f>0.0526*AS344*Observaciones!$F343^1.218</f>
        <v>0</v>
      </c>
      <c r="BB344" s="75">
        <f>BA344*Constantes!$F$35</f>
        <v>0</v>
      </c>
      <c r="BC344" s="75">
        <f t="shared" si="65"/>
        <v>0</v>
      </c>
      <c r="BD344" s="15"/>
      <c r="BE344" s="74">
        <v>338</v>
      </c>
      <c r="BF344" s="75">
        <f>0.0526*Observaciones!$F343^2.218</f>
        <v>0</v>
      </c>
      <c r="BG344" s="75">
        <f>IF(Observaciones!$F343&gt;0.05*$BK$7,((Observaciones!$F343-0.05*$BK$7)^2)/(Observaciones!$F343+0.95*$BK$7),0)</f>
        <v>0</v>
      </c>
      <c r="BH344" s="75">
        <f>0.0526*BG344*Observaciones!$F343^1.218</f>
        <v>0</v>
      </c>
      <c r="BI344" s="28"/>
      <c r="BJ344" s="28"/>
      <c r="BK344" s="103"/>
      <c r="BL344" s="38"/>
    </row>
    <row r="345" spans="2:64" s="2" customFormat="1">
      <c r="B345" s="37"/>
      <c r="C345" s="74">
        <v>339</v>
      </c>
      <c r="D345" s="140">
        <f>ETo!$I344*((1-Constantes!$D$19)*ETo!$K344+ETo!$L344)</f>
        <v>2.5745922803929235</v>
      </c>
      <c r="E345" s="75">
        <f>MIN(D345*Constantes!$D$17,0.8*(H344+Observaciones!$F344-F345-G345-Constantes!$D$14))</f>
        <v>1.6337354162527671</v>
      </c>
      <c r="F345" s="75">
        <f>IF(Observaciones!$F344&gt;0.05*Constantes!$D$18,((Observaciones!$F344-0.05*Constantes!$D$18)^2)/(Observaciones!$F344+0.95*Constantes!$D$18),0)</f>
        <v>0</v>
      </c>
      <c r="G345" s="75">
        <f>MAX(0,H344+Observaciones!$F344-F345-Constantes!$D$13)</f>
        <v>0</v>
      </c>
      <c r="H345" s="75">
        <f>H344+Observaciones!$F344-F345-E345-G345-I344</f>
        <v>44.411440226294388</v>
      </c>
      <c r="I345" s="75">
        <f>MAX(0,(H345-Constantes!$D$14)*(1-EXP(-Constantes!$D$22)))</f>
        <v>0.50817070517110308</v>
      </c>
      <c r="J345" s="75">
        <f t="shared" si="55"/>
        <v>103.87032486889099</v>
      </c>
      <c r="K345" s="75">
        <f>MAX(0,(J345-Constantes!$D$13)*(1-EXP(-Constantes!$D$23)))</f>
        <v>0.19942190076611965</v>
      </c>
      <c r="L345" s="75">
        <f t="shared" si="56"/>
        <v>0.70759260593722273</v>
      </c>
      <c r="M345" s="75">
        <f>0.0526*F345*Observaciones!$F344^1.218</f>
        <v>0</v>
      </c>
      <c r="N345" s="75">
        <f>M345*Constantes!$D$35</f>
        <v>0</v>
      </c>
      <c r="O345" s="75">
        <f t="shared" si="57"/>
        <v>0</v>
      </c>
      <c r="P345" s="15"/>
      <c r="Q345" s="74">
        <v>339</v>
      </c>
      <c r="R345" s="140">
        <f>ETo!$I344*((1-Constantes!$E$19)*ETo!$K344+ETo!$L344)</f>
        <v>2.5745922803929235</v>
      </c>
      <c r="S345" s="75">
        <f>MIN(R345*Constantes!$E$17,0.8*(AB344+Observaciones!$F344-Y345-AA345-Constantes!$D$14))</f>
        <v>1.6337354162527671</v>
      </c>
      <c r="T345" s="75">
        <f>IF(Observaciones!$F344&gt;0.05*Constantes!$E$18,((Observaciones!$F344-0.05*Constantes!$E$18)^2)/(Observaciones!$F344+0.95*Constantes!$E$18),0)</f>
        <v>0</v>
      </c>
      <c r="U345" s="75">
        <f>(T345*Escenarios!$E$9*10000)/1000</f>
        <v>0</v>
      </c>
      <c r="V345" s="75">
        <f>(Observaciones!$F344*Constantes!$E$28)/1000</f>
        <v>0</v>
      </c>
      <c r="W345" s="75">
        <f>(R345*Constantes!$E$28)/1000</f>
        <v>10.298369121571694</v>
      </c>
      <c r="X345" s="75">
        <f t="shared" si="58"/>
        <v>0</v>
      </c>
      <c r="Y345" s="75">
        <f>IF(X345&gt;Constantes!$E$29,1000*((X345-Constantes!$E$29)/(Escenarios!$E$9*10000)),0)</f>
        <v>0</v>
      </c>
      <c r="Z345" s="75">
        <f>W345*1000/Escenarios!$E$9/10000+S345</f>
        <v>1.6543321544959104</v>
      </c>
      <c r="AA345" s="75">
        <f>MAX(0,AB344+Observaciones!$F344-Y345-Constantes!$D$13)</f>
        <v>0</v>
      </c>
      <c r="AB345" s="75">
        <f>AB344+Observaciones!$F344-Y345-Z345-AA345-AC344</f>
        <v>46.547057438680923</v>
      </c>
      <c r="AC345" s="75">
        <f>MAX(0,(AB345-Constantes!$D$14)*(1-EXP(-Constantes!$D$22)))</f>
        <v>0.53757237842309702</v>
      </c>
      <c r="AD345" s="75">
        <f t="shared" si="59"/>
        <v>105.49265948087876</v>
      </c>
      <c r="AE345" s="75">
        <f>MAX(0,(AD345-Constantes!$D$13)*(1-EXP(-Constantes!$D$23)))</f>
        <v>0.21062818450107973</v>
      </c>
      <c r="AF345" s="75">
        <f t="shared" si="60"/>
        <v>0.7482005629241768</v>
      </c>
      <c r="AG345" s="75">
        <f>0.0526*Y345*Observaciones!$F344^1.218</f>
        <v>0</v>
      </c>
      <c r="AH345" s="75">
        <f>AG345*Constantes!$E$35</f>
        <v>0</v>
      </c>
      <c r="AI345" s="75">
        <f t="shared" si="61"/>
        <v>0</v>
      </c>
      <c r="AJ345" s="15"/>
      <c r="AK345" s="74">
        <v>339</v>
      </c>
      <c r="AL345" s="140">
        <f>ETo!$I344*((1-Constantes!$F$19)*ETo!$K344+ETo!$L344)</f>
        <v>2.5164019883419573</v>
      </c>
      <c r="AM345" s="75">
        <f>MIN(AL345*Constantes!$F$17,0.8*(AV344+Observaciones!$F344-AS345-AU345-Constantes!$D$14))</f>
        <v>1.5968101361881324</v>
      </c>
      <c r="AN345" s="75">
        <f>IF(Observaciones!$F344&gt;0.05*Constantes!$F$18,((Observaciones!$F344-0.05*Constantes!$F$18)^2)/(Observaciones!$F344+0.95*Constantes!$F$18),0)</f>
        <v>0</v>
      </c>
      <c r="AO345" s="75">
        <f>(AN345*Escenarios!$F$9*10000)/1000</f>
        <v>0</v>
      </c>
      <c r="AP345" s="75">
        <f>(Observaciones!$F344*Constantes!$F$28)/1000</f>
        <v>0</v>
      </c>
      <c r="AQ345" s="75">
        <f>(AL345*Constantes!$F$28)/1000</f>
        <v>2.5164019883419573</v>
      </c>
      <c r="AR345" s="75">
        <f t="shared" si="62"/>
        <v>0</v>
      </c>
      <c r="AS345" s="75">
        <f>IF(AR345&gt;Constantes!$F$29,1000*((AR345-Constantes!$F$29)/(Escenarios!$F$9*10000)),0)</f>
        <v>0</v>
      </c>
      <c r="AT345" s="75">
        <f>AQ345*1000/Escenarios!$F$9/10000+AM345</f>
        <v>1.6018429401648162</v>
      </c>
      <c r="AU345" s="75">
        <f>MAX(0,AV344+Observaciones!$F344-AS345-Constantes!$D$13)</f>
        <v>0</v>
      </c>
      <c r="AV345" s="75">
        <f>AV344+Observaciones!$F344-AS345-AT345-AU345-AW344</f>
        <v>47.820389115067336</v>
      </c>
      <c r="AW345" s="75">
        <f>MAX(0,(AV345-Constantes!$D$14)*(1-EXP(-Constantes!$D$22)))</f>
        <v>0.55510271188987503</v>
      </c>
      <c r="AX345" s="75">
        <f t="shared" si="63"/>
        <v>105.80177155155164</v>
      </c>
      <c r="AY345" s="75">
        <f>MAX(0,(AX345-Constantes!$D$13)*(1-EXP(-Constantes!$D$23)))</f>
        <v>0.21276337753971991</v>
      </c>
      <c r="AZ345" s="75">
        <f t="shared" si="64"/>
        <v>0.767866089429595</v>
      </c>
      <c r="BA345" s="75">
        <f>0.0526*AS345*Observaciones!$F344^1.218</f>
        <v>0</v>
      </c>
      <c r="BB345" s="75">
        <f>BA345*Constantes!$F$35</f>
        <v>0</v>
      </c>
      <c r="BC345" s="75">
        <f t="shared" si="65"/>
        <v>0</v>
      </c>
      <c r="BD345" s="15"/>
      <c r="BE345" s="74">
        <v>339</v>
      </c>
      <c r="BF345" s="75">
        <f>0.0526*Observaciones!$F344^2.218</f>
        <v>0</v>
      </c>
      <c r="BG345" s="75">
        <f>IF(Observaciones!$F344&gt;0.05*$BK$7,((Observaciones!$F344-0.05*$BK$7)^2)/(Observaciones!$F344+0.95*$BK$7),0)</f>
        <v>0</v>
      </c>
      <c r="BH345" s="75">
        <f>0.0526*BG345*Observaciones!$F344^1.218</f>
        <v>0</v>
      </c>
      <c r="BI345" s="28"/>
      <c r="BJ345" s="28"/>
      <c r="BK345" s="103"/>
      <c r="BL345" s="38"/>
    </row>
    <row r="346" spans="2:64" s="2" customFormat="1">
      <c r="B346" s="37"/>
      <c r="C346" s="74">
        <v>340</v>
      </c>
      <c r="D346" s="140">
        <f>ETo!$I345*((1-Constantes!$D$19)*ETo!$K345+ETo!$L345)</f>
        <v>2.5933733294253387</v>
      </c>
      <c r="E346" s="75">
        <f>MIN(D346*Constantes!$D$17,0.8*(H345+Observaciones!$F345-F346-G346-Constantes!$D$14))</f>
        <v>1.6456531343288712</v>
      </c>
      <c r="F346" s="75">
        <f>IF(Observaciones!$F345&gt;0.05*Constantes!$D$18,((Observaciones!$F345-0.05*Constantes!$D$18)^2)/(Observaciones!$F345+0.95*Constantes!$D$18),0)</f>
        <v>0</v>
      </c>
      <c r="G346" s="75">
        <f>MAX(0,H345+Observaciones!$F345-F346-Constantes!$D$13)</f>
        <v>0</v>
      </c>
      <c r="H346" s="75">
        <f>H345+Observaciones!$F345-F346-E346-G346-I345</f>
        <v>42.25761638679441</v>
      </c>
      <c r="I346" s="75">
        <f>MAX(0,(H346-Constantes!$D$14)*(1-EXP(-Constantes!$D$22)))</f>
        <v>0.47851837590345925</v>
      </c>
      <c r="J346" s="75">
        <f t="shared" si="55"/>
        <v>103.67090296812486</v>
      </c>
      <c r="K346" s="75">
        <f>MAX(0,(J346-Constantes!$D$13)*(1-EXP(-Constantes!$D$23)))</f>
        <v>0.19804439307662269</v>
      </c>
      <c r="L346" s="75">
        <f t="shared" si="56"/>
        <v>0.67656276898008194</v>
      </c>
      <c r="M346" s="75">
        <f>0.0526*F346*Observaciones!$F345^1.218</f>
        <v>0</v>
      </c>
      <c r="N346" s="75">
        <f>M346*Constantes!$D$35</f>
        <v>0</v>
      </c>
      <c r="O346" s="75">
        <f t="shared" si="57"/>
        <v>0</v>
      </c>
      <c r="P346" s="15"/>
      <c r="Q346" s="74">
        <v>340</v>
      </c>
      <c r="R346" s="140">
        <f>ETo!$I345*((1-Constantes!$E$19)*ETo!$K345+ETo!$L345)</f>
        <v>2.5933733294253387</v>
      </c>
      <c r="S346" s="75">
        <f>MIN(R346*Constantes!$E$17,0.8*(AB345+Observaciones!$F345-Y346-AA346-Constantes!$D$14))</f>
        <v>1.6456531343288712</v>
      </c>
      <c r="T346" s="75">
        <f>IF(Observaciones!$F345&gt;0.05*Constantes!$E$18,((Observaciones!$F345-0.05*Constantes!$E$18)^2)/(Observaciones!$F345+0.95*Constantes!$E$18),0)</f>
        <v>0</v>
      </c>
      <c r="U346" s="75">
        <f>(T346*Escenarios!$E$9*10000)/1000</f>
        <v>0</v>
      </c>
      <c r="V346" s="75">
        <f>(Observaciones!$F345*Constantes!$E$28)/1000</f>
        <v>0</v>
      </c>
      <c r="W346" s="75">
        <f>(R346*Constantes!$E$28)/1000</f>
        <v>10.373493317701355</v>
      </c>
      <c r="X346" s="75">
        <f t="shared" si="58"/>
        <v>0</v>
      </c>
      <c r="Y346" s="75">
        <f>IF(X346&gt;Constantes!$E$29,1000*((X346-Constantes!$E$29)/(Escenarios!$E$9*10000)),0)</f>
        <v>0</v>
      </c>
      <c r="Z346" s="75">
        <f>W346*1000/Escenarios!$E$9/10000+S346</f>
        <v>1.6664001209642738</v>
      </c>
      <c r="AA346" s="75">
        <f>MAX(0,AB345+Observaciones!$F345-Y346-Constantes!$D$13)</f>
        <v>0</v>
      </c>
      <c r="AB346" s="75">
        <f>AB345+Observaciones!$F345-Y346-Z346-AA346-AC345</f>
        <v>44.343084939293547</v>
      </c>
      <c r="AC346" s="75">
        <f>MAX(0,(AB346-Constantes!$D$14)*(1-EXP(-Constantes!$D$22)))</f>
        <v>0.50722963773552132</v>
      </c>
      <c r="AD346" s="75">
        <f t="shared" si="59"/>
        <v>105.28203129637768</v>
      </c>
      <c r="AE346" s="75">
        <f>MAX(0,(AD346-Constantes!$D$13)*(1-EXP(-Constantes!$D$23)))</f>
        <v>0.2091732693555497</v>
      </c>
      <c r="AF346" s="75">
        <f t="shared" si="60"/>
        <v>0.71640290709107102</v>
      </c>
      <c r="AG346" s="75">
        <f>0.0526*Y346*Observaciones!$F345^1.218</f>
        <v>0</v>
      </c>
      <c r="AH346" s="75">
        <f>AG346*Constantes!$E$35</f>
        <v>0</v>
      </c>
      <c r="AI346" s="75">
        <f t="shared" si="61"/>
        <v>0</v>
      </c>
      <c r="AJ346" s="15"/>
      <c r="AK346" s="74">
        <v>340</v>
      </c>
      <c r="AL346" s="140">
        <f>ETo!$I345*((1-Constantes!$F$19)*ETo!$K345+ETo!$L345)</f>
        <v>2.5348149127250674</v>
      </c>
      <c r="AM346" s="75">
        <f>MIN(AL346*Constantes!$F$17,0.8*(AV345+Observaciones!$F345-AS346-AU346-Constantes!$D$14))</f>
        <v>1.6084942567809588</v>
      </c>
      <c r="AN346" s="75">
        <f>IF(Observaciones!$F345&gt;0.05*Constantes!$F$18,((Observaciones!$F345-0.05*Constantes!$F$18)^2)/(Observaciones!$F345+0.95*Constantes!$F$18),0)</f>
        <v>0</v>
      </c>
      <c r="AO346" s="75">
        <f>(AN346*Escenarios!$F$9*10000)/1000</f>
        <v>0</v>
      </c>
      <c r="AP346" s="75">
        <f>(Observaciones!$F345*Constantes!$F$28)/1000</f>
        <v>0</v>
      </c>
      <c r="AQ346" s="75">
        <f>(AL346*Constantes!$F$28)/1000</f>
        <v>2.5348149127250674</v>
      </c>
      <c r="AR346" s="75">
        <f t="shared" si="62"/>
        <v>0</v>
      </c>
      <c r="AS346" s="75">
        <f>IF(AR346&gt;Constantes!$F$29,1000*((AR346-Constantes!$F$29)/(Escenarios!$F$9*10000)),0)</f>
        <v>0</v>
      </c>
      <c r="AT346" s="75">
        <f>AQ346*1000/Escenarios!$F$9/10000+AM346</f>
        <v>1.613563886606409</v>
      </c>
      <c r="AU346" s="75">
        <f>MAX(0,AV345+Observaciones!$F345-AS346-Constantes!$D$13)</f>
        <v>0</v>
      </c>
      <c r="AV346" s="75">
        <f>AV345+Observaciones!$F345-AS346-AT346-AU346-AW345</f>
        <v>45.651722516571056</v>
      </c>
      <c r="AW346" s="75">
        <f>MAX(0,(AV346-Constantes!$D$14)*(1-EXP(-Constantes!$D$22)))</f>
        <v>0.52524603797299518</v>
      </c>
      <c r="AX346" s="75">
        <f t="shared" si="63"/>
        <v>105.58900817401192</v>
      </c>
      <c r="AY346" s="75">
        <f>MAX(0,(AX346-Constantes!$D$13)*(1-EXP(-Constantes!$D$23)))</f>
        <v>0.21129371353853268</v>
      </c>
      <c r="AZ346" s="75">
        <f t="shared" si="64"/>
        <v>0.73653975151152784</v>
      </c>
      <c r="BA346" s="75">
        <f>0.0526*AS346*Observaciones!$F345^1.218</f>
        <v>0</v>
      </c>
      <c r="BB346" s="75">
        <f>BA346*Constantes!$F$35</f>
        <v>0</v>
      </c>
      <c r="BC346" s="75">
        <f t="shared" si="65"/>
        <v>0</v>
      </c>
      <c r="BD346" s="15"/>
      <c r="BE346" s="74">
        <v>340</v>
      </c>
      <c r="BF346" s="75">
        <f>0.0526*Observaciones!$F345^2.218</f>
        <v>0</v>
      </c>
      <c r="BG346" s="75">
        <f>IF(Observaciones!$F345&gt;0.05*$BK$7,((Observaciones!$F345-0.05*$BK$7)^2)/(Observaciones!$F345+0.95*$BK$7),0)</f>
        <v>0</v>
      </c>
      <c r="BH346" s="75">
        <f>0.0526*BG346*Observaciones!$F345^1.218</f>
        <v>0</v>
      </c>
      <c r="BI346" s="28"/>
      <c r="BJ346" s="28"/>
      <c r="BK346" s="103"/>
      <c r="BL346" s="38"/>
    </row>
    <row r="347" spans="2:64" s="2" customFormat="1">
      <c r="B347" s="37"/>
      <c r="C347" s="74">
        <v>341</v>
      </c>
      <c r="D347" s="140">
        <f>ETo!$I346*((1-Constantes!$D$19)*ETo!$K346+ETo!$L346)</f>
        <v>2.5746468195879411</v>
      </c>
      <c r="E347" s="75">
        <f>MIN(D347*Constantes!$D$17,0.8*(H346+Observaciones!$F346-F347-G347-Constantes!$D$14))</f>
        <v>1.6337700246896651</v>
      </c>
      <c r="F347" s="75">
        <f>IF(Observaciones!$F346&gt;0.05*Constantes!$D$18,((Observaciones!$F346-0.05*Constantes!$D$18)^2)/(Observaciones!$F346+0.95*Constantes!$D$18),0)</f>
        <v>0</v>
      </c>
      <c r="G347" s="75">
        <f>MAX(0,H346+Observaciones!$F346-F347-Constantes!$D$13)</f>
        <v>0</v>
      </c>
      <c r="H347" s="75">
        <f>H346+Observaciones!$F346-F347-E347-G347-I346</f>
        <v>40.245327986201282</v>
      </c>
      <c r="I347" s="75">
        <f>MAX(0,(H347-Constantes!$D$14)*(1-EXP(-Constantes!$D$22)))</f>
        <v>0.45081460684790808</v>
      </c>
      <c r="J347" s="75">
        <f t="shared" si="55"/>
        <v>103.47285857504824</v>
      </c>
      <c r="K347" s="75">
        <f>MAX(0,(J347-Constantes!$D$13)*(1-EXP(-Constantes!$D$23)))</f>
        <v>0.19667640052777641</v>
      </c>
      <c r="L347" s="75">
        <f t="shared" si="56"/>
        <v>0.64749100737568455</v>
      </c>
      <c r="M347" s="75">
        <f>0.0526*F347*Observaciones!$F346^1.218</f>
        <v>0</v>
      </c>
      <c r="N347" s="75">
        <f>M347*Constantes!$D$35</f>
        <v>0</v>
      </c>
      <c r="O347" s="75">
        <f t="shared" si="57"/>
        <v>0</v>
      </c>
      <c r="P347" s="15"/>
      <c r="Q347" s="74">
        <v>341</v>
      </c>
      <c r="R347" s="140">
        <f>ETo!$I346*((1-Constantes!$E$19)*ETo!$K346+ETo!$L346)</f>
        <v>2.5746468195879411</v>
      </c>
      <c r="S347" s="75">
        <f>MIN(R347*Constantes!$E$17,0.8*(AB346+Observaciones!$F346-Y347-AA347-Constantes!$D$14))</f>
        <v>1.6337700246896651</v>
      </c>
      <c r="T347" s="75">
        <f>IF(Observaciones!$F346&gt;0.05*Constantes!$E$18,((Observaciones!$F346-0.05*Constantes!$E$18)^2)/(Observaciones!$F346+0.95*Constantes!$E$18),0)</f>
        <v>0</v>
      </c>
      <c r="U347" s="75">
        <f>(T347*Escenarios!$E$9*10000)/1000</f>
        <v>0</v>
      </c>
      <c r="V347" s="75">
        <f>(Observaciones!$F346*Constantes!$E$28)/1000</f>
        <v>0.4</v>
      </c>
      <c r="W347" s="75">
        <f>(R347*Constantes!$E$28)/1000</f>
        <v>10.298587278351764</v>
      </c>
      <c r="X347" s="75">
        <f t="shared" si="58"/>
        <v>0</v>
      </c>
      <c r="Y347" s="75">
        <f>IF(X347&gt;Constantes!$E$29,1000*((X347-Constantes!$E$29)/(Escenarios!$E$9*10000)),0)</f>
        <v>0</v>
      </c>
      <c r="Z347" s="75">
        <f>W347*1000/Escenarios!$E$9/10000+S347</f>
        <v>1.6543671992463687</v>
      </c>
      <c r="AA347" s="75">
        <f>MAX(0,AB346+Observaciones!$F346-Y347-Constantes!$D$13)</f>
        <v>0</v>
      </c>
      <c r="AB347" s="75">
        <f>AB346+Observaciones!$F346-Y347-Z347-AA347-AC346</f>
        <v>42.281488102311663</v>
      </c>
      <c r="AC347" s="75">
        <f>MAX(0,(AB347-Constantes!$D$14)*(1-EXP(-Constantes!$D$22)))</f>
        <v>0.47884702486523573</v>
      </c>
      <c r="AD347" s="75">
        <f t="shared" si="59"/>
        <v>105.07285802702214</v>
      </c>
      <c r="AE347" s="75">
        <f>MAX(0,(AD347-Constantes!$D$13)*(1-EXP(-Constantes!$D$23)))</f>
        <v>0.20772840404302614</v>
      </c>
      <c r="AF347" s="75">
        <f t="shared" si="60"/>
        <v>0.68657542890826184</v>
      </c>
      <c r="AG347" s="75">
        <f>0.0526*Y347*Observaciones!$F346^1.218</f>
        <v>0</v>
      </c>
      <c r="AH347" s="75">
        <f>AG347*Constantes!$E$35</f>
        <v>0</v>
      </c>
      <c r="AI347" s="75">
        <f t="shared" si="61"/>
        <v>0</v>
      </c>
      <c r="AJ347" s="15"/>
      <c r="AK347" s="74">
        <v>341</v>
      </c>
      <c r="AL347" s="140">
        <f>ETo!$I346*((1-Constantes!$F$19)*ETo!$K346+ETo!$L346)</f>
        <v>2.5164556207095048</v>
      </c>
      <c r="AM347" s="75">
        <f>MIN(AL347*Constantes!$F$17,0.8*(AV346+Observaciones!$F346-AS347-AU347-Constantes!$D$14))</f>
        <v>1.5968441691878377</v>
      </c>
      <c r="AN347" s="75">
        <f>IF(Observaciones!$F346&gt;0.05*Constantes!$F$18,((Observaciones!$F346-0.05*Constantes!$F$18)^2)/(Observaciones!$F346+0.95*Constantes!$F$18),0)</f>
        <v>0</v>
      </c>
      <c r="AO347" s="75">
        <f>(AN347*Escenarios!$F$9*10000)/1000</f>
        <v>0</v>
      </c>
      <c r="AP347" s="75">
        <f>(Observaciones!$F346*Constantes!$F$28)/1000</f>
        <v>0.1</v>
      </c>
      <c r="AQ347" s="75">
        <f>(AL347*Constantes!$F$28)/1000</f>
        <v>2.5164556207095048</v>
      </c>
      <c r="AR347" s="75">
        <f t="shared" si="62"/>
        <v>0</v>
      </c>
      <c r="AS347" s="75">
        <f>IF(AR347&gt;Constantes!$F$29,1000*((AR347-Constantes!$F$29)/(Escenarios!$F$9*10000)),0)</f>
        <v>0</v>
      </c>
      <c r="AT347" s="75">
        <f>AQ347*1000/Escenarios!$F$9/10000+AM347</f>
        <v>1.6018770804292566</v>
      </c>
      <c r="AU347" s="75">
        <f>MAX(0,AV346+Observaciones!$F346-AS347-Constantes!$D$13)</f>
        <v>0</v>
      </c>
      <c r="AV347" s="75">
        <f>AV346+Observaciones!$F346-AS347-AT347-AU347-AW346</f>
        <v>43.624599398168804</v>
      </c>
      <c r="AW347" s="75">
        <f>MAX(0,(AV347-Constantes!$D$14)*(1-EXP(-Constantes!$D$22)))</f>
        <v>0.49733803497360823</v>
      </c>
      <c r="AX347" s="75">
        <f t="shared" si="63"/>
        <v>105.37771446047338</v>
      </c>
      <c r="AY347" s="75">
        <f>MAX(0,(AX347-Constantes!$D$13)*(1-EXP(-Constantes!$D$23)))</f>
        <v>0.20983420124813962</v>
      </c>
      <c r="AZ347" s="75">
        <f t="shared" si="64"/>
        <v>0.70717223622174785</v>
      </c>
      <c r="BA347" s="75">
        <f>0.0526*AS347*Observaciones!$F346^1.218</f>
        <v>0</v>
      </c>
      <c r="BB347" s="75">
        <f>BA347*Constantes!$F$35</f>
        <v>0</v>
      </c>
      <c r="BC347" s="75">
        <f t="shared" si="65"/>
        <v>0</v>
      </c>
      <c r="BD347" s="15"/>
      <c r="BE347" s="74">
        <v>341</v>
      </c>
      <c r="BF347" s="75">
        <f>0.0526*Observaciones!$F346^2.218</f>
        <v>3.1840930012055863E-4</v>
      </c>
      <c r="BG347" s="75">
        <f>IF(Observaciones!$F346&gt;0.05*$BK$7,((Observaciones!$F346-0.05*$BK$7)^2)/(Observaciones!$F346+0.95*$BK$7),0)</f>
        <v>0</v>
      </c>
      <c r="BH347" s="75">
        <f>0.0526*BG347*Observaciones!$F346^1.218</f>
        <v>0</v>
      </c>
      <c r="BI347" s="28"/>
      <c r="BJ347" s="28"/>
      <c r="BK347" s="103"/>
      <c r="BL347" s="38"/>
    </row>
    <row r="348" spans="2:64" s="2" customFormat="1">
      <c r="B348" s="37"/>
      <c r="C348" s="74">
        <v>342</v>
      </c>
      <c r="D348" s="140">
        <f>ETo!$I347*((1-Constantes!$D$19)*ETo!$K347+ETo!$L347)</f>
        <v>2.5719790859326563</v>
      </c>
      <c r="E348" s="75">
        <f>MIN(D348*Constantes!$D$17,0.8*(H347+Observaciones!$F347-F348-G348-Constantes!$D$14))</f>
        <v>1.6320771854051852</v>
      </c>
      <c r="F348" s="75">
        <f>IF(Observaciones!$F347&gt;0.05*Constantes!$D$18,((Observaciones!$F347-0.05*Constantes!$D$18)^2)/(Observaciones!$F347+0.95*Constantes!$D$18),0)</f>
        <v>0</v>
      </c>
      <c r="G348" s="75">
        <f>MAX(0,H347+Observaciones!$F347-F348-Constantes!$D$13)</f>
        <v>0</v>
      </c>
      <c r="H348" s="75">
        <f>H347+Observaciones!$F347-F348-E348-G348-I347</f>
        <v>38.162436193948189</v>
      </c>
      <c r="I348" s="75">
        <f>MAX(0,(H348-Constantes!$D$14)*(1-EXP(-Constantes!$D$22)))</f>
        <v>0.42213882003560305</v>
      </c>
      <c r="J348" s="75">
        <f t="shared" si="55"/>
        <v>103.27618217452046</v>
      </c>
      <c r="K348" s="75">
        <f>MAX(0,(J348-Constantes!$D$13)*(1-EXP(-Constantes!$D$23)))</f>
        <v>0.19531785739370344</v>
      </c>
      <c r="L348" s="75">
        <f t="shared" si="56"/>
        <v>0.61745667742930643</v>
      </c>
      <c r="M348" s="75">
        <f>0.0526*F348*Observaciones!$F347^1.218</f>
        <v>0</v>
      </c>
      <c r="N348" s="75">
        <f>M348*Constantes!$D$35</f>
        <v>0</v>
      </c>
      <c r="O348" s="75">
        <f t="shared" si="57"/>
        <v>0</v>
      </c>
      <c r="P348" s="15"/>
      <c r="Q348" s="74">
        <v>342</v>
      </c>
      <c r="R348" s="140">
        <f>ETo!$I347*((1-Constantes!$E$19)*ETo!$K347+ETo!$L347)</f>
        <v>2.5719790859326563</v>
      </c>
      <c r="S348" s="75">
        <f>MIN(R348*Constantes!$E$17,0.8*(AB347+Observaciones!$F347-Y348-AA348-Constantes!$D$14))</f>
        <v>1.6320771854051852</v>
      </c>
      <c r="T348" s="75">
        <f>IF(Observaciones!$F347&gt;0.05*Constantes!$E$18,((Observaciones!$F347-0.05*Constantes!$E$18)^2)/(Observaciones!$F347+0.95*Constantes!$E$18),0)</f>
        <v>0</v>
      </c>
      <c r="U348" s="75">
        <f>(T348*Escenarios!$E$9*10000)/1000</f>
        <v>0</v>
      </c>
      <c r="V348" s="75">
        <f>(Observaciones!$F347*Constantes!$E$28)/1000</f>
        <v>0</v>
      </c>
      <c r="W348" s="75">
        <f>(R348*Constantes!$E$28)/1000</f>
        <v>10.287916343730625</v>
      </c>
      <c r="X348" s="75">
        <f t="shared" si="58"/>
        <v>0</v>
      </c>
      <c r="Y348" s="75">
        <f>IF(X348&gt;Constantes!$E$29,1000*((X348-Constantes!$E$29)/(Escenarios!$E$9*10000)),0)</f>
        <v>0</v>
      </c>
      <c r="Z348" s="75">
        <f>W348*1000/Escenarios!$E$9/10000+S348</f>
        <v>1.6526530180926464</v>
      </c>
      <c r="AA348" s="75">
        <f>MAX(0,AB347+Observaciones!$F347-Y348-Constantes!$D$13)</f>
        <v>0</v>
      </c>
      <c r="AB348" s="75">
        <f>AB347+Observaciones!$F347-Y348-Z348-AA348-AC347</f>
        <v>40.149988059353781</v>
      </c>
      <c r="AC348" s="75">
        <f>MAX(0,(AB348-Constantes!$D$14)*(1-EXP(-Constantes!$D$22)))</f>
        <v>0.44950203390141702</v>
      </c>
      <c r="AD348" s="75">
        <f t="shared" si="59"/>
        <v>104.86512962297911</v>
      </c>
      <c r="AE348" s="75">
        <f>MAX(0,(AD348-Constantes!$D$13)*(1-EXP(-Constantes!$D$23)))</f>
        <v>0.20629351914424171</v>
      </c>
      <c r="AF348" s="75">
        <f t="shared" si="60"/>
        <v>0.65579555304565873</v>
      </c>
      <c r="AG348" s="75">
        <f>0.0526*Y348*Observaciones!$F347^1.218</f>
        <v>0</v>
      </c>
      <c r="AH348" s="75">
        <f>AG348*Constantes!$E$35</f>
        <v>0</v>
      </c>
      <c r="AI348" s="75">
        <f t="shared" si="61"/>
        <v>0</v>
      </c>
      <c r="AJ348" s="15"/>
      <c r="AK348" s="74">
        <v>342</v>
      </c>
      <c r="AL348" s="140">
        <f>ETo!$I347*((1-Constantes!$F$19)*ETo!$K347+ETo!$L347)</f>
        <v>2.5138405057850832</v>
      </c>
      <c r="AM348" s="75">
        <f>MIN(AL348*Constantes!$F$17,0.8*(AV347+Observaciones!$F347-AS348-AU348-Constantes!$D$14))</f>
        <v>1.5951847196889264</v>
      </c>
      <c r="AN348" s="75">
        <f>IF(Observaciones!$F347&gt;0.05*Constantes!$F$18,((Observaciones!$F347-0.05*Constantes!$F$18)^2)/(Observaciones!$F347+0.95*Constantes!$F$18),0)</f>
        <v>0</v>
      </c>
      <c r="AO348" s="75">
        <f>(AN348*Escenarios!$F$9*10000)/1000</f>
        <v>0</v>
      </c>
      <c r="AP348" s="75">
        <f>(Observaciones!$F347*Constantes!$F$28)/1000</f>
        <v>0</v>
      </c>
      <c r="AQ348" s="75">
        <f>(AL348*Constantes!$F$28)/1000</f>
        <v>2.5138405057850832</v>
      </c>
      <c r="AR348" s="75">
        <f t="shared" si="62"/>
        <v>0</v>
      </c>
      <c r="AS348" s="75">
        <f>IF(AR348&gt;Constantes!$F$29,1000*((AR348-Constantes!$F$29)/(Escenarios!$F$9*10000)),0)</f>
        <v>0</v>
      </c>
      <c r="AT348" s="75">
        <f>AQ348*1000/Escenarios!$F$9/10000+AM348</f>
        <v>1.6002124007004965</v>
      </c>
      <c r="AU348" s="75">
        <f>MAX(0,AV347+Observaciones!$F347-AS348-Constantes!$D$13)</f>
        <v>0</v>
      </c>
      <c r="AV348" s="75">
        <f>AV347+Observaciones!$F347-AS348-AT348-AU348-AW347</f>
        <v>41.527048962494696</v>
      </c>
      <c r="AW348" s="75">
        <f>MAX(0,(AV348-Constantes!$D$14)*(1-EXP(-Constantes!$D$22)))</f>
        <v>0.46846043828559963</v>
      </c>
      <c r="AX348" s="75">
        <f t="shared" si="63"/>
        <v>105.16788025922524</v>
      </c>
      <c r="AY348" s="75">
        <f>MAX(0,(AX348-Constantes!$D$13)*(1-EXP(-Constantes!$D$23)))</f>
        <v>0.20838477054555216</v>
      </c>
      <c r="AZ348" s="75">
        <f t="shared" si="64"/>
        <v>0.67684520883115185</v>
      </c>
      <c r="BA348" s="75">
        <f>0.0526*AS348*Observaciones!$F347^1.218</f>
        <v>0</v>
      </c>
      <c r="BB348" s="75">
        <f>BA348*Constantes!$F$35</f>
        <v>0</v>
      </c>
      <c r="BC348" s="75">
        <f t="shared" si="65"/>
        <v>0</v>
      </c>
      <c r="BD348" s="15"/>
      <c r="BE348" s="74">
        <v>342</v>
      </c>
      <c r="BF348" s="75">
        <f>0.0526*Observaciones!$F347^2.218</f>
        <v>0</v>
      </c>
      <c r="BG348" s="75">
        <f>IF(Observaciones!$F347&gt;0.05*$BK$7,((Observaciones!$F347-0.05*$BK$7)^2)/(Observaciones!$F347+0.95*$BK$7),0)</f>
        <v>0</v>
      </c>
      <c r="BH348" s="75">
        <f>0.0526*BG348*Observaciones!$F347^1.218</f>
        <v>0</v>
      </c>
      <c r="BI348" s="28"/>
      <c r="BJ348" s="28"/>
      <c r="BK348" s="103"/>
      <c r="BL348" s="38"/>
    </row>
    <row r="349" spans="2:64" s="2" customFormat="1">
      <c r="B349" s="37"/>
      <c r="C349" s="74">
        <v>343</v>
      </c>
      <c r="D349" s="140">
        <f>ETo!$I348*((1-Constantes!$D$19)*ETo!$K348+ETo!$L348)</f>
        <v>2.6469790132199038</v>
      </c>
      <c r="E349" s="75">
        <f>MIN(D349*Constantes!$D$17,0.8*(H348+Observaciones!$F348-F349-G349-Constantes!$D$14))</f>
        <v>1.6796692015697245</v>
      </c>
      <c r="F349" s="75">
        <f>IF(Observaciones!$F348&gt;0.05*Constantes!$D$18,((Observaciones!$F348-0.05*Constantes!$D$18)^2)/(Observaciones!$F348+0.95*Constantes!$D$18),0)</f>
        <v>0</v>
      </c>
      <c r="G349" s="75">
        <f>MAX(0,H348+Observaciones!$F348-F349-Constantes!$D$13)</f>
        <v>0</v>
      </c>
      <c r="H349" s="75">
        <f>H348+Observaciones!$F348-F349-E349-G349-I348</f>
        <v>36.060628172342859</v>
      </c>
      <c r="I349" s="75">
        <f>MAX(0,(H349-Constantes!$D$14)*(1-EXP(-Constantes!$D$22)))</f>
        <v>0.39320260790393441</v>
      </c>
      <c r="J349" s="75">
        <f t="shared" si="55"/>
        <v>103.08086431712675</v>
      </c>
      <c r="K349" s="75">
        <f>MAX(0,(J349-Constantes!$D$13)*(1-EXP(-Constantes!$D$23)))</f>
        <v>0.19396869840252806</v>
      </c>
      <c r="L349" s="75">
        <f t="shared" si="56"/>
        <v>0.58717130630646253</v>
      </c>
      <c r="M349" s="75">
        <f>0.0526*F349*Observaciones!$F348^1.218</f>
        <v>0</v>
      </c>
      <c r="N349" s="75">
        <f>M349*Constantes!$D$35</f>
        <v>0</v>
      </c>
      <c r="O349" s="75">
        <f t="shared" si="57"/>
        <v>0</v>
      </c>
      <c r="P349" s="15"/>
      <c r="Q349" s="74">
        <v>343</v>
      </c>
      <c r="R349" s="140">
        <f>ETo!$I348*((1-Constantes!$E$19)*ETo!$K348+ETo!$L348)</f>
        <v>2.6469790132199038</v>
      </c>
      <c r="S349" s="75">
        <f>MIN(R349*Constantes!$E$17,0.8*(AB348+Observaciones!$F348-Y349-AA349-Constantes!$D$14))</f>
        <v>1.6796692015697245</v>
      </c>
      <c r="T349" s="75">
        <f>IF(Observaciones!$F348&gt;0.05*Constantes!$E$18,((Observaciones!$F348-0.05*Constantes!$E$18)^2)/(Observaciones!$F348+0.95*Constantes!$E$18),0)</f>
        <v>0</v>
      </c>
      <c r="U349" s="75">
        <f>(T349*Escenarios!$E$9*10000)/1000</f>
        <v>0</v>
      </c>
      <c r="V349" s="75">
        <f>(Observaciones!$F348*Constantes!$E$28)/1000</f>
        <v>0</v>
      </c>
      <c r="W349" s="75">
        <f>(R349*Constantes!$E$28)/1000</f>
        <v>10.587916052879615</v>
      </c>
      <c r="X349" s="75">
        <f t="shared" si="58"/>
        <v>0</v>
      </c>
      <c r="Y349" s="75">
        <f>IF(X349&gt;Constantes!$E$29,1000*((X349-Constantes!$E$29)/(Escenarios!$E$9*10000)),0)</f>
        <v>0</v>
      </c>
      <c r="Z349" s="75">
        <f>W349*1000/Escenarios!$E$9/10000+S349</f>
        <v>1.7008450336754837</v>
      </c>
      <c r="AA349" s="75">
        <f>MAX(0,AB348+Observaciones!$F348-Y349-Constantes!$D$13)</f>
        <v>0</v>
      </c>
      <c r="AB349" s="75">
        <f>AB348+Observaciones!$F348-Y349-Z349-AA349-AC348</f>
        <v>37.999640991776879</v>
      </c>
      <c r="AC349" s="75">
        <f>MAX(0,(AB349-Constantes!$D$14)*(1-EXP(-Constantes!$D$22)))</f>
        <v>0.41989757038024728</v>
      </c>
      <c r="AD349" s="75">
        <f t="shared" si="59"/>
        <v>104.65883610383487</v>
      </c>
      <c r="AE349" s="75">
        <f>MAX(0,(AD349-Constantes!$D$13)*(1-EXP(-Constantes!$D$23)))</f>
        <v>0.20486854571944296</v>
      </c>
      <c r="AF349" s="75">
        <f t="shared" si="60"/>
        <v>0.62476611609969024</v>
      </c>
      <c r="AG349" s="75">
        <f>0.0526*Y349*Observaciones!$F348^1.218</f>
        <v>0</v>
      </c>
      <c r="AH349" s="75">
        <f>AG349*Constantes!$E$35</f>
        <v>0</v>
      </c>
      <c r="AI349" s="75">
        <f t="shared" si="61"/>
        <v>0</v>
      </c>
      <c r="AJ349" s="15"/>
      <c r="AK349" s="74">
        <v>343</v>
      </c>
      <c r="AL349" s="140">
        <f>ETo!$I348*((1-Constantes!$F$19)*ETo!$K348+ETo!$L348)</f>
        <v>2.5873890933144534</v>
      </c>
      <c r="AM349" s="75">
        <f>MIN(AL349*Constantes!$F$17,0.8*(AV348+Observaciones!$F348-AS349-AU349-Constantes!$D$14))</f>
        <v>1.641855772491027</v>
      </c>
      <c r="AN349" s="75">
        <f>IF(Observaciones!$F348&gt;0.05*Constantes!$F$18,((Observaciones!$F348-0.05*Constantes!$F$18)^2)/(Observaciones!$F348+0.95*Constantes!$F$18),0)</f>
        <v>0</v>
      </c>
      <c r="AO349" s="75">
        <f>(AN349*Escenarios!$F$9*10000)/1000</f>
        <v>0</v>
      </c>
      <c r="AP349" s="75">
        <f>(Observaciones!$F348*Constantes!$F$28)/1000</f>
        <v>0</v>
      </c>
      <c r="AQ349" s="75">
        <f>(AL349*Constantes!$F$28)/1000</f>
        <v>2.5873890933144534</v>
      </c>
      <c r="AR349" s="75">
        <f t="shared" si="62"/>
        <v>0</v>
      </c>
      <c r="AS349" s="75">
        <f>IF(AR349&gt;Constantes!$F$29,1000*((AR349-Constantes!$F$29)/(Escenarios!$F$9*10000)),0)</f>
        <v>0</v>
      </c>
      <c r="AT349" s="75">
        <f>AQ349*1000/Escenarios!$F$9/10000+AM349</f>
        <v>1.6470305506776559</v>
      </c>
      <c r="AU349" s="75">
        <f>MAX(0,AV348+Observaciones!$F348-AS349-Constantes!$D$13)</f>
        <v>0</v>
      </c>
      <c r="AV349" s="75">
        <f>AV348+Observaciones!$F348-AS349-AT349-AU349-AW348</f>
        <v>39.411557973531444</v>
      </c>
      <c r="AW349" s="75">
        <f>MAX(0,(AV349-Constantes!$D$14)*(1-EXP(-Constantes!$D$22)))</f>
        <v>0.43933584869890674</v>
      </c>
      <c r="AX349" s="75">
        <f t="shared" si="63"/>
        <v>104.95949548867969</v>
      </c>
      <c r="AY349" s="75">
        <f>MAX(0,(AX349-Constantes!$D$13)*(1-EXP(-Constantes!$D$23)))</f>
        <v>0.20694535179215653</v>
      </c>
      <c r="AZ349" s="75">
        <f t="shared" si="64"/>
        <v>0.6462812004910633</v>
      </c>
      <c r="BA349" s="75">
        <f>0.0526*AS349*Observaciones!$F348^1.218</f>
        <v>0</v>
      </c>
      <c r="BB349" s="75">
        <f>BA349*Constantes!$F$35</f>
        <v>0</v>
      </c>
      <c r="BC349" s="75">
        <f t="shared" si="65"/>
        <v>0</v>
      </c>
      <c r="BD349" s="15"/>
      <c r="BE349" s="74">
        <v>343</v>
      </c>
      <c r="BF349" s="75">
        <f>0.0526*Observaciones!$F348^2.218</f>
        <v>0</v>
      </c>
      <c r="BG349" s="75">
        <f>IF(Observaciones!$F348&gt;0.05*$BK$7,((Observaciones!$F348-0.05*$BK$7)^2)/(Observaciones!$F348+0.95*$BK$7),0)</f>
        <v>0</v>
      </c>
      <c r="BH349" s="75">
        <f>0.0526*BG349*Observaciones!$F348^1.218</f>
        <v>0</v>
      </c>
      <c r="BI349" s="28"/>
      <c r="BJ349" s="28"/>
      <c r="BK349" s="103"/>
      <c r="BL349" s="38"/>
    </row>
    <row r="350" spans="2:64" s="2" customFormat="1">
      <c r="B350" s="37"/>
      <c r="C350" s="74">
        <v>344</v>
      </c>
      <c r="D350" s="140">
        <f>ETo!$I349*((1-Constantes!$D$19)*ETo!$K349+ETo!$L349)</f>
        <v>2.4674643373536127</v>
      </c>
      <c r="E350" s="75">
        <f>MIN(D350*Constantes!$D$17,0.8*(H349+Observaciones!$F349-F350-G350-Constantes!$D$14))</f>
        <v>1.5657562197226973</v>
      </c>
      <c r="F350" s="75">
        <f>IF(Observaciones!$F349&gt;0.05*Constantes!$D$18,((Observaciones!$F349-0.05*Constantes!$D$18)^2)/(Observaciones!$F349+0.95*Constantes!$D$18),0)</f>
        <v>0</v>
      </c>
      <c r="G350" s="75">
        <f>MAX(0,H349+Observaciones!$F349-F350-Constantes!$D$13)</f>
        <v>0</v>
      </c>
      <c r="H350" s="75">
        <f>H349+Observaciones!$F349-F350-E350-G350-I349</f>
        <v>34.101669344716221</v>
      </c>
      <c r="I350" s="75">
        <f>MAX(0,(H350-Constantes!$D$14)*(1-EXP(-Constantes!$D$22)))</f>
        <v>0.36623304283865588</v>
      </c>
      <c r="J350" s="75">
        <f t="shared" si="55"/>
        <v>102.88689561872422</v>
      </c>
      <c r="K350" s="75">
        <f>MAX(0,(J350-Constantes!$D$13)*(1-EXP(-Constantes!$D$23)))</f>
        <v>0.1926288587332404</v>
      </c>
      <c r="L350" s="75">
        <f t="shared" si="56"/>
        <v>0.5588619015718963</v>
      </c>
      <c r="M350" s="75">
        <f>0.0526*F350*Observaciones!$F349^1.218</f>
        <v>0</v>
      </c>
      <c r="N350" s="75">
        <f>M350*Constantes!$D$35</f>
        <v>0</v>
      </c>
      <c r="O350" s="75">
        <f t="shared" si="57"/>
        <v>0</v>
      </c>
      <c r="P350" s="15"/>
      <c r="Q350" s="74">
        <v>344</v>
      </c>
      <c r="R350" s="140">
        <f>ETo!$I349*((1-Constantes!$E$19)*ETo!$K349+ETo!$L349)</f>
        <v>2.4674643373536127</v>
      </c>
      <c r="S350" s="75">
        <f>MIN(R350*Constantes!$E$17,0.8*(AB349+Observaciones!$F349-Y350-AA350-Constantes!$D$14))</f>
        <v>1.5657562197226973</v>
      </c>
      <c r="T350" s="75">
        <f>IF(Observaciones!$F349&gt;0.05*Constantes!$E$18,((Observaciones!$F349-0.05*Constantes!$E$18)^2)/(Observaciones!$F349+0.95*Constantes!$E$18),0)</f>
        <v>0</v>
      </c>
      <c r="U350" s="75">
        <f>(T350*Escenarios!$E$9*10000)/1000</f>
        <v>0</v>
      </c>
      <c r="V350" s="75">
        <f>(Observaciones!$F349*Constantes!$E$28)/1000</f>
        <v>0</v>
      </c>
      <c r="W350" s="75">
        <f>(R350*Constantes!$E$28)/1000</f>
        <v>9.8698573494144508</v>
      </c>
      <c r="X350" s="75">
        <f t="shared" si="58"/>
        <v>0</v>
      </c>
      <c r="Y350" s="75">
        <f>IF(X350&gt;Constantes!$E$29,1000*((X350-Constantes!$E$29)/(Escenarios!$E$9*10000)),0)</f>
        <v>0</v>
      </c>
      <c r="Z350" s="75">
        <f>W350*1000/Escenarios!$E$9/10000+S350</f>
        <v>1.5854959344215263</v>
      </c>
      <c r="AA350" s="75">
        <f>MAX(0,AB349+Observaciones!$F349-Y350-Constantes!$D$13)</f>
        <v>0</v>
      </c>
      <c r="AB350" s="75">
        <f>AB349+Observaciones!$F349-Y350-Z350-AA350-AC349</f>
        <v>35.994247486975105</v>
      </c>
      <c r="AC350" s="75">
        <f>MAX(0,(AB350-Constantes!$D$14)*(1-EXP(-Constantes!$D$22)))</f>
        <v>0.39228872539254322</v>
      </c>
      <c r="AD350" s="75">
        <f t="shared" si="59"/>
        <v>104.45396755811542</v>
      </c>
      <c r="AE350" s="75">
        <f>MAX(0,(AD350-Constantes!$D$13)*(1-EXP(-Constantes!$D$23)))</f>
        <v>0.20345341530507804</v>
      </c>
      <c r="AF350" s="75">
        <f t="shared" si="60"/>
        <v>0.59574214069762133</v>
      </c>
      <c r="AG350" s="75">
        <f>0.0526*Y350*Observaciones!$F349^1.218</f>
        <v>0</v>
      </c>
      <c r="AH350" s="75">
        <f>AG350*Constantes!$E$35</f>
        <v>0</v>
      </c>
      <c r="AI350" s="75">
        <f t="shared" si="61"/>
        <v>0</v>
      </c>
      <c r="AJ350" s="15"/>
      <c r="AK350" s="74">
        <v>344</v>
      </c>
      <c r="AL350" s="140">
        <f>ETo!$I349*((1-Constantes!$F$19)*ETo!$K349+ETo!$L349)</f>
        <v>2.4114397356681994</v>
      </c>
      <c r="AM350" s="75">
        <f>MIN(AL350*Constantes!$F$17,0.8*(AV349+Observaciones!$F349-AS350-AU350-Constantes!$D$14))</f>
        <v>1.5302052019355448</v>
      </c>
      <c r="AN350" s="75">
        <f>IF(Observaciones!$F349&gt;0.05*Constantes!$F$18,((Observaciones!$F349-0.05*Constantes!$F$18)^2)/(Observaciones!$F349+0.95*Constantes!$F$18),0)</f>
        <v>0</v>
      </c>
      <c r="AO350" s="75">
        <f>(AN350*Escenarios!$F$9*10000)/1000</f>
        <v>0</v>
      </c>
      <c r="AP350" s="75">
        <f>(Observaciones!$F349*Constantes!$F$28)/1000</f>
        <v>0</v>
      </c>
      <c r="AQ350" s="75">
        <f>(AL350*Constantes!$F$28)/1000</f>
        <v>2.4114397356681994</v>
      </c>
      <c r="AR350" s="75">
        <f t="shared" si="62"/>
        <v>0</v>
      </c>
      <c r="AS350" s="75">
        <f>IF(AR350&gt;Constantes!$F$29,1000*((AR350-Constantes!$F$29)/(Escenarios!$F$9*10000)),0)</f>
        <v>0</v>
      </c>
      <c r="AT350" s="75">
        <f>AQ350*1000/Escenarios!$F$9/10000+AM350</f>
        <v>1.5350280814068811</v>
      </c>
      <c r="AU350" s="75">
        <f>MAX(0,AV349+Observaciones!$F349-AS350-Constantes!$D$13)</f>
        <v>0</v>
      </c>
      <c r="AV350" s="75">
        <f>AV349+Observaciones!$F349-AS350-AT350-AU350-AW349</f>
        <v>37.437194043425656</v>
      </c>
      <c r="AW350" s="75">
        <f>MAX(0,(AV350-Constantes!$D$14)*(1-EXP(-Constantes!$D$22)))</f>
        <v>0.41215419703548767</v>
      </c>
      <c r="AX350" s="75">
        <f t="shared" si="63"/>
        <v>104.75255013688754</v>
      </c>
      <c r="AY350" s="75">
        <f>MAX(0,(AX350-Constantes!$D$13)*(1-EXP(-Constantes!$D$23)))</f>
        <v>0.20551587583036801</v>
      </c>
      <c r="AZ350" s="75">
        <f t="shared" si="64"/>
        <v>0.61767007286585573</v>
      </c>
      <c r="BA350" s="75">
        <f>0.0526*AS350*Observaciones!$F349^1.218</f>
        <v>0</v>
      </c>
      <c r="BB350" s="75">
        <f>BA350*Constantes!$F$35</f>
        <v>0</v>
      </c>
      <c r="BC350" s="75">
        <f t="shared" si="65"/>
        <v>0</v>
      </c>
      <c r="BD350" s="15"/>
      <c r="BE350" s="74">
        <v>344</v>
      </c>
      <c r="BF350" s="75">
        <f>0.0526*Observaciones!$F349^2.218</f>
        <v>0</v>
      </c>
      <c r="BG350" s="75">
        <f>IF(Observaciones!$F349&gt;0.05*$BK$7,((Observaciones!$F349-0.05*$BK$7)^2)/(Observaciones!$F349+0.95*$BK$7),0)</f>
        <v>0</v>
      </c>
      <c r="BH350" s="75">
        <f>0.0526*BG350*Observaciones!$F349^1.218</f>
        <v>0</v>
      </c>
      <c r="BI350" s="28"/>
      <c r="BJ350" s="28"/>
      <c r="BK350" s="103"/>
      <c r="BL350" s="38"/>
    </row>
    <row r="351" spans="2:64" s="2" customFormat="1">
      <c r="B351" s="37"/>
      <c r="C351" s="74">
        <v>345</v>
      </c>
      <c r="D351" s="140">
        <f>ETo!$I350*((1-Constantes!$D$19)*ETo!$K350+ETo!$L350)</f>
        <v>2.606782808631162</v>
      </c>
      <c r="E351" s="75">
        <f>MIN(D351*Constantes!$D$17,0.8*(H350+Observaciones!$F350-F351-G351-Constantes!$D$14))</f>
        <v>1.6541622645934562</v>
      </c>
      <c r="F351" s="75">
        <f>IF(Observaciones!$F350&gt;0.05*Constantes!$D$18,((Observaciones!$F350-0.05*Constantes!$D$18)^2)/(Observaciones!$F350+0.95*Constantes!$D$18),0)</f>
        <v>0</v>
      </c>
      <c r="G351" s="75">
        <f>MAX(0,H350+Observaciones!$F350-F351-Constantes!$D$13)</f>
        <v>0</v>
      </c>
      <c r="H351" s="75">
        <f>H350+Observaciones!$F350-F351-E351-G351-I350</f>
        <v>32.081274037284103</v>
      </c>
      <c r="I351" s="75">
        <f>MAX(0,(H351-Constantes!$D$14)*(1-EXP(-Constantes!$D$22)))</f>
        <v>0.33841766360100756</v>
      </c>
      <c r="J351" s="75">
        <f t="shared" si="55"/>
        <v>102.69426675999098</v>
      </c>
      <c r="K351" s="75">
        <f>MAX(0,(J351-Constantes!$D$13)*(1-EXP(-Constantes!$D$23)))</f>
        <v>0.19129827401258195</v>
      </c>
      <c r="L351" s="75">
        <f t="shared" si="56"/>
        <v>0.52971593761358948</v>
      </c>
      <c r="M351" s="75">
        <f>0.0526*F351*Observaciones!$F350^1.218</f>
        <v>0</v>
      </c>
      <c r="N351" s="75">
        <f>M351*Constantes!$D$35</f>
        <v>0</v>
      </c>
      <c r="O351" s="75">
        <f t="shared" si="57"/>
        <v>0</v>
      </c>
      <c r="P351" s="15"/>
      <c r="Q351" s="74">
        <v>345</v>
      </c>
      <c r="R351" s="140">
        <f>ETo!$I350*((1-Constantes!$E$19)*ETo!$K350+ETo!$L350)</f>
        <v>2.606782808631162</v>
      </c>
      <c r="S351" s="75">
        <f>MIN(R351*Constantes!$E$17,0.8*(AB350+Observaciones!$F350-Y351-AA351-Constantes!$D$14))</f>
        <v>1.6541622645934562</v>
      </c>
      <c r="T351" s="75">
        <f>IF(Observaciones!$F350&gt;0.05*Constantes!$E$18,((Observaciones!$F350-0.05*Constantes!$E$18)^2)/(Observaciones!$F350+0.95*Constantes!$E$18),0)</f>
        <v>0</v>
      </c>
      <c r="U351" s="75">
        <f>(T351*Escenarios!$E$9*10000)/1000</f>
        <v>0</v>
      </c>
      <c r="V351" s="75">
        <f>(Observaciones!$F350*Constantes!$E$28)/1000</f>
        <v>0</v>
      </c>
      <c r="W351" s="75">
        <f>(R351*Constantes!$E$28)/1000</f>
        <v>10.427131234524648</v>
      </c>
      <c r="X351" s="75">
        <f t="shared" si="58"/>
        <v>0</v>
      </c>
      <c r="Y351" s="75">
        <f>IF(X351&gt;Constantes!$E$29,1000*((X351-Constantes!$E$29)/(Escenarios!$E$9*10000)),0)</f>
        <v>0</v>
      </c>
      <c r="Z351" s="75">
        <f>W351*1000/Escenarios!$E$9/10000+S351</f>
        <v>1.6750165270625055</v>
      </c>
      <c r="AA351" s="75">
        <f>MAX(0,AB350+Observaciones!$F350-Y351-Constantes!$D$13)</f>
        <v>0</v>
      </c>
      <c r="AB351" s="75">
        <f>AB350+Observaciones!$F350-Y351-Z351-AA351-AC350</f>
        <v>33.926942234520055</v>
      </c>
      <c r="AC351" s="75">
        <f>MAX(0,(AB351-Constantes!$D$14)*(1-EXP(-Constantes!$D$22)))</f>
        <v>0.3638275230795639</v>
      </c>
      <c r="AD351" s="75">
        <f t="shared" si="59"/>
        <v>104.25051414281035</v>
      </c>
      <c r="AE351" s="75">
        <f>MAX(0,(AD351-Constantes!$D$13)*(1-EXP(-Constantes!$D$23)))</f>
        <v>0.20204805991050762</v>
      </c>
      <c r="AF351" s="75">
        <f t="shared" si="60"/>
        <v>0.56587558299007146</v>
      </c>
      <c r="AG351" s="75">
        <f>0.0526*Y351*Observaciones!$F350^1.218</f>
        <v>0</v>
      </c>
      <c r="AH351" s="75">
        <f>AG351*Constantes!$E$35</f>
        <v>0</v>
      </c>
      <c r="AI351" s="75">
        <f t="shared" si="61"/>
        <v>0</v>
      </c>
      <c r="AJ351" s="15"/>
      <c r="AK351" s="74">
        <v>345</v>
      </c>
      <c r="AL351" s="140">
        <f>ETo!$I350*((1-Constantes!$F$19)*ETo!$K350+ETo!$L350)</f>
        <v>2.5479636767940024</v>
      </c>
      <c r="AM351" s="75">
        <f>MIN(AL351*Constantes!$F$17,0.8*(AV350+Observaciones!$F350-AS351-AU351-Constantes!$D$14))</f>
        <v>1.6168379474316945</v>
      </c>
      <c r="AN351" s="75">
        <f>IF(Observaciones!$F350&gt;0.05*Constantes!$F$18,((Observaciones!$F350-0.05*Constantes!$F$18)^2)/(Observaciones!$F350+0.95*Constantes!$F$18),0)</f>
        <v>0</v>
      </c>
      <c r="AO351" s="75">
        <f>(AN351*Escenarios!$F$9*10000)/1000</f>
        <v>0</v>
      </c>
      <c r="AP351" s="75">
        <f>(Observaciones!$F350*Constantes!$F$28)/1000</f>
        <v>0</v>
      </c>
      <c r="AQ351" s="75">
        <f>(AL351*Constantes!$F$28)/1000</f>
        <v>2.5479636767940024</v>
      </c>
      <c r="AR351" s="75">
        <f t="shared" si="62"/>
        <v>0</v>
      </c>
      <c r="AS351" s="75">
        <f>IF(AR351&gt;Constantes!$F$29,1000*((AR351-Constantes!$F$29)/(Escenarios!$F$9*10000)),0)</f>
        <v>0</v>
      </c>
      <c r="AT351" s="75">
        <f>AQ351*1000/Escenarios!$F$9/10000+AM351</f>
        <v>1.6219338747852825</v>
      </c>
      <c r="AU351" s="75">
        <f>MAX(0,AV350+Observaciones!$F350-AS351-Constantes!$D$13)</f>
        <v>0</v>
      </c>
      <c r="AV351" s="75">
        <f>AV350+Observaciones!$F350-AS351-AT351-AU351-AW350</f>
        <v>35.40310597160488</v>
      </c>
      <c r="AW351" s="75">
        <f>MAX(0,(AV351-Constantes!$D$14)*(1-EXP(-Constantes!$D$22)))</f>
        <v>0.38415030546419787</v>
      </c>
      <c r="AX351" s="75">
        <f t="shared" si="63"/>
        <v>104.54703426105716</v>
      </c>
      <c r="AY351" s="75">
        <f>MAX(0,(AX351-Constantes!$D$13)*(1-EXP(-Constantes!$D$23)))</f>
        <v>0.20409627398030816</v>
      </c>
      <c r="AZ351" s="75">
        <f t="shared" si="64"/>
        <v>0.58824657944450598</v>
      </c>
      <c r="BA351" s="75">
        <f>0.0526*AS351*Observaciones!$F350^1.218</f>
        <v>0</v>
      </c>
      <c r="BB351" s="75">
        <f>BA351*Constantes!$F$35</f>
        <v>0</v>
      </c>
      <c r="BC351" s="75">
        <f t="shared" si="65"/>
        <v>0</v>
      </c>
      <c r="BD351" s="15"/>
      <c r="BE351" s="74">
        <v>345</v>
      </c>
      <c r="BF351" s="75">
        <f>0.0526*Observaciones!$F350^2.218</f>
        <v>0</v>
      </c>
      <c r="BG351" s="75">
        <f>IF(Observaciones!$F350&gt;0.05*$BK$7,((Observaciones!$F350-0.05*$BK$7)^2)/(Observaciones!$F350+0.95*$BK$7),0)</f>
        <v>0</v>
      </c>
      <c r="BH351" s="75">
        <f>0.0526*BG351*Observaciones!$F350^1.218</f>
        <v>0</v>
      </c>
      <c r="BI351" s="28"/>
      <c r="BJ351" s="28"/>
      <c r="BK351" s="103"/>
      <c r="BL351" s="38"/>
    </row>
    <row r="352" spans="2:64" s="2" customFormat="1">
      <c r="B352" s="37"/>
      <c r="C352" s="74">
        <v>346</v>
      </c>
      <c r="D352" s="140">
        <f>ETo!$I351*((1-Constantes!$D$19)*ETo!$K351+ETo!$L351)</f>
        <v>2.5585592791796024</v>
      </c>
      <c r="E352" s="75">
        <f>MIN(D352*Constantes!$D$17,0.8*(H351+Observaciones!$F351-F352-G352-Constantes!$D$14))</f>
        <v>1.6235615016836498</v>
      </c>
      <c r="F352" s="75">
        <f>IF(Observaciones!$F351&gt;0.05*Constantes!$D$18,((Observaciones!$F351-0.05*Constantes!$D$18)^2)/(Observaciones!$F351+0.95*Constantes!$D$18),0)</f>
        <v>0</v>
      </c>
      <c r="G352" s="75">
        <f>MAX(0,H351+Observaciones!$F351-F352-Constantes!$D$13)</f>
        <v>0</v>
      </c>
      <c r="H352" s="75">
        <f>H351+Observaciones!$F351-F352-E352-G352-I351</f>
        <v>30.119294871999447</v>
      </c>
      <c r="I352" s="75">
        <f>MAX(0,(H352-Constantes!$D$14)*(1-EXP(-Constantes!$D$22)))</f>
        <v>0.31140651665466124</v>
      </c>
      <c r="J352" s="75">
        <f t="shared" si="55"/>
        <v>102.5029684859784</v>
      </c>
      <c r="K352" s="75">
        <f>MAX(0,(J352-Constantes!$D$13)*(1-EXP(-Constantes!$D$23)))</f>
        <v>0.18997688031195289</v>
      </c>
      <c r="L352" s="75">
        <f t="shared" si="56"/>
        <v>0.50138339696661416</v>
      </c>
      <c r="M352" s="75">
        <f>0.0526*F352*Observaciones!$F351^1.218</f>
        <v>0</v>
      </c>
      <c r="N352" s="75">
        <f>M352*Constantes!$D$35</f>
        <v>0</v>
      </c>
      <c r="O352" s="75">
        <f t="shared" si="57"/>
        <v>0</v>
      </c>
      <c r="P352" s="15"/>
      <c r="Q352" s="74">
        <v>346</v>
      </c>
      <c r="R352" s="140">
        <f>ETo!$I351*((1-Constantes!$E$19)*ETo!$K351+ETo!$L351)</f>
        <v>2.5585592791796024</v>
      </c>
      <c r="S352" s="75">
        <f>MIN(R352*Constantes!$E$17,0.8*(AB351+Observaciones!$F351-Y352-AA352-Constantes!$D$14))</f>
        <v>1.6235615016836498</v>
      </c>
      <c r="T352" s="75">
        <f>IF(Observaciones!$F351&gt;0.05*Constantes!$E$18,((Observaciones!$F351-0.05*Constantes!$E$18)^2)/(Observaciones!$F351+0.95*Constantes!$E$18),0)</f>
        <v>0</v>
      </c>
      <c r="U352" s="75">
        <f>(T352*Escenarios!$E$9*10000)/1000</f>
        <v>0</v>
      </c>
      <c r="V352" s="75">
        <f>(Observaciones!$F351*Constantes!$E$28)/1000</f>
        <v>0</v>
      </c>
      <c r="W352" s="75">
        <f>(R352*Constantes!$E$28)/1000</f>
        <v>10.234237116718409</v>
      </c>
      <c r="X352" s="75">
        <f t="shared" si="58"/>
        <v>0</v>
      </c>
      <c r="Y352" s="75">
        <f>IF(X352&gt;Constantes!$E$29,1000*((X352-Constantes!$E$29)/(Escenarios!$E$9*10000)),0)</f>
        <v>0</v>
      </c>
      <c r="Z352" s="75">
        <f>W352*1000/Escenarios!$E$9/10000+S352</f>
        <v>1.6440299759170867</v>
      </c>
      <c r="AA352" s="75">
        <f>MAX(0,AB351+Observaciones!$F351-Y352-Constantes!$D$13)</f>
        <v>0</v>
      </c>
      <c r="AB352" s="75">
        <f>AB351+Observaciones!$F351-Y352-Z352-AA352-AC351</f>
        <v>31.919084735523406</v>
      </c>
      <c r="AC352" s="75">
        <f>MAX(0,(AB352-Constantes!$D$14)*(1-EXP(-Constantes!$D$22)))</f>
        <v>0.33618475555565225</v>
      </c>
      <c r="AD352" s="75">
        <f t="shared" si="59"/>
        <v>104.04846608289984</v>
      </c>
      <c r="AE352" s="75">
        <f>MAX(0,(AD352-Constantes!$D$13)*(1-EXP(-Constantes!$D$23)))</f>
        <v>0.20065241201473774</v>
      </c>
      <c r="AF352" s="75">
        <f t="shared" si="60"/>
        <v>0.53683716757039002</v>
      </c>
      <c r="AG352" s="75">
        <f>0.0526*Y352*Observaciones!$F351^1.218</f>
        <v>0</v>
      </c>
      <c r="AH352" s="75">
        <f>AG352*Constantes!$E$35</f>
        <v>0</v>
      </c>
      <c r="AI352" s="75">
        <f t="shared" si="61"/>
        <v>0</v>
      </c>
      <c r="AJ352" s="15"/>
      <c r="AK352" s="74">
        <v>346</v>
      </c>
      <c r="AL352" s="140">
        <f>ETo!$I351*((1-Constantes!$F$19)*ETo!$K351+ETo!$L351)</f>
        <v>2.5006861981412567</v>
      </c>
      <c r="AM352" s="75">
        <f>MIN(AL352*Constantes!$F$17,0.8*(AV351+Observaciones!$F351-AS352-AU352-Constantes!$D$14))</f>
        <v>1.5868375113027022</v>
      </c>
      <c r="AN352" s="75">
        <f>IF(Observaciones!$F351&gt;0.05*Constantes!$F$18,((Observaciones!$F351-0.05*Constantes!$F$18)^2)/(Observaciones!$F351+0.95*Constantes!$F$18),0)</f>
        <v>0</v>
      </c>
      <c r="AO352" s="75">
        <f>(AN352*Escenarios!$F$9*10000)/1000</f>
        <v>0</v>
      </c>
      <c r="AP352" s="75">
        <f>(Observaciones!$F351*Constantes!$F$28)/1000</f>
        <v>0</v>
      </c>
      <c r="AQ352" s="75">
        <f>(AL352*Constantes!$F$28)/1000</f>
        <v>2.5006861981412567</v>
      </c>
      <c r="AR352" s="75">
        <f t="shared" si="62"/>
        <v>0</v>
      </c>
      <c r="AS352" s="75">
        <f>IF(AR352&gt;Constantes!$F$29,1000*((AR352-Constantes!$F$29)/(Escenarios!$F$9*10000)),0)</f>
        <v>0</v>
      </c>
      <c r="AT352" s="75">
        <f>AQ352*1000/Escenarios!$F$9/10000+AM352</f>
        <v>1.5918388836989847</v>
      </c>
      <c r="AU352" s="75">
        <f>MAX(0,AV351+Observaciones!$F351-AS352-Constantes!$D$13)</f>
        <v>0</v>
      </c>
      <c r="AV352" s="75">
        <f>AV351+Observaciones!$F351-AS352-AT352-AU352-AW351</f>
        <v>33.427116782441701</v>
      </c>
      <c r="AW352" s="75">
        <f>MAX(0,(AV352-Constantes!$D$14)*(1-EXP(-Constantes!$D$22)))</f>
        <v>0.35694627837906084</v>
      </c>
      <c r="AX352" s="75">
        <f t="shared" si="63"/>
        <v>104.34293798707685</v>
      </c>
      <c r="AY352" s="75">
        <f>MAX(0,(AX352-Constantes!$D$13)*(1-EXP(-Constantes!$D$23)))</f>
        <v>0.20268647803650519</v>
      </c>
      <c r="AZ352" s="75">
        <f t="shared" si="64"/>
        <v>0.55963275641556609</v>
      </c>
      <c r="BA352" s="75">
        <f>0.0526*AS352*Observaciones!$F351^1.218</f>
        <v>0</v>
      </c>
      <c r="BB352" s="75">
        <f>BA352*Constantes!$F$35</f>
        <v>0</v>
      </c>
      <c r="BC352" s="75">
        <f t="shared" si="65"/>
        <v>0</v>
      </c>
      <c r="BD352" s="15"/>
      <c r="BE352" s="74">
        <v>346</v>
      </c>
      <c r="BF352" s="75">
        <f>0.0526*Observaciones!$F351^2.218</f>
        <v>0</v>
      </c>
      <c r="BG352" s="75">
        <f>IF(Observaciones!$F351&gt;0.05*$BK$7,((Observaciones!$F351-0.05*$BK$7)^2)/(Observaciones!$F351+0.95*$BK$7),0)</f>
        <v>0</v>
      </c>
      <c r="BH352" s="75">
        <f>0.0526*BG352*Observaciones!$F351^1.218</f>
        <v>0</v>
      </c>
      <c r="BI352" s="28"/>
      <c r="BJ352" s="28"/>
      <c r="BK352" s="103"/>
      <c r="BL352" s="38"/>
    </row>
    <row r="353" spans="2:64" s="2" customFormat="1">
      <c r="B353" s="37"/>
      <c r="C353" s="74">
        <v>347</v>
      </c>
      <c r="D353" s="140">
        <f>ETo!$I352*((1-Constantes!$D$19)*ETo!$K352+ETo!$L352)</f>
        <v>2.4808327874934823</v>
      </c>
      <c r="E353" s="75">
        <f>MIN(D353*Constantes!$D$17,0.8*(H352+Observaciones!$F352-F353-G353-Constantes!$D$14))</f>
        <v>1.5742393145491065</v>
      </c>
      <c r="F353" s="75">
        <f>IF(Observaciones!$F352&gt;0.05*Constantes!$D$18,((Observaciones!$F352-0.05*Constantes!$D$18)^2)/(Observaciones!$F352+0.95*Constantes!$D$18),0)</f>
        <v>0</v>
      </c>
      <c r="G353" s="75">
        <f>MAX(0,H352+Observaciones!$F352-F353-Constantes!$D$13)</f>
        <v>0</v>
      </c>
      <c r="H353" s="75">
        <f>H352+Observaciones!$F352-F353-E353-G353-I352</f>
        <v>32.333649040795677</v>
      </c>
      <c r="I353" s="75">
        <f>MAX(0,(H353-Constantes!$D$14)*(1-EXP(-Constantes!$D$22)))</f>
        <v>0.3418921848528409</v>
      </c>
      <c r="J353" s="75">
        <f t="shared" si="55"/>
        <v>102.31299160566644</v>
      </c>
      <c r="K353" s="75">
        <f>MAX(0,(J353-Constantes!$D$13)*(1-EXP(-Constantes!$D$23)))</f>
        <v>0.18866461414434035</v>
      </c>
      <c r="L353" s="75">
        <f t="shared" si="56"/>
        <v>0.53055679899718122</v>
      </c>
      <c r="M353" s="75">
        <f>0.0526*F353*Observaciones!$F352^1.218</f>
        <v>0</v>
      </c>
      <c r="N353" s="75">
        <f>M353*Constantes!$D$35</f>
        <v>0</v>
      </c>
      <c r="O353" s="75">
        <f t="shared" si="57"/>
        <v>0</v>
      </c>
      <c r="P353" s="15"/>
      <c r="Q353" s="74">
        <v>347</v>
      </c>
      <c r="R353" s="140">
        <f>ETo!$I352*((1-Constantes!$E$19)*ETo!$K352+ETo!$L352)</f>
        <v>2.4808327874934823</v>
      </c>
      <c r="S353" s="75">
        <f>MIN(R353*Constantes!$E$17,0.8*(AB352+Observaciones!$F352-Y353-AA353-Constantes!$D$14))</f>
        <v>1.5742393145491065</v>
      </c>
      <c r="T353" s="75">
        <f>IF(Observaciones!$F352&gt;0.05*Constantes!$E$18,((Observaciones!$F352-0.05*Constantes!$E$18)^2)/(Observaciones!$F352+0.95*Constantes!$E$18),0)</f>
        <v>0</v>
      </c>
      <c r="U353" s="75">
        <f>(T353*Escenarios!$E$9*10000)/1000</f>
        <v>0</v>
      </c>
      <c r="V353" s="75">
        <f>(Observaciones!$F352*Constantes!$E$28)/1000</f>
        <v>16.399999999999999</v>
      </c>
      <c r="W353" s="75">
        <f>(R353*Constantes!$E$28)/1000</f>
        <v>9.9233311499739294</v>
      </c>
      <c r="X353" s="75">
        <f t="shared" si="58"/>
        <v>6.4766688500260692</v>
      </c>
      <c r="Y353" s="75">
        <f>IF(X353&gt;Constantes!$E$29,1000*((X353-Constantes!$E$29)/(Escenarios!$E$9*10000)),0)</f>
        <v>0</v>
      </c>
      <c r="Z353" s="75">
        <f>W353*1000/Escenarios!$E$9/10000+S353</f>
        <v>1.5940859768490543</v>
      </c>
      <c r="AA353" s="75">
        <f>MAX(0,AB352+Observaciones!$F352-Y353-Constantes!$D$13)</f>
        <v>0</v>
      </c>
      <c r="AB353" s="75">
        <f>AB352+Observaciones!$F352-Y353-Z353-AA353-AC352</f>
        <v>34.088814003118706</v>
      </c>
      <c r="AC353" s="75">
        <f>MAX(0,(AB353-Constantes!$D$14)*(1-EXP(-Constantes!$D$22)))</f>
        <v>0.36605605955204407</v>
      </c>
      <c r="AD353" s="75">
        <f t="shared" si="59"/>
        <v>103.8478136708851</v>
      </c>
      <c r="AE353" s="75">
        <f>MAX(0,(AD353-Constantes!$D$13)*(1-EXP(-Constantes!$D$23)))</f>
        <v>0.19926640456317621</v>
      </c>
      <c r="AF353" s="75">
        <f t="shared" si="60"/>
        <v>0.56532246411522025</v>
      </c>
      <c r="AG353" s="75">
        <f>0.0526*Y353*Observaciones!$F352^1.218</f>
        <v>0</v>
      </c>
      <c r="AH353" s="75">
        <f>AG353*Constantes!$E$35</f>
        <v>0</v>
      </c>
      <c r="AI353" s="75">
        <f t="shared" si="61"/>
        <v>0</v>
      </c>
      <c r="AJ353" s="15"/>
      <c r="AK353" s="74">
        <v>347</v>
      </c>
      <c r="AL353" s="140">
        <f>ETo!$I352*((1-Constantes!$F$19)*ETo!$K352+ETo!$L352)</f>
        <v>2.4245319042639428</v>
      </c>
      <c r="AM353" s="75">
        <f>MIN(AL353*Constantes!$F$17,0.8*(AV352+Observaciones!$F352-AS353-AU353-Constantes!$D$14))</f>
        <v>1.5385129793157963</v>
      </c>
      <c r="AN353" s="75">
        <f>IF(Observaciones!$F352&gt;0.05*Constantes!$F$18,((Observaciones!$F352-0.05*Constantes!$F$18)^2)/(Observaciones!$F352+0.95*Constantes!$F$18),0)</f>
        <v>0</v>
      </c>
      <c r="AO353" s="75">
        <f>(AN353*Escenarios!$F$9*10000)/1000</f>
        <v>0</v>
      </c>
      <c r="AP353" s="75">
        <f>(Observaciones!$F352*Constantes!$F$28)/1000</f>
        <v>4.0999999999999996</v>
      </c>
      <c r="AQ353" s="75">
        <f>(AL353*Constantes!$F$28)/1000</f>
        <v>2.4245319042639428</v>
      </c>
      <c r="AR353" s="75">
        <f t="shared" si="62"/>
        <v>1.6754680957360568</v>
      </c>
      <c r="AS353" s="75">
        <f>IF(AR353&gt;Constantes!$F$29,1000*((AR353-Constantes!$F$29)/(Escenarios!$F$9*10000)),0)</f>
        <v>0</v>
      </c>
      <c r="AT353" s="75">
        <f>AQ353*1000/Escenarios!$F$9/10000+AM353</f>
        <v>1.5433620431243242</v>
      </c>
      <c r="AU353" s="75">
        <f>MAX(0,AV352+Observaciones!$F352-AS353-Constantes!$D$13)</f>
        <v>0</v>
      </c>
      <c r="AV353" s="75">
        <f>AV352+Observaciones!$F352-AS353-AT353-AU353-AW352</f>
        <v>35.626808460938314</v>
      </c>
      <c r="AW353" s="75">
        <f>MAX(0,(AV353-Constantes!$D$14)*(1-EXP(-Constantes!$D$22)))</f>
        <v>0.38723008374042239</v>
      </c>
      <c r="AX353" s="75">
        <f t="shared" si="63"/>
        <v>104.14025150904034</v>
      </c>
      <c r="AY353" s="75">
        <f>MAX(0,(AX353-Constantes!$D$13)*(1-EXP(-Constantes!$D$23)))</f>
        <v>0.20128642026461685</v>
      </c>
      <c r="AZ353" s="75">
        <f t="shared" si="64"/>
        <v>0.5885165040050393</v>
      </c>
      <c r="BA353" s="75">
        <f>0.0526*AS353*Observaciones!$F352^1.218</f>
        <v>0</v>
      </c>
      <c r="BB353" s="75">
        <f>BA353*Constantes!$F$35</f>
        <v>0</v>
      </c>
      <c r="BC353" s="75">
        <f t="shared" si="65"/>
        <v>0</v>
      </c>
      <c r="BD353" s="15"/>
      <c r="BE353" s="74">
        <v>347</v>
      </c>
      <c r="BF353" s="75">
        <f>0.0526*Observaciones!$F352^2.218</f>
        <v>1.2026529983397987</v>
      </c>
      <c r="BG353" s="75">
        <f>IF(Observaciones!$F352&gt;0.05*$BK$7,((Observaciones!$F352-0.05*$BK$7)^2)/(Observaciones!$F352+0.95*$BK$7),0)</f>
        <v>0.15155665486705905</v>
      </c>
      <c r="BH353" s="75">
        <f>0.0526*BG353*Observaciones!$F352^1.218</f>
        <v>4.4456113510785045E-2</v>
      </c>
      <c r="BI353" s="28"/>
      <c r="BJ353" s="28"/>
      <c r="BK353" s="103"/>
      <c r="BL353" s="38"/>
    </row>
    <row r="354" spans="2:64" s="2" customFormat="1">
      <c r="B354" s="37"/>
      <c r="C354" s="74">
        <v>348</v>
      </c>
      <c r="D354" s="140">
        <f>ETo!$I353*((1-Constantes!$D$19)*ETo!$K353+ETo!$L353)</f>
        <v>2.654950318672495</v>
      </c>
      <c r="E354" s="75">
        <f>MIN(D354*Constantes!$D$17,0.8*(H353+Observaciones!$F353-F354-G354-Constantes!$D$14))</f>
        <v>1.6847274797797718</v>
      </c>
      <c r="F354" s="75">
        <f>IF(Observaciones!$F353&gt;0.05*Constantes!$D$18,((Observaciones!$F353-0.05*Constantes!$D$18)^2)/(Observaciones!$F353+0.95*Constantes!$D$18),0)</f>
        <v>0</v>
      </c>
      <c r="G354" s="75">
        <f>MAX(0,H353+Observaciones!$F353-F354-Constantes!$D$13)</f>
        <v>0</v>
      </c>
      <c r="H354" s="75">
        <f>H353+Observaciones!$F353-F354-E354-G354-I353</f>
        <v>30.707029376163064</v>
      </c>
      <c r="I354" s="75">
        <f>MAX(0,(H354-Constantes!$D$14)*(1-EXP(-Constantes!$D$22)))</f>
        <v>0.31949803125293075</v>
      </c>
      <c r="J354" s="75">
        <f t="shared" si="55"/>
        <v>102.1243269915221</v>
      </c>
      <c r="K354" s="75">
        <f>MAX(0,(J354-Constantes!$D$13)*(1-EXP(-Constantes!$D$23)))</f>
        <v>0.18736141246126845</v>
      </c>
      <c r="L354" s="75">
        <f t="shared" si="56"/>
        <v>0.50685944371419922</v>
      </c>
      <c r="M354" s="75">
        <f>0.0526*F354*Observaciones!$F353^1.218</f>
        <v>0</v>
      </c>
      <c r="N354" s="75">
        <f>M354*Constantes!$D$35</f>
        <v>0</v>
      </c>
      <c r="O354" s="75">
        <f t="shared" si="57"/>
        <v>0</v>
      </c>
      <c r="P354" s="15"/>
      <c r="Q354" s="74">
        <v>348</v>
      </c>
      <c r="R354" s="140">
        <f>ETo!$I353*((1-Constantes!$E$19)*ETo!$K353+ETo!$L353)</f>
        <v>2.654950318672495</v>
      </c>
      <c r="S354" s="75">
        <f>MIN(R354*Constantes!$E$17,0.8*(AB353+Observaciones!$F353-Y354-AA354-Constantes!$D$14))</f>
        <v>1.6847274797797718</v>
      </c>
      <c r="T354" s="75">
        <f>IF(Observaciones!$F353&gt;0.05*Constantes!$E$18,((Observaciones!$F353-0.05*Constantes!$E$18)^2)/(Observaciones!$F353+0.95*Constantes!$E$18),0)</f>
        <v>0</v>
      </c>
      <c r="U354" s="75">
        <f>(T354*Escenarios!$E$9*10000)/1000</f>
        <v>0</v>
      </c>
      <c r="V354" s="75">
        <f>(Observaciones!$F353*Constantes!$E$28)/1000</f>
        <v>1.6</v>
      </c>
      <c r="W354" s="75">
        <f>(R354*Constantes!$E$28)/1000</f>
        <v>10.61980127468998</v>
      </c>
      <c r="X354" s="75">
        <f t="shared" si="58"/>
        <v>0</v>
      </c>
      <c r="Y354" s="75">
        <f>IF(X354&gt;Constantes!$E$29,1000*((X354-Constantes!$E$29)/(Escenarios!$E$9*10000)),0)</f>
        <v>0</v>
      </c>
      <c r="Z354" s="75">
        <f>W354*1000/Escenarios!$E$9/10000+S354</f>
        <v>1.7059670823291517</v>
      </c>
      <c r="AA354" s="75">
        <f>MAX(0,AB353+Observaciones!$F353-Y354-Constantes!$D$13)</f>
        <v>0</v>
      </c>
      <c r="AB354" s="75">
        <f>AB353+Observaciones!$F353-Y354-Z354-AA354-AC353</f>
        <v>32.416790861237509</v>
      </c>
      <c r="AC354" s="75">
        <f>MAX(0,(AB354-Constantes!$D$14)*(1-EXP(-Constantes!$D$22)))</f>
        <v>0.34303682286382364</v>
      </c>
      <c r="AD354" s="75">
        <f t="shared" si="59"/>
        <v>103.64854726632193</v>
      </c>
      <c r="AE354" s="75">
        <f>MAX(0,(AD354-Constantes!$D$13)*(1-EXP(-Constantes!$D$23)))</f>
        <v>0.19788997096441063</v>
      </c>
      <c r="AF354" s="75">
        <f t="shared" si="60"/>
        <v>0.54092679382823428</v>
      </c>
      <c r="AG354" s="75">
        <f>0.0526*Y354*Observaciones!$F353^1.218</f>
        <v>0</v>
      </c>
      <c r="AH354" s="75">
        <f>AG354*Constantes!$E$35</f>
        <v>0</v>
      </c>
      <c r="AI354" s="75">
        <f t="shared" si="61"/>
        <v>0</v>
      </c>
      <c r="AJ354" s="15"/>
      <c r="AK354" s="74">
        <v>348</v>
      </c>
      <c r="AL354" s="140">
        <f>ETo!$I353*((1-Constantes!$F$19)*ETo!$K353+ETo!$L353)</f>
        <v>2.5952093374003362</v>
      </c>
      <c r="AM354" s="75">
        <f>MIN(AL354*Constantes!$F$17,0.8*(AV353+Observaciones!$F353-AS354-AU354-Constantes!$D$14))</f>
        <v>1.6468181930747234</v>
      </c>
      <c r="AN354" s="75">
        <f>IF(Observaciones!$F353&gt;0.05*Constantes!$F$18,((Observaciones!$F353-0.05*Constantes!$F$18)^2)/(Observaciones!$F353+0.95*Constantes!$F$18),0)</f>
        <v>0</v>
      </c>
      <c r="AO354" s="75">
        <f>(AN354*Escenarios!$F$9*10000)/1000</f>
        <v>0</v>
      </c>
      <c r="AP354" s="75">
        <f>(Observaciones!$F353*Constantes!$F$28)/1000</f>
        <v>0.4</v>
      </c>
      <c r="AQ354" s="75">
        <f>(AL354*Constantes!$F$28)/1000</f>
        <v>2.5952093374003362</v>
      </c>
      <c r="AR354" s="75">
        <f t="shared" si="62"/>
        <v>0</v>
      </c>
      <c r="AS354" s="75">
        <f>IF(AR354&gt;Constantes!$F$29,1000*((AR354-Constantes!$F$29)/(Escenarios!$F$9*10000)),0)</f>
        <v>0</v>
      </c>
      <c r="AT354" s="75">
        <f>AQ354*1000/Escenarios!$F$9/10000+AM354</f>
        <v>1.6520086117495241</v>
      </c>
      <c r="AU354" s="75">
        <f>MAX(0,AV353+Observaciones!$F353-AS354-Constantes!$D$13)</f>
        <v>0</v>
      </c>
      <c r="AV354" s="75">
        <f>AV353+Observaciones!$F353-AS354-AT354-AU354-AW353</f>
        <v>33.98756976544837</v>
      </c>
      <c r="AW354" s="75">
        <f>MAX(0,(AV354-Constantes!$D$14)*(1-EXP(-Constantes!$D$22)))</f>
        <v>0.364662200213692</v>
      </c>
      <c r="AX354" s="75">
        <f t="shared" si="63"/>
        <v>103.93896508877572</v>
      </c>
      <c r="AY354" s="75">
        <f>MAX(0,(AX354-Constantes!$D$13)*(1-EXP(-Constantes!$D$23)))</f>
        <v>0.19989603339817627</v>
      </c>
      <c r="AZ354" s="75">
        <f t="shared" si="64"/>
        <v>0.5645582336118683</v>
      </c>
      <c r="BA354" s="75">
        <f>0.0526*AS354*Observaciones!$F353^1.218</f>
        <v>0</v>
      </c>
      <c r="BB354" s="75">
        <f>BA354*Constantes!$F$35</f>
        <v>0</v>
      </c>
      <c r="BC354" s="75">
        <f t="shared" si="65"/>
        <v>0</v>
      </c>
      <c r="BD354" s="15"/>
      <c r="BE354" s="74">
        <v>348</v>
      </c>
      <c r="BF354" s="75">
        <f>0.0526*Observaciones!$F353^2.218</f>
        <v>6.8921513346888582E-3</v>
      </c>
      <c r="BG354" s="75">
        <f>IF(Observaciones!$F353&gt;0.05*$BK$7,((Observaciones!$F353-0.05*$BK$7)^2)/(Observaciones!$F353+0.95*$BK$7),0)</f>
        <v>0</v>
      </c>
      <c r="BH354" s="75">
        <f>0.0526*BG354*Observaciones!$F353^1.218</f>
        <v>0</v>
      </c>
      <c r="BI354" s="28"/>
      <c r="BJ354" s="28"/>
      <c r="BK354" s="103"/>
      <c r="BL354" s="38"/>
    </row>
    <row r="355" spans="2:64" s="2" customFormat="1">
      <c r="B355" s="37"/>
      <c r="C355" s="74">
        <v>349</v>
      </c>
      <c r="D355" s="140">
        <f>ETo!$I354*((1-Constantes!$D$19)*ETo!$K354+ETo!$L354)</f>
        <v>2.6013574321686779</v>
      </c>
      <c r="E355" s="75">
        <f>MIN(D355*Constantes!$D$17,0.8*(H354+Observaciones!$F354-F355-G355-Constantes!$D$14))</f>
        <v>1.6507195331983664</v>
      </c>
      <c r="F355" s="75">
        <f>IF(Observaciones!$F354&gt;0.05*Constantes!$D$18,((Observaciones!$F354-0.05*Constantes!$D$18)^2)/(Observaciones!$F354+0.95*Constantes!$D$18),0)</f>
        <v>0</v>
      </c>
      <c r="G355" s="75">
        <f>MAX(0,H354+Observaciones!$F354-F355-Constantes!$D$13)</f>
        <v>0</v>
      </c>
      <c r="H355" s="75">
        <f>H354+Observaciones!$F354-F355-E355-G355-I354</f>
        <v>28.736811811711767</v>
      </c>
      <c r="I355" s="75">
        <f>MAX(0,(H355-Constantes!$D$14)*(1-EXP(-Constantes!$D$22)))</f>
        <v>0.29237346383075563</v>
      </c>
      <c r="J355" s="75">
        <f t="shared" si="55"/>
        <v>101.93696557906082</v>
      </c>
      <c r="K355" s="75">
        <f>MAX(0,(J355-Constantes!$D$13)*(1-EXP(-Constantes!$D$23)))</f>
        <v>0.18606721264976883</v>
      </c>
      <c r="L355" s="75">
        <f t="shared" si="56"/>
        <v>0.47844067648052446</v>
      </c>
      <c r="M355" s="75">
        <f>0.0526*F355*Observaciones!$F354^1.218</f>
        <v>0</v>
      </c>
      <c r="N355" s="75">
        <f>M355*Constantes!$D$35</f>
        <v>0</v>
      </c>
      <c r="O355" s="75">
        <f t="shared" si="57"/>
        <v>0</v>
      </c>
      <c r="P355" s="15"/>
      <c r="Q355" s="74">
        <v>349</v>
      </c>
      <c r="R355" s="140">
        <f>ETo!$I354*((1-Constantes!$E$19)*ETo!$K354+ETo!$L354)</f>
        <v>2.6013574321686779</v>
      </c>
      <c r="S355" s="75">
        <f>MIN(R355*Constantes!$E$17,0.8*(AB354+Observaciones!$F354-Y355-AA355-Constantes!$D$14))</f>
        <v>1.6507195331983664</v>
      </c>
      <c r="T355" s="75">
        <f>IF(Observaciones!$F354&gt;0.05*Constantes!$E$18,((Observaciones!$F354-0.05*Constantes!$E$18)^2)/(Observaciones!$F354+0.95*Constantes!$E$18),0)</f>
        <v>0</v>
      </c>
      <c r="U355" s="75">
        <f>(T355*Escenarios!$E$9*10000)/1000</f>
        <v>0</v>
      </c>
      <c r="V355" s="75">
        <f>(Observaciones!$F354*Constantes!$E$28)/1000</f>
        <v>0</v>
      </c>
      <c r="W355" s="75">
        <f>(R355*Constantes!$E$28)/1000</f>
        <v>10.405429728674711</v>
      </c>
      <c r="X355" s="75">
        <f t="shared" si="58"/>
        <v>0</v>
      </c>
      <c r="Y355" s="75">
        <f>IF(X355&gt;Constantes!$E$29,1000*((X355-Constantes!$E$29)/(Escenarios!$E$9*10000)),0)</f>
        <v>0</v>
      </c>
      <c r="Z355" s="75">
        <f>W355*1000/Escenarios!$E$9/10000+S355</f>
        <v>1.6715303926557159</v>
      </c>
      <c r="AA355" s="75">
        <f>MAX(0,AB354+Observaciones!$F354-Y355-Constantes!$D$13)</f>
        <v>0</v>
      </c>
      <c r="AB355" s="75">
        <f>AB354+Observaciones!$F354-Y355-Z355-AA355-AC354</f>
        <v>30.402223645717971</v>
      </c>
      <c r="AC355" s="75">
        <f>MAX(0,(AB355-Constantes!$D$14)*(1-EXP(-Constantes!$D$22)))</f>
        <v>0.31530168068977565</v>
      </c>
      <c r="AD355" s="75">
        <f t="shared" si="59"/>
        <v>103.45065729535752</v>
      </c>
      <c r="AE355" s="75">
        <f>MAX(0,(AD355-Constantes!$D$13)*(1-EXP(-Constantes!$D$23)))</f>
        <v>0.19652304508700913</v>
      </c>
      <c r="AF355" s="75">
        <f t="shared" si="60"/>
        <v>0.51182472577678473</v>
      </c>
      <c r="AG355" s="75">
        <f>0.0526*Y355*Observaciones!$F354^1.218</f>
        <v>0</v>
      </c>
      <c r="AH355" s="75">
        <f>AG355*Constantes!$E$35</f>
        <v>0</v>
      </c>
      <c r="AI355" s="75">
        <f t="shared" si="61"/>
        <v>0</v>
      </c>
      <c r="AJ355" s="15"/>
      <c r="AK355" s="74">
        <v>349</v>
      </c>
      <c r="AL355" s="140">
        <f>ETo!$I354*((1-Constantes!$F$19)*ETo!$K354+ETo!$L354)</f>
        <v>2.5426433955236507</v>
      </c>
      <c r="AM355" s="75">
        <f>MIN(AL355*Constantes!$F$17,0.8*(AV354+Observaciones!$F354-AS355-AU355-Constantes!$D$14))</f>
        <v>1.6134619053290309</v>
      </c>
      <c r="AN355" s="75">
        <f>IF(Observaciones!$F354&gt;0.05*Constantes!$F$18,((Observaciones!$F354-0.05*Constantes!$F$18)^2)/(Observaciones!$F354+0.95*Constantes!$F$18),0)</f>
        <v>0</v>
      </c>
      <c r="AO355" s="75">
        <f>(AN355*Escenarios!$F$9*10000)/1000</f>
        <v>0</v>
      </c>
      <c r="AP355" s="75">
        <f>(Observaciones!$F354*Constantes!$F$28)/1000</f>
        <v>0</v>
      </c>
      <c r="AQ355" s="75">
        <f>(AL355*Constantes!$F$28)/1000</f>
        <v>2.5426433955236507</v>
      </c>
      <c r="AR355" s="75">
        <f t="shared" si="62"/>
        <v>0</v>
      </c>
      <c r="AS355" s="75">
        <f>IF(AR355&gt;Constantes!$F$29,1000*((AR355-Constantes!$F$29)/(Escenarios!$F$9*10000)),0)</f>
        <v>0</v>
      </c>
      <c r="AT355" s="75">
        <f>AQ355*1000/Escenarios!$F$9/10000+AM355</f>
        <v>1.6185471921200782</v>
      </c>
      <c r="AU355" s="75">
        <f>MAX(0,AV354+Observaciones!$F354-AS355-Constantes!$D$13)</f>
        <v>0</v>
      </c>
      <c r="AV355" s="75">
        <f>AV354+Observaciones!$F354-AS355-AT355-AU355-AW354</f>
        <v>32.004360373114601</v>
      </c>
      <c r="AW355" s="75">
        <f>MAX(0,(AV355-Constantes!$D$14)*(1-EXP(-Constantes!$D$22)))</f>
        <v>0.33735877045788748</v>
      </c>
      <c r="AX355" s="75">
        <f t="shared" si="63"/>
        <v>103.73906905537754</v>
      </c>
      <c r="AY355" s="75">
        <f>MAX(0,(AX355-Constantes!$D$13)*(1-EXP(-Constantes!$D$23)))</f>
        <v>0.19851525063535996</v>
      </c>
      <c r="AZ355" s="75">
        <f t="shared" si="64"/>
        <v>0.53587402109324744</v>
      </c>
      <c r="BA355" s="75">
        <f>0.0526*AS355*Observaciones!$F354^1.218</f>
        <v>0</v>
      </c>
      <c r="BB355" s="75">
        <f>BA355*Constantes!$F$35</f>
        <v>0</v>
      </c>
      <c r="BC355" s="75">
        <f t="shared" si="65"/>
        <v>0</v>
      </c>
      <c r="BD355" s="15"/>
      <c r="BE355" s="74">
        <v>349</v>
      </c>
      <c r="BF355" s="75">
        <f>0.0526*Observaciones!$F354^2.218</f>
        <v>0</v>
      </c>
      <c r="BG355" s="75">
        <f>IF(Observaciones!$F354&gt;0.05*$BK$7,((Observaciones!$F354-0.05*$BK$7)^2)/(Observaciones!$F354+0.95*$BK$7),0)</f>
        <v>0</v>
      </c>
      <c r="BH355" s="75">
        <f>0.0526*BG355*Observaciones!$F354^1.218</f>
        <v>0</v>
      </c>
      <c r="BI355" s="28"/>
      <c r="BJ355" s="28"/>
      <c r="BK355" s="103"/>
      <c r="BL355" s="38"/>
    </row>
    <row r="356" spans="2:64" s="2" customFormat="1">
      <c r="B356" s="37"/>
      <c r="C356" s="74">
        <v>350</v>
      </c>
      <c r="D356" s="140">
        <f>ETo!$I355*((1-Constantes!$D$19)*ETo!$K355+ETo!$L355)</f>
        <v>2.6361591166810179</v>
      </c>
      <c r="E356" s="75">
        <f>MIN(D356*Constantes!$D$17,0.8*(H355+Observaciones!$F355-F356-G356-Constantes!$D$14))</f>
        <v>1.672803319033531</v>
      </c>
      <c r="F356" s="75">
        <f>IF(Observaciones!$F355&gt;0.05*Constantes!$D$18,((Observaciones!$F355-0.05*Constantes!$D$18)^2)/(Observaciones!$F355+0.95*Constantes!$D$18),0)</f>
        <v>0.1165016654469206</v>
      </c>
      <c r="G356" s="75">
        <f>MAX(0,H355+Observaciones!$F355-F356-Constantes!$D$13)</f>
        <v>0</v>
      </c>
      <c r="H356" s="75">
        <f>H355+Observaciones!$F355-F356-E356-G356-I355</f>
        <v>34.655133363400559</v>
      </c>
      <c r="I356" s="75">
        <f>MAX(0,(H356-Constantes!$D$14)*(1-EXP(-Constantes!$D$22)))</f>
        <v>0.37385274553617615</v>
      </c>
      <c r="J356" s="75">
        <f t="shared" si="55"/>
        <v>101.75089836641105</v>
      </c>
      <c r="K356" s="75">
        <f>MAX(0,(J356-Constantes!$D$13)*(1-EXP(-Constantes!$D$23)))</f>
        <v>0.18478195252937249</v>
      </c>
      <c r="L356" s="75">
        <f t="shared" si="56"/>
        <v>0.6751363635124692</v>
      </c>
      <c r="M356" s="75">
        <f>0.0526*F356*Observaciones!$F355^1.218</f>
        <v>7.7140328179928747E-2</v>
      </c>
      <c r="N356" s="75">
        <f>M356*Constantes!$D$35</f>
        <v>3.5429777599832105E-4</v>
      </c>
      <c r="O356" s="75">
        <f t="shared" si="57"/>
        <v>52.477957809152656</v>
      </c>
      <c r="P356" s="15"/>
      <c r="Q356" s="74">
        <v>350</v>
      </c>
      <c r="R356" s="140">
        <f>ETo!$I355*((1-Constantes!$E$19)*ETo!$K355+ETo!$L355)</f>
        <v>2.6361591166810179</v>
      </c>
      <c r="S356" s="75">
        <f>MIN(R356*Constantes!$E$17,0.8*(AB355+Observaciones!$F355-Y356-AA356-Constantes!$D$14))</f>
        <v>1.672803319033531</v>
      </c>
      <c r="T356" s="75">
        <f>IF(Observaciones!$F355&gt;0.05*Constantes!$E$18,((Observaciones!$F355-0.05*Constantes!$E$18)^2)/(Observaciones!$F355+0.95*Constantes!$E$18),0)</f>
        <v>0.1165016654469206</v>
      </c>
      <c r="U356" s="75">
        <f>(T356*Escenarios!$E$9*10000)/1000</f>
        <v>58.250832723460306</v>
      </c>
      <c r="V356" s="75">
        <f>(Observaciones!$F355*Constantes!$E$28)/1000</f>
        <v>32</v>
      </c>
      <c r="W356" s="75">
        <f>(R356*Constantes!$E$28)/1000</f>
        <v>10.544636466724072</v>
      </c>
      <c r="X356" s="75">
        <f t="shared" si="58"/>
        <v>79.706196256736234</v>
      </c>
      <c r="Y356" s="75">
        <f>IF(X356&gt;Constantes!$E$29,1000*((X356-Constantes!$E$29)/(Escenarios!$E$9*10000)),0)</f>
        <v>0</v>
      </c>
      <c r="Z356" s="75">
        <f>W356*1000/Escenarios!$E$9/10000+S356</f>
        <v>1.6938925919669792</v>
      </c>
      <c r="AA356" s="75">
        <f>MAX(0,AB355+Observaciones!$F355-Y356-Constantes!$D$13)</f>
        <v>0</v>
      </c>
      <c r="AB356" s="75">
        <f>AB355+Observaciones!$F355-Y356-Z356-AA356-AC355</f>
        <v>36.393029373061211</v>
      </c>
      <c r="AC356" s="75">
        <f>MAX(0,(AB356-Constantes!$D$14)*(1-EXP(-Constantes!$D$22)))</f>
        <v>0.39777887346098617</v>
      </c>
      <c r="AD356" s="75">
        <f t="shared" si="59"/>
        <v>103.25413425027051</v>
      </c>
      <c r="AE356" s="75">
        <f>MAX(0,(AD356-Constantes!$D$13)*(1-EXP(-Constantes!$D$23)))</f>
        <v>0.19516556125634305</v>
      </c>
      <c r="AF356" s="75">
        <f t="shared" si="60"/>
        <v>0.59294443471732916</v>
      </c>
      <c r="AG356" s="75">
        <f>0.0526*Y356*Observaciones!$F355^1.218</f>
        <v>0</v>
      </c>
      <c r="AH356" s="75">
        <f>AG356*Constantes!$E$35</f>
        <v>0</v>
      </c>
      <c r="AI356" s="75">
        <f t="shared" si="61"/>
        <v>0</v>
      </c>
      <c r="AJ356" s="15"/>
      <c r="AK356" s="74">
        <v>350</v>
      </c>
      <c r="AL356" s="140">
        <f>ETo!$I355*((1-Constantes!$F$19)*ETo!$K355+ETo!$L355)</f>
        <v>2.5767748201598324</v>
      </c>
      <c r="AM356" s="75">
        <f>MIN(AL356*Constantes!$F$17,0.8*(AV355+Observaciones!$F355-AS356-AU356-Constantes!$D$14))</f>
        <v>1.6351203705003712</v>
      </c>
      <c r="AN356" s="75">
        <f>IF(Observaciones!$F355&gt;0.05*Constantes!$F$18,((Observaciones!$F355-0.05*Constantes!$F$18)^2)/(Observaciones!$F355+0.95*Constantes!$F$18),0)</f>
        <v>5.0364153299755084E-2</v>
      </c>
      <c r="AO356" s="75">
        <f>(AN356*Escenarios!$F$9*10000)/1000</f>
        <v>25.182076649877541</v>
      </c>
      <c r="AP356" s="75">
        <f>(Observaciones!$F355*Constantes!$F$28)/1000</f>
        <v>8</v>
      </c>
      <c r="AQ356" s="75">
        <f>(AL356*Constantes!$F$28)/1000</f>
        <v>2.5767748201598324</v>
      </c>
      <c r="AR356" s="75">
        <f t="shared" si="62"/>
        <v>30.60530182971771</v>
      </c>
      <c r="AS356" s="75">
        <f>IF(AR356&gt;Constantes!$F$29,1000*((AR356-Constantes!$F$29)/(Escenarios!$F$9*10000)),0)</f>
        <v>0</v>
      </c>
      <c r="AT356" s="75">
        <f>AQ356*1000/Escenarios!$F$9/10000+AM356</f>
        <v>1.6402739201406908</v>
      </c>
      <c r="AU356" s="75">
        <f>MAX(0,AV355+Observaciones!$F355-AS356-Constantes!$D$13)</f>
        <v>0</v>
      </c>
      <c r="AV356" s="75">
        <f>AV355+Observaciones!$F355-AS356-AT356-AU356-AW355</f>
        <v>38.026727682516018</v>
      </c>
      <c r="AW356" s="75">
        <f>MAX(0,(AV356-Constantes!$D$14)*(1-EXP(-Constantes!$D$22)))</f>
        <v>0.42027048085595003</v>
      </c>
      <c r="AX356" s="75">
        <f t="shared" si="63"/>
        <v>103.54055380474219</v>
      </c>
      <c r="AY356" s="75">
        <f>MAX(0,(AX356-Constantes!$D$13)*(1-EXP(-Constantes!$D$23)))</f>
        <v>0.1971440056357783</v>
      </c>
      <c r="AZ356" s="75">
        <f t="shared" si="64"/>
        <v>0.61741448649172836</v>
      </c>
      <c r="BA356" s="75">
        <f>0.0526*AS356*Observaciones!$F355^1.218</f>
        <v>0</v>
      </c>
      <c r="BB356" s="75">
        <f>BA356*Constantes!$F$35</f>
        <v>0</v>
      </c>
      <c r="BC356" s="75">
        <f t="shared" si="65"/>
        <v>0</v>
      </c>
      <c r="BD356" s="15"/>
      <c r="BE356" s="74">
        <v>350</v>
      </c>
      <c r="BF356" s="75">
        <f>0.0526*Observaciones!$F355^2.218</f>
        <v>5.2971141920764859</v>
      </c>
      <c r="BG356" s="75">
        <f>IF(Observaciones!$F355&gt;0.05*$BK$7,((Observaciones!$F355-0.05*$BK$7)^2)/(Observaciones!$F355+0.95*$BK$7),0)</f>
        <v>0.96053147319399168</v>
      </c>
      <c r="BH356" s="75">
        <f>0.0526*BG356*Observaciones!$F355^1.218</f>
        <v>0.63600561232400366</v>
      </c>
      <c r="BI356" s="28"/>
      <c r="BJ356" s="28"/>
      <c r="BK356" s="103"/>
      <c r="BL356" s="38"/>
    </row>
    <row r="357" spans="2:64" s="2" customFormat="1">
      <c r="B357" s="37"/>
      <c r="C357" s="74">
        <v>351</v>
      </c>
      <c r="D357" s="140">
        <f>ETo!$I356*((1-Constantes!$D$19)*ETo!$K356+ETo!$L356)</f>
        <v>2.5477577197759569</v>
      </c>
      <c r="E357" s="75">
        <f>MIN(D357*Constantes!$D$17,0.8*(H356+Observaciones!$F356-F357-G357-Constantes!$D$14))</f>
        <v>1.6167072551752277</v>
      </c>
      <c r="F357" s="75">
        <f>IF(Observaciones!$F356&gt;0.05*Constantes!$D$18,((Observaciones!$F356-0.05*Constantes!$D$18)^2)/(Observaciones!$F356+0.95*Constantes!$D$18),0)</f>
        <v>0</v>
      </c>
      <c r="G357" s="75">
        <f>MAX(0,H356+Observaciones!$F356-F357-Constantes!$D$13)</f>
        <v>0</v>
      </c>
      <c r="H357" s="75">
        <f>H356+Observaciones!$F356-F357-E357-G357-I356</f>
        <v>34.464573362689151</v>
      </c>
      <c r="I357" s="75">
        <f>MAX(0,(H357-Constantes!$D$14)*(1-EXP(-Constantes!$D$22)))</f>
        <v>0.3712292496946365</v>
      </c>
      <c r="J357" s="75">
        <f t="shared" si="55"/>
        <v>101.56611641388167</v>
      </c>
      <c r="K357" s="75">
        <f>MAX(0,(J357-Constantes!$D$13)*(1-EXP(-Constantes!$D$23)))</f>
        <v>0.1835055703491224</v>
      </c>
      <c r="L357" s="75">
        <f t="shared" si="56"/>
        <v>0.55473482004375896</v>
      </c>
      <c r="M357" s="75">
        <f>0.0526*F357*Observaciones!$F356^1.218</f>
        <v>0</v>
      </c>
      <c r="N357" s="75">
        <f>M357*Constantes!$D$35</f>
        <v>0</v>
      </c>
      <c r="O357" s="75">
        <f t="shared" si="57"/>
        <v>0</v>
      </c>
      <c r="P357" s="15"/>
      <c r="Q357" s="74">
        <v>351</v>
      </c>
      <c r="R357" s="140">
        <f>ETo!$I356*((1-Constantes!$E$19)*ETo!$K356+ETo!$L356)</f>
        <v>2.5477577197759569</v>
      </c>
      <c r="S357" s="75">
        <f>MIN(R357*Constantes!$E$17,0.8*(AB356+Observaciones!$F356-Y357-AA357-Constantes!$D$14))</f>
        <v>1.6167072551752277</v>
      </c>
      <c r="T357" s="75">
        <f>IF(Observaciones!$F356&gt;0.05*Constantes!$E$18,((Observaciones!$F356-0.05*Constantes!$E$18)^2)/(Observaciones!$F356+0.95*Constantes!$E$18),0)</f>
        <v>0</v>
      </c>
      <c r="U357" s="75">
        <f>(T357*Escenarios!$E$9*10000)/1000</f>
        <v>0</v>
      </c>
      <c r="V357" s="75">
        <f>(Observaciones!$F356*Constantes!$E$28)/1000</f>
        <v>7.2</v>
      </c>
      <c r="W357" s="75">
        <f>(R357*Constantes!$E$28)/1000</f>
        <v>10.191030879103828</v>
      </c>
      <c r="X357" s="75">
        <f t="shared" si="58"/>
        <v>0</v>
      </c>
      <c r="Y357" s="75">
        <f>IF(X357&gt;Constantes!$E$29,1000*((X357-Constantes!$E$29)/(Escenarios!$E$9*10000)),0)</f>
        <v>0</v>
      </c>
      <c r="Z357" s="75">
        <f>W357*1000/Escenarios!$E$9/10000+S357</f>
        <v>1.6370893169334353</v>
      </c>
      <c r="AA357" s="75">
        <f>MAX(0,AB356+Observaciones!$F356-Y357-Constantes!$D$13)</f>
        <v>0</v>
      </c>
      <c r="AB357" s="75">
        <f>AB356+Observaciones!$F356-Y357-Z357-AA357-AC356</f>
        <v>36.158161182666788</v>
      </c>
      <c r="AC357" s="75">
        <f>MAX(0,(AB357-Constantes!$D$14)*(1-EXP(-Constantes!$D$22)))</f>
        <v>0.39454537367871617</v>
      </c>
      <c r="AD357" s="75">
        <f t="shared" si="59"/>
        <v>103.05896868901416</v>
      </c>
      <c r="AE357" s="75">
        <f>MAX(0,(AD357-Constantes!$D$13)*(1-EXP(-Constantes!$D$23)))</f>
        <v>0.1938174542514314</v>
      </c>
      <c r="AF357" s="75">
        <f t="shared" si="60"/>
        <v>0.5883628279301476</v>
      </c>
      <c r="AG357" s="75">
        <f>0.0526*Y357*Observaciones!$F356^1.218</f>
        <v>0</v>
      </c>
      <c r="AH357" s="75">
        <f>AG357*Constantes!$E$35</f>
        <v>0</v>
      </c>
      <c r="AI357" s="75">
        <f t="shared" si="61"/>
        <v>0</v>
      </c>
      <c r="AJ357" s="15"/>
      <c r="AK357" s="74">
        <v>351</v>
      </c>
      <c r="AL357" s="140">
        <f>ETo!$I356*((1-Constantes!$F$19)*ETo!$K356+ETo!$L356)</f>
        <v>2.490099392089812</v>
      </c>
      <c r="AM357" s="75">
        <f>MIN(AL357*Constantes!$F$17,0.8*(AV356+Observaciones!$F356-AS357-AU357-Constantes!$D$14))</f>
        <v>1.5801195388598559</v>
      </c>
      <c r="AN357" s="75">
        <f>IF(Observaciones!$F356&gt;0.05*Constantes!$F$18,((Observaciones!$F356-0.05*Constantes!$F$18)^2)/(Observaciones!$F356+0.95*Constantes!$F$18),0)</f>
        <v>0</v>
      </c>
      <c r="AO357" s="75">
        <f>(AN357*Escenarios!$F$9*10000)/1000</f>
        <v>0</v>
      </c>
      <c r="AP357" s="75">
        <f>(Observaciones!$F356*Constantes!$F$28)/1000</f>
        <v>1.8</v>
      </c>
      <c r="AQ357" s="75">
        <f>(AL357*Constantes!$F$28)/1000</f>
        <v>2.490099392089812</v>
      </c>
      <c r="AR357" s="75">
        <f t="shared" si="62"/>
        <v>0</v>
      </c>
      <c r="AS357" s="75">
        <f>IF(AR357&gt;Constantes!$F$29,1000*((AR357-Constantes!$F$29)/(Escenarios!$F$9*10000)),0)</f>
        <v>0</v>
      </c>
      <c r="AT357" s="75">
        <f>AQ357*1000/Escenarios!$F$9/10000+AM357</f>
        <v>1.5850997376440354</v>
      </c>
      <c r="AU357" s="75">
        <f>MAX(0,AV356+Observaciones!$F356-AS357-Constantes!$D$13)</f>
        <v>0</v>
      </c>
      <c r="AV357" s="75">
        <f>AV356+Observaciones!$F356-AS357-AT357-AU357-AW356</f>
        <v>37.821357464016032</v>
      </c>
      <c r="AW357" s="75">
        <f>MAX(0,(AV357-Constantes!$D$14)*(1-EXP(-Constantes!$D$22)))</f>
        <v>0.41744308836959731</v>
      </c>
      <c r="AX357" s="75">
        <f t="shared" si="63"/>
        <v>103.34340979910641</v>
      </c>
      <c r="AY357" s="75">
        <f>MAX(0,(AX357-Constantes!$D$13)*(1-EXP(-Constantes!$D$23)))</f>
        <v>0.19578223251728816</v>
      </c>
      <c r="AZ357" s="75">
        <f t="shared" si="64"/>
        <v>0.61322532088688542</v>
      </c>
      <c r="BA357" s="75">
        <f>0.0526*AS357*Observaciones!$F356^1.218</f>
        <v>0</v>
      </c>
      <c r="BB357" s="75">
        <f>BA357*Constantes!$F$35</f>
        <v>0</v>
      </c>
      <c r="BC357" s="75">
        <f t="shared" si="65"/>
        <v>0</v>
      </c>
      <c r="BD357" s="15"/>
      <c r="BE357" s="74">
        <v>351</v>
      </c>
      <c r="BF357" s="75">
        <f>0.0526*Observaciones!$F356^2.218</f>
        <v>0.19372254258423433</v>
      </c>
      <c r="BG357" s="75">
        <f>IF(Observaciones!$F356&gt;0.05*$BK$7,((Observaciones!$F356-0.05*$BK$7)^2)/(Observaciones!$F356+0.95*$BK$7),0)</f>
        <v>1.3395249151634377E-4</v>
      </c>
      <c r="BH357" s="75">
        <f>0.0526*BG357*Observaciones!$F356^1.218</f>
        <v>1.441645402335511E-5</v>
      </c>
      <c r="BI357" s="28"/>
      <c r="BJ357" s="28"/>
      <c r="BK357" s="103"/>
      <c r="BL357" s="38"/>
    </row>
    <row r="358" spans="2:64" s="2" customFormat="1">
      <c r="B358" s="37"/>
      <c r="C358" s="74">
        <v>352</v>
      </c>
      <c r="D358" s="140">
        <f>ETo!$I357*((1-Constantes!$D$19)*ETo!$K357+ETo!$L357)</f>
        <v>2.5289918574645749</v>
      </c>
      <c r="E358" s="75">
        <f>MIN(D358*Constantes!$D$17,0.8*(H357+Observaciones!$F357-F358-G358-Constantes!$D$14))</f>
        <v>1.6047991739974388</v>
      </c>
      <c r="F358" s="75">
        <f>IF(Observaciones!$F357&gt;0.05*Constantes!$D$18,((Observaciones!$F357-0.05*Constantes!$D$18)^2)/(Observaciones!$F357+0.95*Constantes!$D$18),0)</f>
        <v>0</v>
      </c>
      <c r="G358" s="75">
        <f>MAX(0,H357+Observaciones!$F357-F358-Constantes!$D$13)</f>
        <v>0</v>
      </c>
      <c r="H358" s="75">
        <f>H357+Observaciones!$F357-F358-E358-G358-I357</f>
        <v>33.088544938997074</v>
      </c>
      <c r="I358" s="75">
        <f>MAX(0,(H358-Constantes!$D$14)*(1-EXP(-Constantes!$D$22)))</f>
        <v>0.35228505976013053</v>
      </c>
      <c r="J358" s="75">
        <f t="shared" si="55"/>
        <v>101.38261084353255</v>
      </c>
      <c r="K358" s="75">
        <f>MAX(0,(J358-Constantes!$D$13)*(1-EXP(-Constantes!$D$23)))</f>
        <v>0.1822380047846065</v>
      </c>
      <c r="L358" s="75">
        <f t="shared" si="56"/>
        <v>0.53452306454473697</v>
      </c>
      <c r="M358" s="75">
        <f>0.0526*F358*Observaciones!$F357^1.218</f>
        <v>0</v>
      </c>
      <c r="N358" s="75">
        <f>M358*Constantes!$D$35</f>
        <v>0</v>
      </c>
      <c r="O358" s="75">
        <f t="shared" si="57"/>
        <v>0</v>
      </c>
      <c r="P358" s="15"/>
      <c r="Q358" s="74">
        <v>352</v>
      </c>
      <c r="R358" s="140">
        <f>ETo!$I357*((1-Constantes!$E$19)*ETo!$K357+ETo!$L357)</f>
        <v>2.5289918574645749</v>
      </c>
      <c r="S358" s="75">
        <f>MIN(R358*Constantes!$E$17,0.8*(AB357+Observaciones!$F357-Y358-AA358-Constantes!$D$14))</f>
        <v>1.6047991739974388</v>
      </c>
      <c r="T358" s="75">
        <f>IF(Observaciones!$F357&gt;0.05*Constantes!$E$18,((Observaciones!$F357-0.05*Constantes!$E$18)^2)/(Observaciones!$F357+0.95*Constantes!$E$18),0)</f>
        <v>0</v>
      </c>
      <c r="U358" s="75">
        <f>(T358*Escenarios!$E$9*10000)/1000</f>
        <v>0</v>
      </c>
      <c r="V358" s="75">
        <f>(Observaciones!$F357*Constantes!$E$28)/1000</f>
        <v>2.4</v>
      </c>
      <c r="W358" s="75">
        <f>(R358*Constantes!$E$28)/1000</f>
        <v>10.1159674298583</v>
      </c>
      <c r="X358" s="75">
        <f t="shared" si="58"/>
        <v>0</v>
      </c>
      <c r="Y358" s="75">
        <f>IF(X358&gt;Constantes!$E$29,1000*((X358-Constantes!$E$29)/(Escenarios!$E$9*10000)),0)</f>
        <v>0</v>
      </c>
      <c r="Z358" s="75">
        <f>W358*1000/Escenarios!$E$9/10000+S358</f>
        <v>1.6250311088571554</v>
      </c>
      <c r="AA358" s="75">
        <f>MAX(0,AB357+Observaciones!$F357-Y358-Constantes!$D$13)</f>
        <v>0</v>
      </c>
      <c r="AB358" s="75">
        <f>AB357+Observaciones!$F357-Y358-Z358-AA358-AC357</f>
        <v>34.738584700130914</v>
      </c>
      <c r="AC358" s="75">
        <f>MAX(0,(AB358-Constantes!$D$14)*(1-EXP(-Constantes!$D$22)))</f>
        <v>0.37500164474936709</v>
      </c>
      <c r="AD358" s="75">
        <f t="shared" si="59"/>
        <v>102.86515123476273</v>
      </c>
      <c r="AE358" s="75">
        <f>MAX(0,(AD358-Constantes!$D$13)*(1-EXP(-Constantes!$D$23)))</f>
        <v>0.19247865930180758</v>
      </c>
      <c r="AF358" s="75">
        <f t="shared" si="60"/>
        <v>0.56748030405117467</v>
      </c>
      <c r="AG358" s="75">
        <f>0.0526*Y358*Observaciones!$F357^1.218</f>
        <v>0</v>
      </c>
      <c r="AH358" s="75">
        <f>AG358*Constantes!$E$35</f>
        <v>0</v>
      </c>
      <c r="AI358" s="75">
        <f t="shared" si="61"/>
        <v>0</v>
      </c>
      <c r="AJ358" s="15"/>
      <c r="AK358" s="74">
        <v>352</v>
      </c>
      <c r="AL358" s="140">
        <f>ETo!$I357*((1-Constantes!$F$19)*ETo!$K357+ETo!$L357)</f>
        <v>2.4717097488305662</v>
      </c>
      <c r="AM358" s="75">
        <f>MIN(AL358*Constantes!$F$17,0.8*(AV357+Observaciones!$F357-AS358-AU358-Constantes!$D$14))</f>
        <v>1.5684501915563294</v>
      </c>
      <c r="AN358" s="75">
        <f>IF(Observaciones!$F357&gt;0.05*Constantes!$F$18,((Observaciones!$F357-0.05*Constantes!$F$18)^2)/(Observaciones!$F357+0.95*Constantes!$F$18),0)</f>
        <v>0</v>
      </c>
      <c r="AO358" s="75">
        <f>(AN358*Escenarios!$F$9*10000)/1000</f>
        <v>0</v>
      </c>
      <c r="AP358" s="75">
        <f>(Observaciones!$F357*Constantes!$F$28)/1000</f>
        <v>0.6</v>
      </c>
      <c r="AQ358" s="75">
        <f>(AL358*Constantes!$F$28)/1000</f>
        <v>2.4717097488305662</v>
      </c>
      <c r="AR358" s="75">
        <f t="shared" si="62"/>
        <v>0</v>
      </c>
      <c r="AS358" s="75">
        <f>IF(AR358&gt;Constantes!$F$29,1000*((AR358-Constantes!$F$29)/(Escenarios!$F$9*10000)),0)</f>
        <v>0</v>
      </c>
      <c r="AT358" s="75">
        <f>AQ358*1000/Escenarios!$F$9/10000+AM358</f>
        <v>1.5733936110539906</v>
      </c>
      <c r="AU358" s="75">
        <f>MAX(0,AV357+Observaciones!$F357-AS358-Constantes!$D$13)</f>
        <v>0</v>
      </c>
      <c r="AV358" s="75">
        <f>AV357+Observaciones!$F357-AS358-AT358-AU358-AW357</f>
        <v>36.430520764592451</v>
      </c>
      <c r="AW358" s="75">
        <f>MAX(0,(AV358-Constantes!$D$14)*(1-EXP(-Constantes!$D$22)))</f>
        <v>0.39829502852715193</v>
      </c>
      <c r="AX358" s="75">
        <f t="shared" si="63"/>
        <v>103.14762756658912</v>
      </c>
      <c r="AY358" s="75">
        <f>MAX(0,(AX358-Constantes!$D$13)*(1-EXP(-Constantes!$D$23)))</f>
        <v>0.19442986585282768</v>
      </c>
      <c r="AZ358" s="75">
        <f t="shared" si="64"/>
        <v>0.59272489437997966</v>
      </c>
      <c r="BA358" s="75">
        <f>0.0526*AS358*Observaciones!$F357^1.218</f>
        <v>0</v>
      </c>
      <c r="BB358" s="75">
        <f>BA358*Constantes!$F$35</f>
        <v>0</v>
      </c>
      <c r="BC358" s="75">
        <f t="shared" si="65"/>
        <v>0</v>
      </c>
      <c r="BD358" s="15"/>
      <c r="BE358" s="74">
        <v>352</v>
      </c>
      <c r="BF358" s="75">
        <f>0.0526*Observaciones!$F357^2.218</f>
        <v>1.6940460723560119E-2</v>
      </c>
      <c r="BG358" s="75">
        <f>IF(Observaciones!$F357&gt;0.05*$BK$7,((Observaciones!$F357-0.05*$BK$7)^2)/(Observaciones!$F357+0.95*$BK$7),0)</f>
        <v>0</v>
      </c>
      <c r="BH358" s="75">
        <f>0.0526*BG358*Observaciones!$F357^1.218</f>
        <v>0</v>
      </c>
      <c r="BI358" s="28"/>
      <c r="BJ358" s="28"/>
      <c r="BK358" s="103"/>
      <c r="BL358" s="38"/>
    </row>
    <row r="359" spans="2:64" s="2" customFormat="1">
      <c r="B359" s="37"/>
      <c r="C359" s="74">
        <v>353</v>
      </c>
      <c r="D359" s="140">
        <f>ETo!$I358*((1-Constantes!$D$19)*ETo!$K358+ETo!$L358)</f>
        <v>2.5289806684757989</v>
      </c>
      <c r="E359" s="75">
        <f>MIN(D359*Constantes!$D$17,0.8*(H358+Observaciones!$F358-F359-G359-Constantes!$D$14))</f>
        <v>1.604792073903426</v>
      </c>
      <c r="F359" s="75">
        <f>IF(Observaciones!$F358&gt;0.05*Constantes!$D$18,((Observaciones!$F358-0.05*Constantes!$D$18)^2)/(Observaciones!$F358+0.95*Constantes!$D$18),0)</f>
        <v>1.492345856454472</v>
      </c>
      <c r="G359" s="75">
        <f>MAX(0,H358+Observaciones!$F358-F359-Constantes!$D$13)</f>
        <v>0</v>
      </c>
      <c r="H359" s="75">
        <f>H358+Observaciones!$F358-F359-E359-G359-I358</f>
        <v>46.839121948879054</v>
      </c>
      <c r="I359" s="75">
        <f>MAX(0,(H359-Constantes!$D$14)*(1-EXP(-Constantes!$D$22)))</f>
        <v>0.54159331684199696</v>
      </c>
      <c r="J359" s="75">
        <f t="shared" si="55"/>
        <v>101.20037283874794</v>
      </c>
      <c r="K359" s="75">
        <f>MAX(0,(J359-Constantes!$D$13)*(1-EXP(-Constantes!$D$23)))</f>
        <v>0.18097919493501136</v>
      </c>
      <c r="L359" s="75">
        <f t="shared" si="56"/>
        <v>2.2149183682314804</v>
      </c>
      <c r="M359" s="75">
        <f>0.0526*F359*Observaciones!$F358^1.218</f>
        <v>2.5103187884940685</v>
      </c>
      <c r="N359" s="75">
        <f>M359*Constantes!$D$35</f>
        <v>1.1529641949872629E-2</v>
      </c>
      <c r="O359" s="75">
        <f t="shared" si="57"/>
        <v>520.54478012562447</v>
      </c>
      <c r="P359" s="15"/>
      <c r="Q359" s="74">
        <v>353</v>
      </c>
      <c r="R359" s="140">
        <f>ETo!$I358*((1-Constantes!$E$19)*ETo!$K358+ETo!$L358)</f>
        <v>2.5289806684757989</v>
      </c>
      <c r="S359" s="75">
        <f>MIN(R359*Constantes!$E$17,0.8*(AB358+Observaciones!$F358-Y359-AA359-Constantes!$D$14))</f>
        <v>1.604792073903426</v>
      </c>
      <c r="T359" s="75">
        <f>IF(Observaciones!$F358&gt;0.05*Constantes!$E$18,((Observaciones!$F358-0.05*Constantes!$E$18)^2)/(Observaciones!$F358+0.95*Constantes!$E$18),0)</f>
        <v>1.492345856454472</v>
      </c>
      <c r="U359" s="75">
        <f>(T359*Escenarios!$E$9*10000)/1000</f>
        <v>746.17292822723607</v>
      </c>
      <c r="V359" s="75">
        <f>(Observaciones!$F358*Constantes!$E$28)/1000</f>
        <v>68.8</v>
      </c>
      <c r="W359" s="75">
        <f>(R359*Constantes!$E$28)/1000</f>
        <v>10.115922673903196</v>
      </c>
      <c r="X359" s="75">
        <f t="shared" si="58"/>
        <v>804.85700555333278</v>
      </c>
      <c r="Y359" s="75">
        <f>IF(X359&gt;Constantes!$E$29,1000*((X359-Constantes!$E$29)/(Escenarios!$E$9*10000)),0)</f>
        <v>0.58030224640078309</v>
      </c>
      <c r="Z359" s="75">
        <f>W359*1000/Escenarios!$E$9/10000+S359</f>
        <v>1.6250239192512324</v>
      </c>
      <c r="AA359" s="75">
        <f>MAX(0,AB358+Observaciones!$F358-Y359-Constantes!$D$13)</f>
        <v>0</v>
      </c>
      <c r="AB359" s="75">
        <f>AB358+Observaciones!$F358-Y359-Z359-AA359-AC358</f>
        <v>49.358256889729532</v>
      </c>
      <c r="AC359" s="75">
        <f>MAX(0,(AB359-Constantes!$D$14)*(1-EXP(-Constantes!$D$22)))</f>
        <v>0.57627499199378962</v>
      </c>
      <c r="AD359" s="75">
        <f t="shared" si="59"/>
        <v>102.67267257546092</v>
      </c>
      <c r="AE359" s="75">
        <f>MAX(0,(AD359-Constantes!$D$13)*(1-EXP(-Constantes!$D$23)))</f>
        <v>0.19114911208440707</v>
      </c>
      <c r="AF359" s="75">
        <f t="shared" si="60"/>
        <v>1.3477263504789798</v>
      </c>
      <c r="AG359" s="75">
        <f>0.0526*Y359*Observaciones!$F358^1.218</f>
        <v>0.97614344948572729</v>
      </c>
      <c r="AH359" s="75">
        <f>AG359*Constantes!$E$35</f>
        <v>4.4833287771532792E-3</v>
      </c>
      <c r="AI359" s="75">
        <f t="shared" si="61"/>
        <v>332.65868665103352</v>
      </c>
      <c r="AJ359" s="15"/>
      <c r="AK359" s="74">
        <v>353</v>
      </c>
      <c r="AL359" s="140">
        <f>ETo!$I358*((1-Constantes!$F$19)*ETo!$K358+ETo!$L358)</f>
        <v>2.4716987458819832</v>
      </c>
      <c r="AM359" s="75">
        <f>MIN(AL359*Constantes!$F$17,0.8*(AV358+Observaciones!$F358-AS359-AU359-Constantes!$D$14))</f>
        <v>1.568443209516136</v>
      </c>
      <c r="AN359" s="75">
        <f>IF(Observaciones!$F358&gt;0.05*Constantes!$F$18,((Observaciones!$F358-0.05*Constantes!$F$18)^2)/(Observaciones!$F358+0.95*Constantes!$F$18),0)</f>
        <v>1.0887754656697548</v>
      </c>
      <c r="AO359" s="75">
        <f>(AN359*Escenarios!$F$9*10000)/1000</f>
        <v>544.3877328348774</v>
      </c>
      <c r="AP359" s="75">
        <f>(Observaciones!$F358*Constantes!$F$28)/1000</f>
        <v>17.2</v>
      </c>
      <c r="AQ359" s="75">
        <f>(AL359*Constantes!$F$28)/1000</f>
        <v>2.4716987458819832</v>
      </c>
      <c r="AR359" s="75">
        <f t="shared" si="62"/>
        <v>559.11603408899543</v>
      </c>
      <c r="AS359" s="75">
        <f>IF(AR359&gt;Constantes!$F$29,1000*((AR359-Constantes!$F$29)/(Escenarios!$F$9*10000)),0)</f>
        <v>0.86087912700152025</v>
      </c>
      <c r="AT359" s="75">
        <f>AQ359*1000/Escenarios!$F$9/10000+AM359</f>
        <v>1.5733866070078999</v>
      </c>
      <c r="AU359" s="75">
        <f>MAX(0,AV358+Observaciones!$F358-AS359-Constantes!$D$13)</f>
        <v>0</v>
      </c>
      <c r="AV359" s="75">
        <f>AV358+Observaciones!$F358-AS359-AT359-AU359-AW358</f>
        <v>50.797960002055881</v>
      </c>
      <c r="AW359" s="75">
        <f>MAX(0,(AV359-Constantes!$D$14)*(1-EXP(-Constantes!$D$22)))</f>
        <v>0.59609581018301694</v>
      </c>
      <c r="AX359" s="75">
        <f t="shared" si="63"/>
        <v>102.9531977007363</v>
      </c>
      <c r="AY359" s="75">
        <f>MAX(0,(AX359-Constantes!$D$13)*(1-EXP(-Constantes!$D$23)))</f>
        <v>0.1930868406672728</v>
      </c>
      <c r="AZ359" s="75">
        <f t="shared" si="64"/>
        <v>1.6500617778518101</v>
      </c>
      <c r="BA359" s="75">
        <f>0.0526*AS359*Observaciones!$F358^1.218</f>
        <v>1.4481100596001266</v>
      </c>
      <c r="BB359" s="75">
        <f>BA359*Constantes!$F$35</f>
        <v>2.2622530586870987E-3</v>
      </c>
      <c r="BC359" s="75">
        <f t="shared" si="65"/>
        <v>137.10111276150465</v>
      </c>
      <c r="BD359" s="15"/>
      <c r="BE359" s="74">
        <v>353</v>
      </c>
      <c r="BF359" s="75">
        <f>0.0526*Observaciones!$F358^2.218</f>
        <v>28.932625085098845</v>
      </c>
      <c r="BG359" s="75">
        <f>IF(Observaciones!$F358&gt;0.05*$BK$7,((Observaciones!$F358-0.05*$BK$7)^2)/(Observaciones!$F358+0.95*$BK$7),0)</f>
        <v>4.7753082397961304</v>
      </c>
      <c r="BH359" s="75">
        <f>0.0526*BG359*Observaciones!$F358^1.218</f>
        <v>8.0326862190584158</v>
      </c>
      <c r="BI359" s="28"/>
      <c r="BJ359" s="28"/>
      <c r="BK359" s="103"/>
      <c r="BL359" s="38"/>
    </row>
    <row r="360" spans="2:64" s="2" customFormat="1">
      <c r="B360" s="37"/>
      <c r="C360" s="74">
        <v>354</v>
      </c>
      <c r="D360" s="140">
        <f>ETo!$I359*((1-Constantes!$D$19)*ETo!$K359+ETo!$L359)</f>
        <v>2.5771858470023234</v>
      </c>
      <c r="E360" s="75">
        <f>MIN(D360*Constantes!$D$17,0.8*(H359+Observaciones!$F359-F360-G360-Constantes!$D$14))</f>
        <v>1.6353811920349972</v>
      </c>
      <c r="F360" s="75">
        <f>IF(Observaciones!$F359&gt;0.05*Constantes!$D$18,((Observaciones!$F359-0.05*Constantes!$D$18)^2)/(Observaciones!$F359+0.95*Constantes!$D$18),0)</f>
        <v>0</v>
      </c>
      <c r="G360" s="75">
        <f>MAX(0,H359+Observaciones!$F359-F360-Constantes!$D$13)</f>
        <v>0</v>
      </c>
      <c r="H360" s="75">
        <f>H359+Observaciones!$F359-F360-E360-G360-I359</f>
        <v>44.662147440002059</v>
      </c>
      <c r="I360" s="75">
        <f>MAX(0,(H360-Constantes!$D$14)*(1-EXP(-Constantes!$D$22)))</f>
        <v>0.51162226546786316</v>
      </c>
      <c r="J360" s="75">
        <f t="shared" si="55"/>
        <v>101.01939364381293</v>
      </c>
      <c r="K360" s="75">
        <f>MAX(0,(J360-Constantes!$D$13)*(1-EXP(-Constantes!$D$23)))</f>
        <v>0.17972908032019624</v>
      </c>
      <c r="L360" s="75">
        <f t="shared" si="56"/>
        <v>0.69135134578805935</v>
      </c>
      <c r="M360" s="75">
        <f>0.0526*F360*Observaciones!$F359^1.218</f>
        <v>0</v>
      </c>
      <c r="N360" s="75">
        <f>M360*Constantes!$D$35</f>
        <v>0</v>
      </c>
      <c r="O360" s="75">
        <f t="shared" si="57"/>
        <v>0</v>
      </c>
      <c r="P360" s="15"/>
      <c r="Q360" s="74">
        <v>354</v>
      </c>
      <c r="R360" s="140">
        <f>ETo!$I359*((1-Constantes!$E$19)*ETo!$K359+ETo!$L359)</f>
        <v>2.5771858470023234</v>
      </c>
      <c r="S360" s="75">
        <f>MIN(R360*Constantes!$E$17,0.8*(AB359+Observaciones!$F359-Y360-AA360-Constantes!$D$14))</f>
        <v>1.6353811920349972</v>
      </c>
      <c r="T360" s="75">
        <f>IF(Observaciones!$F359&gt;0.05*Constantes!$E$18,((Observaciones!$F359-0.05*Constantes!$E$18)^2)/(Observaciones!$F359+0.95*Constantes!$E$18),0)</f>
        <v>0</v>
      </c>
      <c r="U360" s="75">
        <f>(T360*Escenarios!$E$9*10000)/1000</f>
        <v>0</v>
      </c>
      <c r="V360" s="75">
        <f>(Observaciones!$F359*Constantes!$E$28)/1000</f>
        <v>0</v>
      </c>
      <c r="W360" s="75">
        <f>(R360*Constantes!$E$28)/1000</f>
        <v>10.308743388009294</v>
      </c>
      <c r="X360" s="75">
        <f t="shared" si="58"/>
        <v>0</v>
      </c>
      <c r="Y360" s="75">
        <f>IF(X360&gt;Constantes!$E$29,1000*((X360-Constantes!$E$29)/(Escenarios!$E$9*10000)),0)</f>
        <v>0</v>
      </c>
      <c r="Z360" s="75">
        <f>W360*1000/Escenarios!$E$9/10000+S360</f>
        <v>1.6559986788110157</v>
      </c>
      <c r="AA360" s="75">
        <f>MAX(0,AB359+Observaciones!$F359-Y360-Constantes!$D$13)</f>
        <v>0</v>
      </c>
      <c r="AB360" s="75">
        <f>AB359+Observaciones!$F359-Y360-Z360-AA360-AC359</f>
        <v>47.125983218924723</v>
      </c>
      <c r="AC360" s="75">
        <f>MAX(0,(AB360-Constantes!$D$14)*(1-EXP(-Constantes!$D$22)))</f>
        <v>0.54554262071612603</v>
      </c>
      <c r="AD360" s="75">
        <f t="shared" si="59"/>
        <v>102.48152346337652</v>
      </c>
      <c r="AE360" s="75">
        <f>MAX(0,(AD360-Constantes!$D$13)*(1-EXP(-Constantes!$D$23)))</f>
        <v>0.18982874872047753</v>
      </c>
      <c r="AF360" s="75">
        <f t="shared" si="60"/>
        <v>0.73537136943660353</v>
      </c>
      <c r="AG360" s="75">
        <f>0.0526*Y360*Observaciones!$F359^1.218</f>
        <v>0</v>
      </c>
      <c r="AH360" s="75">
        <f>AG360*Constantes!$E$35</f>
        <v>0</v>
      </c>
      <c r="AI360" s="75">
        <f t="shared" si="61"/>
        <v>0</v>
      </c>
      <c r="AJ360" s="15"/>
      <c r="AK360" s="74">
        <v>354</v>
      </c>
      <c r="AL360" s="140">
        <f>ETo!$I359*((1-Constantes!$F$19)*ETo!$K359+ETo!$L359)</f>
        <v>2.5189442400632722</v>
      </c>
      <c r="AM360" s="75">
        <f>MIN(AL360*Constantes!$F$17,0.8*(AV359+Observaciones!$F359-AS360-AU360-Constantes!$D$14))</f>
        <v>1.5984233495523501</v>
      </c>
      <c r="AN360" s="75">
        <f>IF(Observaciones!$F359&gt;0.05*Constantes!$F$18,((Observaciones!$F359-0.05*Constantes!$F$18)^2)/(Observaciones!$F359+0.95*Constantes!$F$18),0)</f>
        <v>0</v>
      </c>
      <c r="AO360" s="75">
        <f>(AN360*Escenarios!$F$9*10000)/1000</f>
        <v>0</v>
      </c>
      <c r="AP360" s="75">
        <f>(Observaciones!$F359*Constantes!$F$28)/1000</f>
        <v>0</v>
      </c>
      <c r="AQ360" s="75">
        <f>(AL360*Constantes!$F$28)/1000</f>
        <v>2.5189442400632727</v>
      </c>
      <c r="AR360" s="75">
        <f t="shared" si="62"/>
        <v>0</v>
      </c>
      <c r="AS360" s="75">
        <f>IF(AR360&gt;Constantes!$F$29,1000*((AR360-Constantes!$F$29)/(Escenarios!$F$9*10000)),0)</f>
        <v>0</v>
      </c>
      <c r="AT360" s="75">
        <f>AQ360*1000/Escenarios!$F$9/10000+AM360</f>
        <v>1.6034612380324766</v>
      </c>
      <c r="AU360" s="75">
        <f>MAX(0,AV359+Observaciones!$F359-AS360-Constantes!$D$13)</f>
        <v>0</v>
      </c>
      <c r="AV360" s="75">
        <f>AV359+Observaciones!$F359-AS360-AT360-AU360-AW359</f>
        <v>48.598402953840392</v>
      </c>
      <c r="AW360" s="75">
        <f>MAX(0,(AV360-Constantes!$D$14)*(1-EXP(-Constantes!$D$22)))</f>
        <v>0.56581385831651976</v>
      </c>
      <c r="AX360" s="75">
        <f t="shared" si="63"/>
        <v>102.76011086006902</v>
      </c>
      <c r="AY360" s="75">
        <f>MAX(0,(AX360-Constantes!$D$13)*(1-EXP(-Constantes!$D$23)))</f>
        <v>0.19175309243431526</v>
      </c>
      <c r="AZ360" s="75">
        <f t="shared" si="64"/>
        <v>0.75756695075083502</v>
      </c>
      <c r="BA360" s="75">
        <f>0.0526*AS360*Observaciones!$F359^1.218</f>
        <v>0</v>
      </c>
      <c r="BB360" s="75">
        <f>BA360*Constantes!$F$35</f>
        <v>0</v>
      </c>
      <c r="BC360" s="75">
        <f t="shared" si="65"/>
        <v>0</v>
      </c>
      <c r="BD360" s="15"/>
      <c r="BE360" s="74">
        <v>354</v>
      </c>
      <c r="BF360" s="75">
        <f>0.0526*Observaciones!$F359^2.218</f>
        <v>0</v>
      </c>
      <c r="BG360" s="75">
        <f>IF(Observaciones!$F359&gt;0.05*$BK$7,((Observaciones!$F359-0.05*$BK$7)^2)/(Observaciones!$F359+0.95*$BK$7),0)</f>
        <v>0</v>
      </c>
      <c r="BH360" s="75">
        <f>0.0526*BG360*Observaciones!$F359^1.218</f>
        <v>0</v>
      </c>
      <c r="BI360" s="28"/>
      <c r="BJ360" s="28"/>
      <c r="BK360" s="103"/>
      <c r="BL360" s="38"/>
    </row>
    <row r="361" spans="2:64" s="2" customFormat="1">
      <c r="B361" s="37"/>
      <c r="C361" s="74">
        <v>355</v>
      </c>
      <c r="D361" s="140">
        <f>ETo!$I360*((1-Constantes!$D$19)*ETo!$K360+ETo!$L360)</f>
        <v>2.5771812197499866</v>
      </c>
      <c r="E361" s="75">
        <f>MIN(D361*Constantes!$D$17,0.8*(H360+Observaciones!$F360-F361-G361-Constantes!$D$14))</f>
        <v>1.6353782557619103</v>
      </c>
      <c r="F361" s="75">
        <f>IF(Observaciones!$F360&gt;0.05*Constantes!$D$18,((Observaciones!$F360-0.05*Constantes!$D$18)^2)/(Observaciones!$F360+0.95*Constantes!$D$18),0)</f>
        <v>0</v>
      </c>
      <c r="G361" s="75">
        <f>MAX(0,H360+Observaciones!$F360-F361-Constantes!$D$13)</f>
        <v>0</v>
      </c>
      <c r="H361" s="75">
        <f>H360+Observaciones!$F360-F361-E361-G361-I360</f>
        <v>42.515146918772288</v>
      </c>
      <c r="I361" s="75">
        <f>MAX(0,(H361-Constantes!$D$14)*(1-EXP(-Constantes!$D$22)))</f>
        <v>0.48206387483918112</v>
      </c>
      <c r="J361" s="75">
        <f t="shared" si="55"/>
        <v>100.83966456349273</v>
      </c>
      <c r="K361" s="75">
        <f>MAX(0,(J361-Constantes!$D$13)*(1-EXP(-Constantes!$D$23)))</f>
        <v>0.17848760087778712</v>
      </c>
      <c r="L361" s="75">
        <f t="shared" si="56"/>
        <v>0.66055147571696826</v>
      </c>
      <c r="M361" s="75">
        <f>0.0526*F361*Observaciones!$F360^1.218</f>
        <v>0</v>
      </c>
      <c r="N361" s="75">
        <f>M361*Constantes!$D$35</f>
        <v>0</v>
      </c>
      <c r="O361" s="75">
        <f t="shared" si="57"/>
        <v>0</v>
      </c>
      <c r="P361" s="15"/>
      <c r="Q361" s="74">
        <v>355</v>
      </c>
      <c r="R361" s="140">
        <f>ETo!$I360*((1-Constantes!$E$19)*ETo!$K360+ETo!$L360)</f>
        <v>2.5771812197499866</v>
      </c>
      <c r="S361" s="75">
        <f>MIN(R361*Constantes!$E$17,0.8*(AB360+Observaciones!$F360-Y361-AA361-Constantes!$D$14))</f>
        <v>1.6353782557619103</v>
      </c>
      <c r="T361" s="75">
        <f>IF(Observaciones!$F360&gt;0.05*Constantes!$E$18,((Observaciones!$F360-0.05*Constantes!$E$18)^2)/(Observaciones!$F360+0.95*Constantes!$E$18),0)</f>
        <v>0</v>
      </c>
      <c r="U361" s="75">
        <f>(T361*Escenarios!$E$9*10000)/1000</f>
        <v>0</v>
      </c>
      <c r="V361" s="75">
        <f>(Observaciones!$F360*Constantes!$E$28)/1000</f>
        <v>0</v>
      </c>
      <c r="W361" s="75">
        <f>(R361*Constantes!$E$28)/1000</f>
        <v>10.308724878999946</v>
      </c>
      <c r="X361" s="75">
        <f t="shared" si="58"/>
        <v>0</v>
      </c>
      <c r="Y361" s="75">
        <f>IF(X361&gt;Constantes!$E$29,1000*((X361-Constantes!$E$29)/(Escenarios!$E$9*10000)),0)</f>
        <v>0</v>
      </c>
      <c r="Z361" s="75">
        <f>W361*1000/Escenarios!$E$9/10000+S361</f>
        <v>1.6559957055199102</v>
      </c>
      <c r="AA361" s="75">
        <f>MAX(0,AB360+Observaciones!$F360-Y361-Constantes!$D$13)</f>
        <v>0</v>
      </c>
      <c r="AB361" s="75">
        <f>AB360+Observaciones!$F360-Y361-Z361-AA361-AC360</f>
        <v>44.924444892688683</v>
      </c>
      <c r="AC361" s="75">
        <f>MAX(0,(AB361-Constantes!$D$14)*(1-EXP(-Constantes!$D$22)))</f>
        <v>0.51523339200963902</v>
      </c>
      <c r="AD361" s="75">
        <f t="shared" si="59"/>
        <v>102.29169471465605</v>
      </c>
      <c r="AE361" s="75">
        <f>MAX(0,(AD361-Constantes!$D$13)*(1-EXP(-Constantes!$D$23)))</f>
        <v>0.18851750577250911</v>
      </c>
      <c r="AF361" s="75">
        <f t="shared" si="60"/>
        <v>0.70375089778214817</v>
      </c>
      <c r="AG361" s="75">
        <f>0.0526*Y361*Observaciones!$F360^1.218</f>
        <v>0</v>
      </c>
      <c r="AH361" s="75">
        <f>AG361*Constantes!$E$35</f>
        <v>0</v>
      </c>
      <c r="AI361" s="75">
        <f t="shared" si="61"/>
        <v>0</v>
      </c>
      <c r="AJ361" s="15"/>
      <c r="AK361" s="74">
        <v>355</v>
      </c>
      <c r="AL361" s="140">
        <f>ETo!$I360*((1-Constantes!$F$19)*ETo!$K360+ETo!$L360)</f>
        <v>2.5189396897486236</v>
      </c>
      <c r="AM361" s="75">
        <f>MIN(AL361*Constantes!$F$17,0.8*(AV360+Observaciones!$F360-AS361-AU361-Constantes!$D$14))</f>
        <v>1.5984204621009066</v>
      </c>
      <c r="AN361" s="75">
        <f>IF(Observaciones!$F360&gt;0.05*Constantes!$F$18,((Observaciones!$F360-0.05*Constantes!$F$18)^2)/(Observaciones!$F360+0.95*Constantes!$F$18),0)</f>
        <v>0</v>
      </c>
      <c r="AO361" s="75">
        <f>(AN361*Escenarios!$F$9*10000)/1000</f>
        <v>0</v>
      </c>
      <c r="AP361" s="75">
        <f>(Observaciones!$F360*Constantes!$F$28)/1000</f>
        <v>0</v>
      </c>
      <c r="AQ361" s="75">
        <f>(AL361*Constantes!$F$28)/1000</f>
        <v>2.5189396897486236</v>
      </c>
      <c r="AR361" s="75">
        <f t="shared" si="62"/>
        <v>0</v>
      </c>
      <c r="AS361" s="75">
        <f>IF(AR361&gt;Constantes!$F$29,1000*((AR361-Constantes!$F$29)/(Escenarios!$F$9*10000)),0)</f>
        <v>0</v>
      </c>
      <c r="AT361" s="75">
        <f>AQ361*1000/Escenarios!$F$9/10000+AM361</f>
        <v>1.6034583414804038</v>
      </c>
      <c r="AU361" s="75">
        <f>MAX(0,AV360+Observaciones!$F360-AS361-Constantes!$D$13)</f>
        <v>0</v>
      </c>
      <c r="AV361" s="75">
        <f>AV360+Observaciones!$F360-AS361-AT361-AU361-AW360</f>
        <v>46.42913075404347</v>
      </c>
      <c r="AW361" s="75">
        <f>MAX(0,(AV361-Constantes!$D$14)*(1-EXP(-Constantes!$D$22)))</f>
        <v>0.53594884690757472</v>
      </c>
      <c r="AX361" s="75">
        <f t="shared" si="63"/>
        <v>102.56835776763471</v>
      </c>
      <c r="AY361" s="75">
        <f>MAX(0,(AX361-Constantes!$D$13)*(1-EXP(-Constantes!$D$23)))</f>
        <v>0.19042855707336279</v>
      </c>
      <c r="AZ361" s="75">
        <f t="shared" si="64"/>
        <v>0.72637740398093753</v>
      </c>
      <c r="BA361" s="75">
        <f>0.0526*AS361*Observaciones!$F360^1.218</f>
        <v>0</v>
      </c>
      <c r="BB361" s="75">
        <f>BA361*Constantes!$F$35</f>
        <v>0</v>
      </c>
      <c r="BC361" s="75">
        <f t="shared" si="65"/>
        <v>0</v>
      </c>
      <c r="BD361" s="15"/>
      <c r="BE361" s="74">
        <v>355</v>
      </c>
      <c r="BF361" s="75">
        <f>0.0526*Observaciones!$F360^2.218</f>
        <v>0</v>
      </c>
      <c r="BG361" s="75">
        <f>IF(Observaciones!$F360&gt;0.05*$BK$7,((Observaciones!$F360-0.05*$BK$7)^2)/(Observaciones!$F360+0.95*$BK$7),0)</f>
        <v>0</v>
      </c>
      <c r="BH361" s="75">
        <f>0.0526*BG361*Observaciones!$F360^1.218</f>
        <v>0</v>
      </c>
      <c r="BI361" s="28"/>
      <c r="BJ361" s="28"/>
      <c r="BK361" s="103"/>
      <c r="BL361" s="38"/>
    </row>
    <row r="362" spans="2:64" s="2" customFormat="1">
      <c r="B362" s="37"/>
      <c r="C362" s="74">
        <v>356</v>
      </c>
      <c r="D362" s="140">
        <f>ETo!$I361*((1-Constantes!$D$19)*ETo!$K361+ETo!$L361)</f>
        <v>2.5878927310011646</v>
      </c>
      <c r="E362" s="75">
        <f>MIN(D362*Constantes!$D$17,0.8*(H361+Observaciones!$F361-F362-G362-Constantes!$D$14))</f>
        <v>1.6421753612398964</v>
      </c>
      <c r="F362" s="75">
        <f>IF(Observaciones!$F361&gt;0.05*Constantes!$D$18,((Observaciones!$F361-0.05*Constantes!$D$18)^2)/(Observaciones!$F361+0.95*Constantes!$D$18),0)</f>
        <v>0.92528108336007842</v>
      </c>
      <c r="G362" s="75">
        <f>MAX(0,H361+Observaciones!$F361-F362-Constantes!$D$13)</f>
        <v>0</v>
      </c>
      <c r="H362" s="75">
        <f>H361+Observaciones!$F361-F362-E362-G362-I361</f>
        <v>53.865626599333133</v>
      </c>
      <c r="I362" s="75">
        <f>MAX(0,(H362-Constantes!$D$14)*(1-EXP(-Constantes!$D$22)))</f>
        <v>0.63832928274358414</v>
      </c>
      <c r="J362" s="75">
        <f t="shared" si="55"/>
        <v>100.66117696261495</v>
      </c>
      <c r="K362" s="75">
        <f>MAX(0,(J362-Constantes!$D$13)*(1-EXP(-Constantes!$D$23)))</f>
        <v>0.17725469696029128</v>
      </c>
      <c r="L362" s="75">
        <f t="shared" si="56"/>
        <v>1.7408650630639539</v>
      </c>
      <c r="M362" s="75">
        <f>0.0526*F362*Observaciones!$F361^1.218</f>
        <v>1.2535594725085306</v>
      </c>
      <c r="N362" s="75">
        <f>M362*Constantes!$D$35</f>
        <v>5.7574726951571432E-3</v>
      </c>
      <c r="O362" s="75">
        <f t="shared" si="57"/>
        <v>330.72481132017708</v>
      </c>
      <c r="P362" s="15"/>
      <c r="Q362" s="74">
        <v>356</v>
      </c>
      <c r="R362" s="140">
        <f>ETo!$I361*((1-Constantes!$E$19)*ETo!$K361+ETo!$L361)</f>
        <v>2.5878927310011646</v>
      </c>
      <c r="S362" s="75">
        <f>MIN(R362*Constantes!$E$17,0.8*(AB361+Observaciones!$F361-Y362-AA362-Constantes!$D$14))</f>
        <v>1.6421753612398964</v>
      </c>
      <c r="T362" s="75">
        <f>IF(Observaciones!$F361&gt;0.05*Constantes!$E$18,((Observaciones!$F361-0.05*Constantes!$E$18)^2)/(Observaciones!$F361+0.95*Constantes!$E$18),0)</f>
        <v>0.92528108336007842</v>
      </c>
      <c r="U362" s="75">
        <f>(T362*Escenarios!$E$9*10000)/1000</f>
        <v>462.64054168003923</v>
      </c>
      <c r="V362" s="75">
        <f>(Observaciones!$F361*Constantes!$E$28)/1000</f>
        <v>57.6</v>
      </c>
      <c r="W362" s="75">
        <f>(R362*Constantes!$E$28)/1000</f>
        <v>10.351570924004658</v>
      </c>
      <c r="X362" s="75">
        <f t="shared" si="58"/>
        <v>509.88897075603455</v>
      </c>
      <c r="Y362" s="75">
        <f>IF(X362&gt;Constantes!$E$29,1000*((X362-Constantes!$E$29)/(Escenarios!$E$9*10000)),0)</f>
        <v>0</v>
      </c>
      <c r="Z362" s="75">
        <f>W362*1000/Escenarios!$E$9/10000+S362</f>
        <v>1.6628785030879056</v>
      </c>
      <c r="AA362" s="75">
        <f>MAX(0,AB361+Observaciones!$F361-Y362-Constantes!$D$13)</f>
        <v>0</v>
      </c>
      <c r="AB362" s="75">
        <f>AB361+Observaciones!$F361-Y362-Z362-AA362-AC361</f>
        <v>57.146332997591138</v>
      </c>
      <c r="AC362" s="75">
        <f>MAX(0,(AB362-Constantes!$D$14)*(1-EXP(-Constantes!$D$22)))</f>
        <v>0.6834957371989292</v>
      </c>
      <c r="AD362" s="75">
        <f t="shared" si="59"/>
        <v>102.10317720888354</v>
      </c>
      <c r="AE362" s="75">
        <f>MAX(0,(AD362-Constantes!$D$13)*(1-EXP(-Constantes!$D$23)))</f>
        <v>0.18721532024118689</v>
      </c>
      <c r="AF362" s="75">
        <f t="shared" si="60"/>
        <v>0.87071105744011612</v>
      </c>
      <c r="AG362" s="75">
        <f>0.0526*Y362*Observaciones!$F361^1.218</f>
        <v>0</v>
      </c>
      <c r="AH362" s="75">
        <f>AG362*Constantes!$E$35</f>
        <v>0</v>
      </c>
      <c r="AI362" s="75">
        <f t="shared" si="61"/>
        <v>0</v>
      </c>
      <c r="AJ362" s="15"/>
      <c r="AK362" s="74">
        <v>356</v>
      </c>
      <c r="AL362" s="140">
        <f>ETo!$I361*((1-Constantes!$F$19)*ETo!$K361+ETo!$L361)</f>
        <v>2.5294410426729401</v>
      </c>
      <c r="AM362" s="75">
        <f>MIN(AL362*Constantes!$F$17,0.8*(AV361+Observaciones!$F361-AS362-AU362-Constantes!$D$14))</f>
        <v>1.6050842093364133</v>
      </c>
      <c r="AN362" s="75">
        <f>IF(Observaciones!$F361&gt;0.05*Constantes!$F$18,((Observaciones!$F361-0.05*Constantes!$F$18)^2)/(Observaciones!$F361+0.95*Constantes!$F$18),0)</f>
        <v>0.64113065101664679</v>
      </c>
      <c r="AO362" s="75">
        <f>(AN362*Escenarios!$F$9*10000)/1000</f>
        <v>320.56532550832338</v>
      </c>
      <c r="AP362" s="75">
        <f>(Observaciones!$F361*Constantes!$F$28)/1000</f>
        <v>14.4</v>
      </c>
      <c r="AQ362" s="75">
        <f>(AL362*Constantes!$F$28)/1000</f>
        <v>2.5294410426729401</v>
      </c>
      <c r="AR362" s="75">
        <f t="shared" si="62"/>
        <v>332.43588446565042</v>
      </c>
      <c r="AS362" s="75">
        <f>IF(AR362&gt;Constantes!$F$29,1000*((AR362-Constantes!$F$29)/(Escenarios!$F$9*10000)),0)</f>
        <v>0.40751882775483023</v>
      </c>
      <c r="AT362" s="75">
        <f>AQ362*1000/Escenarios!$F$9/10000+AM362</f>
        <v>1.6101430914217592</v>
      </c>
      <c r="AU362" s="75">
        <f>MAX(0,AV361+Observaciones!$F361-AS362-Constantes!$D$13)</f>
        <v>0</v>
      </c>
      <c r="AV362" s="75">
        <f>AV361+Observaciones!$F361-AS362-AT362-AU362-AW361</f>
        <v>58.275519987959306</v>
      </c>
      <c r="AW362" s="75">
        <f>MAX(0,(AV362-Constantes!$D$14)*(1-EXP(-Constantes!$D$22)))</f>
        <v>0.69904158817758222</v>
      </c>
      <c r="AX362" s="75">
        <f t="shared" si="63"/>
        <v>102.37792921056135</v>
      </c>
      <c r="AY362" s="75">
        <f>MAX(0,(AX362-Constantes!$D$13)*(1-EXP(-Constantes!$D$23)))</f>
        <v>0.18911317094645988</v>
      </c>
      <c r="AZ362" s="75">
        <f t="shared" si="64"/>
        <v>1.2956735868788725</v>
      </c>
      <c r="BA362" s="75">
        <f>0.0526*AS362*Observaciones!$F361^1.218</f>
        <v>0.55210151373951732</v>
      </c>
      <c r="BB362" s="75">
        <f>BA362*Constantes!$F$35</f>
        <v>8.6249890323107799E-4</v>
      </c>
      <c r="BC362" s="75">
        <f t="shared" si="65"/>
        <v>66.567607147780009</v>
      </c>
      <c r="BD362" s="15"/>
      <c r="BE362" s="74">
        <v>356</v>
      </c>
      <c r="BF362" s="75">
        <f>0.0526*Observaciones!$F361^2.218</f>
        <v>19.508943529431356</v>
      </c>
      <c r="BG362" s="75">
        <f>IF(Observaciones!$F361&gt;0.05*$BK$7,((Observaciones!$F361-0.05*$BK$7)^2)/(Observaciones!$F361+0.95*$BK$7),0)</f>
        <v>3.3925456641945551</v>
      </c>
      <c r="BH362" s="75">
        <f>0.0526*BG362*Observaciones!$F361^1.218</f>
        <v>4.5961792905408876</v>
      </c>
      <c r="BI362" s="28"/>
      <c r="BJ362" s="28"/>
      <c r="BK362" s="103"/>
      <c r="BL362" s="38"/>
    </row>
    <row r="363" spans="2:64" s="2" customFormat="1">
      <c r="B363" s="37"/>
      <c r="C363" s="74">
        <v>357</v>
      </c>
      <c r="D363" s="140">
        <f>ETo!$I362*((1-Constantes!$D$19)*ETo!$K362+ETo!$L362)</f>
        <v>2.6682571117581975</v>
      </c>
      <c r="E363" s="75">
        <f>MIN(D363*Constantes!$D$17,0.8*(H362+Observaciones!$F362-F363-G363-Constantes!$D$14))</f>
        <v>1.6931714494546679</v>
      </c>
      <c r="F363" s="75">
        <f>IF(Observaciones!$F362&gt;0.05*Constantes!$D$18,((Observaciones!$F362-0.05*Constantes!$D$18)^2)/(Observaciones!$F362+0.95*Constantes!$D$18),0)</f>
        <v>0</v>
      </c>
      <c r="G363" s="75">
        <f>MAX(0,H362+Observaciones!$F362-F363-Constantes!$D$13)</f>
        <v>0</v>
      </c>
      <c r="H363" s="75">
        <f>H362+Observaciones!$F362-F363-E363-G363-I362</f>
        <v>53.734125867134885</v>
      </c>
      <c r="I363" s="75">
        <f>MAX(0,(H363-Constantes!$D$14)*(1-EXP(-Constantes!$D$22)))</f>
        <v>0.6365188733040712</v>
      </c>
      <c r="J363" s="75">
        <f t="shared" si="55"/>
        <v>100.48392226565466</v>
      </c>
      <c r="K363" s="75">
        <f>MAX(0,(J363-Constantes!$D$13)*(1-EXP(-Constantes!$D$23)))</f>
        <v>0.17603030933223127</v>
      </c>
      <c r="L363" s="75">
        <f t="shared" si="56"/>
        <v>0.81254918263630249</v>
      </c>
      <c r="M363" s="75">
        <f>0.0526*F363*Observaciones!$F362^1.218</f>
        <v>0</v>
      </c>
      <c r="N363" s="75">
        <f>M363*Constantes!$D$35</f>
        <v>0</v>
      </c>
      <c r="O363" s="75">
        <f t="shared" si="57"/>
        <v>0</v>
      </c>
      <c r="P363" s="15"/>
      <c r="Q363" s="74">
        <v>357</v>
      </c>
      <c r="R363" s="140">
        <f>ETo!$I362*((1-Constantes!$E$19)*ETo!$K362+ETo!$L362)</f>
        <v>2.6682571117581975</v>
      </c>
      <c r="S363" s="75">
        <f>MIN(R363*Constantes!$E$17,0.8*(AB362+Observaciones!$F362-Y363-AA363-Constantes!$D$14))</f>
        <v>1.6931714494546679</v>
      </c>
      <c r="T363" s="75">
        <f>IF(Observaciones!$F362&gt;0.05*Constantes!$E$18,((Observaciones!$F362-0.05*Constantes!$E$18)^2)/(Observaciones!$F362+0.95*Constantes!$E$18),0)</f>
        <v>0</v>
      </c>
      <c r="U363" s="75">
        <f>(T363*Escenarios!$E$9*10000)/1000</f>
        <v>0</v>
      </c>
      <c r="V363" s="75">
        <f>(Observaciones!$F362*Constantes!$E$28)/1000</f>
        <v>8.8000000000000007</v>
      </c>
      <c r="W363" s="75">
        <f>(R363*Constantes!$E$28)/1000</f>
        <v>10.67302844703279</v>
      </c>
      <c r="X363" s="75">
        <f t="shared" si="58"/>
        <v>0</v>
      </c>
      <c r="Y363" s="75">
        <f>IF(X363&gt;Constantes!$E$29,1000*((X363-Constantes!$E$29)/(Escenarios!$E$9*10000)),0)</f>
        <v>0</v>
      </c>
      <c r="Z363" s="75">
        <f>W363*1000/Escenarios!$E$9/10000+S363</f>
        <v>1.7145175063487335</v>
      </c>
      <c r="AA363" s="75">
        <f>MAX(0,AB362+Observaciones!$F362-Y363-Constantes!$D$13)</f>
        <v>0</v>
      </c>
      <c r="AB363" s="75">
        <f>AB362+Observaciones!$F362-Y363-Z363-AA363-AC362</f>
        <v>56.948319754043474</v>
      </c>
      <c r="AC363" s="75">
        <f>MAX(0,(AB363-Constantes!$D$14)*(1-EXP(-Constantes!$D$22)))</f>
        <v>0.68076963036078009</v>
      </c>
      <c r="AD363" s="75">
        <f t="shared" si="59"/>
        <v>101.91596188864234</v>
      </c>
      <c r="AE363" s="75">
        <f>MAX(0,(AD363-Constantes!$D$13)*(1-EXP(-Constantes!$D$23)))</f>
        <v>0.18592212956236406</v>
      </c>
      <c r="AF363" s="75">
        <f t="shared" si="60"/>
        <v>0.86669175992314418</v>
      </c>
      <c r="AG363" s="75">
        <f>0.0526*Y363*Observaciones!$F362^1.218</f>
        <v>0</v>
      </c>
      <c r="AH363" s="75">
        <f>AG363*Constantes!$E$35</f>
        <v>0</v>
      </c>
      <c r="AI363" s="75">
        <f t="shared" si="61"/>
        <v>0</v>
      </c>
      <c r="AJ363" s="15"/>
      <c r="AK363" s="74">
        <v>357</v>
      </c>
      <c r="AL363" s="140">
        <f>ETo!$I362*((1-Constantes!$F$19)*ETo!$K362+ETo!$L362)</f>
        <v>2.6082654778418939</v>
      </c>
      <c r="AM363" s="75">
        <f>MIN(AL363*Constantes!$F$17,0.8*(AV362+Observaciones!$F362-AS363-AU363-Constantes!$D$14))</f>
        <v>1.6551031083995249</v>
      </c>
      <c r="AN363" s="75">
        <f>IF(Observaciones!$F362&gt;0.05*Constantes!$F$18,((Observaciones!$F362-0.05*Constantes!$F$18)^2)/(Observaciones!$F362+0.95*Constantes!$F$18),0)</f>
        <v>0</v>
      </c>
      <c r="AO363" s="75">
        <f>(AN363*Escenarios!$F$9*10000)/1000</f>
        <v>0</v>
      </c>
      <c r="AP363" s="75">
        <f>(Observaciones!$F362*Constantes!$F$28)/1000</f>
        <v>2.2000000000000002</v>
      </c>
      <c r="AQ363" s="75">
        <f>(AL363*Constantes!$F$28)/1000</f>
        <v>2.6082654778418939</v>
      </c>
      <c r="AR363" s="75">
        <f t="shared" si="62"/>
        <v>0</v>
      </c>
      <c r="AS363" s="75">
        <f>IF(AR363&gt;Constantes!$F$29,1000*((AR363-Constantes!$F$29)/(Escenarios!$F$9*10000)),0)</f>
        <v>0</v>
      </c>
      <c r="AT363" s="75">
        <f>AQ363*1000/Escenarios!$F$9/10000+AM363</f>
        <v>1.6603196393552087</v>
      </c>
      <c r="AU363" s="75">
        <f>MAX(0,AV362+Observaciones!$F362-AS363-Constantes!$D$13)</f>
        <v>0</v>
      </c>
      <c r="AV363" s="75">
        <f>AV362+Observaciones!$F362-AS363-AT363-AU363-AW362</f>
        <v>58.116158760426522</v>
      </c>
      <c r="AW363" s="75">
        <f>MAX(0,(AV363-Constantes!$D$14)*(1-EXP(-Constantes!$D$22)))</f>
        <v>0.69684761506583726</v>
      </c>
      <c r="AX363" s="75">
        <f t="shared" si="63"/>
        <v>102.18881603961489</v>
      </c>
      <c r="AY363" s="75">
        <f>MAX(0,(AX363-Constantes!$D$13)*(1-EXP(-Constantes!$D$23)))</f>
        <v>0.18780687085523065</v>
      </c>
      <c r="AZ363" s="75">
        <f t="shared" si="64"/>
        <v>0.88465448592106788</v>
      </c>
      <c r="BA363" s="75">
        <f>0.0526*AS363*Observaciones!$F362^1.218</f>
        <v>0</v>
      </c>
      <c r="BB363" s="75">
        <f>BA363*Constantes!$F$35</f>
        <v>0</v>
      </c>
      <c r="BC363" s="75">
        <f t="shared" si="65"/>
        <v>0</v>
      </c>
      <c r="BD363" s="15"/>
      <c r="BE363" s="74">
        <v>357</v>
      </c>
      <c r="BF363" s="75">
        <f>0.0526*Observaciones!$F362^2.218</f>
        <v>0.30232861200727251</v>
      </c>
      <c r="BG363" s="75">
        <f>IF(Observaciones!$F362&gt;0.05*$BK$7,((Observaciones!$F362-0.05*$BK$7)^2)/(Observaciones!$F362+0.95*$BK$7),0)</f>
        <v>6.2440408225724973E-3</v>
      </c>
      <c r="BH363" s="75">
        <f>0.0526*BG363*Observaciones!$F362^1.218</f>
        <v>8.5806917963867778E-4</v>
      </c>
      <c r="BI363" s="28"/>
      <c r="BJ363" s="28"/>
      <c r="BK363" s="103"/>
      <c r="BL363" s="38"/>
    </row>
    <row r="364" spans="2:64" s="2" customFormat="1">
      <c r="B364" s="37"/>
      <c r="C364" s="74">
        <v>358</v>
      </c>
      <c r="D364" s="140">
        <f>ETo!$I363*((1-Constantes!$D$19)*ETo!$K363+ETo!$L363)</f>
        <v>2.5798676340293669</v>
      </c>
      <c r="E364" s="75">
        <f>MIN(D364*Constantes!$D$17,0.8*(H363+Observaciones!$F363-F364-G364-Constantes!$D$14))</f>
        <v>1.6370829490387351</v>
      </c>
      <c r="F364" s="75">
        <f>IF(Observaciones!$F363&gt;0.05*Constantes!$D$18,((Observaciones!$F363-0.05*Constantes!$D$18)^2)/(Observaciones!$F363+0.95*Constantes!$D$18),0)</f>
        <v>0</v>
      </c>
      <c r="G364" s="75">
        <f>MAX(0,H363+Observaciones!$F363-F364-Constantes!$D$13)</f>
        <v>0</v>
      </c>
      <c r="H364" s="75">
        <f>H363+Observaciones!$F363-F364-E364-G364-I363</f>
        <v>51.460524044792081</v>
      </c>
      <c r="I364" s="75">
        <f>MAX(0,(H364-Constantes!$D$14)*(1-EXP(-Constantes!$D$22)))</f>
        <v>0.60521752515144078</v>
      </c>
      <c r="J364" s="75">
        <f t="shared" si="55"/>
        <v>100.30789195632242</v>
      </c>
      <c r="K364" s="75">
        <f>MAX(0,(J364-Constantes!$D$13)*(1-EXP(-Constantes!$D$23)))</f>
        <v>0.17481437916729889</v>
      </c>
      <c r="L364" s="75">
        <f t="shared" si="56"/>
        <v>0.7800319043187397</v>
      </c>
      <c r="M364" s="75">
        <f>0.0526*F364*Observaciones!$F363^1.218</f>
        <v>0</v>
      </c>
      <c r="N364" s="75">
        <f>M364*Constantes!$D$35</f>
        <v>0</v>
      </c>
      <c r="O364" s="75">
        <f t="shared" si="57"/>
        <v>0</v>
      </c>
      <c r="P364" s="15"/>
      <c r="Q364" s="74">
        <v>358</v>
      </c>
      <c r="R364" s="140">
        <f>ETo!$I363*((1-Constantes!$E$19)*ETo!$K363+ETo!$L363)</f>
        <v>2.5798676340293669</v>
      </c>
      <c r="S364" s="75">
        <f>MIN(R364*Constantes!$E$17,0.8*(AB363+Observaciones!$F363-Y364-AA364-Constantes!$D$14))</f>
        <v>1.6370829490387351</v>
      </c>
      <c r="T364" s="75">
        <f>IF(Observaciones!$F363&gt;0.05*Constantes!$E$18,((Observaciones!$F363-0.05*Constantes!$E$18)^2)/(Observaciones!$F363+0.95*Constantes!$E$18),0)</f>
        <v>0</v>
      </c>
      <c r="U364" s="75">
        <f>(T364*Escenarios!$E$9*10000)/1000</f>
        <v>0</v>
      </c>
      <c r="V364" s="75">
        <f>(Observaciones!$F363*Constantes!$E$28)/1000</f>
        <v>0</v>
      </c>
      <c r="W364" s="75">
        <f>(R364*Constantes!$E$28)/1000</f>
        <v>10.319470536117468</v>
      </c>
      <c r="X364" s="75">
        <f t="shared" si="58"/>
        <v>0</v>
      </c>
      <c r="Y364" s="75">
        <f>IF(X364&gt;Constantes!$E$29,1000*((X364-Constantes!$E$29)/(Escenarios!$E$9*10000)),0)</f>
        <v>0</v>
      </c>
      <c r="Z364" s="75">
        <f>W364*1000/Escenarios!$E$9/10000+S364</f>
        <v>1.65772189011097</v>
      </c>
      <c r="AA364" s="75">
        <f>MAX(0,AB363+Observaciones!$F363-Y364-Constantes!$D$13)</f>
        <v>0</v>
      </c>
      <c r="AB364" s="75">
        <f>AB363+Observaciones!$F363-Y364-Z364-AA364-AC363</f>
        <v>54.609828233571726</v>
      </c>
      <c r="AC364" s="75">
        <f>MAX(0,(AB364-Constantes!$D$14)*(1-EXP(-Constantes!$D$22)))</f>
        <v>0.64857492655867177</v>
      </c>
      <c r="AD364" s="75">
        <f t="shared" si="59"/>
        <v>101.73003975907999</v>
      </c>
      <c r="AE364" s="75">
        <f>MAX(0,(AD364-Constantes!$D$13)*(1-EXP(-Constantes!$D$23)))</f>
        <v>0.18463787160405609</v>
      </c>
      <c r="AF364" s="75">
        <f t="shared" si="60"/>
        <v>0.83321279816272786</v>
      </c>
      <c r="AG364" s="75">
        <f>0.0526*Y364*Observaciones!$F363^1.218</f>
        <v>0</v>
      </c>
      <c r="AH364" s="75">
        <f>AG364*Constantes!$E$35</f>
        <v>0</v>
      </c>
      <c r="AI364" s="75">
        <f t="shared" si="61"/>
        <v>0</v>
      </c>
      <c r="AJ364" s="15"/>
      <c r="AK364" s="74">
        <v>358</v>
      </c>
      <c r="AL364" s="140">
        <f>ETo!$I363*((1-Constantes!$F$19)*ETo!$K363+ETo!$L363)</f>
        <v>2.5215733161166525</v>
      </c>
      <c r="AM364" s="75">
        <f>MIN(AL364*Constantes!$F$17,0.8*(AV363+Observaciones!$F363-AS364-AU364-Constantes!$D$14))</f>
        <v>1.6000916582368514</v>
      </c>
      <c r="AN364" s="75">
        <f>IF(Observaciones!$F363&gt;0.05*Constantes!$F$18,((Observaciones!$F363-0.05*Constantes!$F$18)^2)/(Observaciones!$F363+0.95*Constantes!$F$18),0)</f>
        <v>0</v>
      </c>
      <c r="AO364" s="75">
        <f>(AN364*Escenarios!$F$9*10000)/1000</f>
        <v>0</v>
      </c>
      <c r="AP364" s="75">
        <f>(Observaciones!$F363*Constantes!$F$28)/1000</f>
        <v>0</v>
      </c>
      <c r="AQ364" s="75">
        <f>(AL364*Constantes!$F$28)/1000</f>
        <v>2.5215733161166525</v>
      </c>
      <c r="AR364" s="75">
        <f t="shared" si="62"/>
        <v>0</v>
      </c>
      <c r="AS364" s="75">
        <f>IF(AR364&gt;Constantes!$F$29,1000*((AR364-Constantes!$F$29)/(Escenarios!$F$9*10000)),0)</f>
        <v>0</v>
      </c>
      <c r="AT364" s="75">
        <f>AQ364*1000/Escenarios!$F$9/10000+AM364</f>
        <v>1.6051348048690848</v>
      </c>
      <c r="AU364" s="75">
        <f>MAX(0,AV363+Observaciones!$F363-AS364-Constantes!$D$13)</f>
        <v>0</v>
      </c>
      <c r="AV364" s="75">
        <f>AV363+Observaciones!$F363-AS364-AT364-AU364-AW363</f>
        <v>55.814176340491599</v>
      </c>
      <c r="AW364" s="75">
        <f>MAX(0,(AV364-Constantes!$D$14)*(1-EXP(-Constantes!$D$22)))</f>
        <v>0.66515554283950118</v>
      </c>
      <c r="AX364" s="75">
        <f t="shared" si="63"/>
        <v>102.00100916875967</v>
      </c>
      <c r="AY364" s="75">
        <f>MAX(0,(AX364-Constantes!$D$13)*(1-EXP(-Constantes!$D$23)))</f>
        <v>0.18650959403784217</v>
      </c>
      <c r="AZ364" s="75">
        <f t="shared" si="64"/>
        <v>0.85166513687734335</v>
      </c>
      <c r="BA364" s="75">
        <f>0.0526*AS364*Observaciones!$F363^1.218</f>
        <v>0</v>
      </c>
      <c r="BB364" s="75">
        <f>BA364*Constantes!$F$35</f>
        <v>0</v>
      </c>
      <c r="BC364" s="75">
        <f t="shared" si="65"/>
        <v>0</v>
      </c>
      <c r="BD364" s="15"/>
      <c r="BE364" s="74">
        <v>358</v>
      </c>
      <c r="BF364" s="75">
        <f>0.0526*Observaciones!$F363^2.218</f>
        <v>0</v>
      </c>
      <c r="BG364" s="75">
        <f>IF(Observaciones!$F363&gt;0.05*$BK$7,((Observaciones!$F363-0.05*$BK$7)^2)/(Observaciones!$F363+0.95*$BK$7),0)</f>
        <v>0</v>
      </c>
      <c r="BH364" s="75">
        <f>0.0526*BG364*Observaciones!$F363^1.218</f>
        <v>0</v>
      </c>
      <c r="BI364" s="28"/>
      <c r="BJ364" s="28"/>
      <c r="BK364" s="103"/>
      <c r="BL364" s="38"/>
    </row>
    <row r="365" spans="2:64" s="2" customFormat="1">
      <c r="B365" s="37"/>
      <c r="C365" s="74">
        <v>359</v>
      </c>
      <c r="D365" s="140">
        <f>ETo!$I364*((1-Constantes!$D$19)*ETo!$K364+ETo!$L364)</f>
        <v>2.5825555846947035</v>
      </c>
      <c r="E365" s="75">
        <f>MIN(D365*Constantes!$D$17,0.8*(H364+Observaciones!$F364-F365-G365-Constantes!$D$14))</f>
        <v>1.6387886172459085</v>
      </c>
      <c r="F365" s="75">
        <f>IF(Observaciones!$F364&gt;0.05*Constantes!$D$18,((Observaciones!$F364-0.05*Constantes!$D$18)^2)/(Observaciones!$F364+0.95*Constantes!$D$18),0)</f>
        <v>3.0242319439765799</v>
      </c>
      <c r="G365" s="75">
        <f>MAX(0,H364+Observaciones!$F364-F365-Constantes!$D$13)</f>
        <v>0</v>
      </c>
      <c r="H365" s="75">
        <f>H364+Observaciones!$F364-F365-E365-G365-I364</f>
        <v>69.192285958418154</v>
      </c>
      <c r="I365" s="75">
        <f>MAX(0,(H365-Constantes!$D$14)*(1-EXP(-Constantes!$D$22)))</f>
        <v>0.84933593126972939</v>
      </c>
      <c r="J365" s="75">
        <f t="shared" si="55"/>
        <v>100.13307757715512</v>
      </c>
      <c r="K365" s="75">
        <f>MAX(0,(J365-Constantes!$D$13)*(1-EXP(-Constantes!$D$23)))</f>
        <v>0.17360684804552903</v>
      </c>
      <c r="L365" s="75">
        <f t="shared" si="56"/>
        <v>4.047174723291838</v>
      </c>
      <c r="M365" s="75">
        <f>0.0526*F365*Observaciones!$F364^1.218</f>
        <v>7.2474519519587917</v>
      </c>
      <c r="N365" s="75">
        <f>M365*Constantes!$D$35</f>
        <v>3.3286818565827658E-2</v>
      </c>
      <c r="O365" s="75">
        <f t="shared" si="57"/>
        <v>822.47050947069727</v>
      </c>
      <c r="P365" s="15"/>
      <c r="Q365" s="74">
        <v>359</v>
      </c>
      <c r="R365" s="140">
        <f>ETo!$I364*((1-Constantes!$E$19)*ETo!$K364+ETo!$L364)</f>
        <v>2.5825555846947035</v>
      </c>
      <c r="S365" s="75">
        <f>MIN(R365*Constantes!$E$17,0.8*(AB364+Observaciones!$F364-Y365-AA365-Constantes!$D$14))</f>
        <v>1.6387886172459085</v>
      </c>
      <c r="T365" s="75">
        <f>IF(Observaciones!$F364&gt;0.05*Constantes!$E$18,((Observaciones!$F364-0.05*Constantes!$E$18)^2)/(Observaciones!$F364+0.95*Constantes!$E$18),0)</f>
        <v>3.0242319439765799</v>
      </c>
      <c r="U365" s="75">
        <f>(T365*Escenarios!$E$9*10000)/1000</f>
        <v>1512.1159719882901</v>
      </c>
      <c r="V365" s="75">
        <f>(Observaciones!$F364*Constantes!$E$28)/1000</f>
        <v>92</v>
      </c>
      <c r="W365" s="75">
        <f>(R365*Constantes!$E$28)/1000</f>
        <v>10.330222338778814</v>
      </c>
      <c r="X365" s="75">
        <f t="shared" si="58"/>
        <v>1593.7857496495112</v>
      </c>
      <c r="Y365" s="75">
        <f>IF(X365&gt;Constantes!$E$29,1000*((X365-Constantes!$E$29)/(Escenarios!$E$9*10000)),0)</f>
        <v>2.15815973459314</v>
      </c>
      <c r="Z365" s="75">
        <f>W365*1000/Escenarios!$E$9/10000+S365</f>
        <v>1.6594490619234661</v>
      </c>
      <c r="AA365" s="75">
        <f>MAX(0,AB364+Observaciones!$F364-Y365-Constantes!$D$13)</f>
        <v>0.45166849897859151</v>
      </c>
      <c r="AB365" s="75">
        <f>AB364+Observaciones!$F364-Y365-Z365-AA365-AC364</f>
        <v>72.691976011517866</v>
      </c>
      <c r="AC365" s="75">
        <f>MAX(0,(AB365-Constantes!$D$14)*(1-EXP(-Constantes!$D$22)))</f>
        <v>0.89751719841240463</v>
      </c>
      <c r="AD365" s="75">
        <f t="shared" si="59"/>
        <v>101.99707038645452</v>
      </c>
      <c r="AE365" s="75">
        <f>MAX(0,(AD365-Constantes!$D$13)*(1-EXP(-Constantes!$D$23)))</f>
        <v>0.18648238688109689</v>
      </c>
      <c r="AF365" s="75">
        <f t="shared" si="60"/>
        <v>3.2421593198866416</v>
      </c>
      <c r="AG365" s="75">
        <f>0.0526*Y365*Observaciones!$F364^1.218</f>
        <v>5.1719442393526434</v>
      </c>
      <c r="AH365" s="75">
        <f>AG365*Constantes!$E$35</f>
        <v>2.3754220196158651E-2</v>
      </c>
      <c r="AI365" s="75">
        <f t="shared" si="61"/>
        <v>732.66665368527254</v>
      </c>
      <c r="AJ365" s="15"/>
      <c r="AK365" s="74">
        <v>359</v>
      </c>
      <c r="AL365" s="140">
        <f>ETo!$I364*((1-Constantes!$F$19)*ETo!$K364+ETo!$L364)</f>
        <v>2.5242085241874404</v>
      </c>
      <c r="AM365" s="75">
        <f>MIN(AL365*Constantes!$F$17,0.8*(AV364+Observaciones!$F364-AS365-AU365-Constantes!$D$14))</f>
        <v>1.6017638580594129</v>
      </c>
      <c r="AN365" s="75">
        <f>IF(Observaciones!$F364&gt;0.05*Constantes!$F$18,((Observaciones!$F364-0.05*Constantes!$F$18)^2)/(Observaciones!$F364+0.95*Constantes!$F$18),0)</f>
        <v>2.3398983077650177</v>
      </c>
      <c r="AO365" s="75">
        <f>(AN365*Escenarios!$F$9*10000)/1000</f>
        <v>1169.9491538825089</v>
      </c>
      <c r="AP365" s="75">
        <f>(Observaciones!$F364*Constantes!$F$28)/1000</f>
        <v>23</v>
      </c>
      <c r="AQ365" s="75">
        <f>(AL365*Constantes!$F$28)/1000</f>
        <v>2.5242085241874404</v>
      </c>
      <c r="AR365" s="75">
        <f t="shared" si="62"/>
        <v>1190.4249453583213</v>
      </c>
      <c r="AS365" s="75">
        <f>IF(AR365&gt;Constantes!$F$29,1000*((AR365-Constantes!$F$29)/(Escenarios!$F$9*10000)),0)</f>
        <v>2.1234969495401721</v>
      </c>
      <c r="AT365" s="75">
        <f>AQ365*1000/Escenarios!$F$9/10000+AM365</f>
        <v>1.6068122751077878</v>
      </c>
      <c r="AU365" s="75">
        <f>MAX(0,AV364+Observaciones!$F364-AS365-Constantes!$D$13)</f>
        <v>1.6906793909514306</v>
      </c>
      <c r="AV365" s="75">
        <f>AV364+Observaciones!$F364-AS365-AT365-AU365-AW364</f>
        <v>72.728032182052715</v>
      </c>
      <c r="AW365" s="75">
        <f>MAX(0,(AV365-Constantes!$D$14)*(1-EXP(-Constantes!$D$22)))</f>
        <v>0.89801359436699568</v>
      </c>
      <c r="AX365" s="75">
        <f t="shared" si="63"/>
        <v>103.50517896567325</v>
      </c>
      <c r="AY365" s="75">
        <f>MAX(0,(AX365-Constantes!$D$13)*(1-EXP(-Constantes!$D$23)))</f>
        <v>0.1968996537734955</v>
      </c>
      <c r="AZ365" s="75">
        <f t="shared" si="64"/>
        <v>3.2184101976806634</v>
      </c>
      <c r="BA365" s="75">
        <f>0.0526*AS365*Observaciones!$F364^1.218</f>
        <v>5.0888762492493003</v>
      </c>
      <c r="BB365" s="75">
        <f>BA365*Constantes!$F$35</f>
        <v>7.9498970287681797E-3</v>
      </c>
      <c r="BC365" s="75">
        <f t="shared" si="65"/>
        <v>247.01316925037236</v>
      </c>
      <c r="BD365" s="15"/>
      <c r="BE365" s="74">
        <v>359</v>
      </c>
      <c r="BF365" s="75">
        <f>0.0526*Observaciones!$F364^2.218</f>
        <v>55.118588118564972</v>
      </c>
      <c r="BG365" s="75">
        <f>IF(Observaciones!$F364&gt;0.05*$BK$7,((Observaciones!$F364-0.05*$BK$7)^2)/(Observaciones!$F364+0.95*$BK$7),0)</f>
        <v>8.0912125154299339</v>
      </c>
      <c r="BH365" s="75">
        <f>0.0526*BG365*Observaciones!$F364^1.218</f>
        <v>19.390270000772201</v>
      </c>
      <c r="BI365" s="28"/>
      <c r="BJ365" s="28"/>
      <c r="BK365" s="103"/>
      <c r="BL365" s="38"/>
    </row>
    <row r="366" spans="2:64" s="2" customFormat="1">
      <c r="B366" s="37"/>
      <c r="C366" s="74">
        <v>360</v>
      </c>
      <c r="D366" s="140">
        <f>ETo!$I365*((1-Constantes!$D$19)*ETo!$K365+ETo!$L365)</f>
        <v>2.5557859290741329</v>
      </c>
      <c r="E366" s="75">
        <f>MIN(D366*Constantes!$D$17,0.8*(H365+Observaciones!$F365-F366-G366-Constantes!$D$14))</f>
        <v>1.6218016423368014</v>
      </c>
      <c r="F366" s="75">
        <f>IF(Observaciones!$F365&gt;0.05*Constantes!$D$18,((Observaciones!$F365-0.05*Constantes!$D$18)^2)/(Observaciones!$F365+0.95*Constantes!$D$18),0)</f>
        <v>0</v>
      </c>
      <c r="G366" s="75">
        <f>MAX(0,H365+Observaciones!$F365-F366-Constantes!$D$13)</f>
        <v>0</v>
      </c>
      <c r="H366" s="75">
        <f>H365+Observaciones!$F365-F366-E366-G366-I365</f>
        <v>70.52114838481161</v>
      </c>
      <c r="I366" s="75">
        <f>MAX(0,(H366-Constantes!$D$14)*(1-EXP(-Constantes!$D$22)))</f>
        <v>0.86763077298155988</v>
      </c>
      <c r="J366" s="75">
        <f t="shared" si="55"/>
        <v>99.959470729109597</v>
      </c>
      <c r="K366" s="75">
        <f>MAX(0,(J366-Constantes!$D$13)*(1-EXP(-Constantes!$D$23)))</f>
        <v>0.17240765795049276</v>
      </c>
      <c r="L366" s="75">
        <f t="shared" si="56"/>
        <v>1.0400384309320527</v>
      </c>
      <c r="M366" s="75">
        <f>0.0526*F366*Observaciones!$F365^1.218</f>
        <v>0</v>
      </c>
      <c r="N366" s="75">
        <f>M366*Constantes!$D$35</f>
        <v>0</v>
      </c>
      <c r="O366" s="75">
        <f t="shared" si="57"/>
        <v>0</v>
      </c>
      <c r="P366" s="15"/>
      <c r="Q366" s="74">
        <v>360</v>
      </c>
      <c r="R366" s="140">
        <f>ETo!$I365*((1-Constantes!$E$19)*ETo!$K365+ETo!$L365)</f>
        <v>2.5557859290741329</v>
      </c>
      <c r="S366" s="75">
        <f>MIN(R366*Constantes!$E$17,0.8*(AB365+Observaciones!$F365-Y366-AA366-Constantes!$D$14))</f>
        <v>1.6218016423368014</v>
      </c>
      <c r="T366" s="75">
        <f>IF(Observaciones!$F365&gt;0.05*Constantes!$E$18,((Observaciones!$F365-0.05*Constantes!$E$18)^2)/(Observaciones!$F365+0.95*Constantes!$E$18),0)</f>
        <v>0</v>
      </c>
      <c r="U366" s="75">
        <f>(T366*Escenarios!$E$9*10000)/1000</f>
        <v>0</v>
      </c>
      <c r="V366" s="75">
        <f>(Observaciones!$F365*Constantes!$E$28)/1000</f>
        <v>15.2</v>
      </c>
      <c r="W366" s="75">
        <f>(R366*Constantes!$E$28)/1000</f>
        <v>10.223143716296532</v>
      </c>
      <c r="X366" s="75">
        <f t="shared" si="58"/>
        <v>4.9768562837034676</v>
      </c>
      <c r="Y366" s="75">
        <f>IF(X366&gt;Constantes!$E$29,1000*((X366-Constantes!$E$29)/(Escenarios!$E$9*10000)),0)</f>
        <v>0</v>
      </c>
      <c r="Z366" s="75">
        <f>W366*1000/Escenarios!$E$9/10000+S366</f>
        <v>1.6422479297693944</v>
      </c>
      <c r="AA366" s="75">
        <f>MAX(0,AB365+Observaciones!$F365-Y366-Constantes!$D$13)</f>
        <v>1.4919760115178633</v>
      </c>
      <c r="AB366" s="75">
        <f>AB365+Observaciones!$F365-Y366-Z366-AA366-AC365</f>
        <v>72.460234871818201</v>
      </c>
      <c r="AC366" s="75">
        <f>MAX(0,(AB366-Constantes!$D$14)*(1-EXP(-Constantes!$D$22)))</f>
        <v>0.89432674966111358</v>
      </c>
      <c r="AD366" s="75">
        <f t="shared" si="59"/>
        <v>103.30256401109129</v>
      </c>
      <c r="AE366" s="75">
        <f>MAX(0,(AD366-Constantes!$D$13)*(1-EXP(-Constantes!$D$23)))</f>
        <v>0.19550009005019586</v>
      </c>
      <c r="AF366" s="75">
        <f t="shared" si="60"/>
        <v>1.0898268397113093</v>
      </c>
      <c r="AG366" s="75">
        <f>0.0526*Y366*Observaciones!$F365^1.218</f>
        <v>0</v>
      </c>
      <c r="AH366" s="75">
        <f>AG366*Constantes!$E$35</f>
        <v>0</v>
      </c>
      <c r="AI366" s="75">
        <f t="shared" si="61"/>
        <v>0</v>
      </c>
      <c r="AJ366" s="15"/>
      <c r="AK366" s="74">
        <v>360</v>
      </c>
      <c r="AL366" s="140">
        <f>ETo!$I365*((1-Constantes!$F$19)*ETo!$K365+ETo!$L365)</f>
        <v>2.4979676446830466</v>
      </c>
      <c r="AM366" s="75">
        <f>MIN(AL366*Constantes!$F$17,0.8*(AV365+Observaciones!$F365-AS366-AU366-Constantes!$D$14))</f>
        <v>1.5851124237618601</v>
      </c>
      <c r="AN366" s="75">
        <f>IF(Observaciones!$F365&gt;0.05*Constantes!$F$18,((Observaciones!$F365-0.05*Constantes!$F$18)^2)/(Observaciones!$F365+0.95*Constantes!$F$18),0)</f>
        <v>0</v>
      </c>
      <c r="AO366" s="75">
        <f>(AN366*Escenarios!$F$9*10000)/1000</f>
        <v>0</v>
      </c>
      <c r="AP366" s="75">
        <f>(Observaciones!$F365*Constantes!$F$28)/1000</f>
        <v>3.8</v>
      </c>
      <c r="AQ366" s="75">
        <f>(AL366*Constantes!$F$28)/1000</f>
        <v>2.4979676446830466</v>
      </c>
      <c r="AR366" s="75">
        <f t="shared" si="62"/>
        <v>1.3020323553169533</v>
      </c>
      <c r="AS366" s="75">
        <f>IF(AR366&gt;Constantes!$F$29,1000*((AR366-Constantes!$F$29)/(Escenarios!$F$9*10000)),0)</f>
        <v>0</v>
      </c>
      <c r="AT366" s="75">
        <f>AQ366*1000/Escenarios!$F$9/10000+AM366</f>
        <v>1.5901083590512262</v>
      </c>
      <c r="AU366" s="75">
        <f>MAX(0,AV365+Observaciones!$F365-AS366-Constantes!$D$13)</f>
        <v>1.5280321820527121</v>
      </c>
      <c r="AV366" s="75">
        <f>AV365+Observaciones!$F365-AS366-AT366-AU366-AW365</f>
        <v>72.511878046581771</v>
      </c>
      <c r="AW366" s="75">
        <f>MAX(0,(AV366-Constantes!$D$14)*(1-EXP(-Constantes!$D$22)))</f>
        <v>0.89503773650898477</v>
      </c>
      <c r="AX366" s="75">
        <f t="shared" si="63"/>
        <v>104.83631149395246</v>
      </c>
      <c r="AY366" s="75">
        <f>MAX(0,(AX366-Constantes!$D$13)*(1-EXP(-Constantes!$D$23)))</f>
        <v>0.20609445778649407</v>
      </c>
      <c r="AZ366" s="75">
        <f t="shared" si="64"/>
        <v>1.1011321942954788</v>
      </c>
      <c r="BA366" s="75">
        <f>0.0526*AS366*Observaciones!$F365^1.218</f>
        <v>0</v>
      </c>
      <c r="BB366" s="75">
        <f>BA366*Constantes!$F$35</f>
        <v>0</v>
      </c>
      <c r="BC366" s="75">
        <f t="shared" si="65"/>
        <v>0</v>
      </c>
      <c r="BD366" s="15"/>
      <c r="BE366" s="74">
        <v>360</v>
      </c>
      <c r="BF366" s="75">
        <f>0.0526*Observaciones!$F365^2.218</f>
        <v>1.0161217826375908</v>
      </c>
      <c r="BG366" s="75">
        <f>IF(Observaciones!$F365&gt;0.05*$BK$7,((Observaciones!$F365-0.05*$BK$7)^2)/(Observaciones!$F365+0.95*$BK$7),0)</f>
        <v>0.11653532226287651</v>
      </c>
      <c r="BH366" s="75">
        <f>0.0526*BG366*Observaciones!$F365^1.218</f>
        <v>3.1161599841578999E-2</v>
      </c>
      <c r="BI366" s="28"/>
      <c r="BJ366" s="28"/>
      <c r="BK366" s="103"/>
      <c r="BL366" s="38"/>
    </row>
    <row r="367" spans="2:64" s="2" customFormat="1">
      <c r="B367" s="37"/>
      <c r="C367" s="74">
        <v>361</v>
      </c>
      <c r="D367" s="140">
        <f>ETo!$I366*((1-Constantes!$D$19)*ETo!$K366+ETo!$L366)</f>
        <v>2.6415082829994021</v>
      </c>
      <c r="E367" s="75">
        <f>MIN(D367*Constantes!$D$17,0.8*(H366+Observaciones!$F366-F367-G367-Constantes!$D$14))</f>
        <v>1.6761976904562701</v>
      </c>
      <c r="F367" s="75">
        <f>IF(Observaciones!$F366&gt;0.05*Constantes!$D$18,((Observaciones!$F366-0.05*Constantes!$D$18)^2)/(Observaciones!$F366+0.95*Constantes!$D$18),0)</f>
        <v>0</v>
      </c>
      <c r="G367" s="75">
        <f>MAX(0,H366+Observaciones!$F366-F367-Constantes!$D$13)</f>
        <v>0</v>
      </c>
      <c r="H367" s="75">
        <f>H366+Observaciones!$F366-F367-E367-G367-I366</f>
        <v>70.777319921373788</v>
      </c>
      <c r="I367" s="75">
        <f>MAX(0,(H367-Constantes!$D$14)*(1-EXP(-Constantes!$D$22)))</f>
        <v>0.87115756222580154</v>
      </c>
      <c r="J367" s="75">
        <f t="shared" si="55"/>
        <v>99.78706307115911</v>
      </c>
      <c r="K367" s="75">
        <f>MAX(0,(J367-Constantes!$D$13)*(1-EXP(-Constantes!$D$23)))</f>
        <v>0.17121675126650981</v>
      </c>
      <c r="L367" s="75">
        <f t="shared" si="56"/>
        <v>1.0423743134923114</v>
      </c>
      <c r="M367" s="75">
        <f>0.0526*F367*Observaciones!$F366^1.218</f>
        <v>0</v>
      </c>
      <c r="N367" s="75">
        <f>M367*Constantes!$D$35</f>
        <v>0</v>
      </c>
      <c r="O367" s="75">
        <f t="shared" si="57"/>
        <v>0</v>
      </c>
      <c r="P367" s="15"/>
      <c r="Q367" s="74">
        <v>361</v>
      </c>
      <c r="R367" s="140">
        <f>ETo!$I366*((1-Constantes!$E$19)*ETo!$K366+ETo!$L366)</f>
        <v>2.6415082829994021</v>
      </c>
      <c r="S367" s="75">
        <f>MIN(R367*Constantes!$E$17,0.8*(AB366+Observaciones!$F366-Y367-AA367-Constantes!$D$14))</f>
        <v>1.6761976904562701</v>
      </c>
      <c r="T367" s="75">
        <f>IF(Observaciones!$F366&gt;0.05*Constantes!$E$18,((Observaciones!$F366-0.05*Constantes!$E$18)^2)/(Observaciones!$F366+0.95*Constantes!$E$18),0)</f>
        <v>0</v>
      </c>
      <c r="U367" s="75">
        <f>(T367*Escenarios!$E$9*10000)/1000</f>
        <v>0</v>
      </c>
      <c r="V367" s="75">
        <f>(Observaciones!$F366*Constantes!$E$28)/1000</f>
        <v>11.2</v>
      </c>
      <c r="W367" s="75">
        <f>(R367*Constantes!$E$28)/1000</f>
        <v>10.566033131997608</v>
      </c>
      <c r="X367" s="75">
        <f t="shared" si="58"/>
        <v>0.63396686800239088</v>
      </c>
      <c r="Y367" s="75">
        <f>IF(X367&gt;Constantes!$E$29,1000*((X367-Constantes!$E$29)/(Escenarios!$E$9*10000)),0)</f>
        <v>0</v>
      </c>
      <c r="Z367" s="75">
        <f>W367*1000/Escenarios!$E$9/10000+S367</f>
        <v>1.6973297567202652</v>
      </c>
      <c r="AA367" s="75">
        <f>MAX(0,AB366+Observaciones!$F366-Y367-Constantes!$D$13)</f>
        <v>0.2602348718181986</v>
      </c>
      <c r="AB367" s="75">
        <f>AB366+Observaciones!$F366-Y367-Z367-AA367-AC366</f>
        <v>72.408343493618617</v>
      </c>
      <c r="AC367" s="75">
        <f>MAX(0,(AB367-Constantes!$D$14)*(1-EXP(-Constantes!$D$22)))</f>
        <v>0.89361234572319304</v>
      </c>
      <c r="AD367" s="75">
        <f t="shared" si="59"/>
        <v>103.36729879285929</v>
      </c>
      <c r="AE367" s="75">
        <f>MAX(0,(AD367-Constantes!$D$13)*(1-EXP(-Constantes!$D$23)))</f>
        <v>0.19594724585064077</v>
      </c>
      <c r="AF367" s="75">
        <f t="shared" si="60"/>
        <v>1.0895595915738339</v>
      </c>
      <c r="AG367" s="75">
        <f>0.0526*Y367*Observaciones!$F366^1.218</f>
        <v>0</v>
      </c>
      <c r="AH367" s="75">
        <f>AG367*Constantes!$E$35</f>
        <v>0</v>
      </c>
      <c r="AI367" s="75">
        <f t="shared" si="61"/>
        <v>0</v>
      </c>
      <c r="AJ367" s="15"/>
      <c r="AK367" s="74">
        <v>361</v>
      </c>
      <c r="AL367" s="140">
        <f>ETo!$I366*((1-Constantes!$F$19)*ETo!$K366+ETo!$L366)</f>
        <v>2.5820220393713758</v>
      </c>
      <c r="AM367" s="75">
        <f>MIN(AL367*Constantes!$F$17,0.8*(AV366+Observaciones!$F366-AS367-AU367-Constantes!$D$14))</f>
        <v>1.6384500502823025</v>
      </c>
      <c r="AN367" s="75">
        <f>IF(Observaciones!$F366&gt;0.05*Constantes!$F$18,((Observaciones!$F366-0.05*Constantes!$F$18)^2)/(Observaciones!$F366+0.95*Constantes!$F$18),0)</f>
        <v>0</v>
      </c>
      <c r="AO367" s="75">
        <f>(AN367*Escenarios!$F$9*10000)/1000</f>
        <v>0</v>
      </c>
      <c r="AP367" s="75">
        <f>(Observaciones!$F366*Constantes!$F$28)/1000</f>
        <v>2.8</v>
      </c>
      <c r="AQ367" s="75">
        <f>(AL367*Constantes!$F$28)/1000</f>
        <v>2.5820220393713758</v>
      </c>
      <c r="AR367" s="75">
        <f t="shared" si="62"/>
        <v>0.21797796062862407</v>
      </c>
      <c r="AS367" s="75">
        <f>IF(AR367&gt;Constantes!$F$29,1000*((AR367-Constantes!$F$29)/(Escenarios!$F$9*10000)),0)</f>
        <v>0</v>
      </c>
      <c r="AT367" s="75">
        <f>AQ367*1000/Escenarios!$F$9/10000+AM367</f>
        <v>1.6436140943610453</v>
      </c>
      <c r="AU367" s="75">
        <f>MAX(0,AV366+Observaciones!$F366-AS367-Constantes!$D$13)</f>
        <v>0.31187804658176788</v>
      </c>
      <c r="AV367" s="75">
        <f>AV366+Observaciones!$F366-AS367-AT367-AU367-AW366</f>
        <v>72.461348169129977</v>
      </c>
      <c r="AW367" s="75">
        <f>MAX(0,(AV367-Constantes!$D$14)*(1-EXP(-Constantes!$D$22)))</f>
        <v>0.89434207675419153</v>
      </c>
      <c r="AX367" s="75">
        <f t="shared" si="63"/>
        <v>104.94209508274774</v>
      </c>
      <c r="AY367" s="75">
        <f>MAX(0,(AX367-Constantes!$D$13)*(1-EXP(-Constantes!$D$23)))</f>
        <v>0.20682515840878415</v>
      </c>
      <c r="AZ367" s="75">
        <f t="shared" si="64"/>
        <v>1.1011672351629758</v>
      </c>
      <c r="BA367" s="75">
        <f>0.0526*AS367*Observaciones!$F366^1.218</f>
        <v>0</v>
      </c>
      <c r="BB367" s="75">
        <f>BA367*Constantes!$F$35</f>
        <v>0</v>
      </c>
      <c r="BC367" s="75">
        <f t="shared" si="65"/>
        <v>0</v>
      </c>
      <c r="BD367" s="15"/>
      <c r="BE367" s="74">
        <v>361</v>
      </c>
      <c r="BF367" s="75">
        <f>0.0526*Observaciones!$F366^2.218</f>
        <v>0.51615751836785251</v>
      </c>
      <c r="BG367" s="75">
        <f>IF(Observaciones!$F366&gt;0.05*$BK$7,((Observaciones!$F366-0.05*$BK$7)^2)/(Observaciones!$F366+0.95*$BK$7),0)</f>
        <v>3.1957062669984396E-2</v>
      </c>
      <c r="BH367" s="75">
        <f>0.0526*BG367*Observaciones!$F366^1.218</f>
        <v>5.8910279150232447E-3</v>
      </c>
      <c r="BI367" s="28"/>
      <c r="BJ367" s="28"/>
      <c r="BK367" s="103"/>
      <c r="BL367" s="38"/>
    </row>
    <row r="368" spans="2:64" s="2" customFormat="1">
      <c r="B368" s="37"/>
      <c r="C368" s="74">
        <v>362</v>
      </c>
      <c r="D368" s="140">
        <f>ETo!$I367*((1-Constantes!$D$19)*ETo!$K367+ETo!$L367)</f>
        <v>2.668320621766691</v>
      </c>
      <c r="E368" s="75">
        <f>MIN(D368*Constantes!$D$17,0.8*(H367+Observaciones!$F367-F368-G368-Constantes!$D$14))</f>
        <v>1.6932117504184176</v>
      </c>
      <c r="F368" s="75">
        <f>IF(Observaciones!$F367&gt;0.05*Constantes!$D$18,((Observaciones!$F367-0.05*Constantes!$D$18)^2)/(Observaciones!$F367+0.95*Constantes!$D$18),0)</f>
        <v>2.877497192039272E-2</v>
      </c>
      <c r="G368" s="75">
        <f>MAX(0,H367+Observaciones!$F367-F368-Constantes!$D$13)</f>
        <v>2.0485449494533867</v>
      </c>
      <c r="H368" s="75">
        <f>H367+Observaciones!$F367-F368-E368-G368-I367</f>
        <v>72.435630687355783</v>
      </c>
      <c r="I368" s="75">
        <f>MAX(0,(H368-Constantes!$D$14)*(1-EXP(-Constantes!$D$22)))</f>
        <v>0.8939880165829196</v>
      </c>
      <c r="J368" s="75">
        <f t="shared" si="55"/>
        <v>101.66439126934598</v>
      </c>
      <c r="K368" s="75">
        <f>MAX(0,(J368-Constantes!$D$13)*(1-EXP(-Constantes!$D$23)))</f>
        <v>0.18418440436166678</v>
      </c>
      <c r="L368" s="75">
        <f t="shared" si="56"/>
        <v>1.1069473928649791</v>
      </c>
      <c r="M368" s="75">
        <f>0.0526*F368*Observaciones!$F367^1.218</f>
        <v>1.4242867755231264E-2</v>
      </c>
      <c r="N368" s="75">
        <f>M368*Constantes!$D$35</f>
        <v>6.541606042621969E-5</v>
      </c>
      <c r="O368" s="75">
        <f t="shared" si="57"/>
        <v>5.9095907220045163</v>
      </c>
      <c r="P368" s="15"/>
      <c r="Q368" s="74">
        <v>362</v>
      </c>
      <c r="R368" s="140">
        <f>ETo!$I367*((1-Constantes!$E$19)*ETo!$K367+ETo!$L367)</f>
        <v>2.668320621766691</v>
      </c>
      <c r="S368" s="75">
        <f>MIN(R368*Constantes!$E$17,0.8*(AB367+Observaciones!$F367-Y368-AA368-Constantes!$D$14))</f>
        <v>1.6932117504184176</v>
      </c>
      <c r="T368" s="75">
        <f>IF(Observaciones!$F367&gt;0.05*Constantes!$E$18,((Observaciones!$F367-0.05*Constantes!$E$18)^2)/(Observaciones!$F367+0.95*Constantes!$E$18),0)</f>
        <v>2.877497192039272E-2</v>
      </c>
      <c r="U368" s="75">
        <f>(T368*Escenarios!$E$9*10000)/1000</f>
        <v>14.38748596019636</v>
      </c>
      <c r="V368" s="75">
        <f>(Observaciones!$F367*Constantes!$E$28)/1000</f>
        <v>25.2</v>
      </c>
      <c r="W368" s="75">
        <f>(R368*Constantes!$E$28)/1000</f>
        <v>10.673282487066764</v>
      </c>
      <c r="X368" s="75">
        <f t="shared" si="58"/>
        <v>28.914203473129596</v>
      </c>
      <c r="Y368" s="75">
        <f>IF(X368&gt;Constantes!$E$29,1000*((X368-Constantes!$E$29)/(Escenarios!$E$9*10000)),0)</f>
        <v>0</v>
      </c>
      <c r="Z368" s="75">
        <f>W368*1000/Escenarios!$E$9/10000+S368</f>
        <v>1.7145583153925512</v>
      </c>
      <c r="AA368" s="75">
        <f>MAX(0,AB367+Observaciones!$F367-Y368-Constantes!$D$13)</f>
        <v>3.7083434936186137</v>
      </c>
      <c r="AB368" s="75">
        <f>AB367+Observaciones!$F367-Y368-Z368-AA368-AC367</f>
        <v>72.39182933888425</v>
      </c>
      <c r="AC368" s="75">
        <f>MAX(0,(AB368-Constantes!$D$14)*(1-EXP(-Constantes!$D$22)))</f>
        <v>0.89338499047492259</v>
      </c>
      <c r="AD368" s="75">
        <f t="shared" si="59"/>
        <v>106.87969504062725</v>
      </c>
      <c r="AE368" s="75">
        <f>MAX(0,(AD368-Constantes!$D$13)*(1-EXP(-Constantes!$D$23)))</f>
        <v>0.22020913895903588</v>
      </c>
      <c r="AF368" s="75">
        <f t="shared" si="60"/>
        <v>1.1135941294339584</v>
      </c>
      <c r="AG368" s="75">
        <f>0.0526*Y368*Observaciones!$F367^1.218</f>
        <v>0</v>
      </c>
      <c r="AH368" s="75">
        <f>AG368*Constantes!$E$35</f>
        <v>0</v>
      </c>
      <c r="AI368" s="75">
        <f t="shared" si="61"/>
        <v>0</v>
      </c>
      <c r="AJ368" s="15"/>
      <c r="AK368" s="74">
        <v>362</v>
      </c>
      <c r="AL368" s="140">
        <f>ETo!$I367*((1-Constantes!$F$19)*ETo!$K367+ETo!$L367)</f>
        <v>2.6083279318644976</v>
      </c>
      <c r="AM368" s="75">
        <f>MIN(AL368*Constantes!$F$17,0.8*(AV367+Observaciones!$F367-AS368-AU368-Constantes!$D$14))</f>
        <v>1.6551427392759912</v>
      </c>
      <c r="AN368" s="75">
        <f>IF(Observaciones!$F367&gt;0.05*Constantes!$F$18,((Observaciones!$F367-0.05*Constantes!$F$18)^2)/(Observaciones!$F367+0.95*Constantes!$F$18),0)</f>
        <v>4.3516181771754191E-3</v>
      </c>
      <c r="AO368" s="75">
        <f>(AN368*Escenarios!$F$9*10000)/1000</f>
        <v>2.1758090885877097</v>
      </c>
      <c r="AP368" s="75">
        <f>(Observaciones!$F367*Constantes!$F$28)/1000</f>
        <v>6.3</v>
      </c>
      <c r="AQ368" s="75">
        <f>(AL368*Constantes!$F$28)/1000</f>
        <v>2.6083279318644976</v>
      </c>
      <c r="AR368" s="75">
        <f t="shared" si="62"/>
        <v>5.8674811567232119</v>
      </c>
      <c r="AS368" s="75">
        <f>IF(AR368&gt;Constantes!$F$29,1000*((AR368-Constantes!$F$29)/(Escenarios!$F$9*10000)),0)</f>
        <v>0</v>
      </c>
      <c r="AT368" s="75">
        <f>AQ368*1000/Escenarios!$F$9/10000+AM368</f>
        <v>1.6603593951397202</v>
      </c>
      <c r="AU368" s="75">
        <f>MAX(0,AV367+Observaciones!$F367-AS368-Constantes!$D$13)</f>
        <v>3.7613481691299739</v>
      </c>
      <c r="AV368" s="75">
        <f>AV367+Observaciones!$F367-AS368-AT368-AU368-AW367</f>
        <v>72.445298528106093</v>
      </c>
      <c r="AW368" s="75">
        <f>MAX(0,(AV368-Constantes!$D$14)*(1-EXP(-Constantes!$D$22)))</f>
        <v>0.89412111660344018</v>
      </c>
      <c r="AX368" s="75">
        <f t="shared" si="63"/>
        <v>108.49661809346892</v>
      </c>
      <c r="AY368" s="75">
        <f>MAX(0,(AX368-Constantes!$D$13)*(1-EXP(-Constantes!$D$23)))</f>
        <v>0.23137804232450151</v>
      </c>
      <c r="AZ368" s="75">
        <f t="shared" si="64"/>
        <v>1.1254991589279417</v>
      </c>
      <c r="BA368" s="75">
        <f>0.0526*AS368*Observaciones!$F367^1.218</f>
        <v>0</v>
      </c>
      <c r="BB368" s="75">
        <f>BA368*Constantes!$F$35</f>
        <v>0</v>
      </c>
      <c r="BC368" s="75">
        <f t="shared" si="65"/>
        <v>0</v>
      </c>
      <c r="BD368" s="15"/>
      <c r="BE368" s="74">
        <v>362</v>
      </c>
      <c r="BF368" s="75">
        <f>0.0526*Observaciones!$F367^2.218</f>
        <v>3.1183372517686312</v>
      </c>
      <c r="BG368" s="75">
        <f>IF(Observaciones!$F367&gt;0.05*$BK$7,((Observaciones!$F367-0.05*$BK$7)^2)/(Observaciones!$F367+0.95*$BK$7),0)</f>
        <v>0.53229249011857738</v>
      </c>
      <c r="BH368" s="75">
        <f>0.0526*BG368*Observaciones!$F367^1.218</f>
        <v>0.26347103186880089</v>
      </c>
      <c r="BI368" s="28"/>
      <c r="BJ368" s="28"/>
      <c r="BK368" s="103"/>
      <c r="BL368" s="38"/>
    </row>
    <row r="369" spans="2:64" s="2" customFormat="1">
      <c r="B369" s="37"/>
      <c r="C369" s="74">
        <v>363</v>
      </c>
      <c r="D369" s="140">
        <f>ETo!$I368*((1-Constantes!$D$19)*ETo!$K368+ETo!$L368)</f>
        <v>2.558514966102643</v>
      </c>
      <c r="E369" s="75">
        <f>MIN(D369*Constantes!$D$17,0.8*(H368+Observaciones!$F368-F369-G369-Constantes!$D$14))</f>
        <v>1.6235333823407221</v>
      </c>
      <c r="F369" s="75">
        <f>IF(Observaciones!$F368&gt;0.05*Constantes!$D$18,((Observaciones!$F368-0.05*Constantes!$D$18)^2)/(Observaciones!$F368+0.95*Constantes!$D$18),0)</f>
        <v>0</v>
      </c>
      <c r="G369" s="75">
        <f>MAX(0,H368+Observaciones!$F368-F369-Constantes!$D$13)</f>
        <v>1.3356306873557884</v>
      </c>
      <c r="H369" s="75">
        <f>H368+Observaciones!$F368-F369-E369-G369-I368</f>
        <v>72.482478601076352</v>
      </c>
      <c r="I369" s="75">
        <f>MAX(0,(H369-Constantes!$D$14)*(1-EXP(-Constantes!$D$22)))</f>
        <v>0.89463298565498028</v>
      </c>
      <c r="J369" s="75">
        <f t="shared" si="55"/>
        <v>102.8158375523401</v>
      </c>
      <c r="K369" s="75">
        <f>MAX(0,(J369-Constantes!$D$13)*(1-EXP(-Constantes!$D$23)))</f>
        <v>0.19213802481545664</v>
      </c>
      <c r="L369" s="75">
        <f t="shared" si="56"/>
        <v>1.0867710104704369</v>
      </c>
      <c r="M369" s="75">
        <f>0.0526*F369*Observaciones!$F368^1.218</f>
        <v>0</v>
      </c>
      <c r="N369" s="75">
        <f>M369*Constantes!$D$35</f>
        <v>0</v>
      </c>
      <c r="O369" s="75">
        <f t="shared" si="57"/>
        <v>0</v>
      </c>
      <c r="P369" s="15"/>
      <c r="Q369" s="74">
        <v>363</v>
      </c>
      <c r="R369" s="140">
        <f>ETo!$I368*((1-Constantes!$E$19)*ETo!$K368+ETo!$L368)</f>
        <v>2.558514966102643</v>
      </c>
      <c r="S369" s="75">
        <f>MIN(R369*Constantes!$E$17,0.8*(AB368+Observaciones!$F368-Y369-AA369-Constantes!$D$14))</f>
        <v>1.6235333823407221</v>
      </c>
      <c r="T369" s="75">
        <f>IF(Observaciones!$F368&gt;0.05*Constantes!$E$18,((Observaciones!$F368-0.05*Constantes!$E$18)^2)/(Observaciones!$F368+0.95*Constantes!$E$18),0)</f>
        <v>0</v>
      </c>
      <c r="U369" s="75">
        <f>(T369*Escenarios!$E$9*10000)/1000</f>
        <v>0</v>
      </c>
      <c r="V369" s="75">
        <f>(Observaciones!$F368*Constantes!$E$28)/1000</f>
        <v>15.6</v>
      </c>
      <c r="W369" s="75">
        <f>(R369*Constantes!$E$28)/1000</f>
        <v>10.234059864410572</v>
      </c>
      <c r="X369" s="75">
        <f t="shared" si="58"/>
        <v>5.3659401355894278</v>
      </c>
      <c r="Y369" s="75">
        <f>IF(X369&gt;Constantes!$E$29,1000*((X369-Constantes!$E$29)/(Escenarios!$E$9*10000)),0)</f>
        <v>0</v>
      </c>
      <c r="Z369" s="75">
        <f>W369*1000/Escenarios!$E$9/10000+S369</f>
        <v>1.6440015020695433</v>
      </c>
      <c r="AA369" s="75">
        <f>MAX(0,AB368+Observaciones!$F368-Y369-Constantes!$D$13)</f>
        <v>1.2918293388842557</v>
      </c>
      <c r="AB369" s="75">
        <f>AB368+Observaciones!$F368-Y369-Z369-AA369-AC368</f>
        <v>72.462613507455529</v>
      </c>
      <c r="AC369" s="75">
        <f>MAX(0,(AB369-Constantes!$D$14)*(1-EXP(-Constantes!$D$22)))</f>
        <v>0.89435949704083528</v>
      </c>
      <c r="AD369" s="75">
        <f t="shared" si="59"/>
        <v>107.95131524055247</v>
      </c>
      <c r="AE369" s="75">
        <f>MAX(0,(AD369-Constantes!$D$13)*(1-EXP(-Constantes!$D$23)))</f>
        <v>0.22761136037978383</v>
      </c>
      <c r="AF369" s="75">
        <f t="shared" si="60"/>
        <v>1.1219708574206191</v>
      </c>
      <c r="AG369" s="75">
        <f>0.0526*Y369*Observaciones!$F368^1.218</f>
        <v>0</v>
      </c>
      <c r="AH369" s="75">
        <f>AG369*Constantes!$E$35</f>
        <v>0</v>
      </c>
      <c r="AI369" s="75">
        <f t="shared" si="61"/>
        <v>0</v>
      </c>
      <c r="AJ369" s="15"/>
      <c r="AK369" s="74">
        <v>363</v>
      </c>
      <c r="AL369" s="140">
        <f>ETo!$I368*((1-Constantes!$F$19)*ETo!$K368+ETo!$L368)</f>
        <v>2.5006426218613012</v>
      </c>
      <c r="AM369" s="75">
        <f>MIN(AL369*Constantes!$F$17,0.8*(AV368+Observaciones!$F368-AS369-AU369-Constantes!$D$14))</f>
        <v>1.5868098595022933</v>
      </c>
      <c r="AN369" s="75">
        <f>IF(Observaciones!$F368&gt;0.05*Constantes!$F$18,((Observaciones!$F368-0.05*Constantes!$F$18)^2)/(Observaciones!$F368+0.95*Constantes!$F$18),0)</f>
        <v>0</v>
      </c>
      <c r="AO369" s="75">
        <f>(AN369*Escenarios!$F$9*10000)/1000</f>
        <v>0</v>
      </c>
      <c r="AP369" s="75">
        <f>(Observaciones!$F368*Constantes!$F$28)/1000</f>
        <v>3.9</v>
      </c>
      <c r="AQ369" s="75">
        <f>(AL369*Constantes!$F$28)/1000</f>
        <v>2.5006426218613012</v>
      </c>
      <c r="AR369" s="75">
        <f t="shared" si="62"/>
        <v>1.3993573781386988</v>
      </c>
      <c r="AS369" s="75">
        <f>IF(AR369&gt;Constantes!$F$29,1000*((AR369-Constantes!$F$29)/(Escenarios!$F$9*10000)),0)</f>
        <v>0</v>
      </c>
      <c r="AT369" s="75">
        <f>AQ369*1000/Escenarios!$F$9/10000+AM369</f>
        <v>1.5918111447460159</v>
      </c>
      <c r="AU369" s="75">
        <f>MAX(0,AV368+Observaciones!$F368-AS369-Constantes!$D$13)</f>
        <v>1.345298528106099</v>
      </c>
      <c r="AV369" s="75">
        <f>AV368+Observaciones!$F368-AS369-AT369-AU369-AW368</f>
        <v>72.514067738650539</v>
      </c>
      <c r="AW369" s="75">
        <f>MAX(0,(AV369-Constantes!$D$14)*(1-EXP(-Constantes!$D$22)))</f>
        <v>0.89506788264676396</v>
      </c>
      <c r="AX369" s="75">
        <f t="shared" si="63"/>
        <v>109.61053857925052</v>
      </c>
      <c r="AY369" s="75">
        <f>MAX(0,(AX369-Constantes!$D$13)*(1-EXP(-Constantes!$D$23)))</f>
        <v>0.23907245316281703</v>
      </c>
      <c r="AZ369" s="75">
        <f t="shared" si="64"/>
        <v>1.134140335809581</v>
      </c>
      <c r="BA369" s="75">
        <f>0.0526*AS369*Observaciones!$F368^1.218</f>
        <v>0</v>
      </c>
      <c r="BB369" s="75">
        <f>BA369*Constantes!$F$35</f>
        <v>0</v>
      </c>
      <c r="BC369" s="75">
        <f t="shared" si="65"/>
        <v>0</v>
      </c>
      <c r="BD369" s="15"/>
      <c r="BE369" s="74">
        <v>363</v>
      </c>
      <c r="BF369" s="75">
        <f>0.0526*Observaciones!$F368^2.218</f>
        <v>1.0763835266267017</v>
      </c>
      <c r="BG369" s="75">
        <f>IF(Observaciones!$F368&gt;0.05*$BK$7,((Observaciones!$F368-0.05*$BK$7)^2)/(Observaciones!$F368+0.95*$BK$7),0)</f>
        <v>0.12772912526524982</v>
      </c>
      <c r="BH369" s="75">
        <f>0.0526*BG369*Observaciones!$F368^1.218</f>
        <v>3.5252699052808555E-2</v>
      </c>
      <c r="BI369" s="28"/>
      <c r="BJ369" s="28"/>
      <c r="BK369" s="103"/>
      <c r="BL369" s="38"/>
    </row>
    <row r="370" spans="2:64" s="2" customFormat="1">
      <c r="B370" s="37"/>
      <c r="C370" s="74">
        <v>364</v>
      </c>
      <c r="D370" s="140">
        <f>ETo!$I369*((1-Constantes!$D$19)*ETo!$K369+ETo!$L369)</f>
        <v>2.5612118565639315</v>
      </c>
      <c r="E370" s="75">
        <f>MIN(D370*Constantes!$D$17,0.8*(H369+Observaciones!$F369-F370-G370-Constantes!$D$14))</f>
        <v>1.6252447233922414</v>
      </c>
      <c r="F370" s="75">
        <f>IF(Observaciones!$F369&gt;0.05*Constantes!$D$18,((Observaciones!$F369-0.05*Constantes!$D$18)^2)/(Observaciones!$F369+0.95*Constantes!$D$18),0)</f>
        <v>0</v>
      </c>
      <c r="G370" s="75">
        <f>MAX(0,H369+Observaciones!$F369-F370-Constantes!$D$13)</f>
        <v>1.5824786010763461</v>
      </c>
      <c r="H370" s="75">
        <f>H369+Observaciones!$F369-F370-E370-G370-I369</f>
        <v>72.480122290952778</v>
      </c>
      <c r="I370" s="75">
        <f>MAX(0,(H370-Constantes!$D$14)*(1-EXP(-Constantes!$D$22)))</f>
        <v>0.8946005456372037</v>
      </c>
      <c r="J370" s="75">
        <f t="shared" si="55"/>
        <v>104.20617812860098</v>
      </c>
      <c r="K370" s="75">
        <f>MAX(0,(J370-Constantes!$D$13)*(1-EXP(-Constantes!$D$23)))</f>
        <v>0.20174180869005279</v>
      </c>
      <c r="L370" s="75">
        <f t="shared" si="56"/>
        <v>1.0963423543272566</v>
      </c>
      <c r="M370" s="75">
        <f>0.0526*F370*Observaciones!$F369^1.218</f>
        <v>0</v>
      </c>
      <c r="N370" s="75">
        <f>M370*Constantes!$D$35</f>
        <v>0</v>
      </c>
      <c r="O370" s="75">
        <f t="shared" si="57"/>
        <v>0</v>
      </c>
      <c r="P370" s="15"/>
      <c r="Q370" s="74">
        <v>364</v>
      </c>
      <c r="R370" s="140">
        <f>ETo!$I369*((1-Constantes!$E$19)*ETo!$K369+ETo!$L369)</f>
        <v>2.5612118565639315</v>
      </c>
      <c r="S370" s="75">
        <f>MIN(R370*Constantes!$E$17,0.8*(AB369+Observaciones!$F369-Y370-AA370-Constantes!$D$14))</f>
        <v>1.6252447233922414</v>
      </c>
      <c r="T370" s="75">
        <f>IF(Observaciones!$F369&gt;0.05*Constantes!$E$18,((Observaciones!$F369-0.05*Constantes!$E$18)^2)/(Observaciones!$F369+0.95*Constantes!$E$18),0)</f>
        <v>0</v>
      </c>
      <c r="U370" s="75">
        <f>(T370*Escenarios!$E$9*10000)/1000</f>
        <v>0</v>
      </c>
      <c r="V370" s="75">
        <f>(Observaciones!$F369*Constantes!$E$28)/1000</f>
        <v>16.399999999999999</v>
      </c>
      <c r="W370" s="75">
        <f>(R370*Constantes!$E$28)/1000</f>
        <v>10.244847426255726</v>
      </c>
      <c r="X370" s="75">
        <f t="shared" si="58"/>
        <v>6.1551525737442727</v>
      </c>
      <c r="Y370" s="75">
        <f>IF(X370&gt;Constantes!$E$29,1000*((X370-Constantes!$E$29)/(Escenarios!$E$9*10000)),0)</f>
        <v>0</v>
      </c>
      <c r="Z370" s="75">
        <f>W370*1000/Escenarios!$E$9/10000+S370</f>
        <v>1.6457344182447529</v>
      </c>
      <c r="AA370" s="75">
        <f>MAX(0,AB369+Observaciones!$F369-Y370-Constantes!$D$13)</f>
        <v>1.5626135074555236</v>
      </c>
      <c r="AB370" s="75">
        <f>AB369+Observaciones!$F369-Y370-Z370-AA370-AC369</f>
        <v>72.459906084714405</v>
      </c>
      <c r="AC370" s="75">
        <f>MAX(0,(AB370-Constantes!$D$14)*(1-EXP(-Constantes!$D$22)))</f>
        <v>0.8943222231518968</v>
      </c>
      <c r="AD370" s="75">
        <f t="shared" si="59"/>
        <v>109.28631738762822</v>
      </c>
      <c r="AE370" s="75">
        <f>MAX(0,(AD370-Constantes!$D$13)*(1-EXP(-Constantes!$D$23)))</f>
        <v>0.23683289380227635</v>
      </c>
      <c r="AF370" s="75">
        <f t="shared" si="60"/>
        <v>1.1311551169541731</v>
      </c>
      <c r="AG370" s="75">
        <f>0.0526*Y370*Observaciones!$F369^1.218</f>
        <v>0</v>
      </c>
      <c r="AH370" s="75">
        <f>AG370*Constantes!$E$35</f>
        <v>0</v>
      </c>
      <c r="AI370" s="75">
        <f t="shared" si="61"/>
        <v>0</v>
      </c>
      <c r="AJ370" s="15"/>
      <c r="AK370" s="74">
        <v>364</v>
      </c>
      <c r="AL370" s="140">
        <f>ETo!$I369*((1-Constantes!$F$19)*ETo!$K369+ETo!$L369)</f>
        <v>2.5032860570215956</v>
      </c>
      <c r="AM370" s="75">
        <f>MIN(AL370*Constantes!$F$17,0.8*(AV369+Observaciones!$F369-AS370-AU370-Constantes!$D$14))</f>
        <v>1.5884872799136065</v>
      </c>
      <c r="AN370" s="75">
        <f>IF(Observaciones!$F369&gt;0.05*Constantes!$F$18,((Observaciones!$F369-0.05*Constantes!$F$18)^2)/(Observaciones!$F369+0.95*Constantes!$F$18),0)</f>
        <v>0</v>
      </c>
      <c r="AO370" s="75">
        <f>(AN370*Escenarios!$F$9*10000)/1000</f>
        <v>0</v>
      </c>
      <c r="AP370" s="75">
        <f>(Observaciones!$F369*Constantes!$F$28)/1000</f>
        <v>4.0999999999999996</v>
      </c>
      <c r="AQ370" s="75">
        <f>(AL370*Constantes!$F$28)/1000</f>
        <v>2.5032860570215956</v>
      </c>
      <c r="AR370" s="75">
        <f t="shared" si="62"/>
        <v>1.5967139429784041</v>
      </c>
      <c r="AS370" s="75">
        <f>IF(AR370&gt;Constantes!$F$29,1000*((AR370-Constantes!$F$29)/(Escenarios!$F$9*10000)),0)</f>
        <v>0</v>
      </c>
      <c r="AT370" s="75">
        <f>AQ370*1000/Escenarios!$F$9/10000+AM370</f>
        <v>1.5934938520276496</v>
      </c>
      <c r="AU370" s="75">
        <f>MAX(0,AV369+Observaciones!$F369-AS370-Constantes!$D$13)</f>
        <v>1.6140677386505331</v>
      </c>
      <c r="AV370" s="75">
        <f>AV369+Observaciones!$F369-AS370-AT370-AU370-AW369</f>
        <v>72.51143826532558</v>
      </c>
      <c r="AW370" s="75">
        <f>MAX(0,(AV370-Constantes!$D$14)*(1-EXP(-Constantes!$D$22)))</f>
        <v>0.89503168191047244</v>
      </c>
      <c r="AX370" s="75">
        <f t="shared" si="63"/>
        <v>110.98553386473823</v>
      </c>
      <c r="AY370" s="75">
        <f>MAX(0,(AX370-Constantes!$D$13)*(1-EXP(-Constantes!$D$23)))</f>
        <v>0.24857023937137748</v>
      </c>
      <c r="AZ370" s="75">
        <f t="shared" si="64"/>
        <v>1.14360192128185</v>
      </c>
      <c r="BA370" s="75">
        <f>0.0526*AS370*Observaciones!$F369^1.218</f>
        <v>0</v>
      </c>
      <c r="BB370" s="75">
        <f>BA370*Constantes!$F$35</f>
        <v>0</v>
      </c>
      <c r="BC370" s="75">
        <f t="shared" si="65"/>
        <v>0</v>
      </c>
      <c r="BD370" s="15"/>
      <c r="BE370" s="74">
        <v>364</v>
      </c>
      <c r="BF370" s="75">
        <f>0.0526*Observaciones!$F369^2.218</f>
        <v>1.2026529983397987</v>
      </c>
      <c r="BG370" s="75">
        <f>IF(Observaciones!$F369&gt;0.05*$BK$7,((Observaciones!$F369-0.05*$BK$7)^2)/(Observaciones!$F369+0.95*$BK$7),0)</f>
        <v>0.15155665486705905</v>
      </c>
      <c r="BH370" s="75">
        <f>0.0526*BG370*Observaciones!$F369^1.218</f>
        <v>4.4456113510785045E-2</v>
      </c>
      <c r="BI370" s="28"/>
      <c r="BJ370" s="28"/>
      <c r="BK370" s="103"/>
      <c r="BL370" s="38"/>
    </row>
    <row r="371" spans="2:64" s="2" customFormat="1">
      <c r="B371" s="37"/>
      <c r="C371" s="74">
        <v>365</v>
      </c>
      <c r="D371" s="140">
        <f>ETo!$I370*((1-Constantes!$D$19)*ETo!$K370+ETo!$L370)</f>
        <v>2.4567026110528953</v>
      </c>
      <c r="E371" s="75">
        <f>MIN(D371*Constantes!$D$17,0.8*(H370+Observaciones!$F370-F371-G371-Constantes!$D$14))</f>
        <v>1.5589272497411599</v>
      </c>
      <c r="F371" s="75">
        <f>IF(Observaciones!$F370&gt;0.05*Constantes!$D$18,((Observaciones!$F370-0.05*Constantes!$D$18)^2)/(Observaciones!$F370+0.95*Constantes!$D$18),0)</f>
        <v>0</v>
      </c>
      <c r="G371" s="75">
        <f>MAX(0,H370+Observaciones!$F370-F371-Constantes!$D$13)</f>
        <v>0</v>
      </c>
      <c r="H371" s="75">
        <f>H370+Observaciones!$F370-F371-E371-G371-I370</f>
        <v>72.526594495574415</v>
      </c>
      <c r="I371" s="75">
        <f>MAX(0,(H371-Constantes!$D$14)*(1-EXP(-Constantes!$D$22)))</f>
        <v>0.89524034221107485</v>
      </c>
      <c r="J371" s="75">
        <f t="shared" si="55"/>
        <v>104.00443631991092</v>
      </c>
      <c r="K371" s="75">
        <f>MAX(0,(J371-Constantes!$D$13)*(1-EXP(-Constantes!$D$23)))</f>
        <v>0.20034827622598558</v>
      </c>
      <c r="L371" s="75">
        <f t="shared" si="56"/>
        <v>1.0955886184370605</v>
      </c>
      <c r="M371" s="75">
        <f>0.0526*F371*Observaciones!$F370^1.218</f>
        <v>0</v>
      </c>
      <c r="N371" s="75">
        <f>M371*Constantes!$D$35</f>
        <v>0</v>
      </c>
      <c r="O371" s="75">
        <f t="shared" si="57"/>
        <v>0</v>
      </c>
      <c r="P371" s="15"/>
      <c r="Q371" s="74">
        <v>365</v>
      </c>
      <c r="R371" s="140">
        <f>ETo!$I370*((1-Constantes!$E$19)*ETo!$K370+ETo!$L370)</f>
        <v>2.4567026110528953</v>
      </c>
      <c r="S371" s="75">
        <f>MIN(R371*Constantes!$E$17,0.8*(AB370+Observaciones!$F370-Y371-AA371-Constantes!$D$14))</f>
        <v>1.5589272497411599</v>
      </c>
      <c r="T371" s="75">
        <f>IF(Observaciones!$F370&gt;0.05*Constantes!$E$18,((Observaciones!$F370-0.05*Constantes!$E$18)^2)/(Observaciones!$F370+0.95*Constantes!$E$18),0)</f>
        <v>0</v>
      </c>
      <c r="U371" s="75">
        <f>(T371*Escenarios!$E$9*10000)/1000</f>
        <v>0</v>
      </c>
      <c r="V371" s="75">
        <f>(Observaciones!$F370*Constantes!$E$28)/1000</f>
        <v>10</v>
      </c>
      <c r="W371" s="75">
        <f>(R371*Constantes!$E$28)/1000</f>
        <v>9.8268104442115813</v>
      </c>
      <c r="X371" s="75">
        <f t="shared" si="58"/>
        <v>0.17318955578841866</v>
      </c>
      <c r="Y371" s="75">
        <f>IF(X371&gt;Constantes!$E$29,1000*((X371-Constantes!$E$29)/(Escenarios!$E$9*10000)),0)</f>
        <v>0</v>
      </c>
      <c r="Z371" s="75">
        <f>W371*1000/Escenarios!$E$9/10000+S371</f>
        <v>1.5785808706295832</v>
      </c>
      <c r="AA371" s="75">
        <f>MAX(0,AB370+Observaciones!$F370-Y371-Constantes!$D$13)</f>
        <v>0</v>
      </c>
      <c r="AB371" s="75">
        <f>AB370+Observaciones!$F370-Y371-Z371-AA371-AC370</f>
        <v>72.487002990932922</v>
      </c>
      <c r="AC371" s="75">
        <f>MAX(0,(AB371-Constantes!$D$14)*(1-EXP(-Constantes!$D$22)))</f>
        <v>0.89469527426712292</v>
      </c>
      <c r="AD371" s="75">
        <f t="shared" si="59"/>
        <v>109.04948449382594</v>
      </c>
      <c r="AE371" s="75">
        <f>MAX(0,(AD371-Constantes!$D$13)*(1-EXP(-Constantes!$D$23)))</f>
        <v>0.23519696950767716</v>
      </c>
      <c r="AF371" s="75">
        <f t="shared" si="60"/>
        <v>1.1298922437748</v>
      </c>
      <c r="AG371" s="75">
        <f>0.0526*Y371*Observaciones!$F370^1.218</f>
        <v>0</v>
      </c>
      <c r="AH371" s="75">
        <f>AG371*Constantes!$E$35</f>
        <v>0</v>
      </c>
      <c r="AI371" s="75">
        <f t="shared" si="61"/>
        <v>0</v>
      </c>
      <c r="AJ371" s="15"/>
      <c r="AK371" s="74">
        <v>365</v>
      </c>
      <c r="AL371" s="140">
        <f>ETo!$I370*((1-Constantes!$F$19)*ETo!$K370+ETo!$L370)</f>
        <v>2.4009013400357766</v>
      </c>
      <c r="AM371" s="75">
        <f>MIN(AL371*Constantes!$F$17,0.8*(AV370+Observaciones!$F370-AS371-AU371-Constantes!$D$14))</f>
        <v>1.5235179488484094</v>
      </c>
      <c r="AN371" s="75">
        <f>IF(Observaciones!$F370&gt;0.05*Constantes!$F$18,((Observaciones!$F370-0.05*Constantes!$F$18)^2)/(Observaciones!$F370+0.95*Constantes!$F$18),0)</f>
        <v>0</v>
      </c>
      <c r="AO371" s="75">
        <f>(AN371*Escenarios!$F$9*10000)/1000</f>
        <v>0</v>
      </c>
      <c r="AP371" s="75">
        <f>(Observaciones!$F370*Constantes!$F$28)/1000</f>
        <v>2.5</v>
      </c>
      <c r="AQ371" s="75">
        <f>(AL371*Constantes!$F$28)/1000</f>
        <v>2.4009013400357766</v>
      </c>
      <c r="AR371" s="75">
        <f t="shared" si="62"/>
        <v>9.9098659964223401E-2</v>
      </c>
      <c r="AS371" s="75">
        <f>IF(AR371&gt;Constantes!$F$29,1000*((AR371-Constantes!$F$29)/(Escenarios!$F$9*10000)),0)</f>
        <v>0</v>
      </c>
      <c r="AT371" s="75">
        <f>AQ371*1000/Escenarios!$F$9/10000+AM371</f>
        <v>1.528319751528481</v>
      </c>
      <c r="AU371" s="75">
        <f>MAX(0,AV370+Observaciones!$F370-AS371-Constantes!$D$13)</f>
        <v>1.1438265325580232E-2</v>
      </c>
      <c r="AV371" s="75">
        <f>AV370+Observaciones!$F370-AS371-AT371-AU371-AW370</f>
        <v>72.576648566561047</v>
      </c>
      <c r="AW371" s="75">
        <f>MAX(0,(AV371-Constantes!$D$14)*(1-EXP(-Constantes!$D$22)))</f>
        <v>0.89592945139765823</v>
      </c>
      <c r="AX371" s="75">
        <f t="shared" si="63"/>
        <v>110.74840189069243</v>
      </c>
      <c r="AY371" s="75">
        <f>MAX(0,(AX371-Constantes!$D$13)*(1-EXP(-Constantes!$D$23)))</f>
        <v>0.24693224917863149</v>
      </c>
      <c r="AZ371" s="75">
        <f t="shared" si="64"/>
        <v>1.1428617005762898</v>
      </c>
      <c r="BA371" s="75">
        <f>0.0526*AS371*Observaciones!$F370^1.218</f>
        <v>0</v>
      </c>
      <c r="BB371" s="75">
        <f>BA371*Constantes!$F$35</f>
        <v>0</v>
      </c>
      <c r="BC371" s="75">
        <f t="shared" si="65"/>
        <v>0</v>
      </c>
      <c r="BD371" s="15"/>
      <c r="BE371" s="74">
        <v>365</v>
      </c>
      <c r="BF371" s="75">
        <f>0.0526*Observaciones!$F370^2.218</f>
        <v>0.40143633905347276</v>
      </c>
      <c r="BG371" s="75">
        <f>IF(Observaciones!$F370&gt;0.05*$BK$7,((Observaciones!$F370-0.05*$BK$7)^2)/(Observaciones!$F370+0.95*$BK$7),0)</f>
        <v>1.6667444764761515E-2</v>
      </c>
      <c r="BH371" s="75">
        <f>0.0526*BG371*Observaciones!$F370^1.218</f>
        <v>2.6763672030967324E-3</v>
      </c>
      <c r="BI371" s="28"/>
      <c r="BJ371" s="28"/>
      <c r="BK371" s="103"/>
      <c r="BL371" s="38"/>
    </row>
    <row r="372" spans="2:64" s="2" customFormat="1">
      <c r="B372" s="37"/>
      <c r="C372" s="74">
        <v>366</v>
      </c>
      <c r="D372" s="140">
        <f>ETo!$I371*((1-Constantes!$D$19)*ETo!$K371+ETo!$L371)</f>
        <v>2.5826717684862381</v>
      </c>
      <c r="E372" s="75">
        <f>MIN(D372*Constantes!$D$17,0.8*(H371+Observaciones!$F371-F372-G372-Constantes!$D$14))</f>
        <v>1.6388623429291829</v>
      </c>
      <c r="F372" s="75">
        <f>IF(Observaciones!$F371&gt;0.05*Constantes!$D$18,((Observaciones!$F371-0.05*Constantes!$D$18)^2)/(Observaciones!$F371+0.95*Constantes!$D$18),0)</f>
        <v>2.2012205606166266</v>
      </c>
      <c r="G372" s="75">
        <f>MAX(0,H371+Observaciones!$F371-F372-Constantes!$D$13)</f>
        <v>15.425373934957776</v>
      </c>
      <c r="H372" s="75">
        <f>H371+Observaciones!$F371-F372-E372-G372-I371</f>
        <v>72.465897314859745</v>
      </c>
      <c r="I372" s="75">
        <f>MAX(0,(H372-Constantes!$D$14)*(1-EXP(-Constantes!$D$22)))</f>
        <v>0.89440470618775603</v>
      </c>
      <c r="J372" s="75">
        <f t="shared" ref="J372:J435" si="66">J371+G372-K371</f>
        <v>119.22946197864272</v>
      </c>
      <c r="K372" s="75">
        <f>MAX(0,(J372-Constantes!$D$13)*(1-EXP(-Constantes!$D$23)))</f>
        <v>0.30551521043492053</v>
      </c>
      <c r="L372" s="75">
        <f t="shared" ref="L372:L435" si="67">F372+I372+K372</f>
        <v>3.401140477239303</v>
      </c>
      <c r="M372" s="75">
        <f>0.0526*F372*Observaciones!$F371^1.218</f>
        <v>4.4765362204858761</v>
      </c>
      <c r="N372" s="75">
        <f>M372*Constantes!$D$35</f>
        <v>2.0560281042552607E-2</v>
      </c>
      <c r="O372" s="75">
        <f t="shared" ref="O372:O435" si="68">N372*1000000/(L372/1000*10000)</f>
        <v>604.51137435056307</v>
      </c>
      <c r="P372" s="15"/>
      <c r="Q372" s="74">
        <v>366</v>
      </c>
      <c r="R372" s="140">
        <f>ETo!$I371*((1-Constantes!$E$19)*ETo!$K371+ETo!$L371)</f>
        <v>2.5826717684862381</v>
      </c>
      <c r="S372" s="75">
        <f>MIN(R372*Constantes!$E$17,0.8*(AB371+Observaciones!$F371-Y372-AA372-Constantes!$D$14))</f>
        <v>1.6388623429291829</v>
      </c>
      <c r="T372" s="75">
        <f>IF(Observaciones!$F371&gt;0.05*Constantes!$E$18,((Observaciones!$F371-0.05*Constantes!$E$18)^2)/(Observaciones!$F371+0.95*Constantes!$E$18),0)</f>
        <v>2.2012205606166266</v>
      </c>
      <c r="U372" s="75">
        <f>(T372*Escenarios!$E$9*10000)/1000</f>
        <v>1100.6102803083133</v>
      </c>
      <c r="V372" s="75">
        <f>(Observaciones!$F371*Constantes!$E$28)/1000</f>
        <v>80.400000000000006</v>
      </c>
      <c r="W372" s="75">
        <f>(R372*Constantes!$E$28)/1000</f>
        <v>10.330687073944953</v>
      </c>
      <c r="X372" s="75">
        <f t="shared" si="58"/>
        <v>1170.6795932343684</v>
      </c>
      <c r="Y372" s="75">
        <f>IF(X372&gt;Constantes!$E$29,1000*((X372-Constantes!$E$29)/(Escenarios!$E$9*10000)),0)</f>
        <v>1.3119474217628544</v>
      </c>
      <c r="Z372" s="75">
        <f>W372*1000/Escenarios!$E$9/10000+S372</f>
        <v>1.6595237170770727</v>
      </c>
      <c r="AA372" s="75">
        <f>MAX(0,AB371+Observaciones!$F371-Y372-Constantes!$D$13)</f>
        <v>16.275055569170064</v>
      </c>
      <c r="AB372" s="75">
        <f>AB371+Observaciones!$F371-Y372-Z372-AA372-AC371</f>
        <v>72.4457810086558</v>
      </c>
      <c r="AC372" s="75">
        <f>MAX(0,(AB372-Constantes!$D$14)*(1-EXP(-Constantes!$D$22)))</f>
        <v>0.89412775905574426</v>
      </c>
      <c r="AD372" s="75">
        <f t="shared" si="59"/>
        <v>125.08934309348832</v>
      </c>
      <c r="AE372" s="75">
        <f>MAX(0,(AD372-Constantes!$D$13)*(1-EXP(-Constantes!$D$23)))</f>
        <v>0.34599236597414357</v>
      </c>
      <c r="AF372" s="75">
        <f t="shared" si="60"/>
        <v>2.5520675467927423</v>
      </c>
      <c r="AG372" s="75">
        <f>0.0526*Y372*Observaciones!$F371^1.218</f>
        <v>2.6680561948091581</v>
      </c>
      <c r="AH372" s="75">
        <f>AG372*Constantes!$E$35</f>
        <v>1.225411400706723E-2</v>
      </c>
      <c r="AI372" s="75">
        <f t="shared" si="61"/>
        <v>480.16417208342824</v>
      </c>
      <c r="AJ372" s="15"/>
      <c r="AK372" s="74">
        <v>366</v>
      </c>
      <c r="AL372" s="140">
        <f>ETo!$I371*((1-Constantes!$F$19)*ETo!$K371+ETo!$L371)</f>
        <v>2.5243227761819664</v>
      </c>
      <c r="AM372" s="75">
        <f>MIN(AL372*Constantes!$F$17,0.8*(AV371+Observaciones!$F371-AS372-AU372-Constantes!$D$14))</f>
        <v>1.6018363578999726</v>
      </c>
      <c r="AN372" s="75">
        <f>IF(Observaciones!$F371&gt;0.05*Constantes!$F$18,((Observaciones!$F371-0.05*Constantes!$F$18)^2)/(Observaciones!$F371+0.95*Constantes!$F$18),0)</f>
        <v>1.6621933500286719</v>
      </c>
      <c r="AO372" s="75">
        <f>(AN372*Escenarios!$F$9*10000)/1000</f>
        <v>831.09667501433591</v>
      </c>
      <c r="AP372" s="75">
        <f>(Observaciones!$F371*Constantes!$F$28)/1000</f>
        <v>20.100000000000001</v>
      </c>
      <c r="AQ372" s="75">
        <f>(AL372*Constantes!$F$28)/1000</f>
        <v>2.5243227761819664</v>
      </c>
      <c r="AR372" s="75">
        <f t="shared" si="62"/>
        <v>848.67235223815396</v>
      </c>
      <c r="AS372" s="75">
        <f>IF(AR372&gt;Constantes!$F$29,1000*((AR372-Constantes!$F$29)/(Escenarios!$F$9*10000)),0)</f>
        <v>1.4399917632998371</v>
      </c>
      <c r="AT372" s="75">
        <f>AQ372*1000/Escenarios!$F$9/10000+AM372</f>
        <v>1.6068850034523365</v>
      </c>
      <c r="AU372" s="75">
        <f>MAX(0,AV371+Observaciones!$F371-AS372-Constantes!$D$13)</f>
        <v>16.236656803261212</v>
      </c>
      <c r="AV372" s="75">
        <f>AV371+Observaciones!$F371-AS372-AT372-AU372-AW371</f>
        <v>72.497185545150003</v>
      </c>
      <c r="AW372" s="75">
        <f>MAX(0,(AV372-Constantes!$D$14)*(1-EXP(-Constantes!$D$22)))</f>
        <v>0.89483546050004181</v>
      </c>
      <c r="AX372" s="75">
        <f t="shared" si="63"/>
        <v>126.73812644477502</v>
      </c>
      <c r="AY372" s="75">
        <f>MAX(0,(AX372-Constantes!$D$13)*(1-EXP(-Constantes!$D$23)))</f>
        <v>0.35738134449649561</v>
      </c>
      <c r="AZ372" s="75">
        <f t="shared" si="64"/>
        <v>2.6922085682963743</v>
      </c>
      <c r="BA372" s="75">
        <f>0.0526*AS372*Observaciones!$F371^1.218</f>
        <v>2.9284549676418079</v>
      </c>
      <c r="BB372" s="75">
        <f>BA372*Constantes!$F$35</f>
        <v>4.5748637431636064E-3</v>
      </c>
      <c r="BC372" s="75">
        <f t="shared" si="65"/>
        <v>169.92976684784026</v>
      </c>
      <c r="BD372" s="15"/>
      <c r="BE372" s="74">
        <v>366</v>
      </c>
      <c r="BF372" s="75">
        <f>0.0526*Observaciones!$F371^2.218</f>
        <v>40.876584401228989</v>
      </c>
      <c r="BG372" s="75">
        <f>IF(Observaciones!$F371&gt;0.05*$BK$7,((Observaciones!$F371-0.05*$BK$7)^2)/(Observaciones!$F371+0.95*$BK$7),0)</f>
        <v>6.3653050962415536</v>
      </c>
      <c r="BH372" s="75">
        <f>0.0526*BG372*Observaciones!$F371^1.218</f>
        <v>12.944872189357753</v>
      </c>
      <c r="BI372" s="28"/>
      <c r="BJ372" s="28"/>
      <c r="BK372" s="103"/>
      <c r="BL372" s="38"/>
    </row>
    <row r="373" spans="2:64" s="2" customFormat="1">
      <c r="B373" s="37"/>
      <c r="C373" s="74">
        <v>367</v>
      </c>
      <c r="D373" s="140">
        <f>ETo!$I372*((1-Constantes!$D$19)*ETo!$K372+ETo!$L372)</f>
        <v>2.5746495937628846</v>
      </c>
      <c r="E373" s="75">
        <f>MIN(D373*Constantes!$D$17,0.8*(H372+Observaciones!$F372-F373-G373-Constantes!$D$14))</f>
        <v>1.6337717850724218</v>
      </c>
      <c r="F373" s="75">
        <f>IF(Observaciones!$F372&gt;0.05*Constantes!$D$18,((Observaciones!$F372-0.05*Constantes!$D$18)^2)/(Observaciones!$F372+0.95*Constantes!$D$18),0)</f>
        <v>0</v>
      </c>
      <c r="G373" s="75">
        <f>MAX(0,H372+Observaciones!$F372-F373-Constantes!$D$13)</f>
        <v>0</v>
      </c>
      <c r="H373" s="75">
        <f>H372+Observaciones!$F372-F373-E373-G373-I372</f>
        <v>70.73772082359956</v>
      </c>
      <c r="I373" s="75">
        <f>MAX(0,(H373-Constantes!$D$14)*(1-EXP(-Constantes!$D$22)))</f>
        <v>0.87061238974494737</v>
      </c>
      <c r="J373" s="75">
        <f t="shared" si="66"/>
        <v>118.9239467682078</v>
      </c>
      <c r="K373" s="75">
        <f>MAX(0,(J373-Constantes!$D$13)*(1-EXP(-Constantes!$D$23)))</f>
        <v>0.30340486272478639</v>
      </c>
      <c r="L373" s="75">
        <f t="shared" si="67"/>
        <v>1.1740172524697337</v>
      </c>
      <c r="M373" s="75">
        <f>0.0526*F373*Observaciones!$F372^1.218</f>
        <v>0</v>
      </c>
      <c r="N373" s="75">
        <f>M373*Constantes!$D$35</f>
        <v>0</v>
      </c>
      <c r="O373" s="75">
        <f t="shared" si="68"/>
        <v>0</v>
      </c>
      <c r="P373" s="15"/>
      <c r="Q373" s="74">
        <v>367</v>
      </c>
      <c r="R373" s="140">
        <f>ETo!$I372*((1-Constantes!$E$19)*ETo!$K372+ETo!$L372)</f>
        <v>2.5746495937628846</v>
      </c>
      <c r="S373" s="75">
        <f>MIN(R373*Constantes!$E$17,0.8*(AB372+Observaciones!$F372-Y373-AA373-Constantes!$D$14))</f>
        <v>1.6337717850724218</v>
      </c>
      <c r="T373" s="75">
        <f>IF(Observaciones!$F372&gt;0.05*Constantes!$E$18,((Observaciones!$F372-0.05*Constantes!$E$18)^2)/(Observaciones!$F372+0.95*Constantes!$E$18),0)</f>
        <v>0</v>
      </c>
      <c r="U373" s="75">
        <f>(T373*Escenarios!$E$9*10000)/1000</f>
        <v>0</v>
      </c>
      <c r="V373" s="75">
        <f>(Observaciones!$F372*Constantes!$E$28)/1000</f>
        <v>3.2</v>
      </c>
      <c r="W373" s="75">
        <f>(R373*Constantes!$E$28)/1000</f>
        <v>10.298598375051538</v>
      </c>
      <c r="X373" s="75">
        <f t="shared" si="58"/>
        <v>0</v>
      </c>
      <c r="Y373" s="75">
        <f>IF(X373&gt;Constantes!$E$29,1000*((X373-Constantes!$E$29)/(Escenarios!$E$9*10000)),0)</f>
        <v>0</v>
      </c>
      <c r="Z373" s="75">
        <f>W373*1000/Escenarios!$E$9/10000+S373</f>
        <v>1.6543689818225249</v>
      </c>
      <c r="AA373" s="75">
        <f>MAX(0,AB372+Observaciones!$F372-Y373-Constantes!$D$13)</f>
        <v>0</v>
      </c>
      <c r="AB373" s="75">
        <f>AB372+Observaciones!$F372-Y373-Z373-AA373-AC372</f>
        <v>70.697284267777519</v>
      </c>
      <c r="AC373" s="75">
        <f>MAX(0,(AB373-Constantes!$D$14)*(1-EXP(-Constantes!$D$22)))</f>
        <v>0.87005568773167463</v>
      </c>
      <c r="AD373" s="75">
        <f t="shared" si="59"/>
        <v>124.74335072751418</v>
      </c>
      <c r="AE373" s="75">
        <f>MAX(0,(AD373-Constantes!$D$13)*(1-EXP(-Constantes!$D$23)))</f>
        <v>0.34360242212742648</v>
      </c>
      <c r="AF373" s="75">
        <f t="shared" si="60"/>
        <v>1.2136581098591011</v>
      </c>
      <c r="AG373" s="75">
        <f>0.0526*Y373*Observaciones!$F372^1.218</f>
        <v>0</v>
      </c>
      <c r="AH373" s="75">
        <f>AG373*Constantes!$E$35</f>
        <v>0</v>
      </c>
      <c r="AI373" s="75">
        <f t="shared" si="61"/>
        <v>0</v>
      </c>
      <c r="AJ373" s="15"/>
      <c r="AK373" s="74">
        <v>367</v>
      </c>
      <c r="AL373" s="140">
        <f>ETo!$I372*((1-Constantes!$F$19)*ETo!$K372+ETo!$L372)</f>
        <v>2.5164583487580243</v>
      </c>
      <c r="AM373" s="75">
        <f>MIN(AL373*Constantes!$F$17,0.8*(AV372+Observaciones!$F372-AS373-AU373-Constantes!$D$14))</f>
        <v>1.5968459003005724</v>
      </c>
      <c r="AN373" s="75">
        <f>IF(Observaciones!$F372&gt;0.05*Constantes!$F$18,((Observaciones!$F372-0.05*Constantes!$F$18)^2)/(Observaciones!$F372+0.95*Constantes!$F$18),0)</f>
        <v>0</v>
      </c>
      <c r="AO373" s="75">
        <f>(AN373*Escenarios!$F$9*10000)/1000</f>
        <v>0</v>
      </c>
      <c r="AP373" s="75">
        <f>(Observaciones!$F372*Constantes!$F$28)/1000</f>
        <v>0.8</v>
      </c>
      <c r="AQ373" s="75">
        <f>(AL373*Constantes!$F$28)/1000</f>
        <v>2.5164583487580243</v>
      </c>
      <c r="AR373" s="75">
        <f t="shared" si="62"/>
        <v>0</v>
      </c>
      <c r="AS373" s="75">
        <f>IF(AR373&gt;Constantes!$F$29,1000*((AR373-Constantes!$F$29)/(Escenarios!$F$9*10000)),0)</f>
        <v>0</v>
      </c>
      <c r="AT373" s="75">
        <f>AQ373*1000/Escenarios!$F$9/10000+AM373</f>
        <v>1.6018788169980884</v>
      </c>
      <c r="AU373" s="75">
        <f>MAX(0,AV372+Observaciones!$F372-AS373-Constantes!$D$13)</f>
        <v>0</v>
      </c>
      <c r="AV373" s="75">
        <f>AV372+Observaciones!$F372-AS373-AT373-AU373-AW372</f>
        <v>70.800471267651858</v>
      </c>
      <c r="AW373" s="75">
        <f>MAX(0,(AV373-Constantes!$D$14)*(1-EXP(-Constantes!$D$22)))</f>
        <v>0.87147629365138835</v>
      </c>
      <c r="AX373" s="75">
        <f t="shared" si="63"/>
        <v>126.38074510027852</v>
      </c>
      <c r="AY373" s="75">
        <f>MAX(0,(AX373-Constantes!$D$13)*(1-EXP(-Constantes!$D$23)))</f>
        <v>0.35491273122866779</v>
      </c>
      <c r="AZ373" s="75">
        <f t="shared" si="64"/>
        <v>1.2263890248800562</v>
      </c>
      <c r="BA373" s="75">
        <f>0.0526*AS373*Observaciones!$F372^1.218</f>
        <v>0</v>
      </c>
      <c r="BB373" s="75">
        <f>BA373*Constantes!$F$35</f>
        <v>0</v>
      </c>
      <c r="BC373" s="75">
        <f t="shared" si="65"/>
        <v>0</v>
      </c>
      <c r="BD373" s="15"/>
      <c r="BE373" s="74">
        <v>367</v>
      </c>
      <c r="BF373" s="75">
        <f>0.0526*Observaciones!$F372^2.218</f>
        <v>3.2065597387029521E-2</v>
      </c>
      <c r="BG373" s="75">
        <f>IF(Observaciones!$F372&gt;0.05*$BK$7,((Observaciones!$F372-0.05*$BK$7)^2)/(Observaciones!$F372+0.95*$BK$7),0)</f>
        <v>0</v>
      </c>
      <c r="BH373" s="75">
        <f>0.0526*BG373*Observaciones!$F372^1.218</f>
        <v>0</v>
      </c>
      <c r="BI373" s="28"/>
      <c r="BJ373" s="28"/>
      <c r="BK373" s="103"/>
      <c r="BL373" s="38"/>
    </row>
    <row r="374" spans="2:64" s="2" customFormat="1">
      <c r="B374" s="37"/>
      <c r="C374" s="74">
        <v>368</v>
      </c>
      <c r="D374" s="140">
        <f>ETo!$I373*((1-Constantes!$D$19)*ETo!$K373+ETo!$L373)</f>
        <v>2.6175102899686564</v>
      </c>
      <c r="E374" s="75">
        <f>MIN(D374*Constantes!$D$17,0.8*(H373+Observaciones!$F373-F374-G374-Constantes!$D$14))</f>
        <v>1.6609695040626822</v>
      </c>
      <c r="F374" s="75">
        <f>IF(Observaciones!$F373&gt;0.05*Constantes!$D$18,((Observaciones!$F373-0.05*Constantes!$D$18)^2)/(Observaciones!$F373+0.95*Constantes!$D$18),0)</f>
        <v>1.1336958530836891</v>
      </c>
      <c r="G374" s="75">
        <f>MAX(0,H373+Observaciones!$F373-F374-Constantes!$D$13)</f>
        <v>10.104024970515866</v>
      </c>
      <c r="H374" s="75">
        <f>H373+Observaciones!$F373-F374-E374-G374-I373</f>
        <v>72.468418106192374</v>
      </c>
      <c r="I374" s="75">
        <f>MAX(0,(H374-Constantes!$D$14)*(1-EXP(-Constantes!$D$22)))</f>
        <v>0.89443941066694288</v>
      </c>
      <c r="J374" s="75">
        <f t="shared" si="66"/>
        <v>128.72456687599887</v>
      </c>
      <c r="K374" s="75">
        <f>MAX(0,(J374-Constantes!$D$13)*(1-EXP(-Constantes!$D$23)))</f>
        <v>0.3711026908392307</v>
      </c>
      <c r="L374" s="75">
        <f t="shared" si="67"/>
        <v>2.3992379545898626</v>
      </c>
      <c r="M374" s="75">
        <f>0.0526*F374*Observaciones!$F373^1.218</f>
        <v>1.6799885065908067</v>
      </c>
      <c r="N374" s="75">
        <f>M374*Constantes!$D$35</f>
        <v>7.7160183996045489E-3</v>
      </c>
      <c r="O374" s="75">
        <f t="shared" si="68"/>
        <v>321.60288165012639</v>
      </c>
      <c r="P374" s="15"/>
      <c r="Q374" s="74">
        <v>368</v>
      </c>
      <c r="R374" s="140">
        <f>ETo!$I373*((1-Constantes!$E$19)*ETo!$K373+ETo!$L373)</f>
        <v>2.6175102899686564</v>
      </c>
      <c r="S374" s="75">
        <f>MIN(R374*Constantes!$E$17,0.8*(AB373+Observaciones!$F373-Y374-AA374-Constantes!$D$14))</f>
        <v>1.6609695040626822</v>
      </c>
      <c r="T374" s="75">
        <f>IF(Observaciones!$F373&gt;0.05*Constantes!$E$18,((Observaciones!$F373-0.05*Constantes!$E$18)^2)/(Observaciones!$F373+0.95*Constantes!$E$18),0)</f>
        <v>1.1336958530836891</v>
      </c>
      <c r="U374" s="75">
        <f>(T374*Escenarios!$E$9*10000)/1000</f>
        <v>566.84792654184457</v>
      </c>
      <c r="V374" s="75">
        <f>(Observaciones!$F373*Constantes!$E$28)/1000</f>
        <v>62</v>
      </c>
      <c r="W374" s="75">
        <f>(R374*Constantes!$E$28)/1000</f>
        <v>10.470041159874626</v>
      </c>
      <c r="X374" s="75">
        <f t="shared" si="58"/>
        <v>618.37788538196992</v>
      </c>
      <c r="Y374" s="75">
        <f>IF(X374&gt;Constantes!$E$29,1000*((X374-Constantes!$E$29)/(Escenarios!$E$9*10000)),0)</f>
        <v>0.20734400605805742</v>
      </c>
      <c r="Z374" s="75">
        <f>W374*1000/Escenarios!$E$9/10000+S374</f>
        <v>1.6819095863824314</v>
      </c>
      <c r="AA374" s="75">
        <f>MAX(0,AB373+Observaciones!$F373-Y374-Constantes!$D$13)</f>
        <v>10.989940261719468</v>
      </c>
      <c r="AB374" s="75">
        <f>AB373+Observaciones!$F373-Y374-Z374-AA374-AC373</f>
        <v>72.44803472588589</v>
      </c>
      <c r="AC374" s="75">
        <f>MAX(0,(AB374-Constantes!$D$14)*(1-EXP(-Constantes!$D$22)))</f>
        <v>0.89415878664683934</v>
      </c>
      <c r="AD374" s="75">
        <f t="shared" si="59"/>
        <v>135.38968856710622</v>
      </c>
      <c r="AE374" s="75">
        <f>MAX(0,(AD374-Constantes!$D$13)*(1-EXP(-Constantes!$D$23)))</f>
        <v>0.41714204933326554</v>
      </c>
      <c r="AF374" s="75">
        <f t="shared" si="60"/>
        <v>1.5186448420381624</v>
      </c>
      <c r="AG374" s="75">
        <f>0.0526*Y374*Observaciones!$F373^1.218</f>
        <v>0.3072566122038351</v>
      </c>
      <c r="AH374" s="75">
        <f>AG374*Constantes!$E$35</f>
        <v>1.4111987456247547E-3</v>
      </c>
      <c r="AI374" s="75">
        <f t="shared" si="61"/>
        <v>92.924870026279137</v>
      </c>
      <c r="AJ374" s="15"/>
      <c r="AK374" s="74">
        <v>368</v>
      </c>
      <c r="AL374" s="140">
        <f>ETo!$I373*((1-Constantes!$F$19)*ETo!$K373+ETo!$L373)</f>
        <v>2.5584838801638279</v>
      </c>
      <c r="AM374" s="75">
        <f>MIN(AL374*Constantes!$F$17,0.8*(AV373+Observaciones!$F373-AS374-AU374-Constantes!$D$14))</f>
        <v>1.6235136564215633</v>
      </c>
      <c r="AN374" s="75">
        <f>IF(Observaciones!$F373&gt;0.05*Constantes!$F$18,((Observaciones!$F373-0.05*Constantes!$F$18)^2)/(Observaciones!$F373+0.95*Constantes!$F$18),0)</f>
        <v>0.80410261691778873</v>
      </c>
      <c r="AO374" s="75">
        <f>(AN374*Escenarios!$F$9*10000)/1000</f>
        <v>402.05130845889437</v>
      </c>
      <c r="AP374" s="75">
        <f>(Observaciones!$F373*Constantes!$F$28)/1000</f>
        <v>15.5</v>
      </c>
      <c r="AQ374" s="75">
        <f>(AL374*Constantes!$F$28)/1000</f>
        <v>2.5584838801638279</v>
      </c>
      <c r="AR374" s="75">
        <f t="shared" si="62"/>
        <v>414.99282457873056</v>
      </c>
      <c r="AS374" s="75">
        <f>IF(AR374&gt;Constantes!$F$29,1000*((AR374-Constantes!$F$29)/(Escenarios!$F$9*10000)),0)</f>
        <v>0.57263270798099053</v>
      </c>
      <c r="AT374" s="75">
        <f>AQ374*1000/Escenarios!$F$9/10000+AM374</f>
        <v>1.6286306241818909</v>
      </c>
      <c r="AU374" s="75">
        <f>MAX(0,AV373+Observaciones!$F373-AS374-Constantes!$D$13)</f>
        <v>10.727838559670872</v>
      </c>
      <c r="AV374" s="75">
        <f>AV373+Observaciones!$F373-AS374-AT374-AU374-AW373</f>
        <v>72.499893082166722</v>
      </c>
      <c r="AW374" s="75">
        <f>MAX(0,(AV374-Constantes!$D$14)*(1-EXP(-Constantes!$D$22)))</f>
        <v>0.89487273596224615</v>
      </c>
      <c r="AX374" s="75">
        <f t="shared" si="63"/>
        <v>136.75367092872071</v>
      </c>
      <c r="AY374" s="75">
        <f>MAX(0,(AX374-Constantes!$D$13)*(1-EXP(-Constantes!$D$23)))</f>
        <v>0.42656376371992011</v>
      </c>
      <c r="AZ374" s="75">
        <f t="shared" si="64"/>
        <v>1.8940692076631569</v>
      </c>
      <c r="BA374" s="75">
        <f>0.0526*AS374*Observaciones!$F373^1.218</f>
        <v>0.84856654039028045</v>
      </c>
      <c r="BB374" s="75">
        <f>BA374*Constantes!$F$35</f>
        <v>1.325639745937218E-3</v>
      </c>
      <c r="BC374" s="75">
        <f t="shared" si="65"/>
        <v>69.988981425486074</v>
      </c>
      <c r="BD374" s="15"/>
      <c r="BE374" s="74">
        <v>368</v>
      </c>
      <c r="BF374" s="75">
        <f>0.0526*Observaciones!$F373^2.218</f>
        <v>22.968966307258103</v>
      </c>
      <c r="BG374" s="75">
        <f>IF(Observaciones!$F373&gt;0.05*$BK$7,((Observaciones!$F373-0.05*$BK$7)^2)/(Observaciones!$F373+0.95*$BK$7),0)</f>
        <v>3.9162196194264949</v>
      </c>
      <c r="BH374" s="75">
        <f>0.0526*BG374*Observaciones!$F373^1.218</f>
        <v>5.8033236445438945</v>
      </c>
      <c r="BI374" s="28"/>
      <c r="BJ374" s="28"/>
      <c r="BK374" s="103"/>
      <c r="BL374" s="38"/>
    </row>
    <row r="375" spans="2:64" s="2" customFormat="1">
      <c r="B375" s="37"/>
      <c r="C375" s="74">
        <v>369</v>
      </c>
      <c r="D375" s="140">
        <f>ETo!$I374*((1-Constantes!$D$19)*ETo!$K374+ETo!$L374)</f>
        <v>2.5987636118733186</v>
      </c>
      <c r="E375" s="75">
        <f>MIN(D375*Constantes!$D$17,0.8*(H374+Observaciones!$F374-F375-G375-Constantes!$D$14))</f>
        <v>1.6490735964369632</v>
      </c>
      <c r="F375" s="75">
        <f>IF(Observaciones!$F374&gt;0.05*Constantes!$D$18,((Observaciones!$F374-0.05*Constantes!$D$18)^2)/(Observaciones!$F374+0.95*Constantes!$D$18),0)</f>
        <v>0</v>
      </c>
      <c r="G375" s="75">
        <f>MAX(0,H374+Observaciones!$F374-F375-Constantes!$D$13)</f>
        <v>0</v>
      </c>
      <c r="H375" s="75">
        <f>H374+Observaciones!$F374-F375-E375-G375-I374</f>
        <v>72.22490509908846</v>
      </c>
      <c r="I375" s="75">
        <f>MAX(0,(H375-Constantes!$D$14)*(1-EXP(-Constantes!$D$22)))</f>
        <v>0.89108689513843264</v>
      </c>
      <c r="J375" s="75">
        <f t="shared" si="66"/>
        <v>128.35346418515965</v>
      </c>
      <c r="K375" s="75">
        <f>MAX(0,(J375-Constantes!$D$13)*(1-EXP(-Constantes!$D$23)))</f>
        <v>0.36853929730893054</v>
      </c>
      <c r="L375" s="75">
        <f t="shared" si="67"/>
        <v>1.2596261924473633</v>
      </c>
      <c r="M375" s="75">
        <f>0.0526*F375*Observaciones!$F374^1.218</f>
        <v>0</v>
      </c>
      <c r="N375" s="75">
        <f>M375*Constantes!$D$35</f>
        <v>0</v>
      </c>
      <c r="O375" s="75">
        <f t="shared" si="68"/>
        <v>0</v>
      </c>
      <c r="P375" s="15"/>
      <c r="Q375" s="74">
        <v>369</v>
      </c>
      <c r="R375" s="140">
        <f>ETo!$I374*((1-Constantes!$E$19)*ETo!$K374+ETo!$L374)</f>
        <v>2.5987636118733186</v>
      </c>
      <c r="S375" s="75">
        <f>MIN(R375*Constantes!$E$17,0.8*(AB374+Observaciones!$F374-Y375-AA375-Constantes!$D$14))</f>
        <v>1.6490735964369632</v>
      </c>
      <c r="T375" s="75">
        <f>IF(Observaciones!$F374&gt;0.05*Constantes!$E$18,((Observaciones!$F374-0.05*Constantes!$E$18)^2)/(Observaciones!$F374+0.95*Constantes!$E$18),0)</f>
        <v>0</v>
      </c>
      <c r="U375" s="75">
        <f>(T375*Escenarios!$E$9*10000)/1000</f>
        <v>0</v>
      </c>
      <c r="V375" s="75">
        <f>(Observaciones!$F374*Constantes!$E$28)/1000</f>
        <v>9.1999999999999993</v>
      </c>
      <c r="W375" s="75">
        <f>(R375*Constantes!$E$28)/1000</f>
        <v>10.395054447493274</v>
      </c>
      <c r="X375" s="75">
        <f t="shared" si="58"/>
        <v>0</v>
      </c>
      <c r="Y375" s="75">
        <f>IF(X375&gt;Constantes!$E$29,1000*((X375-Constantes!$E$29)/(Escenarios!$E$9*10000)),0)</f>
        <v>0</v>
      </c>
      <c r="Z375" s="75">
        <f>W375*1000/Escenarios!$E$9/10000+S375</f>
        <v>1.6698637053319496</v>
      </c>
      <c r="AA375" s="75">
        <f>MAX(0,AB374+Observaciones!$F374-Y375-Constantes!$D$13)</f>
        <v>0</v>
      </c>
      <c r="AB375" s="75">
        <f>AB374+Observaciones!$F374-Y375-Z375-AA375-AC374</f>
        <v>72.184012233907097</v>
      </c>
      <c r="AC375" s="75">
        <f>MAX(0,(AB375-Constantes!$D$14)*(1-EXP(-Constantes!$D$22)))</f>
        <v>0.89052391097936756</v>
      </c>
      <c r="AD375" s="75">
        <f t="shared" si="59"/>
        <v>134.97254651777294</v>
      </c>
      <c r="AE375" s="75">
        <f>MAX(0,(AD375-Constantes!$D$13)*(1-EXP(-Constantes!$D$23)))</f>
        <v>0.41426063872409169</v>
      </c>
      <c r="AF375" s="75">
        <f t="shared" si="60"/>
        <v>1.3047845497034594</v>
      </c>
      <c r="AG375" s="75">
        <f>0.0526*Y375*Observaciones!$F374^1.218</f>
        <v>0</v>
      </c>
      <c r="AH375" s="75">
        <f>AG375*Constantes!$E$35</f>
        <v>0</v>
      </c>
      <c r="AI375" s="75">
        <f t="shared" si="61"/>
        <v>0</v>
      </c>
      <c r="AJ375" s="15"/>
      <c r="AK375" s="74">
        <v>369</v>
      </c>
      <c r="AL375" s="140">
        <f>ETo!$I374*((1-Constantes!$F$19)*ETo!$K374+ETo!$L374)</f>
        <v>2.5401002539125863</v>
      </c>
      <c r="AM375" s="75">
        <f>MIN(AL375*Constantes!$F$17,0.8*(AV374+Observaciones!$F374-AS375-AU375-Constantes!$D$14))</f>
        <v>1.6118481272756344</v>
      </c>
      <c r="AN375" s="75">
        <f>IF(Observaciones!$F374&gt;0.05*Constantes!$F$18,((Observaciones!$F374-0.05*Constantes!$F$18)^2)/(Observaciones!$F374+0.95*Constantes!$F$18),0)</f>
        <v>0</v>
      </c>
      <c r="AO375" s="75">
        <f>(AN375*Escenarios!$F$9*10000)/1000</f>
        <v>0</v>
      </c>
      <c r="AP375" s="75">
        <f>(Observaciones!$F374*Constantes!$F$28)/1000</f>
        <v>2.2999999999999998</v>
      </c>
      <c r="AQ375" s="75">
        <f>(AL375*Constantes!$F$28)/1000</f>
        <v>2.5401002539125863</v>
      </c>
      <c r="AR375" s="75">
        <f t="shared" si="62"/>
        <v>0</v>
      </c>
      <c r="AS375" s="75">
        <f>IF(AR375&gt;Constantes!$F$29,1000*((AR375-Constantes!$F$29)/(Escenarios!$F$9*10000)),0)</f>
        <v>0</v>
      </c>
      <c r="AT375" s="75">
        <f>AQ375*1000/Escenarios!$F$9/10000+AM375</f>
        <v>1.6169283277834596</v>
      </c>
      <c r="AU375" s="75">
        <f>MAX(0,AV374+Observaciones!$F374-AS375-Constantes!$D$13)</f>
        <v>0</v>
      </c>
      <c r="AV375" s="75">
        <f>AV374+Observaciones!$F374-AS375-AT375-AU375-AW374</f>
        <v>72.288092018421011</v>
      </c>
      <c r="AW375" s="75">
        <f>MAX(0,(AV375-Constantes!$D$14)*(1-EXP(-Constantes!$D$22)))</f>
        <v>0.8919568081290381</v>
      </c>
      <c r="AX375" s="75">
        <f t="shared" si="63"/>
        <v>136.3271071650008</v>
      </c>
      <c r="AY375" s="75">
        <f>MAX(0,(AX375-Constantes!$D$13)*(1-EXP(-Constantes!$D$23)))</f>
        <v>0.4236172725756297</v>
      </c>
      <c r="AZ375" s="75">
        <f t="shared" si="64"/>
        <v>1.3155740807046679</v>
      </c>
      <c r="BA375" s="75">
        <f>0.0526*AS375*Observaciones!$F374^1.218</f>
        <v>0</v>
      </c>
      <c r="BB375" s="75">
        <f>BA375*Constantes!$F$35</f>
        <v>0</v>
      </c>
      <c r="BC375" s="75">
        <f t="shared" si="65"/>
        <v>0</v>
      </c>
      <c r="BD375" s="15"/>
      <c r="BE375" s="74">
        <v>369</v>
      </c>
      <c r="BF375" s="75">
        <f>0.0526*Observaciones!$F374^2.218</f>
        <v>0.33365534346892783</v>
      </c>
      <c r="BG375" s="75">
        <f>IF(Observaciones!$F374&gt;0.05*$BK$7,((Observaciones!$F374-0.05*$BK$7)^2)/(Observaciones!$F374+0.95*$BK$7),0)</f>
        <v>9.1701390926697667E-3</v>
      </c>
      <c r="BH375" s="75">
        <f>0.0526*BG375*Observaciones!$F374^1.218</f>
        <v>1.3302895254880757E-3</v>
      </c>
      <c r="BI375" s="28"/>
      <c r="BJ375" s="28"/>
      <c r="BK375" s="103"/>
      <c r="BL375" s="38"/>
    </row>
    <row r="376" spans="2:64" s="2" customFormat="1">
      <c r="B376" s="37"/>
      <c r="C376" s="74">
        <v>370</v>
      </c>
      <c r="D376" s="140">
        <f>ETo!$I375*((1-Constantes!$D$19)*ETo!$K375+ETo!$L375)</f>
        <v>2.5746533007835399</v>
      </c>
      <c r="E376" s="75">
        <f>MIN(D376*Constantes!$D$17,0.8*(H375+Observaciones!$F375-F376-G376-Constantes!$D$14))</f>
        <v>1.6337741374025285</v>
      </c>
      <c r="F376" s="75">
        <f>IF(Observaciones!$F375&gt;0.05*Constantes!$D$18,((Observaciones!$F375-0.05*Constantes!$D$18)^2)/(Observaciones!$F375+0.95*Constantes!$D$18),0)</f>
        <v>0.25019401545764042</v>
      </c>
      <c r="G376" s="75">
        <f>MAX(0,H375+Observaciones!$F375-F376-Constantes!$D$13)</f>
        <v>6.5747110836308167</v>
      </c>
      <c r="H376" s="75">
        <f>H375+Observaciones!$F375-F376-E376-G376-I375</f>
        <v>72.475138967459046</v>
      </c>
      <c r="I376" s="75">
        <f>MAX(0,(H376-Constantes!$D$14)*(1-EXP(-Constantes!$D$22)))</f>
        <v>0.89453193875006032</v>
      </c>
      <c r="J376" s="75">
        <f t="shared" si="66"/>
        <v>134.55963597148155</v>
      </c>
      <c r="K376" s="75">
        <f>MAX(0,(J376-Constantes!$D$13)*(1-EXP(-Constantes!$D$23)))</f>
        <v>0.411408457241488</v>
      </c>
      <c r="L376" s="75">
        <f t="shared" si="67"/>
        <v>1.5561344114491886</v>
      </c>
      <c r="M376" s="75">
        <f>0.0526*F376*Observaciones!$F375^1.218</f>
        <v>0.20685642910293098</v>
      </c>
      <c r="N376" s="75">
        <f>M376*Constantes!$D$35</f>
        <v>9.500707932066061E-4</v>
      </c>
      <c r="O376" s="75">
        <f t="shared" si="68"/>
        <v>61.053260323562235</v>
      </c>
      <c r="P376" s="15"/>
      <c r="Q376" s="74">
        <v>370</v>
      </c>
      <c r="R376" s="140">
        <f>ETo!$I375*((1-Constantes!$E$19)*ETo!$K375+ETo!$L375)</f>
        <v>2.5746533007835399</v>
      </c>
      <c r="S376" s="75">
        <f>MIN(R376*Constantes!$E$17,0.8*(AB375+Observaciones!$F375-Y376-AA376-Constantes!$D$14))</f>
        <v>1.6337741374025285</v>
      </c>
      <c r="T376" s="75">
        <f>IF(Observaciones!$F375&gt;0.05*Constantes!$E$18,((Observaciones!$F375-0.05*Constantes!$E$18)^2)/(Observaciones!$F375+0.95*Constantes!$E$18),0)</f>
        <v>0.25019401545764042</v>
      </c>
      <c r="U376" s="75">
        <f>(T376*Escenarios!$E$9*10000)/1000</f>
        <v>125.0970077288202</v>
      </c>
      <c r="V376" s="75">
        <f>(Observaciones!$F375*Constantes!$E$28)/1000</f>
        <v>38.4</v>
      </c>
      <c r="W376" s="75">
        <f>(R376*Constantes!$E$28)/1000</f>
        <v>10.29861320313416</v>
      </c>
      <c r="X376" s="75">
        <f t="shared" si="58"/>
        <v>153.19839452568604</v>
      </c>
      <c r="Y376" s="75">
        <f>IF(X376&gt;Constantes!$E$29,1000*((X376-Constantes!$E$29)/(Escenarios!$E$9*10000)),0)</f>
        <v>0</v>
      </c>
      <c r="Z376" s="75">
        <f>W376*1000/Escenarios!$E$9/10000+S376</f>
        <v>1.6543713638087969</v>
      </c>
      <c r="AA376" s="75">
        <f>MAX(0,AB375+Observaciones!$F375-Y376-Constantes!$D$13)</f>
        <v>6.7840122339070916</v>
      </c>
      <c r="AB376" s="75">
        <f>AB375+Observaciones!$F375-Y376-Z376-AA376-AC375</f>
        <v>72.455104725211839</v>
      </c>
      <c r="AC376" s="75">
        <f>MAX(0,(AB376-Constantes!$D$14)*(1-EXP(-Constantes!$D$22)))</f>
        <v>0.89425612141679145</v>
      </c>
      <c r="AD376" s="75">
        <f t="shared" si="59"/>
        <v>141.34229811295592</v>
      </c>
      <c r="AE376" s="75">
        <f>MAX(0,(AD376-Constantes!$D$13)*(1-EXP(-Constantes!$D$23)))</f>
        <v>0.45825972693276579</v>
      </c>
      <c r="AF376" s="75">
        <f t="shared" si="60"/>
        <v>1.3525158483495572</v>
      </c>
      <c r="AG376" s="75">
        <f>0.0526*Y376*Observaciones!$F375^1.218</f>
        <v>0</v>
      </c>
      <c r="AH376" s="75">
        <f>AG376*Constantes!$E$35</f>
        <v>0</v>
      </c>
      <c r="AI376" s="75">
        <f t="shared" si="61"/>
        <v>0</v>
      </c>
      <c r="AJ376" s="15"/>
      <c r="AK376" s="74">
        <v>370</v>
      </c>
      <c r="AL376" s="140">
        <f>ETo!$I375*((1-Constantes!$F$19)*ETo!$K375+ETo!$L375)</f>
        <v>2.5164619941417565</v>
      </c>
      <c r="AM376" s="75">
        <f>MIN(AL376*Constantes!$F$17,0.8*(AV375+Observaciones!$F375-AS376-AU376-Constantes!$D$14))</f>
        <v>1.596848213518302</v>
      </c>
      <c r="AN376" s="75">
        <f>IF(Observaciones!$F375&gt;0.05*Constantes!$F$18,((Observaciones!$F375-0.05*Constantes!$F$18)^2)/(Observaciones!$F375+0.95*Constantes!$F$18),0)</f>
        <v>0.13795742193978278</v>
      </c>
      <c r="AO376" s="75">
        <f>(AN376*Escenarios!$F$9*10000)/1000</f>
        <v>68.978710969891381</v>
      </c>
      <c r="AP376" s="75">
        <f>(Observaciones!$F375*Constantes!$F$28)/1000</f>
        <v>9.6</v>
      </c>
      <c r="AQ376" s="75">
        <f>(AL376*Constantes!$F$28)/1000</f>
        <v>2.5164619941417565</v>
      </c>
      <c r="AR376" s="75">
        <f t="shared" si="62"/>
        <v>76.062248975749625</v>
      </c>
      <c r="AS376" s="75">
        <f>IF(AR376&gt;Constantes!$F$29,1000*((AR376-Constantes!$F$29)/(Escenarios!$F$9*10000)),0)</f>
        <v>0</v>
      </c>
      <c r="AT376" s="75">
        <f>AQ376*1000/Escenarios!$F$9/10000+AM376</f>
        <v>1.6018811375065856</v>
      </c>
      <c r="AU376" s="75">
        <f>MAX(0,AV375+Observaciones!$F375-AS376-Constantes!$D$13)</f>
        <v>6.8880920184210055</v>
      </c>
      <c r="AV376" s="75">
        <f>AV375+Observaciones!$F375-AS376-AT376-AU376-AW375</f>
        <v>72.506162054364381</v>
      </c>
      <c r="AW376" s="75">
        <f>MAX(0,(AV376-Constantes!$D$14)*(1-EXP(-Constantes!$D$22)))</f>
        <v>0.89495904275501426</v>
      </c>
      <c r="AX376" s="75">
        <f t="shared" si="63"/>
        <v>142.79158191084619</v>
      </c>
      <c r="AY376" s="75">
        <f>MAX(0,(AX376-Constantes!$D$13)*(1-EXP(-Constantes!$D$23)))</f>
        <v>0.46827066137972279</v>
      </c>
      <c r="AZ376" s="75">
        <f t="shared" si="64"/>
        <v>1.363229704134737</v>
      </c>
      <c r="BA376" s="75">
        <f>0.0526*AS376*Observaciones!$F375^1.218</f>
        <v>0</v>
      </c>
      <c r="BB376" s="75">
        <f>BA376*Constantes!$F$35</f>
        <v>0</v>
      </c>
      <c r="BC376" s="75">
        <f t="shared" si="65"/>
        <v>0</v>
      </c>
      <c r="BD376" s="15"/>
      <c r="BE376" s="74">
        <v>370</v>
      </c>
      <c r="BF376" s="75">
        <f>0.0526*Observaciones!$F375^2.218</f>
        <v>7.93712717610686</v>
      </c>
      <c r="BG376" s="75">
        <f>IF(Observaciones!$F375&gt;0.05*$BK$7,((Observaciones!$F375-0.05*$BK$7)^2)/(Observaciones!$F375+0.95*$BK$7),0)</f>
        <v>1.4565097558841547</v>
      </c>
      <c r="BH376" s="75">
        <f>0.0526*BG376*Observaciones!$F375^1.218</f>
        <v>1.2042190797596761</v>
      </c>
      <c r="BI376" s="28"/>
      <c r="BJ376" s="28"/>
      <c r="BK376" s="103"/>
      <c r="BL376" s="38"/>
    </row>
    <row r="377" spans="2:64" s="2" customFormat="1">
      <c r="B377" s="37"/>
      <c r="C377" s="74">
        <v>371</v>
      </c>
      <c r="D377" s="140">
        <f>ETo!$I376*((1-Constantes!$D$19)*ETo!$K376+ETo!$L376)</f>
        <v>2.558567519461461</v>
      </c>
      <c r="E377" s="75">
        <f>MIN(D377*Constantes!$D$17,0.8*(H376+Observaciones!$F376-F377-G377-Constantes!$D$14))</f>
        <v>1.6235667306437516</v>
      </c>
      <c r="F377" s="75">
        <f>IF(Observaciones!$F376&gt;0.05*Constantes!$D$18,((Observaciones!$F376-0.05*Constantes!$D$18)^2)/(Observaciones!$F376+0.95*Constantes!$D$18),0)</f>
        <v>1.4700515388187019</v>
      </c>
      <c r="G377" s="75">
        <f>MAX(0,H376+Observaciones!$F376-F377-Constantes!$D$13)</f>
        <v>13.105087428640346</v>
      </c>
      <c r="H377" s="75">
        <f>H376+Observaciones!$F376-F377-E377-G377-I376</f>
        <v>72.481901330606192</v>
      </c>
      <c r="I377" s="75">
        <f>MAX(0,(H377-Constantes!$D$14)*(1-EXP(-Constantes!$D$22)))</f>
        <v>0.89462503820183026</v>
      </c>
      <c r="J377" s="75">
        <f t="shared" si="66"/>
        <v>147.25331494288039</v>
      </c>
      <c r="K377" s="75">
        <f>MAX(0,(J377-Constantes!$D$13)*(1-EXP(-Constantes!$D$23)))</f>
        <v>0.49909010265722659</v>
      </c>
      <c r="L377" s="75">
        <f t="shared" si="67"/>
        <v>2.8637666796777586</v>
      </c>
      <c r="M377" s="75">
        <f>0.0526*F377*Observaciones!$F376^1.218</f>
        <v>2.4553169822358498</v>
      </c>
      <c r="N377" s="75">
        <f>M377*Constantes!$D$35</f>
        <v>1.1277024180504002E-2</v>
      </c>
      <c r="O377" s="75">
        <f t="shared" si="68"/>
        <v>393.78292444456173</v>
      </c>
      <c r="P377" s="15"/>
      <c r="Q377" s="74">
        <v>371</v>
      </c>
      <c r="R377" s="140">
        <f>ETo!$I376*((1-Constantes!$E$19)*ETo!$K376+ETo!$L376)</f>
        <v>2.558567519461461</v>
      </c>
      <c r="S377" s="75">
        <f>MIN(R377*Constantes!$E$17,0.8*(AB376+Observaciones!$F376-Y377-AA377-Constantes!$D$14))</f>
        <v>1.6235667306437516</v>
      </c>
      <c r="T377" s="75">
        <f>IF(Observaciones!$F376&gt;0.05*Constantes!$E$18,((Observaciones!$F376-0.05*Constantes!$E$18)^2)/(Observaciones!$F376+0.95*Constantes!$E$18),0)</f>
        <v>1.4700515388187019</v>
      </c>
      <c r="U377" s="75">
        <f>(T377*Escenarios!$E$9*10000)/1000</f>
        <v>735.02576940935103</v>
      </c>
      <c r="V377" s="75">
        <f>(Observaciones!$F376*Constantes!$E$28)/1000</f>
        <v>68.400000000000006</v>
      </c>
      <c r="W377" s="75">
        <f>(R377*Constantes!$E$28)/1000</f>
        <v>10.234270077845844</v>
      </c>
      <c r="X377" s="75">
        <f t="shared" si="58"/>
        <v>793.19149933150516</v>
      </c>
      <c r="Y377" s="75">
        <f>IF(X377&gt;Constantes!$E$29,1000*((X377-Constantes!$E$29)/(Escenarios!$E$9*10000)),0)</f>
        <v>0.55697123395712778</v>
      </c>
      <c r="Z377" s="75">
        <f>W377*1000/Escenarios!$E$9/10000+S377</f>
        <v>1.6440352707994432</v>
      </c>
      <c r="AA377" s="75">
        <f>MAX(0,AB376+Observaciones!$F376-Y377-Constantes!$D$13)</f>
        <v>13.998133491254706</v>
      </c>
      <c r="AB377" s="75">
        <f>AB376+Observaciones!$F376-Y377-Z377-AA377-AC376</f>
        <v>72.461708607783763</v>
      </c>
      <c r="AC377" s="75">
        <f>MAX(0,(AB377-Constantes!$D$14)*(1-EXP(-Constantes!$D$22)))</f>
        <v>0.89434703901965018</v>
      </c>
      <c r="AD377" s="75">
        <f t="shared" si="59"/>
        <v>154.88217187727784</v>
      </c>
      <c r="AE377" s="75">
        <f>MAX(0,(AD377-Constantes!$D$13)*(1-EXP(-Constantes!$D$23)))</f>
        <v>0.551786466741777</v>
      </c>
      <c r="AF377" s="75">
        <f t="shared" si="60"/>
        <v>2.0031047397185548</v>
      </c>
      <c r="AG377" s="75">
        <f>0.0526*Y377*Observaciones!$F376^1.218</f>
        <v>0.9302673363756454</v>
      </c>
      <c r="AH377" s="75">
        <f>AG377*Constantes!$E$35</f>
        <v>4.2726243994322295E-3</v>
      </c>
      <c r="AI377" s="75">
        <f t="shared" si="61"/>
        <v>213.30009932643623</v>
      </c>
      <c r="AJ377" s="15"/>
      <c r="AK377" s="74">
        <v>371</v>
      </c>
      <c r="AL377" s="140">
        <f>ETo!$I376*((1-Constantes!$F$19)*ETo!$K376+ETo!$L376)</f>
        <v>2.5006943014113037</v>
      </c>
      <c r="AM377" s="75">
        <f>MIN(AL377*Constantes!$F$17,0.8*(AV376+Observaciones!$F376-AS377-AU377-Constantes!$D$14))</f>
        <v>1.5868426533204749</v>
      </c>
      <c r="AN377" s="75">
        <f>IF(Observaciones!$F376&gt;0.05*Constantes!$F$18,((Observaciones!$F376-0.05*Constantes!$F$18)^2)/(Observaciones!$F376+0.95*Constantes!$F$18),0)</f>
        <v>1.070951354849379</v>
      </c>
      <c r="AO377" s="75">
        <f>(AN377*Escenarios!$F$9*10000)/1000</f>
        <v>535.47567742468948</v>
      </c>
      <c r="AP377" s="75">
        <f>(Observaciones!$F376*Constantes!$F$28)/1000</f>
        <v>17.100000000000001</v>
      </c>
      <c r="AQ377" s="75">
        <f>(AL377*Constantes!$F$28)/1000</f>
        <v>2.5006943014113037</v>
      </c>
      <c r="AR377" s="75">
        <f t="shared" si="62"/>
        <v>550.07498312327823</v>
      </c>
      <c r="AS377" s="75">
        <f>IF(AR377&gt;Constantes!$F$29,1000*((AR377-Constantes!$F$29)/(Escenarios!$F$9*10000)),0)</f>
        <v>0.8427970250700858</v>
      </c>
      <c r="AT377" s="75">
        <f>AQ377*1000/Escenarios!$F$9/10000+AM377</f>
        <v>1.5918440419232975</v>
      </c>
      <c r="AU377" s="75">
        <f>MAX(0,AV376+Observaciones!$F376-AS377-Constantes!$D$13)</f>
        <v>13.763365029294292</v>
      </c>
      <c r="AV377" s="75">
        <f>AV376+Observaciones!$F376-AS377-AT377-AU377-AW376</f>
        <v>72.513196915321686</v>
      </c>
      <c r="AW377" s="75">
        <f>MAX(0,(AV377-Constantes!$D$14)*(1-EXP(-Constantes!$D$22)))</f>
        <v>0.89505589376466166</v>
      </c>
      <c r="AX377" s="75">
        <f t="shared" si="63"/>
        <v>156.08667627876076</v>
      </c>
      <c r="AY377" s="75">
        <f>MAX(0,(AX377-Constantes!$D$13)*(1-EXP(-Constantes!$D$23)))</f>
        <v>0.56010658639113065</v>
      </c>
      <c r="AZ377" s="75">
        <f t="shared" si="64"/>
        <v>2.2979595052258781</v>
      </c>
      <c r="BA377" s="75">
        <f>0.0526*AS377*Observaciones!$F376^1.218</f>
        <v>1.407660747660114</v>
      </c>
      <c r="BB377" s="75">
        <f>BA377*Constantes!$F$35</f>
        <v>2.1990627099622577E-3</v>
      </c>
      <c r="BC377" s="75">
        <f t="shared" si="65"/>
        <v>95.696321234612029</v>
      </c>
      <c r="BD377" s="15"/>
      <c r="BE377" s="74">
        <v>371</v>
      </c>
      <c r="BF377" s="75">
        <f>0.0526*Observaciones!$F376^2.218</f>
        <v>28.560849254286634</v>
      </c>
      <c r="BG377" s="75">
        <f>IF(Observaciones!$F376&gt;0.05*$BK$7,((Observaciones!$F376-0.05*$BK$7)^2)/(Observaciones!$F376+0.95*$BK$7),0)</f>
        <v>4.7231908669459823</v>
      </c>
      <c r="BH377" s="75">
        <f>0.0526*BG377*Observaciones!$F376^1.218</f>
        <v>7.8887919502963495</v>
      </c>
      <c r="BI377" s="28"/>
      <c r="BJ377" s="28"/>
      <c r="BK377" s="103"/>
      <c r="BL377" s="38"/>
    </row>
    <row r="378" spans="2:64" s="2" customFormat="1">
      <c r="B378" s="37"/>
      <c r="C378" s="74">
        <v>372</v>
      </c>
      <c r="D378" s="140">
        <f>ETo!$I377*((1-Constantes!$D$19)*ETo!$K377+ETo!$L377)</f>
        <v>2.5772889402885037</v>
      </c>
      <c r="E378" s="75">
        <f>MIN(D378*Constantes!$D$17,0.8*(H377+Observaciones!$F377-F378-G378-Constantes!$D$14))</f>
        <v>1.6354466109963191</v>
      </c>
      <c r="F378" s="75">
        <f>IF(Observaciones!$F377&gt;0.05*Constantes!$D$18,((Observaciones!$F377-0.05*Constantes!$D$18)^2)/(Observaciones!$F377+0.95*Constantes!$D$18),0)</f>
        <v>0</v>
      </c>
      <c r="G378" s="75">
        <f>MAX(0,H377+Observaciones!$F377-F378-Constantes!$D$13)</f>
        <v>0</v>
      </c>
      <c r="H378" s="75">
        <f>H377+Observaciones!$F377-F378-E378-G378-I377</f>
        <v>70.651829681408046</v>
      </c>
      <c r="I378" s="75">
        <f>MAX(0,(H378-Constantes!$D$14)*(1-EXP(-Constantes!$D$22)))</f>
        <v>0.86942990100899398</v>
      </c>
      <c r="J378" s="75">
        <f t="shared" si="66"/>
        <v>146.75422484022317</v>
      </c>
      <c r="K378" s="75">
        <f>MAX(0,(J378-Constantes!$D$13)*(1-EXP(-Constantes!$D$23)))</f>
        <v>0.49564263549579163</v>
      </c>
      <c r="L378" s="75">
        <f t="shared" si="67"/>
        <v>1.3650725365047855</v>
      </c>
      <c r="M378" s="75">
        <f>0.0526*F378*Observaciones!$F377^1.218</f>
        <v>0</v>
      </c>
      <c r="N378" s="75">
        <f>M378*Constantes!$D$35</f>
        <v>0</v>
      </c>
      <c r="O378" s="75">
        <f t="shared" si="68"/>
        <v>0</v>
      </c>
      <c r="P378" s="15"/>
      <c r="Q378" s="74">
        <v>372</v>
      </c>
      <c r="R378" s="140">
        <f>ETo!$I377*((1-Constantes!$E$19)*ETo!$K377+ETo!$L377)</f>
        <v>2.5772889402885037</v>
      </c>
      <c r="S378" s="75">
        <f>MIN(R378*Constantes!$E$17,0.8*(AB377+Observaciones!$F377-Y378-AA378-Constantes!$D$14))</f>
        <v>1.6354466109963191</v>
      </c>
      <c r="T378" s="75">
        <f>IF(Observaciones!$F377&gt;0.05*Constantes!$E$18,((Observaciones!$F377-0.05*Constantes!$E$18)^2)/(Observaciones!$F377+0.95*Constantes!$E$18),0)</f>
        <v>0</v>
      </c>
      <c r="U378" s="75">
        <f>(T378*Escenarios!$E$9*10000)/1000</f>
        <v>0</v>
      </c>
      <c r="V378" s="75">
        <f>(Observaciones!$F377*Constantes!$E$28)/1000</f>
        <v>2.8</v>
      </c>
      <c r="W378" s="75">
        <f>(R378*Constantes!$E$28)/1000</f>
        <v>10.309155761154015</v>
      </c>
      <c r="X378" s="75">
        <f t="shared" si="58"/>
        <v>0</v>
      </c>
      <c r="Y378" s="75">
        <f>IF(X378&gt;Constantes!$E$29,1000*((X378-Constantes!$E$29)/(Escenarios!$E$9*10000)),0)</f>
        <v>0</v>
      </c>
      <c r="Z378" s="75">
        <f>W378*1000/Escenarios!$E$9/10000+S378</f>
        <v>1.656064922518627</v>
      </c>
      <c r="AA378" s="75">
        <f>MAX(0,AB377+Observaciones!$F377-Y378-Constantes!$D$13)</f>
        <v>0</v>
      </c>
      <c r="AB378" s="75">
        <f>AB377+Observaciones!$F377-Y378-Z378-AA378-AC377</f>
        <v>70.611296646245492</v>
      </c>
      <c r="AC378" s="75">
        <f>MAX(0,(AB378-Constantes!$D$14)*(1-EXP(-Constantes!$D$22)))</f>
        <v>0.86887187073613004</v>
      </c>
      <c r="AD378" s="75">
        <f t="shared" si="59"/>
        <v>154.33038541053605</v>
      </c>
      <c r="AE378" s="75">
        <f>MAX(0,(AD378-Constantes!$D$13)*(1-EXP(-Constantes!$D$23)))</f>
        <v>0.54797499920497628</v>
      </c>
      <c r="AF378" s="75">
        <f t="shared" si="60"/>
        <v>1.4168468699411063</v>
      </c>
      <c r="AG378" s="75">
        <f>0.0526*Y378*Observaciones!$F377^1.218</f>
        <v>0</v>
      </c>
      <c r="AH378" s="75">
        <f>AG378*Constantes!$E$35</f>
        <v>0</v>
      </c>
      <c r="AI378" s="75">
        <f t="shared" si="61"/>
        <v>0</v>
      </c>
      <c r="AJ378" s="15"/>
      <c r="AK378" s="74">
        <v>372</v>
      </c>
      <c r="AL378" s="140">
        <f>ETo!$I377*((1-Constantes!$F$19)*ETo!$K377+ETo!$L377)</f>
        <v>2.5190456192093027</v>
      </c>
      <c r="AM378" s="75">
        <f>MIN(AL378*Constantes!$F$17,0.8*(AV377+Observaciones!$F377-AS378-AU378-Constantes!$D$14))</f>
        <v>1.5984876807874746</v>
      </c>
      <c r="AN378" s="75">
        <f>IF(Observaciones!$F377&gt;0.05*Constantes!$F$18,((Observaciones!$F377-0.05*Constantes!$F$18)^2)/(Observaciones!$F377+0.95*Constantes!$F$18),0)</f>
        <v>0</v>
      </c>
      <c r="AO378" s="75">
        <f>(AN378*Escenarios!$F$9*10000)/1000</f>
        <v>0</v>
      </c>
      <c r="AP378" s="75">
        <f>(Observaciones!$F377*Constantes!$F$28)/1000</f>
        <v>0.7</v>
      </c>
      <c r="AQ378" s="75">
        <f>(AL378*Constantes!$F$28)/1000</f>
        <v>2.5190456192093027</v>
      </c>
      <c r="AR378" s="75">
        <f t="shared" si="62"/>
        <v>0</v>
      </c>
      <c r="AS378" s="75">
        <f>IF(AR378&gt;Constantes!$F$29,1000*((AR378-Constantes!$F$29)/(Escenarios!$F$9*10000)),0)</f>
        <v>0</v>
      </c>
      <c r="AT378" s="75">
        <f>AQ378*1000/Escenarios!$F$9/10000+AM378</f>
        <v>1.6035257720258933</v>
      </c>
      <c r="AU378" s="75">
        <f>MAX(0,AV377+Observaciones!$F377-AS378-Constantes!$D$13)</f>
        <v>0</v>
      </c>
      <c r="AV378" s="75">
        <f>AV377+Observaciones!$F377-AS378-AT378-AU378-AW377</f>
        <v>70.714615249531136</v>
      </c>
      <c r="AW378" s="75">
        <f>MAX(0,(AV378-Constantes!$D$14)*(1-EXP(-Constantes!$D$22)))</f>
        <v>0.87029428847889689</v>
      </c>
      <c r="AX378" s="75">
        <f t="shared" si="63"/>
        <v>155.52656969236963</v>
      </c>
      <c r="AY378" s="75">
        <f>MAX(0,(AX378-Constantes!$D$13)*(1-EXP(-Constantes!$D$23)))</f>
        <v>0.5562376475898877</v>
      </c>
      <c r="AZ378" s="75">
        <f t="shared" si="64"/>
        <v>1.4265319360687845</v>
      </c>
      <c r="BA378" s="75">
        <f>0.0526*AS378*Observaciones!$F377^1.218</f>
        <v>0</v>
      </c>
      <c r="BB378" s="75">
        <f>BA378*Constantes!$F$35</f>
        <v>0</v>
      </c>
      <c r="BC378" s="75">
        <f t="shared" si="65"/>
        <v>0</v>
      </c>
      <c r="BD378" s="15"/>
      <c r="BE378" s="74">
        <v>372</v>
      </c>
      <c r="BF378" s="75">
        <f>0.0526*Observaciones!$F377^2.218</f>
        <v>2.3845871367955355E-2</v>
      </c>
      <c r="BG378" s="75">
        <f>IF(Observaciones!$F377&gt;0.05*$BK$7,((Observaciones!$F377-0.05*$BK$7)^2)/(Observaciones!$F377+0.95*$BK$7),0)</f>
        <v>0</v>
      </c>
      <c r="BH378" s="75">
        <f>0.0526*BG378*Observaciones!$F377^1.218</f>
        <v>0</v>
      </c>
      <c r="BI378" s="28"/>
      <c r="BJ378" s="28"/>
      <c r="BK378" s="103"/>
      <c r="BL378" s="38"/>
    </row>
    <row r="379" spans="2:64" s="2" customFormat="1">
      <c r="B379" s="37"/>
      <c r="C379" s="74">
        <v>373</v>
      </c>
      <c r="D379" s="140">
        <f>ETo!$I378*((1-Constantes!$D$19)*ETo!$K378+ETo!$L378)</f>
        <v>2.5986738197916708</v>
      </c>
      <c r="E379" s="75">
        <f>MIN(D379*Constantes!$D$17,0.8*(H378+Observaciones!$F378-F379-G379-Constantes!$D$14))</f>
        <v>1.6490166178990393</v>
      </c>
      <c r="F379" s="75">
        <f>IF(Observaciones!$F378&gt;0.05*Constantes!$D$18,((Observaciones!$F378-0.05*Constantes!$D$18)^2)/(Observaciones!$F378+0.95*Constantes!$D$18),0)</f>
        <v>0</v>
      </c>
      <c r="G379" s="75">
        <f>MAX(0,H378+Observaciones!$F378-F379-Constantes!$D$13)</f>
        <v>0</v>
      </c>
      <c r="H379" s="75">
        <f>H378+Observaciones!$F378-F379-E379-G379-I378</f>
        <v>68.13338316250001</v>
      </c>
      <c r="I379" s="75">
        <f>MAX(0,(H379-Constantes!$D$14)*(1-EXP(-Constantes!$D$22)))</f>
        <v>0.83475770356551615</v>
      </c>
      <c r="J379" s="75">
        <f t="shared" si="66"/>
        <v>146.25858220472739</v>
      </c>
      <c r="K379" s="75">
        <f>MAX(0,(J379-Constantes!$D$13)*(1-EXP(-Constantes!$D$23)))</f>
        <v>0.49221898172950496</v>
      </c>
      <c r="L379" s="75">
        <f t="shared" si="67"/>
        <v>1.3269766852950211</v>
      </c>
      <c r="M379" s="75">
        <f>0.0526*F379*Observaciones!$F378^1.218</f>
        <v>0</v>
      </c>
      <c r="N379" s="75">
        <f>M379*Constantes!$D$35</f>
        <v>0</v>
      </c>
      <c r="O379" s="75">
        <f t="shared" si="68"/>
        <v>0</v>
      </c>
      <c r="P379" s="15"/>
      <c r="Q379" s="74">
        <v>373</v>
      </c>
      <c r="R379" s="140">
        <f>ETo!$I378*((1-Constantes!$E$19)*ETo!$K378+ETo!$L378)</f>
        <v>2.5986738197916708</v>
      </c>
      <c r="S379" s="75">
        <f>MIN(R379*Constantes!$E$17,0.8*(AB378+Observaciones!$F378-Y379-AA379-Constantes!$D$14))</f>
        <v>1.6490166178990393</v>
      </c>
      <c r="T379" s="75">
        <f>IF(Observaciones!$F378&gt;0.05*Constantes!$E$18,((Observaciones!$F378-0.05*Constantes!$E$18)^2)/(Observaciones!$F378+0.95*Constantes!$E$18),0)</f>
        <v>0</v>
      </c>
      <c r="U379" s="75">
        <f>(T379*Escenarios!$E$9*10000)/1000</f>
        <v>0</v>
      </c>
      <c r="V379" s="75">
        <f>(Observaciones!$F378*Constantes!$E$28)/1000</f>
        <v>0</v>
      </c>
      <c r="W379" s="75">
        <f>(R379*Constantes!$E$28)/1000</f>
        <v>10.394695279166683</v>
      </c>
      <c r="X379" s="75">
        <f t="shared" si="58"/>
        <v>0</v>
      </c>
      <c r="Y379" s="75">
        <f>IF(X379&gt;Constantes!$E$29,1000*((X379-Constantes!$E$29)/(Escenarios!$E$9*10000)),0)</f>
        <v>0</v>
      </c>
      <c r="Z379" s="75">
        <f>W379*1000/Escenarios!$E$9/10000+S379</f>
        <v>1.6698060084573727</v>
      </c>
      <c r="AA379" s="75">
        <f>MAX(0,AB378+Observaciones!$F378-Y379-Constantes!$D$13)</f>
        <v>0</v>
      </c>
      <c r="AB379" s="75">
        <f>AB378+Observaciones!$F378-Y379-Z379-AA379-AC378</f>
        <v>68.072618767051992</v>
      </c>
      <c r="AC379" s="75">
        <f>MAX(0,(AB379-Constantes!$D$14)*(1-EXP(-Constantes!$D$22)))</f>
        <v>0.83392114217710089</v>
      </c>
      <c r="AD379" s="75">
        <f t="shared" si="59"/>
        <v>153.78241041133109</v>
      </c>
      <c r="AE379" s="75">
        <f>MAX(0,(AD379-Constantes!$D$13)*(1-EXP(-Constantes!$D$23)))</f>
        <v>0.5441898593975778</v>
      </c>
      <c r="AF379" s="75">
        <f t="shared" si="60"/>
        <v>1.3781110015746787</v>
      </c>
      <c r="AG379" s="75">
        <f>0.0526*Y379*Observaciones!$F378^1.218</f>
        <v>0</v>
      </c>
      <c r="AH379" s="75">
        <f>AG379*Constantes!$E$35</f>
        <v>0</v>
      </c>
      <c r="AI379" s="75">
        <f t="shared" si="61"/>
        <v>0</v>
      </c>
      <c r="AJ379" s="15"/>
      <c r="AK379" s="74">
        <v>373</v>
      </c>
      <c r="AL379" s="140">
        <f>ETo!$I378*((1-Constantes!$F$19)*ETo!$K378+ETo!$L378)</f>
        <v>2.5400119548109186</v>
      </c>
      <c r="AM379" s="75">
        <f>MIN(AL379*Constantes!$F$17,0.8*(AV378+Observaciones!$F378-AS379-AU379-Constantes!$D$14))</f>
        <v>1.6117920961243268</v>
      </c>
      <c r="AN379" s="75">
        <f>IF(Observaciones!$F378&gt;0.05*Constantes!$F$18,((Observaciones!$F378-0.05*Constantes!$F$18)^2)/(Observaciones!$F378+0.95*Constantes!$F$18),0)</f>
        <v>0</v>
      </c>
      <c r="AO379" s="75">
        <f>(AN379*Escenarios!$F$9*10000)/1000</f>
        <v>0</v>
      </c>
      <c r="AP379" s="75">
        <f>(Observaciones!$F378*Constantes!$F$28)/1000</f>
        <v>0</v>
      </c>
      <c r="AQ379" s="75">
        <f>(AL379*Constantes!$F$28)/1000</f>
        <v>2.5400119548109186</v>
      </c>
      <c r="AR379" s="75">
        <f t="shared" si="62"/>
        <v>0</v>
      </c>
      <c r="AS379" s="75">
        <f>IF(AR379&gt;Constantes!$F$29,1000*((AR379-Constantes!$F$29)/(Escenarios!$F$9*10000)),0)</f>
        <v>0</v>
      </c>
      <c r="AT379" s="75">
        <f>AQ379*1000/Escenarios!$F$9/10000+AM379</f>
        <v>1.6168721200339486</v>
      </c>
      <c r="AU379" s="75">
        <f>MAX(0,AV378+Observaciones!$F378-AS379-Constantes!$D$13)</f>
        <v>0</v>
      </c>
      <c r="AV379" s="75">
        <f>AV378+Observaciones!$F378-AS379-AT379-AU379-AW378</f>
        <v>68.227448841018287</v>
      </c>
      <c r="AW379" s="75">
        <f>MAX(0,(AV379-Constantes!$D$14)*(1-EXP(-Constantes!$D$22)))</f>
        <v>0.83605273355871002</v>
      </c>
      <c r="AX379" s="75">
        <f t="shared" si="63"/>
        <v>154.97033204477975</v>
      </c>
      <c r="AY379" s="75">
        <f>MAX(0,(AX379-Constantes!$D$13)*(1-EXP(-Constantes!$D$23)))</f>
        <v>0.55239543350106812</v>
      </c>
      <c r="AZ379" s="75">
        <f t="shared" si="64"/>
        <v>1.3884481670597781</v>
      </c>
      <c r="BA379" s="75">
        <f>0.0526*AS379*Observaciones!$F378^1.218</f>
        <v>0</v>
      </c>
      <c r="BB379" s="75">
        <f>BA379*Constantes!$F$35</f>
        <v>0</v>
      </c>
      <c r="BC379" s="75">
        <f t="shared" si="65"/>
        <v>0</v>
      </c>
      <c r="BD379" s="15"/>
      <c r="BE379" s="74">
        <v>373</v>
      </c>
      <c r="BF379" s="75">
        <f>0.0526*Observaciones!$F378^2.218</f>
        <v>0</v>
      </c>
      <c r="BG379" s="75">
        <f>IF(Observaciones!$F378&gt;0.05*$BK$7,((Observaciones!$F378-0.05*$BK$7)^2)/(Observaciones!$F378+0.95*$BK$7),0)</f>
        <v>0</v>
      </c>
      <c r="BH379" s="75">
        <f>0.0526*BG379*Observaciones!$F378^1.218</f>
        <v>0</v>
      </c>
      <c r="BI379" s="28"/>
      <c r="BJ379" s="28"/>
      <c r="BK379" s="103"/>
      <c r="BL379" s="38"/>
    </row>
    <row r="380" spans="2:64" s="2" customFormat="1">
      <c r="B380" s="37"/>
      <c r="C380" s="74">
        <v>374</v>
      </c>
      <c r="D380" s="140">
        <f>ETo!$I379*((1-Constantes!$D$19)*ETo!$K379+ETo!$L379)</f>
        <v>2.5932611467602293</v>
      </c>
      <c r="E380" s="75">
        <f>MIN(D380*Constantes!$D$17,0.8*(H379+Observaciones!$F379-F380-G380-Constantes!$D$14))</f>
        <v>1.645581947603705</v>
      </c>
      <c r="F380" s="75">
        <f>IF(Observaciones!$F379&gt;0.05*Constantes!$D$18,((Observaciones!$F379-0.05*Constantes!$D$18)^2)/(Observaciones!$F379+0.95*Constantes!$D$18),0)</f>
        <v>0</v>
      </c>
      <c r="G380" s="75">
        <f>MAX(0,H379+Observaciones!$F379-F380-Constantes!$D$13)</f>
        <v>0</v>
      </c>
      <c r="H380" s="75">
        <f>H379+Observaciones!$F379-F380-E380-G380-I379</f>
        <v>65.653043511330793</v>
      </c>
      <c r="I380" s="75">
        <f>MAX(0,(H380-Constantes!$D$14)*(1-EXP(-Constantes!$D$22)))</f>
        <v>0.80061013463103126</v>
      </c>
      <c r="J380" s="75">
        <f t="shared" si="66"/>
        <v>145.76636322299788</v>
      </c>
      <c r="K380" s="75">
        <f>MAX(0,(J380-Constantes!$D$13)*(1-EXP(-Constantes!$D$23)))</f>
        <v>0.4888189768672308</v>
      </c>
      <c r="L380" s="75">
        <f t="shared" si="67"/>
        <v>1.2894291114982621</v>
      </c>
      <c r="M380" s="75">
        <f>0.0526*F380*Observaciones!$F379^1.218</f>
        <v>0</v>
      </c>
      <c r="N380" s="75">
        <f>M380*Constantes!$D$35</f>
        <v>0</v>
      </c>
      <c r="O380" s="75">
        <f t="shared" si="68"/>
        <v>0</v>
      </c>
      <c r="P380" s="15"/>
      <c r="Q380" s="74">
        <v>374</v>
      </c>
      <c r="R380" s="140">
        <f>ETo!$I379*((1-Constantes!$E$19)*ETo!$K379+ETo!$L379)</f>
        <v>2.5932611467602293</v>
      </c>
      <c r="S380" s="75">
        <f>MIN(R380*Constantes!$E$17,0.8*(AB379+Observaciones!$F379-Y380-AA380-Constantes!$D$14))</f>
        <v>1.645581947603705</v>
      </c>
      <c r="T380" s="75">
        <f>IF(Observaciones!$F379&gt;0.05*Constantes!$E$18,((Observaciones!$F379-0.05*Constantes!$E$18)^2)/(Observaciones!$F379+0.95*Constantes!$E$18),0)</f>
        <v>0</v>
      </c>
      <c r="U380" s="75">
        <f>(T380*Escenarios!$E$9*10000)/1000</f>
        <v>0</v>
      </c>
      <c r="V380" s="75">
        <f>(Observaciones!$F379*Constantes!$E$28)/1000</f>
        <v>0</v>
      </c>
      <c r="W380" s="75">
        <f>(R380*Constantes!$E$28)/1000</f>
        <v>10.373044587040917</v>
      </c>
      <c r="X380" s="75">
        <f t="shared" si="58"/>
        <v>0</v>
      </c>
      <c r="Y380" s="75">
        <f>IF(X380&gt;Constantes!$E$29,1000*((X380-Constantes!$E$29)/(Escenarios!$E$9*10000)),0)</f>
        <v>0</v>
      </c>
      <c r="Z380" s="75">
        <f>W380*1000/Escenarios!$E$9/10000+S380</f>
        <v>1.6663280367777868</v>
      </c>
      <c r="AA380" s="75">
        <f>MAX(0,AB379+Observaciones!$F379-Y380-Constantes!$D$13)</f>
        <v>0</v>
      </c>
      <c r="AB380" s="75">
        <f>AB379+Observaciones!$F379-Y380-Z380-AA380-AC379</f>
        <v>65.572369588097104</v>
      </c>
      <c r="AC380" s="75">
        <f>MAX(0,(AB380-Constantes!$D$14)*(1-EXP(-Constantes!$D$22)))</f>
        <v>0.79949947289019296</v>
      </c>
      <c r="AD380" s="75">
        <f t="shared" si="59"/>
        <v>153.23822055193349</v>
      </c>
      <c r="AE380" s="75">
        <f>MAX(0,(AD380-Constantes!$D$13)*(1-EXP(-Constantes!$D$23)))</f>
        <v>0.5404308654606701</v>
      </c>
      <c r="AF380" s="75">
        <f t="shared" si="60"/>
        <v>1.3399303383508632</v>
      </c>
      <c r="AG380" s="75">
        <f>0.0526*Y380*Observaciones!$F379^1.218</f>
        <v>0</v>
      </c>
      <c r="AH380" s="75">
        <f>AG380*Constantes!$E$35</f>
        <v>0</v>
      </c>
      <c r="AI380" s="75">
        <f t="shared" si="61"/>
        <v>0</v>
      </c>
      <c r="AJ380" s="15"/>
      <c r="AK380" s="74">
        <v>374</v>
      </c>
      <c r="AL380" s="140">
        <f>ETo!$I379*((1-Constantes!$F$19)*ETo!$K379+ETo!$L379)</f>
        <v>2.5347045953299245</v>
      </c>
      <c r="AM380" s="75">
        <f>MIN(AL380*Constantes!$F$17,0.8*(AV379+Observaciones!$F379-AS380-AU380-Constantes!$D$14))</f>
        <v>1.6084242536830524</v>
      </c>
      <c r="AN380" s="75">
        <f>IF(Observaciones!$F379&gt;0.05*Constantes!$F$18,((Observaciones!$F379-0.05*Constantes!$F$18)^2)/(Observaciones!$F379+0.95*Constantes!$F$18),0)</f>
        <v>0</v>
      </c>
      <c r="AO380" s="75">
        <f>(AN380*Escenarios!$F$9*10000)/1000</f>
        <v>0</v>
      </c>
      <c r="AP380" s="75">
        <f>(Observaciones!$F379*Constantes!$F$28)/1000</f>
        <v>0</v>
      </c>
      <c r="AQ380" s="75">
        <f>(AL380*Constantes!$F$28)/1000</f>
        <v>2.5347045953299245</v>
      </c>
      <c r="AR380" s="75">
        <f t="shared" si="62"/>
        <v>0</v>
      </c>
      <c r="AS380" s="75">
        <f>IF(AR380&gt;Constantes!$F$29,1000*((AR380-Constantes!$F$29)/(Escenarios!$F$9*10000)),0)</f>
        <v>0</v>
      </c>
      <c r="AT380" s="75">
        <f>AQ380*1000/Escenarios!$F$9/10000+AM380</f>
        <v>1.6134936628737122</v>
      </c>
      <c r="AU380" s="75">
        <f>MAX(0,AV379+Observaciones!$F379-AS380-Constantes!$D$13)</f>
        <v>0</v>
      </c>
      <c r="AV380" s="75">
        <f>AV379+Observaciones!$F379-AS380-AT380-AU380-AW379</f>
        <v>65.777902444585862</v>
      </c>
      <c r="AW380" s="75">
        <f>MAX(0,(AV380-Constantes!$D$14)*(1-EXP(-Constantes!$D$22)))</f>
        <v>0.80232910446179773</v>
      </c>
      <c r="AX380" s="75">
        <f t="shared" si="63"/>
        <v>154.41793661127869</v>
      </c>
      <c r="AY380" s="75">
        <f>MAX(0,(AX380-Constantes!$D$13)*(1-EXP(-Constantes!$D$23)))</f>
        <v>0.54857975952359905</v>
      </c>
      <c r="AZ380" s="75">
        <f t="shared" si="64"/>
        <v>1.3509088639853968</v>
      </c>
      <c r="BA380" s="75">
        <f>0.0526*AS380*Observaciones!$F379^1.218</f>
        <v>0</v>
      </c>
      <c r="BB380" s="75">
        <f>BA380*Constantes!$F$35</f>
        <v>0</v>
      </c>
      <c r="BC380" s="75">
        <f t="shared" si="65"/>
        <v>0</v>
      </c>
      <c r="BD380" s="15"/>
      <c r="BE380" s="74">
        <v>374</v>
      </c>
      <c r="BF380" s="75">
        <f>0.0526*Observaciones!$F379^2.218</f>
        <v>0</v>
      </c>
      <c r="BG380" s="75">
        <f>IF(Observaciones!$F379&gt;0.05*$BK$7,((Observaciones!$F379-0.05*$BK$7)^2)/(Observaciones!$F379+0.95*$BK$7),0)</f>
        <v>0</v>
      </c>
      <c r="BH380" s="75">
        <f>0.0526*BG380*Observaciones!$F379^1.218</f>
        <v>0</v>
      </c>
      <c r="BI380" s="28"/>
      <c r="BJ380" s="28"/>
      <c r="BK380" s="103"/>
      <c r="BL380" s="38"/>
    </row>
    <row r="381" spans="2:64" s="2" customFormat="1">
      <c r="B381" s="37"/>
      <c r="C381" s="74">
        <v>375</v>
      </c>
      <c r="D381" s="140">
        <f>ETo!$I380*((1-Constantes!$D$19)*ETo!$K380+ETo!$L380)</f>
        <v>2.5958650413568467</v>
      </c>
      <c r="E381" s="75">
        <f>MIN(D381*Constantes!$D$17,0.8*(H380+Observaciones!$F380-F381-G381-Constantes!$D$14))</f>
        <v>1.6472342771220838</v>
      </c>
      <c r="F381" s="75">
        <f>IF(Observaciones!$F380&gt;0.05*Constantes!$D$18,((Observaciones!$F380-0.05*Constantes!$D$18)^2)/(Observaciones!$F380+0.95*Constantes!$D$18),0)</f>
        <v>0</v>
      </c>
      <c r="G381" s="75">
        <f>MAX(0,H380+Observaciones!$F380-F381-Constantes!$D$13)</f>
        <v>0</v>
      </c>
      <c r="H381" s="75">
        <f>H380+Observaciones!$F380-F381-E381-G381-I380</f>
        <v>63.305199099577678</v>
      </c>
      <c r="I381" s="75">
        <f>MAX(0,(H381-Constantes!$D$14)*(1-EXP(-Constantes!$D$22)))</f>
        <v>0.76828666681081081</v>
      </c>
      <c r="J381" s="75">
        <f t="shared" si="66"/>
        <v>145.27754424613065</v>
      </c>
      <c r="K381" s="75">
        <f>MAX(0,(J381-Constantes!$D$13)*(1-EXP(-Constantes!$D$23)))</f>
        <v>0.48544245755405696</v>
      </c>
      <c r="L381" s="75">
        <f t="shared" si="67"/>
        <v>1.2537291243648678</v>
      </c>
      <c r="M381" s="75">
        <f>0.0526*F381*Observaciones!$F380^1.218</f>
        <v>0</v>
      </c>
      <c r="N381" s="75">
        <f>M381*Constantes!$D$35</f>
        <v>0</v>
      </c>
      <c r="O381" s="75">
        <f t="shared" si="68"/>
        <v>0</v>
      </c>
      <c r="P381" s="15"/>
      <c r="Q381" s="74">
        <v>375</v>
      </c>
      <c r="R381" s="140">
        <f>ETo!$I380*((1-Constantes!$E$19)*ETo!$K380+ETo!$L380)</f>
        <v>2.5958650413568467</v>
      </c>
      <c r="S381" s="75">
        <f>MIN(R381*Constantes!$E$17,0.8*(AB380+Observaciones!$F380-Y381-AA381-Constantes!$D$14))</f>
        <v>1.6472342771220838</v>
      </c>
      <c r="T381" s="75">
        <f>IF(Observaciones!$F380&gt;0.05*Constantes!$E$18,((Observaciones!$F380-0.05*Constantes!$E$18)^2)/(Observaciones!$F380+0.95*Constantes!$E$18),0)</f>
        <v>0</v>
      </c>
      <c r="U381" s="75">
        <f>(T381*Escenarios!$E$9*10000)/1000</f>
        <v>0</v>
      </c>
      <c r="V381" s="75">
        <f>(Observaciones!$F380*Constantes!$E$28)/1000</f>
        <v>0.4</v>
      </c>
      <c r="W381" s="75">
        <f>(R381*Constantes!$E$28)/1000</f>
        <v>10.383460165427387</v>
      </c>
      <c r="X381" s="75">
        <f t="shared" si="58"/>
        <v>0</v>
      </c>
      <c r="Y381" s="75">
        <f>IF(X381&gt;Constantes!$E$29,1000*((X381-Constantes!$E$29)/(Escenarios!$E$9*10000)),0)</f>
        <v>0</v>
      </c>
      <c r="Z381" s="75">
        <f>W381*1000/Escenarios!$E$9/10000+S381</f>
        <v>1.6680011974529385</v>
      </c>
      <c r="AA381" s="75">
        <f>MAX(0,AB380+Observaciones!$F380-Y381-Constantes!$D$13)</f>
        <v>0</v>
      </c>
      <c r="AB381" s="75">
        <f>AB380+Observaciones!$F380-Y381-Z381-AA381-AC380</f>
        <v>63.20486891775397</v>
      </c>
      <c r="AC381" s="75">
        <f>MAX(0,(AB381-Constantes!$D$14)*(1-EXP(-Constantes!$D$22)))</f>
        <v>0.76690539154940884</v>
      </c>
      <c r="AD381" s="75">
        <f t="shared" si="59"/>
        <v>152.69778968647282</v>
      </c>
      <c r="AE381" s="75">
        <f>MAX(0,(AD381-Constantes!$D$13)*(1-EXP(-Constantes!$D$23)))</f>
        <v>0.53669783679153382</v>
      </c>
      <c r="AF381" s="75">
        <f t="shared" si="60"/>
        <v>1.3036032283409427</v>
      </c>
      <c r="AG381" s="75">
        <f>0.0526*Y381*Observaciones!$F380^1.218</f>
        <v>0</v>
      </c>
      <c r="AH381" s="75">
        <f>AG381*Constantes!$E$35</f>
        <v>0</v>
      </c>
      <c r="AI381" s="75">
        <f t="shared" si="61"/>
        <v>0</v>
      </c>
      <c r="AJ381" s="15"/>
      <c r="AK381" s="74">
        <v>375</v>
      </c>
      <c r="AL381" s="140">
        <f>ETo!$I380*((1-Constantes!$F$19)*ETo!$K380+ETo!$L380)</f>
        <v>2.5372575007349836</v>
      </c>
      <c r="AM381" s="75">
        <f>MIN(AL381*Constantes!$F$17,0.8*(AV380+Observaciones!$F380-AS381-AU381-Constantes!$D$14))</f>
        <v>1.6100442274576772</v>
      </c>
      <c r="AN381" s="75">
        <f>IF(Observaciones!$F380&gt;0.05*Constantes!$F$18,((Observaciones!$F380-0.05*Constantes!$F$18)^2)/(Observaciones!$F380+0.95*Constantes!$F$18),0)</f>
        <v>0</v>
      </c>
      <c r="AO381" s="75">
        <f>(AN381*Escenarios!$F$9*10000)/1000</f>
        <v>0</v>
      </c>
      <c r="AP381" s="75">
        <f>(Observaciones!$F380*Constantes!$F$28)/1000</f>
        <v>0.1</v>
      </c>
      <c r="AQ381" s="75">
        <f>(AL381*Constantes!$F$28)/1000</f>
        <v>2.5372575007349836</v>
      </c>
      <c r="AR381" s="75">
        <f t="shared" si="62"/>
        <v>0</v>
      </c>
      <c r="AS381" s="75">
        <f>IF(AR381&gt;Constantes!$F$29,1000*((AR381-Constantes!$F$29)/(Escenarios!$F$9*10000)),0)</f>
        <v>0</v>
      </c>
      <c r="AT381" s="75">
        <f>AQ381*1000/Escenarios!$F$9/10000+AM381</f>
        <v>1.6151187424591471</v>
      </c>
      <c r="AU381" s="75">
        <f>MAX(0,AV380+Observaciones!$F380-AS381-Constantes!$D$13)</f>
        <v>0</v>
      </c>
      <c r="AV381" s="75">
        <f>AV380+Observaciones!$F380-AS381-AT381-AU381-AW380</f>
        <v>63.460454597664913</v>
      </c>
      <c r="AW381" s="75">
        <f>MAX(0,(AV381-Constantes!$D$14)*(1-EXP(-Constantes!$D$22)))</f>
        <v>0.77042411513200848</v>
      </c>
      <c r="AX381" s="75">
        <f t="shared" si="63"/>
        <v>153.8693568517551</v>
      </c>
      <c r="AY381" s="75">
        <f>MAX(0,(AX381-Constantes!$D$13)*(1-EXP(-Constantes!$D$23)))</f>
        <v>0.54479044233154017</v>
      </c>
      <c r="AZ381" s="75">
        <f t="shared" si="64"/>
        <v>1.3152145574635488</v>
      </c>
      <c r="BA381" s="75">
        <f>0.0526*AS381*Observaciones!$F380^1.218</f>
        <v>0</v>
      </c>
      <c r="BB381" s="75">
        <f>BA381*Constantes!$F$35</f>
        <v>0</v>
      </c>
      <c r="BC381" s="75">
        <f t="shared" si="65"/>
        <v>0</v>
      </c>
      <c r="BD381" s="15"/>
      <c r="BE381" s="74">
        <v>375</v>
      </c>
      <c r="BF381" s="75">
        <f>0.0526*Observaciones!$F380^2.218</f>
        <v>3.1840930012055863E-4</v>
      </c>
      <c r="BG381" s="75">
        <f>IF(Observaciones!$F380&gt;0.05*$BK$7,((Observaciones!$F380-0.05*$BK$7)^2)/(Observaciones!$F380+0.95*$BK$7),0)</f>
        <v>0</v>
      </c>
      <c r="BH381" s="75">
        <f>0.0526*BG381*Observaciones!$F380^1.218</f>
        <v>0</v>
      </c>
      <c r="BI381" s="28"/>
      <c r="BJ381" s="28"/>
      <c r="BK381" s="103"/>
      <c r="BL381" s="38"/>
    </row>
    <row r="382" spans="2:64" s="2" customFormat="1">
      <c r="B382" s="37"/>
      <c r="C382" s="74">
        <v>376</v>
      </c>
      <c r="D382" s="140">
        <f>ETo!$I381*((1-Constantes!$D$19)*ETo!$K381+ETo!$L381)</f>
        <v>2.5475650009518644</v>
      </c>
      <c r="E382" s="75">
        <f>MIN(D382*Constantes!$D$17,0.8*(H381+Observaciones!$F381-F382-G382-Constantes!$D$14))</f>
        <v>1.6165849633581131</v>
      </c>
      <c r="F382" s="75">
        <f>IF(Observaciones!$F381&gt;0.05*Constantes!$D$18,((Observaciones!$F381-0.05*Constantes!$D$18)^2)/(Observaciones!$F381+0.95*Constantes!$D$18),0)</f>
        <v>0</v>
      </c>
      <c r="G382" s="75">
        <f>MAX(0,H381+Observaciones!$F381-F382-Constantes!$D$13)</f>
        <v>0</v>
      </c>
      <c r="H382" s="75">
        <f>H381+Observaciones!$F381-F382-E382-G382-I381</f>
        <v>63.820327469408767</v>
      </c>
      <c r="I382" s="75">
        <f>MAX(0,(H382-Constantes!$D$14)*(1-EXP(-Constantes!$D$22)))</f>
        <v>0.77537859130212961</v>
      </c>
      <c r="J382" s="75">
        <f t="shared" si="66"/>
        <v>144.79210178857659</v>
      </c>
      <c r="K382" s="75">
        <f>MAX(0,(J382-Constantes!$D$13)*(1-EXP(-Constantes!$D$23)))</f>
        <v>0.48208926156344584</v>
      </c>
      <c r="L382" s="75">
        <f t="shared" si="67"/>
        <v>1.2574678528655754</v>
      </c>
      <c r="M382" s="75">
        <f>0.0526*F382*Observaciones!$F381^1.218</f>
        <v>0</v>
      </c>
      <c r="N382" s="75">
        <f>M382*Constantes!$D$35</f>
        <v>0</v>
      </c>
      <c r="O382" s="75">
        <f t="shared" si="68"/>
        <v>0</v>
      </c>
      <c r="P382" s="15"/>
      <c r="Q382" s="74">
        <v>376</v>
      </c>
      <c r="R382" s="140">
        <f>ETo!$I381*((1-Constantes!$E$19)*ETo!$K381+ETo!$L381)</f>
        <v>2.5475650009518644</v>
      </c>
      <c r="S382" s="75">
        <f>MIN(R382*Constantes!$E$17,0.8*(AB381+Observaciones!$F381-Y382-AA382-Constantes!$D$14))</f>
        <v>1.6165849633581131</v>
      </c>
      <c r="T382" s="75">
        <f>IF(Observaciones!$F381&gt;0.05*Constantes!$E$18,((Observaciones!$F381-0.05*Constantes!$E$18)^2)/(Observaciones!$F381+0.95*Constantes!$E$18),0)</f>
        <v>0</v>
      </c>
      <c r="U382" s="75">
        <f>(T382*Escenarios!$E$9*10000)/1000</f>
        <v>0</v>
      </c>
      <c r="V382" s="75">
        <f>(Observaciones!$F381*Constantes!$E$28)/1000</f>
        <v>11.6</v>
      </c>
      <c r="W382" s="75">
        <f>(R382*Constantes!$E$28)/1000</f>
        <v>10.190260003807458</v>
      </c>
      <c r="X382" s="75">
        <f t="shared" si="58"/>
        <v>1.4097399961925419</v>
      </c>
      <c r="Y382" s="75">
        <f>IF(X382&gt;Constantes!$E$29,1000*((X382-Constantes!$E$29)/(Escenarios!$E$9*10000)),0)</f>
        <v>0</v>
      </c>
      <c r="Z382" s="75">
        <f>W382*1000/Escenarios!$E$9/10000+S382</f>
        <v>1.6369654833657279</v>
      </c>
      <c r="AA382" s="75">
        <f>MAX(0,AB381+Observaciones!$F381-Y382-Constantes!$D$13)</f>
        <v>0</v>
      </c>
      <c r="AB382" s="75">
        <f>AB381+Observaciones!$F381-Y382-Z382-AA382-AC381</f>
        <v>63.70099804283884</v>
      </c>
      <c r="AC382" s="75">
        <f>MAX(0,(AB382-Constantes!$D$14)*(1-EXP(-Constantes!$D$22)))</f>
        <v>0.77373574782390342</v>
      </c>
      <c r="AD382" s="75">
        <f t="shared" si="59"/>
        <v>152.16109184968127</v>
      </c>
      <c r="AE382" s="75">
        <f>MAX(0,(AD382-Constantes!$D$13)*(1-EXP(-Constantes!$D$23)))</f>
        <v>0.53299059403496329</v>
      </c>
      <c r="AF382" s="75">
        <f t="shared" si="60"/>
        <v>1.3067263418588668</v>
      </c>
      <c r="AG382" s="75">
        <f>0.0526*Y382*Observaciones!$F381^1.218</f>
        <v>0</v>
      </c>
      <c r="AH382" s="75">
        <f>AG382*Constantes!$E$35</f>
        <v>0</v>
      </c>
      <c r="AI382" s="75">
        <f t="shared" si="61"/>
        <v>0</v>
      </c>
      <c r="AJ382" s="15"/>
      <c r="AK382" s="74">
        <v>376</v>
      </c>
      <c r="AL382" s="140">
        <f>ETo!$I381*((1-Constantes!$F$19)*ETo!$K381+ETo!$L381)</f>
        <v>2.4899098776167139</v>
      </c>
      <c r="AM382" s="75">
        <f>MIN(AL382*Constantes!$F$17,0.8*(AV381+Observaciones!$F381-AS382-AU382-Constantes!$D$14))</f>
        <v>1.5799992803983705</v>
      </c>
      <c r="AN382" s="75">
        <f>IF(Observaciones!$F381&gt;0.05*Constantes!$F$18,((Observaciones!$F381-0.05*Constantes!$F$18)^2)/(Observaciones!$F381+0.95*Constantes!$F$18),0)</f>
        <v>0</v>
      </c>
      <c r="AO382" s="75">
        <f>(AN382*Escenarios!$F$9*10000)/1000</f>
        <v>0</v>
      </c>
      <c r="AP382" s="75">
        <f>(Observaciones!$F381*Constantes!$F$28)/1000</f>
        <v>2.9</v>
      </c>
      <c r="AQ382" s="75">
        <f>(AL382*Constantes!$F$28)/1000</f>
        <v>2.4899098776167139</v>
      </c>
      <c r="AR382" s="75">
        <f t="shared" si="62"/>
        <v>0.41009012238328602</v>
      </c>
      <c r="AS382" s="75">
        <f>IF(AR382&gt;Constantes!$F$29,1000*((AR382-Constantes!$F$29)/(Escenarios!$F$9*10000)),0)</f>
        <v>0</v>
      </c>
      <c r="AT382" s="75">
        <f>AQ382*1000/Escenarios!$F$9/10000+AM382</f>
        <v>1.5849791001536038</v>
      </c>
      <c r="AU382" s="75">
        <f>MAX(0,AV381+Observaciones!$F381-AS382-Constantes!$D$13)</f>
        <v>0</v>
      </c>
      <c r="AV382" s="75">
        <f>AV381+Observaciones!$F381-AS382-AT382-AU382-AW381</f>
        <v>64.005051382379307</v>
      </c>
      <c r="AW382" s="75">
        <f>MAX(0,(AV382-Constantes!$D$14)*(1-EXP(-Constantes!$D$22)))</f>
        <v>0.77792173999913805</v>
      </c>
      <c r="AX382" s="75">
        <f t="shared" si="63"/>
        <v>153.32456640942357</v>
      </c>
      <c r="AY382" s="75">
        <f>MAX(0,(AX382-Constantes!$D$13)*(1-EXP(-Constantes!$D$23)))</f>
        <v>0.54102729986527587</v>
      </c>
      <c r="AZ382" s="75">
        <f t="shared" si="64"/>
        <v>1.3189490398644139</v>
      </c>
      <c r="BA382" s="75">
        <f>0.0526*AS382*Observaciones!$F381^1.218</f>
        <v>0</v>
      </c>
      <c r="BB382" s="75">
        <f>BA382*Constantes!$F$35</f>
        <v>0</v>
      </c>
      <c r="BC382" s="75">
        <f t="shared" si="65"/>
        <v>0</v>
      </c>
      <c r="BD382" s="15"/>
      <c r="BE382" s="74">
        <v>376</v>
      </c>
      <c r="BF382" s="75">
        <f>0.0526*Observaciones!$F381^2.218</f>
        <v>0.55793615283547093</v>
      </c>
      <c r="BG382" s="75">
        <f>IF(Observaciones!$F381&gt;0.05*$BK$7,((Observaciones!$F381-0.05*$BK$7)^2)/(Observaciones!$F381+0.95*$BK$7),0)</f>
        <v>3.8113841217814838E-2</v>
      </c>
      <c r="BH382" s="75">
        <f>0.0526*BG382*Observaciones!$F381^1.218</f>
        <v>7.3327896340860729E-3</v>
      </c>
      <c r="BI382" s="28"/>
      <c r="BJ382" s="28"/>
      <c r="BK382" s="103"/>
      <c r="BL382" s="38"/>
    </row>
    <row r="383" spans="2:64" s="2" customFormat="1">
      <c r="B383" s="37"/>
      <c r="C383" s="74">
        <v>377</v>
      </c>
      <c r="D383" s="140">
        <f>ETo!$I382*((1-Constantes!$D$19)*ETo!$K382+ETo!$L382)</f>
        <v>2.4992267521448475</v>
      </c>
      <c r="E383" s="75">
        <f>MIN(D383*Constantes!$D$17,0.8*(H382+Observaciones!$F382-F383-G383-Constantes!$D$14))</f>
        <v>1.5859114040388065</v>
      </c>
      <c r="F383" s="75">
        <f>IF(Observaciones!$F382&gt;0.05*Constantes!$D$18,((Observaciones!$F382-0.05*Constantes!$D$18)^2)/(Observaciones!$F382+0.95*Constantes!$D$18),0)</f>
        <v>1.6060157327895821</v>
      </c>
      <c r="G383" s="75">
        <f>MAX(0,H382+Observaciones!$F382-F383-Constantes!$D$13)</f>
        <v>4.9143117366191831</v>
      </c>
      <c r="H383" s="75">
        <f>H382+Observaciones!$F382-F383-E383-G383-I382</f>
        <v>72.63871000465906</v>
      </c>
      <c r="I383" s="75">
        <f>MAX(0,(H383-Constantes!$D$14)*(1-EXP(-Constantes!$D$22)))</f>
        <v>0.8967838695555207</v>
      </c>
      <c r="J383" s="75">
        <f t="shared" si="66"/>
        <v>149.22432426363233</v>
      </c>
      <c r="K383" s="75">
        <f>MAX(0,(J383-Constantes!$D$13)*(1-EXP(-Constantes!$D$23)))</f>
        <v>0.5127048585339653</v>
      </c>
      <c r="L383" s="75">
        <f t="shared" si="67"/>
        <v>3.0155044608790682</v>
      </c>
      <c r="M383" s="75">
        <f>0.0526*F383*Observaciones!$F382^1.218</f>
        <v>2.797479920455948</v>
      </c>
      <c r="N383" s="75">
        <f>M383*Constantes!$D$35</f>
        <v>1.2848544174010771E-2</v>
      </c>
      <c r="O383" s="75">
        <f t="shared" si="68"/>
        <v>426.08274471811637</v>
      </c>
      <c r="P383" s="15"/>
      <c r="Q383" s="74">
        <v>377</v>
      </c>
      <c r="R383" s="140">
        <f>ETo!$I382*((1-Constantes!$E$19)*ETo!$K382+ETo!$L382)</f>
        <v>2.4992267521448475</v>
      </c>
      <c r="S383" s="75">
        <f>MIN(R383*Constantes!$E$17,0.8*(AB382+Observaciones!$F382-Y383-AA383-Constantes!$D$14))</f>
        <v>1.5859114040388065</v>
      </c>
      <c r="T383" s="75">
        <f>IF(Observaciones!$F382&gt;0.05*Constantes!$E$18,((Observaciones!$F382-0.05*Constantes!$E$18)^2)/(Observaciones!$F382+0.95*Constantes!$E$18),0)</f>
        <v>1.6060157327895821</v>
      </c>
      <c r="U383" s="75">
        <f>(T383*Escenarios!$E$9*10000)/1000</f>
        <v>803.00786639479088</v>
      </c>
      <c r="V383" s="75">
        <f>(Observaciones!$F382*Constantes!$E$28)/1000</f>
        <v>70.8</v>
      </c>
      <c r="W383" s="75">
        <f>(R383*Constantes!$E$28)/1000</f>
        <v>9.9969070085793899</v>
      </c>
      <c r="X383" s="75">
        <f t="shared" si="58"/>
        <v>863.81095938621149</v>
      </c>
      <c r="Y383" s="75">
        <f>IF(X383&gt;Constantes!$E$29,1000*((X383-Constantes!$E$29)/(Escenarios!$E$9*10000)),0)</f>
        <v>0.69821015406654052</v>
      </c>
      <c r="Z383" s="75">
        <f>W383*1000/Escenarios!$E$9/10000+S383</f>
        <v>1.6059052180559652</v>
      </c>
      <c r="AA383" s="75">
        <f>MAX(0,AB382+Observaciones!$F382-Y383-Constantes!$D$13)</f>
        <v>5.702787888772292</v>
      </c>
      <c r="AB383" s="75">
        <f>AB382+Observaciones!$F382-Y383-Z383-AA383-AC382</f>
        <v>72.620359034120128</v>
      </c>
      <c r="AC383" s="75">
        <f>MAX(0,(AB383-Constantes!$D$14)*(1-EXP(-Constantes!$D$22)))</f>
        <v>0.89653122632127746</v>
      </c>
      <c r="AD383" s="75">
        <f t="shared" si="59"/>
        <v>157.33088914441859</v>
      </c>
      <c r="AE383" s="75">
        <f>MAX(0,(AD383-Constantes!$D$13)*(1-EXP(-Constantes!$D$23)))</f>
        <v>0.56870099243796068</v>
      </c>
      <c r="AF383" s="75">
        <f t="shared" si="60"/>
        <v>2.163442372825779</v>
      </c>
      <c r="AG383" s="75">
        <f>0.0526*Y383*Observaciones!$F382^1.218</f>
        <v>1.2161953624619382</v>
      </c>
      <c r="AH383" s="75">
        <f>AG383*Constantes!$E$35</f>
        <v>5.5858630921906283E-3</v>
      </c>
      <c r="AI383" s="75">
        <f t="shared" si="61"/>
        <v>258.19329242843003</v>
      </c>
      <c r="AJ383" s="15"/>
      <c r="AK383" s="74">
        <v>377</v>
      </c>
      <c r="AL383" s="140">
        <f>ETo!$I382*((1-Constantes!$F$19)*ETo!$K382+ETo!$L382)</f>
        <v>2.4425472349156085</v>
      </c>
      <c r="AM383" s="75">
        <f>MIN(AL383*Constantes!$F$17,0.8*(AV382+Observaciones!$F382-AS383-AU383-Constantes!$D$14))</f>
        <v>1.5499448025001019</v>
      </c>
      <c r="AN383" s="75">
        <f>IF(Observaciones!$F382&gt;0.05*Constantes!$F$18,((Observaciones!$F382-0.05*Constantes!$F$18)^2)/(Observaciones!$F382+0.95*Constantes!$F$18),0)</f>
        <v>1.1798826317397373</v>
      </c>
      <c r="AO383" s="75">
        <f>(AN383*Escenarios!$F$9*10000)/1000</f>
        <v>589.94131586986862</v>
      </c>
      <c r="AP383" s="75">
        <f>(Observaciones!$F382*Constantes!$F$28)/1000</f>
        <v>17.7</v>
      </c>
      <c r="AQ383" s="75">
        <f>(AL383*Constantes!$F$28)/1000</f>
        <v>2.4425472349156085</v>
      </c>
      <c r="AR383" s="75">
        <f t="shared" si="62"/>
        <v>605.19876863495301</v>
      </c>
      <c r="AS383" s="75">
        <f>IF(AR383&gt;Constantes!$F$29,1000*((AR383-Constantes!$F$29)/(Escenarios!$F$9*10000)),0)</f>
        <v>0.9530445960934355</v>
      </c>
      <c r="AT383" s="75">
        <f>AQ383*1000/Escenarios!$F$9/10000+AM383</f>
        <v>1.5548298969699332</v>
      </c>
      <c r="AU383" s="75">
        <f>MAX(0,AV382+Observaciones!$F382-AS383-Constantes!$D$13)</f>
        <v>5.7520067862858753</v>
      </c>
      <c r="AV383" s="75">
        <f>AV382+Observaciones!$F382-AS383-AT383-AU383-AW382</f>
        <v>72.667248363030922</v>
      </c>
      <c r="AW383" s="75">
        <f>MAX(0,(AV383-Constantes!$D$14)*(1-EXP(-Constantes!$D$22)))</f>
        <v>0.89717676556850046</v>
      </c>
      <c r="AX383" s="75">
        <f t="shared" si="63"/>
        <v>158.53554589584417</v>
      </c>
      <c r="AY383" s="75">
        <f>MAX(0,(AX383-Constantes!$D$13)*(1-EXP(-Constantes!$D$23)))</f>
        <v>0.57702216444523835</v>
      </c>
      <c r="AZ383" s="75">
        <f t="shared" si="64"/>
        <v>2.4272435261071741</v>
      </c>
      <c r="BA383" s="75">
        <f>0.0526*AS383*Observaciones!$F382^1.218</f>
        <v>1.6600853070346273</v>
      </c>
      <c r="BB383" s="75">
        <f>BA383*Constantes!$F$35</f>
        <v>2.5934030625804987E-3</v>
      </c>
      <c r="BC383" s="75">
        <f t="shared" si="65"/>
        <v>106.84560633023139</v>
      </c>
      <c r="BD383" s="15"/>
      <c r="BE383" s="74">
        <v>377</v>
      </c>
      <c r="BF383" s="75">
        <f>0.0526*Observaciones!$F382^2.218</f>
        <v>30.831201451597327</v>
      </c>
      <c r="BG383" s="75">
        <f>IF(Observaciones!$F382&gt;0.05*$BK$7,((Observaciones!$F382-0.05*$BK$7)^2)/(Observaciones!$F382+0.95*$BK$7),0)</f>
        <v>5.0387337399867729</v>
      </c>
      <c r="BH383" s="75">
        <f>0.0526*BG383*Observaciones!$F382^1.218</f>
        <v>8.7768483049995769</v>
      </c>
      <c r="BI383" s="28"/>
      <c r="BJ383" s="28"/>
      <c r="BK383" s="103"/>
      <c r="BL383" s="38"/>
    </row>
    <row r="384" spans="2:64" s="2" customFormat="1">
      <c r="B384" s="37"/>
      <c r="C384" s="74">
        <v>378</v>
      </c>
      <c r="D384" s="140">
        <f>ETo!$I383*((1-Constantes!$D$19)*ETo!$K383+ETo!$L383)</f>
        <v>2.5794451575231525</v>
      </c>
      <c r="E384" s="75">
        <f>MIN(D384*Constantes!$D$17,0.8*(H383+Observaciones!$F383-F384-G384-Constantes!$D$14))</f>
        <v>1.6368148619959852</v>
      </c>
      <c r="F384" s="75">
        <f>IF(Observaciones!$F383&gt;0.05*Constantes!$D$18,((Observaciones!$F383-0.05*Constantes!$D$18)^2)/(Observaciones!$F383+0.95*Constantes!$D$18),0)</f>
        <v>0</v>
      </c>
      <c r="G384" s="75">
        <f>MAX(0,H383+Observaciones!$F383-F384-Constantes!$D$13)</f>
        <v>0</v>
      </c>
      <c r="H384" s="75">
        <f>H383+Observaciones!$F383-F384-E384-G384-I383</f>
        <v>70.505111273107559</v>
      </c>
      <c r="I384" s="75">
        <f>MAX(0,(H384-Constantes!$D$14)*(1-EXP(-Constantes!$D$22)))</f>
        <v>0.86740998532565716</v>
      </c>
      <c r="J384" s="75">
        <f t="shared" si="66"/>
        <v>148.71161940509836</v>
      </c>
      <c r="K384" s="75">
        <f>MAX(0,(J384-Constantes!$D$13)*(1-EXP(-Constantes!$D$23)))</f>
        <v>0.509163347384188</v>
      </c>
      <c r="L384" s="75">
        <f t="shared" si="67"/>
        <v>1.3765733327098451</v>
      </c>
      <c r="M384" s="75">
        <f>0.0526*F384*Observaciones!$F383^1.218</f>
        <v>0</v>
      </c>
      <c r="N384" s="75">
        <f>M384*Constantes!$D$35</f>
        <v>0</v>
      </c>
      <c r="O384" s="75">
        <f t="shared" si="68"/>
        <v>0</v>
      </c>
      <c r="P384" s="15"/>
      <c r="Q384" s="74">
        <v>378</v>
      </c>
      <c r="R384" s="140">
        <f>ETo!$I383*((1-Constantes!$E$19)*ETo!$K383+ETo!$L383)</f>
        <v>2.5794451575231525</v>
      </c>
      <c r="S384" s="75">
        <f>MIN(R384*Constantes!$E$17,0.8*(AB383+Observaciones!$F383-Y384-AA384-Constantes!$D$14))</f>
        <v>1.6368148619959852</v>
      </c>
      <c r="T384" s="75">
        <f>IF(Observaciones!$F383&gt;0.05*Constantes!$E$18,((Observaciones!$F383-0.05*Constantes!$E$18)^2)/(Observaciones!$F383+0.95*Constantes!$E$18),0)</f>
        <v>0</v>
      </c>
      <c r="U384" s="75">
        <f>(T384*Escenarios!$E$9*10000)/1000</f>
        <v>0</v>
      </c>
      <c r="V384" s="75">
        <f>(Observaciones!$F383*Constantes!$E$28)/1000</f>
        <v>1.6</v>
      </c>
      <c r="W384" s="75">
        <f>(R384*Constantes!$E$28)/1000</f>
        <v>10.31778063009261</v>
      </c>
      <c r="X384" s="75">
        <f t="shared" si="58"/>
        <v>0</v>
      </c>
      <c r="Y384" s="75">
        <f>IF(X384&gt;Constantes!$E$29,1000*((X384-Constantes!$E$29)/(Escenarios!$E$9*10000)),0)</f>
        <v>0</v>
      </c>
      <c r="Z384" s="75">
        <f>W384*1000/Escenarios!$E$9/10000+S384</f>
        <v>1.6574504232561704</v>
      </c>
      <c r="AA384" s="75">
        <f>MAX(0,AB383+Observaciones!$F383-Y384-Constantes!$D$13)</f>
        <v>0</v>
      </c>
      <c r="AB384" s="75">
        <f>AB383+Observaciones!$F383-Y384-Z384-AA384-AC383</f>
        <v>70.466377384542696</v>
      </c>
      <c r="AC384" s="75">
        <f>MAX(0,(AB384-Constantes!$D$14)*(1-EXP(-Constantes!$D$22)))</f>
        <v>0.86687672443566344</v>
      </c>
      <c r="AD384" s="75">
        <f t="shared" si="59"/>
        <v>156.76218815198064</v>
      </c>
      <c r="AE384" s="75">
        <f>MAX(0,(AD384-Constantes!$D$13)*(1-EXP(-Constantes!$D$23)))</f>
        <v>0.56477268773773337</v>
      </c>
      <c r="AF384" s="75">
        <f t="shared" si="60"/>
        <v>1.4316494121733969</v>
      </c>
      <c r="AG384" s="75">
        <f>0.0526*Y384*Observaciones!$F383^1.218</f>
        <v>0</v>
      </c>
      <c r="AH384" s="75">
        <f>AG384*Constantes!$E$35</f>
        <v>0</v>
      </c>
      <c r="AI384" s="75">
        <f t="shared" si="61"/>
        <v>0</v>
      </c>
      <c r="AJ384" s="15"/>
      <c r="AK384" s="74">
        <v>378</v>
      </c>
      <c r="AL384" s="140">
        <f>ETo!$I383*((1-Constantes!$F$19)*ETo!$K383+ETo!$L383)</f>
        <v>2.5211578641604233</v>
      </c>
      <c r="AM384" s="75">
        <f>MIN(AL384*Constantes!$F$17,0.8*(AV383+Observaciones!$F383-AS384-AU384-Constantes!$D$14))</f>
        <v>1.5998280286983757</v>
      </c>
      <c r="AN384" s="75">
        <f>IF(Observaciones!$F383&gt;0.05*Constantes!$F$18,((Observaciones!$F383-0.05*Constantes!$F$18)^2)/(Observaciones!$F383+0.95*Constantes!$F$18),0)</f>
        <v>0</v>
      </c>
      <c r="AO384" s="75">
        <f>(AN384*Escenarios!$F$9*10000)/1000</f>
        <v>0</v>
      </c>
      <c r="AP384" s="75">
        <f>(Observaciones!$F383*Constantes!$F$28)/1000</f>
        <v>0.4</v>
      </c>
      <c r="AQ384" s="75">
        <f>(AL384*Constantes!$F$28)/1000</f>
        <v>2.5211578641604233</v>
      </c>
      <c r="AR384" s="75">
        <f t="shared" si="62"/>
        <v>0</v>
      </c>
      <c r="AS384" s="75">
        <f>IF(AR384&gt;Constantes!$F$29,1000*((AR384-Constantes!$F$29)/(Escenarios!$F$9*10000)),0)</f>
        <v>0</v>
      </c>
      <c r="AT384" s="75">
        <f>AQ384*1000/Escenarios!$F$9/10000+AM384</f>
        <v>1.6048703444266965</v>
      </c>
      <c r="AU384" s="75">
        <f>MAX(0,AV383+Observaciones!$F383-AS384-Constantes!$D$13)</f>
        <v>0</v>
      </c>
      <c r="AV384" s="75">
        <f>AV383+Observaciones!$F383-AS384-AT384-AU384-AW383</f>
        <v>70.565201253035724</v>
      </c>
      <c r="AW384" s="75">
        <f>MAX(0,(AV384-Constantes!$D$14)*(1-EXP(-Constantes!$D$22)))</f>
        <v>0.86823726183631633</v>
      </c>
      <c r="AX384" s="75">
        <f t="shared" si="63"/>
        <v>157.95852373139894</v>
      </c>
      <c r="AY384" s="75">
        <f>MAX(0,(AX384-Constantes!$D$13)*(1-EXP(-Constantes!$D$23)))</f>
        <v>0.57303638121140155</v>
      </c>
      <c r="AZ384" s="75">
        <f t="shared" si="64"/>
        <v>1.441273643047718</v>
      </c>
      <c r="BA384" s="75">
        <f>0.0526*AS384*Observaciones!$F383^1.218</f>
        <v>0</v>
      </c>
      <c r="BB384" s="75">
        <f>BA384*Constantes!$F$35</f>
        <v>0</v>
      </c>
      <c r="BC384" s="75">
        <f t="shared" si="65"/>
        <v>0</v>
      </c>
      <c r="BD384" s="15"/>
      <c r="BE384" s="74">
        <v>378</v>
      </c>
      <c r="BF384" s="75">
        <f>0.0526*Observaciones!$F383^2.218</f>
        <v>6.8921513346888582E-3</v>
      </c>
      <c r="BG384" s="75">
        <f>IF(Observaciones!$F383&gt;0.05*$BK$7,((Observaciones!$F383-0.05*$BK$7)^2)/(Observaciones!$F383+0.95*$BK$7),0)</f>
        <v>0</v>
      </c>
      <c r="BH384" s="75">
        <f>0.0526*BG384*Observaciones!$F383^1.218</f>
        <v>0</v>
      </c>
      <c r="BI384" s="28"/>
      <c r="BJ384" s="28"/>
      <c r="BK384" s="103"/>
      <c r="BL384" s="38"/>
    </row>
    <row r="385" spans="2:64" s="2" customFormat="1">
      <c r="B385" s="37"/>
      <c r="C385" s="74">
        <v>379</v>
      </c>
      <c r="D385" s="140">
        <f>ETo!$I384*((1-Constantes!$D$19)*ETo!$K384+ETo!$L384)</f>
        <v>2.5739210307133584</v>
      </c>
      <c r="E385" s="75">
        <f>MIN(D385*Constantes!$D$17,0.8*(H384+Observaciones!$F384-F385-G385-Constantes!$D$14))</f>
        <v>1.6333094674984709</v>
      </c>
      <c r="F385" s="75">
        <f>IF(Observaciones!$F384&gt;0.05*Constantes!$D$18,((Observaciones!$F384-0.05*Constantes!$D$18)^2)/(Observaciones!$F384+0.95*Constantes!$D$18),0)</f>
        <v>0</v>
      </c>
      <c r="G385" s="75">
        <f>MAX(0,H384+Observaciones!$F384-F385-Constantes!$D$13)</f>
        <v>0</v>
      </c>
      <c r="H385" s="75">
        <f>H384+Observaciones!$F384-F385-E385-G385-I384</f>
        <v>68.404391820283436</v>
      </c>
      <c r="I385" s="75">
        <f>MAX(0,(H385-Constantes!$D$14)*(1-EXP(-Constantes!$D$22)))</f>
        <v>0.83848875984207871</v>
      </c>
      <c r="J385" s="75">
        <f t="shared" si="66"/>
        <v>148.20245605771419</v>
      </c>
      <c r="K385" s="75">
        <f>MAX(0,(J385-Constantes!$D$13)*(1-EXP(-Constantes!$D$23)))</f>
        <v>0.50564629923883775</v>
      </c>
      <c r="L385" s="75">
        <f t="shared" si="67"/>
        <v>1.3441350590809165</v>
      </c>
      <c r="M385" s="75">
        <f>0.0526*F385*Observaciones!$F384^1.218</f>
        <v>0</v>
      </c>
      <c r="N385" s="75">
        <f>M385*Constantes!$D$35</f>
        <v>0</v>
      </c>
      <c r="O385" s="75">
        <f t="shared" si="68"/>
        <v>0</v>
      </c>
      <c r="P385" s="15"/>
      <c r="Q385" s="74">
        <v>379</v>
      </c>
      <c r="R385" s="140">
        <f>ETo!$I384*((1-Constantes!$E$19)*ETo!$K384+ETo!$L384)</f>
        <v>2.5739210307133584</v>
      </c>
      <c r="S385" s="75">
        <f>MIN(R385*Constantes!$E$17,0.8*(AB384+Observaciones!$F384-Y385-AA385-Constantes!$D$14))</f>
        <v>1.6333094674984709</v>
      </c>
      <c r="T385" s="75">
        <f>IF(Observaciones!$F384&gt;0.05*Constantes!$E$18,((Observaciones!$F384-0.05*Constantes!$E$18)^2)/(Observaciones!$F384+0.95*Constantes!$E$18),0)</f>
        <v>0</v>
      </c>
      <c r="U385" s="75">
        <f>(T385*Escenarios!$E$9*10000)/1000</f>
        <v>0</v>
      </c>
      <c r="V385" s="75">
        <f>(Observaciones!$F384*Constantes!$E$28)/1000</f>
        <v>1.6</v>
      </c>
      <c r="W385" s="75">
        <f>(R385*Constantes!$E$28)/1000</f>
        <v>10.295684122853434</v>
      </c>
      <c r="X385" s="75">
        <f t="shared" si="58"/>
        <v>0</v>
      </c>
      <c r="Y385" s="75">
        <f>IF(X385&gt;Constantes!$E$29,1000*((X385-Constantes!$E$29)/(Escenarios!$E$9*10000)),0)</f>
        <v>0</v>
      </c>
      <c r="Z385" s="75">
        <f>W385*1000/Escenarios!$E$9/10000+S385</f>
        <v>1.6539008357441778</v>
      </c>
      <c r="AA385" s="75">
        <f>MAX(0,AB384+Observaciones!$F384-Y385-Constantes!$D$13)</f>
        <v>0</v>
      </c>
      <c r="AB385" s="75">
        <f>AB384+Observaciones!$F384-Y385-Z385-AA385-AC384</f>
        <v>68.34559982436285</v>
      </c>
      <c r="AC385" s="75">
        <f>MAX(0,(AB385-Constantes!$D$14)*(1-EXP(-Constantes!$D$22)))</f>
        <v>0.83767935306081476</v>
      </c>
      <c r="AD385" s="75">
        <f t="shared" si="59"/>
        <v>156.19741546424291</v>
      </c>
      <c r="AE385" s="75">
        <f>MAX(0,(AD385-Constantes!$D$13)*(1-EXP(-Constantes!$D$23)))</f>
        <v>0.56087151782014744</v>
      </c>
      <c r="AF385" s="75">
        <f t="shared" si="60"/>
        <v>1.3985508708809622</v>
      </c>
      <c r="AG385" s="75">
        <f>0.0526*Y385*Observaciones!$F384^1.218</f>
        <v>0</v>
      </c>
      <c r="AH385" s="75">
        <f>AG385*Constantes!$E$35</f>
        <v>0</v>
      </c>
      <c r="AI385" s="75">
        <f t="shared" si="61"/>
        <v>0</v>
      </c>
      <c r="AJ385" s="15"/>
      <c r="AK385" s="74">
        <v>379</v>
      </c>
      <c r="AL385" s="140">
        <f>ETo!$I384*((1-Constantes!$F$19)*ETo!$K384+ETo!$L384)</f>
        <v>2.5157418995834311</v>
      </c>
      <c r="AM385" s="75">
        <f>MIN(AL385*Constantes!$F$17,0.8*(AV384+Observaciones!$F384-AS385-AU385-Constantes!$D$14))</f>
        <v>1.5963912697171625</v>
      </c>
      <c r="AN385" s="75">
        <f>IF(Observaciones!$F384&gt;0.05*Constantes!$F$18,((Observaciones!$F384-0.05*Constantes!$F$18)^2)/(Observaciones!$F384+0.95*Constantes!$F$18),0)</f>
        <v>0</v>
      </c>
      <c r="AO385" s="75">
        <f>(AN385*Escenarios!$F$9*10000)/1000</f>
        <v>0</v>
      </c>
      <c r="AP385" s="75">
        <f>(Observaciones!$F384*Constantes!$F$28)/1000</f>
        <v>0.4</v>
      </c>
      <c r="AQ385" s="75">
        <f>(AL385*Constantes!$F$28)/1000</f>
        <v>2.5157418995834311</v>
      </c>
      <c r="AR385" s="75">
        <f t="shared" si="62"/>
        <v>0</v>
      </c>
      <c r="AS385" s="75">
        <f>IF(AR385&gt;Constantes!$F$29,1000*((AR385-Constantes!$F$29)/(Escenarios!$F$9*10000)),0)</f>
        <v>0</v>
      </c>
      <c r="AT385" s="75">
        <f>AQ385*1000/Escenarios!$F$9/10000+AM385</f>
        <v>1.6014227535163295</v>
      </c>
      <c r="AU385" s="75">
        <f>MAX(0,AV384+Observaciones!$F384-AS385-Constantes!$D$13)</f>
        <v>0</v>
      </c>
      <c r="AV385" s="75">
        <f>AV384+Observaciones!$F384-AS385-AT385-AU385-AW384</f>
        <v>68.495541237683085</v>
      </c>
      <c r="AW385" s="75">
        <f>MAX(0,(AV385-Constantes!$D$14)*(1-EXP(-Constantes!$D$22)))</f>
        <v>0.83974364080667785</v>
      </c>
      <c r="AX385" s="75">
        <f t="shared" si="63"/>
        <v>157.38548735018753</v>
      </c>
      <c r="AY385" s="75">
        <f>MAX(0,(AX385-Constantes!$D$13)*(1-EXP(-Constantes!$D$23)))</f>
        <v>0.5690781297934393</v>
      </c>
      <c r="AZ385" s="75">
        <f t="shared" si="64"/>
        <v>1.4088217706001172</v>
      </c>
      <c r="BA385" s="75">
        <f>0.0526*AS385*Observaciones!$F384^1.218</f>
        <v>0</v>
      </c>
      <c r="BB385" s="75">
        <f>BA385*Constantes!$F$35</f>
        <v>0</v>
      </c>
      <c r="BC385" s="75">
        <f t="shared" si="65"/>
        <v>0</v>
      </c>
      <c r="BD385" s="15"/>
      <c r="BE385" s="74">
        <v>379</v>
      </c>
      <c r="BF385" s="75">
        <f>0.0526*Observaciones!$F384^2.218</f>
        <v>6.8921513346888582E-3</v>
      </c>
      <c r="BG385" s="75">
        <f>IF(Observaciones!$F384&gt;0.05*$BK$7,((Observaciones!$F384-0.05*$BK$7)^2)/(Observaciones!$F384+0.95*$BK$7),0)</f>
        <v>0</v>
      </c>
      <c r="BH385" s="75">
        <f>0.0526*BG385*Observaciones!$F384^1.218</f>
        <v>0</v>
      </c>
      <c r="BI385" s="28"/>
      <c r="BJ385" s="28"/>
      <c r="BK385" s="103"/>
      <c r="BL385" s="38"/>
    </row>
    <row r="386" spans="2:64" s="2" customFormat="1">
      <c r="B386" s="37"/>
      <c r="C386" s="74">
        <v>380</v>
      </c>
      <c r="D386" s="140">
        <f>ETo!$I385*((1-Constantes!$D$19)*ETo!$K385+ETo!$L385)</f>
        <v>2.571044772373956</v>
      </c>
      <c r="E386" s="75">
        <f>MIN(D386*Constantes!$D$17,0.8*(H385+Observaciones!$F385-F386-G386-Constantes!$D$14))</f>
        <v>1.6314843066172082</v>
      </c>
      <c r="F386" s="75">
        <f>IF(Observaciones!$F385&gt;0.05*Constantes!$D$18,((Observaciones!$F385-0.05*Constantes!$D$18)^2)/(Observaciones!$F385+0.95*Constantes!$D$18),0)</f>
        <v>0</v>
      </c>
      <c r="G386" s="75">
        <f>MAX(0,H385+Observaciones!$F385-F386-Constantes!$D$13)</f>
        <v>0</v>
      </c>
      <c r="H386" s="75">
        <f>H385+Observaciones!$F385-F386-E386-G386-I385</f>
        <v>66.434418753824147</v>
      </c>
      <c r="I386" s="75">
        <f>MAX(0,(H386-Constantes!$D$14)*(1-EXP(-Constantes!$D$22)))</f>
        <v>0.81136755849601039</v>
      </c>
      <c r="J386" s="75">
        <f t="shared" si="66"/>
        <v>147.69680975847535</v>
      </c>
      <c r="K386" s="75">
        <f>MAX(0,(J386-Constantes!$D$13)*(1-EXP(-Constantes!$D$23)))</f>
        <v>0.50215354511959964</v>
      </c>
      <c r="L386" s="75">
        <f t="shared" si="67"/>
        <v>1.31352110361561</v>
      </c>
      <c r="M386" s="75">
        <f>0.0526*F386*Observaciones!$F385^1.218</f>
        <v>0</v>
      </c>
      <c r="N386" s="75">
        <f>M386*Constantes!$D$35</f>
        <v>0</v>
      </c>
      <c r="O386" s="75">
        <f t="shared" si="68"/>
        <v>0</v>
      </c>
      <c r="P386" s="15"/>
      <c r="Q386" s="74">
        <v>380</v>
      </c>
      <c r="R386" s="140">
        <f>ETo!$I385*((1-Constantes!$E$19)*ETo!$K385+ETo!$L385)</f>
        <v>2.571044772373956</v>
      </c>
      <c r="S386" s="75">
        <f>MIN(R386*Constantes!$E$17,0.8*(AB385+Observaciones!$F385-Y386-AA386-Constantes!$D$14))</f>
        <v>1.6314843066172082</v>
      </c>
      <c r="T386" s="75">
        <f>IF(Observaciones!$F385&gt;0.05*Constantes!$E$18,((Observaciones!$F385-0.05*Constantes!$E$18)^2)/(Observaciones!$F385+0.95*Constantes!$E$18),0)</f>
        <v>0</v>
      </c>
      <c r="U386" s="75">
        <f>(T386*Escenarios!$E$9*10000)/1000</f>
        <v>0</v>
      </c>
      <c r="V386" s="75">
        <f>(Observaciones!$F385*Constantes!$E$28)/1000</f>
        <v>2</v>
      </c>
      <c r="W386" s="75">
        <f>(R386*Constantes!$E$28)/1000</f>
        <v>10.284179089495824</v>
      </c>
      <c r="X386" s="75">
        <f t="shared" si="58"/>
        <v>0</v>
      </c>
      <c r="Y386" s="75">
        <f>IF(X386&gt;Constantes!$E$29,1000*((X386-Constantes!$E$29)/(Escenarios!$E$9*10000)),0)</f>
        <v>0</v>
      </c>
      <c r="Z386" s="75">
        <f>W386*1000/Escenarios!$E$9/10000+S386</f>
        <v>1.6520526647961999</v>
      </c>
      <c r="AA386" s="75">
        <f>MAX(0,AB385+Observaciones!$F385-Y386-Constantes!$D$13)</f>
        <v>0</v>
      </c>
      <c r="AB386" s="75">
        <f>AB385+Observaciones!$F385-Y386-Z386-AA386-AC385</f>
        <v>66.355867806505827</v>
      </c>
      <c r="AC386" s="75">
        <f>MAX(0,(AB386-Constantes!$D$14)*(1-EXP(-Constantes!$D$22)))</f>
        <v>0.81028612439195247</v>
      </c>
      <c r="AD386" s="75">
        <f t="shared" si="59"/>
        <v>155.63654394642276</v>
      </c>
      <c r="AE386" s="75">
        <f>MAX(0,(AD386-Constantes!$D$13)*(1-EXP(-Constantes!$D$23)))</f>
        <v>0.55699729525156827</v>
      </c>
      <c r="AF386" s="75">
        <f t="shared" si="60"/>
        <v>1.3672834196435208</v>
      </c>
      <c r="AG386" s="75">
        <f>0.0526*Y386*Observaciones!$F385^1.218</f>
        <v>0</v>
      </c>
      <c r="AH386" s="75">
        <f>AG386*Constantes!$E$35</f>
        <v>0</v>
      </c>
      <c r="AI386" s="75">
        <f t="shared" si="61"/>
        <v>0</v>
      </c>
      <c r="AJ386" s="15"/>
      <c r="AK386" s="74">
        <v>380</v>
      </c>
      <c r="AL386" s="140">
        <f>ETo!$I385*((1-Constantes!$F$19)*ETo!$K385+ETo!$L385)</f>
        <v>2.5129217271311597</v>
      </c>
      <c r="AM386" s="75">
        <f>MIN(AL386*Constantes!$F$17,0.8*(AV385+Observaciones!$F385-AS386-AU386-Constantes!$D$14))</f>
        <v>1.5946016987430303</v>
      </c>
      <c r="AN386" s="75">
        <f>IF(Observaciones!$F385&gt;0.05*Constantes!$F$18,((Observaciones!$F385-0.05*Constantes!$F$18)^2)/(Observaciones!$F385+0.95*Constantes!$F$18),0)</f>
        <v>0</v>
      </c>
      <c r="AO386" s="75">
        <f>(AN386*Escenarios!$F$9*10000)/1000</f>
        <v>0</v>
      </c>
      <c r="AP386" s="75">
        <f>(Observaciones!$F385*Constantes!$F$28)/1000</f>
        <v>0.5</v>
      </c>
      <c r="AQ386" s="75">
        <f>(AL386*Constantes!$F$28)/1000</f>
        <v>2.5129217271311597</v>
      </c>
      <c r="AR386" s="75">
        <f t="shared" si="62"/>
        <v>0</v>
      </c>
      <c r="AS386" s="75">
        <f>IF(AR386&gt;Constantes!$F$29,1000*((AR386-Constantes!$F$29)/(Escenarios!$F$9*10000)),0)</f>
        <v>0</v>
      </c>
      <c r="AT386" s="75">
        <f>AQ386*1000/Escenarios!$F$9/10000+AM386</f>
        <v>1.5996275421972925</v>
      </c>
      <c r="AU386" s="75">
        <f>MAX(0,AV385+Observaciones!$F385-AS386-Constantes!$D$13)</f>
        <v>0</v>
      </c>
      <c r="AV386" s="75">
        <f>AV385+Observaciones!$F385-AS386-AT386-AU386-AW385</f>
        <v>66.556170054679114</v>
      </c>
      <c r="AW386" s="75">
        <f>MAX(0,(AV386-Constantes!$D$14)*(1-EXP(-Constantes!$D$22)))</f>
        <v>0.81304374463319862</v>
      </c>
      <c r="AX386" s="75">
        <f t="shared" si="63"/>
        <v>156.81640922039409</v>
      </c>
      <c r="AY386" s="75">
        <f>MAX(0,(AX386-Constantes!$D$13)*(1-EXP(-Constantes!$D$23)))</f>
        <v>0.56514722001520801</v>
      </c>
      <c r="AZ386" s="75">
        <f t="shared" si="64"/>
        <v>1.3781909646484065</v>
      </c>
      <c r="BA386" s="75">
        <f>0.0526*AS386*Observaciones!$F385^1.218</f>
        <v>0</v>
      </c>
      <c r="BB386" s="75">
        <f>BA386*Constantes!$F$35</f>
        <v>0</v>
      </c>
      <c r="BC386" s="75">
        <f t="shared" si="65"/>
        <v>0</v>
      </c>
      <c r="BD386" s="15"/>
      <c r="BE386" s="74">
        <v>380</v>
      </c>
      <c r="BF386" s="75">
        <f>0.0526*Observaciones!$F385^2.218</f>
        <v>1.1305797794095535E-2</v>
      </c>
      <c r="BG386" s="75">
        <f>IF(Observaciones!$F385&gt;0.05*$BK$7,((Observaciones!$F385-0.05*$BK$7)^2)/(Observaciones!$F385+0.95*$BK$7),0)</f>
        <v>0</v>
      </c>
      <c r="BH386" s="75">
        <f>0.0526*BG386*Observaciones!$F385^1.218</f>
        <v>0</v>
      </c>
      <c r="BI386" s="28"/>
      <c r="BJ386" s="28"/>
      <c r="BK386" s="103"/>
      <c r="BL386" s="38"/>
    </row>
    <row r="387" spans="2:64" s="2" customFormat="1">
      <c r="B387" s="37"/>
      <c r="C387" s="74">
        <v>381</v>
      </c>
      <c r="D387" s="140">
        <f>ETo!$I386*((1-Constantes!$D$19)*ETo!$K386+ETo!$L386)</f>
        <v>2.5868764905885753</v>
      </c>
      <c r="E387" s="75">
        <f>MIN(D387*Constantes!$D$17,0.8*(H386+Observaciones!$F386-F387-G387-Constantes!$D$14))</f>
        <v>1.6415304948794562</v>
      </c>
      <c r="F387" s="75">
        <f>IF(Observaciones!$F386&gt;0.05*Constantes!$D$18,((Observaciones!$F386-0.05*Constantes!$D$18)^2)/(Observaciones!$F386+0.95*Constantes!$D$18),0)</f>
        <v>0</v>
      </c>
      <c r="G387" s="75">
        <f>MAX(0,H386+Observaciones!$F386-F387-Constantes!$D$13)</f>
        <v>0</v>
      </c>
      <c r="H387" s="75">
        <f>H386+Observaciones!$F386-F387-E387-G387-I386</f>
        <v>63.981520700448677</v>
      </c>
      <c r="I387" s="75">
        <f>MAX(0,(H387-Constantes!$D$14)*(1-EXP(-Constantes!$D$22)))</f>
        <v>0.77759778614752628</v>
      </c>
      <c r="J387" s="75">
        <f t="shared" si="66"/>
        <v>147.19465621335576</v>
      </c>
      <c r="K387" s="75">
        <f>MAX(0,(J387-Constantes!$D$13)*(1-EXP(-Constantes!$D$23)))</f>
        <v>0.49868491721537744</v>
      </c>
      <c r="L387" s="75">
        <f t="shared" si="67"/>
        <v>1.2762827033629036</v>
      </c>
      <c r="M387" s="75">
        <f>0.0526*F387*Observaciones!$F386^1.218</f>
        <v>0</v>
      </c>
      <c r="N387" s="75">
        <f>M387*Constantes!$D$35</f>
        <v>0</v>
      </c>
      <c r="O387" s="75">
        <f t="shared" si="68"/>
        <v>0</v>
      </c>
      <c r="P387" s="15"/>
      <c r="Q387" s="74">
        <v>381</v>
      </c>
      <c r="R387" s="140">
        <f>ETo!$I386*((1-Constantes!$E$19)*ETo!$K386+ETo!$L386)</f>
        <v>2.5868764905885753</v>
      </c>
      <c r="S387" s="75">
        <f>MIN(R387*Constantes!$E$17,0.8*(AB386+Observaciones!$F386-Y387-AA387-Constantes!$D$14))</f>
        <v>1.6415304948794562</v>
      </c>
      <c r="T387" s="75">
        <f>IF(Observaciones!$F386&gt;0.05*Constantes!$E$18,((Observaciones!$F386-0.05*Constantes!$E$18)^2)/(Observaciones!$F386+0.95*Constantes!$E$18),0)</f>
        <v>0</v>
      </c>
      <c r="U387" s="75">
        <f>(T387*Escenarios!$E$9*10000)/1000</f>
        <v>0</v>
      </c>
      <c r="V387" s="75">
        <f>(Observaciones!$F386*Constantes!$E$28)/1000</f>
        <v>0</v>
      </c>
      <c r="W387" s="75">
        <f>(R387*Constantes!$E$28)/1000</f>
        <v>10.347505962354301</v>
      </c>
      <c r="X387" s="75">
        <f t="shared" si="58"/>
        <v>0</v>
      </c>
      <c r="Y387" s="75">
        <f>IF(X387&gt;Constantes!$E$29,1000*((X387-Constantes!$E$29)/(Escenarios!$E$9*10000)),0)</f>
        <v>0</v>
      </c>
      <c r="Z387" s="75">
        <f>W387*1000/Escenarios!$E$9/10000+S387</f>
        <v>1.6622255068041649</v>
      </c>
      <c r="AA387" s="75">
        <f>MAX(0,AB386+Observaciones!$F386-Y387-Constantes!$D$13)</f>
        <v>0</v>
      </c>
      <c r="AB387" s="75">
        <f>AB386+Observaciones!$F386-Y387-Z387-AA387-AC386</f>
        <v>63.883356175309714</v>
      </c>
      <c r="AC387" s="75">
        <f>MAX(0,(AB387-Constantes!$D$14)*(1-EXP(-Constantes!$D$22)))</f>
        <v>0.77624632612166911</v>
      </c>
      <c r="AD387" s="75">
        <f t="shared" si="59"/>
        <v>155.0795466511712</v>
      </c>
      <c r="AE387" s="75">
        <f>MAX(0,(AD387-Constantes!$D$13)*(1-EXP(-Constantes!$D$23)))</f>
        <v>0.55314983389305938</v>
      </c>
      <c r="AF387" s="75">
        <f t="shared" si="60"/>
        <v>1.3293961600147286</v>
      </c>
      <c r="AG387" s="75">
        <f>0.0526*Y387*Observaciones!$F386^1.218</f>
        <v>0</v>
      </c>
      <c r="AH387" s="75">
        <f>AG387*Constantes!$E$35</f>
        <v>0</v>
      </c>
      <c r="AI387" s="75">
        <f t="shared" si="61"/>
        <v>0</v>
      </c>
      <c r="AJ387" s="15"/>
      <c r="AK387" s="74">
        <v>381</v>
      </c>
      <c r="AL387" s="140">
        <f>ETo!$I386*((1-Constantes!$F$19)*ETo!$K386+ETo!$L386)</f>
        <v>2.528441699369349</v>
      </c>
      <c r="AM387" s="75">
        <f>MIN(AL387*Constantes!$F$17,0.8*(AV386+Observaciones!$F386-AS387-AU387-Constantes!$D$14))</f>
        <v>1.6044500652194962</v>
      </c>
      <c r="AN387" s="75">
        <f>IF(Observaciones!$F386&gt;0.05*Constantes!$F$18,((Observaciones!$F386-0.05*Constantes!$F$18)^2)/(Observaciones!$F386+0.95*Constantes!$F$18),0)</f>
        <v>0</v>
      </c>
      <c r="AO387" s="75">
        <f>(AN387*Escenarios!$F$9*10000)/1000</f>
        <v>0</v>
      </c>
      <c r="AP387" s="75">
        <f>(Observaciones!$F386*Constantes!$F$28)/1000</f>
        <v>0</v>
      </c>
      <c r="AQ387" s="75">
        <f>(AL387*Constantes!$F$28)/1000</f>
        <v>2.528441699369349</v>
      </c>
      <c r="AR387" s="75">
        <f t="shared" si="62"/>
        <v>0</v>
      </c>
      <c r="AS387" s="75">
        <f>IF(AR387&gt;Constantes!$F$29,1000*((AR387-Constantes!$F$29)/(Escenarios!$F$9*10000)),0)</f>
        <v>0</v>
      </c>
      <c r="AT387" s="75">
        <f>AQ387*1000/Escenarios!$F$9/10000+AM387</f>
        <v>1.609506948618235</v>
      </c>
      <c r="AU387" s="75">
        <f>MAX(0,AV386+Observaciones!$F386-AS387-Constantes!$D$13)</f>
        <v>0</v>
      </c>
      <c r="AV387" s="75">
        <f>AV386+Observaciones!$F386-AS387-AT387-AU387-AW386</f>
        <v>64.133619361427677</v>
      </c>
      <c r="AW387" s="75">
        <f>MAX(0,(AV387-Constantes!$D$14)*(1-EXP(-Constantes!$D$22)))</f>
        <v>0.77969177335938855</v>
      </c>
      <c r="AX387" s="75">
        <f t="shared" si="63"/>
        <v>156.25126200037889</v>
      </c>
      <c r="AY387" s="75">
        <f>MAX(0,(AX387-Constantes!$D$13)*(1-EXP(-Constantes!$D$23)))</f>
        <v>0.56124346301420658</v>
      </c>
      <c r="AZ387" s="75">
        <f t="shared" si="64"/>
        <v>1.3409352363735951</v>
      </c>
      <c r="BA387" s="75">
        <f>0.0526*AS387*Observaciones!$F386^1.218</f>
        <v>0</v>
      </c>
      <c r="BB387" s="75">
        <f>BA387*Constantes!$F$35</f>
        <v>0</v>
      </c>
      <c r="BC387" s="75">
        <f t="shared" si="65"/>
        <v>0</v>
      </c>
      <c r="BD387" s="15"/>
      <c r="BE387" s="74">
        <v>381</v>
      </c>
      <c r="BF387" s="75">
        <f>0.0526*Observaciones!$F386^2.218</f>
        <v>0</v>
      </c>
      <c r="BG387" s="75">
        <f>IF(Observaciones!$F386&gt;0.05*$BK$7,((Observaciones!$F386-0.05*$BK$7)^2)/(Observaciones!$F386+0.95*$BK$7),0)</f>
        <v>0</v>
      </c>
      <c r="BH387" s="75">
        <f>0.0526*BG387*Observaciones!$F386^1.218</f>
        <v>0</v>
      </c>
      <c r="BI387" s="28"/>
      <c r="BJ387" s="28"/>
      <c r="BK387" s="103"/>
      <c r="BL387" s="38"/>
    </row>
    <row r="388" spans="2:64" s="2" customFormat="1">
      <c r="B388" s="37"/>
      <c r="C388" s="74">
        <v>382</v>
      </c>
      <c r="D388" s="140">
        <f>ETo!$I387*((1-Constantes!$D$19)*ETo!$K387+ETo!$L387)</f>
        <v>2.5651918187565004</v>
      </c>
      <c r="E388" s="75">
        <f>MIN(D388*Constantes!$D$17,0.8*(H387+Observaciones!$F387-F388-G388-Constantes!$D$14))</f>
        <v>1.6277702515074561</v>
      </c>
      <c r="F388" s="75">
        <f>IF(Observaciones!$F387&gt;0.05*Constantes!$D$18,((Observaciones!$F387-0.05*Constantes!$D$18)^2)/(Observaciones!$F387+0.95*Constantes!$D$18),0)</f>
        <v>0.17731022436569835</v>
      </c>
      <c r="G388" s="75">
        <f>MAX(0,H387+Observaciones!$F387-F388-Constantes!$D$13)</f>
        <v>0</v>
      </c>
      <c r="H388" s="75">
        <f>H387+Observaciones!$F387-F388-E388-G388-I387</f>
        <v>70.198842438428002</v>
      </c>
      <c r="I388" s="75">
        <f>MAX(0,(H388-Constantes!$D$14)*(1-EXP(-Constantes!$D$22)))</f>
        <v>0.86319349177414917</v>
      </c>
      <c r="J388" s="75">
        <f t="shared" si="66"/>
        <v>146.69597129614039</v>
      </c>
      <c r="K388" s="75">
        <f>MAX(0,(J388-Constantes!$D$13)*(1-EXP(-Constantes!$D$23)))</f>
        <v>0.4952402488742309</v>
      </c>
      <c r="L388" s="75">
        <f t="shared" si="67"/>
        <v>1.5357439650140785</v>
      </c>
      <c r="M388" s="75">
        <f>0.0526*F388*Observaciones!$F387^1.218</f>
        <v>0.13185585468987696</v>
      </c>
      <c r="N388" s="75">
        <f>M388*Constantes!$D$35</f>
        <v>6.0560069124953968E-4</v>
      </c>
      <c r="O388" s="75">
        <f t="shared" si="68"/>
        <v>39.433701518337919</v>
      </c>
      <c r="P388" s="15"/>
      <c r="Q388" s="74">
        <v>382</v>
      </c>
      <c r="R388" s="140">
        <f>ETo!$I387*((1-Constantes!$E$19)*ETo!$K387+ETo!$L387)</f>
        <v>2.5651918187565004</v>
      </c>
      <c r="S388" s="75">
        <f>MIN(R388*Constantes!$E$17,0.8*(AB387+Observaciones!$F387-Y388-AA388-Constantes!$D$14))</f>
        <v>1.6277702515074561</v>
      </c>
      <c r="T388" s="75">
        <f>IF(Observaciones!$F387&gt;0.05*Constantes!$E$18,((Observaciones!$F387-0.05*Constantes!$E$18)^2)/(Observaciones!$F387+0.95*Constantes!$E$18),0)</f>
        <v>0.17731022436569835</v>
      </c>
      <c r="U388" s="75">
        <f>(T388*Escenarios!$E$9*10000)/1000</f>
        <v>88.65511218284918</v>
      </c>
      <c r="V388" s="75">
        <f>(Observaciones!$F387*Constantes!$E$28)/1000</f>
        <v>35.200000000000003</v>
      </c>
      <c r="W388" s="75">
        <f>(R388*Constantes!$E$28)/1000</f>
        <v>10.260767275026001</v>
      </c>
      <c r="X388" s="75">
        <f t="shared" si="58"/>
        <v>113.59434490782319</v>
      </c>
      <c r="Y388" s="75">
        <f>IF(X388&gt;Constantes!$E$29,1000*((X388-Constantes!$E$29)/(Escenarios!$E$9*10000)),0)</f>
        <v>0</v>
      </c>
      <c r="Z388" s="75">
        <f>W388*1000/Escenarios!$E$9/10000+S388</f>
        <v>1.6482917860575081</v>
      </c>
      <c r="AA388" s="75">
        <f>MAX(0,AB387+Observaciones!$F387-Y388-Constantes!$D$13)</f>
        <v>0</v>
      </c>
      <c r="AB388" s="75">
        <f>AB387+Observaciones!$F387-Y388-Z388-AA388-AC387</f>
        <v>70.258818063130533</v>
      </c>
      <c r="AC388" s="75">
        <f>MAX(0,(AB388-Constantes!$D$14)*(1-EXP(-Constantes!$D$22)))</f>
        <v>0.86401919392262427</v>
      </c>
      <c r="AD388" s="75">
        <f t="shared" si="59"/>
        <v>154.52639681727814</v>
      </c>
      <c r="AE388" s="75">
        <f>MAX(0,(AD388-Constantes!$D$13)*(1-EXP(-Constantes!$D$23)))</f>
        <v>0.54932894889144024</v>
      </c>
      <c r="AF388" s="75">
        <f t="shared" si="60"/>
        <v>1.4133481428140646</v>
      </c>
      <c r="AG388" s="75">
        <f>0.0526*Y388*Observaciones!$F387^1.218</f>
        <v>0</v>
      </c>
      <c r="AH388" s="75">
        <f>AG388*Constantes!$E$35</f>
        <v>0</v>
      </c>
      <c r="AI388" s="75">
        <f t="shared" si="61"/>
        <v>0</v>
      </c>
      <c r="AJ388" s="15"/>
      <c r="AK388" s="74">
        <v>382</v>
      </c>
      <c r="AL388" s="140">
        <f>ETo!$I387*((1-Constantes!$F$19)*ETo!$K387+ETo!$L387)</f>
        <v>2.5071828268396854</v>
      </c>
      <c r="AM388" s="75">
        <f>MIN(AL388*Constantes!$F$17,0.8*(AV387+Observaciones!$F387-AS388-AU388-Constantes!$D$14))</f>
        <v>1.5909600174065608</v>
      </c>
      <c r="AN388" s="75">
        <f>IF(Observaciones!$F387&gt;0.05*Constantes!$F$18,((Observaciones!$F387-0.05*Constantes!$F$18)^2)/(Observaciones!$F387+0.95*Constantes!$F$18),0)</f>
        <v>8.8909125744410566E-2</v>
      </c>
      <c r="AO388" s="75">
        <f>(AN388*Escenarios!$F$9*10000)/1000</f>
        <v>44.454562872205287</v>
      </c>
      <c r="AP388" s="75">
        <f>(Observaciones!$F387*Constantes!$F$28)/1000</f>
        <v>8.8000000000000007</v>
      </c>
      <c r="AQ388" s="75">
        <f>(AL388*Constantes!$F$28)/1000</f>
        <v>2.5071828268396854</v>
      </c>
      <c r="AR388" s="75">
        <f t="shared" si="62"/>
        <v>50.747380045365595</v>
      </c>
      <c r="AS388" s="75">
        <f>IF(AR388&gt;Constantes!$F$29,1000*((AR388-Constantes!$F$29)/(Escenarios!$F$9*10000)),0)</f>
        <v>0</v>
      </c>
      <c r="AT388" s="75">
        <f>AQ388*1000/Escenarios!$F$9/10000+AM388</f>
        <v>1.5959743830602402</v>
      </c>
      <c r="AU388" s="75">
        <f>MAX(0,AV387+Observaciones!$F387-AS388-Constantes!$D$13)</f>
        <v>0</v>
      </c>
      <c r="AV388" s="75">
        <f>AV387+Observaciones!$F387-AS388-AT388-AU388-AW387</f>
        <v>70.557953205008047</v>
      </c>
      <c r="AW388" s="75">
        <f>MAX(0,(AV388-Constantes!$D$14)*(1-EXP(-Constantes!$D$22)))</f>
        <v>0.86813747581727296</v>
      </c>
      <c r="AX388" s="75">
        <f t="shared" si="63"/>
        <v>155.69001853736469</v>
      </c>
      <c r="AY388" s="75">
        <f>MAX(0,(AX388-Constantes!$D$13)*(1-EXP(-Constantes!$D$23)))</f>
        <v>0.55736667123250228</v>
      </c>
      <c r="AZ388" s="75">
        <f t="shared" si="64"/>
        <v>1.4255041470497751</v>
      </c>
      <c r="BA388" s="75">
        <f>0.0526*AS388*Observaciones!$F387^1.218</f>
        <v>0</v>
      </c>
      <c r="BB388" s="75">
        <f>BA388*Constantes!$F$35</f>
        <v>0</v>
      </c>
      <c r="BC388" s="75">
        <f t="shared" si="65"/>
        <v>0</v>
      </c>
      <c r="BD388" s="15"/>
      <c r="BE388" s="74">
        <v>382</v>
      </c>
      <c r="BF388" s="75">
        <f>0.0526*Observaciones!$F387^2.218</f>
        <v>6.5440756471987749</v>
      </c>
      <c r="BG388" s="75">
        <f>IF(Observaciones!$F387&gt;0.05*$BK$7,((Observaciones!$F387-0.05*$BK$7)^2)/(Observaciones!$F387+0.95*$BK$7),0)</f>
        <v>1.197931632400298</v>
      </c>
      <c r="BH388" s="75">
        <f>0.0526*BG388*Observaciones!$F387^1.218</f>
        <v>0.89083582074998446</v>
      </c>
      <c r="BI388" s="28"/>
      <c r="BJ388" s="28"/>
      <c r="BK388" s="103"/>
      <c r="BL388" s="38"/>
    </row>
    <row r="389" spans="2:64" s="2" customFormat="1">
      <c r="B389" s="37"/>
      <c r="C389" s="74">
        <v>383</v>
      </c>
      <c r="D389" s="140">
        <f>ETo!$I388*((1-Constantes!$D$19)*ETo!$K388+ETo!$L388)</f>
        <v>2.4711521310530284</v>
      </c>
      <c r="E389" s="75">
        <f>MIN(D389*Constantes!$D$17,0.8*(H388+Observaciones!$F388-F389-G389-Constantes!$D$14))</f>
        <v>1.5680963491561817</v>
      </c>
      <c r="F389" s="75">
        <f>IF(Observaciones!$F388&gt;0.05*Constantes!$D$18,((Observaciones!$F388-0.05*Constantes!$D$18)^2)/(Observaciones!$F388+0.95*Constantes!$D$18),0)</f>
        <v>0</v>
      </c>
      <c r="G389" s="75">
        <f>MAX(0,H388+Observaciones!$F388-F389-Constantes!$D$13)</f>
        <v>0</v>
      </c>
      <c r="H389" s="75">
        <f>H388+Observaciones!$F388-F389-E389-G389-I388</f>
        <v>70.267552597497669</v>
      </c>
      <c r="I389" s="75">
        <f>MAX(0,(H389-Constantes!$D$14)*(1-EXP(-Constantes!$D$22)))</f>
        <v>0.86413944483836957</v>
      </c>
      <c r="J389" s="75">
        <f t="shared" si="66"/>
        <v>146.20073104726615</v>
      </c>
      <c r="K389" s="75">
        <f>MAX(0,(J389-Constantes!$D$13)*(1-EXP(-Constantes!$D$23)))</f>
        <v>0.49181937459536862</v>
      </c>
      <c r="L389" s="75">
        <f t="shared" si="67"/>
        <v>1.3559588194337382</v>
      </c>
      <c r="M389" s="75">
        <f>0.0526*F389*Observaciones!$F388^1.218</f>
        <v>0</v>
      </c>
      <c r="N389" s="75">
        <f>M389*Constantes!$D$35</f>
        <v>0</v>
      </c>
      <c r="O389" s="75">
        <f t="shared" si="68"/>
        <v>0</v>
      </c>
      <c r="P389" s="15"/>
      <c r="Q389" s="74">
        <v>383</v>
      </c>
      <c r="R389" s="140">
        <f>ETo!$I388*((1-Constantes!$E$19)*ETo!$K388+ETo!$L388)</f>
        <v>2.4711521310530284</v>
      </c>
      <c r="S389" s="75">
        <f>MIN(R389*Constantes!$E$17,0.8*(AB388+Observaciones!$F388-Y389-AA389-Constantes!$D$14))</f>
        <v>1.5680963491561817</v>
      </c>
      <c r="T389" s="75">
        <f>IF(Observaciones!$F388&gt;0.05*Constantes!$E$18,((Observaciones!$F388-0.05*Constantes!$E$18)^2)/(Observaciones!$F388+0.95*Constantes!$E$18),0)</f>
        <v>0</v>
      </c>
      <c r="U389" s="75">
        <f>(T389*Escenarios!$E$9*10000)/1000</f>
        <v>0</v>
      </c>
      <c r="V389" s="75">
        <f>(Observaciones!$F388*Constantes!$E$28)/1000</f>
        <v>10</v>
      </c>
      <c r="W389" s="75">
        <f>(R389*Constantes!$E$28)/1000</f>
        <v>9.8846085242121138</v>
      </c>
      <c r="X389" s="75">
        <f t="shared" si="58"/>
        <v>0.11539147578788622</v>
      </c>
      <c r="Y389" s="75">
        <f>IF(X389&gt;Constantes!$E$29,1000*((X389-Constantes!$E$29)/(Escenarios!$E$9*10000)),0)</f>
        <v>0</v>
      </c>
      <c r="Z389" s="75">
        <f>W389*1000/Escenarios!$E$9/10000+S389</f>
        <v>1.5878655662046059</v>
      </c>
      <c r="AA389" s="75">
        <f>MAX(0,AB388+Observaciones!$F388-Y389-Constantes!$D$13)</f>
        <v>0</v>
      </c>
      <c r="AB389" s="75">
        <f>AB388+Observaciones!$F388-Y389-Z389-AA389-AC388</f>
        <v>70.306933303003291</v>
      </c>
      <c r="AC389" s="75">
        <f>MAX(0,(AB389-Constantes!$D$14)*(1-EXP(-Constantes!$D$22)))</f>
        <v>0.86468161064832549</v>
      </c>
      <c r="AD389" s="75">
        <f t="shared" si="59"/>
        <v>153.97706786838671</v>
      </c>
      <c r="AE389" s="75">
        <f>MAX(0,(AD389-Constantes!$D$13)*(1-EXP(-Constantes!$D$23)))</f>
        <v>0.54553445667040446</v>
      </c>
      <c r="AF389" s="75">
        <f t="shared" si="60"/>
        <v>1.4102160673187298</v>
      </c>
      <c r="AG389" s="75">
        <f>0.0526*Y389*Observaciones!$F388^1.218</f>
        <v>0</v>
      </c>
      <c r="AH389" s="75">
        <f>AG389*Constantes!$E$35</f>
        <v>0</v>
      </c>
      <c r="AI389" s="75">
        <f t="shared" si="61"/>
        <v>0</v>
      </c>
      <c r="AJ389" s="15"/>
      <c r="AK389" s="74">
        <v>383</v>
      </c>
      <c r="AL389" s="140">
        <f>ETo!$I388*((1-Constantes!$F$19)*ETo!$K388+ETo!$L388)</f>
        <v>2.4150444114221039</v>
      </c>
      <c r="AM389" s="75">
        <f>MIN(AL389*Constantes!$F$17,0.8*(AV388+Observaciones!$F388-AS389-AU389-Constantes!$D$14))</f>
        <v>1.5324925879764766</v>
      </c>
      <c r="AN389" s="75">
        <f>IF(Observaciones!$F388&gt;0.05*Constantes!$F$18,((Observaciones!$F388-0.05*Constantes!$F$18)^2)/(Observaciones!$F388+0.95*Constantes!$F$18),0)</f>
        <v>0</v>
      </c>
      <c r="AO389" s="75">
        <f>(AN389*Escenarios!$F$9*10000)/1000</f>
        <v>0</v>
      </c>
      <c r="AP389" s="75">
        <f>(Observaciones!$F388*Constantes!$F$28)/1000</f>
        <v>2.5</v>
      </c>
      <c r="AQ389" s="75">
        <f>(AL389*Constantes!$F$28)/1000</f>
        <v>2.4150444114221039</v>
      </c>
      <c r="AR389" s="75">
        <f t="shared" si="62"/>
        <v>8.4955588577896091E-2</v>
      </c>
      <c r="AS389" s="75">
        <f>IF(AR389&gt;Constantes!$F$29,1000*((AR389-Constantes!$F$29)/(Escenarios!$F$9*10000)),0)</f>
        <v>0</v>
      </c>
      <c r="AT389" s="75">
        <f>AQ389*1000/Escenarios!$F$9/10000+AM389</f>
        <v>1.5373226767993209</v>
      </c>
      <c r="AU389" s="75">
        <f>MAX(0,AV388+Observaciones!$F388-AS389-Constantes!$D$13)</f>
        <v>0</v>
      </c>
      <c r="AV389" s="75">
        <f>AV388+Observaciones!$F388-AS389-AT389-AU389-AW388</f>
        <v>70.652493052391449</v>
      </c>
      <c r="AW389" s="75">
        <f>MAX(0,(AV389-Constantes!$D$14)*(1-EXP(-Constantes!$D$22)))</f>
        <v>0.86943903383335297</v>
      </c>
      <c r="AX389" s="75">
        <f t="shared" si="63"/>
        <v>155.13265186613219</v>
      </c>
      <c r="AY389" s="75">
        <f>MAX(0,(AX389-Constantes!$D$13)*(1-EXP(-Constantes!$D$23)))</f>
        <v>0.55351665840771969</v>
      </c>
      <c r="AZ389" s="75">
        <f t="shared" si="64"/>
        <v>1.4229556922410727</v>
      </c>
      <c r="BA389" s="75">
        <f>0.0526*AS389*Observaciones!$F388^1.218</f>
        <v>0</v>
      </c>
      <c r="BB389" s="75">
        <f>BA389*Constantes!$F$35</f>
        <v>0</v>
      </c>
      <c r="BC389" s="75">
        <f t="shared" si="65"/>
        <v>0</v>
      </c>
      <c r="BD389" s="15"/>
      <c r="BE389" s="74">
        <v>383</v>
      </c>
      <c r="BF389" s="75">
        <f>0.0526*Observaciones!$F388^2.218</f>
        <v>0.40143633905347276</v>
      </c>
      <c r="BG389" s="75">
        <f>IF(Observaciones!$F388&gt;0.05*$BK$7,((Observaciones!$F388-0.05*$BK$7)^2)/(Observaciones!$F388+0.95*$BK$7),0)</f>
        <v>1.6667444764761515E-2</v>
      </c>
      <c r="BH389" s="75">
        <f>0.0526*BG389*Observaciones!$F388^1.218</f>
        <v>2.6763672030967324E-3</v>
      </c>
      <c r="BI389" s="28"/>
      <c r="BJ389" s="28"/>
      <c r="BK389" s="103"/>
      <c r="BL389" s="38"/>
    </row>
    <row r="390" spans="2:64" s="2" customFormat="1">
      <c r="B390" s="37"/>
      <c r="C390" s="74">
        <v>384</v>
      </c>
      <c r="D390" s="140">
        <f>ETo!$I389*((1-Constantes!$D$19)*ETo!$K389+ETo!$L389)</f>
        <v>2.5243864947515346</v>
      </c>
      <c r="E390" s="75">
        <f>MIN(D390*Constantes!$D$17,0.8*(H389+Observaciones!$F389-F390-G390-Constantes!$D$14))</f>
        <v>1.6018767912084111</v>
      </c>
      <c r="F390" s="75">
        <f>IF(Observaciones!$F389&gt;0.05*Constantes!$D$18,((Observaciones!$F389-0.05*Constantes!$D$18)^2)/(Observaciones!$F389+0.95*Constantes!$D$18),0)</f>
        <v>0.10976463218007371</v>
      </c>
      <c r="G390" s="75">
        <f>MAX(0,H389+Observaciones!$F389-F390-Constantes!$D$13)</f>
        <v>3.0577879653176012</v>
      </c>
      <c r="H390" s="75">
        <f>H389+Observaciones!$F389-F390-E390-G390-I389</f>
        <v>72.533983763953216</v>
      </c>
      <c r="I390" s="75">
        <f>MAX(0,(H390-Constantes!$D$14)*(1-EXP(-Constantes!$D$22)))</f>
        <v>0.8953420724524237</v>
      </c>
      <c r="J390" s="75">
        <f t="shared" si="66"/>
        <v>148.76669963798838</v>
      </c>
      <c r="K390" s="75">
        <f>MAX(0,(J390-Constantes!$D$13)*(1-EXP(-Constantes!$D$23)))</f>
        <v>0.50954381434420493</v>
      </c>
      <c r="L390" s="75">
        <f t="shared" si="67"/>
        <v>1.5146505189767021</v>
      </c>
      <c r="M390" s="75">
        <f>0.0526*F390*Observaciones!$F389^1.218</f>
        <v>7.1574441481646489E-2</v>
      </c>
      <c r="N390" s="75">
        <f>M390*Constantes!$D$35</f>
        <v>3.2873421767302556E-4</v>
      </c>
      <c r="O390" s="75">
        <f t="shared" si="68"/>
        <v>21.703634835520898</v>
      </c>
      <c r="P390" s="15"/>
      <c r="Q390" s="74">
        <v>384</v>
      </c>
      <c r="R390" s="140">
        <f>ETo!$I389*((1-Constantes!$E$19)*ETo!$K389+ETo!$L389)</f>
        <v>2.5243864947515346</v>
      </c>
      <c r="S390" s="75">
        <f>MIN(R390*Constantes!$E$17,0.8*(AB389+Observaciones!$F389-Y390-AA390-Constantes!$D$14))</f>
        <v>1.6018767912084111</v>
      </c>
      <c r="T390" s="75">
        <f>IF(Observaciones!$F389&gt;0.05*Constantes!$E$18,((Observaciones!$F389-0.05*Constantes!$E$18)^2)/(Observaciones!$F389+0.95*Constantes!$E$18),0)</f>
        <v>0.10976463218007371</v>
      </c>
      <c r="U390" s="75">
        <f>(T390*Escenarios!$E$9*10000)/1000</f>
        <v>54.882316090036852</v>
      </c>
      <c r="V390" s="75">
        <f>(Observaciones!$F389*Constantes!$E$28)/1000</f>
        <v>31.6</v>
      </c>
      <c r="W390" s="75">
        <f>(R390*Constantes!$E$28)/1000</f>
        <v>10.097545979006139</v>
      </c>
      <c r="X390" s="75">
        <f t="shared" si="58"/>
        <v>76.384770111030704</v>
      </c>
      <c r="Y390" s="75">
        <f>IF(X390&gt;Constantes!$E$29,1000*((X390-Constantes!$E$29)/(Escenarios!$E$9*10000)),0)</f>
        <v>0</v>
      </c>
      <c r="Z390" s="75">
        <f>W390*1000/Escenarios!$E$9/10000+S390</f>
        <v>1.6220718831664234</v>
      </c>
      <c r="AA390" s="75">
        <f>MAX(0,AB389+Observaciones!$F389-Y390-Constantes!$D$13)</f>
        <v>3.2069333030032965</v>
      </c>
      <c r="AB390" s="75">
        <f>AB389+Observaciones!$F389-Y390-Z390-AA390-AC389</f>
        <v>72.513246506185254</v>
      </c>
      <c r="AC390" s="75">
        <f>MAX(0,(AB390-Constantes!$D$14)*(1-EXP(-Constantes!$D$22)))</f>
        <v>0.89505657649673476</v>
      </c>
      <c r="AD390" s="75">
        <f t="shared" si="59"/>
        <v>156.63846671471961</v>
      </c>
      <c r="AE390" s="75">
        <f>MAX(0,(AD390-Constantes!$D$13)*(1-EXP(-Constantes!$D$23)))</f>
        <v>0.56391808134531629</v>
      </c>
      <c r="AF390" s="75">
        <f t="shared" si="60"/>
        <v>1.458974657842051</v>
      </c>
      <c r="AG390" s="75">
        <f>0.0526*Y390*Observaciones!$F389^1.218</f>
        <v>0</v>
      </c>
      <c r="AH390" s="75">
        <f>AG390*Constantes!$E$35</f>
        <v>0</v>
      </c>
      <c r="AI390" s="75">
        <f t="shared" si="61"/>
        <v>0</v>
      </c>
      <c r="AJ390" s="15"/>
      <c r="AK390" s="74">
        <v>384</v>
      </c>
      <c r="AL390" s="140">
        <f>ETo!$I389*((1-Constantes!$F$19)*ETo!$K389+ETo!$L389)</f>
        <v>2.4671904072665094</v>
      </c>
      <c r="AM390" s="75">
        <f>MIN(AL390*Constantes!$F$17,0.8*(AV389+Observaciones!$F389-AS390-AU390-Constantes!$D$14))</f>
        <v>1.5655823944190614</v>
      </c>
      <c r="AN390" s="75">
        <f>IF(Observaciones!$F389&gt;0.05*Constantes!$F$18,((Observaciones!$F389-0.05*Constantes!$F$18)^2)/(Observaciones!$F389+0.95*Constantes!$F$18),0)</f>
        <v>4.6295531258502179E-2</v>
      </c>
      <c r="AO390" s="75">
        <f>(AN390*Escenarios!$F$9*10000)/1000</f>
        <v>23.147765629251086</v>
      </c>
      <c r="AP390" s="75">
        <f>(Observaciones!$F389*Constantes!$F$28)/1000</f>
        <v>7.9</v>
      </c>
      <c r="AQ390" s="75">
        <f>(AL390*Constantes!$F$28)/1000</f>
        <v>2.4671904072665094</v>
      </c>
      <c r="AR390" s="75">
        <f t="shared" si="62"/>
        <v>28.580575221984578</v>
      </c>
      <c r="AS390" s="75">
        <f>IF(AR390&gt;Constantes!$F$29,1000*((AR390-Constantes!$F$29)/(Escenarios!$F$9*10000)),0)</f>
        <v>0</v>
      </c>
      <c r="AT390" s="75">
        <f>AQ390*1000/Escenarios!$F$9/10000+AM390</f>
        <v>1.5705167752335945</v>
      </c>
      <c r="AU390" s="75">
        <f>MAX(0,AV389+Observaciones!$F389-AS390-Constantes!$D$13)</f>
        <v>3.5524930523914549</v>
      </c>
      <c r="AV390" s="75">
        <f>AV389+Observaciones!$F389-AS390-AT390-AU390-AW389</f>
        <v>72.560044190933041</v>
      </c>
      <c r="AW390" s="75">
        <f>MAX(0,(AV390-Constantes!$D$14)*(1-EXP(-Constantes!$D$22)))</f>
        <v>0.8957008540516842</v>
      </c>
      <c r="AX390" s="75">
        <f t="shared" si="63"/>
        <v>158.13162826011592</v>
      </c>
      <c r="AY390" s="75">
        <f>MAX(0,(AX390-Constantes!$D$13)*(1-EXP(-Constantes!$D$23)))</f>
        <v>0.57423210153338378</v>
      </c>
      <c r="AZ390" s="75">
        <f t="shared" si="64"/>
        <v>1.469932955585068</v>
      </c>
      <c r="BA390" s="75">
        <f>0.0526*AS390*Observaciones!$F389^1.218</f>
        <v>0</v>
      </c>
      <c r="BB390" s="75">
        <f>BA390*Constantes!$F$35</f>
        <v>0</v>
      </c>
      <c r="BC390" s="75">
        <f t="shared" si="65"/>
        <v>0</v>
      </c>
      <c r="BD390" s="15"/>
      <c r="BE390" s="74">
        <v>384</v>
      </c>
      <c r="BF390" s="75">
        <f>0.0526*Observaciones!$F389^2.218</f>
        <v>5.1513686738127191</v>
      </c>
      <c r="BG390" s="75">
        <f>IF(Observaciones!$F389&gt;0.05*$BK$7,((Observaciones!$F389-0.05*$BK$7)^2)/(Observaciones!$F389+0.95*$BK$7),0)</f>
        <v>0.93240756681215686</v>
      </c>
      <c r="BH390" s="75">
        <f>0.0526*BG390*Observaciones!$F389^1.218</f>
        <v>0.6079968520129222</v>
      </c>
      <c r="BI390" s="28"/>
      <c r="BJ390" s="28"/>
      <c r="BK390" s="103"/>
      <c r="BL390" s="38"/>
    </row>
    <row r="391" spans="2:64" s="2" customFormat="1">
      <c r="B391" s="37"/>
      <c r="C391" s="74">
        <v>385</v>
      </c>
      <c r="D391" s="140">
        <f>ETo!$I390*((1-Constantes!$D$19)*ETo!$K390+ETo!$L390)</f>
        <v>2.491868684470969</v>
      </c>
      <c r="E391" s="75">
        <f>MIN(D391*Constantes!$D$17,0.8*(H390+Observaciones!$F390-F391-G391-Constantes!$D$14))</f>
        <v>1.581242262503058</v>
      </c>
      <c r="F391" s="75">
        <f>IF(Observaciones!$F390&gt;0.05*Constantes!$D$18,((Observaciones!$F390-0.05*Constantes!$D$18)^2)/(Observaciones!$F390+0.95*Constantes!$D$18),0)</f>
        <v>1.3143883750359826E-3</v>
      </c>
      <c r="G391" s="75">
        <f>MAX(0,H390+Observaciones!$F390-F391-Constantes!$D$13)</f>
        <v>2.5326693755781804</v>
      </c>
      <c r="H391" s="75">
        <f>H390+Observaciones!$F390-F391-E391-G391-I390</f>
        <v>72.523415665044524</v>
      </c>
      <c r="I391" s="75">
        <f>MAX(0,(H391-Constantes!$D$14)*(1-EXP(-Constantes!$D$22)))</f>
        <v>0.89519657831180433</v>
      </c>
      <c r="J391" s="75">
        <f t="shared" si="66"/>
        <v>150.78982519922235</v>
      </c>
      <c r="K391" s="75">
        <f>MAX(0,(J391-Constantes!$D$13)*(1-EXP(-Constantes!$D$23)))</f>
        <v>0.5235185633898779</v>
      </c>
      <c r="L391" s="75">
        <f t="shared" si="67"/>
        <v>1.4200295300767181</v>
      </c>
      <c r="M391" s="75">
        <f>0.0526*F391*Observaciones!$F390^1.218</f>
        <v>4.9096995794667517E-4</v>
      </c>
      <c r="N391" s="75">
        <f>M391*Constantes!$D$35</f>
        <v>2.2549756824570578E-6</v>
      </c>
      <c r="O391" s="75">
        <f t="shared" si="68"/>
        <v>0.15879780206649866</v>
      </c>
      <c r="P391" s="15"/>
      <c r="Q391" s="74">
        <v>385</v>
      </c>
      <c r="R391" s="140">
        <f>ETo!$I390*((1-Constantes!$E$19)*ETo!$K390+ETo!$L390)</f>
        <v>2.491868684470969</v>
      </c>
      <c r="S391" s="75">
        <f>MIN(R391*Constantes!$E$17,0.8*(AB390+Observaciones!$F390-Y391-AA391-Constantes!$D$14))</f>
        <v>1.581242262503058</v>
      </c>
      <c r="T391" s="75">
        <f>IF(Observaciones!$F390&gt;0.05*Constantes!$E$18,((Observaciones!$F390-0.05*Constantes!$E$18)^2)/(Observaciones!$F390+0.95*Constantes!$E$18),0)</f>
        <v>1.3143883750359826E-3</v>
      </c>
      <c r="U391" s="75">
        <f>(T391*Escenarios!$E$9*10000)/1000</f>
        <v>0.6571941875179913</v>
      </c>
      <c r="V391" s="75">
        <f>(Observaciones!$F390*Constantes!$E$28)/1000</f>
        <v>20</v>
      </c>
      <c r="W391" s="75">
        <f>(R391*Constantes!$E$28)/1000</f>
        <v>9.9674747378838759</v>
      </c>
      <c r="X391" s="75">
        <f t="shared" si="58"/>
        <v>10.689719449634115</v>
      </c>
      <c r="Y391" s="75">
        <f>IF(X391&gt;Constantes!$E$29,1000*((X391-Constantes!$E$29)/(Escenarios!$E$9*10000)),0)</f>
        <v>0</v>
      </c>
      <c r="Z391" s="75">
        <f>W391*1000/Escenarios!$E$9/10000+S391</f>
        <v>1.6011772119788257</v>
      </c>
      <c r="AA391" s="75">
        <f>MAX(0,AB390+Observaciones!$F390-Y391-Constantes!$D$13)</f>
        <v>2.5132465061852542</v>
      </c>
      <c r="AB391" s="75">
        <f>AB390+Observaciones!$F390-Y391-Z391-AA391-AC390</f>
        <v>72.50376621152445</v>
      </c>
      <c r="AC391" s="75">
        <f>MAX(0,(AB391-Constantes!$D$14)*(1-EXP(-Constantes!$D$22)))</f>
        <v>0.89492605847864948</v>
      </c>
      <c r="AD391" s="75">
        <f t="shared" si="59"/>
        <v>158.58779513955955</v>
      </c>
      <c r="AE391" s="75">
        <f>MAX(0,(AD391-Constantes!$D$13)*(1-EXP(-Constantes!$D$23)))</f>
        <v>0.57738307633461372</v>
      </c>
      <c r="AF391" s="75">
        <f t="shared" si="60"/>
        <v>1.4723091348132633</v>
      </c>
      <c r="AG391" s="75">
        <f>0.0526*Y391*Observaciones!$F390^1.218</f>
        <v>0</v>
      </c>
      <c r="AH391" s="75">
        <f>AG391*Constantes!$E$35</f>
        <v>0</v>
      </c>
      <c r="AI391" s="75">
        <f t="shared" si="61"/>
        <v>0</v>
      </c>
      <c r="AJ391" s="15"/>
      <c r="AK391" s="74">
        <v>385</v>
      </c>
      <c r="AL391" s="140">
        <f>ETo!$I390*((1-Constantes!$F$19)*ETo!$K390+ETo!$L390)</f>
        <v>2.4353319729649603</v>
      </c>
      <c r="AM391" s="75">
        <f>MIN(AL391*Constantes!$F$17,0.8*(AV390+Observaciones!$F390-AS391-AU391-Constantes!$D$14))</f>
        <v>1.5453662798827204</v>
      </c>
      <c r="AN391" s="75">
        <f>IF(Observaciones!$F390&gt;0.05*Constantes!$F$18,((Observaciones!$F390-0.05*Constantes!$F$18)^2)/(Observaciones!$F390+0.95*Constantes!$F$18),0)</f>
        <v>0</v>
      </c>
      <c r="AO391" s="75">
        <f>(AN391*Escenarios!$F$9*10000)/1000</f>
        <v>0</v>
      </c>
      <c r="AP391" s="75">
        <f>(Observaciones!$F390*Constantes!$F$28)/1000</f>
        <v>5</v>
      </c>
      <c r="AQ391" s="75">
        <f>(AL391*Constantes!$F$28)/1000</f>
        <v>2.4353319729649603</v>
      </c>
      <c r="AR391" s="75">
        <f t="shared" si="62"/>
        <v>2.5646680270350397</v>
      </c>
      <c r="AS391" s="75">
        <f>IF(AR391&gt;Constantes!$F$29,1000*((AR391-Constantes!$F$29)/(Escenarios!$F$9*10000)),0)</f>
        <v>0</v>
      </c>
      <c r="AT391" s="75">
        <f>AQ391*1000/Escenarios!$F$9/10000+AM391</f>
        <v>1.5502369438286503</v>
      </c>
      <c r="AU391" s="75">
        <f>MAX(0,AV390+Observaciones!$F390-AS391-Constantes!$D$13)</f>
        <v>2.5600441909330414</v>
      </c>
      <c r="AV391" s="75">
        <f>AV390+Observaciones!$F390-AS391-AT391-AU391-AW390</f>
        <v>72.554062202119667</v>
      </c>
      <c r="AW391" s="75">
        <f>MAX(0,(AV391-Constantes!$D$14)*(1-EXP(-Constantes!$D$22)))</f>
        <v>0.89561849824397299</v>
      </c>
      <c r="AX391" s="75">
        <f t="shared" si="63"/>
        <v>160.11744034951556</v>
      </c>
      <c r="AY391" s="75">
        <f>MAX(0,(AX391-Constantes!$D$13)*(1-EXP(-Constantes!$D$23)))</f>
        <v>0.58794910760210106</v>
      </c>
      <c r="AZ391" s="75">
        <f t="shared" si="64"/>
        <v>1.4835676058460741</v>
      </c>
      <c r="BA391" s="75">
        <f>0.0526*AS391*Observaciones!$F390^1.218</f>
        <v>0</v>
      </c>
      <c r="BB391" s="75">
        <f>BA391*Constantes!$F$35</f>
        <v>0</v>
      </c>
      <c r="BC391" s="75">
        <f t="shared" si="65"/>
        <v>0</v>
      </c>
      <c r="BD391" s="15"/>
      <c r="BE391" s="74">
        <v>385</v>
      </c>
      <c r="BF391" s="75">
        <f>0.0526*Observaciones!$F390^2.218</f>
        <v>1.867674605434769</v>
      </c>
      <c r="BG391" s="75">
        <f>IF(Observaciones!$F390&gt;0.05*$BK$7,((Observaciones!$F390-0.05*$BK$7)^2)/(Observaciones!$F390+0.95*$BK$7),0)</f>
        <v>0.28178711203654261</v>
      </c>
      <c r="BH391" s="75">
        <f>0.0526*BG391*Observaciones!$F390^1.218</f>
        <v>0.10525732665789053</v>
      </c>
      <c r="BI391" s="28"/>
      <c r="BJ391" s="28"/>
      <c r="BK391" s="103"/>
      <c r="BL391" s="38"/>
    </row>
    <row r="392" spans="2:64" s="2" customFormat="1">
      <c r="B392" s="37"/>
      <c r="C392" s="74">
        <v>386</v>
      </c>
      <c r="D392" s="140">
        <f>ETo!$I391*((1-Constantes!$D$19)*ETo!$K391+ETo!$L391)</f>
        <v>2.6118702521619257</v>
      </c>
      <c r="E392" s="75">
        <f>MIN(D392*Constantes!$D$17,0.8*(H391+Observaciones!$F391-F392-G392-Constantes!$D$14))</f>
        <v>1.6573905569866603</v>
      </c>
      <c r="F392" s="75">
        <f>IF(Observaciones!$F391&gt;0.05*Constantes!$D$18,((Observaciones!$F391-0.05*Constantes!$D$18)^2)/(Observaciones!$F391+0.95*Constantes!$D$18),0)</f>
        <v>2.5420190713120801E-2</v>
      </c>
      <c r="G392" s="75">
        <f>MAX(0,H391+Observaciones!$F391-F392-Constantes!$D$13)</f>
        <v>3.6979954743314067</v>
      </c>
      <c r="H392" s="75">
        <f>H391+Observaciones!$F391-F392-E392-G392-I391</f>
        <v>72.447412864701533</v>
      </c>
      <c r="I392" s="75">
        <f>MAX(0,(H392-Constantes!$D$14)*(1-EXP(-Constantes!$D$22)))</f>
        <v>0.8941502253001502</v>
      </c>
      <c r="J392" s="75">
        <f t="shared" si="66"/>
        <v>153.96430211016389</v>
      </c>
      <c r="K392" s="75">
        <f>MAX(0,(J392-Constantes!$D$13)*(1-EXP(-Constantes!$D$23)))</f>
        <v>0.5454462771372306</v>
      </c>
      <c r="L392" s="75">
        <f t="shared" si="67"/>
        <v>1.4650166931505018</v>
      </c>
      <c r="M392" s="75">
        <f>0.0526*F392*Observaciones!$F391^1.218</f>
        <v>1.2339501822275473E-2</v>
      </c>
      <c r="N392" s="75">
        <f>M392*Constantes!$D$35</f>
        <v>5.6674091953071954E-5</v>
      </c>
      <c r="O392" s="75">
        <f t="shared" si="68"/>
        <v>3.8684946197571959</v>
      </c>
      <c r="P392" s="15"/>
      <c r="Q392" s="74">
        <v>386</v>
      </c>
      <c r="R392" s="140">
        <f>ETo!$I391*((1-Constantes!$E$19)*ETo!$K391+ETo!$L391)</f>
        <v>2.6118702521619257</v>
      </c>
      <c r="S392" s="75">
        <f>MIN(R392*Constantes!$E$17,0.8*(AB391+Observaciones!$F391-Y392-AA392-Constantes!$D$14))</f>
        <v>1.6573905569866603</v>
      </c>
      <c r="T392" s="75">
        <f>IF(Observaciones!$F391&gt;0.05*Constantes!$E$18,((Observaciones!$F391-0.05*Constantes!$E$18)^2)/(Observaciones!$F391+0.95*Constantes!$E$18),0)</f>
        <v>2.5420190713120801E-2</v>
      </c>
      <c r="U392" s="75">
        <f>(T392*Escenarios!$E$9*10000)/1000</f>
        <v>12.7100953565604</v>
      </c>
      <c r="V392" s="75">
        <f>(Observaciones!$F391*Constantes!$E$28)/1000</f>
        <v>24.8</v>
      </c>
      <c r="W392" s="75">
        <f>(R392*Constantes!$E$28)/1000</f>
        <v>10.447481008647703</v>
      </c>
      <c r="X392" s="75">
        <f t="shared" ref="X392:X455" si="69">MAX(0,U392+V392-W392)</f>
        <v>27.062614347912696</v>
      </c>
      <c r="Y392" s="75">
        <f>IF(X392&gt;Constantes!$E$29,1000*((X392-Constantes!$E$29)/(Escenarios!$E$9*10000)),0)</f>
        <v>0</v>
      </c>
      <c r="Z392" s="75">
        <f>W392*1000/Escenarios!$E$9/10000+S392</f>
        <v>1.6782855190039556</v>
      </c>
      <c r="AA392" s="75">
        <f>MAX(0,AB391+Observaciones!$F391-Y392-Constantes!$D$13)</f>
        <v>3.703766211524453</v>
      </c>
      <c r="AB392" s="75">
        <f>AB391+Observaciones!$F391-Y392-Z392-AA392-AC391</f>
        <v>72.426788422517404</v>
      </c>
      <c r="AC392" s="75">
        <f>MAX(0,(AB392-Constantes!$D$14)*(1-EXP(-Constantes!$D$22)))</f>
        <v>0.8938662825099416</v>
      </c>
      <c r="AD392" s="75">
        <f t="shared" ref="AD392:AD455" si="70">AD391+AA392-AE391</f>
        <v>161.71417827474937</v>
      </c>
      <c r="AE392" s="75">
        <f>MAX(0,(AD392-Constantes!$D$13)*(1-EXP(-Constantes!$D$23)))</f>
        <v>0.59897858210651134</v>
      </c>
      <c r="AF392" s="75">
        <f t="shared" ref="AF392:AF455" si="71">Y392+AC392+AE392</f>
        <v>1.4928448646164529</v>
      </c>
      <c r="AG392" s="75">
        <f>0.0526*Y392*Observaciones!$F391^1.218</f>
        <v>0</v>
      </c>
      <c r="AH392" s="75">
        <f>AG392*Constantes!$E$35</f>
        <v>0</v>
      </c>
      <c r="AI392" s="75">
        <f t="shared" ref="AI392:AI455" si="72">AH392*1000000/(AF392/1000*10000)</f>
        <v>0</v>
      </c>
      <c r="AJ392" s="15"/>
      <c r="AK392" s="74">
        <v>386</v>
      </c>
      <c r="AL392" s="140">
        <f>ETo!$I391*((1-Constantes!$F$19)*ETo!$K391+ETo!$L391)</f>
        <v>2.5529447394503135</v>
      </c>
      <c r="AM392" s="75">
        <f>MIN(AL392*Constantes!$F$17,0.8*(AV391+Observaciones!$F391-AS392-AU392-Constantes!$D$14))</f>
        <v>1.6199987346888318</v>
      </c>
      <c r="AN392" s="75">
        <f>IF(Observaciones!$F391&gt;0.05*Constantes!$F$18,((Observaciones!$F391-0.05*Constantes!$F$18)^2)/(Observaciones!$F391+0.95*Constantes!$F$18),0)</f>
        <v>3.2003856847386577E-3</v>
      </c>
      <c r="AO392" s="75">
        <f>(AN392*Escenarios!$F$9*10000)/1000</f>
        <v>1.6001928423693286</v>
      </c>
      <c r="AP392" s="75">
        <f>(Observaciones!$F391*Constantes!$F$28)/1000</f>
        <v>6.2</v>
      </c>
      <c r="AQ392" s="75">
        <f>(AL392*Constantes!$F$28)/1000</f>
        <v>2.5529447394503135</v>
      </c>
      <c r="AR392" s="75">
        <f t="shared" ref="AR392:AR455" si="73">MAX(0,AO392+AP392-AQ392)</f>
        <v>5.2472481029190154</v>
      </c>
      <c r="AS392" s="75">
        <f>IF(AR392&gt;Constantes!$F$29,1000*((AR392-Constantes!$F$29)/(Escenarios!$F$9*10000)),0)</f>
        <v>0</v>
      </c>
      <c r="AT392" s="75">
        <f>AQ392*1000/Escenarios!$F$9/10000+AM392</f>
        <v>1.6251046241677325</v>
      </c>
      <c r="AU392" s="75">
        <f>MAX(0,AV391+Observaciones!$F391-AS392-Constantes!$D$13)</f>
        <v>3.7540622021196697</v>
      </c>
      <c r="AV392" s="75">
        <f>AV391+Observaciones!$F391-AS392-AT392-AU392-AW391</f>
        <v>72.479276877588291</v>
      </c>
      <c r="AW392" s="75">
        <f>MAX(0,(AV392-Constantes!$D$14)*(1-EXP(-Constantes!$D$22)))</f>
        <v>0.89458890658158952</v>
      </c>
      <c r="AX392" s="75">
        <f t="shared" ref="AX392:AX455" si="74">AX391+AU392-AY391</f>
        <v>163.28355344403312</v>
      </c>
      <c r="AY392" s="75">
        <f>MAX(0,(AX392-Constantes!$D$13)*(1-EXP(-Constantes!$D$23)))</f>
        <v>0.60981904824934141</v>
      </c>
      <c r="AZ392" s="75">
        <f t="shared" ref="AZ392:AZ455" si="75">AS392+AW392+AY392</f>
        <v>1.5044079548309308</v>
      </c>
      <c r="BA392" s="75">
        <f>0.0526*AS392*Observaciones!$F391^1.218</f>
        <v>0</v>
      </c>
      <c r="BB392" s="75">
        <f>BA392*Constantes!$F$35</f>
        <v>0</v>
      </c>
      <c r="BC392" s="75">
        <f t="shared" ref="BC392:BC455" si="76">BB392*1000000/(AZ392/1000*10000)</f>
        <v>0</v>
      </c>
      <c r="BD392" s="15"/>
      <c r="BE392" s="74">
        <v>386</v>
      </c>
      <c r="BF392" s="75">
        <f>0.0526*Observaciones!$F391^2.218</f>
        <v>3.0096120112355975</v>
      </c>
      <c r="BG392" s="75">
        <f>IF(Observaciones!$F391&gt;0.05*$BK$7,((Observaciones!$F391-0.05*$BK$7)^2)/(Observaciones!$F391+0.95*$BK$7),0)</f>
        <v>0.51054547567973141</v>
      </c>
      <c r="BH392" s="75">
        <f>0.0526*BG392*Observaciones!$F391^1.218</f>
        <v>0.24782964449801789</v>
      </c>
      <c r="BI392" s="28"/>
      <c r="BJ392" s="28"/>
      <c r="BK392" s="103"/>
      <c r="BL392" s="38"/>
    </row>
    <row r="393" spans="2:64" s="2" customFormat="1">
      <c r="B393" s="37"/>
      <c r="C393" s="74">
        <v>387</v>
      </c>
      <c r="D393" s="140">
        <f>ETo!$I392*((1-Constantes!$D$19)*ETo!$K392+ETo!$L392)</f>
        <v>2.549841126488023</v>
      </c>
      <c r="E393" s="75">
        <f>MIN(D393*Constantes!$D$17,0.8*(H392+Observaciones!$F392-F393-G393-Constantes!$D$14))</f>
        <v>1.6180293034691975</v>
      </c>
      <c r="F393" s="75">
        <f>IF(Observaciones!$F392&gt;0.05*Constantes!$D$18,((Observaciones!$F392-0.05*Constantes!$D$18)^2)/(Observaciones!$F392+0.95*Constantes!$D$18),0)</f>
        <v>0</v>
      </c>
      <c r="G393" s="75">
        <f>MAX(0,H392+Observaciones!$F392-F393-Constantes!$D$13)</f>
        <v>0</v>
      </c>
      <c r="H393" s="75">
        <f>H392+Observaciones!$F392-F393-E393-G393-I392</f>
        <v>70.035233335932176</v>
      </c>
      <c r="I393" s="75">
        <f>MAX(0,(H393-Constantes!$D$14)*(1-EXP(-Constantes!$D$22)))</f>
        <v>0.86094103691251289</v>
      </c>
      <c r="J393" s="75">
        <f t="shared" si="66"/>
        <v>153.41885583302667</v>
      </c>
      <c r="K393" s="75">
        <f>MAX(0,(J393-Constantes!$D$13)*(1-EXP(-Constantes!$D$23)))</f>
        <v>0.54167860448905347</v>
      </c>
      <c r="L393" s="75">
        <f t="shared" si="67"/>
        <v>1.4026196414015664</v>
      </c>
      <c r="M393" s="75">
        <f>0.0526*F393*Observaciones!$F392^1.218</f>
        <v>0</v>
      </c>
      <c r="N393" s="75">
        <f>M393*Constantes!$D$35</f>
        <v>0</v>
      </c>
      <c r="O393" s="75">
        <f t="shared" si="68"/>
        <v>0</v>
      </c>
      <c r="P393" s="15"/>
      <c r="Q393" s="74">
        <v>387</v>
      </c>
      <c r="R393" s="140">
        <f>ETo!$I392*((1-Constantes!$E$19)*ETo!$K392+ETo!$L392)</f>
        <v>2.549841126488023</v>
      </c>
      <c r="S393" s="75">
        <f>MIN(R393*Constantes!$E$17,0.8*(AB392+Observaciones!$F392-Y393-AA393-Constantes!$D$14))</f>
        <v>1.6180293034691975</v>
      </c>
      <c r="T393" s="75">
        <f>IF(Observaciones!$F392&gt;0.05*Constantes!$E$18,((Observaciones!$F392-0.05*Constantes!$E$18)^2)/(Observaciones!$F392+0.95*Constantes!$E$18),0)</f>
        <v>0</v>
      </c>
      <c r="U393" s="75">
        <f>(T393*Escenarios!$E$9*10000)/1000</f>
        <v>0</v>
      </c>
      <c r="V393" s="75">
        <f>(Observaciones!$F392*Constantes!$E$28)/1000</f>
        <v>0.4</v>
      </c>
      <c r="W393" s="75">
        <f>(R393*Constantes!$E$28)/1000</f>
        <v>10.199364505952092</v>
      </c>
      <c r="X393" s="75">
        <f t="shared" si="69"/>
        <v>0</v>
      </c>
      <c r="Y393" s="75">
        <f>IF(X393&gt;Constantes!$E$29,1000*((X393-Constantes!$E$29)/(Escenarios!$E$9*10000)),0)</f>
        <v>0</v>
      </c>
      <c r="Z393" s="75">
        <f>W393*1000/Escenarios!$E$9/10000+S393</f>
        <v>1.6384280324811016</v>
      </c>
      <c r="AA393" s="75">
        <f>MAX(0,AB392+Observaciones!$F392-Y393-Constantes!$D$13)</f>
        <v>0</v>
      </c>
      <c r="AB393" s="75">
        <f>AB392+Observaciones!$F392-Y393-Z393-AA393-AC392</f>
        <v>69.99449410752635</v>
      </c>
      <c r="AC393" s="75">
        <f>MAX(0,(AB393-Constantes!$D$14)*(1-EXP(-Constantes!$D$22)))</f>
        <v>0.86038016791633731</v>
      </c>
      <c r="AD393" s="75">
        <f t="shared" si="70"/>
        <v>161.11519969264285</v>
      </c>
      <c r="AE393" s="75">
        <f>MAX(0,(AD393-Constantes!$D$13)*(1-EXP(-Constantes!$D$23)))</f>
        <v>0.59484113481749279</v>
      </c>
      <c r="AF393" s="75">
        <f t="shared" si="71"/>
        <v>1.4552213027338301</v>
      </c>
      <c r="AG393" s="75">
        <f>0.0526*Y393*Observaciones!$F392^1.218</f>
        <v>0</v>
      </c>
      <c r="AH393" s="75">
        <f>AG393*Constantes!$E$35</f>
        <v>0</v>
      </c>
      <c r="AI393" s="75">
        <f t="shared" si="72"/>
        <v>0</v>
      </c>
      <c r="AJ393" s="15"/>
      <c r="AK393" s="74">
        <v>387</v>
      </c>
      <c r="AL393" s="140">
        <f>ETo!$I392*((1-Constantes!$F$19)*ETo!$K392+ETo!$L392)</f>
        <v>2.4921304406744293</v>
      </c>
      <c r="AM393" s="75">
        <f>MIN(AL393*Constantes!$F$17,0.8*(AV392+Observaciones!$F392-AS393-AU393-Constantes!$D$14))</f>
        <v>1.5814083627369762</v>
      </c>
      <c r="AN393" s="75">
        <f>IF(Observaciones!$F392&gt;0.05*Constantes!$F$18,((Observaciones!$F392-0.05*Constantes!$F$18)^2)/(Observaciones!$F392+0.95*Constantes!$F$18),0)</f>
        <v>0</v>
      </c>
      <c r="AO393" s="75">
        <f>(AN393*Escenarios!$F$9*10000)/1000</f>
        <v>0</v>
      </c>
      <c r="AP393" s="75">
        <f>(Observaciones!$F392*Constantes!$F$28)/1000</f>
        <v>0.1</v>
      </c>
      <c r="AQ393" s="75">
        <f>(AL393*Constantes!$F$28)/1000</f>
        <v>2.4921304406744293</v>
      </c>
      <c r="AR393" s="75">
        <f t="shared" si="73"/>
        <v>0</v>
      </c>
      <c r="AS393" s="75">
        <f>IF(AR393&gt;Constantes!$F$29,1000*((AR393-Constantes!$F$29)/(Escenarios!$F$9*10000)),0)</f>
        <v>0</v>
      </c>
      <c r="AT393" s="75">
        <f>AQ393*1000/Escenarios!$F$9/10000+AM393</f>
        <v>1.586392623618325</v>
      </c>
      <c r="AU393" s="75">
        <f>MAX(0,AV392+Observaciones!$F392-AS393-Constantes!$D$13)</f>
        <v>0</v>
      </c>
      <c r="AV393" s="75">
        <f>AV392+Observaciones!$F392-AS393-AT393-AU393-AW392</f>
        <v>70.098295347388373</v>
      </c>
      <c r="AW393" s="75">
        <f>MAX(0,(AV393-Constantes!$D$14)*(1-EXP(-Constantes!$D$22)))</f>
        <v>0.86180923025947354</v>
      </c>
      <c r="AX393" s="75">
        <f t="shared" si="74"/>
        <v>162.67373439578378</v>
      </c>
      <c r="AY393" s="75">
        <f>MAX(0,(AX393-Constantes!$D$13)*(1-EXP(-Constantes!$D$23)))</f>
        <v>0.60560672039097663</v>
      </c>
      <c r="AZ393" s="75">
        <f t="shared" si="75"/>
        <v>1.4674159506504503</v>
      </c>
      <c r="BA393" s="75">
        <f>0.0526*AS393*Observaciones!$F392^1.218</f>
        <v>0</v>
      </c>
      <c r="BB393" s="75">
        <f>BA393*Constantes!$F$35</f>
        <v>0</v>
      </c>
      <c r="BC393" s="75">
        <f t="shared" si="76"/>
        <v>0</v>
      </c>
      <c r="BD393" s="15"/>
      <c r="BE393" s="74">
        <v>387</v>
      </c>
      <c r="BF393" s="75">
        <f>0.0526*Observaciones!$F392^2.218</f>
        <v>3.1840930012055863E-4</v>
      </c>
      <c r="BG393" s="75">
        <f>IF(Observaciones!$F392&gt;0.05*$BK$7,((Observaciones!$F392-0.05*$BK$7)^2)/(Observaciones!$F392+0.95*$BK$7),0)</f>
        <v>0</v>
      </c>
      <c r="BH393" s="75">
        <f>0.0526*BG393*Observaciones!$F392^1.218</f>
        <v>0</v>
      </c>
      <c r="BI393" s="28"/>
      <c r="BJ393" s="28"/>
      <c r="BK393" s="103"/>
      <c r="BL393" s="38"/>
    </row>
    <row r="394" spans="2:64" s="2" customFormat="1">
      <c r="B394" s="37"/>
      <c r="C394" s="74">
        <v>388</v>
      </c>
      <c r="D394" s="140">
        <f>ETo!$I393*((1-Constantes!$D$19)*ETo!$K393+ETo!$L393)</f>
        <v>2.5118431445336338</v>
      </c>
      <c r="E394" s="75">
        <f>MIN(D394*Constantes!$D$17,0.8*(H393+Observaciones!$F393-F394-G394-Constantes!$D$14))</f>
        <v>1.5939172724739266</v>
      </c>
      <c r="F394" s="75">
        <f>IF(Observaciones!$F393&gt;0.05*Constantes!$D$18,((Observaciones!$F393-0.05*Constantes!$D$18)^2)/(Observaciones!$F393+0.95*Constantes!$D$18),0)</f>
        <v>2.0964517106675626</v>
      </c>
      <c r="G394" s="75">
        <f>MAX(0,H393+Observaciones!$F393-F394-Constantes!$D$13)</f>
        <v>12.638781625264613</v>
      </c>
      <c r="H394" s="75">
        <f>H393+Observaciones!$F393-F394-E394-G394-I393</f>
        <v>72.545141690613562</v>
      </c>
      <c r="I394" s="75">
        <f>MAX(0,(H394-Constantes!$D$14)*(1-EXP(-Constantes!$D$22)))</f>
        <v>0.89549568692599812</v>
      </c>
      <c r="J394" s="75">
        <f t="shared" si="66"/>
        <v>165.51595885380223</v>
      </c>
      <c r="K394" s="75">
        <f>MAX(0,(J394-Constantes!$D$13)*(1-EXP(-Constantes!$D$23)))</f>
        <v>0.62523939880370716</v>
      </c>
      <c r="L394" s="75">
        <f t="shared" si="67"/>
        <v>3.6171867963972679</v>
      </c>
      <c r="M394" s="75">
        <f>0.0526*F394*Observaciones!$F393^1.218</f>
        <v>4.1603557737484023</v>
      </c>
      <c r="N394" s="75">
        <f>M394*Constantes!$D$35</f>
        <v>1.9108096021613199E-2</v>
      </c>
      <c r="O394" s="75">
        <f t="shared" si="68"/>
        <v>528.25848089031331</v>
      </c>
      <c r="P394" s="15"/>
      <c r="Q394" s="74">
        <v>388</v>
      </c>
      <c r="R394" s="140">
        <f>ETo!$I393*((1-Constantes!$E$19)*ETo!$K393+ETo!$L393)</f>
        <v>2.5118431445336338</v>
      </c>
      <c r="S394" s="75">
        <f>MIN(R394*Constantes!$E$17,0.8*(AB393+Observaciones!$F393-Y394-AA394-Constantes!$D$14))</f>
        <v>1.5939172724739266</v>
      </c>
      <c r="T394" s="75">
        <f>IF(Observaciones!$F393&gt;0.05*Constantes!$E$18,((Observaciones!$F393-0.05*Constantes!$E$18)^2)/(Observaciones!$F393+0.95*Constantes!$E$18),0)</f>
        <v>2.0964517106675626</v>
      </c>
      <c r="U394" s="75">
        <f>(T394*Escenarios!$E$9*10000)/1000</f>
        <v>1048.2258553337813</v>
      </c>
      <c r="V394" s="75">
        <f>(Observaciones!$F393*Constantes!$E$28)/1000</f>
        <v>78.8</v>
      </c>
      <c r="W394" s="75">
        <f>(R394*Constantes!$E$28)/1000</f>
        <v>10.047372578134535</v>
      </c>
      <c r="X394" s="75">
        <f t="shared" si="69"/>
        <v>1116.9784827556466</v>
      </c>
      <c r="Y394" s="75">
        <f>IF(X394&gt;Constantes!$E$29,1000*((X394-Constantes!$E$29)/(Escenarios!$E$9*10000)),0)</f>
        <v>1.2045452008054107</v>
      </c>
      <c r="Z394" s="75">
        <f>W394*1000/Escenarios!$E$9/10000+S394</f>
        <v>1.6140120176301955</v>
      </c>
      <c r="AA394" s="75">
        <f>MAX(0,AB393+Observaciones!$F393-Y394-Constantes!$D$13)</f>
        <v>13.48994890672094</v>
      </c>
      <c r="AB394" s="75">
        <f>AB393+Observaciones!$F393-Y394-Z394-AA394-AC393</f>
        <v>72.525607814453465</v>
      </c>
      <c r="AC394" s="75">
        <f>MAX(0,(AB394-Constantes!$D$14)*(1-EXP(-Constantes!$D$22)))</f>
        <v>0.8952267582805119</v>
      </c>
      <c r="AD394" s="75">
        <f t="shared" si="70"/>
        <v>174.01030746454629</v>
      </c>
      <c r="AE394" s="75">
        <f>MAX(0,(AD394-Constantes!$D$13)*(1-EXP(-Constantes!$D$23)))</f>
        <v>0.68391415059182925</v>
      </c>
      <c r="AF394" s="75">
        <f t="shared" si="71"/>
        <v>2.7836861096777521</v>
      </c>
      <c r="AG394" s="75">
        <f>0.0526*Y394*Observaciones!$F393^1.218</f>
        <v>2.3903897024730338</v>
      </c>
      <c r="AH394" s="75">
        <f>AG394*Constantes!$E$35</f>
        <v>1.0978819708675324E-2</v>
      </c>
      <c r="AI394" s="75">
        <f t="shared" si="72"/>
        <v>394.39862384291115</v>
      </c>
      <c r="AJ394" s="15"/>
      <c r="AK394" s="74">
        <v>388</v>
      </c>
      <c r="AL394" s="140">
        <f>ETo!$I393*((1-Constantes!$F$19)*ETo!$K393+ETo!$L393)</f>
        <v>2.4548940924434648</v>
      </c>
      <c r="AM394" s="75">
        <f>MIN(AL394*Constantes!$F$17,0.8*(AV393+Observaciones!$F393-AS394-AU394-Constantes!$D$14))</f>
        <v>1.5577796346699582</v>
      </c>
      <c r="AN394" s="75">
        <f>IF(Observaciones!$F393&gt;0.05*Constantes!$F$18,((Observaciones!$F393-0.05*Constantes!$F$18)^2)/(Observaciones!$F393+0.95*Constantes!$F$18),0)</f>
        <v>1.5767387813181295</v>
      </c>
      <c r="AO394" s="75">
        <f>(AN394*Escenarios!$F$9*10000)/1000</f>
        <v>788.36939065906472</v>
      </c>
      <c r="AP394" s="75">
        <f>(Observaciones!$F393*Constantes!$F$28)/1000</f>
        <v>19.7</v>
      </c>
      <c r="AQ394" s="75">
        <f>(AL394*Constantes!$F$28)/1000</f>
        <v>2.4548940924434648</v>
      </c>
      <c r="AR394" s="75">
        <f t="shared" si="73"/>
        <v>805.61449656662126</v>
      </c>
      <c r="AS394" s="75">
        <f>IF(AR394&gt;Constantes!$F$29,1000*((AR394-Constantes!$F$29)/(Escenarios!$F$9*10000)),0)</f>
        <v>1.3538760519567716</v>
      </c>
      <c r="AT394" s="75">
        <f>AQ394*1000/Escenarios!$F$9/10000+AM394</f>
        <v>1.5626894228548451</v>
      </c>
      <c r="AU394" s="75">
        <f>MAX(0,AV393+Observaciones!$F393-AS394-Constantes!$D$13)</f>
        <v>13.444419295431601</v>
      </c>
      <c r="AV394" s="75">
        <f>AV393+Observaciones!$F393-AS394-AT394-AU394-AW393</f>
        <v>72.575501346885687</v>
      </c>
      <c r="AW394" s="75">
        <f>MAX(0,(AV394-Constantes!$D$14)*(1-EXP(-Constantes!$D$22)))</f>
        <v>0.89591365728537653</v>
      </c>
      <c r="AX394" s="75">
        <f t="shared" si="74"/>
        <v>175.51254697082442</v>
      </c>
      <c r="AY394" s="75">
        <f>MAX(0,(AX394-Constantes!$D$13)*(1-EXP(-Constantes!$D$23)))</f>
        <v>0.69429087683611035</v>
      </c>
      <c r="AZ394" s="75">
        <f t="shared" si="75"/>
        <v>2.9440805860782588</v>
      </c>
      <c r="BA394" s="75">
        <f>0.0526*AS394*Observaciones!$F393^1.218</f>
        <v>2.6867330265882843</v>
      </c>
      <c r="BB394" s="75">
        <f>BA394*Constantes!$F$35</f>
        <v>4.1972431356173011E-3</v>
      </c>
      <c r="BC394" s="75">
        <f t="shared" si="76"/>
        <v>142.5654975432704</v>
      </c>
      <c r="BD394" s="15"/>
      <c r="BE394" s="74">
        <v>388</v>
      </c>
      <c r="BF394" s="75">
        <f>0.0526*Observaciones!$F393^2.218</f>
        <v>39.094155293825366</v>
      </c>
      <c r="BG394" s="75">
        <f>IF(Observaciones!$F393&gt;0.05*$BK$7,((Observaciones!$F393-0.05*$BK$7)^2)/(Observaciones!$F393+0.95*$BK$7),0)</f>
        <v>6.13740799509831</v>
      </c>
      <c r="BH394" s="75">
        <f>0.0526*BG394*Observaciones!$F393^1.218</f>
        <v>12.17953204375323</v>
      </c>
      <c r="BI394" s="28"/>
      <c r="BJ394" s="28"/>
      <c r="BK394" s="103"/>
      <c r="BL394" s="38"/>
    </row>
    <row r="395" spans="2:64" s="2" customFormat="1">
      <c r="B395" s="37"/>
      <c r="C395" s="74">
        <v>389</v>
      </c>
      <c r="D395" s="140">
        <f>ETo!$I394*((1-Constantes!$D$19)*ETo!$K394+ETo!$L394)</f>
        <v>2.4523615154123144</v>
      </c>
      <c r="E395" s="75">
        <f>MIN(D395*Constantes!$D$17,0.8*(H394+Observaciones!$F394-F395-G395-Constantes!$D$14))</f>
        <v>1.5561725604851684</v>
      </c>
      <c r="F395" s="75">
        <f>IF(Observaciones!$F394&gt;0.05*Constantes!$D$18,((Observaciones!$F394-0.05*Constantes!$D$18)^2)/(Observaciones!$F394+0.95*Constantes!$D$18),0)</f>
        <v>0</v>
      </c>
      <c r="G395" s="75">
        <f>MAX(0,H394+Observaciones!$F394-F395-Constantes!$D$13)</f>
        <v>0</v>
      </c>
      <c r="H395" s="75">
        <f>H394+Observaciones!$F394-F395-E395-G395-I394</f>
        <v>72.493473443202404</v>
      </c>
      <c r="I395" s="75">
        <f>MAX(0,(H395-Constantes!$D$14)*(1-EXP(-Constantes!$D$22)))</f>
        <v>0.8947843548955785</v>
      </c>
      <c r="J395" s="75">
        <f t="shared" si="66"/>
        <v>164.89071945499853</v>
      </c>
      <c r="K395" s="75">
        <f>MAX(0,(J395-Constantes!$D$13)*(1-EXP(-Constantes!$D$23)))</f>
        <v>0.6209205548035257</v>
      </c>
      <c r="L395" s="75">
        <f t="shared" si="67"/>
        <v>1.5157049096991042</v>
      </c>
      <c r="M395" s="75">
        <f>0.0526*F395*Observaciones!$F394^1.218</f>
        <v>0</v>
      </c>
      <c r="N395" s="75">
        <f>M395*Constantes!$D$35</f>
        <v>0</v>
      </c>
      <c r="O395" s="75">
        <f t="shared" si="68"/>
        <v>0</v>
      </c>
      <c r="P395" s="15"/>
      <c r="Q395" s="74">
        <v>389</v>
      </c>
      <c r="R395" s="140">
        <f>ETo!$I394*((1-Constantes!$E$19)*ETo!$K394+ETo!$L394)</f>
        <v>2.4523615154123144</v>
      </c>
      <c r="S395" s="75">
        <f>MIN(R395*Constantes!$E$17,0.8*(AB394+Observaciones!$F394-Y395-AA395-Constantes!$D$14))</f>
        <v>1.5561725604851684</v>
      </c>
      <c r="T395" s="75">
        <f>IF(Observaciones!$F394&gt;0.05*Constantes!$E$18,((Observaciones!$F394-0.05*Constantes!$E$18)^2)/(Observaciones!$F394+0.95*Constantes!$E$18),0)</f>
        <v>0</v>
      </c>
      <c r="U395" s="75">
        <f>(T395*Escenarios!$E$9*10000)/1000</f>
        <v>0</v>
      </c>
      <c r="V395" s="75">
        <f>(Observaciones!$F394*Constantes!$E$28)/1000</f>
        <v>9.6</v>
      </c>
      <c r="W395" s="75">
        <f>(R395*Constantes!$E$28)/1000</f>
        <v>9.8094460616492576</v>
      </c>
      <c r="X395" s="75">
        <f t="shared" si="69"/>
        <v>0</v>
      </c>
      <c r="Y395" s="75">
        <f>IF(X395&gt;Constantes!$E$29,1000*((X395-Constantes!$E$29)/(Escenarios!$E$9*10000)),0)</f>
        <v>0</v>
      </c>
      <c r="Z395" s="75">
        <f>W395*1000/Escenarios!$E$9/10000+S395</f>
        <v>1.5757914526084669</v>
      </c>
      <c r="AA395" s="75">
        <f>MAX(0,AB394+Observaciones!$F394-Y395-Constantes!$D$13)</f>
        <v>0</v>
      </c>
      <c r="AB395" s="75">
        <f>AB394+Observaciones!$F394-Y395-Z395-AA395-AC394</f>
        <v>72.454589603564486</v>
      </c>
      <c r="AC395" s="75">
        <f>MAX(0,(AB395-Constantes!$D$14)*(1-EXP(-Constantes!$D$22)))</f>
        <v>0.89424902958485042</v>
      </c>
      <c r="AD395" s="75">
        <f t="shared" si="70"/>
        <v>173.32639331395447</v>
      </c>
      <c r="AE395" s="75">
        <f>MAX(0,(AD395-Constantes!$D$13)*(1-EXP(-Constantes!$D$23)))</f>
        <v>0.67919001047594063</v>
      </c>
      <c r="AF395" s="75">
        <f t="shared" si="71"/>
        <v>1.5734390400607912</v>
      </c>
      <c r="AG395" s="75">
        <f>0.0526*Y395*Observaciones!$F394^1.218</f>
        <v>0</v>
      </c>
      <c r="AH395" s="75">
        <f>AG395*Constantes!$E$35</f>
        <v>0</v>
      </c>
      <c r="AI395" s="75">
        <f t="shared" si="72"/>
        <v>0</v>
      </c>
      <c r="AJ395" s="15"/>
      <c r="AK395" s="74">
        <v>389</v>
      </c>
      <c r="AL395" s="140">
        <f>ETo!$I394*((1-Constantes!$F$19)*ETo!$K394+ETo!$L394)</f>
        <v>2.3966324241326884</v>
      </c>
      <c r="AM395" s="75">
        <f>MIN(AL395*Constantes!$F$17,0.8*(AV394+Observaciones!$F394-AS395-AU395-Constantes!$D$14))</f>
        <v>1.5208090620266035</v>
      </c>
      <c r="AN395" s="75">
        <f>IF(Observaciones!$F394&gt;0.05*Constantes!$F$18,((Observaciones!$F394-0.05*Constantes!$F$18)^2)/(Observaciones!$F394+0.95*Constantes!$F$18),0)</f>
        <v>0</v>
      </c>
      <c r="AO395" s="75">
        <f>(AN395*Escenarios!$F$9*10000)/1000</f>
        <v>0</v>
      </c>
      <c r="AP395" s="75">
        <f>(Observaciones!$F394*Constantes!$F$28)/1000</f>
        <v>2.4</v>
      </c>
      <c r="AQ395" s="75">
        <f>(AL395*Constantes!$F$28)/1000</f>
        <v>2.3966324241326884</v>
      </c>
      <c r="AR395" s="75">
        <f t="shared" si="73"/>
        <v>3.3675758673115119E-3</v>
      </c>
      <c r="AS395" s="75">
        <f>IF(AR395&gt;Constantes!$F$29,1000*((AR395-Constantes!$F$29)/(Escenarios!$F$9*10000)),0)</f>
        <v>0</v>
      </c>
      <c r="AT395" s="75">
        <f>AQ395*1000/Escenarios!$F$9/10000+AM395</f>
        <v>1.5256023268748689</v>
      </c>
      <c r="AU395" s="75">
        <f>MAX(0,AV394+Observaciones!$F394-AS395-Constantes!$D$13)</f>
        <v>0</v>
      </c>
      <c r="AV395" s="75">
        <f>AV394+Observaciones!$F394-AS395-AT395-AU395-AW394</f>
        <v>72.553985362725442</v>
      </c>
      <c r="AW395" s="75">
        <f>MAX(0,(AV395-Constantes!$D$14)*(1-EXP(-Constantes!$D$22)))</f>
        <v>0.89561744037332613</v>
      </c>
      <c r="AX395" s="75">
        <f t="shared" si="74"/>
        <v>174.81825609398831</v>
      </c>
      <c r="AY395" s="75">
        <f>MAX(0,(AX395-Constantes!$D$13)*(1-EXP(-Constantes!$D$23)))</f>
        <v>0.6894950594363406</v>
      </c>
      <c r="AZ395" s="75">
        <f t="shared" si="75"/>
        <v>1.5851124998096666</v>
      </c>
      <c r="BA395" s="75">
        <f>0.0526*AS395*Observaciones!$F394^1.218</f>
        <v>0</v>
      </c>
      <c r="BB395" s="75">
        <f>BA395*Constantes!$F$35</f>
        <v>0</v>
      </c>
      <c r="BC395" s="75">
        <f t="shared" si="76"/>
        <v>0</v>
      </c>
      <c r="BD395" s="15"/>
      <c r="BE395" s="74">
        <v>389</v>
      </c>
      <c r="BF395" s="75">
        <f>0.0526*Observaciones!$F394^2.218</f>
        <v>0.36668595716871932</v>
      </c>
      <c r="BG395" s="75">
        <f>IF(Observaciones!$F394&gt;0.05*$BK$7,((Observaciones!$F394-0.05*$BK$7)^2)/(Observaciones!$F394+0.95*$BK$7),0)</f>
        <v>1.2646160328663239E-2</v>
      </c>
      <c r="BH395" s="75">
        <f>0.0526*BG395*Observaciones!$F394^1.218</f>
        <v>1.9321539185937356E-3</v>
      </c>
      <c r="BI395" s="28"/>
      <c r="BJ395" s="28"/>
      <c r="BK395" s="103"/>
      <c r="BL395" s="38"/>
    </row>
    <row r="396" spans="2:64" s="2" customFormat="1">
      <c r="B396" s="37"/>
      <c r="C396" s="74">
        <v>390</v>
      </c>
      <c r="D396" s="140">
        <f>ETo!$I395*((1-Constantes!$D$19)*ETo!$K395+ETo!$L395)</f>
        <v>2.558735495610942</v>
      </c>
      <c r="E396" s="75">
        <f>MIN(D396*Constantes!$D$17,0.8*(H395+Observaciones!$F395-F396-G396-Constantes!$D$14))</f>
        <v>1.62367332172871</v>
      </c>
      <c r="F396" s="75">
        <f>IF(Observaciones!$F395&gt;0.05*Constantes!$D$18,((Observaciones!$F395-0.05*Constantes!$D$18)^2)/(Observaciones!$F395+0.95*Constantes!$D$18),0)</f>
        <v>0</v>
      </c>
      <c r="G396" s="75">
        <f>MAX(0,H395+Observaciones!$F395-F396-Constantes!$D$13)</f>
        <v>0</v>
      </c>
      <c r="H396" s="75">
        <f>H395+Observaciones!$F395-F396-E396-G396-I395</f>
        <v>69.97501576657811</v>
      </c>
      <c r="I396" s="75">
        <f>MAX(0,(H396-Constantes!$D$14)*(1-EXP(-Constantes!$D$22)))</f>
        <v>0.86011200384052378</v>
      </c>
      <c r="J396" s="75">
        <f t="shared" si="66"/>
        <v>164.26979890019501</v>
      </c>
      <c r="K396" s="75">
        <f>MAX(0,(J396-Constantes!$D$13)*(1-EXP(-Constantes!$D$23)))</f>
        <v>0.61663154323798219</v>
      </c>
      <c r="L396" s="75">
        <f t="shared" si="67"/>
        <v>1.476743547078506</v>
      </c>
      <c r="M396" s="75">
        <f>0.0526*F396*Observaciones!$F395^1.218</f>
        <v>0</v>
      </c>
      <c r="N396" s="75">
        <f>M396*Constantes!$D$35</f>
        <v>0</v>
      </c>
      <c r="O396" s="75">
        <f t="shared" si="68"/>
        <v>0</v>
      </c>
      <c r="P396" s="15"/>
      <c r="Q396" s="74">
        <v>390</v>
      </c>
      <c r="R396" s="140">
        <f>ETo!$I395*((1-Constantes!$E$19)*ETo!$K395+ETo!$L395)</f>
        <v>2.558735495610942</v>
      </c>
      <c r="S396" s="75">
        <f>MIN(R396*Constantes!$E$17,0.8*(AB395+Observaciones!$F395-Y396-AA396-Constantes!$D$14))</f>
        <v>1.62367332172871</v>
      </c>
      <c r="T396" s="75">
        <f>IF(Observaciones!$F395&gt;0.05*Constantes!$E$18,((Observaciones!$F395-0.05*Constantes!$E$18)^2)/(Observaciones!$F395+0.95*Constantes!$E$18),0)</f>
        <v>0</v>
      </c>
      <c r="U396" s="75">
        <f>(T396*Escenarios!$E$9*10000)/1000</f>
        <v>0</v>
      </c>
      <c r="V396" s="75">
        <f>(Observaciones!$F395*Constantes!$E$28)/1000</f>
        <v>0</v>
      </c>
      <c r="W396" s="75">
        <f>(R396*Constantes!$E$28)/1000</f>
        <v>10.234941982443768</v>
      </c>
      <c r="X396" s="75">
        <f t="shared" si="69"/>
        <v>0</v>
      </c>
      <c r="Y396" s="75">
        <f>IF(X396&gt;Constantes!$E$29,1000*((X396-Constantes!$E$29)/(Escenarios!$E$9*10000)),0)</f>
        <v>0</v>
      </c>
      <c r="Z396" s="75">
        <f>W396*1000/Escenarios!$E$9/10000+S396</f>
        <v>1.6441432056935976</v>
      </c>
      <c r="AA396" s="75">
        <f>MAX(0,AB395+Observaciones!$F395-Y396-Constantes!$D$13)</f>
        <v>0</v>
      </c>
      <c r="AB396" s="75">
        <f>AB395+Observaciones!$F395-Y396-Z396-AA396-AC395</f>
        <v>69.916197368286035</v>
      </c>
      <c r="AC396" s="75">
        <f>MAX(0,(AB396-Constantes!$D$14)*(1-EXP(-Constantes!$D$22)))</f>
        <v>0.85930223357000945</v>
      </c>
      <c r="AD396" s="75">
        <f t="shared" si="70"/>
        <v>172.64720330347853</v>
      </c>
      <c r="AE396" s="75">
        <f>MAX(0,(AD396-Constantes!$D$13)*(1-EXP(-Constantes!$D$23)))</f>
        <v>0.67449850237945852</v>
      </c>
      <c r="AF396" s="75">
        <f t="shared" si="71"/>
        <v>1.5338007359494679</v>
      </c>
      <c r="AG396" s="75">
        <f>0.0526*Y396*Observaciones!$F395^1.218</f>
        <v>0</v>
      </c>
      <c r="AH396" s="75">
        <f>AG396*Constantes!$E$35</f>
        <v>0</v>
      </c>
      <c r="AI396" s="75">
        <f t="shared" si="72"/>
        <v>0</v>
      </c>
      <c r="AJ396" s="15"/>
      <c r="AK396" s="74">
        <v>390</v>
      </c>
      <c r="AL396" s="140">
        <f>ETo!$I395*((1-Constantes!$F$19)*ETo!$K395+ETo!$L395)</f>
        <v>2.5008423269741238</v>
      </c>
      <c r="AM396" s="75">
        <f>MIN(AL396*Constantes!$F$17,0.8*(AV395+Observaciones!$F395-AS396-AU396-Constantes!$D$14))</f>
        <v>1.5869365845445882</v>
      </c>
      <c r="AN396" s="75">
        <f>IF(Observaciones!$F395&gt;0.05*Constantes!$F$18,((Observaciones!$F395-0.05*Constantes!$F$18)^2)/(Observaciones!$F395+0.95*Constantes!$F$18),0)</f>
        <v>0</v>
      </c>
      <c r="AO396" s="75">
        <f>(AN396*Escenarios!$F$9*10000)/1000</f>
        <v>0</v>
      </c>
      <c r="AP396" s="75">
        <f>(Observaciones!$F395*Constantes!$F$28)/1000</f>
        <v>0</v>
      </c>
      <c r="AQ396" s="75">
        <f>(AL396*Constantes!$F$28)/1000</f>
        <v>2.5008423269741238</v>
      </c>
      <c r="AR396" s="75">
        <f t="shared" si="73"/>
        <v>0</v>
      </c>
      <c r="AS396" s="75">
        <f>IF(AR396&gt;Constantes!$F$29,1000*((AR396-Constantes!$F$29)/(Escenarios!$F$9*10000)),0)</f>
        <v>0</v>
      </c>
      <c r="AT396" s="75">
        <f>AQ396*1000/Escenarios!$F$9/10000+AM396</f>
        <v>1.5919382691985364</v>
      </c>
      <c r="AU396" s="75">
        <f>MAX(0,AV395+Observaciones!$F395-AS396-Constantes!$D$13)</f>
        <v>0</v>
      </c>
      <c r="AV396" s="75">
        <f>AV395+Observaciones!$F395-AS396-AT396-AU396-AW395</f>
        <v>70.066429653153577</v>
      </c>
      <c r="AW396" s="75">
        <f>MAX(0,(AV396-Constantes!$D$14)*(1-EXP(-Constantes!$D$22)))</f>
        <v>0.86137052583041884</v>
      </c>
      <c r="AX396" s="75">
        <f t="shared" si="74"/>
        <v>174.12876103455196</v>
      </c>
      <c r="AY396" s="75">
        <f>MAX(0,(AX396-Constantes!$D$13)*(1-EXP(-Constantes!$D$23)))</f>
        <v>0.68473236916714286</v>
      </c>
      <c r="AZ396" s="75">
        <f t="shared" si="75"/>
        <v>1.5461028949975617</v>
      </c>
      <c r="BA396" s="75">
        <f>0.0526*AS396*Observaciones!$F395^1.218</f>
        <v>0</v>
      </c>
      <c r="BB396" s="75">
        <f>BA396*Constantes!$F$35</f>
        <v>0</v>
      </c>
      <c r="BC396" s="75">
        <f t="shared" si="76"/>
        <v>0</v>
      </c>
      <c r="BD396" s="15"/>
      <c r="BE396" s="74">
        <v>390</v>
      </c>
      <c r="BF396" s="75">
        <f>0.0526*Observaciones!$F395^2.218</f>
        <v>0</v>
      </c>
      <c r="BG396" s="75">
        <f>IF(Observaciones!$F395&gt;0.05*$BK$7,((Observaciones!$F395-0.05*$BK$7)^2)/(Observaciones!$F395+0.95*$BK$7),0)</f>
        <v>0</v>
      </c>
      <c r="BH396" s="75">
        <f>0.0526*BG396*Observaciones!$F395^1.218</f>
        <v>0</v>
      </c>
      <c r="BI396" s="28"/>
      <c r="BJ396" s="28"/>
      <c r="BK396" s="103"/>
      <c r="BL396" s="38"/>
    </row>
    <row r="397" spans="2:64" s="2" customFormat="1">
      <c r="B397" s="37"/>
      <c r="C397" s="74">
        <v>391</v>
      </c>
      <c r="D397" s="140">
        <f>ETo!$I396*((1-Constantes!$D$19)*ETo!$K396+ETo!$L396)</f>
        <v>2.5606825740880916</v>
      </c>
      <c r="E397" s="75">
        <f>MIN(D397*Constantes!$D$17,0.8*(H396+Observaciones!$F396-F397-G397-Constantes!$D$14))</f>
        <v>1.6249088614646785</v>
      </c>
      <c r="F397" s="75">
        <f>IF(Observaciones!$F396&gt;0.05*Constantes!$D$18,((Observaciones!$F396-0.05*Constantes!$D$18)^2)/(Observaciones!$F396+0.95*Constantes!$D$18),0)</f>
        <v>0</v>
      </c>
      <c r="G397" s="75">
        <f>MAX(0,H396+Observaciones!$F396-F397-Constantes!$D$13)</f>
        <v>0</v>
      </c>
      <c r="H397" s="75">
        <f>H396+Observaciones!$F396-F397-E397-G397-I396</f>
        <v>71.489994901272908</v>
      </c>
      <c r="I397" s="75">
        <f>MAX(0,(H397-Constantes!$D$14)*(1-EXP(-Constantes!$D$22)))</f>
        <v>0.88096916927426205</v>
      </c>
      <c r="J397" s="75">
        <f t="shared" si="66"/>
        <v>163.65316735695703</v>
      </c>
      <c r="K397" s="75">
        <f>MAX(0,(J397-Constantes!$D$13)*(1-EXP(-Constantes!$D$23)))</f>
        <v>0.61237215803939826</v>
      </c>
      <c r="L397" s="75">
        <f t="shared" si="67"/>
        <v>1.4933413273136602</v>
      </c>
      <c r="M397" s="75">
        <f>0.0526*F397*Observaciones!$F396^1.218</f>
        <v>0</v>
      </c>
      <c r="N397" s="75">
        <f>M397*Constantes!$D$35</f>
        <v>0</v>
      </c>
      <c r="O397" s="75">
        <f t="shared" si="68"/>
        <v>0</v>
      </c>
      <c r="P397" s="15"/>
      <c r="Q397" s="74">
        <v>391</v>
      </c>
      <c r="R397" s="140">
        <f>ETo!$I396*((1-Constantes!$E$19)*ETo!$K396+ETo!$L396)</f>
        <v>2.5606825740880916</v>
      </c>
      <c r="S397" s="75">
        <f>MIN(R397*Constantes!$E$17,0.8*(AB396+Observaciones!$F396-Y397-AA397-Constantes!$D$14))</f>
        <v>1.6249088614646785</v>
      </c>
      <c r="T397" s="75">
        <f>IF(Observaciones!$F396&gt;0.05*Constantes!$E$18,((Observaciones!$F396-0.05*Constantes!$E$18)^2)/(Observaciones!$F396+0.95*Constantes!$E$18),0)</f>
        <v>0</v>
      </c>
      <c r="U397" s="75">
        <f>(T397*Escenarios!$E$9*10000)/1000</f>
        <v>0</v>
      </c>
      <c r="V397" s="75">
        <f>(Observaciones!$F396*Constantes!$E$28)/1000</f>
        <v>16</v>
      </c>
      <c r="W397" s="75">
        <f>(R397*Constantes!$E$28)/1000</f>
        <v>10.242730296352367</v>
      </c>
      <c r="X397" s="75">
        <f t="shared" si="69"/>
        <v>5.7572697036476335</v>
      </c>
      <c r="Y397" s="75">
        <f>IF(X397&gt;Constantes!$E$29,1000*((X397-Constantes!$E$29)/(Escenarios!$E$9*10000)),0)</f>
        <v>0</v>
      </c>
      <c r="Z397" s="75">
        <f>W397*1000/Escenarios!$E$9/10000+S397</f>
        <v>1.6453943220573832</v>
      </c>
      <c r="AA397" s="75">
        <f>MAX(0,AB396+Observaciones!$F396-Y397-Constantes!$D$13)</f>
        <v>0</v>
      </c>
      <c r="AB397" s="75">
        <f>AB396+Observaciones!$F396-Y397-Z397-AA397-AC396</f>
        <v>71.411500812658645</v>
      </c>
      <c r="AC397" s="75">
        <f>MAX(0,(AB397-Constantes!$D$14)*(1-EXP(-Constantes!$D$22)))</f>
        <v>0.87988851796078504</v>
      </c>
      <c r="AD397" s="75">
        <f t="shared" si="70"/>
        <v>171.97270480109907</v>
      </c>
      <c r="AE397" s="75">
        <f>MAX(0,(AD397-Constantes!$D$13)*(1-EXP(-Constantes!$D$23)))</f>
        <v>0.66983940089655991</v>
      </c>
      <c r="AF397" s="75">
        <f t="shared" si="71"/>
        <v>1.549727918857345</v>
      </c>
      <c r="AG397" s="75">
        <f>0.0526*Y397*Observaciones!$F396^1.218</f>
        <v>0</v>
      </c>
      <c r="AH397" s="75">
        <f>AG397*Constantes!$E$35</f>
        <v>0</v>
      </c>
      <c r="AI397" s="75">
        <f t="shared" si="72"/>
        <v>0</v>
      </c>
      <c r="AJ397" s="15"/>
      <c r="AK397" s="74">
        <v>391</v>
      </c>
      <c r="AL397" s="140">
        <f>ETo!$I396*((1-Constantes!$F$19)*ETo!$K396+ETo!$L396)</f>
        <v>2.5027485577358344</v>
      </c>
      <c r="AM397" s="75">
        <f>MIN(AL397*Constantes!$F$17,0.8*(AV396+Observaciones!$F396-AS397-AU397-Constantes!$D$14))</f>
        <v>1.588146203920314</v>
      </c>
      <c r="AN397" s="75">
        <f>IF(Observaciones!$F396&gt;0.05*Constantes!$F$18,((Observaciones!$F396-0.05*Constantes!$F$18)^2)/(Observaciones!$F396+0.95*Constantes!$F$18),0)</f>
        <v>0</v>
      </c>
      <c r="AO397" s="75">
        <f>(AN397*Escenarios!$F$9*10000)/1000</f>
        <v>0</v>
      </c>
      <c r="AP397" s="75">
        <f>(Observaciones!$F396*Constantes!$F$28)/1000</f>
        <v>4</v>
      </c>
      <c r="AQ397" s="75">
        <f>(AL397*Constantes!$F$28)/1000</f>
        <v>2.5027485577358344</v>
      </c>
      <c r="AR397" s="75">
        <f t="shared" si="73"/>
        <v>1.4972514422641656</v>
      </c>
      <c r="AS397" s="75">
        <f>IF(AR397&gt;Constantes!$F$29,1000*((AR397-Constantes!$F$29)/(Escenarios!$F$9*10000)),0)</f>
        <v>0</v>
      </c>
      <c r="AT397" s="75">
        <f>AQ397*1000/Escenarios!$F$9/10000+AM397</f>
        <v>1.5931517010357856</v>
      </c>
      <c r="AU397" s="75">
        <f>MAX(0,AV396+Observaciones!$F396-AS397-Constantes!$D$13)</f>
        <v>0</v>
      </c>
      <c r="AV397" s="75">
        <f>AV396+Observaciones!$F396-AS397-AT397-AU397-AW396</f>
        <v>71.611907426287374</v>
      </c>
      <c r="AW397" s="75">
        <f>MAX(0,(AV397-Constantes!$D$14)*(1-EXP(-Constantes!$D$22)))</f>
        <v>0.8826475750320969</v>
      </c>
      <c r="AX397" s="75">
        <f t="shared" si="74"/>
        <v>173.44402866538482</v>
      </c>
      <c r="AY397" s="75">
        <f>MAX(0,(AX397-Constantes!$D$13)*(1-EXP(-Constantes!$D$23)))</f>
        <v>0.68000257720271162</v>
      </c>
      <c r="AZ397" s="75">
        <f t="shared" si="75"/>
        <v>1.5626501522348084</v>
      </c>
      <c r="BA397" s="75">
        <f>0.0526*AS397*Observaciones!$F396^1.218</f>
        <v>0</v>
      </c>
      <c r="BB397" s="75">
        <f>BA397*Constantes!$F$35</f>
        <v>0</v>
      </c>
      <c r="BC397" s="75">
        <f t="shared" si="76"/>
        <v>0</v>
      </c>
      <c r="BD397" s="15"/>
      <c r="BE397" s="74">
        <v>391</v>
      </c>
      <c r="BF397" s="75">
        <f>0.0526*Observaciones!$F396^2.218</f>
        <v>1.1385570712519109</v>
      </c>
      <c r="BG397" s="75">
        <f>IF(Observaciones!$F396&gt;0.05*$BK$7,((Observaciones!$F396-0.05*$BK$7)^2)/(Observaciones!$F396+0.95*$BK$7),0)</f>
        <v>0.13940420338375761</v>
      </c>
      <c r="BH397" s="75">
        <f>0.0526*BG397*Observaciones!$F396^1.218</f>
        <v>3.9679910381204199E-2</v>
      </c>
      <c r="BI397" s="28"/>
      <c r="BJ397" s="28"/>
      <c r="BK397" s="103"/>
      <c r="BL397" s="38"/>
    </row>
    <row r="398" spans="2:64" s="2" customFormat="1">
      <c r="B398" s="37"/>
      <c r="C398" s="74">
        <v>392</v>
      </c>
      <c r="D398" s="140">
        <f>ETo!$I397*((1-Constantes!$D$19)*ETo!$K397+ETo!$L397)</f>
        <v>2.589282519005935</v>
      </c>
      <c r="E398" s="75">
        <f>MIN(D398*Constantes!$D$17,0.8*(H397+Observaciones!$F397-F398-G398-Constantes!$D$14))</f>
        <v>1.6430572662707505</v>
      </c>
      <c r="F398" s="75">
        <f>IF(Observaciones!$F397&gt;0.05*Constantes!$D$18,((Observaciones!$F397-0.05*Constantes!$D$18)^2)/(Observaciones!$F397+0.95*Constantes!$D$18),0)</f>
        <v>0</v>
      </c>
      <c r="G398" s="75">
        <f>MAX(0,H397+Observaciones!$F397-F398-Constantes!$D$13)</f>
        <v>0</v>
      </c>
      <c r="H398" s="75">
        <f>H397+Observaciones!$F397-F398-E398-G398-I397</f>
        <v>69.065968465727892</v>
      </c>
      <c r="I398" s="75">
        <f>MAX(0,(H398-Constantes!$D$14)*(1-EXP(-Constantes!$D$22)))</f>
        <v>0.8475968810202047</v>
      </c>
      <c r="J398" s="75">
        <f t="shared" si="66"/>
        <v>163.04079519891764</v>
      </c>
      <c r="K398" s="75">
        <f>MAX(0,(J398-Constantes!$D$13)*(1-EXP(-Constantes!$D$23)))</f>
        <v>0.60814219456350904</v>
      </c>
      <c r="L398" s="75">
        <f t="shared" si="67"/>
        <v>1.4557390755837138</v>
      </c>
      <c r="M398" s="75">
        <f>0.0526*F398*Observaciones!$F397^1.218</f>
        <v>0</v>
      </c>
      <c r="N398" s="75">
        <f>M398*Constantes!$D$35</f>
        <v>0</v>
      </c>
      <c r="O398" s="75">
        <f t="shared" si="68"/>
        <v>0</v>
      </c>
      <c r="P398" s="15"/>
      <c r="Q398" s="74">
        <v>392</v>
      </c>
      <c r="R398" s="140">
        <f>ETo!$I397*((1-Constantes!$E$19)*ETo!$K397+ETo!$L397)</f>
        <v>2.589282519005935</v>
      </c>
      <c r="S398" s="75">
        <f>MIN(R398*Constantes!$E$17,0.8*(AB397+Observaciones!$F397-Y398-AA398-Constantes!$D$14))</f>
        <v>1.6430572662707505</v>
      </c>
      <c r="T398" s="75">
        <f>IF(Observaciones!$F397&gt;0.05*Constantes!$E$18,((Observaciones!$F397-0.05*Constantes!$E$18)^2)/(Observaciones!$F397+0.95*Constantes!$E$18),0)</f>
        <v>0</v>
      </c>
      <c r="U398" s="75">
        <f>(T398*Escenarios!$E$9*10000)/1000</f>
        <v>0</v>
      </c>
      <c r="V398" s="75">
        <f>(Observaciones!$F397*Constantes!$E$28)/1000</f>
        <v>0.4</v>
      </c>
      <c r="W398" s="75">
        <f>(R398*Constantes!$E$28)/1000</f>
        <v>10.35713007602374</v>
      </c>
      <c r="X398" s="75">
        <f t="shared" si="69"/>
        <v>0</v>
      </c>
      <c r="Y398" s="75">
        <f>IF(X398&gt;Constantes!$E$29,1000*((X398-Constantes!$E$29)/(Escenarios!$E$9*10000)),0)</f>
        <v>0</v>
      </c>
      <c r="Z398" s="75">
        <f>W398*1000/Escenarios!$E$9/10000+S398</f>
        <v>1.6637715264227981</v>
      </c>
      <c r="AA398" s="75">
        <f>MAX(0,AB397+Observaciones!$F397-Y398-Constantes!$D$13)</f>
        <v>0</v>
      </c>
      <c r="AB398" s="75">
        <f>AB397+Observaciones!$F397-Y398-Z398-AA398-AC397</f>
        <v>68.967840768275067</v>
      </c>
      <c r="AC398" s="75">
        <f>MAX(0,(AB398-Constantes!$D$14)*(1-EXP(-Constantes!$D$22)))</f>
        <v>0.84624592801198539</v>
      </c>
      <c r="AD398" s="75">
        <f t="shared" si="70"/>
        <v>171.30286540020251</v>
      </c>
      <c r="AE398" s="75">
        <f>MAX(0,(AD398-Constantes!$D$13)*(1-EXP(-Constantes!$D$23)))</f>
        <v>0.66521248217841378</v>
      </c>
      <c r="AF398" s="75">
        <f t="shared" si="71"/>
        <v>1.5114584101903992</v>
      </c>
      <c r="AG398" s="75">
        <f>0.0526*Y398*Observaciones!$F397^1.218</f>
        <v>0</v>
      </c>
      <c r="AH398" s="75">
        <f>AG398*Constantes!$E$35</f>
        <v>0</v>
      </c>
      <c r="AI398" s="75">
        <f t="shared" si="72"/>
        <v>0</v>
      </c>
      <c r="AJ398" s="15"/>
      <c r="AK398" s="74">
        <v>392</v>
      </c>
      <c r="AL398" s="140">
        <f>ETo!$I397*((1-Constantes!$F$19)*ETo!$K397+ETo!$L397)</f>
        <v>2.5307844264991695</v>
      </c>
      <c r="AM398" s="75">
        <f>MIN(AL398*Constantes!$F$17,0.8*(AV397+Observaciones!$F397-AS398-AU398-Constantes!$D$14))</f>
        <v>1.6059366680931828</v>
      </c>
      <c r="AN398" s="75">
        <f>IF(Observaciones!$F397&gt;0.05*Constantes!$F$18,((Observaciones!$F397-0.05*Constantes!$F$18)^2)/(Observaciones!$F397+0.95*Constantes!$F$18),0)</f>
        <v>0</v>
      </c>
      <c r="AO398" s="75">
        <f>(AN398*Escenarios!$F$9*10000)/1000</f>
        <v>0</v>
      </c>
      <c r="AP398" s="75">
        <f>(Observaciones!$F397*Constantes!$F$28)/1000</f>
        <v>0.1</v>
      </c>
      <c r="AQ398" s="75">
        <f>(AL398*Constantes!$F$28)/1000</f>
        <v>2.5307844264991695</v>
      </c>
      <c r="AR398" s="75">
        <f t="shared" si="73"/>
        <v>0</v>
      </c>
      <c r="AS398" s="75">
        <f>IF(AR398&gt;Constantes!$F$29,1000*((AR398-Constantes!$F$29)/(Escenarios!$F$9*10000)),0)</f>
        <v>0</v>
      </c>
      <c r="AT398" s="75">
        <f>AQ398*1000/Escenarios!$F$9/10000+AM398</f>
        <v>1.6109982369461811</v>
      </c>
      <c r="AU398" s="75">
        <f>MAX(0,AV397+Observaciones!$F397-AS398-Constantes!$D$13)</f>
        <v>0</v>
      </c>
      <c r="AV398" s="75">
        <f>AV397+Observaciones!$F397-AS398-AT398-AU398-AW397</f>
        <v>69.218261614309085</v>
      </c>
      <c r="AW398" s="75">
        <f>MAX(0,(AV398-Constantes!$D$14)*(1-EXP(-Constantes!$D$22)))</f>
        <v>0.84969354580035872</v>
      </c>
      <c r="AX398" s="75">
        <f t="shared" si="74"/>
        <v>172.76402608818211</v>
      </c>
      <c r="AY398" s="75">
        <f>MAX(0,(AX398-Constantes!$D$13)*(1-EXP(-Constantes!$D$23)))</f>
        <v>0.67530545629785654</v>
      </c>
      <c r="AZ398" s="75">
        <f t="shared" si="75"/>
        <v>1.5249990020982152</v>
      </c>
      <c r="BA398" s="75">
        <f>0.0526*AS398*Observaciones!$F397^1.218</f>
        <v>0</v>
      </c>
      <c r="BB398" s="75">
        <f>BA398*Constantes!$F$35</f>
        <v>0</v>
      </c>
      <c r="BC398" s="75">
        <f t="shared" si="76"/>
        <v>0</v>
      </c>
      <c r="BD398" s="15"/>
      <c r="BE398" s="74">
        <v>392</v>
      </c>
      <c r="BF398" s="75">
        <f>0.0526*Observaciones!$F397^2.218</f>
        <v>3.1840930012055863E-4</v>
      </c>
      <c r="BG398" s="75">
        <f>IF(Observaciones!$F397&gt;0.05*$BK$7,((Observaciones!$F397-0.05*$BK$7)^2)/(Observaciones!$F397+0.95*$BK$7),0)</f>
        <v>0</v>
      </c>
      <c r="BH398" s="75">
        <f>0.0526*BG398*Observaciones!$F397^1.218</f>
        <v>0</v>
      </c>
      <c r="BI398" s="28"/>
      <c r="BJ398" s="28"/>
      <c r="BK398" s="103"/>
      <c r="BL398" s="38"/>
    </row>
    <row r="399" spans="2:64" s="2" customFormat="1">
      <c r="B399" s="37"/>
      <c r="C399" s="74">
        <v>393</v>
      </c>
      <c r="D399" s="140">
        <f>ETo!$I398*((1-Constantes!$D$19)*ETo!$K398+ETo!$L398)</f>
        <v>2.5670380819456633</v>
      </c>
      <c r="E399" s="75">
        <f>MIN(D399*Constantes!$D$17,0.8*(H398+Observaciones!$F398-F399-G399-Constantes!$D$14))</f>
        <v>1.6289418178105286</v>
      </c>
      <c r="F399" s="75">
        <f>IF(Observaciones!$F398&gt;0.05*Constantes!$D$18,((Observaciones!$F398-0.05*Constantes!$D$18)^2)/(Observaciones!$F398+0.95*Constantes!$D$18),0)</f>
        <v>0</v>
      </c>
      <c r="G399" s="75">
        <f>MAX(0,H398+Observaciones!$F398-F399-Constantes!$D$13)</f>
        <v>0</v>
      </c>
      <c r="H399" s="75">
        <f>H398+Observaciones!$F398-F399-E399-G399-I398</f>
        <v>66.589429766897155</v>
      </c>
      <c r="I399" s="75">
        <f>MAX(0,(H399-Constantes!$D$14)*(1-EXP(-Constantes!$D$22)))</f>
        <v>0.81350164091977017</v>
      </c>
      <c r="J399" s="75">
        <f t="shared" si="66"/>
        <v>162.43265300435414</v>
      </c>
      <c r="K399" s="75">
        <f>MAX(0,(J399-Constantes!$D$13)*(1-EXP(-Constantes!$D$23)))</f>
        <v>0.6039414495796307</v>
      </c>
      <c r="L399" s="75">
        <f t="shared" si="67"/>
        <v>1.4174430904994009</v>
      </c>
      <c r="M399" s="75">
        <f>0.0526*F399*Observaciones!$F398^1.218</f>
        <v>0</v>
      </c>
      <c r="N399" s="75">
        <f>M399*Constantes!$D$35</f>
        <v>0</v>
      </c>
      <c r="O399" s="75">
        <f t="shared" si="68"/>
        <v>0</v>
      </c>
      <c r="P399" s="15"/>
      <c r="Q399" s="74">
        <v>393</v>
      </c>
      <c r="R399" s="140">
        <f>ETo!$I398*((1-Constantes!$E$19)*ETo!$K398+ETo!$L398)</f>
        <v>2.5670380819456633</v>
      </c>
      <c r="S399" s="75">
        <f>MIN(R399*Constantes!$E$17,0.8*(AB398+Observaciones!$F398-Y399-AA399-Constantes!$D$14))</f>
        <v>1.6289418178105286</v>
      </c>
      <c r="T399" s="75">
        <f>IF(Observaciones!$F398&gt;0.05*Constantes!$E$18,((Observaciones!$F398-0.05*Constantes!$E$18)^2)/(Observaciones!$F398+0.95*Constantes!$E$18),0)</f>
        <v>0</v>
      </c>
      <c r="U399" s="75">
        <f>(T399*Escenarios!$E$9*10000)/1000</f>
        <v>0</v>
      </c>
      <c r="V399" s="75">
        <f>(Observaciones!$F398*Constantes!$E$28)/1000</f>
        <v>0</v>
      </c>
      <c r="W399" s="75">
        <f>(R399*Constantes!$E$28)/1000</f>
        <v>10.268152327782653</v>
      </c>
      <c r="X399" s="75">
        <f t="shared" si="69"/>
        <v>0</v>
      </c>
      <c r="Y399" s="75">
        <f>IF(X399&gt;Constantes!$E$29,1000*((X399-Constantes!$E$29)/(Escenarios!$E$9*10000)),0)</f>
        <v>0</v>
      </c>
      <c r="Z399" s="75">
        <f>W399*1000/Escenarios!$E$9/10000+S399</f>
        <v>1.6494781224660939</v>
      </c>
      <c r="AA399" s="75">
        <f>MAX(0,AB398+Observaciones!$F398-Y399-Constantes!$D$13)</f>
        <v>0</v>
      </c>
      <c r="AB399" s="75">
        <f>AB398+Observaciones!$F398-Y399-Z399-AA399-AC398</f>
        <v>66.472116717796993</v>
      </c>
      <c r="AC399" s="75">
        <f>MAX(0,(AB399-Constantes!$D$14)*(1-EXP(-Constantes!$D$22)))</f>
        <v>0.81188655750602323</v>
      </c>
      <c r="AD399" s="75">
        <f t="shared" si="70"/>
        <v>170.63765291802409</v>
      </c>
      <c r="AE399" s="75">
        <f>MAX(0,(AD399-Constantes!$D$13)*(1-EXP(-Constantes!$D$23)))</f>
        <v>0.66061752392242568</v>
      </c>
      <c r="AF399" s="75">
        <f t="shared" si="71"/>
        <v>1.4725040814284489</v>
      </c>
      <c r="AG399" s="75">
        <f>0.0526*Y399*Observaciones!$F398^1.218</f>
        <v>0</v>
      </c>
      <c r="AH399" s="75">
        <f>AG399*Constantes!$E$35</f>
        <v>0</v>
      </c>
      <c r="AI399" s="75">
        <f t="shared" si="72"/>
        <v>0</v>
      </c>
      <c r="AJ399" s="15"/>
      <c r="AK399" s="74">
        <v>393</v>
      </c>
      <c r="AL399" s="140">
        <f>ETo!$I398*((1-Constantes!$F$19)*ETo!$K398+ETo!$L398)</f>
        <v>2.508973394144415</v>
      </c>
      <c r="AM399" s="75">
        <f>MIN(AL399*Constantes!$F$17,0.8*(AV398+Observaciones!$F398-AS399-AU399-Constantes!$D$14))</f>
        <v>1.5920962412829389</v>
      </c>
      <c r="AN399" s="75">
        <f>IF(Observaciones!$F398&gt;0.05*Constantes!$F$18,((Observaciones!$F398-0.05*Constantes!$F$18)^2)/(Observaciones!$F398+0.95*Constantes!$F$18),0)</f>
        <v>0</v>
      </c>
      <c r="AO399" s="75">
        <f>(AN399*Escenarios!$F$9*10000)/1000</f>
        <v>0</v>
      </c>
      <c r="AP399" s="75">
        <f>(Observaciones!$F398*Constantes!$F$28)/1000</f>
        <v>0</v>
      </c>
      <c r="AQ399" s="75">
        <f>(AL399*Constantes!$F$28)/1000</f>
        <v>2.508973394144415</v>
      </c>
      <c r="AR399" s="75">
        <f t="shared" si="73"/>
        <v>0</v>
      </c>
      <c r="AS399" s="75">
        <f>IF(AR399&gt;Constantes!$F$29,1000*((AR399-Constantes!$F$29)/(Escenarios!$F$9*10000)),0)</f>
        <v>0</v>
      </c>
      <c r="AT399" s="75">
        <f>AQ399*1000/Escenarios!$F$9/10000+AM399</f>
        <v>1.5971141880712278</v>
      </c>
      <c r="AU399" s="75">
        <f>MAX(0,AV398+Observaciones!$F398-AS399-Constantes!$D$13)</f>
        <v>0</v>
      </c>
      <c r="AV399" s="75">
        <f>AV398+Observaciones!$F398-AS399-AT399-AU399-AW398</f>
        <v>66.771453880437491</v>
      </c>
      <c r="AW399" s="75">
        <f>MAX(0,(AV399-Constantes!$D$14)*(1-EXP(-Constantes!$D$22)))</f>
        <v>0.81600762068021437</v>
      </c>
      <c r="AX399" s="75">
        <f t="shared" si="74"/>
        <v>172.08872063188426</v>
      </c>
      <c r="AY399" s="75">
        <f>MAX(0,(AX399-Constantes!$D$13)*(1-EXP(-Constantes!$D$23)))</f>
        <v>0.67064078077708467</v>
      </c>
      <c r="AZ399" s="75">
        <f t="shared" si="75"/>
        <v>1.4866484014572992</v>
      </c>
      <c r="BA399" s="75">
        <f>0.0526*AS399*Observaciones!$F398^1.218</f>
        <v>0</v>
      </c>
      <c r="BB399" s="75">
        <f>BA399*Constantes!$F$35</f>
        <v>0</v>
      </c>
      <c r="BC399" s="75">
        <f t="shared" si="76"/>
        <v>0</v>
      </c>
      <c r="BD399" s="15"/>
      <c r="BE399" s="74">
        <v>393</v>
      </c>
      <c r="BF399" s="75">
        <f>0.0526*Observaciones!$F398^2.218</f>
        <v>0</v>
      </c>
      <c r="BG399" s="75">
        <f>IF(Observaciones!$F398&gt;0.05*$BK$7,((Observaciones!$F398-0.05*$BK$7)^2)/(Observaciones!$F398+0.95*$BK$7),0)</f>
        <v>0</v>
      </c>
      <c r="BH399" s="75">
        <f>0.0526*BG399*Observaciones!$F398^1.218</f>
        <v>0</v>
      </c>
      <c r="BI399" s="28"/>
      <c r="BJ399" s="28"/>
      <c r="BK399" s="103"/>
      <c r="BL399" s="38"/>
    </row>
    <row r="400" spans="2:64" s="2" customFormat="1">
      <c r="B400" s="37"/>
      <c r="C400" s="74">
        <v>394</v>
      </c>
      <c r="D400" s="140">
        <f>ETo!$I399*((1-Constantes!$D$19)*ETo!$K399+ETo!$L399)</f>
        <v>2.4485279782014344</v>
      </c>
      <c r="E400" s="75">
        <f>MIN(D400*Constantes!$D$17,0.8*(H399+Observaciones!$F399-F400-G400-Constantes!$D$14))</f>
        <v>1.5537399479279748</v>
      </c>
      <c r="F400" s="75">
        <f>IF(Observaciones!$F399&gt;0.05*Constantes!$D$18,((Observaciones!$F399-0.05*Constantes!$D$18)^2)/(Observaciones!$F399+0.95*Constantes!$D$18),0)</f>
        <v>0</v>
      </c>
      <c r="G400" s="75">
        <f>MAX(0,H399+Observaciones!$F399-F400-Constantes!$D$13)</f>
        <v>0</v>
      </c>
      <c r="H400" s="75">
        <f>H399+Observaciones!$F399-F400-E400-G400-I399</f>
        <v>65.92218817804941</v>
      </c>
      <c r="I400" s="75">
        <f>MAX(0,(H400-Constantes!$D$14)*(1-EXP(-Constantes!$D$22)))</f>
        <v>0.80431552879178281</v>
      </c>
      <c r="J400" s="75">
        <f t="shared" si="66"/>
        <v>161.82871155477451</v>
      </c>
      <c r="K400" s="75">
        <f>MAX(0,(J400-Constantes!$D$13)*(1-EXP(-Constantes!$D$23)))</f>
        <v>0.59976972126089634</v>
      </c>
      <c r="L400" s="75">
        <f t="shared" si="67"/>
        <v>1.4040852500526793</v>
      </c>
      <c r="M400" s="75">
        <f>0.0526*F400*Observaciones!$F399^1.218</f>
        <v>0</v>
      </c>
      <c r="N400" s="75">
        <f>M400*Constantes!$D$35</f>
        <v>0</v>
      </c>
      <c r="O400" s="75">
        <f t="shared" si="68"/>
        <v>0</v>
      </c>
      <c r="P400" s="15"/>
      <c r="Q400" s="74">
        <v>394</v>
      </c>
      <c r="R400" s="140">
        <f>ETo!$I399*((1-Constantes!$E$19)*ETo!$K399+ETo!$L399)</f>
        <v>2.4485279782014344</v>
      </c>
      <c r="S400" s="75">
        <f>MIN(R400*Constantes!$E$17,0.8*(AB399+Observaciones!$F399-Y400-AA400-Constantes!$D$14))</f>
        <v>1.5537399479279748</v>
      </c>
      <c r="T400" s="75">
        <f>IF(Observaciones!$F399&gt;0.05*Constantes!$E$18,((Observaciones!$F399-0.05*Constantes!$E$18)^2)/(Observaciones!$F399+0.95*Constantes!$E$18),0)</f>
        <v>0</v>
      </c>
      <c r="U400" s="75">
        <f>(T400*Escenarios!$E$9*10000)/1000</f>
        <v>0</v>
      </c>
      <c r="V400" s="75">
        <f>(Observaciones!$F399*Constantes!$E$28)/1000</f>
        <v>6.8</v>
      </c>
      <c r="W400" s="75">
        <f>(R400*Constantes!$E$28)/1000</f>
        <v>9.7941119128057377</v>
      </c>
      <c r="X400" s="75">
        <f t="shared" si="69"/>
        <v>0</v>
      </c>
      <c r="Y400" s="75">
        <f>IF(X400&gt;Constantes!$E$29,1000*((X400-Constantes!$E$29)/(Escenarios!$E$9*10000)),0)</f>
        <v>0</v>
      </c>
      <c r="Z400" s="75">
        <f>W400*1000/Escenarios!$E$9/10000+S400</f>
        <v>1.5733281717535863</v>
      </c>
      <c r="AA400" s="75">
        <f>MAX(0,AB399+Observaciones!$F399-Y400-Constantes!$D$13)</f>
        <v>0</v>
      </c>
      <c r="AB400" s="75">
        <f>AB399+Observaciones!$F399-Y400-Z400-AA400-AC399</f>
        <v>65.78690198853738</v>
      </c>
      <c r="AC400" s="75">
        <f>MAX(0,(AB400-Constantes!$D$14)*(1-EXP(-Constantes!$D$22)))</f>
        <v>0.80245300384280327</v>
      </c>
      <c r="AD400" s="75">
        <f t="shared" si="70"/>
        <v>169.97703539410168</v>
      </c>
      <c r="AE400" s="75">
        <f>MAX(0,(AD400-Constantes!$D$13)*(1-EXP(-Constantes!$D$23)))</f>
        <v>0.65605430536155762</v>
      </c>
      <c r="AF400" s="75">
        <f t="shared" si="71"/>
        <v>1.4585073092043608</v>
      </c>
      <c r="AG400" s="75">
        <f>0.0526*Y400*Observaciones!$F399^1.218</f>
        <v>0</v>
      </c>
      <c r="AH400" s="75">
        <f>AG400*Constantes!$E$35</f>
        <v>0</v>
      </c>
      <c r="AI400" s="75">
        <f t="shared" si="72"/>
        <v>0</v>
      </c>
      <c r="AJ400" s="15"/>
      <c r="AK400" s="74">
        <v>394</v>
      </c>
      <c r="AL400" s="140">
        <f>ETo!$I399*((1-Constantes!$F$19)*ETo!$K399+ETo!$L399)</f>
        <v>2.3928626274455049</v>
      </c>
      <c r="AM400" s="75">
        <f>MIN(AL400*Constantes!$F$17,0.8*(AV399+Observaciones!$F399-AS400-AU400-Constantes!$D$14))</f>
        <v>1.5184168967090783</v>
      </c>
      <c r="AN400" s="75">
        <f>IF(Observaciones!$F399&gt;0.05*Constantes!$F$18,((Observaciones!$F399-0.05*Constantes!$F$18)^2)/(Observaciones!$F399+0.95*Constantes!$F$18),0)</f>
        <v>0</v>
      </c>
      <c r="AO400" s="75">
        <f>(AN400*Escenarios!$F$9*10000)/1000</f>
        <v>0</v>
      </c>
      <c r="AP400" s="75">
        <f>(Observaciones!$F399*Constantes!$F$28)/1000</f>
        <v>1.7</v>
      </c>
      <c r="AQ400" s="75">
        <f>(AL400*Constantes!$F$28)/1000</f>
        <v>2.3928626274455049</v>
      </c>
      <c r="AR400" s="75">
        <f t="shared" si="73"/>
        <v>0</v>
      </c>
      <c r="AS400" s="75">
        <f>IF(AR400&gt;Constantes!$F$29,1000*((AR400-Constantes!$F$29)/(Escenarios!$F$9*10000)),0)</f>
        <v>0</v>
      </c>
      <c r="AT400" s="75">
        <f>AQ400*1000/Escenarios!$F$9/10000+AM400</f>
        <v>1.5232026219639694</v>
      </c>
      <c r="AU400" s="75">
        <f>MAX(0,AV399+Observaciones!$F399-AS400-Constantes!$D$13)</f>
        <v>0</v>
      </c>
      <c r="AV400" s="75">
        <f>AV399+Observaciones!$F399-AS400-AT400-AU400-AW399</f>
        <v>66.132243637793309</v>
      </c>
      <c r="AW400" s="75">
        <f>MAX(0,(AV400-Constantes!$D$14)*(1-EXP(-Constantes!$D$22)))</f>
        <v>0.80720742437886028</v>
      </c>
      <c r="AX400" s="75">
        <f t="shared" si="74"/>
        <v>171.41807985110717</v>
      </c>
      <c r="AY400" s="75">
        <f>MAX(0,(AX400-Constantes!$D$13)*(1-EXP(-Constantes!$D$23)))</f>
        <v>0.66600832652375708</v>
      </c>
      <c r="AZ400" s="75">
        <f t="shared" si="75"/>
        <v>1.4732157509026174</v>
      </c>
      <c r="BA400" s="75">
        <f>0.0526*AS400*Observaciones!$F399^1.218</f>
        <v>0</v>
      </c>
      <c r="BB400" s="75">
        <f>BA400*Constantes!$F$35</f>
        <v>0</v>
      </c>
      <c r="BC400" s="75">
        <f t="shared" si="76"/>
        <v>0</v>
      </c>
      <c r="BD400" s="15"/>
      <c r="BE400" s="74">
        <v>394</v>
      </c>
      <c r="BF400" s="75">
        <f>0.0526*Observaciones!$F399^2.218</f>
        <v>0.17065595668433275</v>
      </c>
      <c r="BG400" s="75">
        <f>IF(Observaciones!$F399&gt;0.05*$BK$7,((Observaciones!$F399-0.05*$BK$7)^2)/(Observaciones!$F399+0.95*$BK$7),0)</f>
        <v>0</v>
      </c>
      <c r="BH400" s="75">
        <f>0.0526*BG400*Observaciones!$F399^1.218</f>
        <v>0</v>
      </c>
      <c r="BI400" s="28"/>
      <c r="BJ400" s="28"/>
      <c r="BK400" s="103"/>
      <c r="BL400" s="38"/>
    </row>
    <row r="401" spans="2:64" s="2" customFormat="1">
      <c r="B401" s="37"/>
      <c r="C401" s="74">
        <v>395</v>
      </c>
      <c r="D401" s="140">
        <f>ETo!$I400*((1-Constantes!$D$19)*ETo!$K400+ETo!$L400)</f>
        <v>2.5543985276924035</v>
      </c>
      <c r="E401" s="75">
        <f>MIN(D401*Constantes!$D$17,0.8*(H400+Observaciones!$F400-F401-G401-Constantes!$D$14))</f>
        <v>1.6209212517634466</v>
      </c>
      <c r="F401" s="75">
        <f>IF(Observaciones!$F400&gt;0.05*Constantes!$D$18,((Observaciones!$F400-0.05*Constantes!$D$18)^2)/(Observaciones!$F400+0.95*Constantes!$D$18),0)</f>
        <v>3.2369580436132517E-3</v>
      </c>
      <c r="G401" s="75">
        <f>MAX(0,H400+Observaciones!$F400-F401-Constantes!$D$13)</f>
        <v>0</v>
      </c>
      <c r="H401" s="75">
        <f>H400+Observaciones!$F400-F401-E401-G401-I400</f>
        <v>68.693714439450559</v>
      </c>
      <c r="I401" s="75">
        <f>MAX(0,(H401-Constantes!$D$14)*(1-EXP(-Constantes!$D$22)))</f>
        <v>0.84247194983690776</v>
      </c>
      <c r="J401" s="75">
        <f t="shared" si="66"/>
        <v>161.22894183351363</v>
      </c>
      <c r="K401" s="75">
        <f>MAX(0,(J401-Constantes!$D$13)*(1-EXP(-Constantes!$D$23)))</f>
        <v>0.59562680917455901</v>
      </c>
      <c r="L401" s="75">
        <f t="shared" si="67"/>
        <v>1.44133571705508</v>
      </c>
      <c r="M401" s="75">
        <f>0.0526*F401*Observaciones!$F400^1.218</f>
        <v>1.268279249503738E-3</v>
      </c>
      <c r="N401" s="75">
        <f>M401*Constantes!$D$35</f>
        <v>5.8250791518010516E-6</v>
      </c>
      <c r="O401" s="75">
        <f t="shared" si="68"/>
        <v>0.40414450865775975</v>
      </c>
      <c r="P401" s="15"/>
      <c r="Q401" s="74">
        <v>395</v>
      </c>
      <c r="R401" s="140">
        <f>ETo!$I400*((1-Constantes!$E$19)*ETo!$K400+ETo!$L400)</f>
        <v>2.5543985276924035</v>
      </c>
      <c r="S401" s="75">
        <f>MIN(R401*Constantes!$E$17,0.8*(AB400+Observaciones!$F400-Y401-AA401-Constantes!$D$14))</f>
        <v>1.6209212517634466</v>
      </c>
      <c r="T401" s="75">
        <f>IF(Observaciones!$F400&gt;0.05*Constantes!$E$18,((Observaciones!$F400-0.05*Constantes!$E$18)^2)/(Observaciones!$F400+0.95*Constantes!$E$18),0)</f>
        <v>3.2369580436132517E-3</v>
      </c>
      <c r="U401" s="75">
        <f>(T401*Escenarios!$E$9*10000)/1000</f>
        <v>1.6184790218066261</v>
      </c>
      <c r="V401" s="75">
        <f>(Observaciones!$F400*Constantes!$E$28)/1000</f>
        <v>20.8</v>
      </c>
      <c r="W401" s="75">
        <f>(R401*Constantes!$E$28)/1000</f>
        <v>10.217594110769614</v>
      </c>
      <c r="X401" s="75">
        <f t="shared" si="69"/>
        <v>12.200884911037011</v>
      </c>
      <c r="Y401" s="75">
        <f>IF(X401&gt;Constantes!$E$29,1000*((X401-Constantes!$E$29)/(Escenarios!$E$9*10000)),0)</f>
        <v>0</v>
      </c>
      <c r="Z401" s="75">
        <f>W401*1000/Escenarios!$E$9/10000+S401</f>
        <v>1.6413564399849858</v>
      </c>
      <c r="AA401" s="75">
        <f>MAX(0,AB400+Observaciones!$F400-Y401-Constantes!$D$13)</f>
        <v>0</v>
      </c>
      <c r="AB401" s="75">
        <f>AB400+Observaciones!$F400-Y401-Z401-AA401-AC400</f>
        <v>68.543092544709594</v>
      </c>
      <c r="AC401" s="75">
        <f>MAX(0,(AB401-Constantes!$D$14)*(1-EXP(-Constantes!$D$22)))</f>
        <v>0.84039829370223873</v>
      </c>
      <c r="AD401" s="75">
        <f t="shared" si="70"/>
        <v>169.32098108874013</v>
      </c>
      <c r="AE401" s="75">
        <f>MAX(0,(AD401-Constantes!$D$13)*(1-EXP(-Constantes!$D$23)))</f>
        <v>0.65152260725372046</v>
      </c>
      <c r="AF401" s="75">
        <f t="shared" si="71"/>
        <v>1.4919209009559591</v>
      </c>
      <c r="AG401" s="75">
        <f>0.0526*Y401*Observaciones!$F400^1.218</f>
        <v>0</v>
      </c>
      <c r="AH401" s="75">
        <f>AG401*Constantes!$E$35</f>
        <v>0</v>
      </c>
      <c r="AI401" s="75">
        <f t="shared" si="72"/>
        <v>0</v>
      </c>
      <c r="AJ401" s="15"/>
      <c r="AK401" s="74">
        <v>395</v>
      </c>
      <c r="AL401" s="140">
        <f>ETo!$I400*((1-Constantes!$F$19)*ETo!$K400+ETo!$L400)</f>
        <v>2.4965774701611196</v>
      </c>
      <c r="AM401" s="75">
        <f>MIN(AL401*Constantes!$F$17,0.8*(AV400+Observaciones!$F400-AS401-AU401-Constantes!$D$14))</f>
        <v>1.5842302734623579</v>
      </c>
      <c r="AN401" s="75">
        <f>IF(Observaciones!$F400&gt;0.05*Constantes!$F$18,((Observaciones!$F400-0.05*Constantes!$F$18)^2)/(Observaciones!$F400+0.95*Constantes!$F$18),0)</f>
        <v>0</v>
      </c>
      <c r="AO401" s="75">
        <f>(AN401*Escenarios!$F$9*10000)/1000</f>
        <v>0</v>
      </c>
      <c r="AP401" s="75">
        <f>(Observaciones!$F400*Constantes!$F$28)/1000</f>
        <v>5.2</v>
      </c>
      <c r="AQ401" s="75">
        <f>(AL401*Constantes!$F$28)/1000</f>
        <v>2.4965774701611196</v>
      </c>
      <c r="AR401" s="75">
        <f t="shared" si="73"/>
        <v>2.7034225298388805</v>
      </c>
      <c r="AS401" s="75">
        <f>IF(AR401&gt;Constantes!$F$29,1000*((AR401-Constantes!$F$29)/(Escenarios!$F$9*10000)),0)</f>
        <v>0</v>
      </c>
      <c r="AT401" s="75">
        <f>AQ401*1000/Escenarios!$F$9/10000+AM401</f>
        <v>1.58922342840268</v>
      </c>
      <c r="AU401" s="75">
        <f>MAX(0,AV400+Observaciones!$F400-AS401-Constantes!$D$13)</f>
        <v>0</v>
      </c>
      <c r="AV401" s="75">
        <f>AV400+Observaciones!$F400-AS401-AT401-AU401-AW400</f>
        <v>68.935812785011777</v>
      </c>
      <c r="AW401" s="75">
        <f>MAX(0,(AV401-Constantes!$D$14)*(1-EXP(-Constantes!$D$22)))</f>
        <v>0.84580498930191794</v>
      </c>
      <c r="AX401" s="75">
        <f t="shared" si="74"/>
        <v>170.75207152458341</v>
      </c>
      <c r="AY401" s="75">
        <f>MAX(0,(AX401-Constantes!$D$13)*(1-EXP(-Constantes!$D$23)))</f>
        <v>0.66140787096932219</v>
      </c>
      <c r="AZ401" s="75">
        <f t="shared" si="75"/>
        <v>1.50721286027124</v>
      </c>
      <c r="BA401" s="75">
        <f>0.0526*AS401*Observaciones!$F400^1.218</f>
        <v>0</v>
      </c>
      <c r="BB401" s="75">
        <f>BA401*Constantes!$F$35</f>
        <v>0</v>
      </c>
      <c r="BC401" s="75">
        <f t="shared" si="76"/>
        <v>0</v>
      </c>
      <c r="BD401" s="15"/>
      <c r="BE401" s="74">
        <v>395</v>
      </c>
      <c r="BF401" s="75">
        <f>0.0526*Observaciones!$F400^2.218</f>
        <v>2.0374227928075692</v>
      </c>
      <c r="BG401" s="75">
        <f>IF(Observaciones!$F400&gt;0.05*$BK$7,((Observaciones!$F400-0.05*$BK$7)^2)/(Observaciones!$F400+0.95*$BK$7),0)</f>
        <v>0.31566536171689474</v>
      </c>
      <c r="BH401" s="75">
        <f>0.0526*BG401*Observaciones!$F400^1.218</f>
        <v>0.12368150055035526</v>
      </c>
      <c r="BI401" s="28"/>
      <c r="BJ401" s="28"/>
      <c r="BK401" s="103"/>
      <c r="BL401" s="38"/>
    </row>
    <row r="402" spans="2:64" s="2" customFormat="1">
      <c r="B402" s="37"/>
      <c r="C402" s="74">
        <v>396</v>
      </c>
      <c r="D402" s="140">
        <f>ETo!$I401*((1-Constantes!$D$19)*ETo!$K401+ETo!$L401)</f>
        <v>2.5292821913163648</v>
      </c>
      <c r="E402" s="75">
        <f>MIN(D402*Constantes!$D$17,0.8*(H401+Observaciones!$F401-F402-G402-Constantes!$D$14))</f>
        <v>1.6049834084876213</v>
      </c>
      <c r="F402" s="75">
        <f>IF(Observaciones!$F401&gt;0.05*Constantes!$D$18,((Observaciones!$F401-0.05*Constantes!$D$18)^2)/(Observaciones!$F401+0.95*Constantes!$D$18),0)</f>
        <v>0</v>
      </c>
      <c r="G402" s="75">
        <f>MAX(0,H401+Observaciones!$F401-F402-Constantes!$D$13)</f>
        <v>0</v>
      </c>
      <c r="H402" s="75">
        <f>H401+Observaciones!$F401-F402-E402-G402-I401</f>
        <v>69.346259081126021</v>
      </c>
      <c r="I402" s="75">
        <f>MAX(0,(H402-Constantes!$D$14)*(1-EXP(-Constantes!$D$22)))</f>
        <v>0.85145572475012887</v>
      </c>
      <c r="J402" s="75">
        <f t="shared" si="66"/>
        <v>160.63331502433908</v>
      </c>
      <c r="K402" s="75">
        <f>MAX(0,(J402-Constantes!$D$13)*(1-EXP(-Constantes!$D$23)))</f>
        <v>0.59151251427236218</v>
      </c>
      <c r="L402" s="75">
        <f t="shared" si="67"/>
        <v>1.4429682390224912</v>
      </c>
      <c r="M402" s="75">
        <f>0.0526*F402*Observaciones!$F401^1.218</f>
        <v>0</v>
      </c>
      <c r="N402" s="75">
        <f>M402*Constantes!$D$35</f>
        <v>0</v>
      </c>
      <c r="O402" s="75">
        <f t="shared" si="68"/>
        <v>0</v>
      </c>
      <c r="P402" s="15"/>
      <c r="Q402" s="74">
        <v>396</v>
      </c>
      <c r="R402" s="140">
        <f>ETo!$I401*((1-Constantes!$E$19)*ETo!$K401+ETo!$L401)</f>
        <v>2.5292821913163648</v>
      </c>
      <c r="S402" s="75">
        <f>MIN(R402*Constantes!$E$17,0.8*(AB401+Observaciones!$F401-Y402-AA402-Constantes!$D$14))</f>
        <v>1.6049834084876213</v>
      </c>
      <c r="T402" s="75">
        <f>IF(Observaciones!$F401&gt;0.05*Constantes!$E$18,((Observaciones!$F401-0.05*Constantes!$E$18)^2)/(Observaciones!$F401+0.95*Constantes!$E$18),0)</f>
        <v>0</v>
      </c>
      <c r="U402" s="75">
        <f>(T402*Escenarios!$E$9*10000)/1000</f>
        <v>0</v>
      </c>
      <c r="V402" s="75">
        <f>(Observaciones!$F401*Constantes!$E$28)/1000</f>
        <v>12.4</v>
      </c>
      <c r="W402" s="75">
        <f>(R402*Constantes!$E$28)/1000</f>
        <v>10.117128765265459</v>
      </c>
      <c r="X402" s="75">
        <f t="shared" si="69"/>
        <v>2.2828712347345412</v>
      </c>
      <c r="Y402" s="75">
        <f>IF(X402&gt;Constantes!$E$29,1000*((X402-Constantes!$E$29)/(Escenarios!$E$9*10000)),0)</f>
        <v>0</v>
      </c>
      <c r="Z402" s="75">
        <f>W402*1000/Escenarios!$E$9/10000+S402</f>
        <v>1.6252176660181523</v>
      </c>
      <c r="AA402" s="75">
        <f>MAX(0,AB401+Observaciones!$F401-Y402-Constantes!$D$13)</f>
        <v>0</v>
      </c>
      <c r="AB402" s="75">
        <f>AB401+Observaciones!$F401-Y402-Z402-AA402-AC401</f>
        <v>69.177476584989193</v>
      </c>
      <c r="AC402" s="75">
        <f>MAX(0,(AB402-Constantes!$D$14)*(1-EXP(-Constantes!$D$22)))</f>
        <v>0.8491320462494647</v>
      </c>
      <c r="AD402" s="75">
        <f t="shared" si="70"/>
        <v>168.6694584814864</v>
      </c>
      <c r="AE402" s="75">
        <f>MAX(0,(AD402-Constantes!$D$13)*(1-EXP(-Constantes!$D$23)))</f>
        <v>0.64702221187124109</v>
      </c>
      <c r="AF402" s="75">
        <f t="shared" si="71"/>
        <v>1.4961542581207059</v>
      </c>
      <c r="AG402" s="75">
        <f>0.0526*Y402*Observaciones!$F401^1.218</f>
        <v>0</v>
      </c>
      <c r="AH402" s="75">
        <f>AG402*Constantes!$E$35</f>
        <v>0</v>
      </c>
      <c r="AI402" s="75">
        <f t="shared" si="72"/>
        <v>0</v>
      </c>
      <c r="AJ402" s="15"/>
      <c r="AK402" s="74">
        <v>396</v>
      </c>
      <c r="AL402" s="140">
        <f>ETo!$I401*((1-Constantes!$F$19)*ETo!$K401+ETo!$L401)</f>
        <v>2.4719581553460857</v>
      </c>
      <c r="AM402" s="75">
        <f>MIN(AL402*Constantes!$F$17,0.8*(AV401+Observaciones!$F401-AS402-AU402-Constantes!$D$14))</f>
        <v>1.5686078206011775</v>
      </c>
      <c r="AN402" s="75">
        <f>IF(Observaciones!$F401&gt;0.05*Constantes!$F$18,((Observaciones!$F401-0.05*Constantes!$F$18)^2)/(Observaciones!$F401+0.95*Constantes!$F$18),0)</f>
        <v>0</v>
      </c>
      <c r="AO402" s="75">
        <f>(AN402*Escenarios!$F$9*10000)/1000</f>
        <v>0</v>
      </c>
      <c r="AP402" s="75">
        <f>(Observaciones!$F401*Constantes!$F$28)/1000</f>
        <v>3.1</v>
      </c>
      <c r="AQ402" s="75">
        <f>(AL402*Constantes!$F$28)/1000</f>
        <v>2.4719581553460857</v>
      </c>
      <c r="AR402" s="75">
        <f t="shared" si="73"/>
        <v>0.62804184465391444</v>
      </c>
      <c r="AS402" s="75">
        <f>IF(AR402&gt;Constantes!$F$29,1000*((AR402-Constantes!$F$29)/(Escenarios!$F$9*10000)),0)</f>
        <v>0</v>
      </c>
      <c r="AT402" s="75">
        <f>AQ402*1000/Escenarios!$F$9/10000+AM402</f>
        <v>1.5735517369118697</v>
      </c>
      <c r="AU402" s="75">
        <f>MAX(0,AV401+Observaciones!$F401-AS402-Constantes!$D$13)</f>
        <v>0</v>
      </c>
      <c r="AV402" s="75">
        <f>AV401+Observaciones!$F401-AS402-AT402-AU402-AW401</f>
        <v>69.616456058797979</v>
      </c>
      <c r="AW402" s="75">
        <f>MAX(0,(AV402-Constantes!$D$14)*(1-EXP(-Constantes!$D$22)))</f>
        <v>0.85517560638673995</v>
      </c>
      <c r="AX402" s="75">
        <f t="shared" si="74"/>
        <v>170.09066365361409</v>
      </c>
      <c r="AY402" s="75">
        <f>MAX(0,(AX402-Constantes!$D$13)*(1-EXP(-Constantes!$D$23)))</f>
        <v>0.65683919308262129</v>
      </c>
      <c r="AZ402" s="75">
        <f t="shared" si="75"/>
        <v>1.5120147994693611</v>
      </c>
      <c r="BA402" s="75">
        <f>0.0526*AS402*Observaciones!$F401^1.218</f>
        <v>0</v>
      </c>
      <c r="BB402" s="75">
        <f>BA402*Constantes!$F$35</f>
        <v>0</v>
      </c>
      <c r="BC402" s="75">
        <f t="shared" si="76"/>
        <v>0</v>
      </c>
      <c r="BD402" s="15"/>
      <c r="BE402" s="74">
        <v>396</v>
      </c>
      <c r="BF402" s="75">
        <f>0.0526*Observaciones!$F401^2.218</f>
        <v>0.64688336193366625</v>
      </c>
      <c r="BG402" s="75">
        <f>IF(Observaciones!$F401&gt;0.05*$BK$7,((Observaciones!$F401-0.05*$BK$7)^2)/(Observaciones!$F401+0.95*$BK$7),0)</f>
        <v>5.1991254547749992E-2</v>
      </c>
      <c r="BH402" s="75">
        <f>0.0526*BG402*Observaciones!$F401^1.218</f>
        <v>1.0849121784837911E-2</v>
      </c>
      <c r="BI402" s="28"/>
      <c r="BJ402" s="28"/>
      <c r="BK402" s="103"/>
      <c r="BL402" s="38"/>
    </row>
    <row r="403" spans="2:64" s="2" customFormat="1">
      <c r="B403" s="37"/>
      <c r="C403" s="74">
        <v>397</v>
      </c>
      <c r="D403" s="140">
        <f>ETo!$I402*((1-Constantes!$D$19)*ETo!$K402+ETo!$L402)</f>
        <v>2.5734608962183785</v>
      </c>
      <c r="E403" s="75">
        <f>MIN(D403*Constantes!$D$17,0.8*(H402+Observaciones!$F402-F403-G403-Constantes!$D$14))</f>
        <v>1.6330174841710863</v>
      </c>
      <c r="F403" s="75">
        <f>IF(Observaciones!$F402&gt;0.05*Constantes!$D$18,((Observaciones!$F402-0.05*Constantes!$D$18)^2)/(Observaciones!$F402+0.95*Constantes!$D$18),0)</f>
        <v>0</v>
      </c>
      <c r="G403" s="75">
        <f>MAX(0,H402+Observaciones!$F402-F403-Constantes!$D$13)</f>
        <v>0</v>
      </c>
      <c r="H403" s="75">
        <f>H402+Observaciones!$F402-F403-E403-G403-I402</f>
        <v>68.261785872204811</v>
      </c>
      <c r="I403" s="75">
        <f>MAX(0,(H403-Constantes!$D$14)*(1-EXP(-Constantes!$D$22)))</f>
        <v>0.83652546161387564</v>
      </c>
      <c r="J403" s="75">
        <f t="shared" si="66"/>
        <v>160.04180251006673</v>
      </c>
      <c r="K403" s="75">
        <f>MAX(0,(J403-Constantes!$D$13)*(1-EXP(-Constantes!$D$23)))</f>
        <v>0.58742663888097546</v>
      </c>
      <c r="L403" s="75">
        <f t="shared" si="67"/>
        <v>1.423952100494851</v>
      </c>
      <c r="M403" s="75">
        <f>0.0526*F403*Observaciones!$F402^1.218</f>
        <v>0</v>
      </c>
      <c r="N403" s="75">
        <f>M403*Constantes!$D$35</f>
        <v>0</v>
      </c>
      <c r="O403" s="75">
        <f t="shared" si="68"/>
        <v>0</v>
      </c>
      <c r="P403" s="15"/>
      <c r="Q403" s="74">
        <v>397</v>
      </c>
      <c r="R403" s="140">
        <f>ETo!$I402*((1-Constantes!$E$19)*ETo!$K402+ETo!$L402)</f>
        <v>2.5734608962183785</v>
      </c>
      <c r="S403" s="75">
        <f>MIN(R403*Constantes!$E$17,0.8*(AB402+Observaciones!$F402-Y403-AA403-Constantes!$D$14))</f>
        <v>1.6330174841710863</v>
      </c>
      <c r="T403" s="75">
        <f>IF(Observaciones!$F402&gt;0.05*Constantes!$E$18,((Observaciones!$F402-0.05*Constantes!$E$18)^2)/(Observaciones!$F402+0.95*Constantes!$E$18),0)</f>
        <v>0</v>
      </c>
      <c r="U403" s="75">
        <f>(T403*Escenarios!$E$9*10000)/1000</f>
        <v>0</v>
      </c>
      <c r="V403" s="75">
        <f>(Observaciones!$F402*Constantes!$E$28)/1000</f>
        <v>5.6</v>
      </c>
      <c r="W403" s="75">
        <f>(R403*Constantes!$E$28)/1000</f>
        <v>10.293843584873514</v>
      </c>
      <c r="X403" s="75">
        <f t="shared" si="69"/>
        <v>0</v>
      </c>
      <c r="Y403" s="75">
        <f>IF(X403&gt;Constantes!$E$29,1000*((X403-Constantes!$E$29)/(Escenarios!$E$9*10000)),0)</f>
        <v>0</v>
      </c>
      <c r="Z403" s="75">
        <f>W403*1000/Escenarios!$E$9/10000+S403</f>
        <v>1.6536051713408333</v>
      </c>
      <c r="AA403" s="75">
        <f>MAX(0,AB402+Observaciones!$F402-Y403-Constantes!$D$13)</f>
        <v>0</v>
      </c>
      <c r="AB403" s="75">
        <f>AB402+Observaciones!$F402-Y403-Z403-AA403-AC402</f>
        <v>68.074739367398905</v>
      </c>
      <c r="AC403" s="75">
        <f>MAX(0,(AB403-Constantes!$D$14)*(1-EXP(-Constantes!$D$22)))</f>
        <v>0.83395033710872835</v>
      </c>
      <c r="AD403" s="75">
        <f t="shared" si="70"/>
        <v>168.02243626961516</v>
      </c>
      <c r="AE403" s="75">
        <f>MAX(0,(AD403-Constantes!$D$13)*(1-EXP(-Constantes!$D$23)))</f>
        <v>0.64255290299040135</v>
      </c>
      <c r="AF403" s="75">
        <f t="shared" si="71"/>
        <v>1.4765032400991296</v>
      </c>
      <c r="AG403" s="75">
        <f>0.0526*Y403*Observaciones!$F402^1.218</f>
        <v>0</v>
      </c>
      <c r="AH403" s="75">
        <f>AG403*Constantes!$E$35</f>
        <v>0</v>
      </c>
      <c r="AI403" s="75">
        <f t="shared" si="72"/>
        <v>0</v>
      </c>
      <c r="AJ403" s="15"/>
      <c r="AK403" s="74">
        <v>397</v>
      </c>
      <c r="AL403" s="140">
        <f>ETo!$I402*((1-Constantes!$F$19)*ETo!$K402+ETo!$L402)</f>
        <v>2.5152570749432197</v>
      </c>
      <c r="AM403" s="75">
        <f>MIN(AL403*Constantes!$F$17,0.8*(AV402+Observaciones!$F402-AS403-AU403-Constantes!$D$14))</f>
        <v>1.5960836189907086</v>
      </c>
      <c r="AN403" s="75">
        <f>IF(Observaciones!$F402&gt;0.05*Constantes!$F$18,((Observaciones!$F402-0.05*Constantes!$F$18)^2)/(Observaciones!$F402+0.95*Constantes!$F$18),0)</f>
        <v>0</v>
      </c>
      <c r="AO403" s="75">
        <f>(AN403*Escenarios!$F$9*10000)/1000</f>
        <v>0</v>
      </c>
      <c r="AP403" s="75">
        <f>(Observaciones!$F402*Constantes!$F$28)/1000</f>
        <v>1.4</v>
      </c>
      <c r="AQ403" s="75">
        <f>(AL403*Constantes!$F$28)/1000</f>
        <v>2.5152570749432197</v>
      </c>
      <c r="AR403" s="75">
        <f t="shared" si="73"/>
        <v>0</v>
      </c>
      <c r="AS403" s="75">
        <f>IF(AR403&gt;Constantes!$F$29,1000*((AR403-Constantes!$F$29)/(Escenarios!$F$9*10000)),0)</f>
        <v>0</v>
      </c>
      <c r="AT403" s="75">
        <f>AQ403*1000/Escenarios!$F$9/10000+AM403</f>
        <v>1.6011141331405951</v>
      </c>
      <c r="AU403" s="75">
        <f>MAX(0,AV402+Observaciones!$F402-AS403-Constantes!$D$13)</f>
        <v>0</v>
      </c>
      <c r="AV403" s="75">
        <f>AV402+Observaciones!$F402-AS403-AT403-AU403-AW402</f>
        <v>68.56016631927065</v>
      </c>
      <c r="AW403" s="75">
        <f>MAX(0,(AV403-Constantes!$D$14)*(1-EXP(-Constantes!$D$22)))</f>
        <v>0.8406333534020346</v>
      </c>
      <c r="AX403" s="75">
        <f t="shared" si="74"/>
        <v>169.43382446053147</v>
      </c>
      <c r="AY403" s="75">
        <f>MAX(0,(AX403-Constantes!$D$13)*(1-EXP(-Constantes!$D$23)))</f>
        <v>0.65230207335926937</v>
      </c>
      <c r="AZ403" s="75">
        <f t="shared" si="75"/>
        <v>1.492935426761304</v>
      </c>
      <c r="BA403" s="75">
        <f>0.0526*AS403*Observaciones!$F402^1.218</f>
        <v>0</v>
      </c>
      <c r="BB403" s="75">
        <f>BA403*Constantes!$F$35</f>
        <v>0</v>
      </c>
      <c r="BC403" s="75">
        <f t="shared" si="76"/>
        <v>0</v>
      </c>
      <c r="BD403" s="15"/>
      <c r="BE403" s="74">
        <v>397</v>
      </c>
      <c r="BF403" s="75">
        <f>0.0526*Observaciones!$F402^2.218</f>
        <v>0.11094244358496377</v>
      </c>
      <c r="BG403" s="75">
        <f>IF(Observaciones!$F402&gt;0.05*$BK$7,((Observaciones!$F402-0.05*$BK$7)^2)/(Observaciones!$F402+0.95*$BK$7),0)</f>
        <v>0</v>
      </c>
      <c r="BH403" s="75">
        <f>0.0526*BG403*Observaciones!$F402^1.218</f>
        <v>0</v>
      </c>
      <c r="BI403" s="28"/>
      <c r="BJ403" s="28"/>
      <c r="BK403" s="103"/>
      <c r="BL403" s="38"/>
    </row>
    <row r="404" spans="2:64" s="2" customFormat="1">
      <c r="B404" s="37"/>
      <c r="C404" s="74">
        <v>398</v>
      </c>
      <c r="D404" s="140">
        <f>ETo!$I403*((1-Constantes!$D$19)*ETo!$K403+ETo!$L403)</f>
        <v>2.6335208173265694</v>
      </c>
      <c r="E404" s="75">
        <f>MIN(D404*Constantes!$D$17,0.8*(H403+Observaciones!$F403-F404-G404-Constantes!$D$14))</f>
        <v>1.6711291576034417</v>
      </c>
      <c r="F404" s="75">
        <f>IF(Observaciones!$F403&gt;0.05*Constantes!$D$18,((Observaciones!$F403-0.05*Constantes!$D$18)^2)/(Observaciones!$F403+0.95*Constantes!$D$18),0)</f>
        <v>0</v>
      </c>
      <c r="G404" s="75">
        <f>MAX(0,H403+Observaciones!$F403-F404-Constantes!$D$13)</f>
        <v>0</v>
      </c>
      <c r="H404" s="75">
        <f>H403+Observaciones!$F403-F404-E404-G404-I403</f>
        <v>67.954131252987494</v>
      </c>
      <c r="I404" s="75">
        <f>MAX(0,(H404-Constantes!$D$14)*(1-EXP(-Constantes!$D$22)))</f>
        <v>0.83228988955712779</v>
      </c>
      <c r="J404" s="75">
        <f t="shared" si="66"/>
        <v>159.45437587118576</v>
      </c>
      <c r="K404" s="75">
        <f>MAX(0,(J404-Constantes!$D$13)*(1-EXP(-Constantes!$D$23)))</f>
        <v>0.58336898669249859</v>
      </c>
      <c r="L404" s="75">
        <f t="shared" si="67"/>
        <v>1.4156588762496263</v>
      </c>
      <c r="M404" s="75">
        <f>0.0526*F404*Observaciones!$F403^1.218</f>
        <v>0</v>
      </c>
      <c r="N404" s="75">
        <f>M404*Constantes!$D$35</f>
        <v>0</v>
      </c>
      <c r="O404" s="75">
        <f t="shared" si="68"/>
        <v>0</v>
      </c>
      <c r="P404" s="15"/>
      <c r="Q404" s="74">
        <v>398</v>
      </c>
      <c r="R404" s="140">
        <f>ETo!$I403*((1-Constantes!$E$19)*ETo!$K403+ETo!$L403)</f>
        <v>2.6335208173265694</v>
      </c>
      <c r="S404" s="75">
        <f>MIN(R404*Constantes!$E$17,0.8*(AB403+Observaciones!$F403-Y404-AA404-Constantes!$D$14))</f>
        <v>1.6711291576034417</v>
      </c>
      <c r="T404" s="75">
        <f>IF(Observaciones!$F403&gt;0.05*Constantes!$E$18,((Observaciones!$F403-0.05*Constantes!$E$18)^2)/(Observaciones!$F403+0.95*Constantes!$E$18),0)</f>
        <v>0</v>
      </c>
      <c r="U404" s="75">
        <f>(T404*Escenarios!$E$9*10000)/1000</f>
        <v>0</v>
      </c>
      <c r="V404" s="75">
        <f>(Observaciones!$F403*Constantes!$E$28)/1000</f>
        <v>8.8000000000000007</v>
      </c>
      <c r="W404" s="75">
        <f>(R404*Constantes!$E$28)/1000</f>
        <v>10.534083269306278</v>
      </c>
      <c r="X404" s="75">
        <f t="shared" si="69"/>
        <v>0</v>
      </c>
      <c r="Y404" s="75">
        <f>IF(X404&gt;Constantes!$E$29,1000*((X404-Constantes!$E$29)/(Escenarios!$E$9*10000)),0)</f>
        <v>0</v>
      </c>
      <c r="Z404" s="75">
        <f>W404*1000/Escenarios!$E$9/10000+S404</f>
        <v>1.6921973241420543</v>
      </c>
      <c r="AA404" s="75">
        <f>MAX(0,AB403+Observaciones!$F403-Y404-Constantes!$D$13)</f>
        <v>0</v>
      </c>
      <c r="AB404" s="75">
        <f>AB403+Observaciones!$F403-Y404-Z404-AA404-AC403</f>
        <v>67.748591706148119</v>
      </c>
      <c r="AC404" s="75">
        <f>MAX(0,(AB404-Constantes!$D$14)*(1-EXP(-Constantes!$D$22)))</f>
        <v>0.82946016587748905</v>
      </c>
      <c r="AD404" s="75">
        <f t="shared" si="70"/>
        <v>167.37988336662477</v>
      </c>
      <c r="AE404" s="75">
        <f>MAX(0,(AD404-Constantes!$D$13)*(1-EXP(-Constantes!$D$23)))</f>
        <v>0.63811446588104948</v>
      </c>
      <c r="AF404" s="75">
        <f t="shared" si="71"/>
        <v>1.4675746317585385</v>
      </c>
      <c r="AG404" s="75">
        <f>0.0526*Y404*Observaciones!$F403^1.218</f>
        <v>0</v>
      </c>
      <c r="AH404" s="75">
        <f>AG404*Constantes!$E$35</f>
        <v>0</v>
      </c>
      <c r="AI404" s="75">
        <f t="shared" si="72"/>
        <v>0</v>
      </c>
      <c r="AJ404" s="15"/>
      <c r="AK404" s="74">
        <v>398</v>
      </c>
      <c r="AL404" s="140">
        <f>ETo!$I403*((1-Constantes!$F$19)*ETo!$K403+ETo!$L403)</f>
        <v>2.5741546678991547</v>
      </c>
      <c r="AM404" s="75">
        <f>MIN(AL404*Constantes!$F$17,0.8*(AV403+Observaciones!$F403-AS404-AU404-Constantes!$D$14))</f>
        <v>1.6334577245051807</v>
      </c>
      <c r="AN404" s="75">
        <f>IF(Observaciones!$F403&gt;0.05*Constantes!$F$18,((Observaciones!$F403-0.05*Constantes!$F$18)^2)/(Observaciones!$F403+0.95*Constantes!$F$18),0)</f>
        <v>0</v>
      </c>
      <c r="AO404" s="75">
        <f>(AN404*Escenarios!$F$9*10000)/1000</f>
        <v>0</v>
      </c>
      <c r="AP404" s="75">
        <f>(Observaciones!$F403*Constantes!$F$28)/1000</f>
        <v>2.2000000000000002</v>
      </c>
      <c r="AQ404" s="75">
        <f>(AL404*Constantes!$F$28)/1000</f>
        <v>2.5741546678991547</v>
      </c>
      <c r="AR404" s="75">
        <f t="shared" si="73"/>
        <v>0</v>
      </c>
      <c r="AS404" s="75">
        <f>IF(AR404&gt;Constantes!$F$29,1000*((AR404-Constantes!$F$29)/(Escenarios!$F$9*10000)),0)</f>
        <v>0</v>
      </c>
      <c r="AT404" s="75">
        <f>AQ404*1000/Escenarios!$F$9/10000+AM404</f>
        <v>1.6386060338409789</v>
      </c>
      <c r="AU404" s="75">
        <f>MAX(0,AV403+Observaciones!$F403-AS404-Constantes!$D$13)</f>
        <v>0</v>
      </c>
      <c r="AV404" s="75">
        <f>AV403+Observaciones!$F403-AS404-AT404-AU404-AW403</f>
        <v>68.28092693202764</v>
      </c>
      <c r="AW404" s="75">
        <f>MAX(0,(AV404-Constantes!$D$14)*(1-EXP(-Constantes!$D$22)))</f>
        <v>0.83678898224076681</v>
      </c>
      <c r="AX404" s="75">
        <f t="shared" si="74"/>
        <v>168.7815223871722</v>
      </c>
      <c r="AY404" s="75">
        <f>MAX(0,(AX404-Constantes!$D$13)*(1-EXP(-Constantes!$D$23)))</f>
        <v>0.64779629381110937</v>
      </c>
      <c r="AZ404" s="75">
        <f t="shared" si="75"/>
        <v>1.4845852760518761</v>
      </c>
      <c r="BA404" s="75">
        <f>0.0526*AS404*Observaciones!$F403^1.218</f>
        <v>0</v>
      </c>
      <c r="BB404" s="75">
        <f>BA404*Constantes!$F$35</f>
        <v>0</v>
      </c>
      <c r="BC404" s="75">
        <f t="shared" si="76"/>
        <v>0</v>
      </c>
      <c r="BD404" s="15"/>
      <c r="BE404" s="74">
        <v>398</v>
      </c>
      <c r="BF404" s="75">
        <f>0.0526*Observaciones!$F403^2.218</f>
        <v>0.30232861200727251</v>
      </c>
      <c r="BG404" s="75">
        <f>IF(Observaciones!$F403&gt;0.05*$BK$7,((Observaciones!$F403-0.05*$BK$7)^2)/(Observaciones!$F403+0.95*$BK$7),0)</f>
        <v>6.2440408225724973E-3</v>
      </c>
      <c r="BH404" s="75">
        <f>0.0526*BG404*Observaciones!$F403^1.218</f>
        <v>8.5806917963867778E-4</v>
      </c>
      <c r="BI404" s="28"/>
      <c r="BJ404" s="28"/>
      <c r="BK404" s="103"/>
      <c r="BL404" s="38"/>
    </row>
    <row r="405" spans="2:64" s="2" customFormat="1">
      <c r="B405" s="37"/>
      <c r="C405" s="74">
        <v>399</v>
      </c>
      <c r="D405" s="140">
        <f>ETo!$I404*((1-Constantes!$D$19)*ETo!$K404+ETo!$L404)</f>
        <v>2.6694672974462756</v>
      </c>
      <c r="E405" s="75">
        <f>MIN(D405*Constantes!$D$17,0.8*(H404+Observaciones!$F404-F405-G405-Constantes!$D$14))</f>
        <v>1.6939393858902396</v>
      </c>
      <c r="F405" s="75">
        <f>IF(Observaciones!$F404&gt;0.05*Constantes!$D$18,((Observaciones!$F404-0.05*Constantes!$D$18)^2)/(Observaciones!$F404+0.95*Constantes!$D$18),0)</f>
        <v>0</v>
      </c>
      <c r="G405" s="75">
        <f>MAX(0,H404+Observaciones!$F404-F405-Constantes!$D$13)</f>
        <v>0</v>
      </c>
      <c r="H405" s="75">
        <f>H404+Observaciones!$F404-F405-E405-G405-I404</f>
        <v>65.427901977540117</v>
      </c>
      <c r="I405" s="75">
        <f>MAX(0,(H405-Constantes!$D$14)*(1-EXP(-Constantes!$D$22)))</f>
        <v>0.79751054460451665</v>
      </c>
      <c r="J405" s="75">
        <f t="shared" si="66"/>
        <v>158.87100688449326</v>
      </c>
      <c r="K405" s="75">
        <f>MAX(0,(J405-Constantes!$D$13)*(1-EXP(-Constantes!$D$23)))</f>
        <v>0.57933936275502829</v>
      </c>
      <c r="L405" s="75">
        <f t="shared" si="67"/>
        <v>1.3768499073595448</v>
      </c>
      <c r="M405" s="75">
        <f>0.0526*F405*Observaciones!$F404^1.218</f>
        <v>0</v>
      </c>
      <c r="N405" s="75">
        <f>M405*Constantes!$D$35</f>
        <v>0</v>
      </c>
      <c r="O405" s="75">
        <f t="shared" si="68"/>
        <v>0</v>
      </c>
      <c r="P405" s="15"/>
      <c r="Q405" s="74">
        <v>399</v>
      </c>
      <c r="R405" s="140">
        <f>ETo!$I404*((1-Constantes!$E$19)*ETo!$K404+ETo!$L404)</f>
        <v>2.6694672974462756</v>
      </c>
      <c r="S405" s="75">
        <f>MIN(R405*Constantes!$E$17,0.8*(AB404+Observaciones!$F404-Y405-AA405-Constantes!$D$14))</f>
        <v>1.6939393858902396</v>
      </c>
      <c r="T405" s="75">
        <f>IF(Observaciones!$F404&gt;0.05*Constantes!$E$18,((Observaciones!$F404-0.05*Constantes!$E$18)^2)/(Observaciones!$F404+0.95*Constantes!$E$18),0)</f>
        <v>0</v>
      </c>
      <c r="U405" s="75">
        <f>(T405*Escenarios!$E$9*10000)/1000</f>
        <v>0</v>
      </c>
      <c r="V405" s="75">
        <f>(Observaciones!$F404*Constantes!$E$28)/1000</f>
        <v>0</v>
      </c>
      <c r="W405" s="75">
        <f>(R405*Constantes!$E$28)/1000</f>
        <v>10.677869189785103</v>
      </c>
      <c r="X405" s="75">
        <f t="shared" si="69"/>
        <v>0</v>
      </c>
      <c r="Y405" s="75">
        <f>IF(X405&gt;Constantes!$E$29,1000*((X405-Constantes!$E$29)/(Escenarios!$E$9*10000)),0)</f>
        <v>0</v>
      </c>
      <c r="Z405" s="75">
        <f>W405*1000/Escenarios!$E$9/10000+S405</f>
        <v>1.7152951242698098</v>
      </c>
      <c r="AA405" s="75">
        <f>MAX(0,AB404+Observaciones!$F404-Y405-Constantes!$D$13)</f>
        <v>0</v>
      </c>
      <c r="AB405" s="75">
        <f>AB404+Observaciones!$F404-Y405-Z405-AA405-AC404</f>
        <v>65.203836416000811</v>
      </c>
      <c r="AC405" s="75">
        <f>MAX(0,(AB405-Constantes!$D$14)*(1-EXP(-Constantes!$D$22)))</f>
        <v>0.79442576780594365</v>
      </c>
      <c r="AD405" s="75">
        <f t="shared" si="70"/>
        <v>166.74176890074372</v>
      </c>
      <c r="AE405" s="75">
        <f>MAX(0,(AD405-Constantes!$D$13)*(1-EXP(-Constantes!$D$23)))</f>
        <v>0.63370668729628277</v>
      </c>
      <c r="AF405" s="75">
        <f t="shared" si="71"/>
        <v>1.4281324551022263</v>
      </c>
      <c r="AG405" s="75">
        <f>0.0526*Y405*Observaciones!$F404^1.218</f>
        <v>0</v>
      </c>
      <c r="AH405" s="75">
        <f>AG405*Constantes!$E$35</f>
        <v>0</v>
      </c>
      <c r="AI405" s="75">
        <f t="shared" si="72"/>
        <v>0</v>
      </c>
      <c r="AJ405" s="15"/>
      <c r="AK405" s="74">
        <v>399</v>
      </c>
      <c r="AL405" s="140">
        <f>ETo!$I404*((1-Constantes!$F$19)*ETo!$K404+ETo!$L404)</f>
        <v>2.6094227009134476</v>
      </c>
      <c r="AM405" s="75">
        <f>MIN(AL405*Constantes!$F$17,0.8*(AV404+Observaciones!$F404-AS405-AU405-Constantes!$D$14))</f>
        <v>1.655837436833157</v>
      </c>
      <c r="AN405" s="75">
        <f>IF(Observaciones!$F404&gt;0.05*Constantes!$F$18,((Observaciones!$F404-0.05*Constantes!$F$18)^2)/(Observaciones!$F404+0.95*Constantes!$F$18),0)</f>
        <v>0</v>
      </c>
      <c r="AO405" s="75">
        <f>(AN405*Escenarios!$F$9*10000)/1000</f>
        <v>0</v>
      </c>
      <c r="AP405" s="75">
        <f>(Observaciones!$F404*Constantes!$F$28)/1000</f>
        <v>0</v>
      </c>
      <c r="AQ405" s="75">
        <f>(AL405*Constantes!$F$28)/1000</f>
        <v>2.6094227009134476</v>
      </c>
      <c r="AR405" s="75">
        <f t="shared" si="73"/>
        <v>0</v>
      </c>
      <c r="AS405" s="75">
        <f>IF(AR405&gt;Constantes!$F$29,1000*((AR405-Constantes!$F$29)/(Escenarios!$F$9*10000)),0)</f>
        <v>0</v>
      </c>
      <c r="AT405" s="75">
        <f>AQ405*1000/Escenarios!$F$9/10000+AM405</f>
        <v>1.6610562822349839</v>
      </c>
      <c r="AU405" s="75">
        <f>MAX(0,AV404+Observaciones!$F404-AS405-Constantes!$D$13)</f>
        <v>0</v>
      </c>
      <c r="AV405" s="75">
        <f>AV404+Observaciones!$F404-AS405-AT405-AU405-AW404</f>
        <v>65.783081667551897</v>
      </c>
      <c r="AW405" s="75">
        <f>MAX(0,(AV405-Constantes!$D$14)*(1-EXP(-Constantes!$D$22)))</f>
        <v>0.80240040835486592</v>
      </c>
      <c r="AX405" s="75">
        <f t="shared" si="74"/>
        <v>168.1337260933611</v>
      </c>
      <c r="AY405" s="75">
        <f>MAX(0,(AX405-Constantes!$D$13)*(1-EXP(-Constantes!$D$23)))</f>
        <v>0.64332163795573793</v>
      </c>
      <c r="AZ405" s="75">
        <f t="shared" si="75"/>
        <v>1.4457220463106037</v>
      </c>
      <c r="BA405" s="75">
        <f>0.0526*AS405*Observaciones!$F404^1.218</f>
        <v>0</v>
      </c>
      <c r="BB405" s="75">
        <f>BA405*Constantes!$F$35</f>
        <v>0</v>
      </c>
      <c r="BC405" s="75">
        <f t="shared" si="76"/>
        <v>0</v>
      </c>
      <c r="BD405" s="15"/>
      <c r="BE405" s="74">
        <v>399</v>
      </c>
      <c r="BF405" s="75">
        <f>0.0526*Observaciones!$F404^2.218</f>
        <v>0</v>
      </c>
      <c r="BG405" s="75">
        <f>IF(Observaciones!$F404&gt;0.05*$BK$7,((Observaciones!$F404-0.05*$BK$7)^2)/(Observaciones!$F404+0.95*$BK$7),0)</f>
        <v>0</v>
      </c>
      <c r="BH405" s="75">
        <f>0.0526*BG405*Observaciones!$F404^1.218</f>
        <v>0</v>
      </c>
      <c r="BI405" s="28"/>
      <c r="BJ405" s="28"/>
      <c r="BK405" s="103"/>
      <c r="BL405" s="38"/>
    </row>
    <row r="406" spans="2:64" s="2" customFormat="1">
      <c r="B406" s="37"/>
      <c r="C406" s="74">
        <v>400</v>
      </c>
      <c r="D406" s="140">
        <f>ETo!$I405*((1-Constantes!$D$19)*ETo!$K405+ETo!$L405)</f>
        <v>2.5853295274699715</v>
      </c>
      <c r="E406" s="75">
        <f>MIN(D406*Constantes!$D$17,0.8*(H405+Observaciones!$F405-F406-G406-Constantes!$D$14))</f>
        <v>1.6405488526777969</v>
      </c>
      <c r="F406" s="75">
        <f>IF(Observaciones!$F405&gt;0.05*Constantes!$D$18,((Observaciones!$F405-0.05*Constantes!$D$18)^2)/(Observaciones!$F405+0.95*Constantes!$D$18),0)</f>
        <v>0</v>
      </c>
      <c r="G406" s="75">
        <f>MAX(0,H405+Observaciones!$F405-F406-Constantes!$D$13)</f>
        <v>0</v>
      </c>
      <c r="H406" s="75">
        <f>H405+Observaciones!$F405-F406-E406-G406-I405</f>
        <v>66.289842580257798</v>
      </c>
      <c r="I406" s="75">
        <f>MAX(0,(H406-Constantes!$D$14)*(1-EXP(-Constantes!$D$22)))</f>
        <v>0.80937713559130298</v>
      </c>
      <c r="J406" s="75">
        <f t="shared" si="66"/>
        <v>158.29166752173822</v>
      </c>
      <c r="K406" s="75">
        <f>MAX(0,(J406-Constantes!$D$13)*(1-EXP(-Constantes!$D$23)))</f>
        <v>0.57533757346329328</v>
      </c>
      <c r="L406" s="75">
        <f t="shared" si="67"/>
        <v>1.3847147090545961</v>
      </c>
      <c r="M406" s="75">
        <f>0.0526*F406*Observaciones!$F405^1.218</f>
        <v>0</v>
      </c>
      <c r="N406" s="75">
        <f>M406*Constantes!$D$35</f>
        <v>0</v>
      </c>
      <c r="O406" s="75">
        <f t="shared" si="68"/>
        <v>0</v>
      </c>
      <c r="P406" s="15"/>
      <c r="Q406" s="74">
        <v>400</v>
      </c>
      <c r="R406" s="140">
        <f>ETo!$I405*((1-Constantes!$E$19)*ETo!$K405+ETo!$L405)</f>
        <v>2.5853295274699715</v>
      </c>
      <c r="S406" s="75">
        <f>MIN(R406*Constantes!$E$17,0.8*(AB405+Observaciones!$F405-Y406-AA406-Constantes!$D$14))</f>
        <v>1.6405488526777969</v>
      </c>
      <c r="T406" s="75">
        <f>IF(Observaciones!$F405&gt;0.05*Constantes!$E$18,((Observaciones!$F405-0.05*Constantes!$E$18)^2)/(Observaciones!$F405+0.95*Constantes!$E$18),0)</f>
        <v>0</v>
      </c>
      <c r="U406" s="75">
        <f>(T406*Escenarios!$E$9*10000)/1000</f>
        <v>0</v>
      </c>
      <c r="V406" s="75">
        <f>(Observaciones!$F405*Constantes!$E$28)/1000</f>
        <v>13.2</v>
      </c>
      <c r="W406" s="75">
        <f>(R406*Constantes!$E$28)/1000</f>
        <v>10.341318109879886</v>
      </c>
      <c r="X406" s="75">
        <f t="shared" si="69"/>
        <v>2.8586818901201134</v>
      </c>
      <c r="Y406" s="75">
        <f>IF(X406&gt;Constantes!$E$29,1000*((X406-Constantes!$E$29)/(Escenarios!$E$9*10000)),0)</f>
        <v>0</v>
      </c>
      <c r="Z406" s="75">
        <f>W406*1000/Escenarios!$E$9/10000+S406</f>
        <v>1.6612314888975568</v>
      </c>
      <c r="AA406" s="75">
        <f>MAX(0,AB405+Observaciones!$F405-Y406-Constantes!$D$13)</f>
        <v>0</v>
      </c>
      <c r="AB406" s="75">
        <f>AB405+Observaciones!$F405-Y406-Z406-AA406-AC405</f>
        <v>66.048179159297305</v>
      </c>
      <c r="AC406" s="75">
        <f>MAX(0,(AB406-Constantes!$D$14)*(1-EXP(-Constantes!$D$22)))</f>
        <v>0.80605008386179422</v>
      </c>
      <c r="AD406" s="75">
        <f t="shared" si="70"/>
        <v>166.10806221344743</v>
      </c>
      <c r="AE406" s="75">
        <f>MAX(0,(AD406-Constantes!$D$13)*(1-EXP(-Constantes!$D$23)))</f>
        <v>0.6293293554622027</v>
      </c>
      <c r="AF406" s="75">
        <f t="shared" si="71"/>
        <v>1.4353794393239969</v>
      </c>
      <c r="AG406" s="75">
        <f>0.0526*Y406*Observaciones!$F405^1.218</f>
        <v>0</v>
      </c>
      <c r="AH406" s="75">
        <f>AG406*Constantes!$E$35</f>
        <v>0</v>
      </c>
      <c r="AI406" s="75">
        <f t="shared" si="72"/>
        <v>0</v>
      </c>
      <c r="AJ406" s="15"/>
      <c r="AK406" s="74">
        <v>400</v>
      </c>
      <c r="AL406" s="140">
        <f>ETo!$I405*((1-Constantes!$F$19)*ETo!$K405+ETo!$L405)</f>
        <v>2.5268819880527138</v>
      </c>
      <c r="AM406" s="75">
        <f>MIN(AL406*Constantes!$F$17,0.8*(AV405+Observaciones!$F405-AS406-AU406-Constantes!$D$14))</f>
        <v>1.6034603335107036</v>
      </c>
      <c r="AN406" s="75">
        <f>IF(Observaciones!$F405&gt;0.05*Constantes!$F$18,((Observaciones!$F405-0.05*Constantes!$F$18)^2)/(Observaciones!$F405+0.95*Constantes!$F$18),0)</f>
        <v>0</v>
      </c>
      <c r="AO406" s="75">
        <f>(AN406*Escenarios!$F$9*10000)/1000</f>
        <v>0</v>
      </c>
      <c r="AP406" s="75">
        <f>(Observaciones!$F405*Constantes!$F$28)/1000</f>
        <v>3.3</v>
      </c>
      <c r="AQ406" s="75">
        <f>(AL406*Constantes!$F$28)/1000</f>
        <v>2.5268819880527138</v>
      </c>
      <c r="AR406" s="75">
        <f t="shared" si="73"/>
        <v>0.77311801194728602</v>
      </c>
      <c r="AS406" s="75">
        <f>IF(AR406&gt;Constantes!$F$29,1000*((AR406-Constantes!$F$29)/(Escenarios!$F$9*10000)),0)</f>
        <v>0</v>
      </c>
      <c r="AT406" s="75">
        <f>AQ406*1000/Escenarios!$F$9/10000+AM406</f>
        <v>1.6085140974868091</v>
      </c>
      <c r="AU406" s="75">
        <f>MAX(0,AV405+Observaciones!$F405-AS406-Constantes!$D$13)</f>
        <v>0</v>
      </c>
      <c r="AV406" s="75">
        <f>AV405+Observaciones!$F405-AS406-AT406-AU406-AW405</f>
        <v>66.67216716171022</v>
      </c>
      <c r="AW406" s="75">
        <f>MAX(0,(AV406-Constantes!$D$14)*(1-EXP(-Constantes!$D$22)))</f>
        <v>0.81464071108361125</v>
      </c>
      <c r="AX406" s="75">
        <f t="shared" si="74"/>
        <v>167.49040445540535</v>
      </c>
      <c r="AY406" s="75">
        <f>MAX(0,(AX406-Constantes!$D$13)*(1-EXP(-Constantes!$D$23)))</f>
        <v>0.63887789080610513</v>
      </c>
      <c r="AZ406" s="75">
        <f t="shared" si="75"/>
        <v>1.4535186018897164</v>
      </c>
      <c r="BA406" s="75">
        <f>0.0526*AS406*Observaciones!$F405^1.218</f>
        <v>0</v>
      </c>
      <c r="BB406" s="75">
        <f>BA406*Constantes!$F$35</f>
        <v>0</v>
      </c>
      <c r="BC406" s="75">
        <f t="shared" si="76"/>
        <v>0</v>
      </c>
      <c r="BD406" s="15"/>
      <c r="BE406" s="74">
        <v>400</v>
      </c>
      <c r="BF406" s="75">
        <f>0.0526*Observaciones!$F405^2.218</f>
        <v>0.74310410909583668</v>
      </c>
      <c r="BG406" s="75">
        <f>IF(Observaciones!$F405&gt;0.05*$BK$7,((Observaciones!$F405-0.05*$BK$7)^2)/(Observaciones!$F405+0.95*$BK$7),0)</f>
        <v>6.7925012840267113E-2</v>
      </c>
      <c r="BH406" s="75">
        <f>0.0526*BG406*Observaciones!$F405^1.218</f>
        <v>1.529556247029999E-2</v>
      </c>
      <c r="BI406" s="28"/>
      <c r="BJ406" s="28"/>
      <c r="BK406" s="103"/>
      <c r="BL406" s="38"/>
    </row>
    <row r="407" spans="2:64" s="2" customFormat="1">
      <c r="B407" s="37"/>
      <c r="C407" s="74">
        <v>401</v>
      </c>
      <c r="D407" s="140">
        <f>ETo!$I406*((1-Constantes!$D$19)*ETo!$K406+ETo!$L406)</f>
        <v>2.6876721516458257</v>
      </c>
      <c r="E407" s="75">
        <f>MIN(D407*Constantes!$D$17,0.8*(H406+Observaciones!$F406-F407-G407-Constantes!$D$14))</f>
        <v>1.7054914732945348</v>
      </c>
      <c r="F407" s="75">
        <f>IF(Observaciones!$F406&gt;0.05*Constantes!$D$18,((Observaciones!$F406-0.05*Constantes!$D$18)^2)/(Observaciones!$F406+0.95*Constantes!$D$18),0)</f>
        <v>0</v>
      </c>
      <c r="G407" s="75">
        <f>MAX(0,H406+Observaciones!$F406-F407-Constantes!$D$13)</f>
        <v>0</v>
      </c>
      <c r="H407" s="75">
        <f>H406+Observaciones!$F406-F407-E407-G407-I406</f>
        <v>63.774973971371963</v>
      </c>
      <c r="I407" s="75">
        <f>MAX(0,(H407-Constantes!$D$14)*(1-EXP(-Constantes!$D$22)))</f>
        <v>0.77475419629239706</v>
      </c>
      <c r="J407" s="75">
        <f t="shared" si="66"/>
        <v>157.71632994827493</v>
      </c>
      <c r="K407" s="75">
        <f>MAX(0,(J407-Constantes!$D$13)*(1-EXP(-Constantes!$D$23)))</f>
        <v>0.57136342654935091</v>
      </c>
      <c r="L407" s="75">
        <f t="shared" si="67"/>
        <v>1.346117622841748</v>
      </c>
      <c r="M407" s="75">
        <f>0.0526*F407*Observaciones!$F406^1.218</f>
        <v>0</v>
      </c>
      <c r="N407" s="75">
        <f>M407*Constantes!$D$35</f>
        <v>0</v>
      </c>
      <c r="O407" s="75">
        <f t="shared" si="68"/>
        <v>0</v>
      </c>
      <c r="P407" s="15"/>
      <c r="Q407" s="74">
        <v>401</v>
      </c>
      <c r="R407" s="140">
        <f>ETo!$I406*((1-Constantes!$E$19)*ETo!$K406+ETo!$L406)</f>
        <v>2.6876721516458257</v>
      </c>
      <c r="S407" s="75">
        <f>MIN(R407*Constantes!$E$17,0.8*(AB406+Observaciones!$F406-Y407-AA407-Constantes!$D$14))</f>
        <v>1.7054914732945348</v>
      </c>
      <c r="T407" s="75">
        <f>IF(Observaciones!$F406&gt;0.05*Constantes!$E$18,((Observaciones!$F406-0.05*Constantes!$E$18)^2)/(Observaciones!$F406+0.95*Constantes!$E$18),0)</f>
        <v>0</v>
      </c>
      <c r="U407" s="75">
        <f>(T407*Escenarios!$E$9*10000)/1000</f>
        <v>0</v>
      </c>
      <c r="V407" s="75">
        <f>(Observaciones!$F406*Constantes!$E$28)/1000</f>
        <v>0</v>
      </c>
      <c r="W407" s="75">
        <f>(R407*Constantes!$E$28)/1000</f>
        <v>10.750688606583303</v>
      </c>
      <c r="X407" s="75">
        <f t="shared" si="69"/>
        <v>0</v>
      </c>
      <c r="Y407" s="75">
        <f>IF(X407&gt;Constantes!$E$29,1000*((X407-Constantes!$E$29)/(Escenarios!$E$9*10000)),0)</f>
        <v>0</v>
      </c>
      <c r="Z407" s="75">
        <f>W407*1000/Escenarios!$E$9/10000+S407</f>
        <v>1.7269928505077015</v>
      </c>
      <c r="AA407" s="75">
        <f>MAX(0,AB406+Observaciones!$F406-Y407-Constantes!$D$13)</f>
        <v>0</v>
      </c>
      <c r="AB407" s="75">
        <f>AB406+Observaciones!$F406-Y407-Z407-AA407-AC406</f>
        <v>63.515136224927815</v>
      </c>
      <c r="AC407" s="75">
        <f>MAX(0,(AB407-Constantes!$D$14)*(1-EXP(-Constantes!$D$22)))</f>
        <v>0.77117693325332093</v>
      </c>
      <c r="AD407" s="75">
        <f t="shared" si="70"/>
        <v>165.47873285798522</v>
      </c>
      <c r="AE407" s="75">
        <f>MAX(0,(AD407-Constantes!$D$13)*(1-EXP(-Constantes!$D$23)))</f>
        <v>0.62498226006774027</v>
      </c>
      <c r="AF407" s="75">
        <f t="shared" si="71"/>
        <v>1.3961591933210613</v>
      </c>
      <c r="AG407" s="75">
        <f>0.0526*Y407*Observaciones!$F406^1.218</f>
        <v>0</v>
      </c>
      <c r="AH407" s="75">
        <f>AG407*Constantes!$E$35</f>
        <v>0</v>
      </c>
      <c r="AI407" s="75">
        <f t="shared" si="72"/>
        <v>0</v>
      </c>
      <c r="AJ407" s="15"/>
      <c r="AK407" s="74">
        <v>401</v>
      </c>
      <c r="AL407" s="140">
        <f>ETo!$I406*((1-Constantes!$F$19)*ETo!$K406+ETo!$L406)</f>
        <v>2.6272852409854726</v>
      </c>
      <c r="AM407" s="75">
        <f>MIN(AL407*Constantes!$F$17,0.8*(AV406+Observaciones!$F406-AS407-AU407-Constantes!$D$14))</f>
        <v>1.6671723051003173</v>
      </c>
      <c r="AN407" s="75">
        <f>IF(Observaciones!$F406&gt;0.05*Constantes!$F$18,((Observaciones!$F406-0.05*Constantes!$F$18)^2)/(Observaciones!$F406+0.95*Constantes!$F$18),0)</f>
        <v>0</v>
      </c>
      <c r="AO407" s="75">
        <f>(AN407*Escenarios!$F$9*10000)/1000</f>
        <v>0</v>
      </c>
      <c r="AP407" s="75">
        <f>(Observaciones!$F406*Constantes!$F$28)/1000</f>
        <v>0</v>
      </c>
      <c r="AQ407" s="75">
        <f>(AL407*Constantes!$F$28)/1000</f>
        <v>2.6272852409854726</v>
      </c>
      <c r="AR407" s="75">
        <f t="shared" si="73"/>
        <v>0</v>
      </c>
      <c r="AS407" s="75">
        <f>IF(AR407&gt;Constantes!$F$29,1000*((AR407-Constantes!$F$29)/(Escenarios!$F$9*10000)),0)</f>
        <v>0</v>
      </c>
      <c r="AT407" s="75">
        <f>AQ407*1000/Escenarios!$F$9/10000+AM407</f>
        <v>1.6724268755822882</v>
      </c>
      <c r="AU407" s="75">
        <f>MAX(0,AV406+Observaciones!$F406-AS407-Constantes!$D$13)</f>
        <v>0</v>
      </c>
      <c r="AV407" s="75">
        <f>AV406+Observaciones!$F406-AS407-AT407-AU407-AW406</f>
        <v>64.185099575044319</v>
      </c>
      <c r="AW407" s="75">
        <f>MAX(0,(AV407-Constantes!$D$14)*(1-EXP(-Constantes!$D$22)))</f>
        <v>0.78040051667299382</v>
      </c>
      <c r="AX407" s="75">
        <f t="shared" si="74"/>
        <v>166.85152656459925</v>
      </c>
      <c r="AY407" s="75">
        <f>MAX(0,(AX407-Constantes!$D$13)*(1-EXP(-Constantes!$D$23)))</f>
        <v>0.63446483886018512</v>
      </c>
      <c r="AZ407" s="75">
        <f t="shared" si="75"/>
        <v>1.4148653555331789</v>
      </c>
      <c r="BA407" s="75">
        <f>0.0526*AS407*Observaciones!$F406^1.218</f>
        <v>0</v>
      </c>
      <c r="BB407" s="75">
        <f>BA407*Constantes!$F$35</f>
        <v>0</v>
      </c>
      <c r="BC407" s="75">
        <f t="shared" si="76"/>
        <v>0</v>
      </c>
      <c r="BD407" s="15"/>
      <c r="BE407" s="74">
        <v>401</v>
      </c>
      <c r="BF407" s="75">
        <f>0.0526*Observaciones!$F406^2.218</f>
        <v>0</v>
      </c>
      <c r="BG407" s="75">
        <f>IF(Observaciones!$F406&gt;0.05*$BK$7,((Observaciones!$F406-0.05*$BK$7)^2)/(Observaciones!$F406+0.95*$BK$7),0)</f>
        <v>0</v>
      </c>
      <c r="BH407" s="75">
        <f>0.0526*BG407*Observaciones!$F406^1.218</f>
        <v>0</v>
      </c>
      <c r="BI407" s="28"/>
      <c r="BJ407" s="28"/>
      <c r="BK407" s="103"/>
      <c r="BL407" s="38"/>
    </row>
    <row r="408" spans="2:64" s="2" customFormat="1">
      <c r="B408" s="37"/>
      <c r="C408" s="74">
        <v>402</v>
      </c>
      <c r="D408" s="140">
        <f>ETo!$I407*((1-Constantes!$D$19)*ETo!$K407+ETo!$L407)</f>
        <v>2.7259590652879733</v>
      </c>
      <c r="E408" s="75">
        <f>MIN(D408*Constantes!$D$17,0.8*(H407+Observaciones!$F407-F408-G408-Constantes!$D$14))</f>
        <v>1.7297868490216155</v>
      </c>
      <c r="F408" s="75">
        <f>IF(Observaciones!$F407&gt;0.05*Constantes!$D$18,((Observaciones!$F407-0.05*Constantes!$D$18)^2)/(Observaciones!$F407+0.95*Constantes!$D$18),0)</f>
        <v>0</v>
      </c>
      <c r="G408" s="75">
        <f>MAX(0,H407+Observaciones!$F407-F408-Constantes!$D$13)</f>
        <v>0</v>
      </c>
      <c r="H408" s="75">
        <f>H407+Observaciones!$F407-F408-E408-G408-I407</f>
        <v>61.27043292605795</v>
      </c>
      <c r="I408" s="75">
        <f>MAX(0,(H408-Constantes!$D$14)*(1-EXP(-Constantes!$D$22)))</f>
        <v>0.74027343961304803</v>
      </c>
      <c r="J408" s="75">
        <f t="shared" si="66"/>
        <v>157.14496652172559</v>
      </c>
      <c r="K408" s="75">
        <f>MAX(0,(J408-Constantes!$D$13)*(1-EXP(-Constantes!$D$23)))</f>
        <v>0.56741673107335056</v>
      </c>
      <c r="L408" s="75">
        <f t="shared" si="67"/>
        <v>1.3076901706863986</v>
      </c>
      <c r="M408" s="75">
        <f>0.0526*F408*Observaciones!$F407^1.218</f>
        <v>0</v>
      </c>
      <c r="N408" s="75">
        <f>M408*Constantes!$D$35</f>
        <v>0</v>
      </c>
      <c r="O408" s="75">
        <f t="shared" si="68"/>
        <v>0</v>
      </c>
      <c r="P408" s="15"/>
      <c r="Q408" s="74">
        <v>402</v>
      </c>
      <c r="R408" s="140">
        <f>ETo!$I407*((1-Constantes!$E$19)*ETo!$K407+ETo!$L407)</f>
        <v>2.7259590652879733</v>
      </c>
      <c r="S408" s="75">
        <f>MIN(R408*Constantes!$E$17,0.8*(AB407+Observaciones!$F407-Y408-AA408-Constantes!$D$14))</f>
        <v>1.7297868490216155</v>
      </c>
      <c r="T408" s="75">
        <f>IF(Observaciones!$F407&gt;0.05*Constantes!$E$18,((Observaciones!$F407-0.05*Constantes!$E$18)^2)/(Observaciones!$F407+0.95*Constantes!$E$18),0)</f>
        <v>0</v>
      </c>
      <c r="U408" s="75">
        <f>(T408*Escenarios!$E$9*10000)/1000</f>
        <v>0</v>
      </c>
      <c r="V408" s="75">
        <f>(Observaciones!$F407*Constantes!$E$28)/1000</f>
        <v>0</v>
      </c>
      <c r="W408" s="75">
        <f>(R408*Constantes!$E$28)/1000</f>
        <v>10.903836261151893</v>
      </c>
      <c r="X408" s="75">
        <f t="shared" si="69"/>
        <v>0</v>
      </c>
      <c r="Y408" s="75">
        <f>IF(X408&gt;Constantes!$E$29,1000*((X408-Constantes!$E$29)/(Escenarios!$E$9*10000)),0)</f>
        <v>0</v>
      </c>
      <c r="Z408" s="75">
        <f>W408*1000/Escenarios!$E$9/10000+S408</f>
        <v>1.7515945215439193</v>
      </c>
      <c r="AA408" s="75">
        <f>MAX(0,AB407+Observaciones!$F407-Y408-Constantes!$D$13)</f>
        <v>0</v>
      </c>
      <c r="AB408" s="75">
        <f>AB407+Observaciones!$F407-Y408-Z408-AA408-AC407</f>
        <v>60.992364770130571</v>
      </c>
      <c r="AC408" s="75">
        <f>MAX(0,(AB408-Constantes!$D$14)*(1-EXP(-Constantes!$D$22)))</f>
        <v>0.73644519313940915</v>
      </c>
      <c r="AD408" s="75">
        <f t="shared" si="70"/>
        <v>164.85375059791747</v>
      </c>
      <c r="AE408" s="75">
        <f>MAX(0,(AD408-Constantes!$D$13)*(1-EXP(-Constantes!$D$23)))</f>
        <v>0.62066519225455075</v>
      </c>
      <c r="AF408" s="75">
        <f t="shared" si="71"/>
        <v>1.3571103853939599</v>
      </c>
      <c r="AG408" s="75">
        <f>0.0526*Y408*Observaciones!$F407^1.218</f>
        <v>0</v>
      </c>
      <c r="AH408" s="75">
        <f>AG408*Constantes!$E$35</f>
        <v>0</v>
      </c>
      <c r="AI408" s="75">
        <f t="shared" si="72"/>
        <v>0</v>
      </c>
      <c r="AJ408" s="15"/>
      <c r="AK408" s="74">
        <v>402</v>
      </c>
      <c r="AL408" s="140">
        <f>ETo!$I407*((1-Constantes!$F$19)*ETo!$K407+ETo!$L407)</f>
        <v>2.664874230640212</v>
      </c>
      <c r="AM408" s="75">
        <f>MIN(AL408*Constantes!$F$17,0.8*(AV407+Observaciones!$F407-AS408-AU408-Constantes!$D$14))</f>
        <v>1.6910248056021577</v>
      </c>
      <c r="AN408" s="75">
        <f>IF(Observaciones!$F407&gt;0.05*Constantes!$F$18,((Observaciones!$F407-0.05*Constantes!$F$18)^2)/(Observaciones!$F407+0.95*Constantes!$F$18),0)</f>
        <v>0</v>
      </c>
      <c r="AO408" s="75">
        <f>(AN408*Escenarios!$F$9*10000)/1000</f>
        <v>0</v>
      </c>
      <c r="AP408" s="75">
        <f>(Observaciones!$F407*Constantes!$F$28)/1000</f>
        <v>0</v>
      </c>
      <c r="AQ408" s="75">
        <f>(AL408*Constantes!$F$28)/1000</f>
        <v>2.664874230640212</v>
      </c>
      <c r="AR408" s="75">
        <f t="shared" si="73"/>
        <v>0</v>
      </c>
      <c r="AS408" s="75">
        <f>IF(AR408&gt;Constantes!$F$29,1000*((AR408-Constantes!$F$29)/(Escenarios!$F$9*10000)),0)</f>
        <v>0</v>
      </c>
      <c r="AT408" s="75">
        <f>AQ408*1000/Escenarios!$F$9/10000+AM408</f>
        <v>1.6963545540634382</v>
      </c>
      <c r="AU408" s="75">
        <f>MAX(0,AV407+Observaciones!$F407-AS408-Constantes!$D$13)</f>
        <v>0</v>
      </c>
      <c r="AV408" s="75">
        <f>AV407+Observaciones!$F407-AS408-AT408-AU408-AW407</f>
        <v>61.708344504307888</v>
      </c>
      <c r="AW408" s="75">
        <f>MAX(0,(AV408-Constantes!$D$14)*(1-EXP(-Constantes!$D$22)))</f>
        <v>0.7463022977165944</v>
      </c>
      <c r="AX408" s="75">
        <f t="shared" si="74"/>
        <v>166.21706172573906</v>
      </c>
      <c r="AY408" s="75">
        <f>MAX(0,(AX408-Constantes!$D$13)*(1-EXP(-Constantes!$D$23)))</f>
        <v>0.63008227009071804</v>
      </c>
      <c r="AZ408" s="75">
        <f t="shared" si="75"/>
        <v>1.3763845678073126</v>
      </c>
      <c r="BA408" s="75">
        <f>0.0526*AS408*Observaciones!$F407^1.218</f>
        <v>0</v>
      </c>
      <c r="BB408" s="75">
        <f>BA408*Constantes!$F$35</f>
        <v>0</v>
      </c>
      <c r="BC408" s="75">
        <f t="shared" si="76"/>
        <v>0</v>
      </c>
      <c r="BD408" s="15"/>
      <c r="BE408" s="74">
        <v>402</v>
      </c>
      <c r="BF408" s="75">
        <f>0.0526*Observaciones!$F407^2.218</f>
        <v>0</v>
      </c>
      <c r="BG408" s="75">
        <f>IF(Observaciones!$F407&gt;0.05*$BK$7,((Observaciones!$F407-0.05*$BK$7)^2)/(Observaciones!$F407+0.95*$BK$7),0)</f>
        <v>0</v>
      </c>
      <c r="BH408" s="75">
        <f>0.0526*BG408*Observaciones!$F407^1.218</f>
        <v>0</v>
      </c>
      <c r="BI408" s="28"/>
      <c r="BJ408" s="28"/>
      <c r="BK408" s="103"/>
      <c r="BL408" s="38"/>
    </row>
    <row r="409" spans="2:64" s="2" customFormat="1">
      <c r="B409" s="37"/>
      <c r="C409" s="74">
        <v>403</v>
      </c>
      <c r="D409" s="140">
        <f>ETo!$I408*((1-Constantes!$D$19)*ETo!$K408+ETo!$L408)</f>
        <v>2.6654496823919005</v>
      </c>
      <c r="E409" s="75">
        <f>MIN(D409*Constantes!$D$17,0.8*(H408+Observaciones!$F408-F409-G409-Constantes!$D$14))</f>
        <v>1.6913899647437576</v>
      </c>
      <c r="F409" s="75">
        <f>IF(Observaciones!$F408&gt;0.05*Constantes!$D$18,((Observaciones!$F408-0.05*Constantes!$D$18)^2)/(Observaciones!$F408+0.95*Constantes!$D$18),0)</f>
        <v>0.76908521020202159</v>
      </c>
      <c r="G409" s="75">
        <f>MAX(0,H408+Observaciones!$F408-F409-Constantes!$D$13)</f>
        <v>0</v>
      </c>
      <c r="H409" s="75">
        <f>H408+Observaciones!$F408-F409-E409-G409-I408</f>
        <v>71.569684311499117</v>
      </c>
      <c r="I409" s="75">
        <f>MAX(0,(H409-Constantes!$D$14)*(1-EXP(-Constantes!$D$22)))</f>
        <v>0.88206627693359618</v>
      </c>
      <c r="J409" s="75">
        <f t="shared" si="66"/>
        <v>156.57754979065226</v>
      </c>
      <c r="K409" s="75">
        <f>MAX(0,(J409-Constantes!$D$13)*(1-EXP(-Constantes!$D$23)))</f>
        <v>0.56349729741435928</v>
      </c>
      <c r="L409" s="75">
        <f t="shared" si="67"/>
        <v>2.2146487845499769</v>
      </c>
      <c r="M409" s="75">
        <f>0.0526*F409*Observaciones!$F408^1.218</f>
        <v>0.96317839850754083</v>
      </c>
      <c r="N409" s="75">
        <f>M409*Constantes!$D$35</f>
        <v>4.4237816007844924E-3</v>
      </c>
      <c r="O409" s="75">
        <f t="shared" si="68"/>
        <v>199.75093259238471</v>
      </c>
      <c r="P409" s="15"/>
      <c r="Q409" s="74">
        <v>403</v>
      </c>
      <c r="R409" s="140">
        <f>ETo!$I408*((1-Constantes!$E$19)*ETo!$K408+ETo!$L408)</f>
        <v>2.6654496823919005</v>
      </c>
      <c r="S409" s="75">
        <f>MIN(R409*Constantes!$E$17,0.8*(AB408+Observaciones!$F408-Y409-AA409-Constantes!$D$14))</f>
        <v>1.6913899647437576</v>
      </c>
      <c r="T409" s="75">
        <f>IF(Observaciones!$F408&gt;0.05*Constantes!$E$18,((Observaciones!$F408-0.05*Constantes!$E$18)^2)/(Observaciones!$F408+0.95*Constantes!$E$18),0)</f>
        <v>0.76908521020202159</v>
      </c>
      <c r="U409" s="75">
        <f>(T409*Escenarios!$E$9*10000)/1000</f>
        <v>384.54260510101079</v>
      </c>
      <c r="V409" s="75">
        <f>(Observaciones!$F408*Constantes!$E$28)/1000</f>
        <v>54</v>
      </c>
      <c r="W409" s="75">
        <f>(R409*Constantes!$E$28)/1000</f>
        <v>10.661798729567602</v>
      </c>
      <c r="X409" s="75">
        <f t="shared" si="69"/>
        <v>427.88080637144321</v>
      </c>
      <c r="Y409" s="75">
        <f>IF(X409&gt;Constantes!$E$29,1000*((X409-Constantes!$E$29)/(Escenarios!$E$9*10000)),0)</f>
        <v>0</v>
      </c>
      <c r="Z409" s="75">
        <f>W409*1000/Escenarios!$E$9/10000+S409</f>
        <v>1.7127135622028928</v>
      </c>
      <c r="AA409" s="75">
        <f>MAX(0,AB408+Observaciones!$F408-Y409-Constantes!$D$13)</f>
        <v>0</v>
      </c>
      <c r="AB409" s="75">
        <f>AB408+Observaciones!$F408-Y409-Z409-AA409-AC408</f>
        <v>72.043206014788268</v>
      </c>
      <c r="AC409" s="75">
        <f>MAX(0,(AB409-Constantes!$D$14)*(1-EXP(-Constantes!$D$22)))</f>
        <v>0.88858539015158577</v>
      </c>
      <c r="AD409" s="75">
        <f t="shared" si="70"/>
        <v>164.23308540566291</v>
      </c>
      <c r="AE409" s="75">
        <f>MAX(0,(AD409-Constantes!$D$13)*(1-EXP(-Constantes!$D$23)))</f>
        <v>0.61637794460697937</v>
      </c>
      <c r="AF409" s="75">
        <f t="shared" si="71"/>
        <v>1.5049633347585651</v>
      </c>
      <c r="AG409" s="75">
        <f>0.0526*Y409*Observaciones!$F408^1.218</f>
        <v>0</v>
      </c>
      <c r="AH409" s="75">
        <f>AG409*Constantes!$E$35</f>
        <v>0</v>
      </c>
      <c r="AI409" s="75">
        <f t="shared" si="72"/>
        <v>0</v>
      </c>
      <c r="AJ409" s="15"/>
      <c r="AK409" s="74">
        <v>403</v>
      </c>
      <c r="AL409" s="140">
        <f>ETo!$I408*((1-Constantes!$F$19)*ETo!$K408+ETo!$L408)</f>
        <v>2.6054666733936065</v>
      </c>
      <c r="AM409" s="75">
        <f>MIN(AL409*Constantes!$F$17,0.8*(AV408+Observaciones!$F408-AS409-AU409-Constantes!$D$14))</f>
        <v>1.6533270967237519</v>
      </c>
      <c r="AN409" s="75">
        <f>IF(Observaciones!$F408&gt;0.05*Constantes!$F$18,((Observaciones!$F408-0.05*Constantes!$F$18)^2)/(Observaciones!$F408+0.95*Constantes!$F$18),0)</f>
        <v>0.52057884761385997</v>
      </c>
      <c r="AO409" s="75">
        <f>(AN409*Escenarios!$F$9*10000)/1000</f>
        <v>260.28942380693002</v>
      </c>
      <c r="AP409" s="75">
        <f>(Observaciones!$F408*Constantes!$F$28)/1000</f>
        <v>13.5</v>
      </c>
      <c r="AQ409" s="75">
        <f>(AL409*Constantes!$F$28)/1000</f>
        <v>2.6054666733936065</v>
      </c>
      <c r="AR409" s="75">
        <f t="shared" si="73"/>
        <v>271.18395713353641</v>
      </c>
      <c r="AS409" s="75">
        <f>IF(AR409&gt;Constantes!$F$29,1000*((AR409-Constantes!$F$29)/(Escenarios!$F$9*10000)),0)</f>
        <v>0.28501497309060225</v>
      </c>
      <c r="AT409" s="75">
        <f>AQ409*1000/Escenarios!$F$9/10000+AM409</f>
        <v>1.658538030070539</v>
      </c>
      <c r="AU409" s="75">
        <f>MAX(0,AV408+Observaciones!$F408-AS409-Constantes!$D$13)</f>
        <v>0</v>
      </c>
      <c r="AV409" s="75">
        <f>AV408+Observaciones!$F408-AS409-AT409-AU409-AW408</f>
        <v>72.51848920343015</v>
      </c>
      <c r="AW409" s="75">
        <f>MAX(0,(AV409-Constantes!$D$14)*(1-EXP(-Constantes!$D$22)))</f>
        <v>0.8951287542589571</v>
      </c>
      <c r="AX409" s="75">
        <f t="shared" si="74"/>
        <v>165.58697945564833</v>
      </c>
      <c r="AY409" s="75">
        <f>MAX(0,(AX409-Constantes!$D$13)*(1-EXP(-Constantes!$D$23)))</f>
        <v>0.62572997393502361</v>
      </c>
      <c r="AZ409" s="75">
        <f t="shared" si="75"/>
        <v>1.8058737012845829</v>
      </c>
      <c r="BA409" s="75">
        <f>0.0526*AS409*Observaciones!$F408^1.218</f>
        <v>0.35694388825909901</v>
      </c>
      <c r="BB409" s="75">
        <f>BA409*Constantes!$F$35</f>
        <v>5.5762156863739401E-4</v>
      </c>
      <c r="BC409" s="75">
        <f t="shared" si="76"/>
        <v>30.878215250642267</v>
      </c>
      <c r="BD409" s="15"/>
      <c r="BE409" s="74">
        <v>403</v>
      </c>
      <c r="BF409" s="75">
        <f>0.0526*Observaciones!$F408^2.218</f>
        <v>16.906980146499279</v>
      </c>
      <c r="BG409" s="75">
        <f>IF(Observaciones!$F408&gt;0.05*$BK$7,((Observaciones!$F408-0.05*$BK$7)^2)/(Observaciones!$F408+0.95*$BK$7),0)</f>
        <v>2.9844081425480202</v>
      </c>
      <c r="BH409" s="75">
        <f>0.0526*BG409*Observaciones!$F408^1.218</f>
        <v>3.7375799418600115</v>
      </c>
      <c r="BI409" s="28"/>
      <c r="BJ409" s="28"/>
      <c r="BK409" s="103"/>
      <c r="BL409" s="38"/>
    </row>
    <row r="410" spans="2:64" s="2" customFormat="1">
      <c r="B410" s="37"/>
      <c r="C410" s="74">
        <v>404</v>
      </c>
      <c r="D410" s="140">
        <f>ETo!$I409*((1-Constantes!$D$19)*ETo!$K409+ETo!$L409)</f>
        <v>2.6901315253192504</v>
      </c>
      <c r="E410" s="75">
        <f>MIN(D410*Constantes!$D$17,0.8*(H409+Observaciones!$F409-F410-G410-Constantes!$D$14))</f>
        <v>1.7070520954958335</v>
      </c>
      <c r="F410" s="75">
        <f>IF(Observaciones!$F409&gt;0.05*Constantes!$D$18,((Observaciones!$F409-0.05*Constantes!$D$18)^2)/(Observaciones!$F409+0.95*Constantes!$D$18),0)</f>
        <v>0</v>
      </c>
      <c r="G410" s="75">
        <f>MAX(0,H409+Observaciones!$F409-F410-Constantes!$D$13)</f>
        <v>0</v>
      </c>
      <c r="H410" s="75">
        <f>H409+Observaciones!$F409-F410-E410-G410-I409</f>
        <v>68.980565939069677</v>
      </c>
      <c r="I410" s="75">
        <f>MAX(0,(H410-Constantes!$D$14)*(1-EXP(-Constantes!$D$22)))</f>
        <v>0.84642111919868723</v>
      </c>
      <c r="J410" s="75">
        <f t="shared" si="66"/>
        <v>156.0140524932379</v>
      </c>
      <c r="K410" s="75">
        <f>MAX(0,(J410-Constantes!$D$13)*(1-EXP(-Constantes!$D$23)))</f>
        <v>0.55960493726125171</v>
      </c>
      <c r="L410" s="75">
        <f t="shared" si="67"/>
        <v>1.4060260564599389</v>
      </c>
      <c r="M410" s="75">
        <f>0.0526*F410*Observaciones!$F409^1.218</f>
        <v>0</v>
      </c>
      <c r="N410" s="75">
        <f>M410*Constantes!$D$35</f>
        <v>0</v>
      </c>
      <c r="O410" s="75">
        <f t="shared" si="68"/>
        <v>0</v>
      </c>
      <c r="P410" s="15"/>
      <c r="Q410" s="74">
        <v>404</v>
      </c>
      <c r="R410" s="140">
        <f>ETo!$I409*((1-Constantes!$E$19)*ETo!$K409+ETo!$L409)</f>
        <v>2.6901315253192504</v>
      </c>
      <c r="S410" s="75">
        <f>MIN(R410*Constantes!$E$17,0.8*(AB409+Observaciones!$F409-Y410-AA410-Constantes!$D$14))</f>
        <v>1.7070520954958335</v>
      </c>
      <c r="T410" s="75">
        <f>IF(Observaciones!$F409&gt;0.05*Constantes!$E$18,((Observaciones!$F409-0.05*Constantes!$E$18)^2)/(Observaciones!$F409+0.95*Constantes!$E$18),0)</f>
        <v>0</v>
      </c>
      <c r="U410" s="75">
        <f>(T410*Escenarios!$E$9*10000)/1000</f>
        <v>0</v>
      </c>
      <c r="V410" s="75">
        <f>(Observaciones!$F409*Constantes!$E$28)/1000</f>
        <v>0</v>
      </c>
      <c r="W410" s="75">
        <f>(R410*Constantes!$E$28)/1000</f>
        <v>10.760526101277001</v>
      </c>
      <c r="X410" s="75">
        <f t="shared" si="69"/>
        <v>0</v>
      </c>
      <c r="Y410" s="75">
        <f>IF(X410&gt;Constantes!$E$29,1000*((X410-Constantes!$E$29)/(Escenarios!$E$9*10000)),0)</f>
        <v>0</v>
      </c>
      <c r="Z410" s="75">
        <f>W410*1000/Escenarios!$E$9/10000+S410</f>
        <v>1.7285731476983874</v>
      </c>
      <c r="AA410" s="75">
        <f>MAX(0,AB409+Observaciones!$F409-Y410-Constantes!$D$13)</f>
        <v>0</v>
      </c>
      <c r="AB410" s="75">
        <f>AB409+Observaciones!$F409-Y410-Z410-AA410-AC409</f>
        <v>69.426047476938294</v>
      </c>
      <c r="AC410" s="75">
        <f>MAX(0,(AB410-Constantes!$D$14)*(1-EXP(-Constantes!$D$22)))</f>
        <v>0.85255419517327724</v>
      </c>
      <c r="AD410" s="75">
        <f t="shared" si="70"/>
        <v>163.61670746105594</v>
      </c>
      <c r="AE410" s="75">
        <f>MAX(0,(AD410-Constantes!$D$13)*(1-EXP(-Constantes!$D$23)))</f>
        <v>0.61212031114209631</v>
      </c>
      <c r="AF410" s="75">
        <f t="shared" si="71"/>
        <v>1.4646745063153737</v>
      </c>
      <c r="AG410" s="75">
        <f>0.0526*Y410*Observaciones!$F409^1.218</f>
        <v>0</v>
      </c>
      <c r="AH410" s="75">
        <f>AG410*Constantes!$E$35</f>
        <v>0</v>
      </c>
      <c r="AI410" s="75">
        <f t="shared" si="72"/>
        <v>0</v>
      </c>
      <c r="AJ410" s="15"/>
      <c r="AK410" s="74">
        <v>404</v>
      </c>
      <c r="AL410" s="140">
        <f>ETo!$I409*((1-Constantes!$F$19)*ETo!$K409+ETo!$L409)</f>
        <v>2.6296900998562394</v>
      </c>
      <c r="AM410" s="75">
        <f>MIN(AL410*Constantes!$F$17,0.8*(AV409+Observaciones!$F409-AS410-AU410-Constantes!$D$14))</f>
        <v>1.6686983343431541</v>
      </c>
      <c r="AN410" s="75">
        <f>IF(Observaciones!$F409&gt;0.05*Constantes!$F$18,((Observaciones!$F409-0.05*Constantes!$F$18)^2)/(Observaciones!$F409+0.95*Constantes!$F$18),0)</f>
        <v>0</v>
      </c>
      <c r="AO410" s="75">
        <f>(AN410*Escenarios!$F$9*10000)/1000</f>
        <v>0</v>
      </c>
      <c r="AP410" s="75">
        <f>(Observaciones!$F409*Constantes!$F$28)/1000</f>
        <v>0</v>
      </c>
      <c r="AQ410" s="75">
        <f>(AL410*Constantes!$F$28)/1000</f>
        <v>2.6296900998562394</v>
      </c>
      <c r="AR410" s="75">
        <f t="shared" si="73"/>
        <v>0</v>
      </c>
      <c r="AS410" s="75">
        <f>IF(AR410&gt;Constantes!$F$29,1000*((AR410-Constantes!$F$29)/(Escenarios!$F$9*10000)),0)</f>
        <v>0</v>
      </c>
      <c r="AT410" s="75">
        <f>AQ410*1000/Escenarios!$F$9/10000+AM410</f>
        <v>1.6739577145428666</v>
      </c>
      <c r="AU410" s="75">
        <f>MAX(0,AV409+Observaciones!$F409-AS410-Constantes!$D$13)</f>
        <v>0</v>
      </c>
      <c r="AV410" s="75">
        <f>AV409+Observaciones!$F409-AS410-AT410-AU410-AW409</f>
        <v>69.949402734628322</v>
      </c>
      <c r="AW410" s="75">
        <f>MAX(0,(AV410-Constantes!$D$14)*(1-EXP(-Constantes!$D$22)))</f>
        <v>0.85975938166085009</v>
      </c>
      <c r="AX410" s="75">
        <f t="shared" si="74"/>
        <v>164.96124948171331</v>
      </c>
      <c r="AY410" s="75">
        <f>MAX(0,(AX410-Constantes!$D$13)*(1-EXP(-Constantes!$D$23)))</f>
        <v>0.62140774128488407</v>
      </c>
      <c r="AZ410" s="75">
        <f t="shared" si="75"/>
        <v>1.4811671229457342</v>
      </c>
      <c r="BA410" s="75">
        <f>0.0526*AS410*Observaciones!$F409^1.218</f>
        <v>0</v>
      </c>
      <c r="BB410" s="75">
        <f>BA410*Constantes!$F$35</f>
        <v>0</v>
      </c>
      <c r="BC410" s="75">
        <f t="shared" si="76"/>
        <v>0</v>
      </c>
      <c r="BD410" s="15"/>
      <c r="BE410" s="74">
        <v>404</v>
      </c>
      <c r="BF410" s="75">
        <f>0.0526*Observaciones!$F409^2.218</f>
        <v>0</v>
      </c>
      <c r="BG410" s="75">
        <f>IF(Observaciones!$F409&gt;0.05*$BK$7,((Observaciones!$F409-0.05*$BK$7)^2)/(Observaciones!$F409+0.95*$BK$7),0)</f>
        <v>0</v>
      </c>
      <c r="BH410" s="75">
        <f>0.0526*BG410*Observaciones!$F409^1.218</f>
        <v>0</v>
      </c>
      <c r="BI410" s="28"/>
      <c r="BJ410" s="28"/>
      <c r="BK410" s="103"/>
      <c r="BL410" s="38"/>
    </row>
    <row r="411" spans="2:64" s="2" customFormat="1">
      <c r="B411" s="37"/>
      <c r="C411" s="74">
        <v>405</v>
      </c>
      <c r="D411" s="140">
        <f>ETo!$I410*((1-Constantes!$D$19)*ETo!$K410+ETo!$L410)</f>
        <v>2.5339064231932182</v>
      </c>
      <c r="E411" s="75">
        <f>MIN(D411*Constantes!$D$17,0.8*(H410+Observaciones!$F410-F411-G411-Constantes!$D$14))</f>
        <v>1.6079177649089136</v>
      </c>
      <c r="F411" s="75">
        <f>IF(Observaciones!$F410&gt;0.05*Constantes!$D$18,((Observaciones!$F410-0.05*Constantes!$D$18)^2)/(Observaciones!$F410+0.95*Constantes!$D$18),0)</f>
        <v>0</v>
      </c>
      <c r="G411" s="75">
        <f>MAX(0,H410+Observaciones!$F410-F411-Constantes!$D$13)</f>
        <v>0</v>
      </c>
      <c r="H411" s="75">
        <f>H410+Observaciones!$F410-F411-E411-G411-I410</f>
        <v>68.526227054962078</v>
      </c>
      <c r="I411" s="75">
        <f>MAX(0,(H411-Constantes!$D$14)*(1-EXP(-Constantes!$D$22)))</f>
        <v>0.84016610152102045</v>
      </c>
      <c r="J411" s="75">
        <f t="shared" si="66"/>
        <v>155.45444755597666</v>
      </c>
      <c r="K411" s="75">
        <f>MAX(0,(J411-Constantes!$D$13)*(1-EXP(-Constantes!$D$23)))</f>
        <v>0.55573946360366244</v>
      </c>
      <c r="L411" s="75">
        <f t="shared" si="67"/>
        <v>1.395905565124683</v>
      </c>
      <c r="M411" s="75">
        <f>0.0526*F411*Observaciones!$F410^1.218</f>
        <v>0</v>
      </c>
      <c r="N411" s="75">
        <f>M411*Constantes!$D$35</f>
        <v>0</v>
      </c>
      <c r="O411" s="75">
        <f t="shared" si="68"/>
        <v>0</v>
      </c>
      <c r="P411" s="15"/>
      <c r="Q411" s="74">
        <v>405</v>
      </c>
      <c r="R411" s="140">
        <f>ETo!$I410*((1-Constantes!$E$19)*ETo!$K410+ETo!$L410)</f>
        <v>2.5339064231932182</v>
      </c>
      <c r="S411" s="75">
        <f>MIN(R411*Constantes!$E$17,0.8*(AB410+Observaciones!$F410-Y411-AA411-Constantes!$D$14))</f>
        <v>1.6079177649089136</v>
      </c>
      <c r="T411" s="75">
        <f>IF(Observaciones!$F410&gt;0.05*Constantes!$E$18,((Observaciones!$F410-0.05*Constantes!$E$18)^2)/(Observaciones!$F410+0.95*Constantes!$E$18),0)</f>
        <v>0</v>
      </c>
      <c r="U411" s="75">
        <f>(T411*Escenarios!$E$9*10000)/1000</f>
        <v>0</v>
      </c>
      <c r="V411" s="75">
        <f>(Observaciones!$F410*Constantes!$E$28)/1000</f>
        <v>8</v>
      </c>
      <c r="W411" s="75">
        <f>(R411*Constantes!$E$28)/1000</f>
        <v>10.135625692772873</v>
      </c>
      <c r="X411" s="75">
        <f t="shared" si="69"/>
        <v>0</v>
      </c>
      <c r="Y411" s="75">
        <f>IF(X411&gt;Constantes!$E$29,1000*((X411-Constantes!$E$29)/(Escenarios!$E$9*10000)),0)</f>
        <v>0</v>
      </c>
      <c r="Z411" s="75">
        <f>W411*1000/Escenarios!$E$9/10000+S411</f>
        <v>1.6281890162944592</v>
      </c>
      <c r="AA411" s="75">
        <f>MAX(0,AB410+Observaciones!$F410-Y411-Constantes!$D$13)</f>
        <v>0</v>
      </c>
      <c r="AB411" s="75">
        <f>AB410+Observaciones!$F410-Y411-Z411-AA411-AC410</f>
        <v>68.945304265470554</v>
      </c>
      <c r="AC411" s="75">
        <f>MAX(0,(AB411-Constantes!$D$14)*(1-EXP(-Constantes!$D$22)))</f>
        <v>0.84593566131818942</v>
      </c>
      <c r="AD411" s="75">
        <f t="shared" si="70"/>
        <v>163.00458714991385</v>
      </c>
      <c r="AE411" s="75">
        <f>MAX(0,(AD411-Constantes!$D$13)*(1-EXP(-Constantes!$D$23)))</f>
        <v>0.60789208729979927</v>
      </c>
      <c r="AF411" s="75">
        <f t="shared" si="71"/>
        <v>1.4538277486179887</v>
      </c>
      <c r="AG411" s="75">
        <f>0.0526*Y411*Observaciones!$F410^1.218</f>
        <v>0</v>
      </c>
      <c r="AH411" s="75">
        <f>AG411*Constantes!$E$35</f>
        <v>0</v>
      </c>
      <c r="AI411" s="75">
        <f t="shared" si="72"/>
        <v>0</v>
      </c>
      <c r="AJ411" s="15"/>
      <c r="AK411" s="74">
        <v>405</v>
      </c>
      <c r="AL411" s="140">
        <f>ETo!$I410*((1-Constantes!$F$19)*ETo!$K410+ETo!$L410)</f>
        <v>2.4764432471237674</v>
      </c>
      <c r="AM411" s="75">
        <f>MIN(AL411*Constantes!$F$17,0.8*(AV410+Observaciones!$F410-AS411-AU411-Constantes!$D$14))</f>
        <v>1.5714538841655508</v>
      </c>
      <c r="AN411" s="75">
        <f>IF(Observaciones!$F410&gt;0.05*Constantes!$F$18,((Observaciones!$F410-0.05*Constantes!$F$18)^2)/(Observaciones!$F410+0.95*Constantes!$F$18),0)</f>
        <v>0</v>
      </c>
      <c r="AO411" s="75">
        <f>(AN411*Escenarios!$F$9*10000)/1000</f>
        <v>0</v>
      </c>
      <c r="AP411" s="75">
        <f>(Observaciones!$F410*Constantes!$F$28)/1000</f>
        <v>2</v>
      </c>
      <c r="AQ411" s="75">
        <f>(AL411*Constantes!$F$28)/1000</f>
        <v>2.4764432471237674</v>
      </c>
      <c r="AR411" s="75">
        <f t="shared" si="73"/>
        <v>0</v>
      </c>
      <c r="AS411" s="75">
        <f>IF(AR411&gt;Constantes!$F$29,1000*((AR411-Constantes!$F$29)/(Escenarios!$F$9*10000)),0)</f>
        <v>0</v>
      </c>
      <c r="AT411" s="75">
        <f>AQ411*1000/Escenarios!$F$9/10000+AM411</f>
        <v>1.5764067706597984</v>
      </c>
      <c r="AU411" s="75">
        <f>MAX(0,AV410+Observaciones!$F410-AS411-Constantes!$D$13)</f>
        <v>0</v>
      </c>
      <c r="AV411" s="75">
        <f>AV410+Observaciones!$F410-AS411-AT411-AU411-AW410</f>
        <v>69.51323658230767</v>
      </c>
      <c r="AW411" s="75">
        <f>MAX(0,(AV411-Constantes!$D$14)*(1-EXP(-Constantes!$D$22)))</f>
        <v>0.85375455335185713</v>
      </c>
      <c r="AX411" s="75">
        <f t="shared" si="74"/>
        <v>164.33984174042843</v>
      </c>
      <c r="AY411" s="75">
        <f>MAX(0,(AX411-Constantes!$D$13)*(1-EXP(-Constantes!$D$23)))</f>
        <v>0.61711536447649751</v>
      </c>
      <c r="AZ411" s="75">
        <f t="shared" si="75"/>
        <v>1.4708699178283546</v>
      </c>
      <c r="BA411" s="75">
        <f>0.0526*AS411*Observaciones!$F410^1.218</f>
        <v>0</v>
      </c>
      <c r="BB411" s="75">
        <f>BA411*Constantes!$F$35</f>
        <v>0</v>
      </c>
      <c r="BC411" s="75">
        <f t="shared" si="76"/>
        <v>0</v>
      </c>
      <c r="BD411" s="15"/>
      <c r="BE411" s="74">
        <v>405</v>
      </c>
      <c r="BF411" s="75">
        <f>0.0526*Observaciones!$F410^2.218</f>
        <v>0.24472045674166781</v>
      </c>
      <c r="BG411" s="75">
        <f>IF(Observaciones!$F410&gt;0.05*$BK$7,((Observaciones!$F410-0.05*$BK$7)^2)/(Observaciones!$F410+0.95*$BK$7),0)</f>
        <v>2.0605192437462322E-3</v>
      </c>
      <c r="BH411" s="75">
        <f>0.0526*BG411*Observaciones!$F410^1.218</f>
        <v>2.5212560522728692E-4</v>
      </c>
      <c r="BI411" s="28"/>
      <c r="BJ411" s="28"/>
      <c r="BK411" s="103"/>
      <c r="BL411" s="38"/>
    </row>
    <row r="412" spans="2:64" s="2" customFormat="1">
      <c r="B412" s="37"/>
      <c r="C412" s="74">
        <v>406</v>
      </c>
      <c r="D412" s="140">
        <f>ETo!$I411*((1-Constantes!$D$19)*ETo!$K411+ETo!$L411)</f>
        <v>2.5822416933639669</v>
      </c>
      <c r="E412" s="75">
        <f>MIN(D412*Constantes!$D$17,0.8*(H411+Observaciones!$F411-F412-G412-Constantes!$D$14))</f>
        <v>1.6385894341023155</v>
      </c>
      <c r="F412" s="75">
        <f>IF(Observaciones!$F411&gt;0.05*Constantes!$D$18,((Observaciones!$F411-0.05*Constantes!$D$18)^2)/(Observaciones!$F411+0.95*Constantes!$D$18),0)</f>
        <v>2.670410662250946</v>
      </c>
      <c r="G412" s="75">
        <f>MAX(0,H411+Observaciones!$F411-F412-Constantes!$D$13)</f>
        <v>12.655816392711131</v>
      </c>
      <c r="H412" s="75">
        <f>H411+Observaciones!$F411-F412-E412-G412-I411</f>
        <v>72.521244464376664</v>
      </c>
      <c r="I412" s="75">
        <f>MAX(0,(H412-Constantes!$D$14)*(1-EXP(-Constantes!$D$22)))</f>
        <v>0.89516668675060573</v>
      </c>
      <c r="J412" s="75">
        <f t="shared" si="66"/>
        <v>167.55452448508413</v>
      </c>
      <c r="K412" s="75">
        <f>MAX(0,(J412-Constantes!$D$13)*(1-EXP(-Constantes!$D$23)))</f>
        <v>0.63932080020368864</v>
      </c>
      <c r="L412" s="75">
        <f t="shared" si="67"/>
        <v>4.2048981492052402</v>
      </c>
      <c r="M412" s="75">
        <f>0.0526*F412*Observaciones!$F411^1.218</f>
        <v>5.9952018080705516</v>
      </c>
      <c r="N412" s="75">
        <f>M412*Constantes!$D$35</f>
        <v>2.7535359485457551E-2</v>
      </c>
      <c r="O412" s="75">
        <f t="shared" si="68"/>
        <v>654.84010571485442</v>
      </c>
      <c r="P412" s="15"/>
      <c r="Q412" s="74">
        <v>406</v>
      </c>
      <c r="R412" s="140">
        <f>ETo!$I411*((1-Constantes!$E$19)*ETo!$K411+ETo!$L411)</f>
        <v>2.5822416933639669</v>
      </c>
      <c r="S412" s="75">
        <f>MIN(R412*Constantes!$E$17,0.8*(AB411+Observaciones!$F411-Y412-AA412-Constantes!$D$14))</f>
        <v>1.6385894341023155</v>
      </c>
      <c r="T412" s="75">
        <f>IF(Observaciones!$F411&gt;0.05*Constantes!$E$18,((Observaciones!$F411-0.05*Constantes!$E$18)^2)/(Observaciones!$F411+0.95*Constantes!$E$18),0)</f>
        <v>2.670410662250946</v>
      </c>
      <c r="U412" s="75">
        <f>(T412*Escenarios!$E$9*10000)/1000</f>
        <v>1335.2053311254729</v>
      </c>
      <c r="V412" s="75">
        <f>(Observaciones!$F411*Constantes!$E$28)/1000</f>
        <v>87.2</v>
      </c>
      <c r="W412" s="75">
        <f>(R412*Constantes!$E$28)/1000</f>
        <v>10.328966773455868</v>
      </c>
      <c r="X412" s="75">
        <f t="shared" si="69"/>
        <v>1412.076364352017</v>
      </c>
      <c r="Y412" s="75">
        <f>IF(X412&gt;Constantes!$E$29,1000*((X412-Constantes!$E$29)/(Escenarios!$E$9*10000)),0)</f>
        <v>1.7947409639981515</v>
      </c>
      <c r="Z412" s="75">
        <f>W412*1000/Escenarios!$E$9/10000+S412</f>
        <v>1.6592473676492272</v>
      </c>
      <c r="AA412" s="75">
        <f>MAX(0,AB411+Observaciones!$F411-Y412-Constantes!$D$13)</f>
        <v>13.9505633014724</v>
      </c>
      <c r="AB412" s="75">
        <f>AB411+Observaciones!$F411-Y412-Z412-AA412-AC411</f>
        <v>72.494816971032577</v>
      </c>
      <c r="AC412" s="75">
        <f>MAX(0,(AB412-Constantes!$D$14)*(1-EXP(-Constantes!$D$22)))</f>
        <v>0.89480285164023787</v>
      </c>
      <c r="AD412" s="75">
        <f t="shared" si="70"/>
        <v>176.34725836408646</v>
      </c>
      <c r="AE412" s="75">
        <f>MAX(0,(AD412-Constantes!$D$13)*(1-EXP(-Constantes!$D$23)))</f>
        <v>0.70005664959382596</v>
      </c>
      <c r="AF412" s="75">
        <f t="shared" si="71"/>
        <v>3.3896004652322151</v>
      </c>
      <c r="AG412" s="75">
        <f>0.0526*Y412*Observaciones!$F411^1.218</f>
        <v>4.0292807486434725</v>
      </c>
      <c r="AH412" s="75">
        <f>AG412*Constantes!$E$35</f>
        <v>1.8506081602186811E-2</v>
      </c>
      <c r="AI412" s="75">
        <f t="shared" si="72"/>
        <v>545.966458053309</v>
      </c>
      <c r="AJ412" s="15"/>
      <c r="AK412" s="74">
        <v>406</v>
      </c>
      <c r="AL412" s="140">
        <f>ETo!$I411*((1-Constantes!$F$19)*ETo!$K411+ETo!$L411)</f>
        <v>2.5238232727627654</v>
      </c>
      <c r="AM412" s="75">
        <f>MIN(AL412*Constantes!$F$17,0.8*(AV411+Observaciones!$F411-AS412-AU412-Constantes!$D$14))</f>
        <v>1.6015193925953288</v>
      </c>
      <c r="AN412" s="75">
        <f>IF(Observaciones!$F411&gt;0.05*Constantes!$F$18,((Observaciones!$F411-0.05*Constantes!$F$18)^2)/(Observaciones!$F411+0.95*Constantes!$F$18),0)</f>
        <v>2.0472741584816507</v>
      </c>
      <c r="AO412" s="75">
        <f>(AN412*Escenarios!$F$9*10000)/1000</f>
        <v>1023.6370792408254</v>
      </c>
      <c r="AP412" s="75">
        <f>(Observaciones!$F411*Constantes!$F$28)/1000</f>
        <v>21.8</v>
      </c>
      <c r="AQ412" s="75">
        <f>(AL412*Constantes!$F$28)/1000</f>
        <v>2.5238232727627654</v>
      </c>
      <c r="AR412" s="75">
        <f t="shared" si="73"/>
        <v>1042.9132559680627</v>
      </c>
      <c r="AS412" s="75">
        <f>IF(AR412&gt;Constantes!$F$29,1000*((AR412-Constantes!$F$29)/(Escenarios!$F$9*10000)),0)</f>
        <v>1.8284735707596544</v>
      </c>
      <c r="AT412" s="75">
        <f>AQ412*1000/Escenarios!$F$9/10000+AM412</f>
        <v>1.6065670391408544</v>
      </c>
      <c r="AU412" s="75">
        <f>MAX(0,AV411+Observaciones!$F411-AS412-Constantes!$D$13)</f>
        <v>14.484763011548011</v>
      </c>
      <c r="AV412" s="75">
        <f>AV411+Observaciones!$F411-AS412-AT412-AU412-AW411</f>
        <v>72.539678407507282</v>
      </c>
      <c r="AW412" s="75">
        <f>MAX(0,(AV412-Constantes!$D$14)*(1-EXP(-Constantes!$D$22)))</f>
        <v>0.89542047229303745</v>
      </c>
      <c r="AX412" s="75">
        <f t="shared" si="74"/>
        <v>178.20748938749995</v>
      </c>
      <c r="AY412" s="75">
        <f>MAX(0,(AX412-Constantes!$D$13)*(1-EXP(-Constantes!$D$23)))</f>
        <v>0.71290620387622206</v>
      </c>
      <c r="AZ412" s="75">
        <f t="shared" si="75"/>
        <v>3.4368002469289136</v>
      </c>
      <c r="BA412" s="75">
        <f>0.0526*AS412*Observaciones!$F411^1.218</f>
        <v>4.1050120913565173</v>
      </c>
      <c r="BB412" s="75">
        <f>BA412*Constantes!$F$35</f>
        <v>6.4128938943930477E-3</v>
      </c>
      <c r="BC412" s="75">
        <f t="shared" si="76"/>
        <v>186.59489739397972</v>
      </c>
      <c r="BD412" s="15"/>
      <c r="BE412" s="74">
        <v>406</v>
      </c>
      <c r="BF412" s="75">
        <f>0.0526*Observaciones!$F411^2.218</f>
        <v>48.942060209485547</v>
      </c>
      <c r="BG412" s="75">
        <f>IF(Observaciones!$F411&gt;0.05*$BK$7,((Observaciones!$F411-0.05*$BK$7)^2)/(Observaciones!$F411+0.95*$BK$7),0)</f>
        <v>7.3619462174717709</v>
      </c>
      <c r="BH412" s="75">
        <f>0.0526*BG412*Observaciones!$F411^1.218</f>
        <v>16.527927295160456</v>
      </c>
      <c r="BI412" s="28"/>
      <c r="BJ412" s="28"/>
      <c r="BK412" s="103"/>
      <c r="BL412" s="38"/>
    </row>
    <row r="413" spans="2:64" s="2" customFormat="1">
      <c r="B413" s="37"/>
      <c r="C413" s="74">
        <v>407</v>
      </c>
      <c r="D413" s="140">
        <f>ETo!$I412*((1-Constantes!$D$19)*ETo!$K412+ETo!$L412)</f>
        <v>2.4977823588399879</v>
      </c>
      <c r="E413" s="75">
        <f>MIN(D413*Constantes!$D$17,0.8*(H412+Observaciones!$F412-F413-G413-Constantes!$D$14))</f>
        <v>1.5849948486233651</v>
      </c>
      <c r="F413" s="75">
        <f>IF(Observaciones!$F412&gt;0.05*Constantes!$D$18,((Observaciones!$F412-0.05*Constantes!$D$18)^2)/(Observaciones!$F412+0.95*Constantes!$D$18),0)</f>
        <v>0</v>
      </c>
      <c r="G413" s="75">
        <f>MAX(0,H412+Observaciones!$F412-F413-Constantes!$D$13)</f>
        <v>0</v>
      </c>
      <c r="H413" s="75">
        <f>H412+Observaciones!$F412-F413-E413-G413-I412</f>
        <v>70.041082929002698</v>
      </c>
      <c r="I413" s="75">
        <f>MAX(0,(H413-Constantes!$D$14)*(1-EXP(-Constantes!$D$22)))</f>
        <v>0.86102156998890833</v>
      </c>
      <c r="J413" s="75">
        <f t="shared" si="66"/>
        <v>166.91520368488045</v>
      </c>
      <c r="K413" s="75">
        <f>MAX(0,(J413-Constantes!$D$13)*(1-EXP(-Constantes!$D$23)))</f>
        <v>0.63490468885908391</v>
      </c>
      <c r="L413" s="75">
        <f t="shared" si="67"/>
        <v>1.4959262588479922</v>
      </c>
      <c r="M413" s="75">
        <f>0.0526*F413*Observaciones!$F412^1.218</f>
        <v>0</v>
      </c>
      <c r="N413" s="75">
        <f>M413*Constantes!$D$35</f>
        <v>0</v>
      </c>
      <c r="O413" s="75">
        <f t="shared" si="68"/>
        <v>0</v>
      </c>
      <c r="P413" s="15"/>
      <c r="Q413" s="74">
        <v>407</v>
      </c>
      <c r="R413" s="140">
        <f>ETo!$I412*((1-Constantes!$E$19)*ETo!$K412+ETo!$L412)</f>
        <v>2.4977823588399879</v>
      </c>
      <c r="S413" s="75">
        <f>MIN(R413*Constantes!$E$17,0.8*(AB412+Observaciones!$F412-Y413-AA413-Constantes!$D$14))</f>
        <v>1.5849948486233651</v>
      </c>
      <c r="T413" s="75">
        <f>IF(Observaciones!$F412&gt;0.05*Constantes!$E$18,((Observaciones!$F412-0.05*Constantes!$E$18)^2)/(Observaciones!$F412+0.95*Constantes!$E$18),0)</f>
        <v>0</v>
      </c>
      <c r="U413" s="75">
        <f>(T413*Escenarios!$E$9*10000)/1000</f>
        <v>0</v>
      </c>
      <c r="V413" s="75">
        <f>(Observaciones!$F412*Constantes!$E$28)/1000</f>
        <v>0</v>
      </c>
      <c r="W413" s="75">
        <f>(R413*Constantes!$E$28)/1000</f>
        <v>9.9911294353599516</v>
      </c>
      <c r="X413" s="75">
        <f t="shared" si="69"/>
        <v>0</v>
      </c>
      <c r="Y413" s="75">
        <f>IF(X413&gt;Constantes!$E$29,1000*((X413-Constantes!$E$29)/(Escenarios!$E$9*10000)),0)</f>
        <v>0</v>
      </c>
      <c r="Z413" s="75">
        <f>W413*1000/Escenarios!$E$9/10000+S413</f>
        <v>1.6049771074940851</v>
      </c>
      <c r="AA413" s="75">
        <f>MAX(0,AB412+Observaciones!$F412-Y413-Constantes!$D$13)</f>
        <v>0</v>
      </c>
      <c r="AB413" s="75">
        <f>AB412+Observaciones!$F412-Y413-Z413-AA413-AC412</f>
        <v>69.995037011898262</v>
      </c>
      <c r="AC413" s="75">
        <f>MAX(0,(AB413-Constantes!$D$14)*(1-EXP(-Constantes!$D$22)))</f>
        <v>0.8603876422412573</v>
      </c>
      <c r="AD413" s="75">
        <f t="shared" si="70"/>
        <v>175.64720171449264</v>
      </c>
      <c r="AE413" s="75">
        <f>MAX(0,(AD413-Constantes!$D$13)*(1-EXP(-Constantes!$D$23)))</f>
        <v>0.69522100509242335</v>
      </c>
      <c r="AF413" s="75">
        <f t="shared" si="71"/>
        <v>1.5556086473336808</v>
      </c>
      <c r="AG413" s="75">
        <f>0.0526*Y413*Observaciones!$F412^1.218</f>
        <v>0</v>
      </c>
      <c r="AH413" s="75">
        <f>AG413*Constantes!$E$35</f>
        <v>0</v>
      </c>
      <c r="AI413" s="75">
        <f t="shared" si="72"/>
        <v>0</v>
      </c>
      <c r="AJ413" s="15"/>
      <c r="AK413" s="74">
        <v>407</v>
      </c>
      <c r="AL413" s="140">
        <f>ETo!$I412*((1-Constantes!$F$19)*ETo!$K412+ETo!$L412)</f>
        <v>2.4410286204081233</v>
      </c>
      <c r="AM413" s="75">
        <f>MIN(AL413*Constantes!$F$17,0.8*(AV412+Observaciones!$F412-AS413-AU413-Constantes!$D$14))</f>
        <v>1.5489811492166643</v>
      </c>
      <c r="AN413" s="75">
        <f>IF(Observaciones!$F412&gt;0.05*Constantes!$F$18,((Observaciones!$F412-0.05*Constantes!$F$18)^2)/(Observaciones!$F412+0.95*Constantes!$F$18),0)</f>
        <v>0</v>
      </c>
      <c r="AO413" s="75">
        <f>(AN413*Escenarios!$F$9*10000)/1000</f>
        <v>0</v>
      </c>
      <c r="AP413" s="75">
        <f>(Observaciones!$F412*Constantes!$F$28)/1000</f>
        <v>0</v>
      </c>
      <c r="AQ413" s="75">
        <f>(AL413*Constantes!$F$28)/1000</f>
        <v>2.4410286204081233</v>
      </c>
      <c r="AR413" s="75">
        <f t="shared" si="73"/>
        <v>0</v>
      </c>
      <c r="AS413" s="75">
        <f>IF(AR413&gt;Constantes!$F$29,1000*((AR413-Constantes!$F$29)/(Escenarios!$F$9*10000)),0)</f>
        <v>0</v>
      </c>
      <c r="AT413" s="75">
        <f>AQ413*1000/Escenarios!$F$9/10000+AM413</f>
        <v>1.5538632064574804</v>
      </c>
      <c r="AU413" s="75">
        <f>MAX(0,AV412+Observaciones!$F412-AS413-Constantes!$D$13)</f>
        <v>0</v>
      </c>
      <c r="AV413" s="75">
        <f>AV412+Observaciones!$F412-AS413-AT413-AU413-AW412</f>
        <v>70.090394728756763</v>
      </c>
      <c r="AW413" s="75">
        <f>MAX(0,(AV413-Constantes!$D$14)*(1-EXP(-Constantes!$D$22)))</f>
        <v>0.86170046010808687</v>
      </c>
      <c r="AX413" s="75">
        <f t="shared" si="74"/>
        <v>177.49458318362372</v>
      </c>
      <c r="AY413" s="75">
        <f>MAX(0,(AX413-Constantes!$D$13)*(1-EXP(-Constantes!$D$23)))</f>
        <v>0.70798180101998154</v>
      </c>
      <c r="AZ413" s="75">
        <f t="shared" si="75"/>
        <v>1.5696822611280683</v>
      </c>
      <c r="BA413" s="75">
        <f>0.0526*AS413*Observaciones!$F412^1.218</f>
        <v>0</v>
      </c>
      <c r="BB413" s="75">
        <f>BA413*Constantes!$F$35</f>
        <v>0</v>
      </c>
      <c r="BC413" s="75">
        <f t="shared" si="76"/>
        <v>0</v>
      </c>
      <c r="BD413" s="15"/>
      <c r="BE413" s="74">
        <v>407</v>
      </c>
      <c r="BF413" s="75">
        <f>0.0526*Observaciones!$F412^2.218</f>
        <v>0</v>
      </c>
      <c r="BG413" s="75">
        <f>IF(Observaciones!$F412&gt;0.05*$BK$7,((Observaciones!$F412-0.05*$BK$7)^2)/(Observaciones!$F412+0.95*$BK$7),0)</f>
        <v>0</v>
      </c>
      <c r="BH413" s="75">
        <f>0.0526*BG413*Observaciones!$F412^1.218</f>
        <v>0</v>
      </c>
      <c r="BI413" s="28"/>
      <c r="BJ413" s="28"/>
      <c r="BK413" s="103"/>
      <c r="BL413" s="38"/>
    </row>
    <row r="414" spans="2:64" s="2" customFormat="1">
      <c r="B414" s="37"/>
      <c r="C414" s="74">
        <v>408</v>
      </c>
      <c r="D414" s="140">
        <f>ETo!$I413*((1-Constantes!$D$19)*ETo!$K413+ETo!$L413)</f>
        <v>2.6067835944308841</v>
      </c>
      <c r="E414" s="75">
        <f>MIN(D414*Constantes!$D$17,0.8*(H413+Observaciones!$F413-F414-G414-Constantes!$D$14))</f>
        <v>1.6541627632311806</v>
      </c>
      <c r="F414" s="75">
        <f>IF(Observaciones!$F413&gt;0.05*Constantes!$D$18,((Observaciones!$F413-0.05*Constantes!$D$18)^2)/(Observaciones!$F413+0.95*Constantes!$D$18),0)</f>
        <v>0</v>
      </c>
      <c r="G414" s="75">
        <f>MAX(0,H413+Observaciones!$F413-F414-Constantes!$D$13)</f>
        <v>0</v>
      </c>
      <c r="H414" s="75">
        <f>H413+Observaciones!$F413-F414-E414-G414-I413</f>
        <v>69.425898595782613</v>
      </c>
      <c r="I414" s="75">
        <f>MAX(0,(H414-Constantes!$D$14)*(1-EXP(-Constantes!$D$22)))</f>
        <v>0.85255214548241165</v>
      </c>
      <c r="J414" s="75">
        <f t="shared" si="66"/>
        <v>166.28029899602137</v>
      </c>
      <c r="K414" s="75">
        <f>MAX(0,(J414-Constantes!$D$13)*(1-EXP(-Constantes!$D$23)))</f>
        <v>0.6305190818237425</v>
      </c>
      <c r="L414" s="75">
        <f t="shared" si="67"/>
        <v>1.4830712273061541</v>
      </c>
      <c r="M414" s="75">
        <f>0.0526*F414*Observaciones!$F413^1.218</f>
        <v>0</v>
      </c>
      <c r="N414" s="75">
        <f>M414*Constantes!$D$35</f>
        <v>0</v>
      </c>
      <c r="O414" s="75">
        <f t="shared" si="68"/>
        <v>0</v>
      </c>
      <c r="P414" s="15"/>
      <c r="Q414" s="74">
        <v>408</v>
      </c>
      <c r="R414" s="140">
        <f>ETo!$I413*((1-Constantes!$E$19)*ETo!$K413+ETo!$L413)</f>
        <v>2.6067835944308841</v>
      </c>
      <c r="S414" s="75">
        <f>MIN(R414*Constantes!$E$17,0.8*(AB413+Observaciones!$F413-Y414-AA414-Constantes!$D$14))</f>
        <v>1.6541627632311806</v>
      </c>
      <c r="T414" s="75">
        <f>IF(Observaciones!$F413&gt;0.05*Constantes!$E$18,((Observaciones!$F413-0.05*Constantes!$E$18)^2)/(Observaciones!$F413+0.95*Constantes!$E$18),0)</f>
        <v>0</v>
      </c>
      <c r="U414" s="75">
        <f>(T414*Escenarios!$E$9*10000)/1000</f>
        <v>0</v>
      </c>
      <c r="V414" s="75">
        <f>(Observaciones!$F413*Constantes!$E$28)/1000</f>
        <v>7.6</v>
      </c>
      <c r="W414" s="75">
        <f>(R414*Constantes!$E$28)/1000</f>
        <v>10.427134377723537</v>
      </c>
      <c r="X414" s="75">
        <f t="shared" si="69"/>
        <v>0</v>
      </c>
      <c r="Y414" s="75">
        <f>IF(X414&gt;Constantes!$E$29,1000*((X414-Constantes!$E$29)/(Escenarios!$E$9*10000)),0)</f>
        <v>0</v>
      </c>
      <c r="Z414" s="75">
        <f>W414*1000/Escenarios!$E$9/10000+S414</f>
        <v>1.6750170319866278</v>
      </c>
      <c r="AA414" s="75">
        <f>MAX(0,AB413+Observaciones!$F413-Y414-Constantes!$D$13)</f>
        <v>0</v>
      </c>
      <c r="AB414" s="75">
        <f>AB413+Observaciones!$F413-Y414-Z414-AA414-AC413</f>
        <v>69.359632337670377</v>
      </c>
      <c r="AC414" s="75">
        <f>MAX(0,(AB414-Constantes!$D$14)*(1-EXP(-Constantes!$D$22)))</f>
        <v>0.85163983832486112</v>
      </c>
      <c r="AD414" s="75">
        <f t="shared" si="70"/>
        <v>174.9519807094002</v>
      </c>
      <c r="AE414" s="75">
        <f>MAX(0,(AD414-Constantes!$D$13)*(1-EXP(-Constantes!$D$23)))</f>
        <v>0.69041876282747894</v>
      </c>
      <c r="AF414" s="75">
        <f t="shared" si="71"/>
        <v>1.5420586011523401</v>
      </c>
      <c r="AG414" s="75">
        <f>0.0526*Y414*Observaciones!$F413^1.218</f>
        <v>0</v>
      </c>
      <c r="AH414" s="75">
        <f>AG414*Constantes!$E$35</f>
        <v>0</v>
      </c>
      <c r="AI414" s="75">
        <f t="shared" si="72"/>
        <v>0</v>
      </c>
      <c r="AJ414" s="15"/>
      <c r="AK414" s="74">
        <v>408</v>
      </c>
      <c r="AL414" s="140">
        <f>ETo!$I413*((1-Constantes!$F$19)*ETo!$K413+ETo!$L413)</f>
        <v>2.5478811875049026</v>
      </c>
      <c r="AM414" s="75">
        <f>MIN(AL414*Constantes!$F$17,0.8*(AV413+Observaciones!$F413-AS414-AU414-Constantes!$D$14))</f>
        <v>1.6167856029598766</v>
      </c>
      <c r="AN414" s="75">
        <f>IF(Observaciones!$F413&gt;0.05*Constantes!$F$18,((Observaciones!$F413-0.05*Constantes!$F$18)^2)/(Observaciones!$F413+0.95*Constantes!$F$18),0)</f>
        <v>0</v>
      </c>
      <c r="AO414" s="75">
        <f>(AN414*Escenarios!$F$9*10000)/1000</f>
        <v>0</v>
      </c>
      <c r="AP414" s="75">
        <f>(Observaciones!$F413*Constantes!$F$28)/1000</f>
        <v>1.9</v>
      </c>
      <c r="AQ414" s="75">
        <f>(AL414*Constantes!$F$28)/1000</f>
        <v>2.5478811875049026</v>
      </c>
      <c r="AR414" s="75">
        <f t="shared" si="73"/>
        <v>0</v>
      </c>
      <c r="AS414" s="75">
        <f>IF(AR414&gt;Constantes!$F$29,1000*((AR414-Constantes!$F$29)/(Escenarios!$F$9*10000)),0)</f>
        <v>0</v>
      </c>
      <c r="AT414" s="75">
        <f>AQ414*1000/Escenarios!$F$9/10000+AM414</f>
        <v>1.6218813653348865</v>
      </c>
      <c r="AU414" s="75">
        <f>MAX(0,AV413+Observaciones!$F413-AS414-Constantes!$D$13)</f>
        <v>0</v>
      </c>
      <c r="AV414" s="75">
        <f>AV413+Observaciones!$F413-AS414-AT414-AU414-AW413</f>
        <v>69.506812903313801</v>
      </c>
      <c r="AW414" s="75">
        <f>MAX(0,(AV414-Constantes!$D$14)*(1-EXP(-Constantes!$D$22)))</f>
        <v>0.85366611666490877</v>
      </c>
      <c r="AX414" s="75">
        <f t="shared" si="74"/>
        <v>176.78660138260375</v>
      </c>
      <c r="AY414" s="75">
        <f>MAX(0,(AX414-Constantes!$D$13)*(1-EXP(-Constantes!$D$23)))</f>
        <v>0.70309141349894066</v>
      </c>
      <c r="AZ414" s="75">
        <f t="shared" si="75"/>
        <v>1.5567575301638494</v>
      </c>
      <c r="BA414" s="75">
        <f>0.0526*AS414*Observaciones!$F413^1.218</f>
        <v>0</v>
      </c>
      <c r="BB414" s="75">
        <f>BA414*Constantes!$F$35</f>
        <v>0</v>
      </c>
      <c r="BC414" s="75">
        <f t="shared" si="76"/>
        <v>0</v>
      </c>
      <c r="BD414" s="15"/>
      <c r="BE414" s="74">
        <v>408</v>
      </c>
      <c r="BF414" s="75">
        <f>0.0526*Observaciones!$F413^2.218</f>
        <v>0.21840432335886875</v>
      </c>
      <c r="BG414" s="75">
        <f>IF(Observaciones!$F413&gt;0.05*$BK$7,((Observaciones!$F413-0.05*$BK$7)^2)/(Observaciones!$F413+0.95*$BK$7),0)</f>
        <v>8.1268476854215671E-4</v>
      </c>
      <c r="BH414" s="75">
        <f>0.0526*BG414*Observaciones!$F413^1.218</f>
        <v>9.3417824725004533E-5</v>
      </c>
      <c r="BI414" s="28"/>
      <c r="BJ414" s="28"/>
      <c r="BK414" s="103"/>
      <c r="BL414" s="38"/>
    </row>
    <row r="415" spans="2:64" s="2" customFormat="1">
      <c r="B415" s="37"/>
      <c r="C415" s="74">
        <v>409</v>
      </c>
      <c r="D415" s="140">
        <f>ETo!$I414*((1-Constantes!$D$19)*ETo!$K414+ETo!$L414)</f>
        <v>2.6493210638899405</v>
      </c>
      <c r="E415" s="75">
        <f>MIN(D415*Constantes!$D$17,0.8*(H414+Observaciones!$F414-F415-G415-Constantes!$D$14))</f>
        <v>1.6811553751885291</v>
      </c>
      <c r="F415" s="75">
        <f>IF(Observaciones!$F414&gt;0.05*Constantes!$D$18,((Observaciones!$F414-0.05*Constantes!$D$18)^2)/(Observaciones!$F414+0.95*Constantes!$D$18),0)</f>
        <v>0</v>
      </c>
      <c r="G415" s="75">
        <f>MAX(0,H414+Observaciones!$F414-F415-Constantes!$D$13)</f>
        <v>0</v>
      </c>
      <c r="H415" s="75">
        <f>H414+Observaciones!$F414-F415-E415-G415-I414</f>
        <v>67.69219107511168</v>
      </c>
      <c r="I415" s="75">
        <f>MAX(0,(H415-Constantes!$D$14)*(1-EXP(-Constantes!$D$22)))</f>
        <v>0.82868368172324935</v>
      </c>
      <c r="J415" s="75">
        <f t="shared" si="66"/>
        <v>165.64977991419764</v>
      </c>
      <c r="K415" s="75">
        <f>MAX(0,(J415-Constantes!$D$13)*(1-EXP(-Constantes!$D$23)))</f>
        <v>0.62616376838900911</v>
      </c>
      <c r="L415" s="75">
        <f t="shared" si="67"/>
        <v>1.4548474501122586</v>
      </c>
      <c r="M415" s="75">
        <f>0.0526*F415*Observaciones!$F414^1.218</f>
        <v>0</v>
      </c>
      <c r="N415" s="75">
        <f>M415*Constantes!$D$35</f>
        <v>0</v>
      </c>
      <c r="O415" s="75">
        <f t="shared" si="68"/>
        <v>0</v>
      </c>
      <c r="P415" s="15"/>
      <c r="Q415" s="74">
        <v>409</v>
      </c>
      <c r="R415" s="140">
        <f>ETo!$I414*((1-Constantes!$E$19)*ETo!$K414+ETo!$L414)</f>
        <v>2.6493210638899405</v>
      </c>
      <c r="S415" s="75">
        <f>MIN(R415*Constantes!$E$17,0.8*(AB414+Observaciones!$F414-Y415-AA415-Constantes!$D$14))</f>
        <v>1.6811553751885291</v>
      </c>
      <c r="T415" s="75">
        <f>IF(Observaciones!$F414&gt;0.05*Constantes!$E$18,((Observaciones!$F414-0.05*Constantes!$E$18)^2)/(Observaciones!$F414+0.95*Constantes!$E$18),0)</f>
        <v>0</v>
      </c>
      <c r="U415" s="75">
        <f>(T415*Escenarios!$E$9*10000)/1000</f>
        <v>0</v>
      </c>
      <c r="V415" s="75">
        <f>(Observaciones!$F414*Constantes!$E$28)/1000</f>
        <v>3.2</v>
      </c>
      <c r="W415" s="75">
        <f>(R415*Constantes!$E$28)/1000</f>
        <v>10.597284255559762</v>
      </c>
      <c r="X415" s="75">
        <f t="shared" si="69"/>
        <v>0</v>
      </c>
      <c r="Y415" s="75">
        <f>IF(X415&gt;Constantes!$E$29,1000*((X415-Constantes!$E$29)/(Escenarios!$E$9*10000)),0)</f>
        <v>0</v>
      </c>
      <c r="Z415" s="75">
        <f>W415*1000/Escenarios!$E$9/10000+S415</f>
        <v>1.7023499436996485</v>
      </c>
      <c r="AA415" s="75">
        <f>MAX(0,AB414+Observaciones!$F414-Y415-Constantes!$D$13)</f>
        <v>0</v>
      </c>
      <c r="AB415" s="75">
        <f>AB414+Observaciones!$F414-Y415-Z415-AA415-AC414</f>
        <v>67.605642555645872</v>
      </c>
      <c r="AC415" s="75">
        <f>MAX(0,(AB415-Constantes!$D$14)*(1-EXP(-Constantes!$D$22)))</f>
        <v>0.82749214268010129</v>
      </c>
      <c r="AD415" s="75">
        <f t="shared" si="70"/>
        <v>174.26156194657273</v>
      </c>
      <c r="AE415" s="75">
        <f>MAX(0,(AD415-Constantes!$D$13)*(1-EXP(-Constantes!$D$23)))</f>
        <v>0.68564969207289206</v>
      </c>
      <c r="AF415" s="75">
        <f t="shared" si="71"/>
        <v>1.5131418347529935</v>
      </c>
      <c r="AG415" s="75">
        <f>0.0526*Y415*Observaciones!$F414^1.218</f>
        <v>0</v>
      </c>
      <c r="AH415" s="75">
        <f>AG415*Constantes!$E$35</f>
        <v>0</v>
      </c>
      <c r="AI415" s="75">
        <f t="shared" si="72"/>
        <v>0</v>
      </c>
      <c r="AJ415" s="15"/>
      <c r="AK415" s="74">
        <v>409</v>
      </c>
      <c r="AL415" s="140">
        <f>ETo!$I414*((1-Constantes!$F$19)*ETo!$K414+ETo!$L414)</f>
        <v>2.5896114403616117</v>
      </c>
      <c r="AM415" s="75">
        <f>MIN(AL415*Constantes!$F$17,0.8*(AV414+Observaciones!$F414-AS415-AU415-Constantes!$D$14))</f>
        <v>1.6432659868794557</v>
      </c>
      <c r="AN415" s="75">
        <f>IF(Observaciones!$F414&gt;0.05*Constantes!$F$18,((Observaciones!$F414-0.05*Constantes!$F$18)^2)/(Observaciones!$F414+0.95*Constantes!$F$18),0)</f>
        <v>0</v>
      </c>
      <c r="AO415" s="75">
        <f>(AN415*Escenarios!$F$9*10000)/1000</f>
        <v>0</v>
      </c>
      <c r="AP415" s="75">
        <f>(Observaciones!$F414*Constantes!$F$28)/1000</f>
        <v>0.8</v>
      </c>
      <c r="AQ415" s="75">
        <f>(AL415*Constantes!$F$28)/1000</f>
        <v>2.5896114403616117</v>
      </c>
      <c r="AR415" s="75">
        <f t="shared" si="73"/>
        <v>0</v>
      </c>
      <c r="AS415" s="75">
        <f>IF(AR415&gt;Constantes!$F$29,1000*((AR415-Constantes!$F$29)/(Escenarios!$F$9*10000)),0)</f>
        <v>0</v>
      </c>
      <c r="AT415" s="75">
        <f>AQ415*1000/Escenarios!$F$9/10000+AM415</f>
        <v>1.6484452097601789</v>
      </c>
      <c r="AU415" s="75">
        <f>MAX(0,AV414+Observaciones!$F414-AS415-Constantes!$D$13)</f>
        <v>0</v>
      </c>
      <c r="AV415" s="75">
        <f>AV414+Observaciones!$F414-AS415-AT415-AU415-AW414</f>
        <v>67.804701576888704</v>
      </c>
      <c r="AW415" s="75">
        <f>MAX(0,(AV415-Constantes!$D$14)*(1-EXP(-Constantes!$D$22)))</f>
        <v>0.83023264704881405</v>
      </c>
      <c r="AX415" s="75">
        <f t="shared" si="74"/>
        <v>176.0835099691048</v>
      </c>
      <c r="AY415" s="75">
        <f>MAX(0,(AX415-Constantes!$D$13)*(1-EXP(-Constantes!$D$23)))</f>
        <v>0.69823480635201574</v>
      </c>
      <c r="AZ415" s="75">
        <f t="shared" si="75"/>
        <v>1.5284674534008298</v>
      </c>
      <c r="BA415" s="75">
        <f>0.0526*AS415*Observaciones!$F414^1.218</f>
        <v>0</v>
      </c>
      <c r="BB415" s="75">
        <f>BA415*Constantes!$F$35</f>
        <v>0</v>
      </c>
      <c r="BC415" s="75">
        <f t="shared" si="76"/>
        <v>0</v>
      </c>
      <c r="BD415" s="15"/>
      <c r="BE415" s="74">
        <v>409</v>
      </c>
      <c r="BF415" s="75">
        <f>0.0526*Observaciones!$F414^2.218</f>
        <v>3.2065597387029521E-2</v>
      </c>
      <c r="BG415" s="75">
        <f>IF(Observaciones!$F414&gt;0.05*$BK$7,((Observaciones!$F414-0.05*$BK$7)^2)/(Observaciones!$F414+0.95*$BK$7),0)</f>
        <v>0</v>
      </c>
      <c r="BH415" s="75">
        <f>0.0526*BG415*Observaciones!$F414^1.218</f>
        <v>0</v>
      </c>
      <c r="BI415" s="28"/>
      <c r="BJ415" s="28"/>
      <c r="BK415" s="103"/>
      <c r="BL415" s="38"/>
    </row>
    <row r="416" spans="2:64" s="2" customFormat="1">
      <c r="B416" s="37"/>
      <c r="C416" s="74">
        <v>410</v>
      </c>
      <c r="D416" s="140">
        <f>ETo!$I415*((1-Constantes!$D$19)*ETo!$K415+ETo!$L415)</f>
        <v>2.5989661792798744</v>
      </c>
      <c r="E416" s="75">
        <f>MIN(D416*Constantes!$D$17,0.8*(H415+Observaciones!$F415-F416-G416-Constantes!$D$14))</f>
        <v>1.6492021377787474</v>
      </c>
      <c r="F416" s="75">
        <f>IF(Observaciones!$F415&gt;0.05*Constantes!$D$18,((Observaciones!$F415-0.05*Constantes!$D$18)^2)/(Observaciones!$F415+0.95*Constantes!$D$18),0)</f>
        <v>0</v>
      </c>
      <c r="G416" s="75">
        <f>MAX(0,H415+Observaciones!$F415-F416-Constantes!$D$13)</f>
        <v>0</v>
      </c>
      <c r="H416" s="75">
        <f>H415+Observaciones!$F415-F416-E416-G416-I415</f>
        <v>65.214305255609688</v>
      </c>
      <c r="I416" s="75">
        <f>MAX(0,(H416-Constantes!$D$14)*(1-EXP(-Constantes!$D$22)))</f>
        <v>0.79456989541445067</v>
      </c>
      <c r="J416" s="75">
        <f t="shared" si="66"/>
        <v>165.02361614580863</v>
      </c>
      <c r="K416" s="75">
        <f>MAX(0,(J416-Constantes!$D$13)*(1-EXP(-Constantes!$D$23)))</f>
        <v>0.6218385393016993</v>
      </c>
      <c r="L416" s="75">
        <f t="shared" si="67"/>
        <v>1.4164084347161499</v>
      </c>
      <c r="M416" s="75">
        <f>0.0526*F416*Observaciones!$F415^1.218</f>
        <v>0</v>
      </c>
      <c r="N416" s="75">
        <f>M416*Constantes!$D$35</f>
        <v>0</v>
      </c>
      <c r="O416" s="75">
        <f t="shared" si="68"/>
        <v>0</v>
      </c>
      <c r="P416" s="15"/>
      <c r="Q416" s="74">
        <v>410</v>
      </c>
      <c r="R416" s="140">
        <f>ETo!$I415*((1-Constantes!$E$19)*ETo!$K415+ETo!$L415)</f>
        <v>2.5989661792798744</v>
      </c>
      <c r="S416" s="75">
        <f>MIN(R416*Constantes!$E$17,0.8*(AB415+Observaciones!$F415-Y416-AA416-Constantes!$D$14))</f>
        <v>1.6492021377787474</v>
      </c>
      <c r="T416" s="75">
        <f>IF(Observaciones!$F415&gt;0.05*Constantes!$E$18,((Observaciones!$F415-0.05*Constantes!$E$18)^2)/(Observaciones!$F415+0.95*Constantes!$E$18),0)</f>
        <v>0</v>
      </c>
      <c r="U416" s="75">
        <f>(T416*Escenarios!$E$9*10000)/1000</f>
        <v>0</v>
      </c>
      <c r="V416" s="75">
        <f>(Observaciones!$F415*Constantes!$E$28)/1000</f>
        <v>0</v>
      </c>
      <c r="W416" s="75">
        <f>(R416*Constantes!$E$28)/1000</f>
        <v>10.395864717119498</v>
      </c>
      <c r="X416" s="75">
        <f t="shared" si="69"/>
        <v>0</v>
      </c>
      <c r="Y416" s="75">
        <f>IF(X416&gt;Constantes!$E$29,1000*((X416-Constantes!$E$29)/(Escenarios!$E$9*10000)),0)</f>
        <v>0</v>
      </c>
      <c r="Z416" s="75">
        <f>W416*1000/Escenarios!$E$9/10000+S416</f>
        <v>1.6699938672129864</v>
      </c>
      <c r="AA416" s="75">
        <f>MAX(0,AB415+Observaciones!$F415-Y416-Constantes!$D$13)</f>
        <v>0</v>
      </c>
      <c r="AB416" s="75">
        <f>AB415+Observaciones!$F415-Y416-Z416-AA416-AC415</f>
        <v>65.108156545752792</v>
      </c>
      <c r="AC416" s="75">
        <f>MAX(0,(AB416-Constantes!$D$14)*(1-EXP(-Constantes!$D$22)))</f>
        <v>0.7931085147582021</v>
      </c>
      <c r="AD416" s="75">
        <f t="shared" si="70"/>
        <v>173.57591225449983</v>
      </c>
      <c r="AE416" s="75">
        <f>MAX(0,(AD416-Constantes!$D$13)*(1-EXP(-Constantes!$D$23)))</f>
        <v>0.68091356369630363</v>
      </c>
      <c r="AF416" s="75">
        <f t="shared" si="71"/>
        <v>1.4740220784545057</v>
      </c>
      <c r="AG416" s="75">
        <f>0.0526*Y416*Observaciones!$F415^1.218</f>
        <v>0</v>
      </c>
      <c r="AH416" s="75">
        <f>AG416*Constantes!$E$35</f>
        <v>0</v>
      </c>
      <c r="AI416" s="75">
        <f t="shared" si="72"/>
        <v>0</v>
      </c>
      <c r="AJ416" s="15"/>
      <c r="AK416" s="74">
        <v>410</v>
      </c>
      <c r="AL416" s="140">
        <f>ETo!$I415*((1-Constantes!$F$19)*ETo!$K415+ETo!$L415)</f>
        <v>2.5402002926442182</v>
      </c>
      <c r="AM416" s="75">
        <f>MIN(AL416*Constantes!$F$17,0.8*(AV415+Observaciones!$F415-AS416-AU416-Constantes!$D$14))</f>
        <v>1.6119116079362845</v>
      </c>
      <c r="AN416" s="75">
        <f>IF(Observaciones!$F415&gt;0.05*Constantes!$F$18,((Observaciones!$F415-0.05*Constantes!$F$18)^2)/(Observaciones!$F415+0.95*Constantes!$F$18),0)</f>
        <v>0</v>
      </c>
      <c r="AO416" s="75">
        <f>(AN416*Escenarios!$F$9*10000)/1000</f>
        <v>0</v>
      </c>
      <c r="AP416" s="75">
        <f>(Observaciones!$F415*Constantes!$F$28)/1000</f>
        <v>0</v>
      </c>
      <c r="AQ416" s="75">
        <f>(AL416*Constantes!$F$28)/1000</f>
        <v>2.5402002926442182</v>
      </c>
      <c r="AR416" s="75">
        <f t="shared" si="73"/>
        <v>0</v>
      </c>
      <c r="AS416" s="75">
        <f>IF(AR416&gt;Constantes!$F$29,1000*((AR416-Constantes!$F$29)/(Escenarios!$F$9*10000)),0)</f>
        <v>0</v>
      </c>
      <c r="AT416" s="75">
        <f>AQ416*1000/Escenarios!$F$9/10000+AM416</f>
        <v>1.616992008521573</v>
      </c>
      <c r="AU416" s="75">
        <f>MAX(0,AV415+Observaciones!$F415-AS416-Constantes!$D$13)</f>
        <v>0</v>
      </c>
      <c r="AV416" s="75">
        <f>AV415+Observaciones!$F415-AS416-AT416-AU416-AW415</f>
        <v>65.357476921318309</v>
      </c>
      <c r="AW416" s="75">
        <f>MAX(0,(AV416-Constantes!$D$14)*(1-EXP(-Constantes!$D$22)))</f>
        <v>0.79654098204443924</v>
      </c>
      <c r="AX416" s="75">
        <f t="shared" si="74"/>
        <v>175.38527516275278</v>
      </c>
      <c r="AY416" s="75">
        <f>MAX(0,(AX416-Constantes!$D$13)*(1-EXP(-Constantes!$D$23)))</f>
        <v>0.69341174624111879</v>
      </c>
      <c r="AZ416" s="75">
        <f t="shared" si="75"/>
        <v>1.489952728285558</v>
      </c>
      <c r="BA416" s="75">
        <f>0.0526*AS416*Observaciones!$F415^1.218</f>
        <v>0</v>
      </c>
      <c r="BB416" s="75">
        <f>BA416*Constantes!$F$35</f>
        <v>0</v>
      </c>
      <c r="BC416" s="75">
        <f t="shared" si="76"/>
        <v>0</v>
      </c>
      <c r="BD416" s="15"/>
      <c r="BE416" s="74">
        <v>410</v>
      </c>
      <c r="BF416" s="75">
        <f>0.0526*Observaciones!$F415^2.218</f>
        <v>0</v>
      </c>
      <c r="BG416" s="75">
        <f>IF(Observaciones!$F415&gt;0.05*$BK$7,((Observaciones!$F415-0.05*$BK$7)^2)/(Observaciones!$F415+0.95*$BK$7),0)</f>
        <v>0</v>
      </c>
      <c r="BH416" s="75">
        <f>0.0526*BG416*Observaciones!$F415^1.218</f>
        <v>0</v>
      </c>
      <c r="BI416" s="28"/>
      <c r="BJ416" s="28"/>
      <c r="BK416" s="103"/>
      <c r="BL416" s="38"/>
    </row>
    <row r="417" spans="2:64" s="2" customFormat="1">
      <c r="B417" s="37"/>
      <c r="C417" s="74">
        <v>411</v>
      </c>
      <c r="D417" s="140">
        <f>ETo!$I416*((1-Constantes!$D$19)*ETo!$K416+ETo!$L416)</f>
        <v>2.6146987081447359</v>
      </c>
      <c r="E417" s="75">
        <f>MIN(D417*Constantes!$D$17,0.8*(H416+Observaciones!$F416-F417-G417-Constantes!$D$14))</f>
        <v>1.6591853843648128</v>
      </c>
      <c r="F417" s="75">
        <f>IF(Observaciones!$F416&gt;0.05*Constantes!$D$18,((Observaciones!$F416-0.05*Constantes!$D$18)^2)/(Observaciones!$F416+0.95*Constantes!$D$18),0)</f>
        <v>0</v>
      </c>
      <c r="G417" s="75">
        <f>MAX(0,H416+Observaciones!$F416-F417-Constantes!$D$13)</f>
        <v>0</v>
      </c>
      <c r="H417" s="75">
        <f>H416+Observaciones!$F416-F417-E417-G417-I416</f>
        <v>64.460549975830418</v>
      </c>
      <c r="I417" s="75">
        <f>MAX(0,(H417-Constantes!$D$14)*(1-EXP(-Constantes!$D$22)))</f>
        <v>0.78419272373803872</v>
      </c>
      <c r="J417" s="75">
        <f t="shared" si="66"/>
        <v>164.40177760650693</v>
      </c>
      <c r="K417" s="75">
        <f>MAX(0,(J417-Constantes!$D$13)*(1-EXP(-Constantes!$D$23)))</f>
        <v>0.61754318675404585</v>
      </c>
      <c r="L417" s="75">
        <f t="shared" si="67"/>
        <v>1.4017359104920846</v>
      </c>
      <c r="M417" s="75">
        <f>0.0526*F417*Observaciones!$F416^1.218</f>
        <v>0</v>
      </c>
      <c r="N417" s="75">
        <f>M417*Constantes!$D$35</f>
        <v>0</v>
      </c>
      <c r="O417" s="75">
        <f t="shared" si="68"/>
        <v>0</v>
      </c>
      <c r="P417" s="15"/>
      <c r="Q417" s="74">
        <v>411</v>
      </c>
      <c r="R417" s="140">
        <f>ETo!$I416*((1-Constantes!$E$19)*ETo!$K416+ETo!$L416)</f>
        <v>2.6146987081447359</v>
      </c>
      <c r="S417" s="75">
        <f>MIN(R417*Constantes!$E$17,0.8*(AB416+Observaciones!$F416-Y417-AA417-Constantes!$D$14))</f>
        <v>1.6591853843648128</v>
      </c>
      <c r="T417" s="75">
        <f>IF(Observaciones!$F416&gt;0.05*Constantes!$E$18,((Observaciones!$F416-0.05*Constantes!$E$18)^2)/(Observaciones!$F416+0.95*Constantes!$E$18),0)</f>
        <v>0</v>
      </c>
      <c r="U417" s="75">
        <f>(T417*Escenarios!$E$9*10000)/1000</f>
        <v>0</v>
      </c>
      <c r="V417" s="75">
        <f>(Observaciones!$F416*Constantes!$E$28)/1000</f>
        <v>6.8</v>
      </c>
      <c r="W417" s="75">
        <f>(R417*Constantes!$E$28)/1000</f>
        <v>10.458794832578944</v>
      </c>
      <c r="X417" s="75">
        <f t="shared" si="69"/>
        <v>0</v>
      </c>
      <c r="Y417" s="75">
        <f>IF(X417&gt;Constantes!$E$29,1000*((X417-Constantes!$E$29)/(Escenarios!$E$9*10000)),0)</f>
        <v>0</v>
      </c>
      <c r="Z417" s="75">
        <f>W417*1000/Escenarios!$E$9/10000+S417</f>
        <v>1.6801029740299707</v>
      </c>
      <c r="AA417" s="75">
        <f>MAX(0,AB416+Observaciones!$F416-Y417-Constantes!$D$13)</f>
        <v>0</v>
      </c>
      <c r="AB417" s="75">
        <f>AB416+Observaciones!$F416-Y417-Z417-AA417-AC416</f>
        <v>64.334945056964628</v>
      </c>
      <c r="AC417" s="75">
        <f>MAX(0,(AB417-Constantes!$D$14)*(1-EXP(-Constantes!$D$22)))</f>
        <v>0.78246348370292573</v>
      </c>
      <c r="AD417" s="75">
        <f t="shared" si="70"/>
        <v>172.89499869080353</v>
      </c>
      <c r="AE417" s="75">
        <f>MAX(0,(AD417-Constantes!$D$13)*(1-EXP(-Constantes!$D$23)))</f>
        <v>0.67621015014808739</v>
      </c>
      <c r="AF417" s="75">
        <f t="shared" si="71"/>
        <v>1.4586736338510131</v>
      </c>
      <c r="AG417" s="75">
        <f>0.0526*Y417*Observaciones!$F416^1.218</f>
        <v>0</v>
      </c>
      <c r="AH417" s="75">
        <f>AG417*Constantes!$E$35</f>
        <v>0</v>
      </c>
      <c r="AI417" s="75">
        <f t="shared" si="72"/>
        <v>0</v>
      </c>
      <c r="AJ417" s="15"/>
      <c r="AK417" s="74">
        <v>411</v>
      </c>
      <c r="AL417" s="140">
        <f>ETo!$I416*((1-Constantes!$F$19)*ETo!$K416+ETo!$L416)</f>
        <v>2.5556269935559359</v>
      </c>
      <c r="AM417" s="75">
        <f>MIN(AL417*Constantes!$F$17,0.8*(AV416+Observaciones!$F416-AS417-AU417-Constantes!$D$14))</f>
        <v>1.6217007880823406</v>
      </c>
      <c r="AN417" s="75">
        <f>IF(Observaciones!$F416&gt;0.05*Constantes!$F$18,((Observaciones!$F416-0.05*Constantes!$F$18)^2)/(Observaciones!$F416+0.95*Constantes!$F$18),0)</f>
        <v>0</v>
      </c>
      <c r="AO417" s="75">
        <f>(AN417*Escenarios!$F$9*10000)/1000</f>
        <v>0</v>
      </c>
      <c r="AP417" s="75">
        <f>(Observaciones!$F416*Constantes!$F$28)/1000</f>
        <v>1.7</v>
      </c>
      <c r="AQ417" s="75">
        <f>(AL417*Constantes!$F$28)/1000</f>
        <v>2.5556269935559359</v>
      </c>
      <c r="AR417" s="75">
        <f t="shared" si="73"/>
        <v>0</v>
      </c>
      <c r="AS417" s="75">
        <f>IF(AR417&gt;Constantes!$F$29,1000*((AR417-Constantes!$F$29)/(Escenarios!$F$9*10000)),0)</f>
        <v>0</v>
      </c>
      <c r="AT417" s="75">
        <f>AQ417*1000/Escenarios!$F$9/10000+AM417</f>
        <v>1.6268120420694525</v>
      </c>
      <c r="AU417" s="75">
        <f>MAX(0,AV416+Observaciones!$F416-AS417-Constantes!$D$13)</f>
        <v>0</v>
      </c>
      <c r="AV417" s="75">
        <f>AV416+Observaciones!$F416-AS417-AT417-AU417-AW416</f>
        <v>64.634123897204432</v>
      </c>
      <c r="AW417" s="75">
        <f>MAX(0,(AV417-Constantes!$D$14)*(1-EXP(-Constantes!$D$22)))</f>
        <v>0.78658236720584118</v>
      </c>
      <c r="AX417" s="75">
        <f t="shared" si="74"/>
        <v>174.69186341651167</v>
      </c>
      <c r="AY417" s="75">
        <f>MAX(0,(AX417-Constantes!$D$13)*(1-EXP(-Constantes!$D$23)))</f>
        <v>0.68862200143994545</v>
      </c>
      <c r="AZ417" s="75">
        <f t="shared" si="75"/>
        <v>1.4752043686457865</v>
      </c>
      <c r="BA417" s="75">
        <f>0.0526*AS417*Observaciones!$F416^1.218</f>
        <v>0</v>
      </c>
      <c r="BB417" s="75">
        <f>BA417*Constantes!$F$35</f>
        <v>0</v>
      </c>
      <c r="BC417" s="75">
        <f t="shared" si="76"/>
        <v>0</v>
      </c>
      <c r="BD417" s="15"/>
      <c r="BE417" s="74">
        <v>411</v>
      </c>
      <c r="BF417" s="75">
        <f>0.0526*Observaciones!$F416^2.218</f>
        <v>0.17065595668433275</v>
      </c>
      <c r="BG417" s="75">
        <f>IF(Observaciones!$F416&gt;0.05*$BK$7,((Observaciones!$F416-0.05*$BK$7)^2)/(Observaciones!$F416+0.95*$BK$7),0)</f>
        <v>0</v>
      </c>
      <c r="BH417" s="75">
        <f>0.0526*BG417*Observaciones!$F416^1.218</f>
        <v>0</v>
      </c>
      <c r="BI417" s="28"/>
      <c r="BJ417" s="28"/>
      <c r="BK417" s="103"/>
      <c r="BL417" s="38"/>
    </row>
    <row r="418" spans="2:64" s="2" customFormat="1">
      <c r="B418" s="37"/>
      <c r="C418" s="74">
        <v>412</v>
      </c>
      <c r="D418" s="140">
        <f>ETo!$I417*((1-Constantes!$D$19)*ETo!$K417+ETo!$L417)</f>
        <v>2.5932668042678864</v>
      </c>
      <c r="E418" s="75">
        <f>MIN(D418*Constantes!$D$17,0.8*(H417+Observaciones!$F417-F418-G418-Constantes!$D$14))</f>
        <v>1.6455855376364639</v>
      </c>
      <c r="F418" s="75">
        <f>IF(Observaciones!$F417&gt;0.05*Constantes!$D$18,((Observaciones!$F417-0.05*Constantes!$D$18)^2)/(Observaciones!$F417+0.95*Constantes!$D$18),0)</f>
        <v>1.6995647973582968</v>
      </c>
      <c r="G418" s="75">
        <f>MAX(0,H417+Observaciones!$F417-F418-Constantes!$D$13)</f>
        <v>5.8609851784721201</v>
      </c>
      <c r="H418" s="75">
        <f>H417+Observaciones!$F417-F418-E418-G418-I417</f>
        <v>72.570221738625492</v>
      </c>
      <c r="I418" s="75">
        <f>MAX(0,(H418-Constantes!$D$14)*(1-EXP(-Constantes!$D$22)))</f>
        <v>0.8958409713582991</v>
      </c>
      <c r="J418" s="75">
        <f t="shared" si="66"/>
        <v>169.645219598225</v>
      </c>
      <c r="K418" s="75">
        <f>MAX(0,(J418-Constantes!$D$13)*(1-EXP(-Constantes!$D$23)))</f>
        <v>0.6537622862374759</v>
      </c>
      <c r="L418" s="75">
        <f t="shared" si="67"/>
        <v>3.2491680549540716</v>
      </c>
      <c r="M418" s="75">
        <f>0.0526*F418*Observaciones!$F417^1.218</f>
        <v>3.0421174370757496</v>
      </c>
      <c r="N418" s="75">
        <f>M418*Constantes!$D$35</f>
        <v>1.3972139705805514E-2</v>
      </c>
      <c r="O418" s="75">
        <f t="shared" si="68"/>
        <v>430.02206932638995</v>
      </c>
      <c r="P418" s="15"/>
      <c r="Q418" s="74">
        <v>412</v>
      </c>
      <c r="R418" s="140">
        <f>ETo!$I417*((1-Constantes!$E$19)*ETo!$K417+ETo!$L417)</f>
        <v>2.5932668042678864</v>
      </c>
      <c r="S418" s="75">
        <f>MIN(R418*Constantes!$E$17,0.8*(AB417+Observaciones!$F417-Y418-AA418-Constantes!$D$14))</f>
        <v>1.6455855376364639</v>
      </c>
      <c r="T418" s="75">
        <f>IF(Observaciones!$F417&gt;0.05*Constantes!$E$18,((Observaciones!$F417-0.05*Constantes!$E$18)^2)/(Observaciones!$F417+0.95*Constantes!$E$18),0)</f>
        <v>1.6995647973582968</v>
      </c>
      <c r="U418" s="75">
        <f>(T418*Escenarios!$E$9*10000)/1000</f>
        <v>849.7823986791484</v>
      </c>
      <c r="V418" s="75">
        <f>(Observaciones!$F417*Constantes!$E$28)/1000</f>
        <v>72.400000000000006</v>
      </c>
      <c r="W418" s="75">
        <f>(R418*Constantes!$E$28)/1000</f>
        <v>10.373067217071545</v>
      </c>
      <c r="X418" s="75">
        <f t="shared" si="69"/>
        <v>911.80933146207678</v>
      </c>
      <c r="Y418" s="75">
        <f>IF(X418&gt;Constantes!$E$29,1000*((X418-Constantes!$E$29)/(Escenarios!$E$9*10000)),0)</f>
        <v>0.79420689821827117</v>
      </c>
      <c r="Z418" s="75">
        <f>W418*1000/Escenarios!$E$9/10000+S418</f>
        <v>1.666331672070607</v>
      </c>
      <c r="AA418" s="75">
        <f>MAX(0,AB417+Observaciones!$F417-Y418-Constantes!$D$13)</f>
        <v>6.640738158746359</v>
      </c>
      <c r="AB418" s="75">
        <f>AB417+Observaciones!$F417-Y418-Z418-AA418-AC417</f>
        <v>72.551204844226461</v>
      </c>
      <c r="AC418" s="75">
        <f>MAX(0,(AB418-Constantes!$D$14)*(1-EXP(-Constantes!$D$22)))</f>
        <v>0.89557916015348904</v>
      </c>
      <c r="AD418" s="75">
        <f t="shared" si="70"/>
        <v>178.85952669940181</v>
      </c>
      <c r="AE418" s="75">
        <f>MAX(0,(AD418-Constantes!$D$13)*(1-EXP(-Constantes!$D$23)))</f>
        <v>0.71741015458340696</v>
      </c>
      <c r="AF418" s="75">
        <f t="shared" si="71"/>
        <v>2.4071962129551672</v>
      </c>
      <c r="AG418" s="75">
        <f>0.0526*Y418*Observaciones!$F417^1.218</f>
        <v>1.421581958787947</v>
      </c>
      <c r="AH418" s="75">
        <f>AG418*Constantes!$E$35</f>
        <v>6.5291830911468098E-3</v>
      </c>
      <c r="AI418" s="75">
        <f t="shared" si="72"/>
        <v>271.23601541111316</v>
      </c>
      <c r="AJ418" s="15"/>
      <c r="AK418" s="74">
        <v>412</v>
      </c>
      <c r="AL418" s="140">
        <f>ETo!$I417*((1-Constantes!$F$19)*ETo!$K417+ETo!$L417)</f>
        <v>2.5345956815872994</v>
      </c>
      <c r="AM418" s="75">
        <f>MIN(AL418*Constantes!$F$17,0.8*(AV417+Observaciones!$F417-AS418-AU418-Constantes!$D$14))</f>
        <v>1.6083551412880537</v>
      </c>
      <c r="AN418" s="75">
        <f>IF(Observaciones!$F417&gt;0.05*Constantes!$F$18,((Observaciones!$F417-0.05*Constantes!$F$18)^2)/(Observaciones!$F417+0.95*Constantes!$F$18),0)</f>
        <v>1.255133150048114</v>
      </c>
      <c r="AO418" s="75">
        <f>(AN418*Escenarios!$F$9*10000)/1000</f>
        <v>627.5665750240571</v>
      </c>
      <c r="AP418" s="75">
        <f>(Observaciones!$F417*Constantes!$F$28)/1000</f>
        <v>18.100000000000001</v>
      </c>
      <c r="AQ418" s="75">
        <f>(AL418*Constantes!$F$28)/1000</f>
        <v>2.5345956815872994</v>
      </c>
      <c r="AR418" s="75">
        <f t="shared" si="73"/>
        <v>643.13197934246978</v>
      </c>
      <c r="AS418" s="75">
        <f>IF(AR418&gt;Constantes!$F$29,1000*((AR418-Constantes!$F$29)/(Escenarios!$F$9*10000)),0)</f>
        <v>1.0289110175084688</v>
      </c>
      <c r="AT418" s="75">
        <f>AQ418*1000/Escenarios!$F$9/10000+AM418</f>
        <v>1.6134243326512283</v>
      </c>
      <c r="AU418" s="75">
        <f>MAX(0,AV417+Observaciones!$F417-AS418-Constantes!$D$13)</f>
        <v>6.7052128796959636</v>
      </c>
      <c r="AV418" s="75">
        <f>AV417+Observaciones!$F417-AS418-AT418-AU418-AW417</f>
        <v>72.599993300142927</v>
      </c>
      <c r="AW418" s="75">
        <f>MAX(0,(AV418-Constantes!$D$14)*(1-EXP(-Constantes!$D$22)))</f>
        <v>0.8962508452434037</v>
      </c>
      <c r="AX418" s="75">
        <f t="shared" si="74"/>
        <v>180.70845429476768</v>
      </c>
      <c r="AY418" s="75">
        <f>MAX(0,(AX418-Constantes!$D$13)*(1-EXP(-Constantes!$D$23)))</f>
        <v>0.73018163038498685</v>
      </c>
      <c r="AZ418" s="75">
        <f t="shared" si="75"/>
        <v>2.6553434931368596</v>
      </c>
      <c r="BA418" s="75">
        <f>0.0526*AS418*Observaciones!$F417^1.218</f>
        <v>1.8416880323875018</v>
      </c>
      <c r="BB418" s="75">
        <f>BA418*Constantes!$F$35</f>
        <v>2.8771047868879026E-3</v>
      </c>
      <c r="BC418" s="75">
        <f t="shared" si="76"/>
        <v>108.35151061714686</v>
      </c>
      <c r="BD418" s="15"/>
      <c r="BE418" s="74">
        <v>412</v>
      </c>
      <c r="BF418" s="75">
        <f>0.0526*Observaciones!$F417^2.218</f>
        <v>32.397897212660951</v>
      </c>
      <c r="BG418" s="75">
        <f>IF(Observaciones!$F417&gt;0.05*$BK$7,((Observaciones!$F417-0.05*$BK$7)^2)/(Observaciones!$F417+0.95*$BK$7),0)</f>
        <v>5.2528137177856484</v>
      </c>
      <c r="BH418" s="75">
        <f>0.0526*BG418*Observaciones!$F417^1.218</f>
        <v>9.4022165141477867</v>
      </c>
      <c r="BI418" s="28"/>
      <c r="BJ418" s="28"/>
      <c r="BK418" s="103"/>
      <c r="BL418" s="38"/>
    </row>
    <row r="419" spans="2:64" s="2" customFormat="1">
      <c r="B419" s="37"/>
      <c r="C419" s="74">
        <v>413</v>
      </c>
      <c r="D419" s="140">
        <f>ETo!$I418*((1-Constantes!$D$19)*ETo!$K418+ETo!$L418)</f>
        <v>2.592849202205421</v>
      </c>
      <c r="E419" s="75">
        <f>MIN(D419*Constantes!$D$17,0.8*(H418+Observaciones!$F418-F419-G419-Constantes!$D$14))</f>
        <v>1.6453205437247886</v>
      </c>
      <c r="F419" s="75">
        <f>IF(Observaciones!$F418&gt;0.05*Constantes!$D$18,((Observaciones!$F418-0.05*Constantes!$D$18)^2)/(Observaciones!$F418+0.95*Constantes!$D$18),0)</f>
        <v>0</v>
      </c>
      <c r="G419" s="75">
        <f>MAX(0,H418+Observaciones!$F418-F419-Constantes!$D$13)</f>
        <v>0</v>
      </c>
      <c r="H419" s="75">
        <f>H418+Observaciones!$F418-F419-E419-G419-I418</f>
        <v>71.429060223542407</v>
      </c>
      <c r="I419" s="75">
        <f>MAX(0,(H419-Constantes!$D$14)*(1-EXP(-Constantes!$D$22)))</f>
        <v>0.88013026355934432</v>
      </c>
      <c r="J419" s="75">
        <f t="shared" si="66"/>
        <v>168.99145731198752</v>
      </c>
      <c r="K419" s="75">
        <f>MAX(0,(J419-Constantes!$D$13)*(1-EXP(-Constantes!$D$23)))</f>
        <v>0.6492464202621967</v>
      </c>
      <c r="L419" s="75">
        <f t="shared" si="67"/>
        <v>1.529376683821541</v>
      </c>
      <c r="M419" s="75">
        <f>0.0526*F419*Observaciones!$F418^1.218</f>
        <v>0</v>
      </c>
      <c r="N419" s="75">
        <f>M419*Constantes!$D$35</f>
        <v>0</v>
      </c>
      <c r="O419" s="75">
        <f t="shared" si="68"/>
        <v>0</v>
      </c>
      <c r="P419" s="15"/>
      <c r="Q419" s="74">
        <v>413</v>
      </c>
      <c r="R419" s="140">
        <f>ETo!$I418*((1-Constantes!$E$19)*ETo!$K418+ETo!$L418)</f>
        <v>2.592849202205421</v>
      </c>
      <c r="S419" s="75">
        <f>MIN(R419*Constantes!$E$17,0.8*(AB418+Observaciones!$F418-Y419-AA419-Constantes!$D$14))</f>
        <v>1.6453205437247886</v>
      </c>
      <c r="T419" s="75">
        <f>IF(Observaciones!$F418&gt;0.05*Constantes!$E$18,((Observaciones!$F418-0.05*Constantes!$E$18)^2)/(Observaciones!$F418+0.95*Constantes!$E$18),0)</f>
        <v>0</v>
      </c>
      <c r="U419" s="75">
        <f>(T419*Escenarios!$E$9*10000)/1000</f>
        <v>0</v>
      </c>
      <c r="V419" s="75">
        <f>(Observaciones!$F418*Constantes!$E$28)/1000</f>
        <v>5.6</v>
      </c>
      <c r="W419" s="75">
        <f>(R419*Constantes!$E$28)/1000</f>
        <v>10.371396808821684</v>
      </c>
      <c r="X419" s="75">
        <f t="shared" si="69"/>
        <v>0</v>
      </c>
      <c r="Y419" s="75">
        <f>IF(X419&gt;Constantes!$E$29,1000*((X419-Constantes!$E$29)/(Escenarios!$E$9*10000)),0)</f>
        <v>0</v>
      </c>
      <c r="Z419" s="75">
        <f>W419*1000/Escenarios!$E$9/10000+S419</f>
        <v>1.6660633373424321</v>
      </c>
      <c r="AA419" s="75">
        <f>MAX(0,AB418+Observaciones!$F418-Y419-Constantes!$D$13)</f>
        <v>0</v>
      </c>
      <c r="AB419" s="75">
        <f>AB418+Observaciones!$F418-Y419-Z419-AA419-AC418</f>
        <v>71.389562346730543</v>
      </c>
      <c r="AC419" s="75">
        <f>MAX(0,(AB419-Constantes!$D$14)*(1-EXP(-Constantes!$D$22)))</f>
        <v>0.87958648461739053</v>
      </c>
      <c r="AD419" s="75">
        <f t="shared" si="70"/>
        <v>178.14211654481841</v>
      </c>
      <c r="AE419" s="75">
        <f>MAX(0,(AD419-Constantes!$D$13)*(1-EXP(-Constantes!$D$23)))</f>
        <v>0.7124546406671054</v>
      </c>
      <c r="AF419" s="75">
        <f t="shared" si="71"/>
        <v>1.5920411252844959</v>
      </c>
      <c r="AG419" s="75">
        <f>0.0526*Y419*Observaciones!$F418^1.218</f>
        <v>0</v>
      </c>
      <c r="AH419" s="75">
        <f>AG419*Constantes!$E$35</f>
        <v>0</v>
      </c>
      <c r="AI419" s="75">
        <f t="shared" si="72"/>
        <v>0</v>
      </c>
      <c r="AJ419" s="15"/>
      <c r="AK419" s="74">
        <v>413</v>
      </c>
      <c r="AL419" s="140">
        <f>ETo!$I418*((1-Constantes!$F$19)*ETo!$K418+ETo!$L418)</f>
        <v>2.5341784835112167</v>
      </c>
      <c r="AM419" s="75">
        <f>MIN(AL419*Constantes!$F$17,0.8*(AV418+Observaciones!$F418-AS419-AU419-Constantes!$D$14))</f>
        <v>1.608090403730313</v>
      </c>
      <c r="AN419" s="75">
        <f>IF(Observaciones!$F418&gt;0.05*Constantes!$F$18,((Observaciones!$F418-0.05*Constantes!$F$18)^2)/(Observaciones!$F418+0.95*Constantes!$F$18),0)</f>
        <v>0</v>
      </c>
      <c r="AO419" s="75">
        <f>(AN419*Escenarios!$F$9*10000)/1000</f>
        <v>0</v>
      </c>
      <c r="AP419" s="75">
        <f>(Observaciones!$F418*Constantes!$F$28)/1000</f>
        <v>1.4</v>
      </c>
      <c r="AQ419" s="75">
        <f>(AL419*Constantes!$F$28)/1000</f>
        <v>2.5341784835112167</v>
      </c>
      <c r="AR419" s="75">
        <f t="shared" si="73"/>
        <v>0</v>
      </c>
      <c r="AS419" s="75">
        <f>IF(AR419&gt;Constantes!$F$29,1000*((AR419-Constantes!$F$29)/(Escenarios!$F$9*10000)),0)</f>
        <v>0</v>
      </c>
      <c r="AT419" s="75">
        <f>AQ419*1000/Escenarios!$F$9/10000+AM419</f>
        <v>1.6131587606973354</v>
      </c>
      <c r="AU419" s="75">
        <f>MAX(0,AV418+Observaciones!$F418-AS419-Constantes!$D$13)</f>
        <v>0</v>
      </c>
      <c r="AV419" s="75">
        <f>AV418+Observaciones!$F418-AS419-AT419-AU419-AW418</f>
        <v>71.490583694202201</v>
      </c>
      <c r="AW419" s="75">
        <f>MAX(0,(AV419-Constantes!$D$14)*(1-EXP(-Constantes!$D$22)))</f>
        <v>0.88097727536051185</v>
      </c>
      <c r="AX419" s="75">
        <f t="shared" si="74"/>
        <v>179.9782726643827</v>
      </c>
      <c r="AY419" s="75">
        <f>MAX(0,(AX419-Constantes!$D$13)*(1-EXP(-Constantes!$D$23)))</f>
        <v>0.72513789744131008</v>
      </c>
      <c r="AZ419" s="75">
        <f t="shared" si="75"/>
        <v>1.6061151728018219</v>
      </c>
      <c r="BA419" s="75">
        <f>0.0526*AS419*Observaciones!$F418^1.218</f>
        <v>0</v>
      </c>
      <c r="BB419" s="75">
        <f>BA419*Constantes!$F$35</f>
        <v>0</v>
      </c>
      <c r="BC419" s="75">
        <f t="shared" si="76"/>
        <v>0</v>
      </c>
      <c r="BD419" s="15"/>
      <c r="BE419" s="74">
        <v>413</v>
      </c>
      <c r="BF419" s="75">
        <f>0.0526*Observaciones!$F418^2.218</f>
        <v>0.11094244358496377</v>
      </c>
      <c r="BG419" s="75">
        <f>IF(Observaciones!$F418&gt;0.05*$BK$7,((Observaciones!$F418-0.05*$BK$7)^2)/(Observaciones!$F418+0.95*$BK$7),0)</f>
        <v>0</v>
      </c>
      <c r="BH419" s="75">
        <f>0.0526*BG419*Observaciones!$F418^1.218</f>
        <v>0</v>
      </c>
      <c r="BI419" s="28"/>
      <c r="BJ419" s="28"/>
      <c r="BK419" s="103"/>
      <c r="BL419" s="38"/>
    </row>
    <row r="420" spans="2:64" s="2" customFormat="1">
      <c r="B420" s="37"/>
      <c r="C420" s="74">
        <v>414</v>
      </c>
      <c r="D420" s="140">
        <f>ETo!$I419*((1-Constantes!$D$19)*ETo!$K419+ETo!$L419)</f>
        <v>2.6397741041352583</v>
      </c>
      <c r="E420" s="75">
        <f>MIN(D420*Constantes!$D$17,0.8*(H419+Observaciones!$F419-F420-G420-Constantes!$D$14))</f>
        <v>1.6750972484755942</v>
      </c>
      <c r="F420" s="75">
        <f>IF(Observaciones!$F419&gt;0.05*Constantes!$D$18,((Observaciones!$F419-0.05*Constantes!$D$18)^2)/(Observaciones!$F419+0.95*Constantes!$D$18),0)</f>
        <v>0.61110522653762211</v>
      </c>
      <c r="G420" s="75">
        <f>MAX(0,H419+Observaciones!$F419-F420-Constantes!$D$13)</f>
        <v>8.3179549970047901</v>
      </c>
      <c r="H420" s="75">
        <f>H419+Observaciones!$F419-F420-E420-G420-I419</f>
        <v>72.444772487965068</v>
      </c>
      <c r="I420" s="75">
        <f>MAX(0,(H420-Constantes!$D$14)*(1-EXP(-Constantes!$D$22)))</f>
        <v>0.89411387445337032</v>
      </c>
      <c r="J420" s="75">
        <f t="shared" si="66"/>
        <v>176.66016588873012</v>
      </c>
      <c r="K420" s="75">
        <f>MAX(0,(J420-Constantes!$D$13)*(1-EXP(-Constantes!$D$23)))</f>
        <v>0.70221805974808793</v>
      </c>
      <c r="L420" s="75">
        <f t="shared" si="67"/>
        <v>2.2074371607390804</v>
      </c>
      <c r="M420" s="75">
        <f>0.0526*F420*Observaciones!$F419^1.218</f>
        <v>0.69684812861139989</v>
      </c>
      <c r="N420" s="75">
        <f>M420*Constantes!$D$35</f>
        <v>3.2005534329558388E-3</v>
      </c>
      <c r="O420" s="75">
        <f t="shared" si="68"/>
        <v>144.98956028647487</v>
      </c>
      <c r="P420" s="15"/>
      <c r="Q420" s="74">
        <v>414</v>
      </c>
      <c r="R420" s="140">
        <f>ETo!$I419*((1-Constantes!$E$19)*ETo!$K419+ETo!$L419)</f>
        <v>2.6397741041352583</v>
      </c>
      <c r="S420" s="75">
        <f>MIN(R420*Constantes!$E$17,0.8*(AB419+Observaciones!$F419-Y420-AA420-Constantes!$D$14))</f>
        <v>1.6750972484755942</v>
      </c>
      <c r="T420" s="75">
        <f>IF(Observaciones!$F419&gt;0.05*Constantes!$E$18,((Observaciones!$F419-0.05*Constantes!$E$18)^2)/(Observaciones!$F419+0.95*Constantes!$E$18),0)</f>
        <v>0.61110522653762211</v>
      </c>
      <c r="U420" s="75">
        <f>(T420*Escenarios!$E$9*10000)/1000</f>
        <v>305.552613268811</v>
      </c>
      <c r="V420" s="75">
        <f>(Observaciones!$F419*Constantes!$E$28)/1000</f>
        <v>50</v>
      </c>
      <c r="W420" s="75">
        <f>(R420*Constantes!$E$28)/1000</f>
        <v>10.559096416541033</v>
      </c>
      <c r="X420" s="75">
        <f t="shared" si="69"/>
        <v>344.99351685226998</v>
      </c>
      <c r="Y420" s="75">
        <f>IF(X420&gt;Constantes!$E$29,1000*((X420-Constantes!$E$29)/(Escenarios!$E$9*10000)),0)</f>
        <v>0</v>
      </c>
      <c r="Z420" s="75">
        <f>W420*1000/Escenarios!$E$9/10000+S420</f>
        <v>1.6962154413086763</v>
      </c>
      <c r="AA420" s="75">
        <f>MAX(0,AB419+Observaciones!$F419-Y420-Constantes!$D$13)</f>
        <v>8.8895623467305427</v>
      </c>
      <c r="AB420" s="75">
        <f>AB419+Observaciones!$F419-Y420-Z420-AA420-AC419</f>
        <v>72.424198074073928</v>
      </c>
      <c r="AC420" s="75">
        <f>MAX(0,(AB420-Constantes!$D$14)*(1-EXP(-Constantes!$D$22)))</f>
        <v>0.89383062041745509</v>
      </c>
      <c r="AD420" s="75">
        <f t="shared" si="70"/>
        <v>186.31922425088183</v>
      </c>
      <c r="AE420" s="75">
        <f>MAX(0,(AD420-Constantes!$D$13)*(1-EXP(-Constantes!$D$23)))</f>
        <v>0.76893804945858713</v>
      </c>
      <c r="AF420" s="75">
        <f t="shared" si="71"/>
        <v>1.6627686698760422</v>
      </c>
      <c r="AG420" s="75">
        <f>0.0526*Y420*Observaciones!$F419^1.218</f>
        <v>0</v>
      </c>
      <c r="AH420" s="75">
        <f>AG420*Constantes!$E$35</f>
        <v>0</v>
      </c>
      <c r="AI420" s="75">
        <f t="shared" si="72"/>
        <v>0</v>
      </c>
      <c r="AJ420" s="15"/>
      <c r="AK420" s="74">
        <v>414</v>
      </c>
      <c r="AL420" s="140">
        <f>ETo!$I419*((1-Constantes!$F$19)*ETo!$K419+ETo!$L419)</f>
        <v>2.5802128657641896</v>
      </c>
      <c r="AM420" s="75">
        <f>MIN(AL420*Constantes!$F$17,0.8*(AV419+Observaciones!$F419-AS420-AU420-Constantes!$D$14))</f>
        <v>1.6373020195751806</v>
      </c>
      <c r="AN420" s="75">
        <f>IF(Observaciones!$F419&gt;0.05*Constantes!$F$18,((Observaciones!$F419-0.05*Constantes!$F$18)^2)/(Observaciones!$F419+0.95*Constantes!$F$18),0)</f>
        <v>0.40047241225163754</v>
      </c>
      <c r="AO420" s="75">
        <f>(AN420*Escenarios!$F$9*10000)/1000</f>
        <v>200.23620612581877</v>
      </c>
      <c r="AP420" s="75">
        <f>(Observaciones!$F419*Constantes!$F$28)/1000</f>
        <v>12.5</v>
      </c>
      <c r="AQ420" s="75">
        <f>(AL420*Constantes!$F$28)/1000</f>
        <v>2.5802128657641896</v>
      </c>
      <c r="AR420" s="75">
        <f t="shared" si="73"/>
        <v>210.15599326005457</v>
      </c>
      <c r="AS420" s="75">
        <f>IF(AR420&gt;Constantes!$F$29,1000*((AR420-Constantes!$F$29)/(Escenarios!$F$9*10000)),0)</f>
        <v>0.16295904534363856</v>
      </c>
      <c r="AT420" s="75">
        <f>AQ420*1000/Escenarios!$F$9/10000+AM420</f>
        <v>1.6424624453067089</v>
      </c>
      <c r="AU420" s="75">
        <f>MAX(0,AV419+Observaciones!$F419-AS420-Constantes!$D$13)</f>
        <v>8.8276246488585599</v>
      </c>
      <c r="AV420" s="75">
        <f>AV419+Observaciones!$F419-AS420-AT420-AU420-AW419</f>
        <v>72.476560279332787</v>
      </c>
      <c r="AW420" s="75">
        <f>MAX(0,(AV420-Constantes!$D$14)*(1-EXP(-Constantes!$D$22)))</f>
        <v>0.89455150637063319</v>
      </c>
      <c r="AX420" s="75">
        <f t="shared" si="74"/>
        <v>188.08075941579995</v>
      </c>
      <c r="AY420" s="75">
        <f>MAX(0,(AX420-Constantes!$D$13)*(1-EXP(-Constantes!$D$23)))</f>
        <v>0.78110586164808071</v>
      </c>
      <c r="AZ420" s="75">
        <f t="shared" si="75"/>
        <v>1.8386164133623524</v>
      </c>
      <c r="BA420" s="75">
        <f>0.0526*AS420*Observaciones!$F419^1.218</f>
        <v>0.18582348973090268</v>
      </c>
      <c r="BB420" s="75">
        <f>BA420*Constantes!$F$35</f>
        <v>2.9029544766488719E-4</v>
      </c>
      <c r="BC420" s="75">
        <f t="shared" si="76"/>
        <v>15.788798879153491</v>
      </c>
      <c r="BD420" s="15"/>
      <c r="BE420" s="74">
        <v>414</v>
      </c>
      <c r="BF420" s="75">
        <f>0.0526*Observaciones!$F419^2.218</f>
        <v>14.253848976214318</v>
      </c>
      <c r="BG420" s="75">
        <f>IF(Observaciones!$F419&gt;0.05*$BK$7,((Observaciones!$F419-0.05*$BK$7)^2)/(Observaciones!$F419+0.95*$BK$7),0)</f>
        <v>2.5537914433149203</v>
      </c>
      <c r="BH420" s="75">
        <f>0.0526*BG420*Observaciones!$F419^1.218</f>
        <v>2.9121086039807391</v>
      </c>
      <c r="BI420" s="28"/>
      <c r="BJ420" s="28"/>
      <c r="BK420" s="103"/>
      <c r="BL420" s="38"/>
    </row>
    <row r="421" spans="2:64" s="2" customFormat="1">
      <c r="B421" s="37"/>
      <c r="C421" s="74">
        <v>415</v>
      </c>
      <c r="D421" s="140">
        <f>ETo!$I420*((1-Constantes!$D$19)*ETo!$K420+ETo!$L420)</f>
        <v>2.5678683733559877</v>
      </c>
      <c r="E421" s="75">
        <f>MIN(D421*Constantes!$D$17,0.8*(H420+Observaciones!$F420-F421-G421-Constantes!$D$14))</f>
        <v>1.629468688217617</v>
      </c>
      <c r="F421" s="75">
        <f>IF(Observaciones!$F420&gt;0.05*Constantes!$D$18,((Observaciones!$F420-0.05*Constantes!$D$18)^2)/(Observaciones!$F420+0.95*Constantes!$D$18),0)</f>
        <v>0</v>
      </c>
      <c r="G421" s="75">
        <f>MAX(0,H420+Observaciones!$F420-F421-Constantes!$D$13)</f>
        <v>0</v>
      </c>
      <c r="H421" s="75">
        <f>H420+Observaciones!$F420-F421-E421-G421-I420</f>
        <v>69.921189925294087</v>
      </c>
      <c r="I421" s="75">
        <f>MAX(0,(H421-Constantes!$D$14)*(1-EXP(-Constantes!$D$22)))</f>
        <v>0.85937096757767306</v>
      </c>
      <c r="J421" s="75">
        <f t="shared" si="66"/>
        <v>175.95794782898204</v>
      </c>
      <c r="K421" s="75">
        <f>MAX(0,(J421-Constantes!$D$13)*(1-EXP(-Constantes!$D$23)))</f>
        <v>0.69736748529618231</v>
      </c>
      <c r="L421" s="75">
        <f t="shared" si="67"/>
        <v>1.5567384528738555</v>
      </c>
      <c r="M421" s="75">
        <f>0.0526*F421*Observaciones!$F420^1.218</f>
        <v>0</v>
      </c>
      <c r="N421" s="75">
        <f>M421*Constantes!$D$35</f>
        <v>0</v>
      </c>
      <c r="O421" s="75">
        <f t="shared" si="68"/>
        <v>0</v>
      </c>
      <c r="P421" s="15"/>
      <c r="Q421" s="74">
        <v>415</v>
      </c>
      <c r="R421" s="140">
        <f>ETo!$I420*((1-Constantes!$E$19)*ETo!$K420+ETo!$L420)</f>
        <v>2.5678683733559877</v>
      </c>
      <c r="S421" s="75">
        <f>MIN(R421*Constantes!$E$17,0.8*(AB420+Observaciones!$F420-Y421-AA421-Constantes!$D$14))</f>
        <v>1.629468688217617</v>
      </c>
      <c r="T421" s="75">
        <f>IF(Observaciones!$F420&gt;0.05*Constantes!$E$18,((Observaciones!$F420-0.05*Constantes!$E$18)^2)/(Observaciones!$F420+0.95*Constantes!$E$18),0)</f>
        <v>0</v>
      </c>
      <c r="U421" s="75">
        <f>(T421*Escenarios!$E$9*10000)/1000</f>
        <v>0</v>
      </c>
      <c r="V421" s="75">
        <f>(Observaciones!$F420*Constantes!$E$28)/1000</f>
        <v>0</v>
      </c>
      <c r="W421" s="75">
        <f>(R421*Constantes!$E$28)/1000</f>
        <v>10.271473493423951</v>
      </c>
      <c r="X421" s="75">
        <f t="shared" si="69"/>
        <v>0</v>
      </c>
      <c r="Y421" s="75">
        <f>IF(X421&gt;Constantes!$E$29,1000*((X421-Constantes!$E$29)/(Escenarios!$E$9*10000)),0)</f>
        <v>0</v>
      </c>
      <c r="Z421" s="75">
        <f>W421*1000/Escenarios!$E$9/10000+S421</f>
        <v>1.6500116352044649</v>
      </c>
      <c r="AA421" s="75">
        <f>MAX(0,AB420+Observaciones!$F420-Y421-Constantes!$D$13)</f>
        <v>0</v>
      </c>
      <c r="AB421" s="75">
        <f>AB420+Observaciones!$F420-Y421-Z421-AA421-AC420</f>
        <v>69.880355818452003</v>
      </c>
      <c r="AC421" s="75">
        <f>MAX(0,(AB421-Constantes!$D$14)*(1-EXP(-Constantes!$D$22)))</f>
        <v>0.85880879236202834</v>
      </c>
      <c r="AD421" s="75">
        <f t="shared" si="70"/>
        <v>185.55028620142323</v>
      </c>
      <c r="AE421" s="75">
        <f>MAX(0,(AD421-Constantes!$D$13)*(1-EXP(-Constantes!$D$23)))</f>
        <v>0.76362660637331514</v>
      </c>
      <c r="AF421" s="75">
        <f t="shared" si="71"/>
        <v>1.6224353987353435</v>
      </c>
      <c r="AG421" s="75">
        <f>0.0526*Y421*Observaciones!$F420^1.218</f>
        <v>0</v>
      </c>
      <c r="AH421" s="75">
        <f>AG421*Constantes!$E$35</f>
        <v>0</v>
      </c>
      <c r="AI421" s="75">
        <f t="shared" si="72"/>
        <v>0</v>
      </c>
      <c r="AJ421" s="15"/>
      <c r="AK421" s="74">
        <v>415</v>
      </c>
      <c r="AL421" s="140">
        <f>ETo!$I420*((1-Constantes!$F$19)*ETo!$K420+ETo!$L420)</f>
        <v>2.5096603160564728</v>
      </c>
      <c r="AM421" s="75">
        <f>MIN(AL421*Constantes!$F$17,0.8*(AV420+Observaciones!$F420-AS421-AU421-Constantes!$D$14))</f>
        <v>1.5925321350221051</v>
      </c>
      <c r="AN421" s="75">
        <f>IF(Observaciones!$F420&gt;0.05*Constantes!$F$18,((Observaciones!$F420-0.05*Constantes!$F$18)^2)/(Observaciones!$F420+0.95*Constantes!$F$18),0)</f>
        <v>0</v>
      </c>
      <c r="AO421" s="75">
        <f>(AN421*Escenarios!$F$9*10000)/1000</f>
        <v>0</v>
      </c>
      <c r="AP421" s="75">
        <f>(Observaciones!$F420*Constantes!$F$28)/1000</f>
        <v>0</v>
      </c>
      <c r="AQ421" s="75">
        <f>(AL421*Constantes!$F$28)/1000</f>
        <v>2.5096603160564728</v>
      </c>
      <c r="AR421" s="75">
        <f t="shared" si="73"/>
        <v>0</v>
      </c>
      <c r="AS421" s="75">
        <f>IF(AR421&gt;Constantes!$F$29,1000*((AR421-Constantes!$F$29)/(Escenarios!$F$9*10000)),0)</f>
        <v>0</v>
      </c>
      <c r="AT421" s="75">
        <f>AQ421*1000/Escenarios!$F$9/10000+AM421</f>
        <v>1.5975514556542181</v>
      </c>
      <c r="AU421" s="75">
        <f>MAX(0,AV420+Observaciones!$F420-AS421-Constantes!$D$13)</f>
        <v>0</v>
      </c>
      <c r="AV421" s="75">
        <f>AV420+Observaciones!$F420-AS421-AT421-AU421-AW420</f>
        <v>69.984457317307943</v>
      </c>
      <c r="AW421" s="75">
        <f>MAX(0,(AV421-Constantes!$D$14)*(1-EXP(-Constantes!$D$22)))</f>
        <v>0.86024198845946231</v>
      </c>
      <c r="AX421" s="75">
        <f t="shared" si="74"/>
        <v>187.29965355415186</v>
      </c>
      <c r="AY421" s="75">
        <f>MAX(0,(AX421-Constantes!$D$13)*(1-EXP(-Constantes!$D$23)))</f>
        <v>0.77571036934458859</v>
      </c>
      <c r="AZ421" s="75">
        <f t="shared" si="75"/>
        <v>1.6359523578040509</v>
      </c>
      <c r="BA421" s="75">
        <f>0.0526*AS421*Observaciones!$F420^1.218</f>
        <v>0</v>
      </c>
      <c r="BB421" s="75">
        <f>BA421*Constantes!$F$35</f>
        <v>0</v>
      </c>
      <c r="BC421" s="75">
        <f t="shared" si="76"/>
        <v>0</v>
      </c>
      <c r="BD421" s="15"/>
      <c r="BE421" s="74">
        <v>415</v>
      </c>
      <c r="BF421" s="75">
        <f>0.0526*Observaciones!$F420^2.218</f>
        <v>0</v>
      </c>
      <c r="BG421" s="75">
        <f>IF(Observaciones!$F420&gt;0.05*$BK$7,((Observaciones!$F420-0.05*$BK$7)^2)/(Observaciones!$F420+0.95*$BK$7),0)</f>
        <v>0</v>
      </c>
      <c r="BH421" s="75">
        <f>0.0526*BG421*Observaciones!$F420^1.218</f>
        <v>0</v>
      </c>
      <c r="BI421" s="28"/>
      <c r="BJ421" s="28"/>
      <c r="BK421" s="103"/>
      <c r="BL421" s="38"/>
    </row>
    <row r="422" spans="2:64" s="2" customFormat="1">
      <c r="B422" s="37"/>
      <c r="C422" s="74">
        <v>416</v>
      </c>
      <c r="D422" s="140">
        <f>ETo!$I421*((1-Constantes!$D$19)*ETo!$K421+ETo!$L421)</f>
        <v>2.4802779604663217</v>
      </c>
      <c r="E422" s="75">
        <f>MIN(D422*Constantes!$D$17,0.8*(H421+Observaciones!$F421-F422-G422-Constantes!$D$14))</f>
        <v>1.5738872430498365</v>
      </c>
      <c r="F422" s="75">
        <f>IF(Observaciones!$F421&gt;0.05*Constantes!$D$18,((Observaciones!$F421-0.05*Constantes!$D$18)^2)/(Observaciones!$F421+0.95*Constantes!$D$18),0)</f>
        <v>3.3328916398899362</v>
      </c>
      <c r="G422" s="75">
        <f>MAX(0,H421+Observaciones!$F421-F422-Constantes!$D$13)</f>
        <v>15.58829828540415</v>
      </c>
      <c r="H422" s="75">
        <f>H421+Observaciones!$F421-F422-E422-G422-I421</f>
        <v>72.566741789372486</v>
      </c>
      <c r="I422" s="75">
        <f>MAX(0,(H422-Constantes!$D$14)*(1-EXP(-Constantes!$D$22)))</f>
        <v>0.89579306186858487</v>
      </c>
      <c r="J422" s="75">
        <f t="shared" si="66"/>
        <v>190.84887862909</v>
      </c>
      <c r="K422" s="75">
        <f>MAX(0,(J422-Constantes!$D$13)*(1-EXP(-Constantes!$D$23)))</f>
        <v>0.80022665774471025</v>
      </c>
      <c r="L422" s="75">
        <f t="shared" si="67"/>
        <v>5.0289113595032315</v>
      </c>
      <c r="M422" s="75">
        <f>0.0526*F422*Observaciones!$F421^1.218</f>
        <v>8.4120961984813434</v>
      </c>
      <c r="N422" s="75">
        <f>M422*Constantes!$D$35</f>
        <v>3.8635912562546525E-2</v>
      </c>
      <c r="O422" s="75">
        <f t="shared" si="68"/>
        <v>768.27587126854985</v>
      </c>
      <c r="P422" s="15"/>
      <c r="Q422" s="74">
        <v>416</v>
      </c>
      <c r="R422" s="140">
        <f>ETo!$I421*((1-Constantes!$E$19)*ETo!$K421+ETo!$L421)</f>
        <v>2.4802779604663217</v>
      </c>
      <c r="S422" s="75">
        <f>MIN(R422*Constantes!$E$17,0.8*(AB421+Observaciones!$F421-Y422-AA422-Constantes!$D$14))</f>
        <v>1.5738872430498365</v>
      </c>
      <c r="T422" s="75">
        <f>IF(Observaciones!$F421&gt;0.05*Constantes!$E$18,((Observaciones!$F421-0.05*Constantes!$E$18)^2)/(Observaciones!$F421+0.95*Constantes!$E$18),0)</f>
        <v>3.3328916398899362</v>
      </c>
      <c r="U422" s="75">
        <f>(T422*Escenarios!$E$9*10000)/1000</f>
        <v>1666.445819944968</v>
      </c>
      <c r="V422" s="75">
        <f>(Observaciones!$F421*Constantes!$E$28)/1000</f>
        <v>96</v>
      </c>
      <c r="W422" s="75">
        <f>(R422*Constantes!$E$28)/1000</f>
        <v>9.9211118418652866</v>
      </c>
      <c r="X422" s="75">
        <f t="shared" si="69"/>
        <v>1752.5247081031027</v>
      </c>
      <c r="Y422" s="75">
        <f>IF(X422&gt;Constantes!$E$29,1000*((X422-Constantes!$E$29)/(Escenarios!$E$9*10000)),0)</f>
        <v>2.4756376515003229</v>
      </c>
      <c r="Z422" s="75">
        <f>W422*1000/Escenarios!$E$9/10000+S422</f>
        <v>1.5937294667335671</v>
      </c>
      <c r="AA422" s="75">
        <f>MAX(0,AB421+Observaciones!$F421-Y422-Constantes!$D$13)</f>
        <v>16.404718166951682</v>
      </c>
      <c r="AB422" s="75">
        <f>AB421+Observaciones!$F421-Y422-Z422-AA422-AC421</f>
        <v>72.54746174090441</v>
      </c>
      <c r="AC422" s="75">
        <f>MAX(0,(AB422-Constantes!$D$14)*(1-EXP(-Constantes!$D$22)))</f>
        <v>0.89552762774394246</v>
      </c>
      <c r="AD422" s="75">
        <f t="shared" si="70"/>
        <v>201.19137776200159</v>
      </c>
      <c r="AE422" s="75">
        <f>MAX(0,(AD422-Constantes!$D$13)*(1-EXP(-Constantes!$D$23)))</f>
        <v>0.87166751769774908</v>
      </c>
      <c r="AF422" s="75">
        <f t="shared" si="71"/>
        <v>4.2428327969420145</v>
      </c>
      <c r="AG422" s="75">
        <f>0.0526*Y422*Observaciones!$F421^1.218</f>
        <v>6.2484185887576205</v>
      </c>
      <c r="AH422" s="75">
        <f>AG422*Constantes!$E$35</f>
        <v>2.869835871503856E-2</v>
      </c>
      <c r="AI422" s="75">
        <f t="shared" si="72"/>
        <v>676.39617417218653</v>
      </c>
      <c r="AJ422" s="15"/>
      <c r="AK422" s="74">
        <v>416</v>
      </c>
      <c r="AL422" s="140">
        <f>ETo!$I421*((1-Constantes!$F$19)*ETo!$K421+ETo!$L421)</f>
        <v>2.4237871334794274</v>
      </c>
      <c r="AM422" s="75">
        <f>MIN(AL422*Constantes!$F$17,0.8*(AV421+Observaciones!$F421-AS422-AU422-Constantes!$D$14))</f>
        <v>1.5380403769480662</v>
      </c>
      <c r="AN422" s="75">
        <f>IF(Observaciones!$F421&gt;0.05*Constantes!$F$18,((Observaciones!$F421-0.05*Constantes!$F$18)^2)/(Observaciones!$F421+0.95*Constantes!$F$18),0)</f>
        <v>2.5965093747597852</v>
      </c>
      <c r="AO422" s="75">
        <f>(AN422*Escenarios!$F$9*10000)/1000</f>
        <v>1298.2546873798926</v>
      </c>
      <c r="AP422" s="75">
        <f>(Observaciones!$F421*Constantes!$F$28)/1000</f>
        <v>24</v>
      </c>
      <c r="AQ422" s="75">
        <f>(AL422*Constantes!$F$28)/1000</f>
        <v>2.4237871334794274</v>
      </c>
      <c r="AR422" s="75">
        <f t="shared" si="73"/>
        <v>1319.8309002464132</v>
      </c>
      <c r="AS422" s="75">
        <f>IF(AR422&gt;Constantes!$F$29,1000*((AR422-Constantes!$F$29)/(Escenarios!$F$9*10000)),0)</f>
        <v>2.3823088593163555</v>
      </c>
      <c r="AT422" s="75">
        <f>AQ422*1000/Escenarios!$F$9/10000+AM422</f>
        <v>1.5428879512150251</v>
      </c>
      <c r="AU422" s="75">
        <f>MAX(0,AV421+Observaciones!$F421-AS422-Constantes!$D$13)</f>
        <v>16.602148457991589</v>
      </c>
      <c r="AV422" s="75">
        <f>AV421+Observaciones!$F421-AS422-AT422-AU422-AW421</f>
        <v>72.596870060325514</v>
      </c>
      <c r="AW422" s="75">
        <f>MAX(0,(AV422-Constantes!$D$14)*(1-EXP(-Constantes!$D$22)))</f>
        <v>0.89620784667789932</v>
      </c>
      <c r="AX422" s="75">
        <f t="shared" si="74"/>
        <v>203.12609164279885</v>
      </c>
      <c r="AY422" s="75">
        <f>MAX(0,(AX422-Constantes!$D$13)*(1-EXP(-Constantes!$D$23)))</f>
        <v>0.88503156265738603</v>
      </c>
      <c r="AZ422" s="75">
        <f t="shared" si="75"/>
        <v>4.163548268651641</v>
      </c>
      <c r="BA422" s="75">
        <f>0.0526*AS422*Observaciones!$F421^1.218</f>
        <v>6.0128601419892957</v>
      </c>
      <c r="BB422" s="75">
        <f>BA422*Constantes!$F$35</f>
        <v>9.3933545710118051E-3</v>
      </c>
      <c r="BC422" s="75">
        <f t="shared" si="76"/>
        <v>225.60935925101762</v>
      </c>
      <c r="BD422" s="15"/>
      <c r="BE422" s="74">
        <v>416</v>
      </c>
      <c r="BF422" s="75">
        <f>0.0526*Observaciones!$F421^2.218</f>
        <v>60.57511931897654</v>
      </c>
      <c r="BG422" s="75">
        <f>IF(Observaciones!$F421&gt;0.05*$BK$7,((Observaciones!$F421-0.05*$BK$7)^2)/(Observaciones!$F421+0.95*$BK$7),0)</f>
        <v>8.7141003855957155</v>
      </c>
      <c r="BH422" s="75">
        <f>0.0526*BG422*Observaciones!$F421^1.218</f>
        <v>21.994069608958327</v>
      </c>
      <c r="BI422" s="28"/>
      <c r="BJ422" s="28"/>
      <c r="BK422" s="103"/>
      <c r="BL422" s="38"/>
    </row>
    <row r="423" spans="2:64" s="2" customFormat="1">
      <c r="B423" s="37"/>
      <c r="C423" s="74">
        <v>417</v>
      </c>
      <c r="D423" s="140">
        <f>ETo!$I422*((1-Constantes!$D$19)*ETo!$K422+ETo!$L422)</f>
        <v>2.3822286152260714</v>
      </c>
      <c r="E423" s="75">
        <f>MIN(D423*Constantes!$D$17,0.8*(H422+Observaciones!$F422-F423-G423-Constantes!$D$14))</f>
        <v>1.5116689690810572</v>
      </c>
      <c r="F423" s="75">
        <f>IF(Observaciones!$F422&gt;0.05*Constantes!$D$18,((Observaciones!$F422-0.05*Constantes!$D$18)^2)/(Observaciones!$F422+0.95*Constantes!$D$18),0)</f>
        <v>0.55260766392446714</v>
      </c>
      <c r="G423" s="75">
        <f>MAX(0,H422+Observaciones!$F422-F423-Constantes!$D$13)</f>
        <v>9.1141341254480182</v>
      </c>
      <c r="H423" s="75">
        <f>H422+Observaciones!$F422-F423-E423-G423-I422</f>
        <v>72.592537969050355</v>
      </c>
      <c r="I423" s="75">
        <f>MAX(0,(H423-Constantes!$D$14)*(1-EXP(-Constantes!$D$22)))</f>
        <v>0.89614820549715246</v>
      </c>
      <c r="J423" s="75">
        <f t="shared" si="66"/>
        <v>199.1627860967933</v>
      </c>
      <c r="K423" s="75">
        <f>MAX(0,(J423-Constantes!$D$13)*(1-EXP(-Constantes!$D$23)))</f>
        <v>0.85765501151393186</v>
      </c>
      <c r="L423" s="75">
        <f t="shared" si="67"/>
        <v>2.3064108809355517</v>
      </c>
      <c r="M423" s="75">
        <f>0.0526*F423*Observaciones!$F422^1.218</f>
        <v>0.60566883710309705</v>
      </c>
      <c r="N423" s="75">
        <f>M423*Constantes!$D$35</f>
        <v>2.7817761090748174E-3</v>
      </c>
      <c r="O423" s="75">
        <f t="shared" si="68"/>
        <v>120.61060464414923</v>
      </c>
      <c r="P423" s="15"/>
      <c r="Q423" s="74">
        <v>417</v>
      </c>
      <c r="R423" s="140">
        <f>ETo!$I422*((1-Constantes!$E$19)*ETo!$K422+ETo!$L422)</f>
        <v>2.3822286152260714</v>
      </c>
      <c r="S423" s="75">
        <f>MIN(R423*Constantes!$E$17,0.8*(AB422+Observaciones!$F422-Y423-AA423-Constantes!$D$14))</f>
        <v>1.5116689690810572</v>
      </c>
      <c r="T423" s="75">
        <f>IF(Observaciones!$F422&gt;0.05*Constantes!$E$18,((Observaciones!$F422-0.05*Constantes!$E$18)^2)/(Observaciones!$F422+0.95*Constantes!$E$18),0)</f>
        <v>0.55260766392446714</v>
      </c>
      <c r="U423" s="75">
        <f>(T423*Escenarios!$E$9*10000)/1000</f>
        <v>276.30383196223357</v>
      </c>
      <c r="V423" s="75">
        <f>(Observaciones!$F422*Constantes!$E$28)/1000</f>
        <v>48.4</v>
      </c>
      <c r="W423" s="75">
        <f>(R423*Constantes!$E$28)/1000</f>
        <v>9.5289144609042857</v>
      </c>
      <c r="X423" s="75">
        <f t="shared" si="69"/>
        <v>315.17491750132928</v>
      </c>
      <c r="Y423" s="75">
        <f>IF(X423&gt;Constantes!$E$29,1000*((X423-Constantes!$E$29)/(Escenarios!$E$9*10000)),0)</f>
        <v>0</v>
      </c>
      <c r="Z423" s="75">
        <f>W423*1000/Escenarios!$E$9/10000+S423</f>
        <v>1.5307267980028658</v>
      </c>
      <c r="AA423" s="75">
        <f>MAX(0,AB422+Observaciones!$F422-Y423-Constantes!$D$13)</f>
        <v>9.6474617409044043</v>
      </c>
      <c r="AB423" s="75">
        <f>AB422+Observaciones!$F422-Y423-Z423-AA423-AC422</f>
        <v>72.573745574253195</v>
      </c>
      <c r="AC423" s="75">
        <f>MAX(0,(AB423-Constantes!$D$14)*(1-EXP(-Constantes!$D$22)))</f>
        <v>0.89588948504470245</v>
      </c>
      <c r="AD423" s="75">
        <f t="shared" si="70"/>
        <v>209.96717198520827</v>
      </c>
      <c r="AE423" s="75">
        <f>MAX(0,(AD423-Constantes!$D$13)*(1-EXP(-Constantes!$D$23)))</f>
        <v>0.93228635633818291</v>
      </c>
      <c r="AF423" s="75">
        <f t="shared" si="71"/>
        <v>1.8281758413828855</v>
      </c>
      <c r="AG423" s="75">
        <f>0.0526*Y423*Observaciones!$F422^1.218</f>
        <v>0</v>
      </c>
      <c r="AH423" s="75">
        <f>AG423*Constantes!$E$35</f>
        <v>0</v>
      </c>
      <c r="AI423" s="75">
        <f t="shared" si="72"/>
        <v>0</v>
      </c>
      <c r="AJ423" s="15"/>
      <c r="AK423" s="74">
        <v>417</v>
      </c>
      <c r="AL423" s="140">
        <f>ETo!$I422*((1-Constantes!$F$19)*ETo!$K422+ETo!$L422)</f>
        <v>2.3277458436467358</v>
      </c>
      <c r="AM423" s="75">
        <f>MIN(AL423*Constantes!$F$17,0.8*(AV422+Observaciones!$F422-AS423-AU423-Constantes!$D$14))</f>
        <v>1.4770963362868712</v>
      </c>
      <c r="AN423" s="75">
        <f>IF(Observaciones!$F422&gt;0.05*Constantes!$F$18,((Observaciones!$F422-0.05*Constantes!$F$18)^2)/(Observaciones!$F422+0.95*Constantes!$F$18),0)</f>
        <v>0.35658817705358431</v>
      </c>
      <c r="AO423" s="75">
        <f>(AN423*Escenarios!$F$9*10000)/1000</f>
        <v>178.29408852679217</v>
      </c>
      <c r="AP423" s="75">
        <f>(Observaciones!$F422*Constantes!$F$28)/1000</f>
        <v>12.1</v>
      </c>
      <c r="AQ423" s="75">
        <f>(AL423*Constantes!$F$28)/1000</f>
        <v>2.3277458436467358</v>
      </c>
      <c r="AR423" s="75">
        <f t="shared" si="73"/>
        <v>188.06634268314542</v>
      </c>
      <c r="AS423" s="75">
        <f>IF(AR423&gt;Constantes!$F$29,1000*((AR423-Constantes!$F$29)/(Escenarios!$F$9*10000)),0)</f>
        <v>0.11877974418982024</v>
      </c>
      <c r="AT423" s="75">
        <f>AQ423*1000/Escenarios!$F$9/10000+AM423</f>
        <v>1.4817518279741646</v>
      </c>
      <c r="AU423" s="75">
        <f>MAX(0,AV422+Observaciones!$F422-AS423-Constantes!$D$13)</f>
        <v>9.5780903161356861</v>
      </c>
      <c r="AV423" s="75">
        <f>AV422+Observaciones!$F422-AS423-AT423-AU423-AW422</f>
        <v>72.622040325347939</v>
      </c>
      <c r="AW423" s="75">
        <f>MAX(0,(AV423-Constantes!$D$14)*(1-EXP(-Constantes!$D$22)))</f>
        <v>0.89655437315444353</v>
      </c>
      <c r="AX423" s="75">
        <f t="shared" si="74"/>
        <v>211.81915039627717</v>
      </c>
      <c r="AY423" s="75">
        <f>MAX(0,(AX423-Constantes!$D$13)*(1-EXP(-Constantes!$D$23)))</f>
        <v>0.94507890566315234</v>
      </c>
      <c r="AZ423" s="75">
        <f t="shared" si="75"/>
        <v>1.9604130230074162</v>
      </c>
      <c r="BA423" s="75">
        <f>0.0526*AS423*Observaciones!$F422^1.218</f>
        <v>0.13018492907598367</v>
      </c>
      <c r="BB423" s="75">
        <f>BA423*Constantes!$F$35</f>
        <v>2.0337629177055218E-4</v>
      </c>
      <c r="BC423" s="75">
        <f t="shared" si="76"/>
        <v>10.374155312361584</v>
      </c>
      <c r="BD423" s="15"/>
      <c r="BE423" s="74">
        <v>417</v>
      </c>
      <c r="BF423" s="75">
        <f>0.0526*Observaciones!$F422^2.218</f>
        <v>13.261837298639376</v>
      </c>
      <c r="BG423" s="75">
        <f>IF(Observaciones!$F422&gt;0.05*$BK$7,((Observaciones!$F422-0.05*$BK$7)^2)/(Observaciones!$F422+0.95*$BK$7),0)</f>
        <v>2.388629706824839</v>
      </c>
      <c r="BH423" s="75">
        <f>0.0526*BG423*Observaciones!$F422^1.218</f>
        <v>2.6179850031907193</v>
      </c>
      <c r="BI423" s="28"/>
      <c r="BJ423" s="28"/>
      <c r="BK423" s="103"/>
      <c r="BL423" s="38"/>
    </row>
    <row r="424" spans="2:64" s="2" customFormat="1">
      <c r="B424" s="37"/>
      <c r="C424" s="74">
        <v>418</v>
      </c>
      <c r="D424" s="140">
        <f>ETo!$I423*((1-Constantes!$D$19)*ETo!$K423+ETo!$L423)</f>
        <v>2.3524442074428453</v>
      </c>
      <c r="E424" s="75">
        <f>MIN(D424*Constantes!$D$17,0.8*(H423+Observaciones!$F423-F424-G424-Constantes!$D$14))</f>
        <v>1.4927689505351518</v>
      </c>
      <c r="F424" s="75">
        <f>IF(Observaciones!$F423&gt;0.05*Constantes!$D$18,((Observaciones!$F423-0.05*Constantes!$D$18)^2)/(Observaciones!$F423+0.95*Constantes!$D$18),0)</f>
        <v>4.8596187213117877E-2</v>
      </c>
      <c r="G424" s="75">
        <f>MAX(0,H423+Observaciones!$F423-F424-Constantes!$D$13)</f>
        <v>4.3439417818372306</v>
      </c>
      <c r="H424" s="75">
        <f>H423+Observaciones!$F423-F424-E424-G424-I423</f>
        <v>72.611082843967694</v>
      </c>
      <c r="I424" s="75">
        <f>MAX(0,(H424-Constantes!$D$14)*(1-EXP(-Constantes!$D$22)))</f>
        <v>0.8964035182702732</v>
      </c>
      <c r="J424" s="75">
        <f t="shared" si="66"/>
        <v>202.64907286711659</v>
      </c>
      <c r="K424" s="75">
        <f>MAX(0,(J424-Constantes!$D$13)*(1-EXP(-Constantes!$D$23)))</f>
        <v>0.88173655328774125</v>
      </c>
      <c r="L424" s="75">
        <f t="shared" si="67"/>
        <v>1.8267362587711324</v>
      </c>
      <c r="M424" s="75">
        <f>0.0526*F424*Observaciones!$F423^1.218</f>
        <v>2.6398776326872618E-2</v>
      </c>
      <c r="N424" s="75">
        <f>M424*Constantes!$D$35</f>
        <v>1.2124692702722611E-4</v>
      </c>
      <c r="O424" s="75">
        <f t="shared" si="68"/>
        <v>6.6373526252109531</v>
      </c>
      <c r="P424" s="15"/>
      <c r="Q424" s="74">
        <v>418</v>
      </c>
      <c r="R424" s="140">
        <f>ETo!$I423*((1-Constantes!$E$19)*ETo!$K423+ETo!$L423)</f>
        <v>2.3524442074428453</v>
      </c>
      <c r="S424" s="75">
        <f>MIN(R424*Constantes!$E$17,0.8*(AB423+Observaciones!$F423-Y424-AA424-Constantes!$D$14))</f>
        <v>1.4927689505351518</v>
      </c>
      <c r="T424" s="75">
        <f>IF(Observaciones!$F423&gt;0.05*Constantes!$E$18,((Observaciones!$F423-0.05*Constantes!$E$18)^2)/(Observaciones!$F423+0.95*Constantes!$E$18),0)</f>
        <v>4.8596187213117877E-2</v>
      </c>
      <c r="U424" s="75">
        <f>(T424*Escenarios!$E$9*10000)/1000</f>
        <v>24.298093606558936</v>
      </c>
      <c r="V424" s="75">
        <f>(Observaciones!$F423*Constantes!$E$28)/1000</f>
        <v>27.2</v>
      </c>
      <c r="W424" s="75">
        <f>(R424*Constantes!$E$28)/1000</f>
        <v>9.4097768297713813</v>
      </c>
      <c r="X424" s="75">
        <f t="shared" si="69"/>
        <v>42.088316776787558</v>
      </c>
      <c r="Y424" s="75">
        <f>IF(X424&gt;Constantes!$E$29,1000*((X424-Constantes!$E$29)/(Escenarios!$E$9*10000)),0)</f>
        <v>0</v>
      </c>
      <c r="Z424" s="75">
        <f>W424*1000/Escenarios!$E$9/10000+S424</f>
        <v>1.5115885041946946</v>
      </c>
      <c r="AA424" s="75">
        <f>MAX(0,AB423+Observaciones!$F423-Y424-Constantes!$D$13)</f>
        <v>4.3737455742531921</v>
      </c>
      <c r="AB424" s="75">
        <f>AB423+Observaciones!$F423-Y424-Z424-AA424-AC423</f>
        <v>72.592522010760604</v>
      </c>
      <c r="AC424" s="75">
        <f>MAX(0,(AB424-Constantes!$D$14)*(1-EXP(-Constantes!$D$22)))</f>
        <v>0.89614798579466171</v>
      </c>
      <c r="AD424" s="75">
        <f t="shared" si="70"/>
        <v>213.40863120312326</v>
      </c>
      <c r="AE424" s="75">
        <f>MAX(0,(AD424-Constantes!$D$13)*(1-EXP(-Constantes!$D$23)))</f>
        <v>0.95605825158918556</v>
      </c>
      <c r="AF424" s="75">
        <f t="shared" si="71"/>
        <v>1.8522062373838473</v>
      </c>
      <c r="AG424" s="75">
        <f>0.0526*Y424*Observaciones!$F423^1.218</f>
        <v>0</v>
      </c>
      <c r="AH424" s="75">
        <f>AG424*Constantes!$E$35</f>
        <v>0</v>
      </c>
      <c r="AI424" s="75">
        <f t="shared" si="72"/>
        <v>0</v>
      </c>
      <c r="AJ424" s="15"/>
      <c r="AK424" s="74">
        <v>418</v>
      </c>
      <c r="AL424" s="140">
        <f>ETo!$I423*((1-Constantes!$F$19)*ETo!$K423+ETo!$L423)</f>
        <v>2.298576751552952</v>
      </c>
      <c r="AM424" s="75">
        <f>MIN(AL424*Constantes!$F$17,0.8*(AV423+Observaciones!$F423-AS424-AU424-Constantes!$D$14))</f>
        <v>1.4585867729760233</v>
      </c>
      <c r="AN424" s="75">
        <f>IF(Observaciones!$F423&gt;0.05*Constantes!$F$18,((Observaciones!$F423-0.05*Constantes!$F$18)^2)/(Observaciones!$F423+0.95*Constantes!$F$18),0)</f>
        <v>1.2727574342666996E-2</v>
      </c>
      <c r="AO424" s="75">
        <f>(AN424*Escenarios!$F$9*10000)/1000</f>
        <v>6.3637871713334979</v>
      </c>
      <c r="AP424" s="75">
        <f>(Observaciones!$F423*Constantes!$F$28)/1000</f>
        <v>6.8</v>
      </c>
      <c r="AQ424" s="75">
        <f>(AL424*Constantes!$F$28)/1000</f>
        <v>2.298576751552952</v>
      </c>
      <c r="AR424" s="75">
        <f t="shared" si="73"/>
        <v>10.865210419780546</v>
      </c>
      <c r="AS424" s="75">
        <f>IF(AR424&gt;Constantes!$F$29,1000*((AR424-Constantes!$F$29)/(Escenarios!$F$9*10000)),0)</f>
        <v>0</v>
      </c>
      <c r="AT424" s="75">
        <f>AQ424*1000/Escenarios!$F$9/10000+AM424</f>
        <v>1.4631839264791293</v>
      </c>
      <c r="AU424" s="75">
        <f>MAX(0,AV423+Observaciones!$F423-AS424-Constantes!$D$13)</f>
        <v>4.4220403253479361</v>
      </c>
      <c r="AV424" s="75">
        <f>AV423+Observaciones!$F423-AS424-AT424-AU424-AW423</f>
        <v>72.640261700366423</v>
      </c>
      <c r="AW424" s="75">
        <f>MAX(0,(AV424-Constantes!$D$14)*(1-EXP(-Constantes!$D$22)))</f>
        <v>0.89680523220886033</v>
      </c>
      <c r="AX424" s="75">
        <f t="shared" si="74"/>
        <v>215.29611181596195</v>
      </c>
      <c r="AY424" s="75">
        <f>MAX(0,(AX424-Constantes!$D$13)*(1-EXP(-Constantes!$D$23)))</f>
        <v>0.96909603253487497</v>
      </c>
      <c r="AZ424" s="75">
        <f t="shared" si="75"/>
        <v>1.8659012647437354</v>
      </c>
      <c r="BA424" s="75">
        <f>0.0526*AS424*Observaciones!$F423^1.218</f>
        <v>0</v>
      </c>
      <c r="BB424" s="75">
        <f>BA424*Constantes!$F$35</f>
        <v>0</v>
      </c>
      <c r="BC424" s="75">
        <f t="shared" si="76"/>
        <v>0</v>
      </c>
      <c r="BD424" s="15"/>
      <c r="BE424" s="74">
        <v>418</v>
      </c>
      <c r="BF424" s="75">
        <f>0.0526*Observaciones!$F423^2.218</f>
        <v>3.6939457458974703</v>
      </c>
      <c r="BG424" s="75">
        <f>IF(Observaciones!$F423&gt;0.05*$BK$7,((Observaciones!$F423-0.05*$BK$7)^2)/(Observaciones!$F423+0.95*$BK$7),0)</f>
        <v>0.64694020918978012</v>
      </c>
      <c r="BH424" s="75">
        <f>0.0526*BG424*Observaciones!$F423^1.218</f>
        <v>0.35143559317450113</v>
      </c>
      <c r="BI424" s="28"/>
      <c r="BJ424" s="28"/>
      <c r="BK424" s="103"/>
      <c r="BL424" s="38"/>
    </row>
    <row r="425" spans="2:64" s="2" customFormat="1">
      <c r="B425" s="37"/>
      <c r="C425" s="74">
        <v>419</v>
      </c>
      <c r="D425" s="140">
        <f>ETo!$I424*((1-Constantes!$D$19)*ETo!$K424+ETo!$L424)</f>
        <v>2.5347406817483042</v>
      </c>
      <c r="E425" s="75">
        <f>MIN(D425*Constantes!$D$17,0.8*(H424+Observaciones!$F424-F425-G425-Constantes!$D$14))</f>
        <v>1.6084471527106776</v>
      </c>
      <c r="F425" s="75">
        <f>IF(Observaciones!$F424&gt;0.05*Constantes!$D$18,((Observaciones!$F424-0.05*Constantes!$D$18)^2)/(Observaciones!$F424+0.95*Constantes!$D$18),0)</f>
        <v>4.5785339426856586</v>
      </c>
      <c r="G425" s="75">
        <f>MAX(0,H424+Observaciones!$F424-F425-Constantes!$D$13)</f>
        <v>20.732548901282044</v>
      </c>
      <c r="H425" s="75">
        <f>H424+Observaciones!$F424-F425-E425-G425-I424</f>
        <v>72.495149329019043</v>
      </c>
      <c r="I425" s="75">
        <f>MAX(0,(H425-Constantes!$D$14)*(1-EXP(-Constantes!$D$22)))</f>
        <v>0.8948074273108515</v>
      </c>
      <c r="J425" s="75">
        <f t="shared" si="66"/>
        <v>222.49988521511091</v>
      </c>
      <c r="K425" s="75">
        <f>MAX(0,(J425-Constantes!$D$13)*(1-EXP(-Constantes!$D$23)))</f>
        <v>1.0188561301600556</v>
      </c>
      <c r="L425" s="75">
        <f t="shared" si="67"/>
        <v>6.4921975001565659</v>
      </c>
      <c r="M425" s="75">
        <f>0.0526*F425*Observaciones!$F424^1.218</f>
        <v>13.761080677961999</v>
      </c>
      <c r="N425" s="75">
        <f>M425*Constantes!$D$35</f>
        <v>6.3203260791985752E-2</v>
      </c>
      <c r="O425" s="75">
        <f t="shared" si="68"/>
        <v>973.52646450545512</v>
      </c>
      <c r="P425" s="15"/>
      <c r="Q425" s="74">
        <v>419</v>
      </c>
      <c r="R425" s="140">
        <f>ETo!$I424*((1-Constantes!$E$19)*ETo!$K424+ETo!$L424)</f>
        <v>2.5347406817483042</v>
      </c>
      <c r="S425" s="75">
        <f>MIN(R425*Constantes!$E$17,0.8*(AB424+Observaciones!$F424-Y425-AA425-Constantes!$D$14))</f>
        <v>1.6084471527106776</v>
      </c>
      <c r="T425" s="75">
        <f>IF(Observaciones!$F424&gt;0.05*Constantes!$E$18,((Observaciones!$F424-0.05*Constantes!$E$18)^2)/(Observaciones!$F424+0.95*Constantes!$E$18),0)</f>
        <v>4.5785339426856586</v>
      </c>
      <c r="U425" s="75">
        <f>(T425*Escenarios!$E$9*10000)/1000</f>
        <v>2289.2669713428295</v>
      </c>
      <c r="V425" s="75">
        <f>(Observaciones!$F424*Constantes!$E$28)/1000</f>
        <v>110.8</v>
      </c>
      <c r="W425" s="75">
        <f>(R425*Constantes!$E$28)/1000</f>
        <v>10.138962726993217</v>
      </c>
      <c r="X425" s="75">
        <f t="shared" si="69"/>
        <v>2389.9280086158365</v>
      </c>
      <c r="Y425" s="75">
        <f>IF(X425&gt;Constantes!$E$29,1000*((X425-Constantes!$E$29)/(Escenarios!$E$9*10000)),0)</f>
        <v>3.7504442525257904</v>
      </c>
      <c r="Z425" s="75">
        <f>W425*1000/Escenarios!$E$9/10000+S425</f>
        <v>1.6287250781646641</v>
      </c>
      <c r="AA425" s="75">
        <f>MAX(0,AB424+Observaciones!$F424-Y425-Constantes!$D$13)</f>
        <v>21.542077758234811</v>
      </c>
      <c r="AB425" s="75">
        <f>AB424+Observaciones!$F424-Y425-Z425-AA425-AC424</f>
        <v>72.475126936040681</v>
      </c>
      <c r="AC425" s="75">
        <f>MAX(0,(AB425-Constantes!$D$14)*(1-EXP(-Constantes!$D$22)))</f>
        <v>0.89453177310996834</v>
      </c>
      <c r="AD425" s="75">
        <f t="shared" si="70"/>
        <v>233.99465070976891</v>
      </c>
      <c r="AE425" s="75">
        <f>MAX(0,(AD425-Constantes!$D$13)*(1-EXP(-Constantes!$D$23)))</f>
        <v>1.0982562752646077</v>
      </c>
      <c r="AF425" s="75">
        <f t="shared" si="71"/>
        <v>5.7432323009003667</v>
      </c>
      <c r="AG425" s="75">
        <f>0.0526*Y425*Observaciones!$F424^1.218</f>
        <v>11.27220341342124</v>
      </c>
      <c r="AH425" s="75">
        <f>AG425*Constantes!$E$35</f>
        <v>5.1772097607110767E-2</v>
      </c>
      <c r="AI425" s="75">
        <f t="shared" si="72"/>
        <v>901.44529934814659</v>
      </c>
      <c r="AJ425" s="15"/>
      <c r="AK425" s="74">
        <v>419</v>
      </c>
      <c r="AL425" s="140">
        <f>ETo!$I424*((1-Constantes!$F$19)*ETo!$K424+ETo!$L424)</f>
        <v>2.4771342870342568</v>
      </c>
      <c r="AM425" s="75">
        <f>MIN(AL425*Constantes!$F$17,0.8*(AV424+Observaciones!$F424-AS425-AU425-Constantes!$D$14))</f>
        <v>1.5718923910252227</v>
      </c>
      <c r="AN425" s="75">
        <f>IF(Observaciones!$F424&gt;0.05*Constantes!$F$18,((Observaciones!$F424-0.05*Constantes!$F$18)^2)/(Observaciones!$F424+0.95*Constantes!$F$18),0)</f>
        <v>3.6423764480477137</v>
      </c>
      <c r="AO425" s="75">
        <f>(AN425*Escenarios!$F$9*10000)/1000</f>
        <v>1821.1882240238569</v>
      </c>
      <c r="AP425" s="75">
        <f>(Observaciones!$F424*Constantes!$F$28)/1000</f>
        <v>27.7</v>
      </c>
      <c r="AQ425" s="75">
        <f>(AL425*Constantes!$F$28)/1000</f>
        <v>2.4771342870342568</v>
      </c>
      <c r="AR425" s="75">
        <f t="shared" si="73"/>
        <v>1846.4110897368228</v>
      </c>
      <c r="AS425" s="75">
        <f>IF(AR425&gt;Constantes!$F$29,1000*((AR425-Constantes!$F$29)/(Escenarios!$F$9*10000)),0)</f>
        <v>3.4354692382971748</v>
      </c>
      <c r="AT425" s="75">
        <f>AQ425*1000/Escenarios!$F$9/10000+AM425</f>
        <v>1.5768466595992912</v>
      </c>
      <c r="AU425" s="75">
        <f>MAX(0,AV424+Observaciones!$F424-AS425-Constantes!$D$13)</f>
        <v>21.904792462069253</v>
      </c>
      <c r="AV425" s="75">
        <f>AV424+Observaciones!$F424-AS425-AT425-AU425-AW424</f>
        <v>72.52634810819184</v>
      </c>
      <c r="AW425" s="75">
        <f>MAX(0,(AV425-Constantes!$D$14)*(1-EXP(-Constantes!$D$22)))</f>
        <v>0.89523695012316984</v>
      </c>
      <c r="AX425" s="75">
        <f t="shared" si="74"/>
        <v>236.23180824549632</v>
      </c>
      <c r="AY425" s="75">
        <f>MAX(0,(AX425-Constantes!$D$13)*(1-EXP(-Constantes!$D$23)))</f>
        <v>1.1137094511507144</v>
      </c>
      <c r="AZ425" s="75">
        <f t="shared" si="75"/>
        <v>5.4444156395710586</v>
      </c>
      <c r="BA425" s="75">
        <f>0.0526*AS425*Observaciones!$F424^1.218</f>
        <v>10.325525582351201</v>
      </c>
      <c r="BB425" s="75">
        <f>BA425*Constantes!$F$35</f>
        <v>1.6130646753242019E-2</v>
      </c>
      <c r="BC425" s="75">
        <f t="shared" si="76"/>
        <v>296.2787527829687</v>
      </c>
      <c r="BD425" s="15"/>
      <c r="BE425" s="74">
        <v>419</v>
      </c>
      <c r="BF425" s="75">
        <f>0.0526*Observaciones!$F424^2.218</f>
        <v>83.25414631652923</v>
      </c>
      <c r="BG425" s="75">
        <f>IF(Observaciones!$F424&gt;0.05*$BK$7,((Observaciones!$F424-0.05*$BK$7)^2)/(Observaciones!$F424+0.95*$BK$7),0)</f>
        <v>11.126994879417444</v>
      </c>
      <c r="BH425" s="75">
        <f>0.0526*BG425*Observaciones!$F424^1.218</f>
        <v>33.442904684270452</v>
      </c>
      <c r="BI425" s="28"/>
      <c r="BJ425" s="28"/>
      <c r="BK425" s="103"/>
      <c r="BL425" s="38"/>
    </row>
    <row r="426" spans="2:64" s="2" customFormat="1">
      <c r="B426" s="37"/>
      <c r="C426" s="74">
        <v>420</v>
      </c>
      <c r="D426" s="140">
        <f>ETo!$I425*((1-Constantes!$D$19)*ETo!$K425+ETo!$L425)</f>
        <v>2.5437641136709535</v>
      </c>
      <c r="E426" s="75">
        <f>MIN(D426*Constantes!$D$17,0.8*(H425+Observaciones!$F425-F426-G426-Constantes!$D$14))</f>
        <v>1.6141730691676042</v>
      </c>
      <c r="F426" s="75">
        <f>IF(Observaciones!$F425&gt;0.05*Constantes!$D$18,((Observaciones!$F425-0.05*Constantes!$D$18)^2)/(Observaciones!$F425+0.95*Constantes!$D$18),0)</f>
        <v>0.19441074843305028</v>
      </c>
      <c r="G426" s="75">
        <f>MAX(0,H425+Observaciones!$F425-F426-Constantes!$D$13)</f>
        <v>6.3007385805859855</v>
      </c>
      <c r="H426" s="75">
        <f>H425+Observaciones!$F425-F426-E426-G426-I425</f>
        <v>72.491019503521542</v>
      </c>
      <c r="I426" s="75">
        <f>MAX(0,(H426-Constantes!$D$14)*(1-EXP(-Constantes!$D$22)))</f>
        <v>0.8947505707828366</v>
      </c>
      <c r="J426" s="75">
        <f t="shared" si="66"/>
        <v>227.78176766553682</v>
      </c>
      <c r="K426" s="75">
        <f>MAX(0,(J426-Constantes!$D$13)*(1-EXP(-Constantes!$D$23)))</f>
        <v>1.0553407572874125</v>
      </c>
      <c r="L426" s="75">
        <f t="shared" si="67"/>
        <v>2.1445020765032994</v>
      </c>
      <c r="M426" s="75">
        <f>0.0526*F426*Observaciones!$F425^1.218</f>
        <v>0.14858446088797989</v>
      </c>
      <c r="N426" s="75">
        <f>M426*Constantes!$D$35</f>
        <v>6.8243349856810811E-4</v>
      </c>
      <c r="O426" s="75">
        <f t="shared" si="68"/>
        <v>31.822468536885008</v>
      </c>
      <c r="P426" s="15"/>
      <c r="Q426" s="74">
        <v>420</v>
      </c>
      <c r="R426" s="140">
        <f>ETo!$I425*((1-Constantes!$E$19)*ETo!$K425+ETo!$L425)</f>
        <v>2.5437641136709535</v>
      </c>
      <c r="S426" s="75">
        <f>MIN(R426*Constantes!$E$17,0.8*(AB425+Observaciones!$F425-Y426-AA426-Constantes!$D$14))</f>
        <v>1.6141730691676042</v>
      </c>
      <c r="T426" s="75">
        <f>IF(Observaciones!$F425&gt;0.05*Constantes!$E$18,((Observaciones!$F425-0.05*Constantes!$E$18)^2)/(Observaciones!$F425+0.95*Constantes!$E$18),0)</f>
        <v>0.19441074843305028</v>
      </c>
      <c r="U426" s="75">
        <f>(T426*Escenarios!$E$9*10000)/1000</f>
        <v>97.205374216525144</v>
      </c>
      <c r="V426" s="75">
        <f>(Observaciones!$F425*Constantes!$E$28)/1000</f>
        <v>36</v>
      </c>
      <c r="W426" s="75">
        <f>(R426*Constantes!$E$28)/1000</f>
        <v>10.175056454683814</v>
      </c>
      <c r="X426" s="75">
        <f t="shared" si="69"/>
        <v>123.03031776184133</v>
      </c>
      <c r="Y426" s="75">
        <f>IF(X426&gt;Constantes!$E$29,1000*((X426-Constantes!$E$29)/(Escenarios!$E$9*10000)),0)</f>
        <v>0</v>
      </c>
      <c r="Z426" s="75">
        <f>W426*1000/Escenarios!$E$9/10000+S426</f>
        <v>1.6345231820769719</v>
      </c>
      <c r="AA426" s="75">
        <f>MAX(0,AB425+Observaciones!$F425-Y426-Constantes!$D$13)</f>
        <v>6.4751269360406809</v>
      </c>
      <c r="AB426" s="75">
        <f>AB425+Observaciones!$F425-Y426-Z426-AA426-AC425</f>
        <v>72.47094504481305</v>
      </c>
      <c r="AC426" s="75">
        <f>MAX(0,(AB426-Constantes!$D$14)*(1-EXP(-Constantes!$D$22)))</f>
        <v>0.89447419977766085</v>
      </c>
      <c r="AD426" s="75">
        <f t="shared" si="70"/>
        <v>239.37152137054497</v>
      </c>
      <c r="AE426" s="75">
        <f>MAX(0,(AD426-Constantes!$D$13)*(1-EXP(-Constantes!$D$23)))</f>
        <v>1.1353970338883861</v>
      </c>
      <c r="AF426" s="75">
        <f t="shared" si="71"/>
        <v>2.0298712336660469</v>
      </c>
      <c r="AG426" s="75">
        <f>0.0526*Y426*Observaciones!$F425^1.218</f>
        <v>0</v>
      </c>
      <c r="AH426" s="75">
        <f>AG426*Constantes!$E$35</f>
        <v>0</v>
      </c>
      <c r="AI426" s="75">
        <f t="shared" si="72"/>
        <v>0</v>
      </c>
      <c r="AJ426" s="15"/>
      <c r="AK426" s="74">
        <v>420</v>
      </c>
      <c r="AL426" s="140">
        <f>ETo!$I425*((1-Constantes!$F$19)*ETo!$K425+ETo!$L425)</f>
        <v>2.4859710070625169</v>
      </c>
      <c r="AM426" s="75">
        <f>MIN(AL426*Constantes!$F$17,0.8*(AV425+Observaciones!$F425-AS426-AU426-Constantes!$D$14))</f>
        <v>1.5774998274273373</v>
      </c>
      <c r="AN426" s="75">
        <f>IF(Observaciones!$F425&gt;0.05*Constantes!$F$18,((Observaciones!$F425-0.05*Constantes!$F$18)^2)/(Observaciones!$F425+0.95*Constantes!$F$18),0)</f>
        <v>0.10019504640934747</v>
      </c>
      <c r="AO426" s="75">
        <f>(AN426*Escenarios!$F$9*10000)/1000</f>
        <v>50.097523204673735</v>
      </c>
      <c r="AP426" s="75">
        <f>(Observaciones!$F425*Constantes!$F$28)/1000</f>
        <v>9</v>
      </c>
      <c r="AQ426" s="75">
        <f>(AL426*Constantes!$F$28)/1000</f>
        <v>2.4859710070625169</v>
      </c>
      <c r="AR426" s="75">
        <f t="shared" si="73"/>
        <v>56.611552197611218</v>
      </c>
      <c r="AS426" s="75">
        <f>IF(AR426&gt;Constantes!$F$29,1000*((AR426-Constantes!$F$29)/(Escenarios!$F$9*10000)),0)</f>
        <v>0</v>
      </c>
      <c r="AT426" s="75">
        <f>AQ426*1000/Escenarios!$F$9/10000+AM426</f>
        <v>1.5824717694414623</v>
      </c>
      <c r="AU426" s="75">
        <f>MAX(0,AV425+Observaciones!$F425-AS426-Constantes!$D$13)</f>
        <v>6.52634810819184</v>
      </c>
      <c r="AV426" s="75">
        <f>AV425+Observaciones!$F425-AS426-AT426-AU426-AW425</f>
        <v>72.522291280435368</v>
      </c>
      <c r="AW426" s="75">
        <f>MAX(0,(AV426-Constantes!$D$14)*(1-EXP(-Constantes!$D$22)))</f>
        <v>0.89518109857662698</v>
      </c>
      <c r="AX426" s="75">
        <f t="shared" si="74"/>
        <v>241.64444690253742</v>
      </c>
      <c r="AY426" s="75">
        <f>MAX(0,(AX426-Constantes!$D$13)*(1-EXP(-Constantes!$D$23)))</f>
        <v>1.1510972773719015</v>
      </c>
      <c r="AZ426" s="75">
        <f t="shared" si="75"/>
        <v>2.0462783759485283</v>
      </c>
      <c r="BA426" s="75">
        <f>0.0526*AS426*Observaciones!$F425^1.218</f>
        <v>0</v>
      </c>
      <c r="BB426" s="75">
        <f>BA426*Constantes!$F$35</f>
        <v>0</v>
      </c>
      <c r="BC426" s="75">
        <f t="shared" si="76"/>
        <v>0</v>
      </c>
      <c r="BD426" s="15"/>
      <c r="BE426" s="74">
        <v>420</v>
      </c>
      <c r="BF426" s="75">
        <f>0.0526*Observaciones!$F425^2.218</f>
        <v>6.8785299103579902</v>
      </c>
      <c r="BG426" s="75">
        <f>IF(Observaciones!$F425&gt;0.05*$BK$7,((Observaciones!$F425-0.05*$BK$7)^2)/(Observaciones!$F425+0.95*$BK$7),0)</f>
        <v>1.2606381090435765</v>
      </c>
      <c r="BH426" s="75">
        <f>0.0526*BG426*Observaciones!$F425^1.218</f>
        <v>0.96348188213259756</v>
      </c>
      <c r="BI426" s="28"/>
      <c r="BJ426" s="28"/>
      <c r="BK426" s="103"/>
      <c r="BL426" s="38"/>
    </row>
    <row r="427" spans="2:64" s="2" customFormat="1">
      <c r="B427" s="37"/>
      <c r="C427" s="74">
        <v>421</v>
      </c>
      <c r="D427" s="140">
        <f>ETo!$I426*((1-Constantes!$D$19)*ETo!$K426+ETo!$L426)</f>
        <v>2.5212492380363827</v>
      </c>
      <c r="E427" s="75">
        <f>MIN(D427*Constantes!$D$17,0.8*(H426+Observaciones!$F426-F427-G427-Constantes!$D$14))</f>
        <v>1.599886010981012</v>
      </c>
      <c r="F427" s="75">
        <f>IF(Observaciones!$F426&gt;0.05*Constantes!$D$18,((Observaciones!$F426-0.05*Constantes!$D$18)^2)/(Observaciones!$F426+0.95*Constantes!$D$18),0)</f>
        <v>0</v>
      </c>
      <c r="G427" s="75">
        <f>MAX(0,H426+Observaciones!$F426-F427-Constantes!$D$13)</f>
        <v>0</v>
      </c>
      <c r="H427" s="75">
        <f>H426+Observaciones!$F426-F427-E427-G427-I426</f>
        <v>70.4963829217577</v>
      </c>
      <c r="I427" s="75">
        <f>MAX(0,(H427-Constantes!$D$14)*(1-EXP(-Constantes!$D$22)))</f>
        <v>0.86728981953333784</v>
      </c>
      <c r="J427" s="75">
        <f t="shared" si="66"/>
        <v>226.72642690824941</v>
      </c>
      <c r="K427" s="75">
        <f>MAX(0,(J427-Constantes!$D$13)*(1-EXP(-Constantes!$D$23)))</f>
        <v>1.0480509861909677</v>
      </c>
      <c r="L427" s="75">
        <f t="shared" si="67"/>
        <v>1.9153408057243055</v>
      </c>
      <c r="M427" s="75">
        <f>0.0526*F427*Observaciones!$F426^1.218</f>
        <v>0</v>
      </c>
      <c r="N427" s="75">
        <f>M427*Constantes!$D$35</f>
        <v>0</v>
      </c>
      <c r="O427" s="75">
        <f t="shared" si="68"/>
        <v>0</v>
      </c>
      <c r="P427" s="15"/>
      <c r="Q427" s="74">
        <v>421</v>
      </c>
      <c r="R427" s="140">
        <f>ETo!$I426*((1-Constantes!$E$19)*ETo!$K426+ETo!$L426)</f>
        <v>2.5212492380363827</v>
      </c>
      <c r="S427" s="75">
        <f>MIN(R427*Constantes!$E$17,0.8*(AB426+Observaciones!$F426-Y427-AA427-Constantes!$D$14))</f>
        <v>1.599886010981012</v>
      </c>
      <c r="T427" s="75">
        <f>IF(Observaciones!$F426&gt;0.05*Constantes!$E$18,((Observaciones!$F426-0.05*Constantes!$E$18)^2)/(Observaciones!$F426+0.95*Constantes!$E$18),0)</f>
        <v>0</v>
      </c>
      <c r="U427" s="75">
        <f>(T427*Escenarios!$E$9*10000)/1000</f>
        <v>0</v>
      </c>
      <c r="V427" s="75">
        <f>(Observaciones!$F426*Constantes!$E$28)/1000</f>
        <v>2</v>
      </c>
      <c r="W427" s="75">
        <f>(R427*Constantes!$E$28)/1000</f>
        <v>10.084996952145531</v>
      </c>
      <c r="X427" s="75">
        <f t="shared" si="69"/>
        <v>0</v>
      </c>
      <c r="Y427" s="75">
        <f>IF(X427&gt;Constantes!$E$29,1000*((X427-Constantes!$E$29)/(Escenarios!$E$9*10000)),0)</f>
        <v>0</v>
      </c>
      <c r="Z427" s="75">
        <f>W427*1000/Escenarios!$E$9/10000+S427</f>
        <v>1.620056004885303</v>
      </c>
      <c r="AA427" s="75">
        <f>MAX(0,AB426+Observaciones!$F426-Y427-Constantes!$D$13)</f>
        <v>0</v>
      </c>
      <c r="AB427" s="75">
        <f>AB426+Observaciones!$F426-Y427-Z427-AA427-AC426</f>
        <v>70.456414840150089</v>
      </c>
      <c r="AC427" s="75">
        <f>MAX(0,(AB427-Constantes!$D$14)*(1-EXP(-Constantes!$D$22)))</f>
        <v>0.86673956714301237</v>
      </c>
      <c r="AD427" s="75">
        <f t="shared" si="70"/>
        <v>238.23612433665659</v>
      </c>
      <c r="AE427" s="75">
        <f>MAX(0,(AD427-Constantes!$D$13)*(1-EXP(-Constantes!$D$23)))</f>
        <v>1.1275542736960262</v>
      </c>
      <c r="AF427" s="75">
        <f t="shared" si="71"/>
        <v>1.9942938408390387</v>
      </c>
      <c r="AG427" s="75">
        <f>0.0526*Y427*Observaciones!$F426^1.218</f>
        <v>0</v>
      </c>
      <c r="AH427" s="75">
        <f>AG427*Constantes!$E$35</f>
        <v>0</v>
      </c>
      <c r="AI427" s="75">
        <f t="shared" si="72"/>
        <v>0</v>
      </c>
      <c r="AJ427" s="15"/>
      <c r="AK427" s="74">
        <v>421</v>
      </c>
      <c r="AL427" s="140">
        <f>ETo!$I426*((1-Constantes!$F$19)*ETo!$K426+ETo!$L426)</f>
        <v>2.4638823402250734</v>
      </c>
      <c r="AM427" s="75">
        <f>MIN(AL427*Constantes!$F$17,0.8*(AV426+Observaciones!$F426-AS427-AU427-Constantes!$D$14))</f>
        <v>1.5634832246491173</v>
      </c>
      <c r="AN427" s="75">
        <f>IF(Observaciones!$F426&gt;0.05*Constantes!$F$18,((Observaciones!$F426-0.05*Constantes!$F$18)^2)/(Observaciones!$F426+0.95*Constantes!$F$18),0)</f>
        <v>0</v>
      </c>
      <c r="AO427" s="75">
        <f>(AN427*Escenarios!$F$9*10000)/1000</f>
        <v>0</v>
      </c>
      <c r="AP427" s="75">
        <f>(Observaciones!$F426*Constantes!$F$28)/1000</f>
        <v>0.5</v>
      </c>
      <c r="AQ427" s="75">
        <f>(AL427*Constantes!$F$28)/1000</f>
        <v>2.4638823402250734</v>
      </c>
      <c r="AR427" s="75">
        <f t="shared" si="73"/>
        <v>0</v>
      </c>
      <c r="AS427" s="75">
        <f>IF(AR427&gt;Constantes!$F$29,1000*((AR427-Constantes!$F$29)/(Escenarios!$F$9*10000)),0)</f>
        <v>0</v>
      </c>
      <c r="AT427" s="75">
        <f>AQ427*1000/Escenarios!$F$9/10000+AM427</f>
        <v>1.5684109893295675</v>
      </c>
      <c r="AU427" s="75">
        <f>MAX(0,AV426+Observaciones!$F426-AS427-Constantes!$D$13)</f>
        <v>0</v>
      </c>
      <c r="AV427" s="75">
        <f>AV426+Observaciones!$F426-AS427-AT427-AU427-AW426</f>
        <v>70.558699192529176</v>
      </c>
      <c r="AW427" s="75">
        <f>MAX(0,(AV427-Constantes!$D$14)*(1-EXP(-Constantes!$D$22)))</f>
        <v>0.86814774604792067</v>
      </c>
      <c r="AX427" s="75">
        <f t="shared" si="74"/>
        <v>240.49334962516554</v>
      </c>
      <c r="AY427" s="75">
        <f>MAX(0,(AX427-Constantes!$D$13)*(1-EXP(-Constantes!$D$23)))</f>
        <v>1.1431460676760397</v>
      </c>
      <c r="AZ427" s="75">
        <f t="shared" si="75"/>
        <v>2.0112938137239604</v>
      </c>
      <c r="BA427" s="75">
        <f>0.0526*AS427*Observaciones!$F426^1.218</f>
        <v>0</v>
      </c>
      <c r="BB427" s="75">
        <f>BA427*Constantes!$F$35</f>
        <v>0</v>
      </c>
      <c r="BC427" s="75">
        <f t="shared" si="76"/>
        <v>0</v>
      </c>
      <c r="BD427" s="15"/>
      <c r="BE427" s="74">
        <v>421</v>
      </c>
      <c r="BF427" s="75">
        <f>0.0526*Observaciones!$F426^2.218</f>
        <v>1.1305797794095535E-2</v>
      </c>
      <c r="BG427" s="75">
        <f>IF(Observaciones!$F426&gt;0.05*$BK$7,((Observaciones!$F426-0.05*$BK$7)^2)/(Observaciones!$F426+0.95*$BK$7),0)</f>
        <v>0</v>
      </c>
      <c r="BH427" s="75">
        <f>0.0526*BG427*Observaciones!$F426^1.218</f>
        <v>0</v>
      </c>
      <c r="BI427" s="28"/>
      <c r="BJ427" s="28"/>
      <c r="BK427" s="103"/>
      <c r="BL427" s="38"/>
    </row>
    <row r="428" spans="2:64" s="2" customFormat="1">
      <c r="B428" s="37"/>
      <c r="C428" s="74">
        <v>422</v>
      </c>
      <c r="D428" s="140">
        <f>ETo!$I427*((1-Constantes!$D$19)*ETo!$K427+ETo!$L427)</f>
        <v>2.579512934034967</v>
      </c>
      <c r="E428" s="75">
        <f>MIN(D428*Constantes!$D$17,0.8*(H427+Observaciones!$F427-F428-G428-Constantes!$D$14))</f>
        <v>1.6368578703156267</v>
      </c>
      <c r="F428" s="75">
        <f>IF(Observaciones!$F427&gt;0.05*Constantes!$D$18,((Observaciones!$F427-0.05*Constantes!$D$18)^2)/(Observaciones!$F427+0.95*Constantes!$D$18),0)</f>
        <v>0</v>
      </c>
      <c r="G428" s="75">
        <f>MAX(0,H427+Observaciones!$F427-F428-Constantes!$D$13)</f>
        <v>0</v>
      </c>
      <c r="H428" s="75">
        <f>H427+Observaciones!$F427-F428-E428-G428-I427</f>
        <v>67.992235231908737</v>
      </c>
      <c r="I428" s="75">
        <f>MAX(0,(H428-Constantes!$D$14)*(1-EXP(-Constantes!$D$22)))</f>
        <v>0.83281447829491528</v>
      </c>
      <c r="J428" s="75">
        <f t="shared" si="66"/>
        <v>225.67837592205845</v>
      </c>
      <c r="K428" s="75">
        <f>MAX(0,(J428-Constantes!$D$13)*(1-EXP(-Constantes!$D$23)))</f>
        <v>1.0408115692216346</v>
      </c>
      <c r="L428" s="75">
        <f t="shared" si="67"/>
        <v>1.87362604751655</v>
      </c>
      <c r="M428" s="75">
        <f>0.0526*F428*Observaciones!$F427^1.218</f>
        <v>0</v>
      </c>
      <c r="N428" s="75">
        <f>M428*Constantes!$D$35</f>
        <v>0</v>
      </c>
      <c r="O428" s="75">
        <f t="shared" si="68"/>
        <v>0</v>
      </c>
      <c r="P428" s="15"/>
      <c r="Q428" s="74">
        <v>422</v>
      </c>
      <c r="R428" s="140">
        <f>ETo!$I427*((1-Constantes!$E$19)*ETo!$K427+ETo!$L427)</f>
        <v>2.579512934034967</v>
      </c>
      <c r="S428" s="75">
        <f>MIN(R428*Constantes!$E$17,0.8*(AB427+Observaciones!$F427-Y428-AA428-Constantes!$D$14))</f>
        <v>1.6368578703156267</v>
      </c>
      <c r="T428" s="75">
        <f>IF(Observaciones!$F427&gt;0.05*Constantes!$E$18,((Observaciones!$F427-0.05*Constantes!$E$18)^2)/(Observaciones!$F427+0.95*Constantes!$E$18),0)</f>
        <v>0</v>
      </c>
      <c r="U428" s="75">
        <f>(T428*Escenarios!$E$9*10000)/1000</f>
        <v>0</v>
      </c>
      <c r="V428" s="75">
        <f>(Observaciones!$F427*Constantes!$E$28)/1000</f>
        <v>0</v>
      </c>
      <c r="W428" s="75">
        <f>(R428*Constantes!$E$28)/1000</f>
        <v>10.318051736139868</v>
      </c>
      <c r="X428" s="75">
        <f t="shared" si="69"/>
        <v>0</v>
      </c>
      <c r="Y428" s="75">
        <f>IF(X428&gt;Constantes!$E$29,1000*((X428-Constantes!$E$29)/(Escenarios!$E$9*10000)),0)</f>
        <v>0</v>
      </c>
      <c r="Z428" s="75">
        <f>W428*1000/Escenarios!$E$9/10000+S428</f>
        <v>1.6574939737879064</v>
      </c>
      <c r="AA428" s="75">
        <f>MAX(0,AB427+Observaciones!$F427-Y428-Constantes!$D$13)</f>
        <v>0</v>
      </c>
      <c r="AB428" s="75">
        <f>AB427+Observaciones!$F427-Y428-Z428-AA428-AC427</f>
        <v>67.932181299219167</v>
      </c>
      <c r="AC428" s="75">
        <f>MAX(0,(AB428-Constantes!$D$14)*(1-EXP(-Constantes!$D$22)))</f>
        <v>0.83198769805724204</v>
      </c>
      <c r="AD428" s="75">
        <f t="shared" si="70"/>
        <v>237.10857006296055</v>
      </c>
      <c r="AE428" s="75">
        <f>MAX(0,(AD428-Constantes!$D$13)*(1-EXP(-Constantes!$D$23)))</f>
        <v>1.1197656874054811</v>
      </c>
      <c r="AF428" s="75">
        <f t="shared" si="71"/>
        <v>1.9517533854627231</v>
      </c>
      <c r="AG428" s="75">
        <f>0.0526*Y428*Observaciones!$F427^1.218</f>
        <v>0</v>
      </c>
      <c r="AH428" s="75">
        <f>AG428*Constantes!$E$35</f>
        <v>0</v>
      </c>
      <c r="AI428" s="75">
        <f t="shared" si="72"/>
        <v>0</v>
      </c>
      <c r="AJ428" s="15"/>
      <c r="AK428" s="74">
        <v>422</v>
      </c>
      <c r="AL428" s="140">
        <f>ETo!$I427*((1-Constantes!$F$19)*ETo!$K427+ETo!$L427)</f>
        <v>2.5210142752967242</v>
      </c>
      <c r="AM428" s="75">
        <f>MIN(AL428*Constantes!$F$17,0.8*(AV427+Observaciones!$F427-AS428-AU428-Constantes!$D$14))</f>
        <v>1.5997369128297423</v>
      </c>
      <c r="AN428" s="75">
        <f>IF(Observaciones!$F427&gt;0.05*Constantes!$F$18,((Observaciones!$F427-0.05*Constantes!$F$18)^2)/(Observaciones!$F427+0.95*Constantes!$F$18),0)</f>
        <v>0</v>
      </c>
      <c r="AO428" s="75">
        <f>(AN428*Escenarios!$F$9*10000)/1000</f>
        <v>0</v>
      </c>
      <c r="AP428" s="75">
        <f>(Observaciones!$F427*Constantes!$F$28)/1000</f>
        <v>0</v>
      </c>
      <c r="AQ428" s="75">
        <f>(AL428*Constantes!$F$28)/1000</f>
        <v>2.5210142752967242</v>
      </c>
      <c r="AR428" s="75">
        <f t="shared" si="73"/>
        <v>0</v>
      </c>
      <c r="AS428" s="75">
        <f>IF(AR428&gt;Constantes!$F$29,1000*((AR428-Constantes!$F$29)/(Escenarios!$F$9*10000)),0)</f>
        <v>0</v>
      </c>
      <c r="AT428" s="75">
        <f>AQ428*1000/Escenarios!$F$9/10000+AM428</f>
        <v>1.6047789413803357</v>
      </c>
      <c r="AU428" s="75">
        <f>MAX(0,AV427+Observaciones!$F427-AS428-Constantes!$D$13)</f>
        <v>0</v>
      </c>
      <c r="AV428" s="75">
        <f>AV427+Observaciones!$F427-AS428-AT428-AU428-AW427</f>
        <v>68.08577250510092</v>
      </c>
      <c r="AW428" s="75">
        <f>MAX(0,(AV428-Constantes!$D$14)*(1-EXP(-Constantes!$D$22)))</f>
        <v>0.83410223357583746</v>
      </c>
      <c r="AX428" s="75">
        <f t="shared" si="74"/>
        <v>239.35020355748949</v>
      </c>
      <c r="AY428" s="75">
        <f>MAX(0,(AX428-Constantes!$D$13)*(1-EXP(-Constantes!$D$23)))</f>
        <v>1.1352497809974329</v>
      </c>
      <c r="AZ428" s="75">
        <f t="shared" si="75"/>
        <v>1.9693520145732704</v>
      </c>
      <c r="BA428" s="75">
        <f>0.0526*AS428*Observaciones!$F427^1.218</f>
        <v>0</v>
      </c>
      <c r="BB428" s="75">
        <f>BA428*Constantes!$F$35</f>
        <v>0</v>
      </c>
      <c r="BC428" s="75">
        <f t="shared" si="76"/>
        <v>0</v>
      </c>
      <c r="BD428" s="15"/>
      <c r="BE428" s="74">
        <v>422</v>
      </c>
      <c r="BF428" s="75">
        <f>0.0526*Observaciones!$F427^2.218</f>
        <v>0</v>
      </c>
      <c r="BG428" s="75">
        <f>IF(Observaciones!$F427&gt;0.05*$BK$7,((Observaciones!$F427-0.05*$BK$7)^2)/(Observaciones!$F427+0.95*$BK$7),0)</f>
        <v>0</v>
      </c>
      <c r="BH428" s="75">
        <f>0.0526*BG428*Observaciones!$F427^1.218</f>
        <v>0</v>
      </c>
      <c r="BI428" s="28"/>
      <c r="BJ428" s="28"/>
      <c r="BK428" s="103"/>
      <c r="BL428" s="38"/>
    </row>
    <row r="429" spans="2:64" s="2" customFormat="1">
      <c r="B429" s="37"/>
      <c r="C429" s="74">
        <v>423</v>
      </c>
      <c r="D429" s="140">
        <f>ETo!$I428*((1-Constantes!$D$19)*ETo!$K428+ETo!$L428)</f>
        <v>2.4472961280825007</v>
      </c>
      <c r="E429" s="75">
        <f>MIN(D429*Constantes!$D$17,0.8*(H428+Observaciones!$F428-F429-G429-Constantes!$D$14))</f>
        <v>1.5529582640931618</v>
      </c>
      <c r="F429" s="75">
        <f>IF(Observaciones!$F428&gt;0.05*Constantes!$D$18,((Observaciones!$F428-0.05*Constantes!$D$18)^2)/(Observaciones!$F428+0.95*Constantes!$D$18),0)</f>
        <v>0</v>
      </c>
      <c r="G429" s="75">
        <f>MAX(0,H428+Observaciones!$F428-F429-Constantes!$D$13)</f>
        <v>0</v>
      </c>
      <c r="H429" s="75">
        <f>H428+Observaciones!$F428-F429-E429-G429-I428</f>
        <v>66.706462489520646</v>
      </c>
      <c r="I429" s="75">
        <f>MAX(0,(H429-Constantes!$D$14)*(1-EXP(-Constantes!$D$22)))</f>
        <v>0.81511286499607449</v>
      </c>
      <c r="J429" s="75">
        <f t="shared" si="66"/>
        <v>224.63756435283682</v>
      </c>
      <c r="K429" s="75">
        <f>MAX(0,(J429-Constantes!$D$13)*(1-EXP(-Constantes!$D$23)))</f>
        <v>1.0336221585580505</v>
      </c>
      <c r="L429" s="75">
        <f t="shared" si="67"/>
        <v>1.8487350235541249</v>
      </c>
      <c r="M429" s="75">
        <f>0.0526*F429*Observaciones!$F428^1.218</f>
        <v>0</v>
      </c>
      <c r="N429" s="75">
        <f>M429*Constantes!$D$35</f>
        <v>0</v>
      </c>
      <c r="O429" s="75">
        <f t="shared" si="68"/>
        <v>0</v>
      </c>
      <c r="P429" s="15"/>
      <c r="Q429" s="74">
        <v>423</v>
      </c>
      <c r="R429" s="140">
        <f>ETo!$I428*((1-Constantes!$E$19)*ETo!$K428+ETo!$L428)</f>
        <v>2.4472961280825007</v>
      </c>
      <c r="S429" s="75">
        <f>MIN(R429*Constantes!$E$17,0.8*(AB428+Observaciones!$F428-Y429-AA429-Constantes!$D$14))</f>
        <v>1.5529582640931618</v>
      </c>
      <c r="T429" s="75">
        <f>IF(Observaciones!$F428&gt;0.05*Constantes!$E$18,((Observaciones!$F428-0.05*Constantes!$E$18)^2)/(Observaciones!$F428+0.95*Constantes!$E$18),0)</f>
        <v>0</v>
      </c>
      <c r="U429" s="75">
        <f>(T429*Escenarios!$E$9*10000)/1000</f>
        <v>0</v>
      </c>
      <c r="V429" s="75">
        <f>(Observaciones!$F428*Constantes!$E$28)/1000</f>
        <v>4.4000000000000004</v>
      </c>
      <c r="W429" s="75">
        <f>(R429*Constantes!$E$28)/1000</f>
        <v>9.789184512330003</v>
      </c>
      <c r="X429" s="75">
        <f t="shared" si="69"/>
        <v>0</v>
      </c>
      <c r="Y429" s="75">
        <f>IF(X429&gt;Constantes!$E$29,1000*((X429-Constantes!$E$29)/(Escenarios!$E$9*10000)),0)</f>
        <v>0</v>
      </c>
      <c r="Z429" s="75">
        <f>W429*1000/Escenarios!$E$9/10000+S429</f>
        <v>1.5725366331178219</v>
      </c>
      <c r="AA429" s="75">
        <f>MAX(0,AB428+Observaciones!$F428-Y429-Constantes!$D$13)</f>
        <v>0</v>
      </c>
      <c r="AB429" s="75">
        <f>AB428+Observaciones!$F428-Y429-Z429-AA429-AC428</f>
        <v>66.627656968044093</v>
      </c>
      <c r="AC429" s="75">
        <f>MAX(0,(AB429-Constantes!$D$14)*(1-EXP(-Constantes!$D$22)))</f>
        <v>0.81402792609435193</v>
      </c>
      <c r="AD429" s="75">
        <f t="shared" si="70"/>
        <v>235.98880437555508</v>
      </c>
      <c r="AE429" s="75">
        <f>MAX(0,(AD429-Constantes!$D$13)*(1-EXP(-Constantes!$D$23)))</f>
        <v>1.1120309008102771</v>
      </c>
      <c r="AF429" s="75">
        <f t="shared" si="71"/>
        <v>1.926058826904629</v>
      </c>
      <c r="AG429" s="75">
        <f>0.0526*Y429*Observaciones!$F428^1.218</f>
        <v>0</v>
      </c>
      <c r="AH429" s="75">
        <f>AG429*Constantes!$E$35</f>
        <v>0</v>
      </c>
      <c r="AI429" s="75">
        <f t="shared" si="72"/>
        <v>0</v>
      </c>
      <c r="AJ429" s="15"/>
      <c r="AK429" s="74">
        <v>423</v>
      </c>
      <c r="AL429" s="140">
        <f>ETo!$I428*((1-Constantes!$F$19)*ETo!$K428+ETo!$L428)</f>
        <v>2.3913723807446305</v>
      </c>
      <c r="AM429" s="75">
        <f>MIN(AL429*Constantes!$F$17,0.8*(AV428+Observaciones!$F428-AS429-AU429-Constantes!$D$14))</f>
        <v>1.5174712445245697</v>
      </c>
      <c r="AN429" s="75">
        <f>IF(Observaciones!$F428&gt;0.05*Constantes!$F$18,((Observaciones!$F428-0.05*Constantes!$F$18)^2)/(Observaciones!$F428+0.95*Constantes!$F$18),0)</f>
        <v>0</v>
      </c>
      <c r="AO429" s="75">
        <f>(AN429*Escenarios!$F$9*10000)/1000</f>
        <v>0</v>
      </c>
      <c r="AP429" s="75">
        <f>(Observaciones!$F428*Constantes!$F$28)/1000</f>
        <v>1.1000000000000001</v>
      </c>
      <c r="AQ429" s="75">
        <f>(AL429*Constantes!$F$28)/1000</f>
        <v>2.3913723807446305</v>
      </c>
      <c r="AR429" s="75">
        <f t="shared" si="73"/>
        <v>0</v>
      </c>
      <c r="AS429" s="75">
        <f>IF(AR429&gt;Constantes!$F$29,1000*((AR429-Constantes!$F$29)/(Escenarios!$F$9*10000)),0)</f>
        <v>0</v>
      </c>
      <c r="AT429" s="75">
        <f>AQ429*1000/Escenarios!$F$9/10000+AM429</f>
        <v>1.5222539892860589</v>
      </c>
      <c r="AU429" s="75">
        <f>MAX(0,AV428+Observaciones!$F428-AS429-Constantes!$D$13)</f>
        <v>0</v>
      </c>
      <c r="AV429" s="75">
        <f>AV428+Observaciones!$F428-AS429-AT429-AU429-AW428</f>
        <v>66.829416282239023</v>
      </c>
      <c r="AW429" s="75">
        <f>MAX(0,(AV429-Constantes!$D$14)*(1-EXP(-Constantes!$D$22)))</f>
        <v>0.81680560619409071</v>
      </c>
      <c r="AX429" s="75">
        <f t="shared" si="74"/>
        <v>238.21495377649205</v>
      </c>
      <c r="AY429" s="75">
        <f>MAX(0,(AX429-Constantes!$D$13)*(1-EXP(-Constantes!$D$23)))</f>
        <v>1.127408037955089</v>
      </c>
      <c r="AZ429" s="75">
        <f t="shared" si="75"/>
        <v>1.9442136441491797</v>
      </c>
      <c r="BA429" s="75">
        <f>0.0526*AS429*Observaciones!$F428^1.218</f>
        <v>0</v>
      </c>
      <c r="BB429" s="75">
        <f>BA429*Constantes!$F$35</f>
        <v>0</v>
      </c>
      <c r="BC429" s="75">
        <f t="shared" si="76"/>
        <v>0</v>
      </c>
      <c r="BD429" s="15"/>
      <c r="BE429" s="74">
        <v>423</v>
      </c>
      <c r="BF429" s="75">
        <f>0.0526*Observaciones!$F428^2.218</f>
        <v>6.4982246287524456E-2</v>
      </c>
      <c r="BG429" s="75">
        <f>IF(Observaciones!$F428&gt;0.05*$BK$7,((Observaciones!$F428-0.05*$BK$7)^2)/(Observaciones!$F428+0.95*$BK$7),0)</f>
        <v>0</v>
      </c>
      <c r="BH429" s="75">
        <f>0.0526*BG429*Observaciones!$F428^1.218</f>
        <v>0</v>
      </c>
      <c r="BI429" s="28"/>
      <c r="BJ429" s="28"/>
      <c r="BK429" s="103"/>
      <c r="BL429" s="38"/>
    </row>
    <row r="430" spans="2:64" s="2" customFormat="1">
      <c r="B430" s="37"/>
      <c r="C430" s="74">
        <v>424</v>
      </c>
      <c r="D430" s="140">
        <f>ETo!$I429*((1-Constantes!$D$19)*ETo!$K429+ETo!$L429)</f>
        <v>2.5232800330200646</v>
      </c>
      <c r="E430" s="75">
        <f>MIN(D430*Constantes!$D$17,0.8*(H429+Observaciones!$F429-F430-G430-Constantes!$D$14))</f>
        <v>1.6011746739329118</v>
      </c>
      <c r="F430" s="75">
        <f>IF(Observaciones!$F429&gt;0.05*Constantes!$D$18,((Observaciones!$F429-0.05*Constantes!$D$18)^2)/(Observaciones!$F429+0.95*Constantes!$D$18),0)</f>
        <v>0</v>
      </c>
      <c r="G430" s="75">
        <f>MAX(0,H429+Observaciones!$F429-F430-Constantes!$D$13)</f>
        <v>0</v>
      </c>
      <c r="H430" s="75">
        <f>H429+Observaciones!$F429-F430-E430-G430-I429</f>
        <v>64.690174950591654</v>
      </c>
      <c r="I430" s="75">
        <f>MAX(0,(H430-Constantes!$D$14)*(1-EXP(-Constantes!$D$22)))</f>
        <v>0.78735403862128162</v>
      </c>
      <c r="J430" s="75">
        <f t="shared" si="66"/>
        <v>223.60394219427877</v>
      </c>
      <c r="K430" s="75">
        <f>MAX(0,(J430-Constantes!$D$13)*(1-EXP(-Constantes!$D$23)))</f>
        <v>1.0264824087814299</v>
      </c>
      <c r="L430" s="75">
        <f t="shared" si="67"/>
        <v>1.8138364474027115</v>
      </c>
      <c r="M430" s="75">
        <f>0.0526*F430*Observaciones!$F429^1.218</f>
        <v>0</v>
      </c>
      <c r="N430" s="75">
        <f>M430*Constantes!$D$35</f>
        <v>0</v>
      </c>
      <c r="O430" s="75">
        <f t="shared" si="68"/>
        <v>0</v>
      </c>
      <c r="P430" s="15"/>
      <c r="Q430" s="74">
        <v>424</v>
      </c>
      <c r="R430" s="140">
        <f>ETo!$I429*((1-Constantes!$E$19)*ETo!$K429+ETo!$L429)</f>
        <v>2.5232800330200646</v>
      </c>
      <c r="S430" s="75">
        <f>MIN(R430*Constantes!$E$17,0.8*(AB429+Observaciones!$F429-Y430-AA430-Constantes!$D$14))</f>
        <v>1.6011746739329118</v>
      </c>
      <c r="T430" s="75">
        <f>IF(Observaciones!$F429&gt;0.05*Constantes!$E$18,((Observaciones!$F429-0.05*Constantes!$E$18)^2)/(Observaciones!$F429+0.95*Constantes!$E$18),0)</f>
        <v>0</v>
      </c>
      <c r="U430" s="75">
        <f>(T430*Escenarios!$E$9*10000)/1000</f>
        <v>0</v>
      </c>
      <c r="V430" s="75">
        <f>(Observaciones!$F429*Constantes!$E$28)/1000</f>
        <v>1.6</v>
      </c>
      <c r="W430" s="75">
        <f>(R430*Constantes!$E$28)/1000</f>
        <v>10.093120132080259</v>
      </c>
      <c r="X430" s="75">
        <f t="shared" si="69"/>
        <v>0</v>
      </c>
      <c r="Y430" s="75">
        <f>IF(X430&gt;Constantes!$E$29,1000*((X430-Constantes!$E$29)/(Escenarios!$E$9*10000)),0)</f>
        <v>0</v>
      </c>
      <c r="Z430" s="75">
        <f>W430*1000/Escenarios!$E$9/10000+S430</f>
        <v>1.6213609141970724</v>
      </c>
      <c r="AA430" s="75">
        <f>MAX(0,AB429+Observaciones!$F429-Y430-Constantes!$D$13)</f>
        <v>0</v>
      </c>
      <c r="AB430" s="75">
        <f>AB429+Observaciones!$F429-Y430-Z430-AA430-AC429</f>
        <v>64.592268127752675</v>
      </c>
      <c r="AC430" s="75">
        <f>MAX(0,(AB430-Constantes!$D$14)*(1-EXP(-Constantes!$D$22)))</f>
        <v>0.78600612645914103</v>
      </c>
      <c r="AD430" s="75">
        <f t="shared" si="70"/>
        <v>234.87677347474479</v>
      </c>
      <c r="AE430" s="75">
        <f>MAX(0,(AD430-Constantes!$D$13)*(1-EXP(-Constantes!$D$23)))</f>
        <v>1.1043495422887732</v>
      </c>
      <c r="AF430" s="75">
        <f t="shared" si="71"/>
        <v>1.8903556687479144</v>
      </c>
      <c r="AG430" s="75">
        <f>0.0526*Y430*Observaciones!$F429^1.218</f>
        <v>0</v>
      </c>
      <c r="AH430" s="75">
        <f>AG430*Constantes!$E$35</f>
        <v>0</v>
      </c>
      <c r="AI430" s="75">
        <f t="shared" si="72"/>
        <v>0</v>
      </c>
      <c r="AJ430" s="15"/>
      <c r="AK430" s="74">
        <v>424</v>
      </c>
      <c r="AL430" s="140">
        <f>ETo!$I429*((1-Constantes!$F$19)*ETo!$K429+ETo!$L429)</f>
        <v>2.4658347086851324</v>
      </c>
      <c r="AM430" s="75">
        <f>MIN(AL430*Constantes!$F$17,0.8*(AV429+Observaciones!$F429-AS430-AU430-Constantes!$D$14))</f>
        <v>1.5647221212010352</v>
      </c>
      <c r="AN430" s="75">
        <f>IF(Observaciones!$F429&gt;0.05*Constantes!$F$18,((Observaciones!$F429-0.05*Constantes!$F$18)^2)/(Observaciones!$F429+0.95*Constantes!$F$18),0)</f>
        <v>0</v>
      </c>
      <c r="AO430" s="75">
        <f>(AN430*Escenarios!$F$9*10000)/1000</f>
        <v>0</v>
      </c>
      <c r="AP430" s="75">
        <f>(Observaciones!$F429*Constantes!$F$28)/1000</f>
        <v>0.4</v>
      </c>
      <c r="AQ430" s="75">
        <f>(AL430*Constantes!$F$28)/1000</f>
        <v>2.4658347086851324</v>
      </c>
      <c r="AR430" s="75">
        <f t="shared" si="73"/>
        <v>0</v>
      </c>
      <c r="AS430" s="75">
        <f>IF(AR430&gt;Constantes!$F$29,1000*((AR430-Constantes!$F$29)/(Escenarios!$F$9*10000)),0)</f>
        <v>0</v>
      </c>
      <c r="AT430" s="75">
        <f>AQ430*1000/Escenarios!$F$9/10000+AM430</f>
        <v>1.5696537906184054</v>
      </c>
      <c r="AU430" s="75">
        <f>MAX(0,AV429+Observaciones!$F429-AS430-Constantes!$D$13)</f>
        <v>0</v>
      </c>
      <c r="AV430" s="75">
        <f>AV429+Observaciones!$F429-AS430-AT430-AU430-AW429</f>
        <v>64.842956885426531</v>
      </c>
      <c r="AW430" s="75">
        <f>MAX(0,(AV430-Constantes!$D$14)*(1-EXP(-Constantes!$D$22)))</f>
        <v>0.7894574326662297</v>
      </c>
      <c r="AX430" s="75">
        <f t="shared" si="74"/>
        <v>237.08754573853696</v>
      </c>
      <c r="AY430" s="75">
        <f>MAX(0,(AX430-Constantes!$D$13)*(1-EXP(-Constantes!$D$23)))</f>
        <v>1.1196204617885919</v>
      </c>
      <c r="AZ430" s="75">
        <f t="shared" si="75"/>
        <v>1.9090778944548217</v>
      </c>
      <c r="BA430" s="75">
        <f>0.0526*AS430*Observaciones!$F429^1.218</f>
        <v>0</v>
      </c>
      <c r="BB430" s="75">
        <f>BA430*Constantes!$F$35</f>
        <v>0</v>
      </c>
      <c r="BC430" s="75">
        <f t="shared" si="76"/>
        <v>0</v>
      </c>
      <c r="BD430" s="15"/>
      <c r="BE430" s="74">
        <v>424</v>
      </c>
      <c r="BF430" s="75">
        <f>0.0526*Observaciones!$F429^2.218</f>
        <v>6.8921513346888582E-3</v>
      </c>
      <c r="BG430" s="75">
        <f>IF(Observaciones!$F429&gt;0.05*$BK$7,((Observaciones!$F429-0.05*$BK$7)^2)/(Observaciones!$F429+0.95*$BK$7),0)</f>
        <v>0</v>
      </c>
      <c r="BH430" s="75">
        <f>0.0526*BG430*Observaciones!$F429^1.218</f>
        <v>0</v>
      </c>
      <c r="BI430" s="28"/>
      <c r="BJ430" s="28"/>
      <c r="BK430" s="103"/>
      <c r="BL430" s="38"/>
    </row>
    <row r="431" spans="2:64" s="2" customFormat="1">
      <c r="B431" s="37"/>
      <c r="C431" s="74">
        <v>425</v>
      </c>
      <c r="D431" s="140">
        <f>ETo!$I430*((1-Constantes!$D$19)*ETo!$K430+ETo!$L430)</f>
        <v>2.5210040691785625</v>
      </c>
      <c r="E431" s="75">
        <f>MIN(D431*Constantes!$D$17,0.8*(H430+Observaciones!$F430-F431-G431-Constantes!$D$14))</f>
        <v>1.5997304364269229</v>
      </c>
      <c r="F431" s="75">
        <f>IF(Observaciones!$F430&gt;0.05*Constantes!$D$18,((Observaciones!$F430-0.05*Constantes!$D$18)^2)/(Observaciones!$F430+0.95*Constantes!$D$18),0)</f>
        <v>0</v>
      </c>
      <c r="G431" s="75">
        <f>MAX(0,H430+Observaciones!$F430-F431-Constantes!$D$13)</f>
        <v>0</v>
      </c>
      <c r="H431" s="75">
        <f>H430+Observaciones!$F430-F431-E431-G431-I430</f>
        <v>62.303090475543449</v>
      </c>
      <c r="I431" s="75">
        <f>MAX(0,(H431-Constantes!$D$14)*(1-EXP(-Constantes!$D$22)))</f>
        <v>0.7544903412539784</v>
      </c>
      <c r="J431" s="75">
        <f t="shared" si="66"/>
        <v>222.57745978549735</v>
      </c>
      <c r="K431" s="75">
        <f>MAX(0,(J431-Constantes!$D$13)*(1-EXP(-Constantes!$D$23)))</f>
        <v>1.0193919768589699</v>
      </c>
      <c r="L431" s="75">
        <f t="shared" si="67"/>
        <v>1.7738823181129484</v>
      </c>
      <c r="M431" s="75">
        <f>0.0526*F431*Observaciones!$F430^1.218</f>
        <v>0</v>
      </c>
      <c r="N431" s="75">
        <f>M431*Constantes!$D$35</f>
        <v>0</v>
      </c>
      <c r="O431" s="75">
        <f t="shared" si="68"/>
        <v>0</v>
      </c>
      <c r="P431" s="15"/>
      <c r="Q431" s="74">
        <v>425</v>
      </c>
      <c r="R431" s="140">
        <f>ETo!$I430*((1-Constantes!$E$19)*ETo!$K430+ETo!$L430)</f>
        <v>2.5210040691785625</v>
      </c>
      <c r="S431" s="75">
        <f>MIN(R431*Constantes!$E$17,0.8*(AB430+Observaciones!$F430-Y431-AA431-Constantes!$D$14))</f>
        <v>1.5997304364269229</v>
      </c>
      <c r="T431" s="75">
        <f>IF(Observaciones!$F430&gt;0.05*Constantes!$E$18,((Observaciones!$F430-0.05*Constantes!$E$18)^2)/(Observaciones!$F430+0.95*Constantes!$E$18),0)</f>
        <v>0</v>
      </c>
      <c r="U431" s="75">
        <f>(T431*Escenarios!$E$9*10000)/1000</f>
        <v>0</v>
      </c>
      <c r="V431" s="75">
        <f>(Observaciones!$F430*Constantes!$E$28)/1000</f>
        <v>0</v>
      </c>
      <c r="W431" s="75">
        <f>(R431*Constantes!$E$28)/1000</f>
        <v>10.08401627671425</v>
      </c>
      <c r="X431" s="75">
        <f t="shared" si="69"/>
        <v>0</v>
      </c>
      <c r="Y431" s="75">
        <f>IF(X431&gt;Constantes!$E$29,1000*((X431-Constantes!$E$29)/(Escenarios!$E$9*10000)),0)</f>
        <v>0</v>
      </c>
      <c r="Z431" s="75">
        <f>W431*1000/Escenarios!$E$9/10000+S431</f>
        <v>1.6198984689803515</v>
      </c>
      <c r="AA431" s="75">
        <f>MAX(0,AB430+Observaciones!$F430-Y431-Constantes!$D$13)</f>
        <v>0</v>
      </c>
      <c r="AB431" s="75">
        <f>AB430+Observaciones!$F430-Y431-Z431-AA431-AC430</f>
        <v>62.18636353231318</v>
      </c>
      <c r="AC431" s="75">
        <f>MAX(0,(AB431-Constantes!$D$14)*(1-EXP(-Constantes!$D$22)))</f>
        <v>0.75288332693294047</v>
      </c>
      <c r="AD431" s="75">
        <f t="shared" si="70"/>
        <v>233.77242393245601</v>
      </c>
      <c r="AE431" s="75">
        <f>MAX(0,(AD431-Constantes!$D$13)*(1-EXP(-Constantes!$D$23)))</f>
        <v>1.096721242786306</v>
      </c>
      <c r="AF431" s="75">
        <f t="shared" si="71"/>
        <v>1.8496045697192465</v>
      </c>
      <c r="AG431" s="75">
        <f>0.0526*Y431*Observaciones!$F430^1.218</f>
        <v>0</v>
      </c>
      <c r="AH431" s="75">
        <f>AG431*Constantes!$E$35</f>
        <v>0</v>
      </c>
      <c r="AI431" s="75">
        <f t="shared" si="72"/>
        <v>0</v>
      </c>
      <c r="AJ431" s="15"/>
      <c r="AK431" s="74">
        <v>425</v>
      </c>
      <c r="AL431" s="140">
        <f>ETo!$I430*((1-Constantes!$F$19)*ETo!$K430+ETo!$L430)</f>
        <v>2.4635893956139432</v>
      </c>
      <c r="AM431" s="75">
        <f>MIN(AL431*Constantes!$F$17,0.8*(AV430+Observaciones!$F430-AS431-AU431-Constantes!$D$14))</f>
        <v>1.5632973334733189</v>
      </c>
      <c r="AN431" s="75">
        <f>IF(Observaciones!$F430&gt;0.05*Constantes!$F$18,((Observaciones!$F430-0.05*Constantes!$F$18)^2)/(Observaciones!$F430+0.95*Constantes!$F$18),0)</f>
        <v>0</v>
      </c>
      <c r="AO431" s="75">
        <f>(AN431*Escenarios!$F$9*10000)/1000</f>
        <v>0</v>
      </c>
      <c r="AP431" s="75">
        <f>(Observaciones!$F430*Constantes!$F$28)/1000</f>
        <v>0</v>
      </c>
      <c r="AQ431" s="75">
        <f>(AL431*Constantes!$F$28)/1000</f>
        <v>2.4635893956139432</v>
      </c>
      <c r="AR431" s="75">
        <f t="shared" si="73"/>
        <v>0</v>
      </c>
      <c r="AS431" s="75">
        <f>IF(AR431&gt;Constantes!$F$29,1000*((AR431-Constantes!$F$29)/(Escenarios!$F$9*10000)),0)</f>
        <v>0</v>
      </c>
      <c r="AT431" s="75">
        <f>AQ431*1000/Escenarios!$F$9/10000+AM431</f>
        <v>1.5682245122645468</v>
      </c>
      <c r="AU431" s="75">
        <f>MAX(0,AV430+Observaciones!$F430-AS431-Constantes!$D$13)</f>
        <v>0</v>
      </c>
      <c r="AV431" s="75">
        <f>AV430+Observaciones!$F430-AS431-AT431-AU431-AW430</f>
        <v>62.485274940495749</v>
      </c>
      <c r="AW431" s="75">
        <f>MAX(0,(AV431-Constantes!$D$14)*(1-EXP(-Constantes!$D$22)))</f>
        <v>0.75699852861969597</v>
      </c>
      <c r="AX431" s="75">
        <f t="shared" si="74"/>
        <v>235.96792527674836</v>
      </c>
      <c r="AY431" s="75">
        <f>MAX(0,(AX431-Constantes!$D$13)*(1-EXP(-Constantes!$D$23)))</f>
        <v>1.1118866783399992</v>
      </c>
      <c r="AZ431" s="75">
        <f t="shared" si="75"/>
        <v>1.8688852069596953</v>
      </c>
      <c r="BA431" s="75">
        <f>0.0526*AS431*Observaciones!$F430^1.218</f>
        <v>0</v>
      </c>
      <c r="BB431" s="75">
        <f>BA431*Constantes!$F$35</f>
        <v>0</v>
      </c>
      <c r="BC431" s="75">
        <f t="shared" si="76"/>
        <v>0</v>
      </c>
      <c r="BD431" s="15"/>
      <c r="BE431" s="74">
        <v>425</v>
      </c>
      <c r="BF431" s="75">
        <f>0.0526*Observaciones!$F430^2.218</f>
        <v>0</v>
      </c>
      <c r="BG431" s="75">
        <f>IF(Observaciones!$F430&gt;0.05*$BK$7,((Observaciones!$F430-0.05*$BK$7)^2)/(Observaciones!$F430+0.95*$BK$7),0)</f>
        <v>0</v>
      </c>
      <c r="BH431" s="75">
        <f>0.0526*BG431*Observaciones!$F430^1.218</f>
        <v>0</v>
      </c>
      <c r="BI431" s="28"/>
      <c r="BJ431" s="28"/>
      <c r="BK431" s="103"/>
      <c r="BL431" s="38"/>
    </row>
    <row r="432" spans="2:64" s="2" customFormat="1">
      <c r="B432" s="37"/>
      <c r="C432" s="74">
        <v>426</v>
      </c>
      <c r="D432" s="140">
        <f>ETo!$I431*((1-Constantes!$D$19)*ETo!$K431+ETo!$L431)</f>
        <v>2.4952332874960637</v>
      </c>
      <c r="E432" s="75">
        <f>MIN(D432*Constantes!$D$17,0.8*(H431+Observaciones!$F431-F432-G432-Constantes!$D$14))</f>
        <v>1.583377307793759</v>
      </c>
      <c r="F432" s="75">
        <f>IF(Observaciones!$F431&gt;0.05*Constantes!$D$18,((Observaciones!$F431-0.05*Constantes!$D$18)^2)/(Observaciones!$F431+0.95*Constantes!$D$18),0)</f>
        <v>0</v>
      </c>
      <c r="G432" s="75">
        <f>MAX(0,H431+Observaciones!$F431-F432-Constantes!$D$13)</f>
        <v>0</v>
      </c>
      <c r="H432" s="75">
        <f>H431+Observaciones!$F431-F432-E432-G432-I431</f>
        <v>63.365222826495717</v>
      </c>
      <c r="I432" s="75">
        <f>MAX(0,(H432-Constantes!$D$14)*(1-EXP(-Constantes!$D$22)))</f>
        <v>0.76911303119670138</v>
      </c>
      <c r="J432" s="75">
        <f t="shared" si="66"/>
        <v>221.55806780863838</v>
      </c>
      <c r="K432" s="75">
        <f>MAX(0,(J432-Constantes!$D$13)*(1-EXP(-Constantes!$D$23)))</f>
        <v>1.0123505221273676</v>
      </c>
      <c r="L432" s="75">
        <f t="shared" si="67"/>
        <v>1.781463553324069</v>
      </c>
      <c r="M432" s="75">
        <f>0.0526*F432*Observaciones!$F431^1.218</f>
        <v>0</v>
      </c>
      <c r="N432" s="75">
        <f>M432*Constantes!$D$35</f>
        <v>0</v>
      </c>
      <c r="O432" s="75">
        <f t="shared" si="68"/>
        <v>0</v>
      </c>
      <c r="P432" s="15"/>
      <c r="Q432" s="74">
        <v>426</v>
      </c>
      <c r="R432" s="140">
        <f>ETo!$I431*((1-Constantes!$E$19)*ETo!$K431+ETo!$L431)</f>
        <v>2.4952332874960637</v>
      </c>
      <c r="S432" s="75">
        <f>MIN(R432*Constantes!$E$17,0.8*(AB431+Observaciones!$F431-Y432-AA432-Constantes!$D$14))</f>
        <v>1.583377307793759</v>
      </c>
      <c r="T432" s="75">
        <f>IF(Observaciones!$F431&gt;0.05*Constantes!$E$18,((Observaciones!$F431-0.05*Constantes!$E$18)^2)/(Observaciones!$F431+0.95*Constantes!$E$18),0)</f>
        <v>0</v>
      </c>
      <c r="U432" s="75">
        <f>(T432*Escenarios!$E$9*10000)/1000</f>
        <v>0</v>
      </c>
      <c r="V432" s="75">
        <f>(Observaciones!$F431*Constantes!$E$28)/1000</f>
        <v>13.6</v>
      </c>
      <c r="W432" s="75">
        <f>(R432*Constantes!$E$28)/1000</f>
        <v>9.9809331499842546</v>
      </c>
      <c r="X432" s="75">
        <f t="shared" si="69"/>
        <v>3.619066850015745</v>
      </c>
      <c r="Y432" s="75">
        <f>IF(X432&gt;Constantes!$E$29,1000*((X432-Constantes!$E$29)/(Escenarios!$E$9*10000)),0)</f>
        <v>0</v>
      </c>
      <c r="Z432" s="75">
        <f>W432*1000/Escenarios!$E$9/10000+S432</f>
        <v>1.6033391740937275</v>
      </c>
      <c r="AA432" s="75">
        <f>MAX(0,AB431+Observaciones!$F431-Y432-Constantes!$D$13)</f>
        <v>0</v>
      </c>
      <c r="AB432" s="75">
        <f>AB431+Observaciones!$F431-Y432-Z432-AA432-AC431</f>
        <v>63.230141031286522</v>
      </c>
      <c r="AC432" s="75">
        <f>MAX(0,(AB432-Constantes!$D$14)*(1-EXP(-Constantes!$D$22)))</f>
        <v>0.76725332020448889</v>
      </c>
      <c r="AD432" s="75">
        <f t="shared" si="70"/>
        <v>232.67570268966969</v>
      </c>
      <c r="AE432" s="75">
        <f>MAX(0,(AD432-Constantes!$D$13)*(1-EXP(-Constantes!$D$23)))</f>
        <v>1.08914563579746</v>
      </c>
      <c r="AF432" s="75">
        <f t="shared" si="71"/>
        <v>1.8563989560019489</v>
      </c>
      <c r="AG432" s="75">
        <f>0.0526*Y432*Observaciones!$F431^1.218</f>
        <v>0</v>
      </c>
      <c r="AH432" s="75">
        <f>AG432*Constantes!$E$35</f>
        <v>0</v>
      </c>
      <c r="AI432" s="75">
        <f t="shared" si="72"/>
        <v>0</v>
      </c>
      <c r="AJ432" s="15"/>
      <c r="AK432" s="74">
        <v>426</v>
      </c>
      <c r="AL432" s="140">
        <f>ETo!$I431*((1-Constantes!$F$19)*ETo!$K431+ETo!$L431)</f>
        <v>2.4383066529656374</v>
      </c>
      <c r="AM432" s="75">
        <f>MIN(AL432*Constantes!$F$17,0.8*(AV431+Observaciones!$F431-AS432-AU432-Constantes!$D$14))</f>
        <v>1.547253895295124</v>
      </c>
      <c r="AN432" s="75">
        <f>IF(Observaciones!$F431&gt;0.05*Constantes!$F$18,((Observaciones!$F431-0.05*Constantes!$F$18)^2)/(Observaciones!$F431+0.95*Constantes!$F$18),0)</f>
        <v>0</v>
      </c>
      <c r="AO432" s="75">
        <f>(AN432*Escenarios!$F$9*10000)/1000</f>
        <v>0</v>
      </c>
      <c r="AP432" s="75">
        <f>(Observaciones!$F431*Constantes!$F$28)/1000</f>
        <v>3.4</v>
      </c>
      <c r="AQ432" s="75">
        <f>(AL432*Constantes!$F$28)/1000</f>
        <v>2.4383066529656374</v>
      </c>
      <c r="AR432" s="75">
        <f t="shared" si="73"/>
        <v>0.96169334703436249</v>
      </c>
      <c r="AS432" s="75">
        <f>IF(AR432&gt;Constantes!$F$29,1000*((AR432-Constantes!$F$29)/(Escenarios!$F$9*10000)),0)</f>
        <v>0</v>
      </c>
      <c r="AT432" s="75">
        <f>AQ432*1000/Escenarios!$F$9/10000+AM432</f>
        <v>1.5521305086010553</v>
      </c>
      <c r="AU432" s="75">
        <f>MAX(0,AV431+Observaciones!$F431-AS432-Constantes!$D$13)</f>
        <v>0</v>
      </c>
      <c r="AV432" s="75">
        <f>AV431+Observaciones!$F431-AS432-AT432-AU432-AW431</f>
        <v>63.576145903274998</v>
      </c>
      <c r="AW432" s="75">
        <f>MAX(0,(AV432-Constantes!$D$14)*(1-EXP(-Constantes!$D$22)))</f>
        <v>0.77201687152389165</v>
      </c>
      <c r="AX432" s="75">
        <f t="shared" si="74"/>
        <v>234.85603859840836</v>
      </c>
      <c r="AY432" s="75">
        <f>MAX(0,(AX432-Constantes!$D$13)*(1-EXP(-Constantes!$D$23)))</f>
        <v>1.1042063160358668</v>
      </c>
      <c r="AZ432" s="75">
        <f t="shared" si="75"/>
        <v>1.8762231875597584</v>
      </c>
      <c r="BA432" s="75">
        <f>0.0526*AS432*Observaciones!$F431^1.218</f>
        <v>0</v>
      </c>
      <c r="BB432" s="75">
        <f>BA432*Constantes!$F$35</f>
        <v>0</v>
      </c>
      <c r="BC432" s="75">
        <f t="shared" si="76"/>
        <v>0</v>
      </c>
      <c r="BD432" s="15"/>
      <c r="BE432" s="74">
        <v>426</v>
      </c>
      <c r="BF432" s="75">
        <f>0.0526*Observaciones!$F431^2.218</f>
        <v>0.79397345371627714</v>
      </c>
      <c r="BG432" s="75">
        <f>IF(Observaciones!$F431&gt;0.05*$BK$7,((Observaciones!$F431-0.05*$BK$7)^2)/(Observaciones!$F431+0.95*$BK$7),0)</f>
        <v>7.6652401060814793E-2</v>
      </c>
      <c r="BH432" s="75">
        <f>0.0526*BG432*Observaciones!$F431^1.218</f>
        <v>1.7899991648794227E-2</v>
      </c>
      <c r="BI432" s="28"/>
      <c r="BJ432" s="28"/>
      <c r="BK432" s="103"/>
      <c r="BL432" s="38"/>
    </row>
    <row r="433" spans="2:64" s="2" customFormat="1">
      <c r="B433" s="37"/>
      <c r="C433" s="74">
        <v>427</v>
      </c>
      <c r="D433" s="140">
        <f>ETo!$I432*((1-Constantes!$D$19)*ETo!$K432+ETo!$L432)</f>
        <v>2.4900625364947953</v>
      </c>
      <c r="E433" s="75">
        <f>MIN(D433*Constantes!$D$17,0.8*(H432+Observaciones!$F432-F433-G433-Constantes!$D$14))</f>
        <v>1.5800961517428649</v>
      </c>
      <c r="F433" s="75">
        <f>IF(Observaciones!$F432&gt;0.05*Constantes!$D$18,((Observaciones!$F432-0.05*Constantes!$D$18)^2)/(Observaciones!$F432+0.95*Constantes!$D$18),0)</f>
        <v>0</v>
      </c>
      <c r="G433" s="75">
        <f>MAX(0,H432+Observaciones!$F432-F433-Constantes!$D$13)</f>
        <v>0</v>
      </c>
      <c r="H433" s="75">
        <f>H432+Observaciones!$F432-F433-E433-G433-I432</f>
        <v>61.01601364355615</v>
      </c>
      <c r="I433" s="75">
        <f>MAX(0,(H433-Constantes!$D$14)*(1-EXP(-Constantes!$D$22)))</f>
        <v>0.7367707741682582</v>
      </c>
      <c r="J433" s="75">
        <f t="shared" si="66"/>
        <v>220.54571728651101</v>
      </c>
      <c r="K433" s="75">
        <f>MAX(0,(J433-Constantes!$D$13)*(1-EXP(-Constantes!$D$23)))</f>
        <v>1.0053577062764538</v>
      </c>
      <c r="L433" s="75">
        <f t="shared" si="67"/>
        <v>1.7421284804447121</v>
      </c>
      <c r="M433" s="75">
        <f>0.0526*F433*Observaciones!$F432^1.218</f>
        <v>0</v>
      </c>
      <c r="N433" s="75">
        <f>M433*Constantes!$D$35</f>
        <v>0</v>
      </c>
      <c r="O433" s="75">
        <f t="shared" si="68"/>
        <v>0</v>
      </c>
      <c r="P433" s="15"/>
      <c r="Q433" s="74">
        <v>427</v>
      </c>
      <c r="R433" s="140">
        <f>ETo!$I432*((1-Constantes!$E$19)*ETo!$K432+ETo!$L432)</f>
        <v>2.4900625364947953</v>
      </c>
      <c r="S433" s="75">
        <f>MIN(R433*Constantes!$E$17,0.8*(AB432+Observaciones!$F432-Y433-AA433-Constantes!$D$14))</f>
        <v>1.5800961517428649</v>
      </c>
      <c r="T433" s="75">
        <f>IF(Observaciones!$F432&gt;0.05*Constantes!$E$18,((Observaciones!$F432-0.05*Constantes!$E$18)^2)/(Observaciones!$F432+0.95*Constantes!$E$18),0)</f>
        <v>0</v>
      </c>
      <c r="U433" s="75">
        <f>(T433*Escenarios!$E$9*10000)/1000</f>
        <v>0</v>
      </c>
      <c r="V433" s="75">
        <f>(Observaciones!$F432*Constantes!$E$28)/1000</f>
        <v>0</v>
      </c>
      <c r="W433" s="75">
        <f>(R433*Constantes!$E$28)/1000</f>
        <v>9.960250145979181</v>
      </c>
      <c r="X433" s="75">
        <f t="shared" si="69"/>
        <v>0</v>
      </c>
      <c r="Y433" s="75">
        <f>IF(X433&gt;Constantes!$E$29,1000*((X433-Constantes!$E$29)/(Escenarios!$E$9*10000)),0)</f>
        <v>0</v>
      </c>
      <c r="Z433" s="75">
        <f>W433*1000/Escenarios!$E$9/10000+S433</f>
        <v>1.6000166520348234</v>
      </c>
      <c r="AA433" s="75">
        <f>MAX(0,AB432+Observaciones!$F432-Y433-Constantes!$D$13)</f>
        <v>0</v>
      </c>
      <c r="AB433" s="75">
        <f>AB432+Observaciones!$F432-Y433-Z433-AA433-AC432</f>
        <v>60.862871059047208</v>
      </c>
      <c r="AC433" s="75">
        <f>MAX(0,(AB433-Constantes!$D$14)*(1-EXP(-Constantes!$D$22)))</f>
        <v>0.73466241495267293</v>
      </c>
      <c r="AD433" s="75">
        <f t="shared" si="70"/>
        <v>231.58655705387224</v>
      </c>
      <c r="AE433" s="75">
        <f>MAX(0,(AD433-Constantes!$D$13)*(1-EXP(-Constantes!$D$23)))</f>
        <v>1.0816223573484567</v>
      </c>
      <c r="AF433" s="75">
        <f t="shared" si="71"/>
        <v>1.8162847723011297</v>
      </c>
      <c r="AG433" s="75">
        <f>0.0526*Y433*Observaciones!$F432^1.218</f>
        <v>0</v>
      </c>
      <c r="AH433" s="75">
        <f>AG433*Constantes!$E$35</f>
        <v>0</v>
      </c>
      <c r="AI433" s="75">
        <f t="shared" si="72"/>
        <v>0</v>
      </c>
      <c r="AJ433" s="15"/>
      <c r="AK433" s="74">
        <v>427</v>
      </c>
      <c r="AL433" s="140">
        <f>ETo!$I432*((1-Constantes!$F$19)*ETo!$K432+ETo!$L432)</f>
        <v>2.4332218764465763</v>
      </c>
      <c r="AM433" s="75">
        <f>MIN(AL433*Constantes!$F$17,0.8*(AV432+Observaciones!$F432-AS433-AU433-Constantes!$D$14))</f>
        <v>1.5440272952830814</v>
      </c>
      <c r="AN433" s="75">
        <f>IF(Observaciones!$F432&gt;0.05*Constantes!$F$18,((Observaciones!$F432-0.05*Constantes!$F$18)^2)/(Observaciones!$F432+0.95*Constantes!$F$18),0)</f>
        <v>0</v>
      </c>
      <c r="AO433" s="75">
        <f>(AN433*Escenarios!$F$9*10000)/1000</f>
        <v>0</v>
      </c>
      <c r="AP433" s="75">
        <f>(Observaciones!$F432*Constantes!$F$28)/1000</f>
        <v>0</v>
      </c>
      <c r="AQ433" s="75">
        <f>(AL433*Constantes!$F$28)/1000</f>
        <v>2.4332218764465763</v>
      </c>
      <c r="AR433" s="75">
        <f t="shared" si="73"/>
        <v>0</v>
      </c>
      <c r="AS433" s="75">
        <f>IF(AR433&gt;Constantes!$F$29,1000*((AR433-Constantes!$F$29)/(Escenarios!$F$9*10000)),0)</f>
        <v>0</v>
      </c>
      <c r="AT433" s="75">
        <f>AQ433*1000/Escenarios!$F$9/10000+AM433</f>
        <v>1.5488937390359745</v>
      </c>
      <c r="AU433" s="75">
        <f>MAX(0,AV432+Observaciones!$F432-AS433-Constantes!$D$13)</f>
        <v>0</v>
      </c>
      <c r="AV433" s="75">
        <f>AV432+Observaciones!$F432-AS433-AT433-AU433-AW432</f>
        <v>61.255235292715135</v>
      </c>
      <c r="AW433" s="75">
        <f>MAX(0,(AV433-Constantes!$D$14)*(1-EXP(-Constantes!$D$22)))</f>
        <v>0.74006420930381589</v>
      </c>
      <c r="AX433" s="75">
        <f t="shared" si="74"/>
        <v>233.7518322823725</v>
      </c>
      <c r="AY433" s="75">
        <f>MAX(0,(AX433-Constantes!$D$13)*(1-EXP(-Constantes!$D$23)))</f>
        <v>1.0965790058693954</v>
      </c>
      <c r="AZ433" s="75">
        <f t="shared" si="75"/>
        <v>1.8366432151732113</v>
      </c>
      <c r="BA433" s="75">
        <f>0.0526*AS433*Observaciones!$F432^1.218</f>
        <v>0</v>
      </c>
      <c r="BB433" s="75">
        <f>BA433*Constantes!$F$35</f>
        <v>0</v>
      </c>
      <c r="BC433" s="75">
        <f t="shared" si="76"/>
        <v>0</v>
      </c>
      <c r="BD433" s="15"/>
      <c r="BE433" s="74">
        <v>427</v>
      </c>
      <c r="BF433" s="75">
        <f>0.0526*Observaciones!$F432^2.218</f>
        <v>0</v>
      </c>
      <c r="BG433" s="75">
        <f>IF(Observaciones!$F432&gt;0.05*$BK$7,((Observaciones!$F432-0.05*$BK$7)^2)/(Observaciones!$F432+0.95*$BK$7),0)</f>
        <v>0</v>
      </c>
      <c r="BH433" s="75">
        <f>0.0526*BG433*Observaciones!$F432^1.218</f>
        <v>0</v>
      </c>
      <c r="BI433" s="28"/>
      <c r="BJ433" s="28"/>
      <c r="BK433" s="103"/>
      <c r="BL433" s="38"/>
    </row>
    <row r="434" spans="2:64" s="2" customFormat="1">
      <c r="B434" s="37"/>
      <c r="C434" s="74">
        <v>428</v>
      </c>
      <c r="D434" s="140">
        <f>ETo!$I433*((1-Constantes!$D$19)*ETo!$K433+ETo!$L433)</f>
        <v>2.526046596233321</v>
      </c>
      <c r="E434" s="75">
        <f>MIN(D434*Constantes!$D$17,0.8*(H433+Observaciones!$F433-F434-G434-Constantes!$D$14))</f>
        <v>1.6029302265837997</v>
      </c>
      <c r="F434" s="75">
        <f>IF(Observaciones!$F433&gt;0.05*Constantes!$D$18,((Observaciones!$F433-0.05*Constantes!$D$18)^2)/(Observaciones!$F433+0.95*Constantes!$D$18),0)</f>
        <v>0</v>
      </c>
      <c r="G434" s="75">
        <f>MAX(0,H433+Observaciones!$F433-F434-Constantes!$D$13)</f>
        <v>0</v>
      </c>
      <c r="H434" s="75">
        <f>H433+Observaciones!$F433-F434-E434-G434-I433</f>
        <v>61.276312642804093</v>
      </c>
      <c r="I434" s="75">
        <f>MAX(0,(H434-Constantes!$D$14)*(1-EXP(-Constantes!$D$22)))</f>
        <v>0.74035438741098747</v>
      </c>
      <c r="J434" s="75">
        <f t="shared" si="66"/>
        <v>219.54035958023456</v>
      </c>
      <c r="K434" s="75">
        <f>MAX(0,(J434-Constantes!$D$13)*(1-EXP(-Constantes!$D$23)))</f>
        <v>0.9984131933329381</v>
      </c>
      <c r="L434" s="75">
        <f t="shared" si="67"/>
        <v>1.7387675807439256</v>
      </c>
      <c r="M434" s="75">
        <f>0.0526*F434*Observaciones!$F433^1.218</f>
        <v>0</v>
      </c>
      <c r="N434" s="75">
        <f>M434*Constantes!$D$35</f>
        <v>0</v>
      </c>
      <c r="O434" s="75">
        <f t="shared" si="68"/>
        <v>0</v>
      </c>
      <c r="P434" s="15"/>
      <c r="Q434" s="74">
        <v>428</v>
      </c>
      <c r="R434" s="140">
        <f>ETo!$I433*((1-Constantes!$E$19)*ETo!$K433+ETo!$L433)</f>
        <v>2.526046596233321</v>
      </c>
      <c r="S434" s="75">
        <f>MIN(R434*Constantes!$E$17,0.8*(AB433+Observaciones!$F433-Y434-AA434-Constantes!$D$14))</f>
        <v>1.6029302265837997</v>
      </c>
      <c r="T434" s="75">
        <f>IF(Observaciones!$F433&gt;0.05*Constantes!$E$18,((Observaciones!$F433-0.05*Constantes!$E$18)^2)/(Observaciones!$F433+0.95*Constantes!$E$18),0)</f>
        <v>0</v>
      </c>
      <c r="U434" s="75">
        <f>(T434*Escenarios!$E$9*10000)/1000</f>
        <v>0</v>
      </c>
      <c r="V434" s="75">
        <f>(Observaciones!$F433*Constantes!$E$28)/1000</f>
        <v>10.4</v>
      </c>
      <c r="W434" s="75">
        <f>(R434*Constantes!$E$28)/1000</f>
        <v>10.104186384933284</v>
      </c>
      <c r="X434" s="75">
        <f t="shared" si="69"/>
        <v>0.29581361506671655</v>
      </c>
      <c r="Y434" s="75">
        <f>IF(X434&gt;Constantes!$E$29,1000*((X434-Constantes!$E$29)/(Escenarios!$E$9*10000)),0)</f>
        <v>0</v>
      </c>
      <c r="Z434" s="75">
        <f>W434*1000/Escenarios!$E$9/10000+S434</f>
        <v>1.6231385993536662</v>
      </c>
      <c r="AA434" s="75">
        <f>MAX(0,AB433+Observaciones!$F433-Y434-Constantes!$D$13)</f>
        <v>0</v>
      </c>
      <c r="AB434" s="75">
        <f>AB433+Observaciones!$F433-Y434-Z434-AA434-AC433</f>
        <v>61.10507004474087</v>
      </c>
      <c r="AC434" s="75">
        <f>MAX(0,(AB434-Constantes!$D$14)*(1-EXP(-Constantes!$D$22)))</f>
        <v>0.73799683996012622</v>
      </c>
      <c r="AD434" s="75">
        <f t="shared" si="70"/>
        <v>230.50493469652378</v>
      </c>
      <c r="AE434" s="75">
        <f>MAX(0,(AD434-Constantes!$D$13)*(1-EXP(-Constantes!$D$23)))</f>
        <v>1.0741510459796682</v>
      </c>
      <c r="AF434" s="75">
        <f t="shared" si="71"/>
        <v>1.8121478859397944</v>
      </c>
      <c r="AG434" s="75">
        <f>0.0526*Y434*Observaciones!$F433^1.218</f>
        <v>0</v>
      </c>
      <c r="AH434" s="75">
        <f>AG434*Constantes!$E$35</f>
        <v>0</v>
      </c>
      <c r="AI434" s="75">
        <f t="shared" si="72"/>
        <v>0</v>
      </c>
      <c r="AJ434" s="15"/>
      <c r="AK434" s="74">
        <v>428</v>
      </c>
      <c r="AL434" s="140">
        <f>ETo!$I433*((1-Constantes!$F$19)*ETo!$K433+ETo!$L433)</f>
        <v>2.4684931492207673</v>
      </c>
      <c r="AM434" s="75">
        <f>MIN(AL434*Constantes!$F$17,0.8*(AV433+Observaciones!$F433-AS434-AU434-Constantes!$D$14))</f>
        <v>1.5664090634357901</v>
      </c>
      <c r="AN434" s="75">
        <f>IF(Observaciones!$F433&gt;0.05*Constantes!$F$18,((Observaciones!$F433-0.05*Constantes!$F$18)^2)/(Observaciones!$F433+0.95*Constantes!$F$18),0)</f>
        <v>0</v>
      </c>
      <c r="AO434" s="75">
        <f>(AN434*Escenarios!$F$9*10000)/1000</f>
        <v>0</v>
      </c>
      <c r="AP434" s="75">
        <f>(Observaciones!$F433*Constantes!$F$28)/1000</f>
        <v>2.6</v>
      </c>
      <c r="AQ434" s="75">
        <f>(AL434*Constantes!$F$28)/1000</f>
        <v>2.4684931492207673</v>
      </c>
      <c r="AR434" s="75">
        <f t="shared" si="73"/>
        <v>0.13150685077923274</v>
      </c>
      <c r="AS434" s="75">
        <f>IF(AR434&gt;Constantes!$F$29,1000*((AR434-Constantes!$F$29)/(Escenarios!$F$9*10000)),0)</f>
        <v>0</v>
      </c>
      <c r="AT434" s="75">
        <f>AQ434*1000/Escenarios!$F$9/10000+AM434</f>
        <v>1.5713460497342318</v>
      </c>
      <c r="AU434" s="75">
        <f>MAX(0,AV433+Observaciones!$F433-AS434-Constantes!$D$13)</f>
        <v>0</v>
      </c>
      <c r="AV434" s="75">
        <f>AV433+Observaciones!$F433-AS434-AT434-AU434-AW433</f>
        <v>61.543825033677088</v>
      </c>
      <c r="AW434" s="75">
        <f>MAX(0,(AV434-Constantes!$D$14)*(1-EXP(-Constantes!$D$22)))</f>
        <v>0.74403730954782399</v>
      </c>
      <c r="AX434" s="75">
        <f t="shared" si="74"/>
        <v>232.65525327650312</v>
      </c>
      <c r="AY434" s="75">
        <f>MAX(0,(AX434-Constantes!$D$13)*(1-EXP(-Constantes!$D$23)))</f>
        <v>1.0890043813827019</v>
      </c>
      <c r="AZ434" s="75">
        <f t="shared" si="75"/>
        <v>1.8330416909305258</v>
      </c>
      <c r="BA434" s="75">
        <f>0.0526*AS434*Observaciones!$F433^1.218</f>
        <v>0</v>
      </c>
      <c r="BB434" s="75">
        <f>BA434*Constantes!$F$35</f>
        <v>0</v>
      </c>
      <c r="BC434" s="75">
        <f t="shared" si="76"/>
        <v>0</v>
      </c>
      <c r="BD434" s="15"/>
      <c r="BE434" s="74">
        <v>428</v>
      </c>
      <c r="BF434" s="75">
        <f>0.0526*Observaciones!$F433^2.218</f>
        <v>0.43792186533391209</v>
      </c>
      <c r="BG434" s="75">
        <f>IF(Observaciones!$F433&gt;0.05*$BK$7,((Observaciones!$F433-0.05*$BK$7)^2)/(Observaciones!$F433+0.95*$BK$7),0)</f>
        <v>2.1229385132854627E-2</v>
      </c>
      <c r="BH434" s="75">
        <f>0.0526*BG434*Observaciones!$F433^1.218</f>
        <v>3.5756968989506619E-3</v>
      </c>
      <c r="BI434" s="28"/>
      <c r="BJ434" s="28"/>
      <c r="BK434" s="103"/>
      <c r="BL434" s="38"/>
    </row>
    <row r="435" spans="2:64" s="2" customFormat="1">
      <c r="B435" s="37"/>
      <c r="C435" s="74">
        <v>429</v>
      </c>
      <c r="D435" s="140">
        <f>ETo!$I434*((1-Constantes!$D$19)*ETo!$K434+ETo!$L434)</f>
        <v>2.4740699558088304</v>
      </c>
      <c r="E435" s="75">
        <f>MIN(D435*Constantes!$D$17,0.8*(H434+Observaciones!$F434-F435-G435-Constantes!$D$14))</f>
        <v>1.5699478864571657</v>
      </c>
      <c r="F435" s="75">
        <f>IF(Observaciones!$F434&gt;0.05*Constantes!$D$18,((Observaciones!$F434-0.05*Constantes!$D$18)^2)/(Observaciones!$F434+0.95*Constantes!$D$18),0)</f>
        <v>0</v>
      </c>
      <c r="G435" s="75">
        <f>MAX(0,H434+Observaciones!$F434-F435-Constantes!$D$13)</f>
        <v>0</v>
      </c>
      <c r="H435" s="75">
        <f>H434+Observaciones!$F434-F435-E435-G435-I434</f>
        <v>58.96601036893594</v>
      </c>
      <c r="I435" s="75">
        <f>MAX(0,(H435-Constantes!$D$14)*(1-EXP(-Constantes!$D$22)))</f>
        <v>0.70854777329698049</v>
      </c>
      <c r="J435" s="75">
        <f t="shared" si="66"/>
        <v>218.54194638690163</v>
      </c>
      <c r="K435" s="75">
        <f>MAX(0,(J435-Constantes!$D$13)*(1-EXP(-Constantes!$D$23)))</f>
        <v>0.99151664964426733</v>
      </c>
      <c r="L435" s="75">
        <f t="shared" si="67"/>
        <v>1.7000644229412478</v>
      </c>
      <c r="M435" s="75">
        <f>0.0526*F435*Observaciones!$F434^1.218</f>
        <v>0</v>
      </c>
      <c r="N435" s="75">
        <f>M435*Constantes!$D$35</f>
        <v>0</v>
      </c>
      <c r="O435" s="75">
        <f t="shared" si="68"/>
        <v>0</v>
      </c>
      <c r="P435" s="15"/>
      <c r="Q435" s="74">
        <v>429</v>
      </c>
      <c r="R435" s="140">
        <f>ETo!$I434*((1-Constantes!$E$19)*ETo!$K434+ETo!$L434)</f>
        <v>2.4740699558088304</v>
      </c>
      <c r="S435" s="75">
        <f>MIN(R435*Constantes!$E$17,0.8*(AB434+Observaciones!$F434-Y435-AA435-Constantes!$D$14))</f>
        <v>1.5699478864571657</v>
      </c>
      <c r="T435" s="75">
        <f>IF(Observaciones!$F434&gt;0.05*Constantes!$E$18,((Observaciones!$F434-0.05*Constantes!$E$18)^2)/(Observaciones!$F434+0.95*Constantes!$E$18),0)</f>
        <v>0</v>
      </c>
      <c r="U435" s="75">
        <f>(T435*Escenarios!$E$9*10000)/1000</f>
        <v>0</v>
      </c>
      <c r="V435" s="75">
        <f>(Observaciones!$F434*Constantes!$E$28)/1000</f>
        <v>0</v>
      </c>
      <c r="W435" s="75">
        <f>(R435*Constantes!$E$28)/1000</f>
        <v>9.8962798232353215</v>
      </c>
      <c r="X435" s="75">
        <f t="shared" si="69"/>
        <v>0</v>
      </c>
      <c r="Y435" s="75">
        <f>IF(X435&gt;Constantes!$E$29,1000*((X435-Constantes!$E$29)/(Escenarios!$E$9*10000)),0)</f>
        <v>0</v>
      </c>
      <c r="Z435" s="75">
        <f>W435*1000/Escenarios!$E$9/10000+S435</f>
        <v>1.5897404461036364</v>
      </c>
      <c r="AA435" s="75">
        <f>MAX(0,AB434+Observaciones!$F434-Y435-Constantes!$D$13)</f>
        <v>0</v>
      </c>
      <c r="AB435" s="75">
        <f>AB434+Observaciones!$F434-Y435-Z435-AA435-AC434</f>
        <v>58.777332758677112</v>
      </c>
      <c r="AC435" s="75">
        <f>MAX(0,(AB435-Constantes!$D$14)*(1-EXP(-Constantes!$D$22)))</f>
        <v>0.70595019288106042</v>
      </c>
      <c r="AD435" s="75">
        <f t="shared" si="70"/>
        <v>229.4307836505441</v>
      </c>
      <c r="AE435" s="75">
        <f>MAX(0,(AD435-Constantes!$D$13)*(1-EXP(-Constantes!$D$23)))</f>
        <v>1.066731342728251</v>
      </c>
      <c r="AF435" s="75">
        <f t="shared" si="71"/>
        <v>1.7726815356093115</v>
      </c>
      <c r="AG435" s="75">
        <f>0.0526*Y435*Observaciones!$F434^1.218</f>
        <v>0</v>
      </c>
      <c r="AH435" s="75">
        <f>AG435*Constantes!$E$35</f>
        <v>0</v>
      </c>
      <c r="AI435" s="75">
        <f t="shared" si="72"/>
        <v>0</v>
      </c>
      <c r="AJ435" s="15"/>
      <c r="AK435" s="74">
        <v>429</v>
      </c>
      <c r="AL435" s="140">
        <f>ETo!$I434*((1-Constantes!$F$19)*ETo!$K434+ETo!$L434)</f>
        <v>2.4175108076857041</v>
      </c>
      <c r="AM435" s="75">
        <f>MIN(AL435*Constantes!$F$17,0.8*(AV434+Observaciones!$F434-AS435-AU435-Constantes!$D$14))</f>
        <v>1.5340576664384311</v>
      </c>
      <c r="AN435" s="75">
        <f>IF(Observaciones!$F434&gt;0.05*Constantes!$F$18,((Observaciones!$F434-0.05*Constantes!$F$18)^2)/(Observaciones!$F434+0.95*Constantes!$F$18),0)</f>
        <v>0</v>
      </c>
      <c r="AO435" s="75">
        <f>(AN435*Escenarios!$F$9*10000)/1000</f>
        <v>0</v>
      </c>
      <c r="AP435" s="75">
        <f>(Observaciones!$F434*Constantes!$F$28)/1000</f>
        <v>0</v>
      </c>
      <c r="AQ435" s="75">
        <f>(AL435*Constantes!$F$28)/1000</f>
        <v>2.4175108076857041</v>
      </c>
      <c r="AR435" s="75">
        <f t="shared" si="73"/>
        <v>0</v>
      </c>
      <c r="AS435" s="75">
        <f>IF(AR435&gt;Constantes!$F$29,1000*((AR435-Constantes!$F$29)/(Escenarios!$F$9*10000)),0)</f>
        <v>0</v>
      </c>
      <c r="AT435" s="75">
        <f>AQ435*1000/Escenarios!$F$9/10000+AM435</f>
        <v>1.5388926880538025</v>
      </c>
      <c r="AU435" s="75">
        <f>MAX(0,AV434+Observaciones!$F434-AS435-Constantes!$D$13)</f>
        <v>0</v>
      </c>
      <c r="AV435" s="75">
        <f>AV434+Observaciones!$F434-AS435-AT435-AU435-AW434</f>
        <v>59.260895036075468</v>
      </c>
      <c r="AW435" s="75">
        <f>MAX(0,(AV435-Constantes!$D$14)*(1-EXP(-Constantes!$D$22)))</f>
        <v>0.71260753764986773</v>
      </c>
      <c r="AX435" s="75">
        <f t="shared" si="74"/>
        <v>231.56624889512042</v>
      </c>
      <c r="AY435" s="75">
        <f>MAX(0,(AX435-Constantes!$D$13)*(1-EXP(-Constantes!$D$23)))</f>
        <v>1.081482078649213</v>
      </c>
      <c r="AZ435" s="75">
        <f t="shared" si="75"/>
        <v>1.7940896162990807</v>
      </c>
      <c r="BA435" s="75">
        <f>0.0526*AS435*Observaciones!$F434^1.218</f>
        <v>0</v>
      </c>
      <c r="BB435" s="75">
        <f>BA435*Constantes!$F$35</f>
        <v>0</v>
      </c>
      <c r="BC435" s="75">
        <f t="shared" si="76"/>
        <v>0</v>
      </c>
      <c r="BD435" s="15"/>
      <c r="BE435" s="74">
        <v>429</v>
      </c>
      <c r="BF435" s="75">
        <f>0.0526*Observaciones!$F434^2.218</f>
        <v>0</v>
      </c>
      <c r="BG435" s="75">
        <f>IF(Observaciones!$F434&gt;0.05*$BK$7,((Observaciones!$F434-0.05*$BK$7)^2)/(Observaciones!$F434+0.95*$BK$7),0)</f>
        <v>0</v>
      </c>
      <c r="BH435" s="75">
        <f>0.0526*BG435*Observaciones!$F434^1.218</f>
        <v>0</v>
      </c>
      <c r="BI435" s="28"/>
      <c r="BJ435" s="28"/>
      <c r="BK435" s="103"/>
      <c r="BL435" s="38"/>
    </row>
    <row r="436" spans="2:64" s="2" customFormat="1">
      <c r="B436" s="37"/>
      <c r="C436" s="74">
        <v>430</v>
      </c>
      <c r="D436" s="140">
        <f>ETo!$I435*((1-Constantes!$D$19)*ETo!$K435+ETo!$L435)</f>
        <v>2.4221508531497542</v>
      </c>
      <c r="E436" s="75">
        <f>MIN(D436*Constantes!$D$17,0.8*(H435+Observaciones!$F435-F436-G436-Constantes!$D$14))</f>
        <v>1.5370020575427517</v>
      </c>
      <c r="F436" s="75">
        <f>IF(Observaciones!$F435&gt;0.05*Constantes!$D$18,((Observaciones!$F435-0.05*Constantes!$D$18)^2)/(Observaciones!$F435+0.95*Constantes!$D$18),0)</f>
        <v>1.4054184267997909E-2</v>
      </c>
      <c r="G436" s="75">
        <f>MAX(0,H435+Observaciones!$F435-F436-Constantes!$D$13)</f>
        <v>0</v>
      </c>
      <c r="H436" s="75">
        <f>H435+Observaciones!$F435-F436-E436-G436-I435</f>
        <v>62.506406353828218</v>
      </c>
      <c r="I436" s="75">
        <f>MAX(0,(H436-Constantes!$D$14)*(1-EXP(-Constantes!$D$22)))</f>
        <v>0.75728945103151701</v>
      </c>
      <c r="J436" s="75">
        <f t="shared" ref="J436:J499" si="77">J435+G436-K435</f>
        <v>217.55042973725736</v>
      </c>
      <c r="K436" s="75">
        <f>MAX(0,(J436-Constantes!$D$13)*(1-EXP(-Constantes!$D$23)))</f>
        <v>0.9846677438625947</v>
      </c>
      <c r="L436" s="75">
        <f t="shared" ref="L436:L499" si="78">F436+I436+K436</f>
        <v>1.7560113791621097</v>
      </c>
      <c r="M436" s="75">
        <f>0.0526*F436*Observaciones!$F435^1.218</f>
        <v>6.2899426212414322E-3</v>
      </c>
      <c r="N436" s="75">
        <f>M436*Constantes!$D$35</f>
        <v>2.888907442375555E-5</v>
      </c>
      <c r="O436" s="75">
        <f t="shared" ref="O436:O499" si="79">N436*1000000/(L436/1000*10000)</f>
        <v>1.6451530307018924</v>
      </c>
      <c r="P436" s="15"/>
      <c r="Q436" s="74">
        <v>430</v>
      </c>
      <c r="R436" s="140">
        <f>ETo!$I435*((1-Constantes!$E$19)*ETo!$K435+ETo!$L435)</f>
        <v>2.4221508531497542</v>
      </c>
      <c r="S436" s="75">
        <f>MIN(R436*Constantes!$E$17,0.8*(AB435+Observaciones!$F435-Y436-AA436-Constantes!$D$14))</f>
        <v>1.5370020575427517</v>
      </c>
      <c r="T436" s="75">
        <f>IF(Observaciones!$F435&gt;0.05*Constantes!$E$18,((Observaciones!$F435-0.05*Constantes!$E$18)^2)/(Observaciones!$F435+0.95*Constantes!$E$18),0)</f>
        <v>1.4054184267997909E-2</v>
      </c>
      <c r="U436" s="75">
        <f>(T436*Escenarios!$E$9*10000)/1000</f>
        <v>7.0270921339989547</v>
      </c>
      <c r="V436" s="75">
        <f>(Observaciones!$F435*Constantes!$E$28)/1000</f>
        <v>23.2</v>
      </c>
      <c r="W436" s="75">
        <f>(R436*Constantes!$E$28)/1000</f>
        <v>9.6886034125990168</v>
      </c>
      <c r="X436" s="75">
        <f t="shared" si="69"/>
        <v>20.538488721399936</v>
      </c>
      <c r="Y436" s="75">
        <f>IF(X436&gt;Constantes!$E$29,1000*((X436-Constantes!$E$29)/(Escenarios!$E$9*10000)),0)</f>
        <v>0</v>
      </c>
      <c r="Z436" s="75">
        <f>W436*1000/Escenarios!$E$9/10000+S436</f>
        <v>1.5563792643679497</v>
      </c>
      <c r="AA436" s="75">
        <f>MAX(0,AB435+Observaciones!$F435-Y436-Constantes!$D$13)</f>
        <v>0</v>
      </c>
      <c r="AB436" s="75">
        <f>AB435+Observaciones!$F435-Y436-Z436-AA436-AC435</f>
        <v>62.315003301428106</v>
      </c>
      <c r="AC436" s="75">
        <f>MAX(0,(AB436-Constantes!$D$14)*(1-EXP(-Constantes!$D$22)))</f>
        <v>0.75465434864825165</v>
      </c>
      <c r="AD436" s="75">
        <f t="shared" si="70"/>
        <v>228.36405230781585</v>
      </c>
      <c r="AE436" s="75">
        <f>MAX(0,(AD436-Constantes!$D$13)*(1-EXP(-Constantes!$D$23)))</f>
        <v>1.0593628911108988</v>
      </c>
      <c r="AF436" s="75">
        <f t="shared" si="71"/>
        <v>1.8140172397591505</v>
      </c>
      <c r="AG436" s="75">
        <f>0.0526*Y436*Observaciones!$F435^1.218</f>
        <v>0</v>
      </c>
      <c r="AH436" s="75">
        <f>AG436*Constantes!$E$35</f>
        <v>0</v>
      </c>
      <c r="AI436" s="75">
        <f t="shared" si="72"/>
        <v>0</v>
      </c>
      <c r="AJ436" s="15"/>
      <c r="AK436" s="74">
        <v>430</v>
      </c>
      <c r="AL436" s="140">
        <f>ETo!$I435*((1-Constantes!$F$19)*ETo!$K435+ETo!$L435)</f>
        <v>2.3666080983366395</v>
      </c>
      <c r="AM436" s="75">
        <f>MIN(AL436*Constantes!$F$17,0.8*(AV435+Observaciones!$F435-AS436-AU436-Constantes!$D$14))</f>
        <v>1.5017568009071727</v>
      </c>
      <c r="AN436" s="75">
        <f>IF(Observaciones!$F435&gt;0.05*Constantes!$F$18,((Observaciones!$F435-0.05*Constantes!$F$18)^2)/(Observaciones!$F435+0.95*Constantes!$F$18),0)</f>
        <v>3.5755182354761737E-4</v>
      </c>
      <c r="AO436" s="75">
        <f>(AN436*Escenarios!$F$9*10000)/1000</f>
        <v>0.17877591177380867</v>
      </c>
      <c r="AP436" s="75">
        <f>(Observaciones!$F435*Constantes!$F$28)/1000</f>
        <v>5.8</v>
      </c>
      <c r="AQ436" s="75">
        <f>(AL436*Constantes!$F$28)/1000</f>
        <v>2.3666080983366395</v>
      </c>
      <c r="AR436" s="75">
        <f t="shared" si="73"/>
        <v>3.6121678134371686</v>
      </c>
      <c r="AS436" s="75">
        <f>IF(AR436&gt;Constantes!$F$29,1000*((AR436-Constantes!$F$29)/(Escenarios!$F$9*10000)),0)</f>
        <v>0</v>
      </c>
      <c r="AT436" s="75">
        <f>AQ436*1000/Escenarios!$F$9/10000+AM436</f>
        <v>1.506490017103846</v>
      </c>
      <c r="AU436" s="75">
        <f>MAX(0,AV435+Observaciones!$F435-AS436-Constantes!$D$13)</f>
        <v>0</v>
      </c>
      <c r="AV436" s="75">
        <f>AV435+Observaciones!$F435-AS436-AT436-AU436-AW435</f>
        <v>62.841797481321755</v>
      </c>
      <c r="AW436" s="75">
        <f>MAX(0,(AV436-Constantes!$D$14)*(1-EXP(-Constantes!$D$22)))</f>
        <v>0.76190687979402605</v>
      </c>
      <c r="AX436" s="75">
        <f t="shared" si="74"/>
        <v>230.48476681647122</v>
      </c>
      <c r="AY436" s="75">
        <f>MAX(0,(AX436-Constantes!$D$13)*(1-EXP(-Constantes!$D$23)))</f>
        <v>1.0740117362561798</v>
      </c>
      <c r="AZ436" s="75">
        <f t="shared" si="75"/>
        <v>1.8359186160502059</v>
      </c>
      <c r="BA436" s="75">
        <f>0.0526*AS436*Observaciones!$F435^1.218</f>
        <v>0</v>
      </c>
      <c r="BB436" s="75">
        <f>BA436*Constantes!$F$35</f>
        <v>0</v>
      </c>
      <c r="BC436" s="75">
        <f t="shared" si="76"/>
        <v>0</v>
      </c>
      <c r="BD436" s="15"/>
      <c r="BE436" s="74">
        <v>430</v>
      </c>
      <c r="BF436" s="75">
        <f>0.0526*Observaciones!$F435^2.218</f>
        <v>2.5957868850681649</v>
      </c>
      <c r="BG436" s="75">
        <f>IF(Observaciones!$F435&gt;0.05*$BK$7,((Observaciones!$F435-0.05*$BK$7)^2)/(Observaciones!$F435+0.95*$BK$7),0)</f>
        <v>0.42760102492926944</v>
      </c>
      <c r="BH436" s="75">
        <f>0.0526*BG436*Observaciones!$F435^1.218</f>
        <v>0.19137260906087983</v>
      </c>
      <c r="BI436" s="28"/>
      <c r="BJ436" s="28"/>
      <c r="BK436" s="103"/>
      <c r="BL436" s="38"/>
    </row>
    <row r="437" spans="2:64" s="2" customFormat="1">
      <c r="B437" s="37"/>
      <c r="C437" s="74">
        <v>431</v>
      </c>
      <c r="D437" s="140">
        <f>ETo!$I436*((1-Constantes!$D$19)*ETo!$K436+ETo!$L436)</f>
        <v>2.3907839331145992</v>
      </c>
      <c r="E437" s="75">
        <f>MIN(D437*Constantes!$D$17,0.8*(H436+Observaciones!$F436-F437-G437-Constantes!$D$14))</f>
        <v>1.5170978387076124</v>
      </c>
      <c r="F437" s="75">
        <f>IF(Observaciones!$F436&gt;0.05*Constantes!$D$18,((Observaciones!$F436-0.05*Constantes!$D$18)^2)/(Observaciones!$F436+0.95*Constantes!$D$18),0)</f>
        <v>0</v>
      </c>
      <c r="G437" s="75">
        <f>MAX(0,H436+Observaciones!$F436-F437-Constantes!$D$13)</f>
        <v>0</v>
      </c>
      <c r="H437" s="75">
        <f>H436+Observaciones!$F436-F437-E437-G437-I436</f>
        <v>60.232019064089087</v>
      </c>
      <c r="I437" s="75">
        <f>MAX(0,(H437-Constantes!$D$14)*(1-EXP(-Constantes!$D$22)))</f>
        <v>0.72597728911713055</v>
      </c>
      <c r="J437" s="75">
        <f t="shared" si="77"/>
        <v>216.56576199339477</v>
      </c>
      <c r="K437" s="75">
        <f>MAX(0,(J437-Constantes!$D$13)*(1-EXP(-Constantes!$D$23)))</f>
        <v>0.97786614692886031</v>
      </c>
      <c r="L437" s="75">
        <f t="shared" si="78"/>
        <v>1.7038434360459909</v>
      </c>
      <c r="M437" s="75">
        <f>0.0526*F437*Observaciones!$F436^1.218</f>
        <v>0</v>
      </c>
      <c r="N437" s="75">
        <f>M437*Constantes!$D$35</f>
        <v>0</v>
      </c>
      <c r="O437" s="75">
        <f t="shared" si="79"/>
        <v>0</v>
      </c>
      <c r="P437" s="15"/>
      <c r="Q437" s="74">
        <v>431</v>
      </c>
      <c r="R437" s="140">
        <f>ETo!$I436*((1-Constantes!$E$19)*ETo!$K436+ETo!$L436)</f>
        <v>2.3907839331145992</v>
      </c>
      <c r="S437" s="75">
        <f>MIN(R437*Constantes!$E$17,0.8*(AB436+Observaciones!$F436-Y437-AA437-Constantes!$D$14))</f>
        <v>1.5170978387076124</v>
      </c>
      <c r="T437" s="75">
        <f>IF(Observaciones!$F436&gt;0.05*Constantes!$E$18,((Observaciones!$F436-0.05*Constantes!$E$18)^2)/(Observaciones!$F436+0.95*Constantes!$E$18),0)</f>
        <v>0</v>
      </c>
      <c r="U437" s="75">
        <f>(T437*Escenarios!$E$9*10000)/1000</f>
        <v>0</v>
      </c>
      <c r="V437" s="75">
        <f>(Observaciones!$F436*Constantes!$E$28)/1000</f>
        <v>0</v>
      </c>
      <c r="W437" s="75">
        <f>(R437*Constantes!$E$28)/1000</f>
        <v>9.563135732458397</v>
      </c>
      <c r="X437" s="75">
        <f t="shared" si="69"/>
        <v>0</v>
      </c>
      <c r="Y437" s="75">
        <f>IF(X437&gt;Constantes!$E$29,1000*((X437-Constantes!$E$29)/(Escenarios!$E$9*10000)),0)</f>
        <v>0</v>
      </c>
      <c r="Z437" s="75">
        <f>W437*1000/Escenarios!$E$9/10000+S437</f>
        <v>1.5362241101725291</v>
      </c>
      <c r="AA437" s="75">
        <f>MAX(0,AB436+Observaciones!$F436-Y437-Constantes!$D$13)</f>
        <v>0</v>
      </c>
      <c r="AB437" s="75">
        <f>AB436+Observaciones!$F436-Y437-Z437-AA437-AC436</f>
        <v>60.024124842607328</v>
      </c>
      <c r="AC437" s="75">
        <f>MAX(0,(AB437-Constantes!$D$14)*(1-EXP(-Constantes!$D$22)))</f>
        <v>0.72311514793586817</v>
      </c>
      <c r="AD437" s="75">
        <f t="shared" si="70"/>
        <v>227.30468941670495</v>
      </c>
      <c r="AE437" s="75">
        <f>MAX(0,(AD437-Constantes!$D$13)*(1-EXP(-Constantes!$D$23)))</f>
        <v>1.0520453371067153</v>
      </c>
      <c r="AF437" s="75">
        <f t="shared" si="71"/>
        <v>1.7751604850425835</v>
      </c>
      <c r="AG437" s="75">
        <f>0.0526*Y437*Observaciones!$F436^1.218</f>
        <v>0</v>
      </c>
      <c r="AH437" s="75">
        <f>AG437*Constantes!$E$35</f>
        <v>0</v>
      </c>
      <c r="AI437" s="75">
        <f t="shared" si="72"/>
        <v>0</v>
      </c>
      <c r="AJ437" s="15"/>
      <c r="AK437" s="74">
        <v>431</v>
      </c>
      <c r="AL437" s="140">
        <f>ETo!$I436*((1-Constantes!$F$19)*ETo!$K436+ETo!$L436)</f>
        <v>2.3358575321037169</v>
      </c>
      <c r="AM437" s="75">
        <f>MIN(AL437*Constantes!$F$17,0.8*(AV436+Observaciones!$F436-AS437-AU437-Constantes!$D$14))</f>
        <v>1.4822436960528054</v>
      </c>
      <c r="AN437" s="75">
        <f>IF(Observaciones!$F436&gt;0.05*Constantes!$F$18,((Observaciones!$F436-0.05*Constantes!$F$18)^2)/(Observaciones!$F436+0.95*Constantes!$F$18),0)</f>
        <v>0</v>
      </c>
      <c r="AO437" s="75">
        <f>(AN437*Escenarios!$F$9*10000)/1000</f>
        <v>0</v>
      </c>
      <c r="AP437" s="75">
        <f>(Observaciones!$F436*Constantes!$F$28)/1000</f>
        <v>0</v>
      </c>
      <c r="AQ437" s="75">
        <f>(AL437*Constantes!$F$28)/1000</f>
        <v>2.3358575321037169</v>
      </c>
      <c r="AR437" s="75">
        <f t="shared" si="73"/>
        <v>0</v>
      </c>
      <c r="AS437" s="75">
        <f>IF(AR437&gt;Constantes!$F$29,1000*((AR437-Constantes!$F$29)/(Escenarios!$F$9*10000)),0)</f>
        <v>0</v>
      </c>
      <c r="AT437" s="75">
        <f>AQ437*1000/Escenarios!$F$9/10000+AM437</f>
        <v>1.4869154111170129</v>
      </c>
      <c r="AU437" s="75">
        <f>MAX(0,AV436+Observaciones!$F436-AS437-Constantes!$D$13)</f>
        <v>0</v>
      </c>
      <c r="AV437" s="75">
        <f>AV436+Observaciones!$F436-AS437-AT437-AU437-AW436</f>
        <v>60.592975190410719</v>
      </c>
      <c r="AW437" s="75">
        <f>MAX(0,(AV437-Constantes!$D$14)*(1-EXP(-Constantes!$D$22)))</f>
        <v>0.7309466787731328</v>
      </c>
      <c r="AX437" s="75">
        <f t="shared" si="74"/>
        <v>229.41075508021504</v>
      </c>
      <c r="AY437" s="75">
        <f>MAX(0,(AX437-Constantes!$D$13)*(1-EXP(-Constantes!$D$23)))</f>
        <v>1.0665929952873132</v>
      </c>
      <c r="AZ437" s="75">
        <f t="shared" si="75"/>
        <v>1.7975396740604461</v>
      </c>
      <c r="BA437" s="75">
        <f>0.0526*AS437*Observaciones!$F436^1.218</f>
        <v>0</v>
      </c>
      <c r="BB437" s="75">
        <f>BA437*Constantes!$F$35</f>
        <v>0</v>
      </c>
      <c r="BC437" s="75">
        <f t="shared" si="76"/>
        <v>0</v>
      </c>
      <c r="BD437" s="15"/>
      <c r="BE437" s="74">
        <v>431</v>
      </c>
      <c r="BF437" s="75">
        <f>0.0526*Observaciones!$F436^2.218</f>
        <v>0</v>
      </c>
      <c r="BG437" s="75">
        <f>IF(Observaciones!$F436&gt;0.05*$BK$7,((Observaciones!$F436-0.05*$BK$7)^2)/(Observaciones!$F436+0.95*$BK$7),0)</f>
        <v>0</v>
      </c>
      <c r="BH437" s="75">
        <f>0.0526*BG437*Observaciones!$F436^1.218</f>
        <v>0</v>
      </c>
      <c r="BI437" s="28"/>
      <c r="BJ437" s="28"/>
      <c r="BK437" s="103"/>
      <c r="BL437" s="38"/>
    </row>
    <row r="438" spans="2:64" s="2" customFormat="1">
      <c r="B438" s="37"/>
      <c r="C438" s="74">
        <v>432</v>
      </c>
      <c r="D438" s="140">
        <f>ETo!$I437*((1-Constantes!$D$19)*ETo!$K437+ETo!$L437)</f>
        <v>2.4745108520942249</v>
      </c>
      <c r="E438" s="75">
        <f>MIN(D438*Constantes!$D$17,0.8*(H437+Observaciones!$F437-F438-G438-Constantes!$D$14))</f>
        <v>1.570227661970294</v>
      </c>
      <c r="F438" s="75">
        <f>IF(Observaciones!$F437&gt;0.05*Constantes!$D$18,((Observaciones!$F437-0.05*Constantes!$D$18)^2)/(Observaciones!$F437+0.95*Constantes!$D$18),0)</f>
        <v>6.9988942064504238</v>
      </c>
      <c r="G438" s="75">
        <f>MAX(0,H437+Observaciones!$F437-F438-Constantes!$D$13)</f>
        <v>12.133124857638663</v>
      </c>
      <c r="H438" s="75">
        <f>H437+Observaciones!$F437-F438-E438-G438-I437</f>
        <v>72.703795048912582</v>
      </c>
      <c r="I438" s="75">
        <f>MAX(0,(H438-Constantes!$D$14)*(1-EXP(-Constantes!$D$22)))</f>
        <v>0.8976799145928217</v>
      </c>
      <c r="J438" s="75">
        <f t="shared" si="77"/>
        <v>227.72102070410457</v>
      </c>
      <c r="K438" s="75">
        <f>MAX(0,(J438-Constantes!$D$13)*(1-EXP(-Constantes!$D$23)))</f>
        <v>1.0549211473741331</v>
      </c>
      <c r="L438" s="75">
        <f t="shared" si="78"/>
        <v>8.9514952684173785</v>
      </c>
      <c r="M438" s="75">
        <f>0.0526*F438*Observaciones!$F437^1.218</f>
        <v>26.902857140088578</v>
      </c>
      <c r="N438" s="75">
        <f>M438*Constantes!$D$35</f>
        <v>0.12356211955051005</v>
      </c>
      <c r="O438" s="75">
        <f t="shared" si="79"/>
        <v>1380.3517272299891</v>
      </c>
      <c r="P438" s="15"/>
      <c r="Q438" s="74">
        <v>432</v>
      </c>
      <c r="R438" s="140">
        <f>ETo!$I437*((1-Constantes!$E$19)*ETo!$K437+ETo!$L437)</f>
        <v>2.4745108520942249</v>
      </c>
      <c r="S438" s="75">
        <f>MIN(R438*Constantes!$E$17,0.8*(AB437+Observaciones!$F437-Y438-AA438-Constantes!$D$14))</f>
        <v>1.570227661970294</v>
      </c>
      <c r="T438" s="75">
        <f>IF(Observaciones!$F437&gt;0.05*Constantes!$E$18,((Observaciones!$F437-0.05*Constantes!$E$18)^2)/(Observaciones!$F437+0.95*Constantes!$E$18),0)</f>
        <v>6.9988942064504238</v>
      </c>
      <c r="U438" s="75">
        <f>(T438*Escenarios!$E$9*10000)/1000</f>
        <v>3499.4471032252122</v>
      </c>
      <c r="V438" s="75">
        <f>(Observaciones!$F437*Constantes!$E$28)/1000</f>
        <v>135.6</v>
      </c>
      <c r="W438" s="75">
        <f>(R438*Constantes!$E$28)/1000</f>
        <v>9.8980434083768998</v>
      </c>
      <c r="X438" s="75">
        <f t="shared" si="69"/>
        <v>3625.1490598168352</v>
      </c>
      <c r="Y438" s="75">
        <f>IF(X438&gt;Constantes!$E$29,1000*((X438-Constantes!$E$29)/(Escenarios!$E$9*10000)),0)</f>
        <v>6.2208863549277886</v>
      </c>
      <c r="Z438" s="75">
        <f>W438*1000/Escenarios!$E$9/10000+S438</f>
        <v>1.5900237487870477</v>
      </c>
      <c r="AA438" s="75">
        <f>MAX(0,AB437+Observaciones!$F437-Y438-Constantes!$D$13)</f>
        <v>12.703238487679542</v>
      </c>
      <c r="AB438" s="75">
        <f>AB437+Observaciones!$F437-Y438-Z438-AA438-AC437</f>
        <v>72.686861103277081</v>
      </c>
      <c r="AC438" s="75">
        <f>MAX(0,(AB438-Constantes!$D$14)*(1-EXP(-Constantes!$D$22)))</f>
        <v>0.89744677995916433</v>
      </c>
      <c r="AD438" s="75">
        <f t="shared" si="70"/>
        <v>238.95588256727777</v>
      </c>
      <c r="AE438" s="75">
        <f>MAX(0,(AD438-Constantes!$D$13)*(1-EXP(-Constantes!$D$23)))</f>
        <v>1.132526006958273</v>
      </c>
      <c r="AF438" s="75">
        <f t="shared" si="71"/>
        <v>8.2508591418452255</v>
      </c>
      <c r="AG438" s="75">
        <f>0.0526*Y438*Observaciones!$F437^1.218</f>
        <v>23.912294135994259</v>
      </c>
      <c r="AH438" s="75">
        <f>AG438*Constantes!$E$35</f>
        <v>0.10982676417501709</v>
      </c>
      <c r="AI438" s="75">
        <f t="shared" si="72"/>
        <v>1331.0948870526395</v>
      </c>
      <c r="AJ438" s="15"/>
      <c r="AK438" s="74">
        <v>432</v>
      </c>
      <c r="AL438" s="140">
        <f>ETo!$I437*((1-Constantes!$F$19)*ETo!$K437+ETo!$L437)</f>
        <v>2.4178910164465157</v>
      </c>
      <c r="AM438" s="75">
        <f>MIN(AL438*Constantes!$F$17,0.8*(AV437+Observaciones!$F437-AS438-AU438-Constantes!$D$14))</f>
        <v>1.5342989320255449</v>
      </c>
      <c r="AN438" s="75">
        <f>IF(Observaciones!$F437&gt;0.05*Constantes!$F$18,((Observaciones!$F437-0.05*Constantes!$F$18)^2)/(Observaciones!$F437+0.95*Constantes!$F$18),0)</f>
        <v>5.7087496051702384</v>
      </c>
      <c r="AO438" s="75">
        <f>(AN438*Escenarios!$F$9*10000)/1000</f>
        <v>2854.3748025851196</v>
      </c>
      <c r="AP438" s="75">
        <f>(Observaciones!$F437*Constantes!$F$28)/1000</f>
        <v>33.9</v>
      </c>
      <c r="AQ438" s="75">
        <f>(AL438*Constantes!$F$28)/1000</f>
        <v>2.4178910164465157</v>
      </c>
      <c r="AR438" s="75">
        <f t="shared" si="73"/>
        <v>2885.8569115686732</v>
      </c>
      <c r="AS438" s="75">
        <f>IF(AR438&gt;Constantes!$F$29,1000*((AR438-Constantes!$F$29)/(Escenarios!$F$9*10000)),0)</f>
        <v>5.5143608819608758</v>
      </c>
      <c r="AT438" s="75">
        <f>AQ438*1000/Escenarios!$F$9/10000+AM438</f>
        <v>1.5391347140584379</v>
      </c>
      <c r="AU438" s="75">
        <f>MAX(0,AV437+Observaciones!$F437-AS438-Constantes!$D$13)</f>
        <v>13.978614308449835</v>
      </c>
      <c r="AV438" s="75">
        <f>AV437+Observaciones!$F437-AS438-AT438-AU438-AW437</f>
        <v>72.729918607168429</v>
      </c>
      <c r="AW438" s="75">
        <f>MAX(0,(AV438-Constantes!$D$14)*(1-EXP(-Constantes!$D$22)))</f>
        <v>0.89803956533901486</v>
      </c>
      <c r="AX438" s="75">
        <f t="shared" si="74"/>
        <v>242.32277639337755</v>
      </c>
      <c r="AY438" s="75">
        <f>MAX(0,(AX438-Constantes!$D$13)*(1-EXP(-Constantes!$D$23)))</f>
        <v>1.1557828414250728</v>
      </c>
      <c r="AZ438" s="75">
        <f t="shared" si="75"/>
        <v>7.5681832887249634</v>
      </c>
      <c r="BA438" s="75">
        <f>0.0526*AS438*Observaciones!$F437^1.218</f>
        <v>21.196500282796087</v>
      </c>
      <c r="BB438" s="75">
        <f>BA438*Constantes!$F$35</f>
        <v>3.3113399965924252E-2</v>
      </c>
      <c r="BC438" s="75">
        <f t="shared" si="76"/>
        <v>437.53432894861851</v>
      </c>
      <c r="BD438" s="15"/>
      <c r="BE438" s="74">
        <v>432</v>
      </c>
      <c r="BF438" s="75">
        <f>0.0526*Observaciones!$F437^2.218</f>
        <v>130.30727857101567</v>
      </c>
      <c r="BG438" s="75">
        <f>IF(Observaciones!$F437&gt;0.05*$BK$7,((Observaciones!$F437-0.05*$BK$7)^2)/(Observaciones!$F437+0.95*$BK$7),0)</f>
        <v>15.489843010632969</v>
      </c>
      <c r="BH438" s="75">
        <f>0.0526*BG438*Observaciones!$F437^1.218</f>
        <v>59.540981953033921</v>
      </c>
      <c r="BI438" s="28"/>
      <c r="BJ438" s="28"/>
      <c r="BK438" s="103"/>
      <c r="BL438" s="38"/>
    </row>
    <row r="439" spans="2:64" s="2" customFormat="1">
      <c r="B439" s="37"/>
      <c r="C439" s="74">
        <v>433</v>
      </c>
      <c r="D439" s="140">
        <f>ETo!$I438*((1-Constantes!$D$19)*ETo!$K438+ETo!$L438)</f>
        <v>2.4044547800502967</v>
      </c>
      <c r="E439" s="75">
        <f>MIN(D439*Constantes!$D$17,0.8*(H438+Observaciones!$F438-F439-G439-Constantes!$D$14))</f>
        <v>1.5257728226959941</v>
      </c>
      <c r="F439" s="75">
        <f>IF(Observaciones!$F438&gt;0.05*Constantes!$D$18,((Observaciones!$F438-0.05*Constantes!$D$18)^2)/(Observaciones!$F438+0.95*Constantes!$D$18),0)</f>
        <v>0</v>
      </c>
      <c r="G439" s="75">
        <f>MAX(0,H438+Observaciones!$F438-F439-Constantes!$D$13)</f>
        <v>0</v>
      </c>
      <c r="H439" s="75">
        <f>H438+Observaciones!$F438-F439-E439-G439-I438</f>
        <v>72.280342311623755</v>
      </c>
      <c r="I439" s="75">
        <f>MAX(0,(H439-Constantes!$D$14)*(1-EXP(-Constantes!$D$22)))</f>
        <v>0.89185011562547045</v>
      </c>
      <c r="J439" s="75">
        <f t="shared" si="77"/>
        <v>226.66609955673044</v>
      </c>
      <c r="K439" s="75">
        <f>MAX(0,(J439-Constantes!$D$13)*(1-EXP(-Constantes!$D$23)))</f>
        <v>1.0476342747350789</v>
      </c>
      <c r="L439" s="75">
        <f t="shared" si="78"/>
        <v>1.9394843903605494</v>
      </c>
      <c r="M439" s="75">
        <f>0.0526*F439*Observaciones!$F438^1.218</f>
        <v>0</v>
      </c>
      <c r="N439" s="75">
        <f>M439*Constantes!$D$35</f>
        <v>0</v>
      </c>
      <c r="O439" s="75">
        <f t="shared" si="79"/>
        <v>0</v>
      </c>
      <c r="P439" s="15"/>
      <c r="Q439" s="74">
        <v>433</v>
      </c>
      <c r="R439" s="140">
        <f>ETo!$I438*((1-Constantes!$E$19)*ETo!$K438+ETo!$L438)</f>
        <v>2.4044547800502967</v>
      </c>
      <c r="S439" s="75">
        <f>MIN(R439*Constantes!$E$17,0.8*(AB438+Observaciones!$F438-Y439-AA439-Constantes!$D$14))</f>
        <v>1.5257728226959941</v>
      </c>
      <c r="T439" s="75">
        <f>IF(Observaciones!$F438&gt;0.05*Constantes!$E$18,((Observaciones!$F438-0.05*Constantes!$E$18)^2)/(Observaciones!$F438+0.95*Constantes!$E$18),0)</f>
        <v>0</v>
      </c>
      <c r="U439" s="75">
        <f>(T439*Escenarios!$E$9*10000)/1000</f>
        <v>0</v>
      </c>
      <c r="V439" s="75">
        <f>(Observaciones!$F438*Constantes!$E$28)/1000</f>
        <v>8</v>
      </c>
      <c r="W439" s="75">
        <f>(R439*Constantes!$E$28)/1000</f>
        <v>9.6178191202011867</v>
      </c>
      <c r="X439" s="75">
        <f t="shared" si="69"/>
        <v>0</v>
      </c>
      <c r="Y439" s="75">
        <f>IF(X439&gt;Constantes!$E$29,1000*((X439-Constantes!$E$29)/(Escenarios!$E$9*10000)),0)</f>
        <v>0</v>
      </c>
      <c r="Z439" s="75">
        <f>W439*1000/Escenarios!$E$9/10000+S439</f>
        <v>1.5450084609363965</v>
      </c>
      <c r="AA439" s="75">
        <f>MAX(0,AB438+Observaciones!$F438-Y439-Constantes!$D$13)</f>
        <v>0</v>
      </c>
      <c r="AB439" s="75">
        <f>AB438+Observaciones!$F438-Y439-Z439-AA439-AC438</f>
        <v>72.244405862381512</v>
      </c>
      <c r="AC439" s="75">
        <f>MAX(0,(AB439-Constantes!$D$14)*(1-EXP(-Constantes!$D$22)))</f>
        <v>0.89135536790929315</v>
      </c>
      <c r="AD439" s="75">
        <f t="shared" si="70"/>
        <v>237.8233565603195</v>
      </c>
      <c r="AE439" s="75">
        <f>MAX(0,(AD439-Constantes!$D$13)*(1-EXP(-Constantes!$D$23)))</f>
        <v>1.1247030783975331</v>
      </c>
      <c r="AF439" s="75">
        <f t="shared" si="71"/>
        <v>2.0160584463068263</v>
      </c>
      <c r="AG439" s="75">
        <f>0.0526*Y439*Observaciones!$F438^1.218</f>
        <v>0</v>
      </c>
      <c r="AH439" s="75">
        <f>AG439*Constantes!$E$35</f>
        <v>0</v>
      </c>
      <c r="AI439" s="75">
        <f t="shared" si="72"/>
        <v>0</v>
      </c>
      <c r="AJ439" s="15"/>
      <c r="AK439" s="74">
        <v>433</v>
      </c>
      <c r="AL439" s="140">
        <f>ETo!$I438*((1-Constantes!$F$19)*ETo!$K438+ETo!$L438)</f>
        <v>2.3492062592317104</v>
      </c>
      <c r="AM439" s="75">
        <f>MIN(AL439*Constantes!$F$17,0.8*(AV438+Observaciones!$F438-AS439-AU439-Constantes!$D$14))</f>
        <v>1.4907142754284137</v>
      </c>
      <c r="AN439" s="75">
        <f>IF(Observaciones!$F438&gt;0.05*Constantes!$F$18,((Observaciones!$F438-0.05*Constantes!$F$18)^2)/(Observaciones!$F438+0.95*Constantes!$F$18),0)</f>
        <v>0</v>
      </c>
      <c r="AO439" s="75">
        <f>(AN439*Escenarios!$F$9*10000)/1000</f>
        <v>0</v>
      </c>
      <c r="AP439" s="75">
        <f>(Observaciones!$F438*Constantes!$F$28)/1000</f>
        <v>2</v>
      </c>
      <c r="AQ439" s="75">
        <f>(AL439*Constantes!$F$28)/1000</f>
        <v>2.3492062592317104</v>
      </c>
      <c r="AR439" s="75">
        <f t="shared" si="73"/>
        <v>0</v>
      </c>
      <c r="AS439" s="75">
        <f>IF(AR439&gt;Constantes!$F$29,1000*((AR439-Constantes!$F$29)/(Escenarios!$F$9*10000)),0)</f>
        <v>0</v>
      </c>
      <c r="AT439" s="75">
        <f>AQ439*1000/Escenarios!$F$9/10000+AM439</f>
        <v>1.4954126879468772</v>
      </c>
      <c r="AU439" s="75">
        <f>MAX(0,AV438+Observaciones!$F438-AS439-Constantes!$D$13)</f>
        <v>0</v>
      </c>
      <c r="AV439" s="75">
        <f>AV438+Observaciones!$F438-AS439-AT439-AU439-AW438</f>
        <v>72.336466353882528</v>
      </c>
      <c r="AW439" s="75">
        <f>MAX(0,(AV439-Constantes!$D$14)*(1-EXP(-Constantes!$D$22)))</f>
        <v>0.89262279190027416</v>
      </c>
      <c r="AX439" s="75">
        <f t="shared" si="74"/>
        <v>241.16699355195249</v>
      </c>
      <c r="AY439" s="75">
        <f>MAX(0,(AX439-Constantes!$D$13)*(1-EXP(-Constantes!$D$23)))</f>
        <v>1.1477992661741334</v>
      </c>
      <c r="AZ439" s="75">
        <f t="shared" si="75"/>
        <v>2.0404220580744075</v>
      </c>
      <c r="BA439" s="75">
        <f>0.0526*AS439*Observaciones!$F438^1.218</f>
        <v>0</v>
      </c>
      <c r="BB439" s="75">
        <f>BA439*Constantes!$F$35</f>
        <v>0</v>
      </c>
      <c r="BC439" s="75">
        <f t="shared" si="76"/>
        <v>0</v>
      </c>
      <c r="BD439" s="15"/>
      <c r="BE439" s="74">
        <v>433</v>
      </c>
      <c r="BF439" s="75">
        <f>0.0526*Observaciones!$F438^2.218</f>
        <v>0.24472045674166781</v>
      </c>
      <c r="BG439" s="75">
        <f>IF(Observaciones!$F438&gt;0.05*$BK$7,((Observaciones!$F438-0.05*$BK$7)^2)/(Observaciones!$F438+0.95*$BK$7),0)</f>
        <v>2.0605192437462322E-3</v>
      </c>
      <c r="BH439" s="75">
        <f>0.0526*BG439*Observaciones!$F438^1.218</f>
        <v>2.5212560522728692E-4</v>
      </c>
      <c r="BI439" s="28"/>
      <c r="BJ439" s="28"/>
      <c r="BK439" s="103"/>
      <c r="BL439" s="38"/>
    </row>
    <row r="440" spans="2:64" s="2" customFormat="1">
      <c r="B440" s="37"/>
      <c r="C440" s="74">
        <v>434</v>
      </c>
      <c r="D440" s="140">
        <f>ETo!$I439*((1-Constantes!$D$19)*ETo!$K439+ETo!$L439)</f>
        <v>2.4797935838030254</v>
      </c>
      <c r="E440" s="75">
        <f>MIN(D440*Constantes!$D$17,0.8*(H439+Observaciones!$F439-F440-G440-Constantes!$D$14))</f>
        <v>1.5735798765919862</v>
      </c>
      <c r="F440" s="75">
        <f>IF(Observaciones!$F439&gt;0.05*Constantes!$D$18,((Observaciones!$F439-0.05*Constantes!$D$18)^2)/(Observaciones!$F439+0.95*Constantes!$D$18),0)</f>
        <v>0.70390115024785094</v>
      </c>
      <c r="G440" s="75">
        <f>MAX(0,H439+Observaciones!$F439-F440-Constantes!$D$13)</f>
        <v>9.6764411613759052</v>
      </c>
      <c r="H440" s="75">
        <f>H439+Observaciones!$F439-F440-E440-G440-I439</f>
        <v>72.534570007782534</v>
      </c>
      <c r="I440" s="75">
        <f>MAX(0,(H440-Constantes!$D$14)*(1-EXP(-Constantes!$D$22)))</f>
        <v>0.89535014344446084</v>
      </c>
      <c r="J440" s="75">
        <f t="shared" si="77"/>
        <v>235.29490644337127</v>
      </c>
      <c r="K440" s="75">
        <f>MAX(0,(J440-Constantes!$D$13)*(1-EXP(-Constantes!$D$23)))</f>
        <v>1.1072377976774863</v>
      </c>
      <c r="L440" s="75">
        <f t="shared" si="78"/>
        <v>2.7064890913697983</v>
      </c>
      <c r="M440" s="75">
        <f>0.0526*F440*Observaciones!$F439^1.218</f>
        <v>0.84983352033606663</v>
      </c>
      <c r="N440" s="75">
        <f>M440*Constantes!$D$35</f>
        <v>3.9031999646358057E-3</v>
      </c>
      <c r="O440" s="75">
        <f t="shared" si="79"/>
        <v>144.21635679530237</v>
      </c>
      <c r="P440" s="15"/>
      <c r="Q440" s="74">
        <v>434</v>
      </c>
      <c r="R440" s="140">
        <f>ETo!$I439*((1-Constantes!$E$19)*ETo!$K439+ETo!$L439)</f>
        <v>2.4797935838030254</v>
      </c>
      <c r="S440" s="75">
        <f>MIN(R440*Constantes!$E$17,0.8*(AB439+Observaciones!$F439-Y440-AA440-Constantes!$D$14))</f>
        <v>1.5735798765919862</v>
      </c>
      <c r="T440" s="75">
        <f>IF(Observaciones!$F439&gt;0.05*Constantes!$E$18,((Observaciones!$F439-0.05*Constantes!$E$18)^2)/(Observaciones!$F439+0.95*Constantes!$E$18),0)</f>
        <v>0.70390115024785094</v>
      </c>
      <c r="U440" s="75">
        <f>(T440*Escenarios!$E$9*10000)/1000</f>
        <v>351.95057512392543</v>
      </c>
      <c r="V440" s="75">
        <f>(Observaciones!$F439*Constantes!$E$28)/1000</f>
        <v>52.4</v>
      </c>
      <c r="W440" s="75">
        <f>(R440*Constantes!$E$28)/1000</f>
        <v>9.9191743352121016</v>
      </c>
      <c r="X440" s="75">
        <f t="shared" si="69"/>
        <v>394.43140078871329</v>
      </c>
      <c r="Y440" s="75">
        <f>IF(X440&gt;Constantes!$E$29,1000*((X440-Constantes!$E$29)/(Escenarios!$E$9*10000)),0)</f>
        <v>0</v>
      </c>
      <c r="Z440" s="75">
        <f>W440*1000/Escenarios!$E$9/10000+S440</f>
        <v>1.5934182252624103</v>
      </c>
      <c r="AA440" s="75">
        <f>MAX(0,AB439+Observaciones!$F439-Y440-Constantes!$D$13)</f>
        <v>10.344405862381507</v>
      </c>
      <c r="AB440" s="75">
        <f>AB439+Observaciones!$F439-Y440-Z440-AA440-AC439</f>
        <v>72.51522640682829</v>
      </c>
      <c r="AC440" s="75">
        <f>MAX(0,(AB440-Constantes!$D$14)*(1-EXP(-Constantes!$D$22)))</f>
        <v>0.89508383437396122</v>
      </c>
      <c r="AD440" s="75">
        <f t="shared" si="70"/>
        <v>247.04305934430346</v>
      </c>
      <c r="AE440" s="75">
        <f>MAX(0,(AD440-Constantes!$D$13)*(1-EXP(-Constantes!$D$23)))</f>
        <v>1.188388217447075</v>
      </c>
      <c r="AF440" s="75">
        <f t="shared" si="71"/>
        <v>2.0834720518210363</v>
      </c>
      <c r="AG440" s="75">
        <f>0.0526*Y440*Observaciones!$F439^1.218</f>
        <v>0</v>
      </c>
      <c r="AH440" s="75">
        <f>AG440*Constantes!$E$35</f>
        <v>0</v>
      </c>
      <c r="AI440" s="75">
        <f t="shared" si="72"/>
        <v>0</v>
      </c>
      <c r="AJ440" s="15"/>
      <c r="AK440" s="74">
        <v>434</v>
      </c>
      <c r="AL440" s="140">
        <f>ETo!$I439*((1-Constantes!$F$19)*ETo!$K439+ETo!$L439)</f>
        <v>2.4230360748622184</v>
      </c>
      <c r="AM440" s="75">
        <f>MIN(AL440*Constantes!$F$17,0.8*(AV439+Observaciones!$F439-AS440-AU440-Constantes!$D$14))</f>
        <v>1.5375637845679986</v>
      </c>
      <c r="AN440" s="75">
        <f>IF(Observaciones!$F439&gt;0.05*Constantes!$F$18,((Observaciones!$F439-0.05*Constantes!$F$18)^2)/(Observaciones!$F439+0.95*Constantes!$F$18),0)</f>
        <v>0.47076904223888472</v>
      </c>
      <c r="AO440" s="75">
        <f>(AN440*Escenarios!$F$9*10000)/1000</f>
        <v>235.38452111944235</v>
      </c>
      <c r="AP440" s="75">
        <f>(Observaciones!$F439*Constantes!$F$28)/1000</f>
        <v>13.1</v>
      </c>
      <c r="AQ440" s="75">
        <f>(AL440*Constantes!$F$28)/1000</f>
        <v>2.4230360748622184</v>
      </c>
      <c r="AR440" s="75">
        <f t="shared" si="73"/>
        <v>246.06148504458014</v>
      </c>
      <c r="AS440" s="75">
        <f>IF(AR440&gt;Constantes!$F$29,1000*((AR440-Constantes!$F$29)/(Escenarios!$F$9*10000)),0)</f>
        <v>0.23477002891268967</v>
      </c>
      <c r="AT440" s="75">
        <f>AQ440*1000/Escenarios!$F$9/10000+AM440</f>
        <v>1.5424098567177231</v>
      </c>
      <c r="AU440" s="75">
        <f>MAX(0,AV439+Observaciones!$F439-AS440-Constantes!$D$13)</f>
        <v>10.201696324969831</v>
      </c>
      <c r="AV440" s="75">
        <f>AV439+Observaciones!$F439-AS440-AT440-AU440-AW439</f>
        <v>72.564967351381995</v>
      </c>
      <c r="AW440" s="75">
        <f>MAX(0,(AV440-Constantes!$D$14)*(1-EXP(-Constantes!$D$22)))</f>
        <v>0.89576863265641149</v>
      </c>
      <c r="AX440" s="75">
        <f t="shared" si="74"/>
        <v>250.22089061074817</v>
      </c>
      <c r="AY440" s="75">
        <f>MAX(0,(AX440-Constantes!$D$13)*(1-EXP(-Constantes!$D$23)))</f>
        <v>1.2103391014203717</v>
      </c>
      <c r="AZ440" s="75">
        <f t="shared" si="75"/>
        <v>2.3408777629894728</v>
      </c>
      <c r="BA440" s="75">
        <f>0.0526*AS440*Observaciones!$F439^1.218</f>
        <v>0.28344241243251234</v>
      </c>
      <c r="BB440" s="75">
        <f>BA440*Constantes!$F$35</f>
        <v>4.4279677517340346E-4</v>
      </c>
      <c r="BC440" s="75">
        <f t="shared" si="76"/>
        <v>18.91584354271961</v>
      </c>
      <c r="BD440" s="15"/>
      <c r="BE440" s="74">
        <v>434</v>
      </c>
      <c r="BF440" s="75">
        <f>0.0526*Observaciones!$F439^2.218</f>
        <v>15.815884250910074</v>
      </c>
      <c r="BG440" s="75">
        <f>IF(Observaciones!$F439&gt;0.05*$BK$7,((Observaciones!$F439-0.05*$BK$7)^2)/(Observaciones!$F439+0.95*$BK$7),0)</f>
        <v>2.8091910608904982</v>
      </c>
      <c r="BH440" s="75">
        <f>0.0526*BG440*Observaciones!$F439^1.218</f>
        <v>3.3915908899034655</v>
      </c>
      <c r="BI440" s="28"/>
      <c r="BJ440" s="28"/>
      <c r="BK440" s="103"/>
      <c r="BL440" s="38"/>
    </row>
    <row r="441" spans="2:64" s="2" customFormat="1">
      <c r="B441" s="37"/>
      <c r="C441" s="74">
        <v>435</v>
      </c>
      <c r="D441" s="140">
        <f>ETo!$I440*((1-Constantes!$D$19)*ETo!$K440+ETo!$L440)</f>
        <v>2.4121597599697049</v>
      </c>
      <c r="E441" s="75">
        <f>MIN(D441*Constantes!$D$17,0.8*(H440+Observaciones!$F440-F441-G441-Constantes!$D$14))</f>
        <v>1.5306621011544583</v>
      </c>
      <c r="F441" s="75">
        <f>IF(Observaciones!$F440&gt;0.05*Constantes!$D$18,((Observaciones!$F440-0.05*Constantes!$D$18)^2)/(Observaciones!$F440+0.95*Constantes!$D$18),0)</f>
        <v>6.0047048819433183E-3</v>
      </c>
      <c r="G441" s="75">
        <f>MAX(0,H440+Observaciones!$F440-F441-Constantes!$D$13)</f>
        <v>2.9285653029005942</v>
      </c>
      <c r="H441" s="75">
        <f>H440+Observaciones!$F440-F441-E441-G441-I440</f>
        <v>72.573987755401077</v>
      </c>
      <c r="I441" s="75">
        <f>MAX(0,(H441-Constantes!$D$14)*(1-EXP(-Constantes!$D$22)))</f>
        <v>0.89589281922413155</v>
      </c>
      <c r="J441" s="75">
        <f t="shared" si="77"/>
        <v>237.11623394859436</v>
      </c>
      <c r="K441" s="75">
        <f>MAX(0,(J441-Constantes!$D$13)*(1-EXP(-Constantes!$D$23)))</f>
        <v>1.1198186257304668</v>
      </c>
      <c r="L441" s="75">
        <f t="shared" si="78"/>
        <v>2.0217161498365415</v>
      </c>
      <c r="M441" s="75">
        <f>0.0526*F441*Observaciones!$F440^1.218</f>
        <v>2.4633890763745025E-3</v>
      </c>
      <c r="N441" s="75">
        <f>M441*Constantes!$D$35</f>
        <v>1.131409849777036E-5</v>
      </c>
      <c r="O441" s="75">
        <f t="shared" si="79"/>
        <v>0.55962843738895396</v>
      </c>
      <c r="P441" s="15"/>
      <c r="Q441" s="74">
        <v>435</v>
      </c>
      <c r="R441" s="140">
        <f>ETo!$I440*((1-Constantes!$E$19)*ETo!$K440+ETo!$L440)</f>
        <v>2.4121597599697049</v>
      </c>
      <c r="S441" s="75">
        <f>MIN(R441*Constantes!$E$17,0.8*(AB440+Observaciones!$F440-Y441-AA441-Constantes!$D$14))</f>
        <v>1.5306621011544583</v>
      </c>
      <c r="T441" s="75">
        <f>IF(Observaciones!$F440&gt;0.05*Constantes!$E$18,((Observaciones!$F440-0.05*Constantes!$E$18)^2)/(Observaciones!$F440+0.95*Constantes!$E$18),0)</f>
        <v>6.0047048819433183E-3</v>
      </c>
      <c r="U441" s="75">
        <f>(T441*Escenarios!$E$9*10000)/1000</f>
        <v>3.0023524409716589</v>
      </c>
      <c r="V441" s="75">
        <f>(Observaciones!$F440*Constantes!$E$28)/1000</f>
        <v>21.6</v>
      </c>
      <c r="W441" s="75">
        <f>(R441*Constantes!$E$28)/1000</f>
        <v>9.6486390398788195</v>
      </c>
      <c r="X441" s="75">
        <f t="shared" si="69"/>
        <v>14.953713401092841</v>
      </c>
      <c r="Y441" s="75">
        <f>IF(X441&gt;Constantes!$E$29,1000*((X441-Constantes!$E$29)/(Escenarios!$E$9*10000)),0)</f>
        <v>0</v>
      </c>
      <c r="Z441" s="75">
        <f>W441*1000/Escenarios!$E$9/10000+S441</f>
        <v>1.5499593792342159</v>
      </c>
      <c r="AA441" s="75">
        <f>MAX(0,AB440+Observaciones!$F440-Y441-Constantes!$D$13)</f>
        <v>2.915226406828296</v>
      </c>
      <c r="AB441" s="75">
        <f>AB440+Observaciones!$F440-Y441-Z441-AA441-AC440</f>
        <v>72.554956786391827</v>
      </c>
      <c r="AC441" s="75">
        <f>MAX(0,(AB441-Constantes!$D$14)*(1-EXP(-Constantes!$D$22)))</f>
        <v>0.89563081425000346</v>
      </c>
      <c r="AD441" s="75">
        <f t="shared" si="70"/>
        <v>248.76989753368468</v>
      </c>
      <c r="AE441" s="75">
        <f>MAX(0,(AD441-Constantes!$D$13)*(1-EXP(-Constantes!$D$23)))</f>
        <v>1.2003163601197264</v>
      </c>
      <c r="AF441" s="75">
        <f t="shared" si="71"/>
        <v>2.09594717436973</v>
      </c>
      <c r="AG441" s="75">
        <f>0.0526*Y441*Observaciones!$F440^1.218</f>
        <v>0</v>
      </c>
      <c r="AH441" s="75">
        <f>AG441*Constantes!$E$35</f>
        <v>0</v>
      </c>
      <c r="AI441" s="75">
        <f t="shared" si="72"/>
        <v>0</v>
      </c>
      <c r="AJ441" s="15"/>
      <c r="AK441" s="74">
        <v>435</v>
      </c>
      <c r="AL441" s="140">
        <f>ETo!$I440*((1-Constantes!$F$19)*ETo!$K440+ETo!$L440)</f>
        <v>2.3567122613208591</v>
      </c>
      <c r="AM441" s="75">
        <f>MIN(AL441*Constantes!$F$17,0.8*(AV440+Observaciones!$F440-AS441-AU441-Constantes!$D$14))</f>
        <v>1.4954772903496105</v>
      </c>
      <c r="AN441" s="75">
        <f>IF(Observaciones!$F440&gt;0.05*Constantes!$F$18,((Observaciones!$F440-0.05*Constantes!$F$18)^2)/(Observaciones!$F440+0.95*Constantes!$F$18),0)</f>
        <v>0</v>
      </c>
      <c r="AO441" s="75">
        <f>(AN441*Escenarios!$F$9*10000)/1000</f>
        <v>0</v>
      </c>
      <c r="AP441" s="75">
        <f>(Observaciones!$F440*Constantes!$F$28)/1000</f>
        <v>5.4</v>
      </c>
      <c r="AQ441" s="75">
        <f>(AL441*Constantes!$F$28)/1000</f>
        <v>2.3567122613208591</v>
      </c>
      <c r="AR441" s="75">
        <f t="shared" si="73"/>
        <v>3.0432877386791413</v>
      </c>
      <c r="AS441" s="75">
        <f>IF(AR441&gt;Constantes!$F$29,1000*((AR441-Constantes!$F$29)/(Escenarios!$F$9*10000)),0)</f>
        <v>0</v>
      </c>
      <c r="AT441" s="75">
        <f>AQ441*1000/Escenarios!$F$9/10000+AM441</f>
        <v>1.5001907148722522</v>
      </c>
      <c r="AU441" s="75">
        <f>MAX(0,AV440+Observaciones!$F440-AS441-Constantes!$D$13)</f>
        <v>2.9649673513820005</v>
      </c>
      <c r="AV441" s="75">
        <f>AV440+Observaciones!$F440-AS441-AT441-AU441-AW440</f>
        <v>72.60404065247134</v>
      </c>
      <c r="AW441" s="75">
        <f>MAX(0,(AV441-Constantes!$D$14)*(1-EXP(-Constantes!$D$22)))</f>
        <v>0.89630656633892847</v>
      </c>
      <c r="AX441" s="75">
        <f t="shared" si="74"/>
        <v>251.9755188607098</v>
      </c>
      <c r="AY441" s="75">
        <f>MAX(0,(AX441-Constantes!$D$13)*(1-EXP(-Constantes!$D$23)))</f>
        <v>1.2224592040632873</v>
      </c>
      <c r="AZ441" s="75">
        <f t="shared" si="75"/>
        <v>2.1187657704022156</v>
      </c>
      <c r="BA441" s="75">
        <f>0.0526*AS441*Observaciones!$F440^1.218</f>
        <v>0</v>
      </c>
      <c r="BB441" s="75">
        <f>BA441*Constantes!$F$35</f>
        <v>0</v>
      </c>
      <c r="BC441" s="75">
        <f t="shared" si="76"/>
        <v>0</v>
      </c>
      <c r="BD441" s="15"/>
      <c r="BE441" s="74">
        <v>435</v>
      </c>
      <c r="BF441" s="75">
        <f>0.0526*Observaciones!$F440^2.218</f>
        <v>2.215313037685418</v>
      </c>
      <c r="BG441" s="75">
        <f>IF(Observaciones!$F440&gt;0.05*$BK$7,((Observaciones!$F440-0.05*$BK$7)^2)/(Observaciones!$F440+0.95*$BK$7),0)</f>
        <v>0.35127835852292982</v>
      </c>
      <c r="BH441" s="75">
        <f>0.0526*BG441*Observaciones!$F440^1.218</f>
        <v>0.14410954212825539</v>
      </c>
      <c r="BI441" s="28"/>
      <c r="BJ441" s="28"/>
      <c r="BK441" s="103"/>
      <c r="BL441" s="38"/>
    </row>
    <row r="442" spans="2:64" s="2" customFormat="1">
      <c r="B442" s="37"/>
      <c r="C442" s="74">
        <v>436</v>
      </c>
      <c r="D442" s="140">
        <f>ETo!$I441*((1-Constantes!$D$19)*ETo!$K441+ETo!$L441)</f>
        <v>2.4309157353810127</v>
      </c>
      <c r="E442" s="75">
        <f>MIN(D442*Constantes!$D$17,0.8*(H441+Observaciones!$F441-F442-G442-Constantes!$D$14))</f>
        <v>1.5425639084927227</v>
      </c>
      <c r="F442" s="75">
        <f>IF(Observaciones!$F441&gt;0.05*Constantes!$D$18,((Observaciones!$F441-0.05*Constantes!$D$18)^2)/(Observaciones!$F441+0.95*Constantes!$D$18),0)</f>
        <v>2.2012205606166266</v>
      </c>
      <c r="G442" s="75">
        <f>MAX(0,H441+Observaciones!$F441-F442-Constantes!$D$13)</f>
        <v>15.472767194784439</v>
      </c>
      <c r="H442" s="75">
        <f>H441+Observaciones!$F441-F442-E442-G442-I441</f>
        <v>72.561543272283146</v>
      </c>
      <c r="I442" s="75">
        <f>MAX(0,(H442-Constantes!$D$14)*(1-EXP(-Constantes!$D$22)))</f>
        <v>0.89572149234761955</v>
      </c>
      <c r="J442" s="75">
        <f t="shared" si="77"/>
        <v>251.46918251764833</v>
      </c>
      <c r="K442" s="75">
        <f>MAX(0,(J442-Constantes!$D$13)*(1-EXP(-Constantes!$D$23)))</f>
        <v>1.2189616834631958</v>
      </c>
      <c r="L442" s="75">
        <f t="shared" si="78"/>
        <v>4.3159037364274422</v>
      </c>
      <c r="M442" s="75">
        <f>0.0526*F442*Observaciones!$F441^1.218</f>
        <v>4.4765362204858761</v>
      </c>
      <c r="N442" s="75">
        <f>M442*Constantes!$D$35</f>
        <v>2.0560281042552607E-2</v>
      </c>
      <c r="O442" s="75">
        <f t="shared" si="79"/>
        <v>476.38414334912176</v>
      </c>
      <c r="P442" s="15"/>
      <c r="Q442" s="74">
        <v>436</v>
      </c>
      <c r="R442" s="140">
        <f>ETo!$I441*((1-Constantes!$E$19)*ETo!$K441+ETo!$L441)</f>
        <v>2.4309157353810127</v>
      </c>
      <c r="S442" s="75">
        <f>MIN(R442*Constantes!$E$17,0.8*(AB441+Observaciones!$F441-Y442-AA442-Constantes!$D$14))</f>
        <v>1.5425639084927227</v>
      </c>
      <c r="T442" s="75">
        <f>IF(Observaciones!$F441&gt;0.05*Constantes!$E$18,((Observaciones!$F441-0.05*Constantes!$E$18)^2)/(Observaciones!$F441+0.95*Constantes!$E$18),0)</f>
        <v>2.2012205606166266</v>
      </c>
      <c r="U442" s="75">
        <f>(T442*Escenarios!$E$9*10000)/1000</f>
        <v>1100.6102803083133</v>
      </c>
      <c r="V442" s="75">
        <f>(Observaciones!$F441*Constantes!$E$28)/1000</f>
        <v>80.400000000000006</v>
      </c>
      <c r="W442" s="75">
        <f>(R442*Constantes!$E$28)/1000</f>
        <v>9.7236629415240508</v>
      </c>
      <c r="X442" s="75">
        <f t="shared" si="69"/>
        <v>1171.2866173667894</v>
      </c>
      <c r="Y442" s="75">
        <f>IF(X442&gt;Constantes!$E$29,1000*((X442-Constantes!$E$29)/(Escenarios!$E$9*10000)),0)</f>
        <v>1.3131614700276963</v>
      </c>
      <c r="Z442" s="75">
        <f>W442*1000/Escenarios!$E$9/10000+S442</f>
        <v>1.5620112343757708</v>
      </c>
      <c r="AA442" s="75">
        <f>MAX(0,AB441+Observaciones!$F441-Y442-Constantes!$D$13)</f>
        <v>16.341795316364141</v>
      </c>
      <c r="AB442" s="75">
        <f>AB441+Observaciones!$F441-Y442-Z442-AA442-AC441</f>
        <v>72.542357951374228</v>
      </c>
      <c r="AC442" s="75">
        <f>MAX(0,(AB442-Constantes!$D$14)*(1-EXP(-Constantes!$D$22)))</f>
        <v>0.89545736236527673</v>
      </c>
      <c r="AD442" s="75">
        <f t="shared" si="70"/>
        <v>263.91137648992913</v>
      </c>
      <c r="AE442" s="75">
        <f>MAX(0,(AD442-Constantes!$D$13)*(1-EXP(-Constantes!$D$23)))</f>
        <v>1.3049061951000094</v>
      </c>
      <c r="AF442" s="75">
        <f t="shared" si="71"/>
        <v>3.5135250274929826</v>
      </c>
      <c r="AG442" s="75">
        <f>0.0526*Y442*Observaciones!$F441^1.218</f>
        <v>2.6705251573148781</v>
      </c>
      <c r="AH442" s="75">
        <f>AG442*Constantes!$E$35</f>
        <v>1.2265453703765947E-2</v>
      </c>
      <c r="AI442" s="75">
        <f t="shared" si="72"/>
        <v>349.09253834226303</v>
      </c>
      <c r="AJ442" s="15"/>
      <c r="AK442" s="74">
        <v>436</v>
      </c>
      <c r="AL442" s="140">
        <f>ETo!$I441*((1-Constantes!$F$19)*ETo!$K441+ETo!$L441)</f>
        <v>2.3750741158635744</v>
      </c>
      <c r="AM442" s="75">
        <f>MIN(AL442*Constantes!$F$17,0.8*(AV441+Observaciones!$F441-AS442-AU442-Constantes!$D$14))</f>
        <v>1.5071290040220906</v>
      </c>
      <c r="AN442" s="75">
        <f>IF(Observaciones!$F441&gt;0.05*Constantes!$F$18,((Observaciones!$F441-0.05*Constantes!$F$18)^2)/(Observaciones!$F441+0.95*Constantes!$F$18),0)</f>
        <v>1.6621933500286719</v>
      </c>
      <c r="AO442" s="75">
        <f>(AN442*Escenarios!$F$9*10000)/1000</f>
        <v>831.09667501433591</v>
      </c>
      <c r="AP442" s="75">
        <f>(Observaciones!$F441*Constantes!$F$28)/1000</f>
        <v>20.100000000000001</v>
      </c>
      <c r="AQ442" s="75">
        <f>(AL442*Constantes!$F$28)/1000</f>
        <v>2.3750741158635744</v>
      </c>
      <c r="AR442" s="75">
        <f t="shared" si="73"/>
        <v>848.82160089847241</v>
      </c>
      <c r="AS442" s="75">
        <f>IF(AR442&gt;Constantes!$F$29,1000*((AR442-Constantes!$F$29)/(Escenarios!$F$9*10000)),0)</f>
        <v>1.4402902606204744</v>
      </c>
      <c r="AT442" s="75">
        <f>AQ442*1000/Escenarios!$F$9/10000+AM442</f>
        <v>1.5118791522538177</v>
      </c>
      <c r="AU442" s="75">
        <f>MAX(0,AV441+Observaciones!$F441-AS442-Constantes!$D$13)</f>
        <v>16.263750391850877</v>
      </c>
      <c r="AV442" s="75">
        <f>AV441+Observaciones!$F441-AS442-AT442-AU442-AW441</f>
        <v>72.591814281407267</v>
      </c>
      <c r="AW442" s="75">
        <f>MAX(0,(AV442-Constantes!$D$14)*(1-EXP(-Constantes!$D$22)))</f>
        <v>0.89613824227551553</v>
      </c>
      <c r="AX442" s="75">
        <f t="shared" si="74"/>
        <v>267.0168100484974</v>
      </c>
      <c r="AY442" s="75">
        <f>MAX(0,(AX442-Constantes!$D$13)*(1-EXP(-Constantes!$D$23)))</f>
        <v>1.3263569915758016</v>
      </c>
      <c r="AZ442" s="75">
        <f t="shared" si="75"/>
        <v>3.6627854944717915</v>
      </c>
      <c r="BA442" s="75">
        <f>0.0526*AS442*Observaciones!$F441^1.218</f>
        <v>2.9290620099761648</v>
      </c>
      <c r="BB442" s="75">
        <f>BA442*Constantes!$F$35</f>
        <v>4.5758120712057655E-3</v>
      </c>
      <c r="BC442" s="75">
        <f t="shared" si="76"/>
        <v>124.92711020375056</v>
      </c>
      <c r="BD442" s="15"/>
      <c r="BE442" s="74">
        <v>436</v>
      </c>
      <c r="BF442" s="75">
        <f>0.0526*Observaciones!$F441^2.218</f>
        <v>40.876584401228989</v>
      </c>
      <c r="BG442" s="75">
        <f>IF(Observaciones!$F441&gt;0.05*$BK$7,((Observaciones!$F441-0.05*$BK$7)^2)/(Observaciones!$F441+0.95*$BK$7),0)</f>
        <v>6.3653050962415536</v>
      </c>
      <c r="BH442" s="75">
        <f>0.0526*BG442*Observaciones!$F441^1.218</f>
        <v>12.944872189357753</v>
      </c>
      <c r="BI442" s="28"/>
      <c r="BJ442" s="28"/>
      <c r="BK442" s="103"/>
      <c r="BL442" s="38"/>
    </row>
    <row r="443" spans="2:64" s="2" customFormat="1">
      <c r="B443" s="37"/>
      <c r="C443" s="74">
        <v>437</v>
      </c>
      <c r="D443" s="140">
        <f>ETo!$I442*((1-Constantes!$D$19)*ETo!$K442+ETo!$L442)</f>
        <v>2.4266105989161049</v>
      </c>
      <c r="E443" s="75">
        <f>MIN(D443*Constantes!$D$17,0.8*(H442+Observaciones!$F442-F443-G443-Constantes!$D$14))</f>
        <v>1.5398320375211187</v>
      </c>
      <c r="F443" s="75">
        <f>IF(Observaciones!$F442&gt;0.05*Constantes!$D$18,((Observaciones!$F442-0.05*Constantes!$D$18)^2)/(Observaciones!$F442+0.95*Constantes!$D$18),0)</f>
        <v>0.15307587564246788</v>
      </c>
      <c r="G443" s="75">
        <f>MAX(0,H442+Observaciones!$F442-F443-Constantes!$D$13)</f>
        <v>5.908467396640674</v>
      </c>
      <c r="H443" s="75">
        <f>H442+Observaciones!$F442-F443-E443-G443-I442</f>
        <v>72.564446470131259</v>
      </c>
      <c r="I443" s="75">
        <f>MAX(0,(H443-Constantes!$D$14)*(1-EXP(-Constantes!$D$22)))</f>
        <v>0.89576146153030878</v>
      </c>
      <c r="J443" s="75">
        <f t="shared" si="77"/>
        <v>256.15868823082582</v>
      </c>
      <c r="K443" s="75">
        <f>MAX(0,(J443-Constantes!$D$13)*(1-EXP(-Constantes!$D$23)))</f>
        <v>1.2513544655750153</v>
      </c>
      <c r="L443" s="75">
        <f t="shared" si="78"/>
        <v>2.3001918027477917</v>
      </c>
      <c r="M443" s="75">
        <f>0.0526*F443*Observaciones!$F442^1.218</f>
        <v>0.10912512346815077</v>
      </c>
      <c r="N443" s="75">
        <f>M443*Constantes!$D$35</f>
        <v>5.0120072681214924E-4</v>
      </c>
      <c r="O443" s="75">
        <f t="shared" si="79"/>
        <v>21.789518865923213</v>
      </c>
      <c r="P443" s="15"/>
      <c r="Q443" s="74">
        <v>437</v>
      </c>
      <c r="R443" s="140">
        <f>ETo!$I442*((1-Constantes!$E$19)*ETo!$K442+ETo!$L442)</f>
        <v>2.4266105989161049</v>
      </c>
      <c r="S443" s="75">
        <f>MIN(R443*Constantes!$E$17,0.8*(AB442+Observaciones!$F442-Y443-AA443-Constantes!$D$14))</f>
        <v>1.5398320375211187</v>
      </c>
      <c r="T443" s="75">
        <f>IF(Observaciones!$F442&gt;0.05*Constantes!$E$18,((Observaciones!$F442-0.05*Constantes!$E$18)^2)/(Observaciones!$F442+0.95*Constantes!$E$18),0)</f>
        <v>0.15307587564246788</v>
      </c>
      <c r="U443" s="75">
        <f>(T443*Escenarios!$E$9*10000)/1000</f>
        <v>76.537937821233939</v>
      </c>
      <c r="V443" s="75">
        <f>(Observaciones!$F442*Constantes!$E$28)/1000</f>
        <v>34</v>
      </c>
      <c r="W443" s="75">
        <f>(R443*Constantes!$E$28)/1000</f>
        <v>9.7064423956644195</v>
      </c>
      <c r="X443" s="75">
        <f t="shared" si="69"/>
        <v>100.83149542556951</v>
      </c>
      <c r="Y443" s="75">
        <f>IF(X443&gt;Constantes!$E$29,1000*((X443-Constantes!$E$29)/(Escenarios!$E$9*10000)),0)</f>
        <v>0</v>
      </c>
      <c r="Z443" s="75">
        <f>W443*1000/Escenarios!$E$9/10000+S443</f>
        <v>1.5592449223124476</v>
      </c>
      <c r="AA443" s="75">
        <f>MAX(0,AB442+Observaciones!$F442-Y443-Constantes!$D$13)</f>
        <v>6.0423579513742283</v>
      </c>
      <c r="AB443" s="75">
        <f>AB442+Observaciones!$F442-Y443-Z443-AA443-AC442</f>
        <v>72.545297715322278</v>
      </c>
      <c r="AC443" s="75">
        <f>MAX(0,(AB443-Constantes!$D$14)*(1-EXP(-Constantes!$D$22)))</f>
        <v>0.89549783496426938</v>
      </c>
      <c r="AD443" s="75">
        <f t="shared" si="70"/>
        <v>268.64882824620338</v>
      </c>
      <c r="AE443" s="75">
        <f>MAX(0,(AD443-Constantes!$D$13)*(1-EXP(-Constantes!$D$23)))</f>
        <v>1.337630164723296</v>
      </c>
      <c r="AF443" s="75">
        <f t="shared" si="71"/>
        <v>2.2331279996875653</v>
      </c>
      <c r="AG443" s="75">
        <f>0.0526*Y443*Observaciones!$F442^1.218</f>
        <v>0</v>
      </c>
      <c r="AH443" s="75">
        <f>AG443*Constantes!$E$35</f>
        <v>0</v>
      </c>
      <c r="AI443" s="75">
        <f t="shared" si="72"/>
        <v>0</v>
      </c>
      <c r="AJ443" s="15"/>
      <c r="AK443" s="74">
        <v>437</v>
      </c>
      <c r="AL443" s="140">
        <f>ETo!$I442*((1-Constantes!$F$19)*ETo!$K442+ETo!$L442)</f>
        <v>2.3708327245949938</v>
      </c>
      <c r="AM443" s="75">
        <f>MIN(AL443*Constantes!$F$17,0.8*(AV442+Observaciones!$F442-AS443-AU443-Constantes!$D$14))</f>
        <v>1.5044375832552233</v>
      </c>
      <c r="AN443" s="75">
        <f>IF(Observaciones!$F442&gt;0.05*Constantes!$F$18,((Observaciones!$F442-0.05*Constantes!$F$18)^2)/(Observaciones!$F442+0.95*Constantes!$F$18),0)</f>
        <v>7.3212118590624375E-2</v>
      </c>
      <c r="AO443" s="75">
        <f>(AN443*Escenarios!$F$9*10000)/1000</f>
        <v>36.606059295312185</v>
      </c>
      <c r="AP443" s="75">
        <f>(Observaciones!$F442*Constantes!$F$28)/1000</f>
        <v>8.5</v>
      </c>
      <c r="AQ443" s="75">
        <f>(AL443*Constantes!$F$28)/1000</f>
        <v>2.3708327245949938</v>
      </c>
      <c r="AR443" s="75">
        <f t="shared" si="73"/>
        <v>42.735226570717188</v>
      </c>
      <c r="AS443" s="75">
        <f>IF(AR443&gt;Constantes!$F$29,1000*((AR443-Constantes!$F$29)/(Escenarios!$F$9*10000)),0)</f>
        <v>0</v>
      </c>
      <c r="AT443" s="75">
        <f>AQ443*1000/Escenarios!$F$9/10000+AM443</f>
        <v>1.5091792487044133</v>
      </c>
      <c r="AU443" s="75">
        <f>MAX(0,AV442+Observaciones!$F442-AS443-Constantes!$D$13)</f>
        <v>6.0918142814072667</v>
      </c>
      <c r="AV443" s="75">
        <f>AV442+Observaciones!$F442-AS443-AT443-AU443-AW442</f>
        <v>72.594682509020075</v>
      </c>
      <c r="AW443" s="75">
        <f>MAX(0,(AV443-Constantes!$D$14)*(1-EXP(-Constantes!$D$22)))</f>
        <v>0.89617773001264145</v>
      </c>
      <c r="AX443" s="75">
        <f t="shared" si="74"/>
        <v>271.78226733832889</v>
      </c>
      <c r="AY443" s="75">
        <f>MAX(0,(AX443-Constantes!$D$13)*(1-EXP(-Constantes!$D$23)))</f>
        <v>1.359274409549923</v>
      </c>
      <c r="AZ443" s="75">
        <f t="shared" si="75"/>
        <v>2.2554521395625642</v>
      </c>
      <c r="BA443" s="75">
        <f>0.0526*AS443*Observaciones!$F442^1.218</f>
        <v>0</v>
      </c>
      <c r="BB443" s="75">
        <f>BA443*Constantes!$F$35</f>
        <v>0</v>
      </c>
      <c r="BC443" s="75">
        <f t="shared" si="76"/>
        <v>0</v>
      </c>
      <c r="BD443" s="15"/>
      <c r="BE443" s="74">
        <v>437</v>
      </c>
      <c r="BF443" s="75">
        <f>0.0526*Observaciones!$F442^2.218</f>
        <v>6.0595018358460901</v>
      </c>
      <c r="BG443" s="75">
        <f>IF(Observaciones!$F442&gt;0.05*$BK$7,((Observaciones!$F442-0.05*$BK$7)^2)/(Observaciones!$F442+0.95*$BK$7),0)</f>
        <v>1.106358845896666</v>
      </c>
      <c r="BH443" s="75">
        <f>0.0526*BG443*Observaciones!$F442^1.218</f>
        <v>0.78870393621357715</v>
      </c>
      <c r="BI443" s="28"/>
      <c r="BJ443" s="28"/>
      <c r="BK443" s="103"/>
      <c r="BL443" s="38"/>
    </row>
    <row r="444" spans="2:64" s="2" customFormat="1">
      <c r="B444" s="37"/>
      <c r="C444" s="74">
        <v>438</v>
      </c>
      <c r="D444" s="140">
        <f>ETo!$I443*((1-Constantes!$D$19)*ETo!$K443+ETo!$L443)</f>
        <v>2.3313202724861855</v>
      </c>
      <c r="E444" s="75">
        <f>MIN(D444*Constantes!$D$17,0.8*(H443+Observaciones!$F443-F444-G444-Constantes!$D$14))</f>
        <v>1.4793645288206394</v>
      </c>
      <c r="F444" s="75">
        <f>IF(Observaciones!$F443&gt;0.05*Constantes!$D$18,((Observaciones!$F443-0.05*Constantes!$D$18)^2)/(Observaciones!$F443+0.95*Constantes!$D$18),0)</f>
        <v>0</v>
      </c>
      <c r="G444" s="75">
        <f>MAX(0,H443+Observaciones!$F443-F444-Constantes!$D$13)</f>
        <v>0.96444647013126428</v>
      </c>
      <c r="H444" s="75">
        <f>H443+Observaciones!$F443-F444-E444-G444-I443</f>
        <v>72.624874009649048</v>
      </c>
      <c r="I444" s="75">
        <f>MAX(0,(H444-Constantes!$D$14)*(1-EXP(-Constantes!$D$22)))</f>
        <v>0.89659338532358945</v>
      </c>
      <c r="J444" s="75">
        <f t="shared" si="77"/>
        <v>255.87178023538203</v>
      </c>
      <c r="K444" s="75">
        <f>MAX(0,(J444-Constantes!$D$13)*(1-EXP(-Constantes!$D$23)))</f>
        <v>1.2493726472873363</v>
      </c>
      <c r="L444" s="75">
        <f t="shared" si="78"/>
        <v>2.145966032610926</v>
      </c>
      <c r="M444" s="75">
        <f>0.0526*F444*Observaciones!$F443^1.218</f>
        <v>0</v>
      </c>
      <c r="N444" s="75">
        <f>M444*Constantes!$D$35</f>
        <v>0</v>
      </c>
      <c r="O444" s="75">
        <f t="shared" si="79"/>
        <v>0</v>
      </c>
      <c r="P444" s="15"/>
      <c r="Q444" s="74">
        <v>438</v>
      </c>
      <c r="R444" s="140">
        <f>ETo!$I443*((1-Constantes!$E$19)*ETo!$K443+ETo!$L443)</f>
        <v>2.3313202724861855</v>
      </c>
      <c r="S444" s="75">
        <f>MIN(R444*Constantes!$E$17,0.8*(AB443+Observaciones!$F443-Y444-AA444-Constantes!$D$14))</f>
        <v>1.4793645288206394</v>
      </c>
      <c r="T444" s="75">
        <f>IF(Observaciones!$F443&gt;0.05*Constantes!$E$18,((Observaciones!$F443-0.05*Constantes!$E$18)^2)/(Observaciones!$F443+0.95*Constantes!$E$18),0)</f>
        <v>0</v>
      </c>
      <c r="U444" s="75">
        <f>(T444*Escenarios!$E$9*10000)/1000</f>
        <v>0</v>
      </c>
      <c r="V444" s="75">
        <f>(Observaciones!$F443*Constantes!$E$28)/1000</f>
        <v>13.6</v>
      </c>
      <c r="W444" s="75">
        <f>(R444*Constantes!$E$28)/1000</f>
        <v>9.3252810899447418</v>
      </c>
      <c r="X444" s="75">
        <f t="shared" si="69"/>
        <v>4.2747189100552578</v>
      </c>
      <c r="Y444" s="75">
        <f>IF(X444&gt;Constantes!$E$29,1000*((X444-Constantes!$E$29)/(Escenarios!$E$9*10000)),0)</f>
        <v>0</v>
      </c>
      <c r="Z444" s="75">
        <f>W444*1000/Escenarios!$E$9/10000+S444</f>
        <v>1.498015091000529</v>
      </c>
      <c r="AA444" s="75">
        <f>MAX(0,AB443+Observaciones!$F443-Y444-Constantes!$D$13)</f>
        <v>0.94529771532228324</v>
      </c>
      <c r="AB444" s="75">
        <f>AB443+Observaciones!$F443-Y444-Z444-AA444-AC443</f>
        <v>72.606487074035201</v>
      </c>
      <c r="AC444" s="75">
        <f>MAX(0,(AB444-Constantes!$D$14)*(1-EXP(-Constantes!$D$22)))</f>
        <v>0.896340246947532</v>
      </c>
      <c r="AD444" s="75">
        <f t="shared" si="70"/>
        <v>268.25649579680237</v>
      </c>
      <c r="AE444" s="75">
        <f>MAX(0,(AD444-Constantes!$D$13)*(1-EXP(-Constantes!$D$23)))</f>
        <v>1.3349201265388595</v>
      </c>
      <c r="AF444" s="75">
        <f t="shared" si="71"/>
        <v>2.2312603734863914</v>
      </c>
      <c r="AG444" s="75">
        <f>0.0526*Y444*Observaciones!$F443^1.218</f>
        <v>0</v>
      </c>
      <c r="AH444" s="75">
        <f>AG444*Constantes!$E$35</f>
        <v>0</v>
      </c>
      <c r="AI444" s="75">
        <f t="shared" si="72"/>
        <v>0</v>
      </c>
      <c r="AJ444" s="15"/>
      <c r="AK444" s="74">
        <v>438</v>
      </c>
      <c r="AL444" s="140">
        <f>ETo!$I443*((1-Constantes!$F$19)*ETo!$K443+ETo!$L443)</f>
        <v>2.2774427469820671</v>
      </c>
      <c r="AM444" s="75">
        <f>MIN(AL444*Constantes!$F$17,0.8*(AV443+Observaciones!$F443-AS444-AU444-Constantes!$D$14))</f>
        <v>1.4451759614787429</v>
      </c>
      <c r="AN444" s="75">
        <f>IF(Observaciones!$F443&gt;0.05*Constantes!$F$18,((Observaciones!$F443-0.05*Constantes!$F$18)^2)/(Observaciones!$F443+0.95*Constantes!$F$18),0)</f>
        <v>0</v>
      </c>
      <c r="AO444" s="75">
        <f>(AN444*Escenarios!$F$9*10000)/1000</f>
        <v>0</v>
      </c>
      <c r="AP444" s="75">
        <f>(Observaciones!$F443*Constantes!$F$28)/1000</f>
        <v>3.4</v>
      </c>
      <c r="AQ444" s="75">
        <f>(AL444*Constantes!$F$28)/1000</f>
        <v>2.2774427469820671</v>
      </c>
      <c r="AR444" s="75">
        <f t="shared" si="73"/>
        <v>1.1225572530179329</v>
      </c>
      <c r="AS444" s="75">
        <f>IF(AR444&gt;Constantes!$F$29,1000*((AR444-Constantes!$F$29)/(Escenarios!$F$9*10000)),0)</f>
        <v>0</v>
      </c>
      <c r="AT444" s="75">
        <f>AQ444*1000/Escenarios!$F$9/10000+AM444</f>
        <v>1.449730846972707</v>
      </c>
      <c r="AU444" s="75">
        <f>MAX(0,AV443+Observaciones!$F443-AS444-Constantes!$D$13)</f>
        <v>0.99468250902008037</v>
      </c>
      <c r="AV444" s="75">
        <f>AV443+Observaciones!$F443-AS444-AT444-AU444-AW443</f>
        <v>72.654091423014648</v>
      </c>
      <c r="AW444" s="75">
        <f>MAX(0,(AV444-Constantes!$D$14)*(1-EXP(-Constantes!$D$22)))</f>
        <v>0.8969956300873333</v>
      </c>
      <c r="AX444" s="75">
        <f t="shared" si="74"/>
        <v>271.41767543779906</v>
      </c>
      <c r="AY444" s="75">
        <f>MAX(0,(AX444-Constantes!$D$13)*(1-EXP(-Constantes!$D$23)))</f>
        <v>1.3567559893333934</v>
      </c>
      <c r="AZ444" s="75">
        <f t="shared" si="75"/>
        <v>2.2537516194207265</v>
      </c>
      <c r="BA444" s="75">
        <f>0.0526*AS444*Observaciones!$F443^1.218</f>
        <v>0</v>
      </c>
      <c r="BB444" s="75">
        <f>BA444*Constantes!$F$35</f>
        <v>0</v>
      </c>
      <c r="BC444" s="75">
        <f t="shared" si="76"/>
        <v>0</v>
      </c>
      <c r="BD444" s="15"/>
      <c r="BE444" s="74">
        <v>438</v>
      </c>
      <c r="BF444" s="75">
        <f>0.0526*Observaciones!$F443^2.218</f>
        <v>0.79397345371627714</v>
      </c>
      <c r="BG444" s="75">
        <f>IF(Observaciones!$F443&gt;0.05*$BK$7,((Observaciones!$F443-0.05*$BK$7)^2)/(Observaciones!$F443+0.95*$BK$7),0)</f>
        <v>7.6652401060814793E-2</v>
      </c>
      <c r="BH444" s="75">
        <f>0.0526*BG444*Observaciones!$F443^1.218</f>
        <v>1.7899991648794227E-2</v>
      </c>
      <c r="BI444" s="28"/>
      <c r="BJ444" s="28"/>
      <c r="BK444" s="103"/>
      <c r="BL444" s="38"/>
    </row>
    <row r="445" spans="2:64" s="2" customFormat="1">
      <c r="B445" s="37"/>
      <c r="C445" s="74">
        <v>439</v>
      </c>
      <c r="D445" s="140">
        <f>ETo!$I444*((1-Constantes!$D$19)*ETo!$K444+ETo!$L444)</f>
        <v>2.344485907965669</v>
      </c>
      <c r="E445" s="75">
        <f>MIN(D445*Constantes!$D$17,0.8*(H444+Observaciones!$F444-F445-G445-Constantes!$D$14))</f>
        <v>1.4877189254076686</v>
      </c>
      <c r="F445" s="75">
        <f>IF(Observaciones!$F444&gt;0.05*Constantes!$D$18,((Observaciones!$F444-0.05*Constantes!$D$18)^2)/(Observaciones!$F444+0.95*Constantes!$D$18),0)</f>
        <v>9.6122309727954425E-3</v>
      </c>
      <c r="G445" s="75">
        <f>MAX(0,H444+Observaciones!$F444-F445-Constantes!$D$13)</f>
        <v>3.2152617786762505</v>
      </c>
      <c r="H445" s="75">
        <f>H444+Observaciones!$F444-F445-E445-G445-I444</f>
        <v>72.615687689268754</v>
      </c>
      <c r="I445" s="75">
        <f>MAX(0,(H445-Constantes!$D$14)*(1-EXP(-Constantes!$D$22)))</f>
        <v>0.89646691453629523</v>
      </c>
      <c r="J445" s="75">
        <f t="shared" si="77"/>
        <v>257.83766936677097</v>
      </c>
      <c r="K445" s="75">
        <f>MAX(0,(J445-Constantes!$D$13)*(1-EXP(-Constantes!$D$23)))</f>
        <v>1.2629520354326869</v>
      </c>
      <c r="L445" s="75">
        <f t="shared" si="78"/>
        <v>2.1690311809417775</v>
      </c>
      <c r="M445" s="75">
        <f>0.0526*F445*Observaciones!$F444^1.218</f>
        <v>4.1219522739325823E-3</v>
      </c>
      <c r="N445" s="75">
        <f>M445*Constantes!$D$35</f>
        <v>1.8931712605878171E-5</v>
      </c>
      <c r="O445" s="75">
        <f t="shared" si="79"/>
        <v>0.87281883138527117</v>
      </c>
      <c r="P445" s="15"/>
      <c r="Q445" s="74">
        <v>439</v>
      </c>
      <c r="R445" s="140">
        <f>ETo!$I444*((1-Constantes!$E$19)*ETo!$K444+ETo!$L444)</f>
        <v>2.344485907965669</v>
      </c>
      <c r="S445" s="75">
        <f>MIN(R445*Constantes!$E$17,0.8*(AB444+Observaciones!$F444-Y445-AA445-Constantes!$D$14))</f>
        <v>1.4877189254076686</v>
      </c>
      <c r="T445" s="75">
        <f>IF(Observaciones!$F444&gt;0.05*Constantes!$E$18,((Observaciones!$F444-0.05*Constantes!$E$18)^2)/(Observaciones!$F444+0.95*Constantes!$E$18),0)</f>
        <v>9.6122309727954425E-3</v>
      </c>
      <c r="U445" s="75">
        <f>(T445*Escenarios!$E$9*10000)/1000</f>
        <v>4.8061154863977205</v>
      </c>
      <c r="V445" s="75">
        <f>(Observaciones!$F444*Constantes!$E$28)/1000</f>
        <v>22.4</v>
      </c>
      <c r="W445" s="75">
        <f>(R445*Constantes!$E$28)/1000</f>
        <v>9.3779436318626761</v>
      </c>
      <c r="X445" s="75">
        <f t="shared" si="69"/>
        <v>17.828171854535043</v>
      </c>
      <c r="Y445" s="75">
        <f>IF(X445&gt;Constantes!$E$29,1000*((X445-Constantes!$E$29)/(Escenarios!$E$9*10000)),0)</f>
        <v>0</v>
      </c>
      <c r="Z445" s="75">
        <f>W445*1000/Escenarios!$E$9/10000+S445</f>
        <v>1.506474812671394</v>
      </c>
      <c r="AA445" s="75">
        <f>MAX(0,AB444+Observaciones!$F444-Y445-Constantes!$D$13)</f>
        <v>3.206487074035195</v>
      </c>
      <c r="AB445" s="75">
        <f>AB444+Observaciones!$F444-Y445-Z445-AA445-AC444</f>
        <v>72.597184940381069</v>
      </c>
      <c r="AC445" s="75">
        <f>MAX(0,(AB445-Constantes!$D$14)*(1-EXP(-Constantes!$D$22)))</f>
        <v>0.89621218172467332</v>
      </c>
      <c r="AD445" s="75">
        <f t="shared" si="70"/>
        <v>270.12806274429869</v>
      </c>
      <c r="AE445" s="75">
        <f>MAX(0,(AD445-Constantes!$D$13)*(1-EXP(-Constantes!$D$23)))</f>
        <v>1.3478479837685831</v>
      </c>
      <c r="AF445" s="75">
        <f t="shared" si="71"/>
        <v>2.2440601654932566</v>
      </c>
      <c r="AG445" s="75">
        <f>0.0526*Y445*Observaciones!$F444^1.218</f>
        <v>0</v>
      </c>
      <c r="AH445" s="75">
        <f>AG445*Constantes!$E$35</f>
        <v>0</v>
      </c>
      <c r="AI445" s="75">
        <f t="shared" si="72"/>
        <v>0</v>
      </c>
      <c r="AJ445" s="15"/>
      <c r="AK445" s="74">
        <v>439</v>
      </c>
      <c r="AL445" s="140">
        <f>ETo!$I444*((1-Constantes!$F$19)*ETo!$K444+ETo!$L444)</f>
        <v>2.2903097959918117</v>
      </c>
      <c r="AM445" s="75">
        <f>MIN(AL445*Constantes!$F$17,0.8*(AV444+Observaciones!$F444-AS445-AU445-Constantes!$D$14))</f>
        <v>1.4533408867874882</v>
      </c>
      <c r="AN445" s="75">
        <f>IF(Observaciones!$F444&gt;0.05*Constantes!$F$18,((Observaciones!$F444-0.05*Constantes!$F$18)^2)/(Observaciones!$F444+0.95*Constantes!$F$18),0)</f>
        <v>7.4155652433524364E-10</v>
      </c>
      <c r="AO445" s="75">
        <f>(AN445*Escenarios!$F$9*10000)/1000</f>
        <v>3.7077826216762188E-7</v>
      </c>
      <c r="AP445" s="75">
        <f>(Observaciones!$F444*Constantes!$F$28)/1000</f>
        <v>5.6</v>
      </c>
      <c r="AQ445" s="75">
        <f>(AL445*Constantes!$F$28)/1000</f>
        <v>2.2903097959918117</v>
      </c>
      <c r="AR445" s="75">
        <f t="shared" si="73"/>
        <v>3.3096905747864502</v>
      </c>
      <c r="AS445" s="75">
        <f>IF(AR445&gt;Constantes!$F$29,1000*((AR445-Constantes!$F$29)/(Escenarios!$F$9*10000)),0)</f>
        <v>0</v>
      </c>
      <c r="AT445" s="75">
        <f>AQ445*1000/Escenarios!$F$9/10000+AM445</f>
        <v>1.4579215063794717</v>
      </c>
      <c r="AU445" s="75">
        <f>MAX(0,AV444+Observaciones!$F444-AS445-Constantes!$D$13)</f>
        <v>3.2540914230146427</v>
      </c>
      <c r="AV445" s="75">
        <f>AV444+Observaciones!$F444-AS445-AT445-AU445-AW444</f>
        <v>72.64508286353319</v>
      </c>
      <c r="AW445" s="75">
        <f>MAX(0,(AV445-Constantes!$D$14)*(1-EXP(-Constantes!$D$22)))</f>
        <v>0.89687160658686294</v>
      </c>
      <c r="AX445" s="75">
        <f t="shared" si="74"/>
        <v>273.3150108714803</v>
      </c>
      <c r="AY445" s="75">
        <f>MAX(0,(AX445-Constantes!$D$13)*(1-EXP(-Constantes!$D$23)))</f>
        <v>1.3698618424990199</v>
      </c>
      <c r="AZ445" s="75">
        <f t="shared" si="75"/>
        <v>2.2667334490858826</v>
      </c>
      <c r="BA445" s="75">
        <f>0.0526*AS445*Observaciones!$F444^1.218</f>
        <v>0</v>
      </c>
      <c r="BB445" s="75">
        <f>BA445*Constantes!$F$35</f>
        <v>0</v>
      </c>
      <c r="BC445" s="75">
        <f t="shared" si="76"/>
        <v>0</v>
      </c>
      <c r="BD445" s="15"/>
      <c r="BE445" s="74">
        <v>439</v>
      </c>
      <c r="BF445" s="75">
        <f>0.0526*Observaciones!$F444^2.218</f>
        <v>2.40141261683701</v>
      </c>
      <c r="BG445" s="75">
        <f>IF(Observaciones!$F444&gt;0.05*$BK$7,((Observaciones!$F444-0.05*$BK$7)^2)/(Observaciones!$F444+0.95*$BK$7),0)</f>
        <v>0.38859907062598614</v>
      </c>
      <c r="BH445" s="75">
        <f>0.0526*BG445*Observaciones!$F444^1.218</f>
        <v>0.16664048412363916</v>
      </c>
      <c r="BI445" s="28"/>
      <c r="BJ445" s="28"/>
      <c r="BK445" s="103"/>
      <c r="BL445" s="38"/>
    </row>
    <row r="446" spans="2:64" s="2" customFormat="1">
      <c r="B446" s="37"/>
      <c r="C446" s="74">
        <v>440</v>
      </c>
      <c r="D446" s="140">
        <f>ETo!$I445*((1-Constantes!$D$19)*ETo!$K445+ETo!$L445)</f>
        <v>2.3674256685731145</v>
      </c>
      <c r="E446" s="75">
        <f>MIN(D446*Constantes!$D$17,0.8*(H445+Observaciones!$F445-F446-G446-Constantes!$D$14))</f>
        <v>1.5022755989556154</v>
      </c>
      <c r="F446" s="75">
        <f>IF(Observaciones!$F445&gt;0.05*Constantes!$D$18,((Observaciones!$F445-0.05*Constantes!$D$18)^2)/(Observaciones!$F445+0.95*Constantes!$D$18),0)</f>
        <v>1.7472013995522235</v>
      </c>
      <c r="G446" s="75">
        <f>MAX(0,H445+Observaciones!$F445-F446-Constantes!$D$13)</f>
        <v>14.168486289716526</v>
      </c>
      <c r="H446" s="75">
        <f>H445+Observaciones!$F445-F446-E446-G446-I445</f>
        <v>72.601257486508089</v>
      </c>
      <c r="I446" s="75">
        <f>MAX(0,(H446-Constantes!$D$14)*(1-EXP(-Constantes!$D$22)))</f>
        <v>0.89626824967066843</v>
      </c>
      <c r="J446" s="75">
        <f t="shared" si="77"/>
        <v>270.74320362105482</v>
      </c>
      <c r="K446" s="75">
        <f>MAX(0,(J446-Constantes!$D$13)*(1-EXP(-Constantes!$D$23)))</f>
        <v>1.3520970721816419</v>
      </c>
      <c r="L446" s="75">
        <f t="shared" si="78"/>
        <v>3.9955667214045336</v>
      </c>
      <c r="M446" s="75">
        <f>0.0526*F446*Observaciones!$F445^1.218</f>
        <v>3.1695246984485737</v>
      </c>
      <c r="N446" s="75">
        <f>M446*Constantes!$D$35</f>
        <v>1.4557308454960166E-2</v>
      </c>
      <c r="O446" s="75">
        <f t="shared" si="79"/>
        <v>364.33651268981782</v>
      </c>
      <c r="P446" s="15"/>
      <c r="Q446" s="74">
        <v>440</v>
      </c>
      <c r="R446" s="140">
        <f>ETo!$I445*((1-Constantes!$E$19)*ETo!$K445+ETo!$L445)</f>
        <v>2.3674256685731145</v>
      </c>
      <c r="S446" s="75">
        <f>MIN(R446*Constantes!$E$17,0.8*(AB445+Observaciones!$F445-Y446-AA446-Constantes!$D$14))</f>
        <v>1.5022755989556154</v>
      </c>
      <c r="T446" s="75">
        <f>IF(Observaciones!$F445&gt;0.05*Constantes!$E$18,((Observaciones!$F445-0.05*Constantes!$E$18)^2)/(Observaciones!$F445+0.95*Constantes!$E$18),0)</f>
        <v>1.7472013995522235</v>
      </c>
      <c r="U446" s="75">
        <f>(T446*Escenarios!$E$9*10000)/1000</f>
        <v>873.6006997761117</v>
      </c>
      <c r="V446" s="75">
        <f>(Observaciones!$F445*Constantes!$E$28)/1000</f>
        <v>73.2</v>
      </c>
      <c r="W446" s="75">
        <f>(R446*Constantes!$E$28)/1000</f>
        <v>9.4697026742924599</v>
      </c>
      <c r="X446" s="75">
        <f t="shared" si="69"/>
        <v>937.33099710181932</v>
      </c>
      <c r="Y446" s="75">
        <f>IF(X446&gt;Constantes!$E$29,1000*((X446-Constantes!$E$29)/(Escenarios!$E$9*10000)),0)</f>
        <v>0.84525022949775619</v>
      </c>
      <c r="Z446" s="75">
        <f>W446*1000/Escenarios!$E$9/10000+S446</f>
        <v>1.5212150043042003</v>
      </c>
      <c r="AA446" s="75">
        <f>MAX(0,AB445+Observaciones!$F445-Y446-Constantes!$D$13)</f>
        <v>15.051934710883316</v>
      </c>
      <c r="AB446" s="75">
        <f>AB445+Observaciones!$F445-Y446-Z446-AA446-AC445</f>
        <v>72.582572813971126</v>
      </c>
      <c r="AC446" s="75">
        <f>MAX(0,(AB446-Constantes!$D$14)*(1-EXP(-Constantes!$D$22)))</f>
        <v>0.8960110122624072</v>
      </c>
      <c r="AD446" s="75">
        <f t="shared" si="70"/>
        <v>283.8321494714134</v>
      </c>
      <c r="AE446" s="75">
        <f>MAX(0,(AD446-Constantes!$D$13)*(1-EXP(-Constantes!$D$23)))</f>
        <v>1.4425090253673833</v>
      </c>
      <c r="AF446" s="75">
        <f t="shared" si="71"/>
        <v>3.1837702671275467</v>
      </c>
      <c r="AG446" s="75">
        <f>0.0526*Y446*Observaciones!$F445^1.218</f>
        <v>1.5333329514554268</v>
      </c>
      <c r="AH446" s="75">
        <f>AG446*Constantes!$E$35</f>
        <v>7.0424441713348839E-3</v>
      </c>
      <c r="AI446" s="75">
        <f t="shared" si="72"/>
        <v>221.1982517723774</v>
      </c>
      <c r="AJ446" s="15"/>
      <c r="AK446" s="74">
        <v>440</v>
      </c>
      <c r="AL446" s="140">
        <f>ETo!$I445*((1-Constantes!$F$19)*ETo!$K445+ETo!$L445)</f>
        <v>2.3127568425919591</v>
      </c>
      <c r="AM446" s="75">
        <f>MIN(AL446*Constantes!$F$17,0.8*(AV445+Observaciones!$F445-AS446-AU446-Constantes!$D$14))</f>
        <v>1.4675849033256485</v>
      </c>
      <c r="AN446" s="75">
        <f>IF(Observaciones!$F445&gt;0.05*Constantes!$F$18,((Observaciones!$F445-0.05*Constantes!$F$18)^2)/(Observaciones!$F445+0.95*Constantes!$F$18),0)</f>
        <v>1.2935397173222976</v>
      </c>
      <c r="AO446" s="75">
        <f>(AN446*Escenarios!$F$9*10000)/1000</f>
        <v>646.76985866114876</v>
      </c>
      <c r="AP446" s="75">
        <f>(Observaciones!$F445*Constantes!$F$28)/1000</f>
        <v>18.3</v>
      </c>
      <c r="AQ446" s="75">
        <f>(AL446*Constantes!$F$28)/1000</f>
        <v>2.3127568425919591</v>
      </c>
      <c r="AR446" s="75">
        <f t="shared" si="73"/>
        <v>662.75710181855675</v>
      </c>
      <c r="AS446" s="75">
        <f>IF(AR446&gt;Constantes!$F$29,1000*((AR446-Constantes!$F$29)/(Escenarios!$F$9*10000)),0)</f>
        <v>1.0681612624606429</v>
      </c>
      <c r="AT446" s="75">
        <f>AQ446*1000/Escenarios!$F$9/10000+AM446</f>
        <v>1.4722104170108323</v>
      </c>
      <c r="AU446" s="75">
        <f>MAX(0,AV445+Observaciones!$F445-AS446-Constantes!$D$13)</f>
        <v>14.876921601072539</v>
      </c>
      <c r="AV446" s="75">
        <f>AV445+Observaciones!$F445-AS446-AT446-AU446-AW445</f>
        <v>72.630917976402316</v>
      </c>
      <c r="AW446" s="75">
        <f>MAX(0,(AV446-Constantes!$D$14)*(1-EXP(-Constantes!$D$22)))</f>
        <v>0.89667659439991398</v>
      </c>
      <c r="AX446" s="75">
        <f t="shared" si="74"/>
        <v>286.82207063005382</v>
      </c>
      <c r="AY446" s="75">
        <f>MAX(0,(AX446-Constantes!$D$13)*(1-EXP(-Constantes!$D$23)))</f>
        <v>1.463161919413595</v>
      </c>
      <c r="AZ446" s="75">
        <f t="shared" si="75"/>
        <v>3.4279997762741519</v>
      </c>
      <c r="BA446" s="75">
        <f>0.0526*AS446*Observaciones!$F445^1.218</f>
        <v>1.9377064968942197</v>
      </c>
      <c r="BB446" s="75">
        <f>BA446*Constantes!$F$35</f>
        <v>3.0271058614476242E-3</v>
      </c>
      <c r="BC446" s="75">
        <f t="shared" si="76"/>
        <v>88.305310939598314</v>
      </c>
      <c r="BD446" s="15"/>
      <c r="BE446" s="74">
        <v>440</v>
      </c>
      <c r="BF446" s="75">
        <f>0.0526*Observaciones!$F445^2.218</f>
        <v>33.197261630212672</v>
      </c>
      <c r="BG446" s="75">
        <f>IF(Observaciones!$F445&gt;0.05*$BK$7,((Observaciones!$F445-0.05*$BK$7)^2)/(Observaciones!$F445+0.95*$BK$7),0)</f>
        <v>5.3609429851107651</v>
      </c>
      <c r="BH446" s="75">
        <f>0.0526*BG446*Observaciones!$F445^1.218</f>
        <v>9.7250615771243361</v>
      </c>
      <c r="BI446" s="28"/>
      <c r="BJ446" s="28"/>
      <c r="BK446" s="103"/>
      <c r="BL446" s="38"/>
    </row>
    <row r="447" spans="2:64" s="2" customFormat="1">
      <c r="B447" s="37"/>
      <c r="C447" s="74">
        <v>441</v>
      </c>
      <c r="D447" s="140">
        <f>ETo!$I446*((1-Constantes!$D$19)*ETo!$K446+ETo!$L446)</f>
        <v>2.36753093083342</v>
      </c>
      <c r="E447" s="75">
        <f>MIN(D447*Constantes!$D$17,0.8*(H446+Observaciones!$F446-F447-G447-Constantes!$D$14))</f>
        <v>1.5023423942629599</v>
      </c>
      <c r="F447" s="75">
        <f>IF(Observaciones!$F446&gt;0.05*Constantes!$D$18,((Observaciones!$F446-0.05*Constantes!$D$18)^2)/(Observaciones!$F446+0.95*Constantes!$D$18),0)</f>
        <v>0</v>
      </c>
      <c r="G447" s="75">
        <f>MAX(0,H446+Observaciones!$F446-F447-Constantes!$D$13)</f>
        <v>0</v>
      </c>
      <c r="H447" s="75">
        <f>H446+Observaciones!$F446-F447-E447-G447-I446</f>
        <v>70.40264684257447</v>
      </c>
      <c r="I447" s="75">
        <f>MAX(0,(H447-Constantes!$D$14)*(1-EXP(-Constantes!$D$22)))</f>
        <v>0.86599932723158846</v>
      </c>
      <c r="J447" s="75">
        <f t="shared" si="77"/>
        <v>269.39110654887315</v>
      </c>
      <c r="K447" s="75">
        <f>MAX(0,(J447-Constantes!$D$13)*(1-EXP(-Constantes!$D$23)))</f>
        <v>1.3427574554859767</v>
      </c>
      <c r="L447" s="75">
        <f t="shared" si="78"/>
        <v>2.2087567827175651</v>
      </c>
      <c r="M447" s="75">
        <f>0.0526*F447*Observaciones!$F446^1.218</f>
        <v>0</v>
      </c>
      <c r="N447" s="75">
        <f>M447*Constantes!$D$35</f>
        <v>0</v>
      </c>
      <c r="O447" s="75">
        <f t="shared" si="79"/>
        <v>0</v>
      </c>
      <c r="P447" s="15"/>
      <c r="Q447" s="74">
        <v>441</v>
      </c>
      <c r="R447" s="140">
        <f>ETo!$I446*((1-Constantes!$E$19)*ETo!$K446+ETo!$L446)</f>
        <v>2.36753093083342</v>
      </c>
      <c r="S447" s="75">
        <f>MIN(R447*Constantes!$E$17,0.8*(AB446+Observaciones!$F446-Y447-AA447-Constantes!$D$14))</f>
        <v>1.5023423942629599</v>
      </c>
      <c r="T447" s="75">
        <f>IF(Observaciones!$F446&gt;0.05*Constantes!$E$18,((Observaciones!$F446-0.05*Constantes!$E$18)^2)/(Observaciones!$F446+0.95*Constantes!$E$18),0)</f>
        <v>0</v>
      </c>
      <c r="U447" s="75">
        <f>(T447*Escenarios!$E$9*10000)/1000</f>
        <v>0</v>
      </c>
      <c r="V447" s="75">
        <f>(Observaciones!$F446*Constantes!$E$28)/1000</f>
        <v>0.8</v>
      </c>
      <c r="W447" s="75">
        <f>(R447*Constantes!$E$28)/1000</f>
        <v>9.4701237233336801</v>
      </c>
      <c r="X447" s="75">
        <f t="shared" si="69"/>
        <v>0</v>
      </c>
      <c r="Y447" s="75">
        <f>IF(X447&gt;Constantes!$E$29,1000*((X447-Constantes!$E$29)/(Escenarios!$E$9*10000)),0)</f>
        <v>0</v>
      </c>
      <c r="Z447" s="75">
        <f>W447*1000/Escenarios!$E$9/10000+S447</f>
        <v>1.5212826417096272</v>
      </c>
      <c r="AA447" s="75">
        <f>MAX(0,AB446+Observaciones!$F446-Y447-Constantes!$D$13)</f>
        <v>0</v>
      </c>
      <c r="AB447" s="75">
        <f>AB446+Observaciones!$F446-Y447-Z447-AA447-AC446</f>
        <v>70.365279159999091</v>
      </c>
      <c r="AC447" s="75">
        <f>MAX(0,(AB447-Constantes!$D$14)*(1-EXP(-Constantes!$D$22)))</f>
        <v>0.86548487530317486</v>
      </c>
      <c r="AD447" s="75">
        <f t="shared" si="70"/>
        <v>282.38964044604603</v>
      </c>
      <c r="AE447" s="75">
        <f>MAX(0,(AD447-Constantes!$D$13)*(1-EXP(-Constantes!$D$23)))</f>
        <v>1.4325448876925415</v>
      </c>
      <c r="AF447" s="75">
        <f t="shared" si="71"/>
        <v>2.2980297629957165</v>
      </c>
      <c r="AG447" s="75">
        <f>0.0526*Y447*Observaciones!$F446^1.218</f>
        <v>0</v>
      </c>
      <c r="AH447" s="75">
        <f>AG447*Constantes!$E$35</f>
        <v>0</v>
      </c>
      <c r="AI447" s="75">
        <f t="shared" si="72"/>
        <v>0</v>
      </c>
      <c r="AJ447" s="15"/>
      <c r="AK447" s="74">
        <v>441</v>
      </c>
      <c r="AL447" s="140">
        <f>ETo!$I446*((1-Constantes!$F$19)*ETo!$K446+ETo!$L446)</f>
        <v>2.312834093116745</v>
      </c>
      <c r="AM447" s="75">
        <f>MIN(AL447*Constantes!$F$17,0.8*(AV446+Observaciones!$F446-AS447-AU447-Constantes!$D$14))</f>
        <v>1.4676339234828315</v>
      </c>
      <c r="AN447" s="75">
        <f>IF(Observaciones!$F446&gt;0.05*Constantes!$F$18,((Observaciones!$F446-0.05*Constantes!$F$18)^2)/(Observaciones!$F446+0.95*Constantes!$F$18),0)</f>
        <v>0</v>
      </c>
      <c r="AO447" s="75">
        <f>(AN447*Escenarios!$F$9*10000)/1000</f>
        <v>0</v>
      </c>
      <c r="AP447" s="75">
        <f>(Observaciones!$F446*Constantes!$F$28)/1000</f>
        <v>0.2</v>
      </c>
      <c r="AQ447" s="75">
        <f>(AL447*Constantes!$F$28)/1000</f>
        <v>2.312834093116745</v>
      </c>
      <c r="AR447" s="75">
        <f t="shared" si="73"/>
        <v>0</v>
      </c>
      <c r="AS447" s="75">
        <f>IF(AR447&gt;Constantes!$F$29,1000*((AR447-Constantes!$F$29)/(Escenarios!$F$9*10000)),0)</f>
        <v>0</v>
      </c>
      <c r="AT447" s="75">
        <f>AQ447*1000/Escenarios!$F$9/10000+AM447</f>
        <v>1.4722595916690651</v>
      </c>
      <c r="AU447" s="75">
        <f>MAX(0,AV446+Observaciones!$F446-AS447-Constantes!$D$13)</f>
        <v>0</v>
      </c>
      <c r="AV447" s="75">
        <f>AV446+Observaciones!$F446-AS447-AT447-AU447-AW446</f>
        <v>70.461981790333326</v>
      </c>
      <c r="AW447" s="75">
        <f>MAX(0,(AV447-Constantes!$D$14)*(1-EXP(-Constantes!$D$22)))</f>
        <v>0.86681620899125567</v>
      </c>
      <c r="AX447" s="75">
        <f t="shared" si="74"/>
        <v>285.35890871064021</v>
      </c>
      <c r="AY447" s="75">
        <f>MAX(0,(AX447-Constantes!$D$13)*(1-EXP(-Constantes!$D$23)))</f>
        <v>1.4530551217788901</v>
      </c>
      <c r="AZ447" s="75">
        <f t="shared" si="75"/>
        <v>2.3198713307701455</v>
      </c>
      <c r="BA447" s="75">
        <f>0.0526*AS447*Observaciones!$F446^1.218</f>
        <v>0</v>
      </c>
      <c r="BB447" s="75">
        <f>BA447*Constantes!$F$35</f>
        <v>0</v>
      </c>
      <c r="BC447" s="75">
        <f t="shared" si="76"/>
        <v>0</v>
      </c>
      <c r="BD447" s="15"/>
      <c r="BE447" s="74">
        <v>441</v>
      </c>
      <c r="BF447" s="75">
        <f>0.0526*Observaciones!$F446^2.218</f>
        <v>1.4813929535417848E-3</v>
      </c>
      <c r="BG447" s="75">
        <f>IF(Observaciones!$F446&gt;0.05*$BK$7,((Observaciones!$F446-0.05*$BK$7)^2)/(Observaciones!$F446+0.95*$BK$7),0)</f>
        <v>0</v>
      </c>
      <c r="BH447" s="75">
        <f>0.0526*BG447*Observaciones!$F446^1.218</f>
        <v>0</v>
      </c>
      <c r="BI447" s="28"/>
      <c r="BJ447" s="28"/>
      <c r="BK447" s="103"/>
      <c r="BL447" s="38"/>
    </row>
    <row r="448" spans="2:64" s="2" customFormat="1">
      <c r="B448" s="37"/>
      <c r="C448" s="74">
        <v>442</v>
      </c>
      <c r="D448" s="140">
        <f>ETo!$I447*((1-Constantes!$D$19)*ETo!$K447+ETo!$L447)</f>
        <v>2.4349331873968207</v>
      </c>
      <c r="E448" s="75">
        <f>MIN(D448*Constantes!$D$17,0.8*(H447+Observaciones!$F447-F448-G448-Constantes!$D$14))</f>
        <v>1.5451132261813163</v>
      </c>
      <c r="F448" s="75">
        <f>IF(Observaciones!$F447&gt;0.05*Constantes!$D$18,((Observaciones!$F447-0.05*Constantes!$D$18)^2)/(Observaciones!$F447+0.95*Constantes!$D$18),0)</f>
        <v>0</v>
      </c>
      <c r="G448" s="75">
        <f>MAX(0,H447+Observaciones!$F447-F448-Constantes!$D$13)</f>
        <v>0</v>
      </c>
      <c r="H448" s="75">
        <f>H447+Observaciones!$F447-F448-E448-G448-I447</f>
        <v>70.191534289161567</v>
      </c>
      <c r="I448" s="75">
        <f>MAX(0,(H448-Constantes!$D$14)*(1-EXP(-Constantes!$D$22)))</f>
        <v>0.86309287832359149</v>
      </c>
      <c r="J448" s="75">
        <f t="shared" si="77"/>
        <v>268.04834909338717</v>
      </c>
      <c r="K448" s="75">
        <f>MAX(0,(J448-Constantes!$D$13)*(1-EXP(-Constantes!$D$23)))</f>
        <v>1.3334823522352532</v>
      </c>
      <c r="L448" s="75">
        <f t="shared" si="78"/>
        <v>2.1965752305588446</v>
      </c>
      <c r="M448" s="75">
        <f>0.0526*F448*Observaciones!$F447^1.218</f>
        <v>0</v>
      </c>
      <c r="N448" s="75">
        <f>M448*Constantes!$D$35</f>
        <v>0</v>
      </c>
      <c r="O448" s="75">
        <f t="shared" si="79"/>
        <v>0</v>
      </c>
      <c r="P448" s="15"/>
      <c r="Q448" s="74">
        <v>442</v>
      </c>
      <c r="R448" s="140">
        <f>ETo!$I447*((1-Constantes!$E$19)*ETo!$K447+ETo!$L447)</f>
        <v>2.4349331873968207</v>
      </c>
      <c r="S448" s="75">
        <f>MIN(R448*Constantes!$E$17,0.8*(AB447+Observaciones!$F447-Y448-AA448-Constantes!$D$14))</f>
        <v>1.5451132261813163</v>
      </c>
      <c r="T448" s="75">
        <f>IF(Observaciones!$F447&gt;0.05*Constantes!$E$18,((Observaciones!$F447-0.05*Constantes!$E$18)^2)/(Observaciones!$F447+0.95*Constantes!$E$18),0)</f>
        <v>0</v>
      </c>
      <c r="U448" s="75">
        <f>(T448*Escenarios!$E$9*10000)/1000</f>
        <v>0</v>
      </c>
      <c r="V448" s="75">
        <f>(Observaciones!$F447*Constantes!$E$28)/1000</f>
        <v>8.8000000000000007</v>
      </c>
      <c r="W448" s="75">
        <f>(R448*Constantes!$E$28)/1000</f>
        <v>9.739732749587283</v>
      </c>
      <c r="X448" s="75">
        <f t="shared" si="69"/>
        <v>0</v>
      </c>
      <c r="Y448" s="75">
        <f>IF(X448&gt;Constantes!$E$29,1000*((X448-Constantes!$E$29)/(Escenarios!$E$9*10000)),0)</f>
        <v>0</v>
      </c>
      <c r="Z448" s="75">
        <f>W448*1000/Escenarios!$E$9/10000+S448</f>
        <v>1.5645926916804909</v>
      </c>
      <c r="AA448" s="75">
        <f>MAX(0,AB447+Observaciones!$F447-Y448-Constantes!$D$13)</f>
        <v>0</v>
      </c>
      <c r="AB448" s="75">
        <f>AB447+Observaciones!$F447-Y448-Z448-AA448-AC447</f>
        <v>70.135201593015424</v>
      </c>
      <c r="AC448" s="75">
        <f>MAX(0,(AB448-Constantes!$D$14)*(1-EXP(-Constantes!$D$22)))</f>
        <v>0.86231732944906181</v>
      </c>
      <c r="AD448" s="75">
        <f t="shared" si="70"/>
        <v>280.9570955583535</v>
      </c>
      <c r="AE448" s="75">
        <f>MAX(0,(AD448-Constantes!$D$13)*(1-EXP(-Constantes!$D$23)))</f>
        <v>1.4226495773441543</v>
      </c>
      <c r="AF448" s="75">
        <f t="shared" si="71"/>
        <v>2.2849669067932163</v>
      </c>
      <c r="AG448" s="75">
        <f>0.0526*Y448*Observaciones!$F447^1.218</f>
        <v>0</v>
      </c>
      <c r="AH448" s="75">
        <f>AG448*Constantes!$E$35</f>
        <v>0</v>
      </c>
      <c r="AI448" s="75">
        <f t="shared" si="72"/>
        <v>0</v>
      </c>
      <c r="AJ448" s="15"/>
      <c r="AK448" s="74">
        <v>442</v>
      </c>
      <c r="AL448" s="140">
        <f>ETo!$I447*((1-Constantes!$F$19)*ETo!$K447+ETo!$L447)</f>
        <v>2.3788881506590531</v>
      </c>
      <c r="AM448" s="75">
        <f>MIN(AL448*Constantes!$F$17,0.8*(AV447+Observaciones!$F447-AS448-AU448-Constantes!$D$14))</f>
        <v>1.5095492411103657</v>
      </c>
      <c r="AN448" s="75">
        <f>IF(Observaciones!$F447&gt;0.05*Constantes!$F$18,((Observaciones!$F447-0.05*Constantes!$F$18)^2)/(Observaciones!$F447+0.95*Constantes!$F$18),0)</f>
        <v>0</v>
      </c>
      <c r="AO448" s="75">
        <f>(AN448*Escenarios!$F$9*10000)/1000</f>
        <v>0</v>
      </c>
      <c r="AP448" s="75">
        <f>(Observaciones!$F447*Constantes!$F$28)/1000</f>
        <v>2.2000000000000002</v>
      </c>
      <c r="AQ448" s="75">
        <f>(AL448*Constantes!$F$28)/1000</f>
        <v>2.3788881506590531</v>
      </c>
      <c r="AR448" s="75">
        <f t="shared" si="73"/>
        <v>0</v>
      </c>
      <c r="AS448" s="75">
        <f>IF(AR448&gt;Constantes!$F$29,1000*((AR448-Constantes!$F$29)/(Escenarios!$F$9*10000)),0)</f>
        <v>0</v>
      </c>
      <c r="AT448" s="75">
        <f>AQ448*1000/Escenarios!$F$9/10000+AM448</f>
        <v>1.5143070174116837</v>
      </c>
      <c r="AU448" s="75">
        <f>MAX(0,AV447+Observaciones!$F447-AS448-Constantes!$D$13)</f>
        <v>0</v>
      </c>
      <c r="AV448" s="75">
        <f>AV447+Observaciones!$F447-AS448-AT448-AU448-AW447</f>
        <v>70.280858563930394</v>
      </c>
      <c r="AW448" s="75">
        <f>MAX(0,(AV448-Constantes!$D$14)*(1-EXP(-Constantes!$D$22)))</f>
        <v>0.86432263201025039</v>
      </c>
      <c r="AX448" s="75">
        <f t="shared" si="74"/>
        <v>283.90585358886131</v>
      </c>
      <c r="AY448" s="75">
        <f>MAX(0,(AX448-Constantes!$D$13)*(1-EXP(-Constantes!$D$23)))</f>
        <v>1.4430181368949639</v>
      </c>
      <c r="AZ448" s="75">
        <f t="shared" si="75"/>
        <v>2.3073407689052141</v>
      </c>
      <c r="BA448" s="75">
        <f>0.0526*AS448*Observaciones!$F447^1.218</f>
        <v>0</v>
      </c>
      <c r="BB448" s="75">
        <f>BA448*Constantes!$F$35</f>
        <v>0</v>
      </c>
      <c r="BC448" s="75">
        <f t="shared" si="76"/>
        <v>0</v>
      </c>
      <c r="BD448" s="15"/>
      <c r="BE448" s="74">
        <v>442</v>
      </c>
      <c r="BF448" s="75">
        <f>0.0526*Observaciones!$F447^2.218</f>
        <v>0.30232861200727251</v>
      </c>
      <c r="BG448" s="75">
        <f>IF(Observaciones!$F447&gt;0.05*$BK$7,((Observaciones!$F447-0.05*$BK$7)^2)/(Observaciones!$F447+0.95*$BK$7),0)</f>
        <v>6.2440408225724973E-3</v>
      </c>
      <c r="BH448" s="75">
        <f>0.0526*BG448*Observaciones!$F447^1.218</f>
        <v>8.5806917963867778E-4</v>
      </c>
      <c r="BI448" s="28"/>
      <c r="BJ448" s="28"/>
      <c r="BK448" s="103"/>
      <c r="BL448" s="38"/>
    </row>
    <row r="449" spans="2:64" s="2" customFormat="1">
      <c r="B449" s="37"/>
      <c r="C449" s="74">
        <v>443</v>
      </c>
      <c r="D449" s="140">
        <f>ETo!$I448*((1-Constantes!$D$19)*ETo!$K448+ETo!$L448)</f>
        <v>2.4569695584072431</v>
      </c>
      <c r="E449" s="75">
        <f>MIN(D449*Constantes!$D$17,0.8*(H448+Observaciones!$F448-F449-G449-Constantes!$D$14))</f>
        <v>1.5590966440760978</v>
      </c>
      <c r="F449" s="75">
        <f>IF(Observaciones!$F448&gt;0.05*Constantes!$D$18,((Observaciones!$F448-0.05*Constantes!$D$18)^2)/(Observaciones!$F448+0.95*Constantes!$D$18),0)</f>
        <v>0</v>
      </c>
      <c r="G449" s="75">
        <f>MAX(0,H448+Observaciones!$F448-F449-Constantes!$D$13)</f>
        <v>0</v>
      </c>
      <c r="H449" s="75">
        <f>H448+Observaciones!$F448-F449-E449-G449-I448</f>
        <v>67.969344766761893</v>
      </c>
      <c r="I449" s="75">
        <f>MAX(0,(H449-Constantes!$D$14)*(1-EXP(-Constantes!$D$22)))</f>
        <v>0.83249933849695423</v>
      </c>
      <c r="J449" s="75">
        <f t="shared" si="77"/>
        <v>266.71486674115192</v>
      </c>
      <c r="K449" s="75">
        <f>MAX(0,(J449-Constantes!$D$13)*(1-EXP(-Constantes!$D$23)))</f>
        <v>1.3242713168025562</v>
      </c>
      <c r="L449" s="75">
        <f t="shared" si="78"/>
        <v>2.1567706552995105</v>
      </c>
      <c r="M449" s="75">
        <f>0.0526*F449*Observaciones!$F448^1.218</f>
        <v>0</v>
      </c>
      <c r="N449" s="75">
        <f>M449*Constantes!$D$35</f>
        <v>0</v>
      </c>
      <c r="O449" s="75">
        <f t="shared" si="79"/>
        <v>0</v>
      </c>
      <c r="P449" s="15"/>
      <c r="Q449" s="74">
        <v>443</v>
      </c>
      <c r="R449" s="140">
        <f>ETo!$I448*((1-Constantes!$E$19)*ETo!$K448+ETo!$L448)</f>
        <v>2.4569695584072431</v>
      </c>
      <c r="S449" s="75">
        <f>MIN(R449*Constantes!$E$17,0.8*(AB448+Observaciones!$F448-Y449-AA449-Constantes!$D$14))</f>
        <v>1.5590966440760978</v>
      </c>
      <c r="T449" s="75">
        <f>IF(Observaciones!$F448&gt;0.05*Constantes!$E$18,((Observaciones!$F448-0.05*Constantes!$E$18)^2)/(Observaciones!$F448+0.95*Constantes!$E$18),0)</f>
        <v>0</v>
      </c>
      <c r="U449" s="75">
        <f>(T449*Escenarios!$E$9*10000)/1000</f>
        <v>0</v>
      </c>
      <c r="V449" s="75">
        <f>(Observaciones!$F448*Constantes!$E$28)/1000</f>
        <v>0.8</v>
      </c>
      <c r="W449" s="75">
        <f>(R449*Constantes!$E$28)/1000</f>
        <v>9.8278782336289723</v>
      </c>
      <c r="X449" s="75">
        <f t="shared" si="69"/>
        <v>0</v>
      </c>
      <c r="Y449" s="75">
        <f>IF(X449&gt;Constantes!$E$29,1000*((X449-Constantes!$E$29)/(Escenarios!$E$9*10000)),0)</f>
        <v>0</v>
      </c>
      <c r="Z449" s="75">
        <f>W449*1000/Escenarios!$E$9/10000+S449</f>
        <v>1.5787524005433557</v>
      </c>
      <c r="AA449" s="75">
        <f>MAX(0,AB448+Observaciones!$F448-Y449-Constantes!$D$13)</f>
        <v>0</v>
      </c>
      <c r="AB449" s="75">
        <f>AB448+Observaciones!$F448-Y449-Z449-AA449-AC448</f>
        <v>67.89413186302302</v>
      </c>
      <c r="AC449" s="75">
        <f>MAX(0,(AB449-Constantes!$D$14)*(1-EXP(-Constantes!$D$22)))</f>
        <v>0.83146386022526864</v>
      </c>
      <c r="AD449" s="75">
        <f t="shared" si="70"/>
        <v>279.53444598100936</v>
      </c>
      <c r="AE449" s="75">
        <f>MAX(0,(AD449-Constantes!$D$13)*(1-EXP(-Constantes!$D$23)))</f>
        <v>1.4128226188971509</v>
      </c>
      <c r="AF449" s="75">
        <f t="shared" si="71"/>
        <v>2.2442864791224197</v>
      </c>
      <c r="AG449" s="75">
        <f>0.0526*Y449*Observaciones!$F448^1.218</f>
        <v>0</v>
      </c>
      <c r="AH449" s="75">
        <f>AG449*Constantes!$E$35</f>
        <v>0</v>
      </c>
      <c r="AI449" s="75">
        <f t="shared" si="72"/>
        <v>0</v>
      </c>
      <c r="AJ449" s="15"/>
      <c r="AK449" s="74">
        <v>443</v>
      </c>
      <c r="AL449" s="140">
        <f>ETo!$I448*((1-Constantes!$F$19)*ETo!$K448+ETo!$L448)</f>
        <v>2.4004853605789824</v>
      </c>
      <c r="AM449" s="75">
        <f>MIN(AL449*Constantes!$F$17,0.8*(AV448+Observaciones!$F448-AS449-AU449-Constantes!$D$14))</f>
        <v>1.523253984578737</v>
      </c>
      <c r="AN449" s="75">
        <f>IF(Observaciones!$F448&gt;0.05*Constantes!$F$18,((Observaciones!$F448-0.05*Constantes!$F$18)^2)/(Observaciones!$F448+0.95*Constantes!$F$18),0)</f>
        <v>0</v>
      </c>
      <c r="AO449" s="75">
        <f>(AN449*Escenarios!$F$9*10000)/1000</f>
        <v>0</v>
      </c>
      <c r="AP449" s="75">
        <f>(Observaciones!$F448*Constantes!$F$28)/1000</f>
        <v>0.2</v>
      </c>
      <c r="AQ449" s="75">
        <f>(AL449*Constantes!$F$28)/1000</f>
        <v>2.4004853605789824</v>
      </c>
      <c r="AR449" s="75">
        <f t="shared" si="73"/>
        <v>0</v>
      </c>
      <c r="AS449" s="75">
        <f>IF(AR449&gt;Constantes!$F$29,1000*((AR449-Constantes!$F$29)/(Escenarios!$F$9*10000)),0)</f>
        <v>0</v>
      </c>
      <c r="AT449" s="75">
        <f>AQ449*1000/Escenarios!$F$9/10000+AM449</f>
        <v>1.528054955299895</v>
      </c>
      <c r="AU449" s="75">
        <f>MAX(0,AV448+Observaciones!$F448-AS449-Constantes!$D$13)</f>
        <v>0</v>
      </c>
      <c r="AV449" s="75">
        <f>AV448+Observaciones!$F448-AS449-AT449-AU449-AW448</f>
        <v>68.088480976620247</v>
      </c>
      <c r="AW449" s="75">
        <f>MAX(0,(AV449-Constantes!$D$14)*(1-EXP(-Constantes!$D$22)))</f>
        <v>0.8341395219036154</v>
      </c>
      <c r="AX449" s="75">
        <f t="shared" si="74"/>
        <v>282.46283545196633</v>
      </c>
      <c r="AY449" s="75">
        <f>MAX(0,(AX449-Constantes!$D$13)*(1-EXP(-Constantes!$D$23)))</f>
        <v>1.433050482529922</v>
      </c>
      <c r="AZ449" s="75">
        <f t="shared" si="75"/>
        <v>2.2671900044335374</v>
      </c>
      <c r="BA449" s="75">
        <f>0.0526*AS449*Observaciones!$F448^1.218</f>
        <v>0</v>
      </c>
      <c r="BB449" s="75">
        <f>BA449*Constantes!$F$35</f>
        <v>0</v>
      </c>
      <c r="BC449" s="75">
        <f t="shared" si="76"/>
        <v>0</v>
      </c>
      <c r="BD449" s="15"/>
      <c r="BE449" s="74">
        <v>443</v>
      </c>
      <c r="BF449" s="75">
        <f>0.0526*Observaciones!$F448^2.218</f>
        <v>1.4813929535417848E-3</v>
      </c>
      <c r="BG449" s="75">
        <f>IF(Observaciones!$F448&gt;0.05*$BK$7,((Observaciones!$F448-0.05*$BK$7)^2)/(Observaciones!$F448+0.95*$BK$7),0)</f>
        <v>0</v>
      </c>
      <c r="BH449" s="75">
        <f>0.0526*BG449*Observaciones!$F448^1.218</f>
        <v>0</v>
      </c>
      <c r="BI449" s="28"/>
      <c r="BJ449" s="28"/>
      <c r="BK449" s="103"/>
      <c r="BL449" s="38"/>
    </row>
    <row r="450" spans="2:64" s="2" customFormat="1">
      <c r="B450" s="37"/>
      <c r="C450" s="74">
        <v>444</v>
      </c>
      <c r="D450" s="140">
        <f>ETo!$I449*((1-Constantes!$D$19)*ETo!$K449+ETo!$L449)</f>
        <v>2.4064212019713578</v>
      </c>
      <c r="E450" s="75">
        <f>MIN(D450*Constantes!$D$17,0.8*(H449+Observaciones!$F449-F450-G450-Constantes!$D$14))</f>
        <v>1.5270206370238002</v>
      </c>
      <c r="F450" s="75">
        <f>IF(Observaciones!$F449&gt;0.05*Constantes!$D$18,((Observaciones!$F449-0.05*Constantes!$D$18)^2)/(Observaciones!$F449+0.95*Constantes!$D$18),0)</f>
        <v>0</v>
      </c>
      <c r="G450" s="75">
        <f>MAX(0,H449+Observaciones!$F449-F450-Constantes!$D$13)</f>
        <v>0</v>
      </c>
      <c r="H450" s="75">
        <f>H449+Observaciones!$F449-F450-E450-G450-I449</f>
        <v>69.209824791241132</v>
      </c>
      <c r="I450" s="75">
        <f>MAX(0,(H450-Constantes!$D$14)*(1-EXP(-Constantes!$D$22)))</f>
        <v>0.84957739356404494</v>
      </c>
      <c r="J450" s="75">
        <f t="shared" si="77"/>
        <v>265.39059542434939</v>
      </c>
      <c r="K450" s="75">
        <f>MAX(0,(J450-Constantes!$D$13)*(1-EXP(-Constantes!$D$23)))</f>
        <v>1.31512390663914</v>
      </c>
      <c r="L450" s="75">
        <f t="shared" si="78"/>
        <v>2.164701300203185</v>
      </c>
      <c r="M450" s="75">
        <f>0.0526*F450*Observaciones!$F449^1.218</f>
        <v>0</v>
      </c>
      <c r="N450" s="75">
        <f>M450*Constantes!$D$35</f>
        <v>0</v>
      </c>
      <c r="O450" s="75">
        <f t="shared" si="79"/>
        <v>0</v>
      </c>
      <c r="P450" s="15"/>
      <c r="Q450" s="74">
        <v>444</v>
      </c>
      <c r="R450" s="140">
        <f>ETo!$I449*((1-Constantes!$E$19)*ETo!$K449+ETo!$L449)</f>
        <v>2.4064212019713578</v>
      </c>
      <c r="S450" s="75">
        <f>MIN(R450*Constantes!$E$17,0.8*(AB449+Observaciones!$F449-Y450-AA450-Constantes!$D$14))</f>
        <v>1.5270206370238002</v>
      </c>
      <c r="T450" s="75">
        <f>IF(Observaciones!$F449&gt;0.05*Constantes!$E$18,((Observaciones!$F449-0.05*Constantes!$E$18)^2)/(Observaciones!$F449+0.95*Constantes!$E$18),0)</f>
        <v>0</v>
      </c>
      <c r="U450" s="75">
        <f>(T450*Escenarios!$E$9*10000)/1000</f>
        <v>0</v>
      </c>
      <c r="V450" s="75">
        <f>(Observaciones!$F449*Constantes!$E$28)/1000</f>
        <v>14.4</v>
      </c>
      <c r="W450" s="75">
        <f>(R450*Constantes!$E$28)/1000</f>
        <v>9.6256848078854311</v>
      </c>
      <c r="X450" s="75">
        <f t="shared" si="69"/>
        <v>4.7743151921145692</v>
      </c>
      <c r="Y450" s="75">
        <f>IF(X450&gt;Constantes!$E$29,1000*((X450-Constantes!$E$29)/(Escenarios!$E$9*10000)),0)</f>
        <v>0</v>
      </c>
      <c r="Z450" s="75">
        <f>W450*1000/Escenarios!$E$9/10000+S450</f>
        <v>1.546272006639571</v>
      </c>
      <c r="AA450" s="75">
        <f>MAX(0,AB449+Observaciones!$F449-Y450-Constantes!$D$13)</f>
        <v>0</v>
      </c>
      <c r="AB450" s="75">
        <f>AB449+Observaciones!$F449-Y450-Z450-AA450-AC449</f>
        <v>69.116395996158175</v>
      </c>
      <c r="AC450" s="75">
        <f>MAX(0,(AB450-Constantes!$D$14)*(1-EXP(-Constantes!$D$22)))</f>
        <v>0.8482911317333085</v>
      </c>
      <c r="AD450" s="75">
        <f t="shared" si="70"/>
        <v>278.12162336211219</v>
      </c>
      <c r="AE450" s="75">
        <f>MAX(0,(AD450-Constantes!$D$13)*(1-EXP(-Constantes!$D$23)))</f>
        <v>1.4030635402104599</v>
      </c>
      <c r="AF450" s="75">
        <f t="shared" si="71"/>
        <v>2.2513546719437683</v>
      </c>
      <c r="AG450" s="75">
        <f>0.0526*Y450*Observaciones!$F449^1.218</f>
        <v>0</v>
      </c>
      <c r="AH450" s="75">
        <f>AG450*Constantes!$E$35</f>
        <v>0</v>
      </c>
      <c r="AI450" s="75">
        <f t="shared" si="72"/>
        <v>0</v>
      </c>
      <c r="AJ450" s="15"/>
      <c r="AK450" s="74">
        <v>444</v>
      </c>
      <c r="AL450" s="140">
        <f>ETo!$I449*((1-Constantes!$F$19)*ETo!$K449+ETo!$L449)</f>
        <v>2.3508836613745459</v>
      </c>
      <c r="AM450" s="75">
        <f>MIN(AL450*Constantes!$F$17,0.8*(AV449+Observaciones!$F449-AS450-AU450-Constantes!$D$14))</f>
        <v>1.4917786891256497</v>
      </c>
      <c r="AN450" s="75">
        <f>IF(Observaciones!$F449&gt;0.05*Constantes!$F$18,((Observaciones!$F449-0.05*Constantes!$F$18)^2)/(Observaciones!$F449+0.95*Constantes!$F$18),0)</f>
        <v>0</v>
      </c>
      <c r="AO450" s="75">
        <f>(AN450*Escenarios!$F$9*10000)/1000</f>
        <v>0</v>
      </c>
      <c r="AP450" s="75">
        <f>(Observaciones!$F449*Constantes!$F$28)/1000</f>
        <v>3.6</v>
      </c>
      <c r="AQ450" s="75">
        <f>(AL450*Constantes!$F$28)/1000</f>
        <v>2.3508836613745459</v>
      </c>
      <c r="AR450" s="75">
        <f t="shared" si="73"/>
        <v>1.2491163386254542</v>
      </c>
      <c r="AS450" s="75">
        <f>IF(AR450&gt;Constantes!$F$29,1000*((AR450-Constantes!$F$29)/(Escenarios!$F$9*10000)),0)</f>
        <v>0</v>
      </c>
      <c r="AT450" s="75">
        <f>AQ450*1000/Escenarios!$F$9/10000+AM450</f>
        <v>1.4964804564483989</v>
      </c>
      <c r="AU450" s="75">
        <f>MAX(0,AV449+Observaciones!$F449-AS450-Constantes!$D$13)</f>
        <v>0</v>
      </c>
      <c r="AV450" s="75">
        <f>AV449+Observaciones!$F449-AS450-AT450-AU450-AW449</f>
        <v>69.357860998268237</v>
      </c>
      <c r="AW450" s="75">
        <f>MAX(0,(AV450-Constantes!$D$14)*(1-EXP(-Constantes!$D$22)))</f>
        <v>0.85161545177186937</v>
      </c>
      <c r="AX450" s="75">
        <f t="shared" si="74"/>
        <v>281.02978496943638</v>
      </c>
      <c r="AY450" s="75">
        <f>MAX(0,(AX450-Constantes!$D$13)*(1-EXP(-Constantes!$D$23)))</f>
        <v>1.4231516797828885</v>
      </c>
      <c r="AZ450" s="75">
        <f t="shared" si="75"/>
        <v>2.274767131554758</v>
      </c>
      <c r="BA450" s="75">
        <f>0.0526*AS450*Observaciones!$F449^1.218</f>
        <v>0</v>
      </c>
      <c r="BB450" s="75">
        <f>BA450*Constantes!$F$35</f>
        <v>0</v>
      </c>
      <c r="BC450" s="75">
        <f t="shared" si="76"/>
        <v>0</v>
      </c>
      <c r="BD450" s="15"/>
      <c r="BE450" s="74">
        <v>444</v>
      </c>
      <c r="BF450" s="75">
        <f>0.0526*Observaciones!$F449^2.218</f>
        <v>0.90129028711731973</v>
      </c>
      <c r="BG450" s="75">
        <f>IF(Observaciones!$F449&gt;0.05*$BK$7,((Observaciones!$F449-0.05*$BK$7)^2)/(Observaciones!$F449+0.95*$BK$7),0)</f>
        <v>9.5607362379868999E-2</v>
      </c>
      <c r="BH450" s="75">
        <f>0.0526*BG450*Observaciones!$F449^1.218</f>
        <v>2.3936107524967155E-2</v>
      </c>
      <c r="BI450" s="28"/>
      <c r="BJ450" s="28"/>
      <c r="BK450" s="103"/>
      <c r="BL450" s="38"/>
    </row>
    <row r="451" spans="2:64" s="2" customFormat="1">
      <c r="B451" s="37"/>
      <c r="C451" s="74">
        <v>445</v>
      </c>
      <c r="D451" s="140">
        <f>ETo!$I450*((1-Constantes!$D$19)*ETo!$K450+ETo!$L450)</f>
        <v>2.3189331741042163</v>
      </c>
      <c r="E451" s="75">
        <f>MIN(D451*Constantes!$D$17,0.8*(H450+Observaciones!$F450-F451-G451-Constantes!$D$14))</f>
        <v>1.4715041613809678</v>
      </c>
      <c r="F451" s="75">
        <f>IF(Observaciones!$F450&gt;0.05*Constantes!$D$18,((Observaciones!$F450-0.05*Constantes!$D$18)^2)/(Observaciones!$F450+0.95*Constantes!$D$18),0)</f>
        <v>0</v>
      </c>
      <c r="G451" s="75">
        <f>MAX(0,H450+Observaciones!$F450-F451-Constantes!$D$13)</f>
        <v>0</v>
      </c>
      <c r="H451" s="75">
        <f>H450+Observaciones!$F450-F451-E451-G451-I450</f>
        <v>66.888743236296122</v>
      </c>
      <c r="I451" s="75">
        <f>MAX(0,(H451-Constantes!$D$14)*(1-EXP(-Constantes!$D$22)))</f>
        <v>0.81762237790210368</v>
      </c>
      <c r="J451" s="75">
        <f t="shared" si="77"/>
        <v>264.07547151771024</v>
      </c>
      <c r="K451" s="75">
        <f>MAX(0,(J451-Constantes!$D$13)*(1-EXP(-Constantes!$D$23)))</f>
        <v>1.306039682253167</v>
      </c>
      <c r="L451" s="75">
        <f t="shared" si="78"/>
        <v>2.1236620601552705</v>
      </c>
      <c r="M451" s="75">
        <f>0.0526*F451*Observaciones!$F450^1.218</f>
        <v>0</v>
      </c>
      <c r="N451" s="75">
        <f>M451*Constantes!$D$35</f>
        <v>0</v>
      </c>
      <c r="O451" s="75">
        <f t="shared" si="79"/>
        <v>0</v>
      </c>
      <c r="P451" s="15"/>
      <c r="Q451" s="74">
        <v>445</v>
      </c>
      <c r="R451" s="140">
        <f>ETo!$I450*((1-Constantes!$E$19)*ETo!$K450+ETo!$L450)</f>
        <v>2.3189331741042163</v>
      </c>
      <c r="S451" s="75">
        <f>MIN(R451*Constantes!$E$17,0.8*(AB450+Observaciones!$F450-Y451-AA451-Constantes!$D$14))</f>
        <v>1.4715041613809678</v>
      </c>
      <c r="T451" s="75">
        <f>IF(Observaciones!$F450&gt;0.05*Constantes!$E$18,((Observaciones!$F450-0.05*Constantes!$E$18)^2)/(Observaciones!$F450+0.95*Constantes!$E$18),0)</f>
        <v>0</v>
      </c>
      <c r="U451" s="75">
        <f>(T451*Escenarios!$E$9*10000)/1000</f>
        <v>0</v>
      </c>
      <c r="V451" s="75">
        <f>(Observaciones!$F450*Constantes!$E$28)/1000</f>
        <v>0</v>
      </c>
      <c r="W451" s="75">
        <f>(R451*Constantes!$E$28)/1000</f>
        <v>9.2757326964168652</v>
      </c>
      <c r="X451" s="75">
        <f t="shared" si="69"/>
        <v>0</v>
      </c>
      <c r="Y451" s="75">
        <f>IF(X451&gt;Constantes!$E$29,1000*((X451-Constantes!$E$29)/(Escenarios!$E$9*10000)),0)</f>
        <v>0</v>
      </c>
      <c r="Z451" s="75">
        <f>W451*1000/Escenarios!$E$9/10000+S451</f>
        <v>1.4900556267738017</v>
      </c>
      <c r="AA451" s="75">
        <f>MAX(0,AB450+Observaciones!$F450-Y451-Constantes!$D$13)</f>
        <v>0</v>
      </c>
      <c r="AB451" s="75">
        <f>AB450+Observaciones!$F450-Y451-Z451-AA451-AC450</f>
        <v>66.778049237651075</v>
      </c>
      <c r="AC451" s="75">
        <f>MAX(0,(AB451-Constantes!$D$14)*(1-EXP(-Constantes!$D$22)))</f>
        <v>0.81609842091194562</v>
      </c>
      <c r="AD451" s="75">
        <f t="shared" si="70"/>
        <v>276.71855982190175</v>
      </c>
      <c r="AE451" s="75">
        <f>MAX(0,(AD451-Constantes!$D$13)*(1-EXP(-Constantes!$D$23)))</f>
        <v>1.3933718724043276</v>
      </c>
      <c r="AF451" s="75">
        <f t="shared" si="71"/>
        <v>2.2094702933162731</v>
      </c>
      <c r="AG451" s="75">
        <f>0.0526*Y451*Observaciones!$F450^1.218</f>
        <v>0</v>
      </c>
      <c r="AH451" s="75">
        <f>AG451*Constantes!$E$35</f>
        <v>0</v>
      </c>
      <c r="AI451" s="75">
        <f t="shared" si="72"/>
        <v>0</v>
      </c>
      <c r="AJ451" s="15"/>
      <c r="AK451" s="74">
        <v>445</v>
      </c>
      <c r="AL451" s="140">
        <f>ETo!$I450*((1-Constantes!$F$19)*ETo!$K450+ETo!$L450)</f>
        <v>2.265106627731289</v>
      </c>
      <c r="AM451" s="75">
        <f>MIN(AL451*Constantes!$F$17,0.8*(AV450+Observaciones!$F450-AS451-AU451-Constantes!$D$14))</f>
        <v>1.4373479433989103</v>
      </c>
      <c r="AN451" s="75">
        <f>IF(Observaciones!$F450&gt;0.05*Constantes!$F$18,((Observaciones!$F450-0.05*Constantes!$F$18)^2)/(Observaciones!$F450+0.95*Constantes!$F$18),0)</f>
        <v>0</v>
      </c>
      <c r="AO451" s="75">
        <f>(AN451*Escenarios!$F$9*10000)/1000</f>
        <v>0</v>
      </c>
      <c r="AP451" s="75">
        <f>(Observaciones!$F450*Constantes!$F$28)/1000</f>
        <v>0</v>
      </c>
      <c r="AQ451" s="75">
        <f>(AL451*Constantes!$F$28)/1000</f>
        <v>2.265106627731289</v>
      </c>
      <c r="AR451" s="75">
        <f t="shared" si="73"/>
        <v>0</v>
      </c>
      <c r="AS451" s="75">
        <f>IF(AR451&gt;Constantes!$F$29,1000*((AR451-Constantes!$F$29)/(Escenarios!$F$9*10000)),0)</f>
        <v>0</v>
      </c>
      <c r="AT451" s="75">
        <f>AQ451*1000/Escenarios!$F$9/10000+AM451</f>
        <v>1.4418781566543728</v>
      </c>
      <c r="AU451" s="75">
        <f>MAX(0,AV450+Observaciones!$F450-AS451-Constantes!$D$13)</f>
        <v>0</v>
      </c>
      <c r="AV451" s="75">
        <f>AV450+Observaciones!$F450-AS451-AT451-AU451-AW450</f>
        <v>67.064367389842005</v>
      </c>
      <c r="AW451" s="75">
        <f>MAX(0,(AV451-Constantes!$D$14)*(1-EXP(-Constantes!$D$22)))</f>
        <v>0.8200402475220735</v>
      </c>
      <c r="AX451" s="75">
        <f t="shared" si="74"/>
        <v>279.60663328965347</v>
      </c>
      <c r="AY451" s="75">
        <f>MAX(0,(AX451-Constantes!$D$13)*(1-EXP(-Constantes!$D$23)))</f>
        <v>1.4133212530609982</v>
      </c>
      <c r="AZ451" s="75">
        <f t="shared" si="75"/>
        <v>2.2333615005830718</v>
      </c>
      <c r="BA451" s="75">
        <f>0.0526*AS451*Observaciones!$F450^1.218</f>
        <v>0</v>
      </c>
      <c r="BB451" s="75">
        <f>BA451*Constantes!$F$35</f>
        <v>0</v>
      </c>
      <c r="BC451" s="75">
        <f t="shared" si="76"/>
        <v>0</v>
      </c>
      <c r="BD451" s="15"/>
      <c r="BE451" s="74">
        <v>445</v>
      </c>
      <c r="BF451" s="75">
        <f>0.0526*Observaciones!$F450^2.218</f>
        <v>0</v>
      </c>
      <c r="BG451" s="75">
        <f>IF(Observaciones!$F450&gt;0.05*$BK$7,((Observaciones!$F450-0.05*$BK$7)^2)/(Observaciones!$F450+0.95*$BK$7),0)</f>
        <v>0</v>
      </c>
      <c r="BH451" s="75">
        <f>0.0526*BG451*Observaciones!$F450^1.218</f>
        <v>0</v>
      </c>
      <c r="BI451" s="28"/>
      <c r="BJ451" s="28"/>
      <c r="BK451" s="103"/>
      <c r="BL451" s="38"/>
    </row>
    <row r="452" spans="2:64" s="2" customFormat="1">
      <c r="B452" s="37"/>
      <c r="C452" s="74">
        <v>446</v>
      </c>
      <c r="D452" s="140">
        <f>ETo!$I451*((1-Constantes!$D$19)*ETo!$K451+ETo!$L451)</f>
        <v>2.3206384096597326</v>
      </c>
      <c r="E452" s="75">
        <f>MIN(D452*Constantes!$D$17,0.8*(H451+Observaciones!$F451-F452-G452-Constantes!$D$14))</f>
        <v>1.4725862370716769</v>
      </c>
      <c r="F452" s="75">
        <f>IF(Observaciones!$F451&gt;0.05*Constantes!$D$18,((Observaciones!$F451-0.05*Constantes!$D$18)^2)/(Observaciones!$F451+0.95*Constantes!$D$18),0)</f>
        <v>0</v>
      </c>
      <c r="G452" s="75">
        <f>MAX(0,H451+Observaciones!$F451-F452-Constantes!$D$13)</f>
        <v>0</v>
      </c>
      <c r="H452" s="75">
        <f>H451+Observaciones!$F451-F452-E452-G452-I451</f>
        <v>66.298534621322347</v>
      </c>
      <c r="I452" s="75">
        <f>MAX(0,(H452-Constantes!$D$14)*(1-EXP(-Constantes!$D$22)))</f>
        <v>0.80949680148919456</v>
      </c>
      <c r="J452" s="75">
        <f t="shared" si="77"/>
        <v>262.76943183545706</v>
      </c>
      <c r="K452" s="75">
        <f>MAX(0,(J452-Constantes!$D$13)*(1-EXP(-Constantes!$D$23)))</f>
        <v>1.2970182071885912</v>
      </c>
      <c r="L452" s="75">
        <f t="shared" si="78"/>
        <v>2.1065150086777855</v>
      </c>
      <c r="M452" s="75">
        <f>0.0526*F452*Observaciones!$F451^1.218</f>
        <v>0</v>
      </c>
      <c r="N452" s="75">
        <f>M452*Constantes!$D$35</f>
        <v>0</v>
      </c>
      <c r="O452" s="75">
        <f t="shared" si="79"/>
        <v>0</v>
      </c>
      <c r="P452" s="15"/>
      <c r="Q452" s="74">
        <v>446</v>
      </c>
      <c r="R452" s="140">
        <f>ETo!$I451*((1-Constantes!$E$19)*ETo!$K451+ETo!$L451)</f>
        <v>2.3206384096597326</v>
      </c>
      <c r="S452" s="75">
        <f>MIN(R452*Constantes!$E$17,0.8*(AB451+Observaciones!$F451-Y452-AA452-Constantes!$D$14))</f>
        <v>1.4725862370716769</v>
      </c>
      <c r="T452" s="75">
        <f>IF(Observaciones!$F451&gt;0.05*Constantes!$E$18,((Observaciones!$F451-0.05*Constantes!$E$18)^2)/(Observaciones!$F451+0.95*Constantes!$E$18),0)</f>
        <v>0</v>
      </c>
      <c r="U452" s="75">
        <f>(T452*Escenarios!$E$9*10000)/1000</f>
        <v>0</v>
      </c>
      <c r="V452" s="75">
        <f>(Observaciones!$F451*Constantes!$E$28)/1000</f>
        <v>6.8</v>
      </c>
      <c r="W452" s="75">
        <f>(R452*Constantes!$E$28)/1000</f>
        <v>9.2825536386389302</v>
      </c>
      <c r="X452" s="75">
        <f t="shared" si="69"/>
        <v>0</v>
      </c>
      <c r="Y452" s="75">
        <f>IF(X452&gt;Constantes!$E$29,1000*((X452-Constantes!$E$29)/(Escenarios!$E$9*10000)),0)</f>
        <v>0</v>
      </c>
      <c r="Z452" s="75">
        <f>W452*1000/Escenarios!$E$9/10000+S452</f>
        <v>1.4911513443489548</v>
      </c>
      <c r="AA452" s="75">
        <f>MAX(0,AB451+Observaciones!$F451-Y452-Constantes!$D$13)</f>
        <v>0</v>
      </c>
      <c r="AB452" s="75">
        <f>AB451+Observaciones!$F451-Y452-Z452-AA452-AC451</f>
        <v>66.170799472390186</v>
      </c>
      <c r="AC452" s="75">
        <f>MAX(0,(AB452-Constantes!$D$14)*(1-EXP(-Constantes!$D$22)))</f>
        <v>0.80773823394726074</v>
      </c>
      <c r="AD452" s="75">
        <f t="shared" si="70"/>
        <v>275.32518794949743</v>
      </c>
      <c r="AE452" s="75">
        <f>MAX(0,(AD452-Constantes!$D$13)*(1-EXP(-Constantes!$D$23)))</f>
        <v>1.3837471498377891</v>
      </c>
      <c r="AF452" s="75">
        <f t="shared" si="71"/>
        <v>2.1914853837850501</v>
      </c>
      <c r="AG452" s="75">
        <f>0.0526*Y452*Observaciones!$F451^1.218</f>
        <v>0</v>
      </c>
      <c r="AH452" s="75">
        <f>AG452*Constantes!$E$35</f>
        <v>0</v>
      </c>
      <c r="AI452" s="75">
        <f t="shared" si="72"/>
        <v>0</v>
      </c>
      <c r="AJ452" s="15"/>
      <c r="AK452" s="74">
        <v>446</v>
      </c>
      <c r="AL452" s="140">
        <f>ETo!$I451*((1-Constantes!$F$19)*ETo!$K451+ETo!$L451)</f>
        <v>2.2667475190999409</v>
      </c>
      <c r="AM452" s="75">
        <f>MIN(AL452*Constantes!$F$17,0.8*(AV451+Observaciones!$F451-AS452-AU452-Constantes!$D$14))</f>
        <v>1.4383891887889495</v>
      </c>
      <c r="AN452" s="75">
        <f>IF(Observaciones!$F451&gt;0.05*Constantes!$F$18,((Observaciones!$F451-0.05*Constantes!$F$18)^2)/(Observaciones!$F451+0.95*Constantes!$F$18),0)</f>
        <v>0</v>
      </c>
      <c r="AO452" s="75">
        <f>(AN452*Escenarios!$F$9*10000)/1000</f>
        <v>0</v>
      </c>
      <c r="AP452" s="75">
        <f>(Observaciones!$F451*Constantes!$F$28)/1000</f>
        <v>1.7</v>
      </c>
      <c r="AQ452" s="75">
        <f>(AL452*Constantes!$F$28)/1000</f>
        <v>2.2667475190999409</v>
      </c>
      <c r="AR452" s="75">
        <f t="shared" si="73"/>
        <v>0</v>
      </c>
      <c r="AS452" s="75">
        <f>IF(AR452&gt;Constantes!$F$29,1000*((AR452-Constantes!$F$29)/(Escenarios!$F$9*10000)),0)</f>
        <v>0</v>
      </c>
      <c r="AT452" s="75">
        <f>AQ452*1000/Escenarios!$F$9/10000+AM452</f>
        <v>1.4429226838271494</v>
      </c>
      <c r="AU452" s="75">
        <f>MAX(0,AV451+Observaciones!$F451-AS452-Constantes!$D$13)</f>
        <v>0</v>
      </c>
      <c r="AV452" s="75">
        <f>AV451+Observaciones!$F451-AS452-AT452-AU452-AW451</f>
        <v>66.501404458492786</v>
      </c>
      <c r="AW452" s="75">
        <f>MAX(0,(AV452-Constantes!$D$14)*(1-EXP(-Constantes!$D$22)))</f>
        <v>0.81228977048690409</v>
      </c>
      <c r="AX452" s="75">
        <f t="shared" si="74"/>
        <v>278.19331203659249</v>
      </c>
      <c r="AY452" s="75">
        <f>MAX(0,(AX452-Constantes!$D$13)*(1-EXP(-Constantes!$D$23)))</f>
        <v>1.4035587300565453</v>
      </c>
      <c r="AZ452" s="75">
        <f t="shared" si="75"/>
        <v>2.2158485005434496</v>
      </c>
      <c r="BA452" s="75">
        <f>0.0526*AS452*Observaciones!$F451^1.218</f>
        <v>0</v>
      </c>
      <c r="BB452" s="75">
        <f>BA452*Constantes!$F$35</f>
        <v>0</v>
      </c>
      <c r="BC452" s="75">
        <f t="shared" si="76"/>
        <v>0</v>
      </c>
      <c r="BD452" s="15"/>
      <c r="BE452" s="74">
        <v>446</v>
      </c>
      <c r="BF452" s="75">
        <f>0.0526*Observaciones!$F451^2.218</f>
        <v>0.17065595668433275</v>
      </c>
      <c r="BG452" s="75">
        <f>IF(Observaciones!$F451&gt;0.05*$BK$7,((Observaciones!$F451-0.05*$BK$7)^2)/(Observaciones!$F451+0.95*$BK$7),0)</f>
        <v>0</v>
      </c>
      <c r="BH452" s="75">
        <f>0.0526*BG452*Observaciones!$F451^1.218</f>
        <v>0</v>
      </c>
      <c r="BI452" s="28"/>
      <c r="BJ452" s="28"/>
      <c r="BK452" s="103"/>
      <c r="BL452" s="38"/>
    </row>
    <row r="453" spans="2:64" s="2" customFormat="1">
      <c r="B453" s="37"/>
      <c r="C453" s="74">
        <v>447</v>
      </c>
      <c r="D453" s="140">
        <f>ETo!$I452*((1-Constantes!$D$19)*ETo!$K452+ETo!$L452)</f>
        <v>2.2361888980606053</v>
      </c>
      <c r="E453" s="75">
        <f>MIN(D453*Constantes!$D$17,0.8*(H452+Observaciones!$F452-F453-G453-Constantes!$D$14))</f>
        <v>1.4189978848360805</v>
      </c>
      <c r="F453" s="75">
        <f>IF(Observaciones!$F452&gt;0.05*Constantes!$D$18,((Observaciones!$F452-0.05*Constantes!$D$18)^2)/(Observaciones!$F452+0.95*Constantes!$D$18),0)</f>
        <v>0</v>
      </c>
      <c r="G453" s="75">
        <f>MAX(0,H452+Observaciones!$F452-F453-Constantes!$D$13)</f>
        <v>0</v>
      </c>
      <c r="H453" s="75">
        <f>H452+Observaciones!$F452-F453-E453-G453-I452</f>
        <v>66.370039934997081</v>
      </c>
      <c r="I453" s="75">
        <f>MAX(0,(H453-Constantes!$D$14)*(1-EXP(-Constantes!$D$22)))</f>
        <v>0.81048123627284963</v>
      </c>
      <c r="J453" s="75">
        <f t="shared" si="77"/>
        <v>261.47241362826844</v>
      </c>
      <c r="K453" s="75">
        <f>MAX(0,(J453-Constantes!$D$13)*(1-EXP(-Constantes!$D$23)))</f>
        <v>1.2880590480041882</v>
      </c>
      <c r="L453" s="75">
        <f t="shared" si="78"/>
        <v>2.0985402842770378</v>
      </c>
      <c r="M453" s="75">
        <f>0.0526*F453*Observaciones!$F452^1.218</f>
        <v>0</v>
      </c>
      <c r="N453" s="75">
        <f>M453*Constantes!$D$35</f>
        <v>0</v>
      </c>
      <c r="O453" s="75">
        <f t="shared" si="79"/>
        <v>0</v>
      </c>
      <c r="P453" s="15"/>
      <c r="Q453" s="74">
        <v>447</v>
      </c>
      <c r="R453" s="140">
        <f>ETo!$I452*((1-Constantes!$E$19)*ETo!$K452+ETo!$L452)</f>
        <v>2.2361888980606053</v>
      </c>
      <c r="S453" s="75">
        <f>MIN(R453*Constantes!$E$17,0.8*(AB452+Observaciones!$F452-Y453-AA453-Constantes!$D$14))</f>
        <v>1.4189978848360805</v>
      </c>
      <c r="T453" s="75">
        <f>IF(Observaciones!$F452&gt;0.05*Constantes!$E$18,((Observaciones!$F452-0.05*Constantes!$E$18)^2)/(Observaciones!$F452+0.95*Constantes!$E$18),0)</f>
        <v>0</v>
      </c>
      <c r="U453" s="75">
        <f>(T453*Escenarios!$E$9*10000)/1000</f>
        <v>0</v>
      </c>
      <c r="V453" s="75">
        <f>(Observaciones!$F452*Constantes!$E$28)/1000</f>
        <v>9.1999999999999993</v>
      </c>
      <c r="W453" s="75">
        <f>(R453*Constantes!$E$28)/1000</f>
        <v>8.9447555922424211</v>
      </c>
      <c r="X453" s="75">
        <f t="shared" si="69"/>
        <v>0.25524440775757817</v>
      </c>
      <c r="Y453" s="75">
        <f>IF(X453&gt;Constantes!$E$29,1000*((X453-Constantes!$E$29)/(Escenarios!$E$9*10000)),0)</f>
        <v>0</v>
      </c>
      <c r="Z453" s="75">
        <f>W453*1000/Escenarios!$E$9/10000+S453</f>
        <v>1.4368873960205653</v>
      </c>
      <c r="AA453" s="75">
        <f>MAX(0,AB452+Observaciones!$F452-Y453-Constantes!$D$13)</f>
        <v>0</v>
      </c>
      <c r="AB453" s="75">
        <f>AB452+Observaciones!$F452-Y453-Z453-AA453-AC452</f>
        <v>66.226173842422355</v>
      </c>
      <c r="AC453" s="75">
        <f>MAX(0,(AB453-Constantes!$D$14)*(1-EXP(-Constantes!$D$22)))</f>
        <v>0.80850058926298762</v>
      </c>
      <c r="AD453" s="75">
        <f t="shared" si="70"/>
        <v>273.94144079965963</v>
      </c>
      <c r="AE453" s="75">
        <f>MAX(0,(AD453-Constantes!$D$13)*(1-EXP(-Constantes!$D$23)))</f>
        <v>1.3741889100862958</v>
      </c>
      <c r="AF453" s="75">
        <f t="shared" si="71"/>
        <v>2.1826894993492836</v>
      </c>
      <c r="AG453" s="75">
        <f>0.0526*Y453*Observaciones!$F452^1.218</f>
        <v>0</v>
      </c>
      <c r="AH453" s="75">
        <f>AG453*Constantes!$E$35</f>
        <v>0</v>
      </c>
      <c r="AI453" s="75">
        <f t="shared" si="72"/>
        <v>0</v>
      </c>
      <c r="AJ453" s="15"/>
      <c r="AK453" s="74">
        <v>447</v>
      </c>
      <c r="AL453" s="140">
        <f>ETo!$I452*((1-Constantes!$F$19)*ETo!$K452+ETo!$L452)</f>
        <v>2.1840097312327962</v>
      </c>
      <c r="AM453" s="75">
        <f>MIN(AL453*Constantes!$F$17,0.8*(AV452+Observaciones!$F452-AS453-AU453-Constantes!$D$14))</f>
        <v>1.3858870293867107</v>
      </c>
      <c r="AN453" s="75">
        <f>IF(Observaciones!$F452&gt;0.05*Constantes!$F$18,((Observaciones!$F452-0.05*Constantes!$F$18)^2)/(Observaciones!$F452+0.95*Constantes!$F$18),0)</f>
        <v>0</v>
      </c>
      <c r="AO453" s="75">
        <f>(AN453*Escenarios!$F$9*10000)/1000</f>
        <v>0</v>
      </c>
      <c r="AP453" s="75">
        <f>(Observaciones!$F452*Constantes!$F$28)/1000</f>
        <v>2.2999999999999998</v>
      </c>
      <c r="AQ453" s="75">
        <f>(AL453*Constantes!$F$28)/1000</f>
        <v>2.1840097312327962</v>
      </c>
      <c r="AR453" s="75">
        <f t="shared" si="73"/>
        <v>0.11599026876720364</v>
      </c>
      <c r="AS453" s="75">
        <f>IF(AR453&gt;Constantes!$F$29,1000*((AR453-Constantes!$F$29)/(Escenarios!$F$9*10000)),0)</f>
        <v>0</v>
      </c>
      <c r="AT453" s="75">
        <f>AQ453*1000/Escenarios!$F$9/10000+AM453</f>
        <v>1.3902550488491763</v>
      </c>
      <c r="AU453" s="75">
        <f>MAX(0,AV452+Observaciones!$F452-AS453-Constantes!$D$13)</f>
        <v>0</v>
      </c>
      <c r="AV453" s="75">
        <f>AV452+Observaciones!$F452-AS453-AT453-AU453-AW452</f>
        <v>66.598859639156714</v>
      </c>
      <c r="AW453" s="75">
        <f>MAX(0,(AV453-Constantes!$D$14)*(1-EXP(-Constantes!$D$22)))</f>
        <v>0.81363146475775738</v>
      </c>
      <c r="AX453" s="75">
        <f t="shared" si="74"/>
        <v>276.78975330653594</v>
      </c>
      <c r="AY453" s="75">
        <f>MAX(0,(AX453-Constantes!$D$13)*(1-EXP(-Constantes!$D$23)))</f>
        <v>1.3938636417242916</v>
      </c>
      <c r="AZ453" s="75">
        <f t="shared" si="75"/>
        <v>2.2074951064820487</v>
      </c>
      <c r="BA453" s="75">
        <f>0.0526*AS453*Observaciones!$F452^1.218</f>
        <v>0</v>
      </c>
      <c r="BB453" s="75">
        <f>BA453*Constantes!$F$35</f>
        <v>0</v>
      </c>
      <c r="BC453" s="75">
        <f t="shared" si="76"/>
        <v>0</v>
      </c>
      <c r="BD453" s="15"/>
      <c r="BE453" s="74">
        <v>447</v>
      </c>
      <c r="BF453" s="75">
        <f>0.0526*Observaciones!$F452^2.218</f>
        <v>0.33365534346892783</v>
      </c>
      <c r="BG453" s="75">
        <f>IF(Observaciones!$F452&gt;0.05*$BK$7,((Observaciones!$F452-0.05*$BK$7)^2)/(Observaciones!$F452+0.95*$BK$7),0)</f>
        <v>9.1701390926697667E-3</v>
      </c>
      <c r="BH453" s="75">
        <f>0.0526*BG453*Observaciones!$F452^1.218</f>
        <v>1.3302895254880757E-3</v>
      </c>
      <c r="BI453" s="28"/>
      <c r="BJ453" s="28"/>
      <c r="BK453" s="103"/>
      <c r="BL453" s="38"/>
    </row>
    <row r="454" spans="2:64" s="2" customFormat="1">
      <c r="B454" s="37"/>
      <c r="C454" s="74">
        <v>448</v>
      </c>
      <c r="D454" s="140">
        <f>ETo!$I453*((1-Constantes!$D$19)*ETo!$K453+ETo!$L453)</f>
        <v>2.2940142415809452</v>
      </c>
      <c r="E454" s="75">
        <f>MIN(D454*Constantes!$D$17,0.8*(H453+Observaciones!$F453-F454-G454-Constantes!$D$14))</f>
        <v>1.4556915828579451</v>
      </c>
      <c r="F454" s="75">
        <f>IF(Observaciones!$F453&gt;0.05*Constantes!$D$18,((Observaciones!$F453-0.05*Constantes!$D$18)^2)/(Observaciones!$F453+0.95*Constantes!$D$18),0)</f>
        <v>0</v>
      </c>
      <c r="G454" s="75">
        <f>MAX(0,H453+Observaciones!$F453-F454-Constantes!$D$13)</f>
        <v>0</v>
      </c>
      <c r="H454" s="75">
        <f>H453+Observaciones!$F453-F454-E454-G454-I453</f>
        <v>64.103867115866279</v>
      </c>
      <c r="I454" s="75">
        <f>MAX(0,(H454-Constantes!$D$14)*(1-EXP(-Constantes!$D$22)))</f>
        <v>0.77928216540275863</v>
      </c>
      <c r="J454" s="75">
        <f t="shared" si="77"/>
        <v>260.18435458026426</v>
      </c>
      <c r="K454" s="75">
        <f>MAX(0,(J454-Constantes!$D$13)*(1-EXP(-Constantes!$D$23)))</f>
        <v>1.2791617742527321</v>
      </c>
      <c r="L454" s="75">
        <f t="shared" si="78"/>
        <v>2.0584439396554908</v>
      </c>
      <c r="M454" s="75">
        <f>0.0526*F454*Observaciones!$F453^1.218</f>
        <v>0</v>
      </c>
      <c r="N454" s="75">
        <f>M454*Constantes!$D$35</f>
        <v>0</v>
      </c>
      <c r="O454" s="75">
        <f t="shared" si="79"/>
        <v>0</v>
      </c>
      <c r="P454" s="15"/>
      <c r="Q454" s="74">
        <v>448</v>
      </c>
      <c r="R454" s="140">
        <f>ETo!$I453*((1-Constantes!$E$19)*ETo!$K453+ETo!$L453)</f>
        <v>2.2940142415809452</v>
      </c>
      <c r="S454" s="75">
        <f>MIN(R454*Constantes!$E$17,0.8*(AB453+Observaciones!$F453-Y454-AA454-Constantes!$D$14))</f>
        <v>1.4556915828579451</v>
      </c>
      <c r="T454" s="75">
        <f>IF(Observaciones!$F453&gt;0.05*Constantes!$E$18,((Observaciones!$F453-0.05*Constantes!$E$18)^2)/(Observaciones!$F453+0.95*Constantes!$E$18),0)</f>
        <v>0</v>
      </c>
      <c r="U454" s="75">
        <f>(T454*Escenarios!$E$9*10000)/1000</f>
        <v>0</v>
      </c>
      <c r="V454" s="75">
        <f>(Observaciones!$F453*Constantes!$E$28)/1000</f>
        <v>0</v>
      </c>
      <c r="W454" s="75">
        <f>(R454*Constantes!$E$28)/1000</f>
        <v>9.176056966323781</v>
      </c>
      <c r="X454" s="75">
        <f t="shared" si="69"/>
        <v>0</v>
      </c>
      <c r="Y454" s="75">
        <f>IF(X454&gt;Constantes!$E$29,1000*((X454-Constantes!$E$29)/(Escenarios!$E$9*10000)),0)</f>
        <v>0</v>
      </c>
      <c r="Z454" s="75">
        <f>W454*1000/Escenarios!$E$9/10000+S454</f>
        <v>1.4740436967905926</v>
      </c>
      <c r="AA454" s="75">
        <f>MAX(0,AB453+Observaciones!$F453-Y454-Constantes!$D$13)</f>
        <v>0</v>
      </c>
      <c r="AB454" s="75">
        <f>AB453+Observaciones!$F453-Y454-Z454-AA454-AC453</f>
        <v>63.943629556368776</v>
      </c>
      <c r="AC454" s="75">
        <f>MAX(0,(AB454-Constantes!$D$14)*(1-EXP(-Constantes!$D$22)))</f>
        <v>0.77707612756989353</v>
      </c>
      <c r="AD454" s="75">
        <f t="shared" si="70"/>
        <v>272.56725188957336</v>
      </c>
      <c r="AE454" s="75">
        <f>MAX(0,(AD454-Constantes!$D$13)*(1-EXP(-Constantes!$D$23)))</f>
        <v>1.3646966939195004</v>
      </c>
      <c r="AF454" s="75">
        <f t="shared" si="71"/>
        <v>2.1417728214893939</v>
      </c>
      <c r="AG454" s="75">
        <f>0.0526*Y454*Observaciones!$F453^1.218</f>
        <v>0</v>
      </c>
      <c r="AH454" s="75">
        <f>AG454*Constantes!$E$35</f>
        <v>0</v>
      </c>
      <c r="AI454" s="75">
        <f t="shared" si="72"/>
        <v>0</v>
      </c>
      <c r="AJ454" s="15"/>
      <c r="AK454" s="74">
        <v>448</v>
      </c>
      <c r="AL454" s="140">
        <f>ETo!$I453*((1-Constantes!$F$19)*ETo!$K453+ETo!$L453)</f>
        <v>2.2406020242523481</v>
      </c>
      <c r="AM454" s="75">
        <f>MIN(AL454*Constantes!$F$17,0.8*(AV453+Observaciones!$F453-AS454-AU454-Constantes!$D$14))</f>
        <v>1.4217982818584558</v>
      </c>
      <c r="AN454" s="75">
        <f>IF(Observaciones!$F453&gt;0.05*Constantes!$F$18,((Observaciones!$F453-0.05*Constantes!$F$18)^2)/(Observaciones!$F453+0.95*Constantes!$F$18),0)</f>
        <v>0</v>
      </c>
      <c r="AO454" s="75">
        <f>(AN454*Escenarios!$F$9*10000)/1000</f>
        <v>0</v>
      </c>
      <c r="AP454" s="75">
        <f>(Observaciones!$F453*Constantes!$F$28)/1000</f>
        <v>0</v>
      </c>
      <c r="AQ454" s="75">
        <f>(AL454*Constantes!$F$28)/1000</f>
        <v>2.2406020242523481</v>
      </c>
      <c r="AR454" s="75">
        <f t="shared" si="73"/>
        <v>0</v>
      </c>
      <c r="AS454" s="75">
        <f>IF(AR454&gt;Constantes!$F$29,1000*((AR454-Constantes!$F$29)/(Escenarios!$F$9*10000)),0)</f>
        <v>0</v>
      </c>
      <c r="AT454" s="75">
        <f>AQ454*1000/Escenarios!$F$9/10000+AM454</f>
        <v>1.4262794859069605</v>
      </c>
      <c r="AU454" s="75">
        <f>MAX(0,AV453+Observaciones!$F453-AS454-Constantes!$D$13)</f>
        <v>0</v>
      </c>
      <c r="AV454" s="75">
        <f>AV453+Observaciones!$F453-AS454-AT454-AU454-AW453</f>
        <v>64.358948688491992</v>
      </c>
      <c r="AW454" s="75">
        <f>MAX(0,(AV454-Constantes!$D$14)*(1-EXP(-Constantes!$D$22)))</f>
        <v>0.78279394879139552</v>
      </c>
      <c r="AX454" s="75">
        <f t="shared" si="74"/>
        <v>275.39588966481165</v>
      </c>
      <c r="AY454" s="75">
        <f>MAX(0,(AX454-Constantes!$D$13)*(1-EXP(-Constantes!$D$23)))</f>
        <v>1.3842355222589313</v>
      </c>
      <c r="AZ454" s="75">
        <f t="shared" si="75"/>
        <v>2.1670294710503271</v>
      </c>
      <c r="BA454" s="75">
        <f>0.0526*AS454*Observaciones!$F453^1.218</f>
        <v>0</v>
      </c>
      <c r="BB454" s="75">
        <f>BA454*Constantes!$F$35</f>
        <v>0</v>
      </c>
      <c r="BC454" s="75">
        <f t="shared" si="76"/>
        <v>0</v>
      </c>
      <c r="BD454" s="15"/>
      <c r="BE454" s="74">
        <v>448</v>
      </c>
      <c r="BF454" s="75">
        <f>0.0526*Observaciones!$F453^2.218</f>
        <v>0</v>
      </c>
      <c r="BG454" s="75">
        <f>IF(Observaciones!$F453&gt;0.05*$BK$7,((Observaciones!$F453-0.05*$BK$7)^2)/(Observaciones!$F453+0.95*$BK$7),0)</f>
        <v>0</v>
      </c>
      <c r="BH454" s="75">
        <f>0.0526*BG454*Observaciones!$F453^1.218</f>
        <v>0</v>
      </c>
      <c r="BI454" s="28"/>
      <c r="BJ454" s="28"/>
      <c r="BK454" s="103"/>
      <c r="BL454" s="38"/>
    </row>
    <row r="455" spans="2:64" s="2" customFormat="1">
      <c r="B455" s="37"/>
      <c r="C455" s="74">
        <v>449</v>
      </c>
      <c r="D455" s="140">
        <f>ETo!$I454*((1-Constantes!$D$19)*ETo!$K454+ETo!$L454)</f>
        <v>2.3857596835736077</v>
      </c>
      <c r="E455" s="75">
        <f>MIN(D455*Constantes!$D$17,0.8*(H454+Observaciones!$F454-F455-G455-Constantes!$D$14))</f>
        <v>1.5139096467450557</v>
      </c>
      <c r="F455" s="75">
        <f>IF(Observaciones!$F454&gt;0.05*Constantes!$D$18,((Observaciones!$F454-0.05*Constantes!$D$18)^2)/(Observaciones!$F454+0.95*Constantes!$D$18),0)</f>
        <v>0</v>
      </c>
      <c r="G455" s="75">
        <f>MAX(0,H454+Observaciones!$F454-F455-Constantes!$D$13)</f>
        <v>0</v>
      </c>
      <c r="H455" s="75">
        <f>H454+Observaciones!$F454-F455-E455-G455-I454</f>
        <v>61.810675303718462</v>
      </c>
      <c r="I455" s="75">
        <f>MAX(0,(H455-Constantes!$D$14)*(1-EXP(-Constantes!$D$22)))</f>
        <v>0.74771111607151053</v>
      </c>
      <c r="J455" s="75">
        <f t="shared" si="77"/>
        <v>258.90519280601154</v>
      </c>
      <c r="K455" s="75">
        <f>MAX(0,(J455-Constantes!$D$13)*(1-EXP(-Constantes!$D$23)))</f>
        <v>1.2703259584603124</v>
      </c>
      <c r="L455" s="75">
        <f t="shared" si="78"/>
        <v>2.018037074531823</v>
      </c>
      <c r="M455" s="75">
        <f>0.0526*F455*Observaciones!$F454^1.218</f>
        <v>0</v>
      </c>
      <c r="N455" s="75">
        <f>M455*Constantes!$D$35</f>
        <v>0</v>
      </c>
      <c r="O455" s="75">
        <f t="shared" si="79"/>
        <v>0</v>
      </c>
      <c r="P455" s="15"/>
      <c r="Q455" s="74">
        <v>449</v>
      </c>
      <c r="R455" s="140">
        <f>ETo!$I454*((1-Constantes!$E$19)*ETo!$K454+ETo!$L454)</f>
        <v>2.3857596835736077</v>
      </c>
      <c r="S455" s="75">
        <f>MIN(R455*Constantes!$E$17,0.8*(AB454+Observaciones!$F454-Y455-AA455-Constantes!$D$14))</f>
        <v>1.5139096467450557</v>
      </c>
      <c r="T455" s="75">
        <f>IF(Observaciones!$F454&gt;0.05*Constantes!$E$18,((Observaciones!$F454-0.05*Constantes!$E$18)^2)/(Observaciones!$F454+0.95*Constantes!$E$18),0)</f>
        <v>0</v>
      </c>
      <c r="U455" s="75">
        <f>(T455*Escenarios!$E$9*10000)/1000</f>
        <v>0</v>
      </c>
      <c r="V455" s="75">
        <f>(Observaciones!$F454*Constantes!$E$28)/1000</f>
        <v>0</v>
      </c>
      <c r="W455" s="75">
        <f>(R455*Constantes!$E$28)/1000</f>
        <v>9.5430387342944307</v>
      </c>
      <c r="X455" s="75">
        <f t="shared" si="69"/>
        <v>0</v>
      </c>
      <c r="Y455" s="75">
        <f>IF(X455&gt;Constantes!$E$29,1000*((X455-Constantes!$E$29)/(Escenarios!$E$9*10000)),0)</f>
        <v>0</v>
      </c>
      <c r="Z455" s="75">
        <f>W455*1000/Escenarios!$E$9/10000+S455</f>
        <v>1.5329957242136445</v>
      </c>
      <c r="AA455" s="75">
        <f>MAX(0,AB454+Observaciones!$F454-Y455-Constantes!$D$13)</f>
        <v>0</v>
      </c>
      <c r="AB455" s="75">
        <f>AB454+Observaciones!$F454-Y455-Z455-AA455-AC454</f>
        <v>61.633557704585243</v>
      </c>
      <c r="AC455" s="75">
        <f>MAX(0,(AB455-Constantes!$D$14)*(1-EXP(-Constantes!$D$22)))</f>
        <v>0.74527268574481675</v>
      </c>
      <c r="AD455" s="75">
        <f t="shared" si="70"/>
        <v>271.20255519565387</v>
      </c>
      <c r="AE455" s="75">
        <f>MAX(0,(AD455-Constantes!$D$13)*(1-EXP(-Constantes!$D$23)))</f>
        <v>1.3552700452791895</v>
      </c>
      <c r="AF455" s="75">
        <f t="shared" si="71"/>
        <v>2.1005427310240061</v>
      </c>
      <c r="AG455" s="75">
        <f>0.0526*Y455*Observaciones!$F454^1.218</f>
        <v>0</v>
      </c>
      <c r="AH455" s="75">
        <f>AG455*Constantes!$E$35</f>
        <v>0</v>
      </c>
      <c r="AI455" s="75">
        <f t="shared" si="72"/>
        <v>0</v>
      </c>
      <c r="AJ455" s="15"/>
      <c r="AK455" s="74">
        <v>449</v>
      </c>
      <c r="AL455" s="140">
        <f>ETo!$I454*((1-Constantes!$F$19)*ETo!$K454+ETo!$L454)</f>
        <v>2.3305068306785754</v>
      </c>
      <c r="AM455" s="75">
        <f>MIN(AL455*Constantes!$F$17,0.8*(AV454+Observaciones!$F454-AS455-AU455-Constantes!$D$14))</f>
        <v>1.4788483505114469</v>
      </c>
      <c r="AN455" s="75">
        <f>IF(Observaciones!$F454&gt;0.05*Constantes!$F$18,((Observaciones!$F454-0.05*Constantes!$F$18)^2)/(Observaciones!$F454+0.95*Constantes!$F$18),0)</f>
        <v>0</v>
      </c>
      <c r="AO455" s="75">
        <f>(AN455*Escenarios!$F$9*10000)/1000</f>
        <v>0</v>
      </c>
      <c r="AP455" s="75">
        <f>(Observaciones!$F454*Constantes!$F$28)/1000</f>
        <v>0</v>
      </c>
      <c r="AQ455" s="75">
        <f>(AL455*Constantes!$F$28)/1000</f>
        <v>2.3305068306785754</v>
      </c>
      <c r="AR455" s="75">
        <f t="shared" si="73"/>
        <v>0</v>
      </c>
      <c r="AS455" s="75">
        <f>IF(AR455&gt;Constantes!$F$29,1000*((AR455-Constantes!$F$29)/(Escenarios!$F$9*10000)),0)</f>
        <v>0</v>
      </c>
      <c r="AT455" s="75">
        <f>AQ455*1000/Escenarios!$F$9/10000+AM455</f>
        <v>1.4835093641728041</v>
      </c>
      <c r="AU455" s="75">
        <f>MAX(0,AV454+Observaciones!$F454-AS455-Constantes!$D$13)</f>
        <v>0</v>
      </c>
      <c r="AV455" s="75">
        <f>AV454+Observaciones!$F454-AS455-AT455-AU455-AW454</f>
        <v>62.092645375527795</v>
      </c>
      <c r="AW455" s="75">
        <f>MAX(0,(AV455-Constantes!$D$14)*(1-EXP(-Constantes!$D$22)))</f>
        <v>0.75159308137413827</v>
      </c>
      <c r="AX455" s="75">
        <f t="shared" si="74"/>
        <v>274.01165414255274</v>
      </c>
      <c r="AY455" s="75">
        <f>MAX(0,(AX455-Constantes!$D$13)*(1-EXP(-Constantes!$D$23)))</f>
        <v>1.3746739090727111</v>
      </c>
      <c r="AZ455" s="75">
        <f t="shared" si="75"/>
        <v>2.1262669904468492</v>
      </c>
      <c r="BA455" s="75">
        <f>0.0526*AS455*Observaciones!$F454^1.218</f>
        <v>0</v>
      </c>
      <c r="BB455" s="75">
        <f>BA455*Constantes!$F$35</f>
        <v>0</v>
      </c>
      <c r="BC455" s="75">
        <f t="shared" si="76"/>
        <v>0</v>
      </c>
      <c r="BD455" s="15"/>
      <c r="BE455" s="74">
        <v>449</v>
      </c>
      <c r="BF455" s="75">
        <f>0.0526*Observaciones!$F454^2.218</f>
        <v>0</v>
      </c>
      <c r="BG455" s="75">
        <f>IF(Observaciones!$F454&gt;0.05*$BK$7,((Observaciones!$F454-0.05*$BK$7)^2)/(Observaciones!$F454+0.95*$BK$7),0)</f>
        <v>0</v>
      </c>
      <c r="BH455" s="75">
        <f>0.0526*BG455*Observaciones!$F454^1.218</f>
        <v>0</v>
      </c>
      <c r="BI455" s="28"/>
      <c r="BJ455" s="28"/>
      <c r="BK455" s="103"/>
      <c r="BL455" s="38"/>
    </row>
    <row r="456" spans="2:64" s="2" customFormat="1">
      <c r="B456" s="37"/>
      <c r="C456" s="74">
        <v>450</v>
      </c>
      <c r="D456" s="140">
        <f>ETo!$I455*((1-Constantes!$D$19)*ETo!$K455+ETo!$L455)</f>
        <v>2.3229518652645771</v>
      </c>
      <c r="E456" s="75">
        <f>MIN(D456*Constantes!$D$17,0.8*(H455+Observaciones!$F455-F456-G456-Constantes!$D$14))</f>
        <v>1.474054265382158</v>
      </c>
      <c r="F456" s="75">
        <f>IF(Observaciones!$F455&gt;0.05*Constantes!$D$18,((Observaciones!$F455-0.05*Constantes!$D$18)^2)/(Observaciones!$F455+0.95*Constantes!$D$18),0)</f>
        <v>0</v>
      </c>
      <c r="G456" s="75">
        <f>MAX(0,H455+Observaciones!$F455-F456-Constantes!$D$13)</f>
        <v>0</v>
      </c>
      <c r="H456" s="75">
        <f>H455+Observaciones!$F455-F456-E456-G456-I455</f>
        <v>59.58890992226479</v>
      </c>
      <c r="I456" s="75">
        <f>MAX(0,(H456-Constantes!$D$14)*(1-EXP(-Constantes!$D$22)))</f>
        <v>0.71712341551861325</v>
      </c>
      <c r="J456" s="75">
        <f t="shared" si="77"/>
        <v>257.63486684755122</v>
      </c>
      <c r="K456" s="75">
        <f>MAX(0,(J456-Constantes!$D$13)*(1-EXP(-Constantes!$D$23)))</f>
        <v>1.261551176105796</v>
      </c>
      <c r="L456" s="75">
        <f t="shared" si="78"/>
        <v>1.9786745916244093</v>
      </c>
      <c r="M456" s="75">
        <f>0.0526*F456*Observaciones!$F455^1.218</f>
        <v>0</v>
      </c>
      <c r="N456" s="75">
        <f>M456*Constantes!$D$35</f>
        <v>0</v>
      </c>
      <c r="O456" s="75">
        <f t="shared" si="79"/>
        <v>0</v>
      </c>
      <c r="P456" s="15"/>
      <c r="Q456" s="74">
        <v>450</v>
      </c>
      <c r="R456" s="140">
        <f>ETo!$I455*((1-Constantes!$E$19)*ETo!$K455+ETo!$L455)</f>
        <v>2.3229518652645771</v>
      </c>
      <c r="S456" s="75">
        <f>MIN(R456*Constantes!$E$17,0.8*(AB455+Observaciones!$F455-Y456-AA456-Constantes!$D$14))</f>
        <v>1.474054265382158</v>
      </c>
      <c r="T456" s="75">
        <f>IF(Observaciones!$F455&gt;0.05*Constantes!$E$18,((Observaciones!$F455-0.05*Constantes!$E$18)^2)/(Observaciones!$F455+0.95*Constantes!$E$18),0)</f>
        <v>0</v>
      </c>
      <c r="U456" s="75">
        <f>(T456*Escenarios!$E$9*10000)/1000</f>
        <v>0</v>
      </c>
      <c r="V456" s="75">
        <f>(Observaciones!$F455*Constantes!$E$28)/1000</f>
        <v>0</v>
      </c>
      <c r="W456" s="75">
        <f>(R456*Constantes!$E$28)/1000</f>
        <v>9.2918074610583083</v>
      </c>
      <c r="X456" s="75">
        <f t="shared" ref="X456:X519" si="80">MAX(0,U456+V456-W456)</f>
        <v>0</v>
      </c>
      <c r="Y456" s="75">
        <f>IF(X456&gt;Constantes!$E$29,1000*((X456-Constantes!$E$29)/(Escenarios!$E$9*10000)),0)</f>
        <v>0</v>
      </c>
      <c r="Z456" s="75">
        <f>W456*1000/Escenarios!$E$9/10000+S456</f>
        <v>1.4926378803042746</v>
      </c>
      <c r="AA456" s="75">
        <f>MAX(0,AB455+Observaciones!$F455-Y456-Constantes!$D$13)</f>
        <v>0</v>
      </c>
      <c r="AB456" s="75">
        <f>AB455+Observaciones!$F455-Y456-Z456-AA456-AC455</f>
        <v>59.395647138536155</v>
      </c>
      <c r="AC456" s="75">
        <f>MAX(0,(AB456-Constantes!$D$14)*(1-EXP(-Constantes!$D$22)))</f>
        <v>0.71446270966458514</v>
      </c>
      <c r="AD456" s="75">
        <f t="shared" ref="AD456:AD519" si="81">AD455+AA456-AE455</f>
        <v>269.84728515037466</v>
      </c>
      <c r="AE456" s="75">
        <f>MAX(0,(AD456-Constantes!$D$13)*(1-EXP(-Constantes!$D$23)))</f>
        <v>1.3459085112573748</v>
      </c>
      <c r="AF456" s="75">
        <f t="shared" ref="AF456:AF519" si="82">Y456+AC456+AE456</f>
        <v>2.0603712209219598</v>
      </c>
      <c r="AG456" s="75">
        <f>0.0526*Y456*Observaciones!$F455^1.218</f>
        <v>0</v>
      </c>
      <c r="AH456" s="75">
        <f>AG456*Constantes!$E$35</f>
        <v>0</v>
      </c>
      <c r="AI456" s="75">
        <f t="shared" ref="AI456:AI519" si="83">AH456*1000000/(AF456/1000*10000)</f>
        <v>0</v>
      </c>
      <c r="AJ456" s="15"/>
      <c r="AK456" s="74">
        <v>450</v>
      </c>
      <c r="AL456" s="140">
        <f>ETo!$I455*((1-Constantes!$F$19)*ETo!$K455+ETo!$L455)</f>
        <v>2.2688975328331598</v>
      </c>
      <c r="AM456" s="75">
        <f>MIN(AL456*Constantes!$F$17,0.8*(AV455+Observaciones!$F455-AS456-AU456-Constantes!$D$14))</f>
        <v>1.4397535032895949</v>
      </c>
      <c r="AN456" s="75">
        <f>IF(Observaciones!$F455&gt;0.05*Constantes!$F$18,((Observaciones!$F455-0.05*Constantes!$F$18)^2)/(Observaciones!$F455+0.95*Constantes!$F$18),0)</f>
        <v>0</v>
      </c>
      <c r="AO456" s="75">
        <f>(AN456*Escenarios!$F$9*10000)/1000</f>
        <v>0</v>
      </c>
      <c r="AP456" s="75">
        <f>(Observaciones!$F455*Constantes!$F$28)/1000</f>
        <v>0</v>
      </c>
      <c r="AQ456" s="75">
        <f>(AL456*Constantes!$F$28)/1000</f>
        <v>2.2688975328331598</v>
      </c>
      <c r="AR456" s="75">
        <f t="shared" ref="AR456:AR519" si="84">MAX(0,AO456+AP456-AQ456)</f>
        <v>0</v>
      </c>
      <c r="AS456" s="75">
        <f>IF(AR456&gt;Constantes!$F$29,1000*((AR456-Constantes!$F$29)/(Escenarios!$F$9*10000)),0)</f>
        <v>0</v>
      </c>
      <c r="AT456" s="75">
        <f>AQ456*1000/Escenarios!$F$9/10000+AM456</f>
        <v>1.4442912983552614</v>
      </c>
      <c r="AU456" s="75">
        <f>MAX(0,AV455+Observaciones!$F455-AS456-Constantes!$D$13)</f>
        <v>0</v>
      </c>
      <c r="AV456" s="75">
        <f>AV455+Observaciones!$F455-AS456-AT456-AU456-AW455</f>
        <v>59.896760995798395</v>
      </c>
      <c r="AW456" s="75">
        <f>MAX(0,(AV456-Constantes!$D$14)*(1-EXP(-Constantes!$D$22)))</f>
        <v>0.72136169221998703</v>
      </c>
      <c r="AX456" s="75">
        <f t="shared" ref="AX456:AX519" si="85">AX455+AU456-AY455</f>
        <v>272.63698023348002</v>
      </c>
      <c r="AY456" s="75">
        <f>MAX(0,(AX456-Constantes!$D$13)*(1-EXP(-Constantes!$D$23)))</f>
        <v>1.3651783427732036</v>
      </c>
      <c r="AZ456" s="75">
        <f t="shared" ref="AZ456:AZ519" si="86">AS456+AW456+AY456</f>
        <v>2.0865400349931909</v>
      </c>
      <c r="BA456" s="75">
        <f>0.0526*AS456*Observaciones!$F455^1.218</f>
        <v>0</v>
      </c>
      <c r="BB456" s="75">
        <f>BA456*Constantes!$F$35</f>
        <v>0</v>
      </c>
      <c r="BC456" s="75">
        <f t="shared" ref="BC456:BC519" si="87">BB456*1000000/(AZ456/1000*10000)</f>
        <v>0</v>
      </c>
      <c r="BD456" s="15"/>
      <c r="BE456" s="74">
        <v>450</v>
      </c>
      <c r="BF456" s="75">
        <f>0.0526*Observaciones!$F455^2.218</f>
        <v>0</v>
      </c>
      <c r="BG456" s="75">
        <f>IF(Observaciones!$F455&gt;0.05*$BK$7,((Observaciones!$F455-0.05*$BK$7)^2)/(Observaciones!$F455+0.95*$BK$7),0)</f>
        <v>0</v>
      </c>
      <c r="BH456" s="75">
        <f>0.0526*BG456*Observaciones!$F455^1.218</f>
        <v>0</v>
      </c>
      <c r="BI456" s="28"/>
      <c r="BJ456" s="28"/>
      <c r="BK456" s="103"/>
      <c r="BL456" s="38"/>
    </row>
    <row r="457" spans="2:64" s="2" customFormat="1">
      <c r="B457" s="37"/>
      <c r="C457" s="74">
        <v>451</v>
      </c>
      <c r="D457" s="140">
        <f>ETo!$I456*((1-Constantes!$D$19)*ETo!$K456+ETo!$L456)</f>
        <v>2.3431068058058497</v>
      </c>
      <c r="E457" s="75">
        <f>MIN(D457*Constantes!$D$17,0.8*(H456+Observaciones!$F456-F457-G457-Constantes!$D$14))</f>
        <v>1.4868438011954637</v>
      </c>
      <c r="F457" s="75">
        <f>IF(Observaciones!$F456&gt;0.05*Constantes!$D$18,((Observaciones!$F456-0.05*Constantes!$D$18)^2)/(Observaciones!$F456+0.95*Constantes!$D$18),0)</f>
        <v>0</v>
      </c>
      <c r="G457" s="75">
        <f>MAX(0,H456+Observaciones!$F456-F457-Constantes!$D$13)</f>
        <v>0</v>
      </c>
      <c r="H457" s="75">
        <f>H456+Observaciones!$F456-F457-E457-G457-I456</f>
        <v>57.384942705550714</v>
      </c>
      <c r="I457" s="75">
        <f>MAX(0,(H457-Constantes!$D$14)*(1-EXP(-Constantes!$D$22)))</f>
        <v>0.68678074755916196</v>
      </c>
      <c r="J457" s="75">
        <f t="shared" si="77"/>
        <v>256.37331567144543</v>
      </c>
      <c r="K457" s="75">
        <f>MAX(0,(J457-Constantes!$D$13)*(1-EXP(-Constantes!$D$23)))</f>
        <v>1.2528370056004325</v>
      </c>
      <c r="L457" s="75">
        <f t="shared" si="78"/>
        <v>1.9396177531595944</v>
      </c>
      <c r="M457" s="75">
        <f>0.0526*F457*Observaciones!$F456^1.218</f>
        <v>0</v>
      </c>
      <c r="N457" s="75">
        <f>M457*Constantes!$D$35</f>
        <v>0</v>
      </c>
      <c r="O457" s="75">
        <f t="shared" si="79"/>
        <v>0</v>
      </c>
      <c r="P457" s="15"/>
      <c r="Q457" s="74">
        <v>451</v>
      </c>
      <c r="R457" s="140">
        <f>ETo!$I456*((1-Constantes!$E$19)*ETo!$K456+ETo!$L456)</f>
        <v>2.3431068058058497</v>
      </c>
      <c r="S457" s="75">
        <f>MIN(R457*Constantes!$E$17,0.8*(AB456+Observaciones!$F456-Y457-AA457-Constantes!$D$14))</f>
        <v>1.4868438011954637</v>
      </c>
      <c r="T457" s="75">
        <f>IF(Observaciones!$F456&gt;0.05*Constantes!$E$18,((Observaciones!$F456-0.05*Constantes!$E$18)^2)/(Observaciones!$F456+0.95*Constantes!$E$18),0)</f>
        <v>0</v>
      </c>
      <c r="U457" s="75">
        <f>(T457*Escenarios!$E$9*10000)/1000</f>
        <v>0</v>
      </c>
      <c r="V457" s="75">
        <f>(Observaciones!$F456*Constantes!$E$28)/1000</f>
        <v>0</v>
      </c>
      <c r="W457" s="75">
        <f>(R457*Constantes!$E$28)/1000</f>
        <v>9.3724272232233989</v>
      </c>
      <c r="X457" s="75">
        <f t="shared" si="80"/>
        <v>0</v>
      </c>
      <c r="Y457" s="75">
        <f>IF(X457&gt;Constantes!$E$29,1000*((X457-Constantes!$E$29)/(Escenarios!$E$9*10000)),0)</f>
        <v>0</v>
      </c>
      <c r="Z457" s="75">
        <f>W457*1000/Escenarios!$E$9/10000+S457</f>
        <v>1.5055886556419105</v>
      </c>
      <c r="AA457" s="75">
        <f>MAX(0,AB456+Observaciones!$F456-Y457-Constantes!$D$13)</f>
        <v>0</v>
      </c>
      <c r="AB457" s="75">
        <f>AB456+Observaciones!$F456-Y457-Z457-AA457-AC456</f>
        <v>57.175595773229659</v>
      </c>
      <c r="AC457" s="75">
        <f>MAX(0,(AB457-Constantes!$D$14)*(1-EXP(-Constantes!$D$22)))</f>
        <v>0.68389860647848932</v>
      </c>
      <c r="AD457" s="75">
        <f t="shared" si="81"/>
        <v>268.50137663911727</v>
      </c>
      <c r="AE457" s="75">
        <f>MAX(0,(AD457-Constantes!$D$13)*(1-EXP(-Constantes!$D$23)))</f>
        <v>1.3366116420745322</v>
      </c>
      <c r="AF457" s="75">
        <f t="shared" si="82"/>
        <v>2.0205102485530215</v>
      </c>
      <c r="AG457" s="75">
        <f>0.0526*Y457*Observaciones!$F456^1.218</f>
        <v>0</v>
      </c>
      <c r="AH457" s="75">
        <f>AG457*Constantes!$E$35</f>
        <v>0</v>
      </c>
      <c r="AI457" s="75">
        <f t="shared" si="83"/>
        <v>0</v>
      </c>
      <c r="AJ457" s="15"/>
      <c r="AK457" s="74">
        <v>451</v>
      </c>
      <c r="AL457" s="140">
        <f>ETo!$I456*((1-Constantes!$F$19)*ETo!$K456+ETo!$L456)</f>
        <v>2.2886289014758776</v>
      </c>
      <c r="AM457" s="75">
        <f>MIN(AL457*Constantes!$F$17,0.8*(AV456+Observaciones!$F456-AS457-AU457-Constantes!$D$14))</f>
        <v>1.4522742569670772</v>
      </c>
      <c r="AN457" s="75">
        <f>IF(Observaciones!$F456&gt;0.05*Constantes!$F$18,((Observaciones!$F456-0.05*Constantes!$F$18)^2)/(Observaciones!$F456+0.95*Constantes!$F$18),0)</f>
        <v>0</v>
      </c>
      <c r="AO457" s="75">
        <f>(AN457*Escenarios!$F$9*10000)/1000</f>
        <v>0</v>
      </c>
      <c r="AP457" s="75">
        <f>(Observaciones!$F456*Constantes!$F$28)/1000</f>
        <v>0</v>
      </c>
      <c r="AQ457" s="75">
        <f>(AL457*Constantes!$F$28)/1000</f>
        <v>2.2886289014758776</v>
      </c>
      <c r="AR457" s="75">
        <f t="shared" si="84"/>
        <v>0</v>
      </c>
      <c r="AS457" s="75">
        <f>IF(AR457&gt;Constantes!$F$29,1000*((AR457-Constantes!$F$29)/(Escenarios!$F$9*10000)),0)</f>
        <v>0</v>
      </c>
      <c r="AT457" s="75">
        <f>AQ457*1000/Escenarios!$F$9/10000+AM457</f>
        <v>1.4568515147700289</v>
      </c>
      <c r="AU457" s="75">
        <f>MAX(0,AV456+Observaciones!$F456-AS457-Constantes!$D$13)</f>
        <v>0</v>
      </c>
      <c r="AV457" s="75">
        <f>AV456+Observaciones!$F456-AS457-AT457-AU457-AW456</f>
        <v>57.71854778880838</v>
      </c>
      <c r="AW457" s="75">
        <f>MAX(0,(AV457-Constantes!$D$14)*(1-EXP(-Constantes!$D$22)))</f>
        <v>0.69137358732288778</v>
      </c>
      <c r="AX457" s="75">
        <f t="shared" si="85"/>
        <v>271.2718018907068</v>
      </c>
      <c r="AY457" s="75">
        <f>MAX(0,(AX457-Constantes!$D$13)*(1-EXP(-Constantes!$D$23)))</f>
        <v>1.3557483671412378</v>
      </c>
      <c r="AZ457" s="75">
        <f t="shared" si="86"/>
        <v>2.0471219544641257</v>
      </c>
      <c r="BA457" s="75">
        <f>0.0526*AS457*Observaciones!$F456^1.218</f>
        <v>0</v>
      </c>
      <c r="BB457" s="75">
        <f>BA457*Constantes!$F$35</f>
        <v>0</v>
      </c>
      <c r="BC457" s="75">
        <f t="shared" si="87"/>
        <v>0</v>
      </c>
      <c r="BD457" s="15"/>
      <c r="BE457" s="74">
        <v>451</v>
      </c>
      <c r="BF457" s="75">
        <f>0.0526*Observaciones!$F456^2.218</f>
        <v>0</v>
      </c>
      <c r="BG457" s="75">
        <f>IF(Observaciones!$F456&gt;0.05*$BK$7,((Observaciones!$F456-0.05*$BK$7)^2)/(Observaciones!$F456+0.95*$BK$7),0)</f>
        <v>0</v>
      </c>
      <c r="BH457" s="75">
        <f>0.0526*BG457*Observaciones!$F456^1.218</f>
        <v>0</v>
      </c>
      <c r="BI457" s="28"/>
      <c r="BJ457" s="28"/>
      <c r="BK457" s="103"/>
      <c r="BL457" s="38"/>
    </row>
    <row r="458" spans="2:64" s="2" customFormat="1">
      <c r="B458" s="37"/>
      <c r="C458" s="74">
        <v>452</v>
      </c>
      <c r="D458" s="140">
        <f>ETo!$I457*((1-Constantes!$D$19)*ETo!$K457+ETo!$L457)</f>
        <v>2.2684366756094789</v>
      </c>
      <c r="E458" s="75">
        <f>MIN(D458*Constantes!$D$17,0.8*(H457+Observaciones!$F457-F458-G458-Constantes!$D$14))</f>
        <v>1.4394610613468852</v>
      </c>
      <c r="F458" s="75">
        <f>IF(Observaciones!$F457&gt;0.05*Constantes!$D$18,((Observaciones!$F457-0.05*Constantes!$D$18)^2)/(Observaciones!$F457+0.95*Constantes!$D$18),0)</f>
        <v>0.49684089717510183</v>
      </c>
      <c r="G458" s="75">
        <f>MAX(0,H457+Observaciones!$F457-F458-Constantes!$D$13)</f>
        <v>0</v>
      </c>
      <c r="H458" s="75">
        <f>H457+Observaciones!$F457-F458-E458-G458-I457</f>
        <v>66.461859999469553</v>
      </c>
      <c r="I458" s="75">
        <f>MAX(0,(H458-Constantes!$D$14)*(1-EXP(-Constantes!$D$22)))</f>
        <v>0.81174535023388095</v>
      </c>
      <c r="J458" s="75">
        <f t="shared" si="77"/>
        <v>255.12047866584498</v>
      </c>
      <c r="K458" s="75">
        <f>MAX(0,(J458-Constantes!$D$13)*(1-EXP(-Constantes!$D$23)))</f>
        <v>1.2441830282675972</v>
      </c>
      <c r="L458" s="75">
        <f t="shared" si="78"/>
        <v>2.5527692756765799</v>
      </c>
      <c r="M458" s="75">
        <f>0.0526*F458*Observaciones!$F457^1.218</f>
        <v>0.52270115663003958</v>
      </c>
      <c r="N458" s="75">
        <f>M458*Constantes!$D$35</f>
        <v>2.4007138895470554E-3</v>
      </c>
      <c r="O458" s="75">
        <f t="shared" si="79"/>
        <v>94.043512369944821</v>
      </c>
      <c r="P458" s="15"/>
      <c r="Q458" s="74">
        <v>452</v>
      </c>
      <c r="R458" s="140">
        <f>ETo!$I457*((1-Constantes!$E$19)*ETo!$K457+ETo!$L457)</f>
        <v>2.2684366756094789</v>
      </c>
      <c r="S458" s="75">
        <f>MIN(R458*Constantes!$E$17,0.8*(AB457+Observaciones!$F457-Y458-AA458-Constantes!$D$14))</f>
        <v>1.4394610613468852</v>
      </c>
      <c r="T458" s="75">
        <f>IF(Observaciones!$F457&gt;0.05*Constantes!$E$18,((Observaciones!$F457-0.05*Constantes!$E$18)^2)/(Observaciones!$F457+0.95*Constantes!$E$18),0)</f>
        <v>0.49684089717510183</v>
      </c>
      <c r="U458" s="75">
        <f>(T458*Escenarios!$E$9*10000)/1000</f>
        <v>248.42044858755094</v>
      </c>
      <c r="V458" s="75">
        <f>(Observaciones!$F457*Constantes!$E$28)/1000</f>
        <v>46.8</v>
      </c>
      <c r="W458" s="75">
        <f>(R458*Constantes!$E$28)/1000</f>
        <v>9.0737467024379139</v>
      </c>
      <c r="X458" s="75">
        <f t="shared" si="80"/>
        <v>286.14670188511303</v>
      </c>
      <c r="Y458" s="75">
        <f>IF(X458&gt;Constantes!$E$29,1000*((X458-Constantes!$E$29)/(Escenarios!$E$9*10000)),0)</f>
        <v>0</v>
      </c>
      <c r="Z458" s="75">
        <f>W458*1000/Escenarios!$E$9/10000+S458</f>
        <v>1.457608554751761</v>
      </c>
      <c r="AA458" s="75">
        <f>MAX(0,AB457+Observaciones!$F457-Y458-Constantes!$D$13)</f>
        <v>0</v>
      </c>
      <c r="AB458" s="75">
        <f>AB457+Observaciones!$F457-Y458-Z458-AA458-AC457</f>
        <v>66.734088611999411</v>
      </c>
      <c r="AC458" s="75">
        <f>MAX(0,(AB458-Constantes!$D$14)*(1-EXP(-Constantes!$D$22)))</f>
        <v>0.81549320198794228</v>
      </c>
      <c r="AD458" s="75">
        <f t="shared" si="81"/>
        <v>267.16476499704271</v>
      </c>
      <c r="AE458" s="75">
        <f>MAX(0,(AD458-Constantes!$D$13)*(1-EXP(-Constantes!$D$23)))</f>
        <v>1.3273789910579914</v>
      </c>
      <c r="AF458" s="75">
        <f t="shared" si="82"/>
        <v>2.1428721930459336</v>
      </c>
      <c r="AG458" s="75">
        <f>0.0526*Y458*Observaciones!$F457^1.218</f>
        <v>0</v>
      </c>
      <c r="AH458" s="75">
        <f>AG458*Constantes!$E$35</f>
        <v>0</v>
      </c>
      <c r="AI458" s="75">
        <f t="shared" si="83"/>
        <v>0</v>
      </c>
      <c r="AJ458" s="15"/>
      <c r="AK458" s="74">
        <v>452</v>
      </c>
      <c r="AL458" s="140">
        <f>ETo!$I457*((1-Constantes!$F$19)*ETo!$K457+ETo!$L457)</f>
        <v>2.2154137473735624</v>
      </c>
      <c r="AM458" s="75">
        <f>MIN(AL458*Constantes!$F$17,0.8*(AV457+Observaciones!$F457-AS458-AU458-Constantes!$D$14))</f>
        <v>1.4058147879574439</v>
      </c>
      <c r="AN458" s="75">
        <f>IF(Observaciones!$F457&gt;0.05*Constantes!$F$18,((Observaciones!$F457-0.05*Constantes!$F$18)^2)/(Observaciones!$F457+0.95*Constantes!$F$18),0)</f>
        <v>0.31511635354911455</v>
      </c>
      <c r="AO458" s="75">
        <f>(AN458*Escenarios!$F$9*10000)/1000</f>
        <v>157.55817677455727</v>
      </c>
      <c r="AP458" s="75">
        <f>(Observaciones!$F457*Constantes!$F$28)/1000</f>
        <v>11.7</v>
      </c>
      <c r="AQ458" s="75">
        <f>(AL458*Constantes!$F$28)/1000</f>
        <v>2.2154137473735624</v>
      </c>
      <c r="AR458" s="75">
        <f t="shared" si="84"/>
        <v>167.0427630271837</v>
      </c>
      <c r="AS458" s="75">
        <f>IF(AR458&gt;Constantes!$F$29,1000*((AR458-Constantes!$F$29)/(Escenarios!$F$9*10000)),0)</f>
        <v>7.6732584877896789E-2</v>
      </c>
      <c r="AT458" s="75">
        <f>AQ458*1000/Escenarios!$F$9/10000+AM458</f>
        <v>1.410245615452191</v>
      </c>
      <c r="AU458" s="75">
        <f>MAX(0,AV457+Observaciones!$F457-AS458-Constantes!$D$13)</f>
        <v>0</v>
      </c>
      <c r="AV458" s="75">
        <f>AV457+Observaciones!$F457-AS458-AT458-AU458-AW457</f>
        <v>67.240196001155397</v>
      </c>
      <c r="AW458" s="75">
        <f>MAX(0,(AV458-Constantes!$D$14)*(1-EXP(-Constantes!$D$22)))</f>
        <v>0.82246093197254722</v>
      </c>
      <c r="AX458" s="75">
        <f t="shared" si="85"/>
        <v>269.91605352356555</v>
      </c>
      <c r="AY458" s="75">
        <f>MAX(0,(AX458-Constantes!$D$13)*(1-EXP(-Constantes!$D$23)))</f>
        <v>1.3463835291089785</v>
      </c>
      <c r="AZ458" s="75">
        <f t="shared" si="86"/>
        <v>2.2455770459594224</v>
      </c>
      <c r="BA458" s="75">
        <f>0.0526*AS458*Observaciones!$F457^1.218</f>
        <v>8.072646816100161E-2</v>
      </c>
      <c r="BB458" s="75">
        <f>BA458*Constantes!$F$35</f>
        <v>1.261117539399328E-4</v>
      </c>
      <c r="BC458" s="75">
        <f t="shared" si="87"/>
        <v>5.6160065479317174</v>
      </c>
      <c r="BD458" s="15"/>
      <c r="BE458" s="74">
        <v>452</v>
      </c>
      <c r="BF458" s="75">
        <f>0.0526*Observaciones!$F457^2.218</f>
        <v>12.308977717702129</v>
      </c>
      <c r="BG458" s="75">
        <f>IF(Observaciones!$F457&gt;0.05*$BK$7,((Observaciones!$F457-0.05*$BK$7)^2)/(Observaciones!$F457+0.95*$BK$7),0)</f>
        <v>2.227679886606821</v>
      </c>
      <c r="BH458" s="75">
        <f>0.0526*BG458*Observaciones!$F457^1.218</f>
        <v>2.3436292381552621</v>
      </c>
      <c r="BI458" s="28"/>
      <c r="BJ458" s="28"/>
      <c r="BK458" s="103"/>
      <c r="BL458" s="38"/>
    </row>
    <row r="459" spans="2:64" s="2" customFormat="1">
      <c r="B459" s="37"/>
      <c r="C459" s="74">
        <v>453</v>
      </c>
      <c r="D459" s="140">
        <f>ETo!$I458*((1-Constantes!$D$19)*ETo!$K458+ETo!$L458)</f>
        <v>2.2978371388137195</v>
      </c>
      <c r="E459" s="75">
        <f>MIN(D459*Constantes!$D$17,0.8*(H458+Observaciones!$F458-F459-G459-Constantes!$D$14))</f>
        <v>1.458117443701793</v>
      </c>
      <c r="F459" s="75">
        <f>IF(Observaciones!$F458&gt;0.05*Constantes!$D$18,((Observaciones!$F458-0.05*Constantes!$D$18)^2)/(Observaciones!$F458+0.95*Constantes!$D$18),0)</f>
        <v>0</v>
      </c>
      <c r="G459" s="75">
        <f>MAX(0,H458+Observaciones!$F458-F459-Constantes!$D$13)</f>
        <v>0</v>
      </c>
      <c r="H459" s="75">
        <f>H458+Observaciones!$F458-F459-E459-G459-I458</f>
        <v>64.19199720553388</v>
      </c>
      <c r="I459" s="75">
        <f>MAX(0,(H459-Constantes!$D$14)*(1-EXP(-Constantes!$D$22)))</f>
        <v>0.78049547839023925</v>
      </c>
      <c r="J459" s="75">
        <f t="shared" si="77"/>
        <v>253.87629563757739</v>
      </c>
      <c r="K459" s="75">
        <f>MAX(0,(J459-Constantes!$D$13)*(1-EXP(-Constantes!$D$23)))</f>
        <v>1.2355888283226764</v>
      </c>
      <c r="L459" s="75">
        <f t="shared" si="78"/>
        <v>2.0160843067129157</v>
      </c>
      <c r="M459" s="75">
        <f>0.0526*F459*Observaciones!$F458^1.218</f>
        <v>0</v>
      </c>
      <c r="N459" s="75">
        <f>M459*Constantes!$D$35</f>
        <v>0</v>
      </c>
      <c r="O459" s="75">
        <f t="shared" si="79"/>
        <v>0</v>
      </c>
      <c r="P459" s="15"/>
      <c r="Q459" s="74">
        <v>453</v>
      </c>
      <c r="R459" s="140">
        <f>ETo!$I458*((1-Constantes!$E$19)*ETo!$K458+ETo!$L458)</f>
        <v>2.2978371388137195</v>
      </c>
      <c r="S459" s="75">
        <f>MIN(R459*Constantes!$E$17,0.8*(AB458+Observaciones!$F458-Y459-AA459-Constantes!$D$14))</f>
        <v>1.458117443701793</v>
      </c>
      <c r="T459" s="75">
        <f>IF(Observaciones!$F458&gt;0.05*Constantes!$E$18,((Observaciones!$F458-0.05*Constantes!$E$18)^2)/(Observaciones!$F458+0.95*Constantes!$E$18),0)</f>
        <v>0</v>
      </c>
      <c r="U459" s="75">
        <f>(T459*Escenarios!$E$9*10000)/1000</f>
        <v>0</v>
      </c>
      <c r="V459" s="75">
        <f>(Observaciones!$F458*Constantes!$E$28)/1000</f>
        <v>0</v>
      </c>
      <c r="W459" s="75">
        <f>(R459*Constantes!$E$28)/1000</f>
        <v>9.1913485552548781</v>
      </c>
      <c r="X459" s="75">
        <f t="shared" si="80"/>
        <v>0</v>
      </c>
      <c r="Y459" s="75">
        <f>IF(X459&gt;Constantes!$E$29,1000*((X459-Constantes!$E$29)/(Escenarios!$E$9*10000)),0)</f>
        <v>0</v>
      </c>
      <c r="Z459" s="75">
        <f>W459*1000/Escenarios!$E$9/10000+S459</f>
        <v>1.4765001408123026</v>
      </c>
      <c r="AA459" s="75">
        <f>MAX(0,AB458+Observaciones!$F458-Y459-Constantes!$D$13)</f>
        <v>0</v>
      </c>
      <c r="AB459" s="75">
        <f>AB458+Observaciones!$F458-Y459-Z459-AA459-AC458</f>
        <v>64.442095269199157</v>
      </c>
      <c r="AC459" s="75">
        <f>MAX(0,(AB459-Constantes!$D$14)*(1-EXP(-Constantes!$D$22)))</f>
        <v>0.7839386523383578</v>
      </c>
      <c r="AD459" s="75">
        <f t="shared" si="81"/>
        <v>265.83738600598474</v>
      </c>
      <c r="AE459" s="75">
        <f>MAX(0,(AD459-Constantes!$D$13)*(1-EXP(-Constantes!$D$23)))</f>
        <v>1.3182101146204757</v>
      </c>
      <c r="AF459" s="75">
        <f t="shared" si="82"/>
        <v>2.1021487669588335</v>
      </c>
      <c r="AG459" s="75">
        <f>0.0526*Y459*Observaciones!$F458^1.218</f>
        <v>0</v>
      </c>
      <c r="AH459" s="75">
        <f>AG459*Constantes!$E$35</f>
        <v>0</v>
      </c>
      <c r="AI459" s="75">
        <f t="shared" si="83"/>
        <v>0</v>
      </c>
      <c r="AJ459" s="15"/>
      <c r="AK459" s="74">
        <v>453</v>
      </c>
      <c r="AL459" s="140">
        <f>ETo!$I458*((1-Constantes!$F$19)*ETo!$K458+ETo!$L458)</f>
        <v>2.2441926255202924</v>
      </c>
      <c r="AM459" s="75">
        <f>MIN(AL459*Constantes!$F$17,0.8*(AV458+Observaciones!$F458-AS459-AU459-Constantes!$D$14))</f>
        <v>1.4240767367818845</v>
      </c>
      <c r="AN459" s="75">
        <f>IF(Observaciones!$F458&gt;0.05*Constantes!$F$18,((Observaciones!$F458-0.05*Constantes!$F$18)^2)/(Observaciones!$F458+0.95*Constantes!$F$18),0)</f>
        <v>0</v>
      </c>
      <c r="AO459" s="75">
        <f>(AN459*Escenarios!$F$9*10000)/1000</f>
        <v>0</v>
      </c>
      <c r="AP459" s="75">
        <f>(Observaciones!$F458*Constantes!$F$28)/1000</f>
        <v>0</v>
      </c>
      <c r="AQ459" s="75">
        <f>(AL459*Constantes!$F$28)/1000</f>
        <v>2.2441926255202924</v>
      </c>
      <c r="AR459" s="75">
        <f t="shared" si="84"/>
        <v>0</v>
      </c>
      <c r="AS459" s="75">
        <f>IF(AR459&gt;Constantes!$F$29,1000*((AR459-Constantes!$F$29)/(Escenarios!$F$9*10000)),0)</f>
        <v>0</v>
      </c>
      <c r="AT459" s="75">
        <f>AQ459*1000/Escenarios!$F$9/10000+AM459</f>
        <v>1.4285651220329252</v>
      </c>
      <c r="AU459" s="75">
        <f>MAX(0,AV458+Observaciones!$F458-AS459-Constantes!$D$13)</f>
        <v>0</v>
      </c>
      <c r="AV459" s="75">
        <f>AV458+Observaciones!$F458-AS459-AT459-AU459-AW458</f>
        <v>64.989169947149932</v>
      </c>
      <c r="AW459" s="75">
        <f>MAX(0,(AV459-Constantes!$D$14)*(1-EXP(-Constantes!$D$22)))</f>
        <v>0.79147039109390649</v>
      </c>
      <c r="AX459" s="75">
        <f t="shared" si="85"/>
        <v>268.56966999445655</v>
      </c>
      <c r="AY459" s="75">
        <f>MAX(0,(AX459-Constantes!$D$13)*(1-EXP(-Constantes!$D$23)))</f>
        <v>1.3370833787381584</v>
      </c>
      <c r="AZ459" s="75">
        <f t="shared" si="86"/>
        <v>2.1285537698320649</v>
      </c>
      <c r="BA459" s="75">
        <f>0.0526*AS459*Observaciones!$F458^1.218</f>
        <v>0</v>
      </c>
      <c r="BB459" s="75">
        <f>BA459*Constantes!$F$35</f>
        <v>0</v>
      </c>
      <c r="BC459" s="75">
        <f t="shared" si="87"/>
        <v>0</v>
      </c>
      <c r="BD459" s="15"/>
      <c r="BE459" s="74">
        <v>453</v>
      </c>
      <c r="BF459" s="75">
        <f>0.0526*Observaciones!$F458^2.218</f>
        <v>0</v>
      </c>
      <c r="BG459" s="75">
        <f>IF(Observaciones!$F458&gt;0.05*$BK$7,((Observaciones!$F458-0.05*$BK$7)^2)/(Observaciones!$F458+0.95*$BK$7),0)</f>
        <v>0</v>
      </c>
      <c r="BH459" s="75">
        <f>0.0526*BG459*Observaciones!$F458^1.218</f>
        <v>0</v>
      </c>
      <c r="BI459" s="28"/>
      <c r="BJ459" s="28"/>
      <c r="BK459" s="103"/>
      <c r="BL459" s="38"/>
    </row>
    <row r="460" spans="2:64" s="2" customFormat="1">
      <c r="B460" s="37"/>
      <c r="C460" s="74">
        <v>454</v>
      </c>
      <c r="D460" s="140">
        <f>ETo!$I459*((1-Constantes!$D$19)*ETo!$K459+ETo!$L459)</f>
        <v>2.2307378711146044</v>
      </c>
      <c r="E460" s="75">
        <f>MIN(D460*Constantes!$D$17,0.8*(H459+Observaciones!$F459-F460-G460-Constantes!$D$14))</f>
        <v>1.4155388766488617</v>
      </c>
      <c r="F460" s="75">
        <f>IF(Observaciones!$F459&gt;0.05*Constantes!$D$18,((Observaciones!$F459-0.05*Constantes!$D$18)^2)/(Observaciones!$F459+0.95*Constantes!$D$18),0)</f>
        <v>0</v>
      </c>
      <c r="G460" s="75">
        <f>MAX(0,H459+Observaciones!$F459-F460-Constantes!$D$13)</f>
        <v>0</v>
      </c>
      <c r="H460" s="75">
        <f>H459+Observaciones!$F459-F460-E460-G460-I459</f>
        <v>63.69596285049478</v>
      </c>
      <c r="I460" s="75">
        <f>MAX(0,(H460-Constantes!$D$14)*(1-EXP(-Constantes!$D$22)))</f>
        <v>0.77366642684296993</v>
      </c>
      <c r="J460" s="75">
        <f t="shared" si="77"/>
        <v>252.64070680925471</v>
      </c>
      <c r="K460" s="75">
        <f>MAX(0,(J460-Constantes!$D$13)*(1-EXP(-Constantes!$D$23)))</f>
        <v>1.2270539928530899</v>
      </c>
      <c r="L460" s="75">
        <f t="shared" si="78"/>
        <v>2.00072041969606</v>
      </c>
      <c r="M460" s="75">
        <f>0.0526*F460*Observaciones!$F459^1.218</f>
        <v>0</v>
      </c>
      <c r="N460" s="75">
        <f>M460*Constantes!$D$35</f>
        <v>0</v>
      </c>
      <c r="O460" s="75">
        <f t="shared" si="79"/>
        <v>0</v>
      </c>
      <c r="P460" s="15"/>
      <c r="Q460" s="74">
        <v>454</v>
      </c>
      <c r="R460" s="140">
        <f>ETo!$I459*((1-Constantes!$E$19)*ETo!$K459+ETo!$L459)</f>
        <v>2.2307378711146044</v>
      </c>
      <c r="S460" s="75">
        <f>MIN(R460*Constantes!$E$17,0.8*(AB459+Observaciones!$F459-Y460-AA460-Constantes!$D$14))</f>
        <v>1.4155388766488617</v>
      </c>
      <c r="T460" s="75">
        <f>IF(Observaciones!$F459&gt;0.05*Constantes!$E$18,((Observaciones!$F459-0.05*Constantes!$E$18)^2)/(Observaciones!$F459+0.95*Constantes!$E$18),0)</f>
        <v>0</v>
      </c>
      <c r="U460" s="75">
        <f>(T460*Escenarios!$E$9*10000)/1000</f>
        <v>0</v>
      </c>
      <c r="V460" s="75">
        <f>(Observaciones!$F459*Constantes!$E$28)/1000</f>
        <v>6.8</v>
      </c>
      <c r="W460" s="75">
        <f>(R460*Constantes!$E$28)/1000</f>
        <v>8.9229514844584177</v>
      </c>
      <c r="X460" s="75">
        <f t="shared" si="80"/>
        <v>0</v>
      </c>
      <c r="Y460" s="75">
        <f>IF(X460&gt;Constantes!$E$29,1000*((X460-Constantes!$E$29)/(Escenarios!$E$9*10000)),0)</f>
        <v>0</v>
      </c>
      <c r="Z460" s="75">
        <f>W460*1000/Escenarios!$E$9/10000+S460</f>
        <v>1.4333847796177785</v>
      </c>
      <c r="AA460" s="75">
        <f>MAX(0,AB459+Observaciones!$F459-Y460-Constantes!$D$13)</f>
        <v>0</v>
      </c>
      <c r="AB460" s="75">
        <f>AB459+Observaciones!$F459-Y460-Z460-AA460-AC459</f>
        <v>63.924771837243021</v>
      </c>
      <c r="AC460" s="75">
        <f>MAX(0,(AB460-Constantes!$D$14)*(1-EXP(-Constantes!$D$22)))</f>
        <v>0.77681650777810807</v>
      </c>
      <c r="AD460" s="75">
        <f t="shared" si="81"/>
        <v>264.51917589136428</v>
      </c>
      <c r="AE460" s="75">
        <f>MAX(0,(AD460-Constantes!$D$13)*(1-EXP(-Constantes!$D$23)))</f>
        <v>1.3091045722387895</v>
      </c>
      <c r="AF460" s="75">
        <f t="shared" si="82"/>
        <v>2.0859210800168975</v>
      </c>
      <c r="AG460" s="75">
        <f>0.0526*Y460*Observaciones!$F459^1.218</f>
        <v>0</v>
      </c>
      <c r="AH460" s="75">
        <f>AG460*Constantes!$E$35</f>
        <v>0</v>
      </c>
      <c r="AI460" s="75">
        <f t="shared" si="83"/>
        <v>0</v>
      </c>
      <c r="AJ460" s="15"/>
      <c r="AK460" s="74">
        <v>454</v>
      </c>
      <c r="AL460" s="140">
        <f>ETo!$I459*((1-Constantes!$F$19)*ETo!$K459+ETo!$L459)</f>
        <v>2.1784148548902147</v>
      </c>
      <c r="AM460" s="75">
        <f>MIN(AL460*Constantes!$F$17,0.8*(AV459+Observaciones!$F459-AS460-AU460-Constantes!$D$14))</f>
        <v>1.3823367400068967</v>
      </c>
      <c r="AN460" s="75">
        <f>IF(Observaciones!$F459&gt;0.05*Constantes!$F$18,((Observaciones!$F459-0.05*Constantes!$F$18)^2)/(Observaciones!$F459+0.95*Constantes!$F$18),0)</f>
        <v>0</v>
      </c>
      <c r="AO460" s="75">
        <f>(AN460*Escenarios!$F$9*10000)/1000</f>
        <v>0</v>
      </c>
      <c r="AP460" s="75">
        <f>(Observaciones!$F459*Constantes!$F$28)/1000</f>
        <v>1.7</v>
      </c>
      <c r="AQ460" s="75">
        <f>(AL460*Constantes!$F$28)/1000</f>
        <v>2.1784148548902147</v>
      </c>
      <c r="AR460" s="75">
        <f t="shared" si="84"/>
        <v>0</v>
      </c>
      <c r="AS460" s="75">
        <f>IF(AR460&gt;Constantes!$F$29,1000*((AR460-Constantes!$F$29)/(Escenarios!$F$9*10000)),0)</f>
        <v>0</v>
      </c>
      <c r="AT460" s="75">
        <f>AQ460*1000/Escenarios!$F$9/10000+AM460</f>
        <v>1.3866935697166771</v>
      </c>
      <c r="AU460" s="75">
        <f>MAX(0,AV459+Observaciones!$F459-AS460-Constantes!$D$13)</f>
        <v>0</v>
      </c>
      <c r="AV460" s="75">
        <f>AV459+Observaciones!$F459-AS460-AT460-AU460-AW459</f>
        <v>64.511005986339342</v>
      </c>
      <c r="AW460" s="75">
        <f>MAX(0,(AV460-Constantes!$D$14)*(1-EXP(-Constantes!$D$22)))</f>
        <v>0.78488736654480118</v>
      </c>
      <c r="AX460" s="75">
        <f t="shared" si="85"/>
        <v>267.23258661571839</v>
      </c>
      <c r="AY460" s="75">
        <f>MAX(0,(AX460-Constantes!$D$13)*(1-EXP(-Constantes!$D$23)))</f>
        <v>1.3278474691984612</v>
      </c>
      <c r="AZ460" s="75">
        <f t="shared" si="86"/>
        <v>2.1127348357432623</v>
      </c>
      <c r="BA460" s="75">
        <f>0.0526*AS460*Observaciones!$F459^1.218</f>
        <v>0</v>
      </c>
      <c r="BB460" s="75">
        <f>BA460*Constantes!$F$35</f>
        <v>0</v>
      </c>
      <c r="BC460" s="75">
        <f t="shared" si="87"/>
        <v>0</v>
      </c>
      <c r="BD460" s="15"/>
      <c r="BE460" s="74">
        <v>454</v>
      </c>
      <c r="BF460" s="75">
        <f>0.0526*Observaciones!$F459^2.218</f>
        <v>0.17065595668433275</v>
      </c>
      <c r="BG460" s="75">
        <f>IF(Observaciones!$F459&gt;0.05*$BK$7,((Observaciones!$F459-0.05*$BK$7)^2)/(Observaciones!$F459+0.95*$BK$7),0)</f>
        <v>0</v>
      </c>
      <c r="BH460" s="75">
        <f>0.0526*BG460*Observaciones!$F459^1.218</f>
        <v>0</v>
      </c>
      <c r="BI460" s="28"/>
      <c r="BJ460" s="28"/>
      <c r="BK460" s="103"/>
      <c r="BL460" s="38"/>
    </row>
    <row r="461" spans="2:64" s="2" customFormat="1">
      <c r="B461" s="37"/>
      <c r="C461" s="74">
        <v>455</v>
      </c>
      <c r="D461" s="140">
        <f>ETo!$I460*((1-Constantes!$D$19)*ETo!$K460+ETo!$L460)</f>
        <v>2.2979934844927072</v>
      </c>
      <c r="E461" s="75">
        <f>MIN(D461*Constantes!$D$17,0.8*(H460+Observaciones!$F460-F461-G461-Constantes!$D$14))</f>
        <v>1.4582166545457333</v>
      </c>
      <c r="F461" s="75">
        <f>IF(Observaciones!$F460&gt;0.05*Constantes!$D$18,((Observaciones!$F460-0.05*Constantes!$D$18)^2)/(Observaciones!$F460+0.95*Constantes!$D$18),0)</f>
        <v>0</v>
      </c>
      <c r="G461" s="75">
        <f>MAX(0,H460+Observaciones!$F460-F461-Constantes!$D$13)</f>
        <v>0</v>
      </c>
      <c r="H461" s="75">
        <f>H460+Observaciones!$F460-F461-E461-G461-I460</f>
        <v>61.464079769106071</v>
      </c>
      <c r="I461" s="75">
        <f>MAX(0,(H461-Constantes!$D$14)*(1-EXP(-Constantes!$D$22)))</f>
        <v>0.74293943292521958</v>
      </c>
      <c r="J461" s="75">
        <f t="shared" si="77"/>
        <v>251.41365281640162</v>
      </c>
      <c r="K461" s="75">
        <f>MAX(0,(J461-Constantes!$D$13)*(1-EXP(-Constantes!$D$23)))</f>
        <v>1.218578111798454</v>
      </c>
      <c r="L461" s="75">
        <f t="shared" si="78"/>
        <v>1.9615175447236735</v>
      </c>
      <c r="M461" s="75">
        <f>0.0526*F461*Observaciones!$F460^1.218</f>
        <v>0</v>
      </c>
      <c r="N461" s="75">
        <f>M461*Constantes!$D$35</f>
        <v>0</v>
      </c>
      <c r="O461" s="75">
        <f t="shared" si="79"/>
        <v>0</v>
      </c>
      <c r="P461" s="15"/>
      <c r="Q461" s="74">
        <v>455</v>
      </c>
      <c r="R461" s="140">
        <f>ETo!$I460*((1-Constantes!$E$19)*ETo!$K460+ETo!$L460)</f>
        <v>2.2979934844927072</v>
      </c>
      <c r="S461" s="75">
        <f>MIN(R461*Constantes!$E$17,0.8*(AB460+Observaciones!$F460-Y461-AA461-Constantes!$D$14))</f>
        <v>1.4582166545457333</v>
      </c>
      <c r="T461" s="75">
        <f>IF(Observaciones!$F460&gt;0.05*Constantes!$E$18,((Observaciones!$F460-0.05*Constantes!$E$18)^2)/(Observaciones!$F460+0.95*Constantes!$E$18),0)</f>
        <v>0</v>
      </c>
      <c r="U461" s="75">
        <f>(T461*Escenarios!$E$9*10000)/1000</f>
        <v>0</v>
      </c>
      <c r="V461" s="75">
        <f>(Observaciones!$F460*Constantes!$E$28)/1000</f>
        <v>0</v>
      </c>
      <c r="W461" s="75">
        <f>(R461*Constantes!$E$28)/1000</f>
        <v>9.1919739379708307</v>
      </c>
      <c r="X461" s="75">
        <f t="shared" si="80"/>
        <v>0</v>
      </c>
      <c r="Y461" s="75">
        <f>IF(X461&gt;Constantes!$E$29,1000*((X461-Constantes!$E$29)/(Escenarios!$E$9*10000)),0)</f>
        <v>0</v>
      </c>
      <c r="Z461" s="75">
        <f>W461*1000/Escenarios!$E$9/10000+S461</f>
        <v>1.4766006024216749</v>
      </c>
      <c r="AA461" s="75">
        <f>MAX(0,AB460+Observaciones!$F460-Y461-Constantes!$D$13)</f>
        <v>0</v>
      </c>
      <c r="AB461" s="75">
        <f>AB460+Observaciones!$F460-Y461-Z461-AA461-AC460</f>
        <v>61.671354727043237</v>
      </c>
      <c r="AC461" s="75">
        <f>MAX(0,(AB461-Constantes!$D$14)*(1-EXP(-Constantes!$D$22)))</f>
        <v>0.74579304852226713</v>
      </c>
      <c r="AD461" s="75">
        <f t="shared" si="81"/>
        <v>263.21007131912552</v>
      </c>
      <c r="AE461" s="75">
        <f>MAX(0,(AD461-Constantes!$D$13)*(1-EXP(-Constantes!$D$23)))</f>
        <v>1.3000619264326532</v>
      </c>
      <c r="AF461" s="75">
        <f t="shared" si="82"/>
        <v>2.0458549749549202</v>
      </c>
      <c r="AG461" s="75">
        <f>0.0526*Y461*Observaciones!$F460^1.218</f>
        <v>0</v>
      </c>
      <c r="AH461" s="75">
        <f>AG461*Constantes!$E$35</f>
        <v>0</v>
      </c>
      <c r="AI461" s="75">
        <f t="shared" si="83"/>
        <v>0</v>
      </c>
      <c r="AJ461" s="15"/>
      <c r="AK461" s="74">
        <v>455</v>
      </c>
      <c r="AL461" s="140">
        <f>ETo!$I460*((1-Constantes!$F$19)*ETo!$K460+ETo!$L460)</f>
        <v>2.244286825400299</v>
      </c>
      <c r="AM461" s="75">
        <f>MIN(AL461*Constantes!$F$17,0.8*(AV460+Observaciones!$F460-AS461-AU461-Constantes!$D$14))</f>
        <v>1.4241365123359968</v>
      </c>
      <c r="AN461" s="75">
        <f>IF(Observaciones!$F460&gt;0.05*Constantes!$F$18,((Observaciones!$F460-0.05*Constantes!$F$18)^2)/(Observaciones!$F460+0.95*Constantes!$F$18),0)</f>
        <v>0</v>
      </c>
      <c r="AO461" s="75">
        <f>(AN461*Escenarios!$F$9*10000)/1000</f>
        <v>0</v>
      </c>
      <c r="AP461" s="75">
        <f>(Observaciones!$F460*Constantes!$F$28)/1000</f>
        <v>0</v>
      </c>
      <c r="AQ461" s="75">
        <f>(AL461*Constantes!$F$28)/1000</f>
        <v>2.244286825400299</v>
      </c>
      <c r="AR461" s="75">
        <f t="shared" si="84"/>
        <v>0</v>
      </c>
      <c r="AS461" s="75">
        <f>IF(AR461&gt;Constantes!$F$29,1000*((AR461-Constantes!$F$29)/(Escenarios!$F$9*10000)),0)</f>
        <v>0</v>
      </c>
      <c r="AT461" s="75">
        <f>AQ461*1000/Escenarios!$F$9/10000+AM461</f>
        <v>1.4286250859867975</v>
      </c>
      <c r="AU461" s="75">
        <f>MAX(0,AV460+Observaciones!$F460-AS461-Constantes!$D$13)</f>
        <v>0</v>
      </c>
      <c r="AV461" s="75">
        <f>AV460+Observaciones!$F460-AS461-AT461-AU461-AW460</f>
        <v>62.297493533807746</v>
      </c>
      <c r="AW461" s="75">
        <f>MAX(0,(AV461-Constantes!$D$14)*(1-EXP(-Constantes!$D$22)))</f>
        <v>0.75441328650316952</v>
      </c>
      <c r="AX461" s="75">
        <f t="shared" si="85"/>
        <v>265.90473914651994</v>
      </c>
      <c r="AY461" s="75">
        <f>MAX(0,(AX461-Constantes!$D$13)*(1-EXP(-Constantes!$D$23)))</f>
        <v>1.3186753567460525</v>
      </c>
      <c r="AZ461" s="75">
        <f t="shared" si="86"/>
        <v>2.0730886432492222</v>
      </c>
      <c r="BA461" s="75">
        <f>0.0526*AS461*Observaciones!$F460^1.218</f>
        <v>0</v>
      </c>
      <c r="BB461" s="75">
        <f>BA461*Constantes!$F$35</f>
        <v>0</v>
      </c>
      <c r="BC461" s="75">
        <f t="shared" si="87"/>
        <v>0</v>
      </c>
      <c r="BD461" s="15"/>
      <c r="BE461" s="74">
        <v>455</v>
      </c>
      <c r="BF461" s="75">
        <f>0.0526*Observaciones!$F460^2.218</f>
        <v>0</v>
      </c>
      <c r="BG461" s="75">
        <f>IF(Observaciones!$F460&gt;0.05*$BK$7,((Observaciones!$F460-0.05*$BK$7)^2)/(Observaciones!$F460+0.95*$BK$7),0)</f>
        <v>0</v>
      </c>
      <c r="BH461" s="75">
        <f>0.0526*BG461*Observaciones!$F460^1.218</f>
        <v>0</v>
      </c>
      <c r="BI461" s="28"/>
      <c r="BJ461" s="28"/>
      <c r="BK461" s="103"/>
      <c r="BL461" s="38"/>
    </row>
    <row r="462" spans="2:64" s="2" customFormat="1">
      <c r="B462" s="37"/>
      <c r="C462" s="74">
        <v>456</v>
      </c>
      <c r="D462" s="140">
        <f>ETo!$I461*((1-Constantes!$D$19)*ETo!$K461+ETo!$L461)</f>
        <v>2.2882172423757332</v>
      </c>
      <c r="E462" s="75">
        <f>MIN(D462*Constantes!$D$17,0.8*(H461+Observaciones!$F461-F462-G462-Constantes!$D$14))</f>
        <v>1.4520130342265096</v>
      </c>
      <c r="F462" s="75">
        <f>IF(Observaciones!$F461&gt;0.05*Constantes!$D$18,((Observaciones!$F461-0.05*Constantes!$D$18)^2)/(Observaciones!$F461+0.95*Constantes!$D$18),0)</f>
        <v>0</v>
      </c>
      <c r="G462" s="75">
        <f>MAX(0,H461+Observaciones!$F461-F462-Constantes!$D$13)</f>
        <v>0</v>
      </c>
      <c r="H462" s="75">
        <f>H461+Observaciones!$F461-F462-E462-G462-I461</f>
        <v>59.269127301954342</v>
      </c>
      <c r="I462" s="75">
        <f>MAX(0,(H462-Constantes!$D$14)*(1-EXP(-Constantes!$D$22)))</f>
        <v>0.71272087368691139</v>
      </c>
      <c r="J462" s="75">
        <f t="shared" si="77"/>
        <v>250.19507470460317</v>
      </c>
      <c r="K462" s="75">
        <f>MAX(0,(J462-Constantes!$D$13)*(1-EXP(-Constantes!$D$23)))</f>
        <v>1.2101607779308781</v>
      </c>
      <c r="L462" s="75">
        <f t="shared" si="78"/>
        <v>1.9228816516177893</v>
      </c>
      <c r="M462" s="75">
        <f>0.0526*F462*Observaciones!$F461^1.218</f>
        <v>0</v>
      </c>
      <c r="N462" s="75">
        <f>M462*Constantes!$D$35</f>
        <v>0</v>
      </c>
      <c r="O462" s="75">
        <f t="shared" si="79"/>
        <v>0</v>
      </c>
      <c r="P462" s="15"/>
      <c r="Q462" s="74">
        <v>456</v>
      </c>
      <c r="R462" s="140">
        <f>ETo!$I461*((1-Constantes!$E$19)*ETo!$K461+ETo!$L461)</f>
        <v>2.2882172423757332</v>
      </c>
      <c r="S462" s="75">
        <f>MIN(R462*Constantes!$E$17,0.8*(AB461+Observaciones!$F461-Y462-AA462-Constantes!$D$14))</f>
        <v>1.4520130342265096</v>
      </c>
      <c r="T462" s="75">
        <f>IF(Observaciones!$F461&gt;0.05*Constantes!$E$18,((Observaciones!$F461-0.05*Constantes!$E$18)^2)/(Observaciones!$F461+0.95*Constantes!$E$18),0)</f>
        <v>0</v>
      </c>
      <c r="U462" s="75">
        <f>(T462*Escenarios!$E$9*10000)/1000</f>
        <v>0</v>
      </c>
      <c r="V462" s="75">
        <f>(Observaciones!$F461*Constantes!$E$28)/1000</f>
        <v>0</v>
      </c>
      <c r="W462" s="75">
        <f>(R462*Constantes!$E$28)/1000</f>
        <v>9.1528689695029328</v>
      </c>
      <c r="X462" s="75">
        <f t="shared" si="80"/>
        <v>0</v>
      </c>
      <c r="Y462" s="75">
        <f>IF(X462&gt;Constantes!$E$29,1000*((X462-Constantes!$E$29)/(Escenarios!$E$9*10000)),0)</f>
        <v>0</v>
      </c>
      <c r="Z462" s="75">
        <f>W462*1000/Escenarios!$E$9/10000+S462</f>
        <v>1.4703187721655155</v>
      </c>
      <c r="AA462" s="75">
        <f>MAX(0,AB461+Observaciones!$F461-Y462-Constantes!$D$13)</f>
        <v>0</v>
      </c>
      <c r="AB462" s="75">
        <f>AB461+Observaciones!$F461-Y462-Z462-AA462-AC461</f>
        <v>59.455242906355458</v>
      </c>
      <c r="AC462" s="75">
        <f>MAX(0,(AB462-Constantes!$D$14)*(1-EXP(-Constantes!$D$22)))</f>
        <v>0.71528318221109866</v>
      </c>
      <c r="AD462" s="75">
        <f t="shared" si="81"/>
        <v>261.91000939269287</v>
      </c>
      <c r="AE462" s="75">
        <f>MAX(0,(AD462-Constantes!$D$13)*(1-EXP(-Constantes!$D$23)))</f>
        <v>1.2910817427436838</v>
      </c>
      <c r="AF462" s="75">
        <f t="shared" si="82"/>
        <v>2.0063649249547826</v>
      </c>
      <c r="AG462" s="75">
        <f>0.0526*Y462*Observaciones!$F461^1.218</f>
        <v>0</v>
      </c>
      <c r="AH462" s="75">
        <f>AG462*Constantes!$E$35</f>
        <v>0</v>
      </c>
      <c r="AI462" s="75">
        <f t="shared" si="83"/>
        <v>0</v>
      </c>
      <c r="AJ462" s="15"/>
      <c r="AK462" s="74">
        <v>456</v>
      </c>
      <c r="AL462" s="140">
        <f>ETo!$I461*((1-Constantes!$F$19)*ETo!$K461+ETo!$L461)</f>
        <v>2.2346731336273122</v>
      </c>
      <c r="AM462" s="75">
        <f>MIN(AL462*Constantes!$F$17,0.8*(AV461+Observaciones!$F461-AS462-AU462-Constantes!$D$14))</f>
        <v>1.4180360400980898</v>
      </c>
      <c r="AN462" s="75">
        <f>IF(Observaciones!$F461&gt;0.05*Constantes!$F$18,((Observaciones!$F461-0.05*Constantes!$F$18)^2)/(Observaciones!$F461+0.95*Constantes!$F$18),0)</f>
        <v>0</v>
      </c>
      <c r="AO462" s="75">
        <f>(AN462*Escenarios!$F$9*10000)/1000</f>
        <v>0</v>
      </c>
      <c r="AP462" s="75">
        <f>(Observaciones!$F461*Constantes!$F$28)/1000</f>
        <v>0</v>
      </c>
      <c r="AQ462" s="75">
        <f>(AL462*Constantes!$F$28)/1000</f>
        <v>2.2346731336273122</v>
      </c>
      <c r="AR462" s="75">
        <f t="shared" si="84"/>
        <v>0</v>
      </c>
      <c r="AS462" s="75">
        <f>IF(AR462&gt;Constantes!$F$29,1000*((AR462-Constantes!$F$29)/(Escenarios!$F$9*10000)),0)</f>
        <v>0</v>
      </c>
      <c r="AT462" s="75">
        <f>AQ462*1000/Escenarios!$F$9/10000+AM462</f>
        <v>1.4225053863653445</v>
      </c>
      <c r="AU462" s="75">
        <f>MAX(0,AV461+Observaciones!$F461-AS462-Constantes!$D$13)</f>
        <v>0</v>
      </c>
      <c r="AV462" s="75">
        <f>AV461+Observaciones!$F461-AS462-AT462-AU462-AW461</f>
        <v>60.120574860939229</v>
      </c>
      <c r="AW462" s="75">
        <f>MAX(0,(AV462-Constantes!$D$14)*(1-EXP(-Constantes!$D$22)))</f>
        <v>0.72444300383986437</v>
      </c>
      <c r="AX462" s="75">
        <f t="shared" si="85"/>
        <v>264.5860637897739</v>
      </c>
      <c r="AY462" s="75">
        <f>MAX(0,(AX462-Constantes!$D$13)*(1-EXP(-Constantes!$D$23)))</f>
        <v>1.3095666007022611</v>
      </c>
      <c r="AZ462" s="75">
        <f t="shared" si="86"/>
        <v>2.0340096045421254</v>
      </c>
      <c r="BA462" s="75">
        <f>0.0526*AS462*Observaciones!$F461^1.218</f>
        <v>0</v>
      </c>
      <c r="BB462" s="75">
        <f>BA462*Constantes!$F$35</f>
        <v>0</v>
      </c>
      <c r="BC462" s="75">
        <f t="shared" si="87"/>
        <v>0</v>
      </c>
      <c r="BD462" s="15"/>
      <c r="BE462" s="74">
        <v>456</v>
      </c>
      <c r="BF462" s="75">
        <f>0.0526*Observaciones!$F461^2.218</f>
        <v>0</v>
      </c>
      <c r="BG462" s="75">
        <f>IF(Observaciones!$F461&gt;0.05*$BK$7,((Observaciones!$F461-0.05*$BK$7)^2)/(Observaciones!$F461+0.95*$BK$7),0)</f>
        <v>0</v>
      </c>
      <c r="BH462" s="75">
        <f>0.0526*BG462*Observaciones!$F461^1.218</f>
        <v>0</v>
      </c>
      <c r="BI462" s="28"/>
      <c r="BJ462" s="28"/>
      <c r="BK462" s="103"/>
      <c r="BL462" s="38"/>
    </row>
    <row r="463" spans="2:64" s="2" customFormat="1">
      <c r="B463" s="37"/>
      <c r="C463" s="74">
        <v>457</v>
      </c>
      <c r="D463" s="140">
        <f>ETo!$I462*((1-Constantes!$D$19)*ETo!$K462+ETo!$L462)</f>
        <v>2.3069546928921771</v>
      </c>
      <c r="E463" s="75">
        <f>MIN(D463*Constantes!$D$17,0.8*(H462+Observaciones!$F462-F463-G463-Constantes!$D$14))</f>
        <v>1.4639030863920999</v>
      </c>
      <c r="F463" s="75">
        <f>IF(Observaciones!$F462&gt;0.05*Constantes!$D$18,((Observaciones!$F462-0.05*Constantes!$D$18)^2)/(Observaciones!$F462+0.95*Constantes!$D$18),0)</f>
        <v>0</v>
      </c>
      <c r="G463" s="75">
        <f>MAX(0,H462+Observaciones!$F462-F463-Constantes!$D$13)</f>
        <v>0</v>
      </c>
      <c r="H463" s="75">
        <f>H462+Observaciones!$F462-F463-E463-G463-I462</f>
        <v>57.092503341875329</v>
      </c>
      <c r="I463" s="75">
        <f>MAX(0,(H463-Constantes!$D$14)*(1-EXP(-Constantes!$D$22)))</f>
        <v>0.682754648421669</v>
      </c>
      <c r="J463" s="75">
        <f t="shared" si="77"/>
        <v>248.98491392667231</v>
      </c>
      <c r="K463" s="75">
        <f>MAX(0,(J463-Constantes!$D$13)*(1-EXP(-Constantes!$D$23)))</f>
        <v>1.2018015868354004</v>
      </c>
      <c r="L463" s="75">
        <f t="shared" si="78"/>
        <v>1.8845562352570693</v>
      </c>
      <c r="M463" s="75">
        <f>0.0526*F463*Observaciones!$F462^1.218</f>
        <v>0</v>
      </c>
      <c r="N463" s="75">
        <f>M463*Constantes!$D$35</f>
        <v>0</v>
      </c>
      <c r="O463" s="75">
        <f t="shared" si="79"/>
        <v>0</v>
      </c>
      <c r="P463" s="15"/>
      <c r="Q463" s="74">
        <v>457</v>
      </c>
      <c r="R463" s="140">
        <f>ETo!$I462*((1-Constantes!$E$19)*ETo!$K462+ETo!$L462)</f>
        <v>2.3069546928921771</v>
      </c>
      <c r="S463" s="75">
        <f>MIN(R463*Constantes!$E$17,0.8*(AB462+Observaciones!$F462-Y463-AA463-Constantes!$D$14))</f>
        <v>1.4639030863920999</v>
      </c>
      <c r="T463" s="75">
        <f>IF(Observaciones!$F462&gt;0.05*Constantes!$E$18,((Observaciones!$F462-0.05*Constantes!$E$18)^2)/(Observaciones!$F462+0.95*Constantes!$E$18),0)</f>
        <v>0</v>
      </c>
      <c r="U463" s="75">
        <f>(T463*Escenarios!$E$9*10000)/1000</f>
        <v>0</v>
      </c>
      <c r="V463" s="75">
        <f>(Observaciones!$F462*Constantes!$E$28)/1000</f>
        <v>0</v>
      </c>
      <c r="W463" s="75">
        <f>(R463*Constantes!$E$28)/1000</f>
        <v>9.2278187715687086</v>
      </c>
      <c r="X463" s="75">
        <f t="shared" si="80"/>
        <v>0</v>
      </c>
      <c r="Y463" s="75">
        <f>IF(X463&gt;Constantes!$E$29,1000*((X463-Constantes!$E$29)/(Escenarios!$E$9*10000)),0)</f>
        <v>0</v>
      </c>
      <c r="Z463" s="75">
        <f>W463*1000/Escenarios!$E$9/10000+S463</f>
        <v>1.4823587239352374</v>
      </c>
      <c r="AA463" s="75">
        <f>MAX(0,AB462+Observaciones!$F462-Y463-Constantes!$D$13)</f>
        <v>0</v>
      </c>
      <c r="AB463" s="75">
        <f>AB462+Observaciones!$F462-Y463-Z463-AA463-AC462</f>
        <v>57.257601000209128</v>
      </c>
      <c r="AC463" s="75">
        <f>MAX(0,(AB463-Constantes!$D$14)*(1-EXP(-Constantes!$D$22)))</f>
        <v>0.68502759667140478</v>
      </c>
      <c r="AD463" s="75">
        <f t="shared" si="81"/>
        <v>260.61892764994917</v>
      </c>
      <c r="AE463" s="75">
        <f>MAX(0,(AD463-Constantes!$D$13)*(1-EXP(-Constantes!$D$23)))</f>
        <v>1.282163589714522</v>
      </c>
      <c r="AF463" s="75">
        <f t="shared" si="82"/>
        <v>1.9671911863859268</v>
      </c>
      <c r="AG463" s="75">
        <f>0.0526*Y463*Observaciones!$F462^1.218</f>
        <v>0</v>
      </c>
      <c r="AH463" s="75">
        <f>AG463*Constantes!$E$35</f>
        <v>0</v>
      </c>
      <c r="AI463" s="75">
        <f t="shared" si="83"/>
        <v>0</v>
      </c>
      <c r="AJ463" s="15"/>
      <c r="AK463" s="74">
        <v>457</v>
      </c>
      <c r="AL463" s="140">
        <f>ETo!$I462*((1-Constantes!$F$19)*ETo!$K462+ETo!$L462)</f>
        <v>2.2530183840135534</v>
      </c>
      <c r="AM463" s="75">
        <f>MIN(AL463*Constantes!$F$17,0.8*(AV462+Observaciones!$F462-AS463-AU463-Constantes!$D$14))</f>
        <v>1.4296772174232439</v>
      </c>
      <c r="AN463" s="75">
        <f>IF(Observaciones!$F462&gt;0.05*Constantes!$F$18,((Observaciones!$F462-0.05*Constantes!$F$18)^2)/(Observaciones!$F462+0.95*Constantes!$F$18),0)</f>
        <v>0</v>
      </c>
      <c r="AO463" s="75">
        <f>(AN463*Escenarios!$F$9*10000)/1000</f>
        <v>0</v>
      </c>
      <c r="AP463" s="75">
        <f>(Observaciones!$F462*Constantes!$F$28)/1000</f>
        <v>0</v>
      </c>
      <c r="AQ463" s="75">
        <f>(AL463*Constantes!$F$28)/1000</f>
        <v>2.2530183840135534</v>
      </c>
      <c r="AR463" s="75">
        <f t="shared" si="84"/>
        <v>0</v>
      </c>
      <c r="AS463" s="75">
        <f>IF(AR463&gt;Constantes!$F$29,1000*((AR463-Constantes!$F$29)/(Escenarios!$F$9*10000)),0)</f>
        <v>0</v>
      </c>
      <c r="AT463" s="75">
        <f>AQ463*1000/Escenarios!$F$9/10000+AM463</f>
        <v>1.4341832541912711</v>
      </c>
      <c r="AU463" s="75">
        <f>MAX(0,AV462+Observaciones!$F462-AS463-Constantes!$D$13)</f>
        <v>0</v>
      </c>
      <c r="AV463" s="75">
        <f>AV462+Observaciones!$F462-AS463-AT463-AU463-AW462</f>
        <v>57.961948602908095</v>
      </c>
      <c r="AW463" s="75">
        <f>MAX(0,(AV463-Constantes!$D$14)*(1-EXP(-Constantes!$D$22)))</f>
        <v>0.69472455825715551</v>
      </c>
      <c r="AX463" s="75">
        <f t="shared" si="85"/>
        <v>263.27649718907162</v>
      </c>
      <c r="AY463" s="75">
        <f>MAX(0,(AX463-Constantes!$D$13)*(1-EXP(-Constantes!$D$23)))</f>
        <v>1.3005207634324047</v>
      </c>
      <c r="AZ463" s="75">
        <f t="shared" si="86"/>
        <v>1.9952453216895603</v>
      </c>
      <c r="BA463" s="75">
        <f>0.0526*AS463*Observaciones!$F462^1.218</f>
        <v>0</v>
      </c>
      <c r="BB463" s="75">
        <f>BA463*Constantes!$F$35</f>
        <v>0</v>
      </c>
      <c r="BC463" s="75">
        <f t="shared" si="87"/>
        <v>0</v>
      </c>
      <c r="BD463" s="15"/>
      <c r="BE463" s="74">
        <v>457</v>
      </c>
      <c r="BF463" s="75">
        <f>0.0526*Observaciones!$F462^2.218</f>
        <v>0</v>
      </c>
      <c r="BG463" s="75">
        <f>IF(Observaciones!$F462&gt;0.05*$BK$7,((Observaciones!$F462-0.05*$BK$7)^2)/(Observaciones!$F462+0.95*$BK$7),0)</f>
        <v>0</v>
      </c>
      <c r="BH463" s="75">
        <f>0.0526*BG463*Observaciones!$F462^1.218</f>
        <v>0</v>
      </c>
      <c r="BI463" s="28"/>
      <c r="BJ463" s="28"/>
      <c r="BK463" s="103"/>
      <c r="BL463" s="38"/>
    </row>
    <row r="464" spans="2:64" s="2" customFormat="1">
      <c r="B464" s="37"/>
      <c r="C464" s="74">
        <v>458</v>
      </c>
      <c r="D464" s="140">
        <f>ETo!$I463*((1-Constantes!$D$19)*ETo!$K463+ETo!$L463)</f>
        <v>2.263555363010318</v>
      </c>
      <c r="E464" s="75">
        <f>MIN(D464*Constantes!$D$17,0.8*(H463+Observaciones!$F463-F464-G464-Constantes!$D$14))</f>
        <v>1.4363635715688794</v>
      </c>
      <c r="F464" s="75">
        <f>IF(Observaciones!$F463&gt;0.05*Constantes!$D$18,((Observaciones!$F463-0.05*Constantes!$D$18)^2)/(Observaciones!$F463+0.95*Constantes!$D$18),0)</f>
        <v>0</v>
      </c>
      <c r="G464" s="75">
        <f>MAX(0,H463+Observaciones!$F463-F464-Constantes!$D$13)</f>
        <v>0</v>
      </c>
      <c r="H464" s="75">
        <f>H463+Observaciones!$F463-F464-E464-G464-I463</f>
        <v>55.473385121884782</v>
      </c>
      <c r="I464" s="75">
        <f>MAX(0,(H464-Constantes!$D$14)*(1-EXP(-Constantes!$D$22)))</f>
        <v>0.66046376942687279</v>
      </c>
      <c r="J464" s="75">
        <f t="shared" si="77"/>
        <v>247.78311233983692</v>
      </c>
      <c r="K464" s="75">
        <f>MAX(0,(J464-Constantes!$D$13)*(1-EXP(-Constantes!$D$23)))</f>
        <v>1.1935001368905576</v>
      </c>
      <c r="L464" s="75">
        <f t="shared" si="78"/>
        <v>1.8539639063174302</v>
      </c>
      <c r="M464" s="75">
        <f>0.0526*F464*Observaciones!$F463^1.218</f>
        <v>0</v>
      </c>
      <c r="N464" s="75">
        <f>M464*Constantes!$D$35</f>
        <v>0</v>
      </c>
      <c r="O464" s="75">
        <f t="shared" si="79"/>
        <v>0</v>
      </c>
      <c r="P464" s="15"/>
      <c r="Q464" s="74">
        <v>458</v>
      </c>
      <c r="R464" s="140">
        <f>ETo!$I463*((1-Constantes!$E$19)*ETo!$K463+ETo!$L463)</f>
        <v>2.263555363010318</v>
      </c>
      <c r="S464" s="75">
        <f>MIN(R464*Constantes!$E$17,0.8*(AB463+Observaciones!$F463-Y464-AA464-Constantes!$D$14))</f>
        <v>1.4363635715688794</v>
      </c>
      <c r="T464" s="75">
        <f>IF(Observaciones!$F463&gt;0.05*Constantes!$E$18,((Observaciones!$F463-0.05*Constantes!$E$18)^2)/(Observaciones!$F463+0.95*Constantes!$E$18),0)</f>
        <v>0</v>
      </c>
      <c r="U464" s="75">
        <f>(T464*Escenarios!$E$9*10000)/1000</f>
        <v>0</v>
      </c>
      <c r="V464" s="75">
        <f>(Observaciones!$F463*Constantes!$E$28)/1000</f>
        <v>2</v>
      </c>
      <c r="W464" s="75">
        <f>(R464*Constantes!$E$28)/1000</f>
        <v>9.054221452041272</v>
      </c>
      <c r="X464" s="75">
        <f t="shared" si="80"/>
        <v>0</v>
      </c>
      <c r="Y464" s="75">
        <f>IF(X464&gt;Constantes!$E$29,1000*((X464-Constantes!$E$29)/(Escenarios!$E$9*10000)),0)</f>
        <v>0</v>
      </c>
      <c r="Z464" s="75">
        <f>W464*1000/Escenarios!$E$9/10000+S464</f>
        <v>1.4544720144729619</v>
      </c>
      <c r="AA464" s="75">
        <f>MAX(0,AB463+Observaciones!$F463-Y464-Constantes!$D$13)</f>
        <v>0</v>
      </c>
      <c r="AB464" s="75">
        <f>AB463+Observaciones!$F463-Y464-Z464-AA464-AC463</f>
        <v>55.618101389064762</v>
      </c>
      <c r="AC464" s="75">
        <f>MAX(0,(AB464-Constantes!$D$14)*(1-EXP(-Constantes!$D$22)))</f>
        <v>0.66245612104175766</v>
      </c>
      <c r="AD464" s="75">
        <f t="shared" si="81"/>
        <v>259.33676406023466</v>
      </c>
      <c r="AE464" s="75">
        <f>MAX(0,(AD464-Constantes!$D$13)*(1-EXP(-Constantes!$D$23)))</f>
        <v>1.2733070388681027</v>
      </c>
      <c r="AF464" s="75">
        <f t="shared" si="82"/>
        <v>1.9357631599098604</v>
      </c>
      <c r="AG464" s="75">
        <f>0.0526*Y464*Observaciones!$F463^1.218</f>
        <v>0</v>
      </c>
      <c r="AH464" s="75">
        <f>AG464*Constantes!$E$35</f>
        <v>0</v>
      </c>
      <c r="AI464" s="75">
        <f t="shared" si="83"/>
        <v>0</v>
      </c>
      <c r="AJ464" s="15"/>
      <c r="AK464" s="74">
        <v>458</v>
      </c>
      <c r="AL464" s="140">
        <f>ETo!$I463*((1-Constantes!$F$19)*ETo!$K463+ETo!$L463)</f>
        <v>2.2104357650040702</v>
      </c>
      <c r="AM464" s="75">
        <f>MIN(AL464*Constantes!$F$17,0.8*(AV463+Observaciones!$F463-AS464-AU464-Constantes!$D$14))</f>
        <v>1.4026559553296696</v>
      </c>
      <c r="AN464" s="75">
        <f>IF(Observaciones!$F463&gt;0.05*Constantes!$F$18,((Observaciones!$F463-0.05*Constantes!$F$18)^2)/(Observaciones!$F463+0.95*Constantes!$F$18),0)</f>
        <v>0</v>
      </c>
      <c r="AO464" s="75">
        <f>(AN464*Escenarios!$F$9*10000)/1000</f>
        <v>0</v>
      </c>
      <c r="AP464" s="75">
        <f>(Observaciones!$F463*Constantes!$F$28)/1000</f>
        <v>0.5</v>
      </c>
      <c r="AQ464" s="75">
        <f>(AL464*Constantes!$F$28)/1000</f>
        <v>2.2104357650040702</v>
      </c>
      <c r="AR464" s="75">
        <f t="shared" si="84"/>
        <v>0</v>
      </c>
      <c r="AS464" s="75">
        <f>IF(AR464&gt;Constantes!$F$29,1000*((AR464-Constantes!$F$29)/(Escenarios!$F$9*10000)),0)</f>
        <v>0</v>
      </c>
      <c r="AT464" s="75">
        <f>AQ464*1000/Escenarios!$F$9/10000+AM464</f>
        <v>1.4070768268596776</v>
      </c>
      <c r="AU464" s="75">
        <f>MAX(0,AV463+Observaciones!$F463-AS464-Constantes!$D$13)</f>
        <v>0</v>
      </c>
      <c r="AV464" s="75">
        <f>AV463+Observaciones!$F463-AS464-AT464-AU464-AW463</f>
        <v>56.360147217791258</v>
      </c>
      <c r="AW464" s="75">
        <f>MAX(0,(AV464-Constantes!$D$14)*(1-EXP(-Constantes!$D$22)))</f>
        <v>0.67267208524530542</v>
      </c>
      <c r="AX464" s="75">
        <f t="shared" si="85"/>
        <v>261.9759764256392</v>
      </c>
      <c r="AY464" s="75">
        <f>MAX(0,(AX464-Constantes!$D$13)*(1-EXP(-Constantes!$D$23)))</f>
        <v>1.2915374103247657</v>
      </c>
      <c r="AZ464" s="75">
        <f t="shared" si="86"/>
        <v>1.9642094955700711</v>
      </c>
      <c r="BA464" s="75">
        <f>0.0526*AS464*Observaciones!$F463^1.218</f>
        <v>0</v>
      </c>
      <c r="BB464" s="75">
        <f>BA464*Constantes!$F$35</f>
        <v>0</v>
      </c>
      <c r="BC464" s="75">
        <f t="shared" si="87"/>
        <v>0</v>
      </c>
      <c r="BD464" s="15"/>
      <c r="BE464" s="74">
        <v>458</v>
      </c>
      <c r="BF464" s="75">
        <f>0.0526*Observaciones!$F463^2.218</f>
        <v>1.1305797794095535E-2</v>
      </c>
      <c r="BG464" s="75">
        <f>IF(Observaciones!$F463&gt;0.05*$BK$7,((Observaciones!$F463-0.05*$BK$7)^2)/(Observaciones!$F463+0.95*$BK$7),0)</f>
        <v>0</v>
      </c>
      <c r="BH464" s="75">
        <f>0.0526*BG464*Observaciones!$F463^1.218</f>
        <v>0</v>
      </c>
      <c r="BI464" s="28"/>
      <c r="BJ464" s="28"/>
      <c r="BK464" s="103"/>
      <c r="BL464" s="38"/>
    </row>
    <row r="465" spans="2:64" s="2" customFormat="1">
      <c r="B465" s="37"/>
      <c r="C465" s="74">
        <v>459</v>
      </c>
      <c r="D465" s="140">
        <f>ETo!$I464*((1-Constantes!$D$19)*ETo!$K464+ETo!$L464)</f>
        <v>2.2227385412366751</v>
      </c>
      <c r="E465" s="75">
        <f>MIN(D465*Constantes!$D$17,0.8*(H464+Observaciones!$F464-F465-G465-Constantes!$D$14))</f>
        <v>1.4104628152361911</v>
      </c>
      <c r="F465" s="75">
        <f>IF(Observaciones!$F464&gt;0.05*Constantes!$D$18,((Observaciones!$F464-0.05*Constantes!$D$18)^2)/(Observaciones!$F464+0.95*Constantes!$D$18),0)</f>
        <v>0</v>
      </c>
      <c r="G465" s="75">
        <f>MAX(0,H464+Observaciones!$F464-F465-Constantes!$D$13)</f>
        <v>0</v>
      </c>
      <c r="H465" s="75">
        <f>H464+Observaciones!$F464-F465-E465-G465-I464</f>
        <v>53.402458537221712</v>
      </c>
      <c r="I465" s="75">
        <f>MAX(0,(H465-Constantes!$D$14)*(1-EXP(-Constantes!$D$22)))</f>
        <v>0.63195271116325802</v>
      </c>
      <c r="J465" s="75">
        <f t="shared" si="77"/>
        <v>246.58961220294637</v>
      </c>
      <c r="K465" s="75">
        <f>MAX(0,(J465-Constantes!$D$13)*(1-EXP(-Constantes!$D$23)))</f>
        <v>1.1852560292490879</v>
      </c>
      <c r="L465" s="75">
        <f t="shared" si="78"/>
        <v>1.817208740412346</v>
      </c>
      <c r="M465" s="75">
        <f>0.0526*F465*Observaciones!$F464^1.218</f>
        <v>0</v>
      </c>
      <c r="N465" s="75">
        <f>M465*Constantes!$D$35</f>
        <v>0</v>
      </c>
      <c r="O465" s="75">
        <f t="shared" si="79"/>
        <v>0</v>
      </c>
      <c r="P465" s="15"/>
      <c r="Q465" s="74">
        <v>459</v>
      </c>
      <c r="R465" s="140">
        <f>ETo!$I464*((1-Constantes!$E$19)*ETo!$K464+ETo!$L464)</f>
        <v>2.2227385412366751</v>
      </c>
      <c r="S465" s="75">
        <f>MIN(R465*Constantes!$E$17,0.8*(AB464+Observaciones!$F464-Y465-AA465-Constantes!$D$14))</f>
        <v>1.4104628152361911</v>
      </c>
      <c r="T465" s="75">
        <f>IF(Observaciones!$F464&gt;0.05*Constantes!$E$18,((Observaciones!$F464-0.05*Constantes!$E$18)^2)/(Observaciones!$F464+0.95*Constantes!$E$18),0)</f>
        <v>0</v>
      </c>
      <c r="U465" s="75">
        <f>(T465*Escenarios!$E$9*10000)/1000</f>
        <v>0</v>
      </c>
      <c r="V465" s="75">
        <f>(Observaciones!$F464*Constantes!$E$28)/1000</f>
        <v>0</v>
      </c>
      <c r="W465" s="75">
        <f>(R465*Constantes!$E$28)/1000</f>
        <v>8.8909541649467005</v>
      </c>
      <c r="X465" s="75">
        <f t="shared" si="80"/>
        <v>0</v>
      </c>
      <c r="Y465" s="75">
        <f>IF(X465&gt;Constantes!$E$29,1000*((X465-Constantes!$E$29)/(Escenarios!$E$9*10000)),0)</f>
        <v>0</v>
      </c>
      <c r="Z465" s="75">
        <f>W465*1000/Escenarios!$E$9/10000+S465</f>
        <v>1.4282447235660845</v>
      </c>
      <c r="AA465" s="75">
        <f>MAX(0,AB464+Observaciones!$F464-Y465-Constantes!$D$13)</f>
        <v>0</v>
      </c>
      <c r="AB465" s="75">
        <f>AB464+Observaciones!$F464-Y465-Z465-AA465-AC464</f>
        <v>53.527400544456924</v>
      </c>
      <c r="AC465" s="75">
        <f>MAX(0,(AB465-Constantes!$D$14)*(1-EXP(-Constantes!$D$22)))</f>
        <v>0.63367282469805797</v>
      </c>
      <c r="AD465" s="75">
        <f t="shared" si="81"/>
        <v>258.06345702136656</v>
      </c>
      <c r="AE465" s="75">
        <f>MAX(0,(AD465-Constantes!$D$13)*(1-EXP(-Constantes!$D$23)))</f>
        <v>1.2645116646870669</v>
      </c>
      <c r="AF465" s="75">
        <f t="shared" si="82"/>
        <v>1.898184489385125</v>
      </c>
      <c r="AG465" s="75">
        <f>0.0526*Y465*Observaciones!$F464^1.218</f>
        <v>0</v>
      </c>
      <c r="AH465" s="75">
        <f>AG465*Constantes!$E$35</f>
        <v>0</v>
      </c>
      <c r="AI465" s="75">
        <f t="shared" si="83"/>
        <v>0</v>
      </c>
      <c r="AJ465" s="15"/>
      <c r="AK465" s="74">
        <v>459</v>
      </c>
      <c r="AL465" s="140">
        <f>ETo!$I464*((1-Constantes!$F$19)*ETo!$K464+ETo!$L464)</f>
        <v>2.1703985488866446</v>
      </c>
      <c r="AM465" s="75">
        <f>MIN(AL465*Constantes!$F$17,0.8*(AV464+Observaciones!$F464-AS465-AU465-Constantes!$D$14))</f>
        <v>1.3772499062098369</v>
      </c>
      <c r="AN465" s="75">
        <f>IF(Observaciones!$F464&gt;0.05*Constantes!$F$18,((Observaciones!$F464-0.05*Constantes!$F$18)^2)/(Observaciones!$F464+0.95*Constantes!$F$18),0)</f>
        <v>0</v>
      </c>
      <c r="AO465" s="75">
        <f>(AN465*Escenarios!$F$9*10000)/1000</f>
        <v>0</v>
      </c>
      <c r="AP465" s="75">
        <f>(Observaciones!$F464*Constantes!$F$28)/1000</f>
        <v>0</v>
      </c>
      <c r="AQ465" s="75">
        <f>(AL465*Constantes!$F$28)/1000</f>
        <v>2.1703985488866446</v>
      </c>
      <c r="AR465" s="75">
        <f t="shared" si="84"/>
        <v>0</v>
      </c>
      <c r="AS465" s="75">
        <f>IF(AR465&gt;Constantes!$F$29,1000*((AR465-Constantes!$F$29)/(Escenarios!$F$9*10000)),0)</f>
        <v>0</v>
      </c>
      <c r="AT465" s="75">
        <f>AQ465*1000/Escenarios!$F$9/10000+AM465</f>
        <v>1.3815907033076102</v>
      </c>
      <c r="AU465" s="75">
        <f>MAX(0,AV464+Observaciones!$F464-AS465-Constantes!$D$13)</f>
        <v>0</v>
      </c>
      <c r="AV465" s="75">
        <f>AV464+Observaciones!$F464-AS465-AT465-AU465-AW464</f>
        <v>54.305884429238347</v>
      </c>
      <c r="AW465" s="75">
        <f>MAX(0,(AV465-Constantes!$D$14)*(1-EXP(-Constantes!$D$22)))</f>
        <v>0.64439044238700161</v>
      </c>
      <c r="AX465" s="75">
        <f t="shared" si="85"/>
        <v>260.68443901531441</v>
      </c>
      <c r="AY465" s="75">
        <f>MAX(0,(AX465-Constantes!$D$13)*(1-EXP(-Constantes!$D$23)))</f>
        <v>1.2826161097697084</v>
      </c>
      <c r="AZ465" s="75">
        <f t="shared" si="86"/>
        <v>1.9270065521567101</v>
      </c>
      <c r="BA465" s="75">
        <f>0.0526*AS465*Observaciones!$F464^1.218</f>
        <v>0</v>
      </c>
      <c r="BB465" s="75">
        <f>BA465*Constantes!$F$35</f>
        <v>0</v>
      </c>
      <c r="BC465" s="75">
        <f t="shared" si="87"/>
        <v>0</v>
      </c>
      <c r="BD465" s="15"/>
      <c r="BE465" s="74">
        <v>459</v>
      </c>
      <c r="BF465" s="75">
        <f>0.0526*Observaciones!$F464^2.218</f>
        <v>0</v>
      </c>
      <c r="BG465" s="75">
        <f>IF(Observaciones!$F464&gt;0.05*$BK$7,((Observaciones!$F464-0.05*$BK$7)^2)/(Observaciones!$F464+0.95*$BK$7),0)</f>
        <v>0</v>
      </c>
      <c r="BH465" s="75">
        <f>0.0526*BG465*Observaciones!$F464^1.218</f>
        <v>0</v>
      </c>
      <c r="BI465" s="28"/>
      <c r="BJ465" s="28"/>
      <c r="BK465" s="103"/>
      <c r="BL465" s="38"/>
    </row>
    <row r="466" spans="2:64" s="2" customFormat="1">
      <c r="B466" s="37"/>
      <c r="C466" s="74">
        <v>460</v>
      </c>
      <c r="D466" s="140">
        <f>ETo!$I465*((1-Constantes!$D$19)*ETo!$K465+ETo!$L465)</f>
        <v>2.2149875779866166</v>
      </c>
      <c r="E466" s="75">
        <f>MIN(D466*Constantes!$D$17,0.8*(H465+Observaciones!$F465-F466-G466-Constantes!$D$14))</f>
        <v>1.4055443575572293</v>
      </c>
      <c r="F466" s="75">
        <f>IF(Observaciones!$F465&gt;0.05*Constantes!$D$18,((Observaciones!$F465-0.05*Constantes!$D$18)^2)/(Observaciones!$F465+0.95*Constantes!$D$18),0)</f>
        <v>0</v>
      </c>
      <c r="G466" s="75">
        <f>MAX(0,H465+Observaciones!$F465-F466-Constantes!$D$13)</f>
        <v>0</v>
      </c>
      <c r="H466" s="75">
        <f>H465+Observaciones!$F465-F466-E466-G466-I465</f>
        <v>51.364961468501221</v>
      </c>
      <c r="I466" s="75">
        <f>MAX(0,(H466-Constantes!$D$14)*(1-EXP(-Constantes!$D$22)))</f>
        <v>0.6039018869242686</v>
      </c>
      <c r="J466" s="75">
        <f t="shared" si="77"/>
        <v>245.40435617369729</v>
      </c>
      <c r="K466" s="75">
        <f>MAX(0,(J466-Constantes!$D$13)*(1-EXP(-Constantes!$D$23)))</f>
        <v>1.1770688678187691</v>
      </c>
      <c r="L466" s="75">
        <f t="shared" si="78"/>
        <v>1.7809707547430378</v>
      </c>
      <c r="M466" s="75">
        <f>0.0526*F466*Observaciones!$F465^1.218</f>
        <v>0</v>
      </c>
      <c r="N466" s="75">
        <f>M466*Constantes!$D$35</f>
        <v>0</v>
      </c>
      <c r="O466" s="75">
        <f t="shared" si="79"/>
        <v>0</v>
      </c>
      <c r="P466" s="15"/>
      <c r="Q466" s="74">
        <v>460</v>
      </c>
      <c r="R466" s="140">
        <f>ETo!$I465*((1-Constantes!$E$19)*ETo!$K465+ETo!$L465)</f>
        <v>2.2149875779866166</v>
      </c>
      <c r="S466" s="75">
        <f>MIN(R466*Constantes!$E$17,0.8*(AB465+Observaciones!$F465-Y466-AA466-Constantes!$D$14))</f>
        <v>1.4055443575572293</v>
      </c>
      <c r="T466" s="75">
        <f>IF(Observaciones!$F465&gt;0.05*Constantes!$E$18,((Observaciones!$F465-0.05*Constantes!$E$18)^2)/(Observaciones!$F465+0.95*Constantes!$E$18),0)</f>
        <v>0</v>
      </c>
      <c r="U466" s="75">
        <f>(T466*Escenarios!$E$9*10000)/1000</f>
        <v>0</v>
      </c>
      <c r="V466" s="75">
        <f>(Observaciones!$F465*Constantes!$E$28)/1000</f>
        <v>0</v>
      </c>
      <c r="W466" s="75">
        <f>(R466*Constantes!$E$28)/1000</f>
        <v>8.8599503119464664</v>
      </c>
      <c r="X466" s="75">
        <f t="shared" si="80"/>
        <v>0</v>
      </c>
      <c r="Y466" s="75">
        <f>IF(X466&gt;Constantes!$E$29,1000*((X466-Constantes!$E$29)/(Escenarios!$E$9*10000)),0)</f>
        <v>0</v>
      </c>
      <c r="Z466" s="75">
        <f>W466*1000/Escenarios!$E$9/10000+S466</f>
        <v>1.4232642581811221</v>
      </c>
      <c r="AA466" s="75">
        <f>MAX(0,AB465+Observaciones!$F465-Y466-Constantes!$D$13)</f>
        <v>0</v>
      </c>
      <c r="AB466" s="75">
        <f>AB465+Observaciones!$F465-Y466-Z466-AA466-AC465</f>
        <v>51.470463461577744</v>
      </c>
      <c r="AC466" s="75">
        <f>MAX(0,(AB466-Constantes!$D$14)*(1-EXP(-Constantes!$D$22)))</f>
        <v>0.60535436403949261</v>
      </c>
      <c r="AD466" s="75">
        <f t="shared" si="81"/>
        <v>256.7989453566795</v>
      </c>
      <c r="AE466" s="75">
        <f>MAX(0,(AD466-Constantes!$D$13)*(1-EXP(-Constantes!$D$23)))</f>
        <v>1.2557770445933198</v>
      </c>
      <c r="AF466" s="75">
        <f t="shared" si="82"/>
        <v>1.8611314086328123</v>
      </c>
      <c r="AG466" s="75">
        <f>0.0526*Y466*Observaciones!$F465^1.218</f>
        <v>0</v>
      </c>
      <c r="AH466" s="75">
        <f>AG466*Constantes!$E$35</f>
        <v>0</v>
      </c>
      <c r="AI466" s="75">
        <f t="shared" si="83"/>
        <v>0</v>
      </c>
      <c r="AJ466" s="15"/>
      <c r="AK466" s="74">
        <v>460</v>
      </c>
      <c r="AL466" s="140">
        <f>ETo!$I465*((1-Constantes!$F$19)*ETo!$K465+ETo!$L465)</f>
        <v>2.1627682700573279</v>
      </c>
      <c r="AM466" s="75">
        <f>MIN(AL466*Constantes!$F$17,0.8*(AV465+Observaciones!$F465-AS466-AU466-Constantes!$D$14))</f>
        <v>1.372408030137158</v>
      </c>
      <c r="AN466" s="75">
        <f>IF(Observaciones!$F465&gt;0.05*Constantes!$F$18,((Observaciones!$F465-0.05*Constantes!$F$18)^2)/(Observaciones!$F465+0.95*Constantes!$F$18),0)</f>
        <v>0</v>
      </c>
      <c r="AO466" s="75">
        <f>(AN466*Escenarios!$F$9*10000)/1000</f>
        <v>0</v>
      </c>
      <c r="AP466" s="75">
        <f>(Observaciones!$F465*Constantes!$F$28)/1000</f>
        <v>0</v>
      </c>
      <c r="AQ466" s="75">
        <f>(AL466*Constantes!$F$28)/1000</f>
        <v>2.1627682700573279</v>
      </c>
      <c r="AR466" s="75">
        <f t="shared" si="84"/>
        <v>0</v>
      </c>
      <c r="AS466" s="75">
        <f>IF(AR466&gt;Constantes!$F$29,1000*((AR466-Constantes!$F$29)/(Escenarios!$F$9*10000)),0)</f>
        <v>0</v>
      </c>
      <c r="AT466" s="75">
        <f>AQ466*1000/Escenarios!$F$9/10000+AM466</f>
        <v>1.3767335666772726</v>
      </c>
      <c r="AU466" s="75">
        <f>MAX(0,AV465+Observaciones!$F465-AS466-Constantes!$D$13)</f>
        <v>0</v>
      </c>
      <c r="AV466" s="75">
        <f>AV465+Observaciones!$F465-AS466-AT466-AU466-AW465</f>
        <v>52.284760420174074</v>
      </c>
      <c r="AW466" s="75">
        <f>MAX(0,(AV466-Constantes!$D$14)*(1-EXP(-Constantes!$D$22)))</f>
        <v>0.61656503089864712</v>
      </c>
      <c r="AX466" s="75">
        <f t="shared" si="85"/>
        <v>259.40182290554469</v>
      </c>
      <c r="AY466" s="75">
        <f>MAX(0,(AX466-Constantes!$D$13)*(1-EXP(-Constantes!$D$23)))</f>
        <v>1.2737564331389428</v>
      </c>
      <c r="AZ466" s="75">
        <f t="shared" si="86"/>
        <v>1.8903214640375898</v>
      </c>
      <c r="BA466" s="75">
        <f>0.0526*AS466*Observaciones!$F465^1.218</f>
        <v>0</v>
      </c>
      <c r="BB466" s="75">
        <f>BA466*Constantes!$F$35</f>
        <v>0</v>
      </c>
      <c r="BC466" s="75">
        <f t="shared" si="87"/>
        <v>0</v>
      </c>
      <c r="BD466" s="15"/>
      <c r="BE466" s="74">
        <v>460</v>
      </c>
      <c r="BF466" s="75">
        <f>0.0526*Observaciones!$F465^2.218</f>
        <v>0</v>
      </c>
      <c r="BG466" s="75">
        <f>IF(Observaciones!$F465&gt;0.05*$BK$7,((Observaciones!$F465-0.05*$BK$7)^2)/(Observaciones!$F465+0.95*$BK$7),0)</f>
        <v>0</v>
      </c>
      <c r="BH466" s="75">
        <f>0.0526*BG466*Observaciones!$F465^1.218</f>
        <v>0</v>
      </c>
      <c r="BI466" s="28"/>
      <c r="BJ466" s="28"/>
      <c r="BK466" s="103"/>
      <c r="BL466" s="38"/>
    </row>
    <row r="467" spans="2:64" s="2" customFormat="1">
      <c r="B467" s="37"/>
      <c r="C467" s="74">
        <v>461</v>
      </c>
      <c r="D467" s="140">
        <f>ETo!$I466*((1-Constantes!$D$19)*ETo!$K466+ETo!$L466)</f>
        <v>2.1044500128989427</v>
      </c>
      <c r="E467" s="75">
        <f>MIN(D467*Constantes!$D$17,0.8*(H466+Observaciones!$F466-F467-G467-Constantes!$D$14))</f>
        <v>1.3354015484276542</v>
      </c>
      <c r="F467" s="75">
        <f>IF(Observaciones!$F466&gt;0.05*Constantes!$D$18,((Observaciones!$F466-0.05*Constantes!$D$18)^2)/(Observaciones!$F466+0.95*Constantes!$D$18),0)</f>
        <v>0</v>
      </c>
      <c r="G467" s="75">
        <f>MAX(0,H466+Observaciones!$F466-F467-Constantes!$D$13)</f>
        <v>0</v>
      </c>
      <c r="H467" s="75">
        <f>H466+Observaciones!$F466-F467-E467-G467-I466</f>
        <v>49.425658033149297</v>
      </c>
      <c r="I467" s="75">
        <f>MAX(0,(H467-Constantes!$D$14)*(1-EXP(-Constantes!$D$22)))</f>
        <v>0.57720292345273494</v>
      </c>
      <c r="J467" s="75">
        <f t="shared" si="77"/>
        <v>244.22728730587852</v>
      </c>
      <c r="K467" s="75">
        <f>MAX(0,(J467-Constantes!$D$13)*(1-EXP(-Constantes!$D$23)))</f>
        <v>1.1689382592433881</v>
      </c>
      <c r="L467" s="75">
        <f t="shared" si="78"/>
        <v>1.7461411826961231</v>
      </c>
      <c r="M467" s="75">
        <f>0.0526*F467*Observaciones!$F466^1.218</f>
        <v>0</v>
      </c>
      <c r="N467" s="75">
        <f>M467*Constantes!$D$35</f>
        <v>0</v>
      </c>
      <c r="O467" s="75">
        <f t="shared" si="79"/>
        <v>0</v>
      </c>
      <c r="P467" s="15"/>
      <c r="Q467" s="74">
        <v>461</v>
      </c>
      <c r="R467" s="140">
        <f>ETo!$I466*((1-Constantes!$E$19)*ETo!$K466+ETo!$L466)</f>
        <v>2.1044500128989427</v>
      </c>
      <c r="S467" s="75">
        <f>MIN(R467*Constantes!$E$17,0.8*(AB466+Observaciones!$F466-Y467-AA467-Constantes!$D$14))</f>
        <v>1.3354015484276542</v>
      </c>
      <c r="T467" s="75">
        <f>IF(Observaciones!$F466&gt;0.05*Constantes!$E$18,((Observaciones!$F466-0.05*Constantes!$E$18)^2)/(Observaciones!$F466+0.95*Constantes!$E$18),0)</f>
        <v>0</v>
      </c>
      <c r="U467" s="75">
        <f>(T467*Escenarios!$E$9*10000)/1000</f>
        <v>0</v>
      </c>
      <c r="V467" s="75">
        <f>(Observaciones!$F466*Constantes!$E$28)/1000</f>
        <v>0</v>
      </c>
      <c r="W467" s="75">
        <f>(R467*Constantes!$E$28)/1000</f>
        <v>8.4178000515957709</v>
      </c>
      <c r="X467" s="75">
        <f t="shared" si="80"/>
        <v>0</v>
      </c>
      <c r="Y467" s="75">
        <f>IF(X467&gt;Constantes!$E$29,1000*((X467-Constantes!$E$29)/(Escenarios!$E$9*10000)),0)</f>
        <v>0</v>
      </c>
      <c r="Z467" s="75">
        <f>W467*1000/Escenarios!$E$9/10000+S467</f>
        <v>1.3522371485308458</v>
      </c>
      <c r="AA467" s="75">
        <f>MAX(0,AB466+Observaciones!$F466-Y467-Constantes!$D$13)</f>
        <v>0</v>
      </c>
      <c r="AB467" s="75">
        <f>AB466+Observaciones!$F466-Y467-Z467-AA467-AC466</f>
        <v>49.512871949007405</v>
      </c>
      <c r="AC467" s="75">
        <f>MAX(0,(AB467-Constantes!$D$14)*(1-EXP(-Constantes!$D$22)))</f>
        <v>0.57840362320464489</v>
      </c>
      <c r="AD467" s="75">
        <f t="shared" si="81"/>
        <v>255.54316831208618</v>
      </c>
      <c r="AE467" s="75">
        <f>MAX(0,(AD467-Constantes!$D$13)*(1-EXP(-Constantes!$D$23)))</f>
        <v>1.2471027589277259</v>
      </c>
      <c r="AF467" s="75">
        <f t="shared" si="82"/>
        <v>1.8255063821323709</v>
      </c>
      <c r="AG467" s="75">
        <f>0.0526*Y467*Observaciones!$F466^1.218</f>
        <v>0</v>
      </c>
      <c r="AH467" s="75">
        <f>AG467*Constantes!$E$35</f>
        <v>0</v>
      </c>
      <c r="AI467" s="75">
        <f t="shared" si="83"/>
        <v>0</v>
      </c>
      <c r="AJ467" s="15"/>
      <c r="AK467" s="74">
        <v>461</v>
      </c>
      <c r="AL467" s="140">
        <f>ETo!$I466*((1-Constantes!$F$19)*ETo!$K466+ETo!$L466)</f>
        <v>2.0544833442752179</v>
      </c>
      <c r="AM467" s="75">
        <f>MIN(AL467*Constantes!$F$17,0.8*(AV466+Observaciones!$F466-AS467-AU467-Constantes!$D$14))</f>
        <v>1.3036946576766701</v>
      </c>
      <c r="AN467" s="75">
        <f>IF(Observaciones!$F466&gt;0.05*Constantes!$F$18,((Observaciones!$F466-0.05*Constantes!$F$18)^2)/(Observaciones!$F466+0.95*Constantes!$F$18),0)</f>
        <v>0</v>
      </c>
      <c r="AO467" s="75">
        <f>(AN467*Escenarios!$F$9*10000)/1000</f>
        <v>0</v>
      </c>
      <c r="AP467" s="75">
        <f>(Observaciones!$F466*Constantes!$F$28)/1000</f>
        <v>0</v>
      </c>
      <c r="AQ467" s="75">
        <f>(AL467*Constantes!$F$28)/1000</f>
        <v>2.0544833442752179</v>
      </c>
      <c r="AR467" s="75">
        <f t="shared" si="84"/>
        <v>0</v>
      </c>
      <c r="AS467" s="75">
        <f>IF(AR467&gt;Constantes!$F$29,1000*((AR467-Constantes!$F$29)/(Escenarios!$F$9*10000)),0)</f>
        <v>0</v>
      </c>
      <c r="AT467" s="75">
        <f>AQ467*1000/Escenarios!$F$9/10000+AM467</f>
        <v>1.3078036243652207</v>
      </c>
      <c r="AU467" s="75">
        <f>MAX(0,AV466+Observaciones!$F466-AS467-Constantes!$D$13)</f>
        <v>0</v>
      </c>
      <c r="AV467" s="75">
        <f>AV466+Observaciones!$F466-AS467-AT467-AU467-AW466</f>
        <v>50.360391764910204</v>
      </c>
      <c r="AW467" s="75">
        <f>MAX(0,(AV467-Constantes!$D$14)*(1-EXP(-Constantes!$D$22)))</f>
        <v>0.59007167895791246</v>
      </c>
      <c r="AX467" s="75">
        <f t="shared" si="85"/>
        <v>258.12806647240575</v>
      </c>
      <c r="AY467" s="75">
        <f>MAX(0,(AX467-Constantes!$D$13)*(1-EXP(-Constantes!$D$23)))</f>
        <v>1.2649579547649308</v>
      </c>
      <c r="AZ467" s="75">
        <f t="shared" si="86"/>
        <v>1.8550296337228431</v>
      </c>
      <c r="BA467" s="75">
        <f>0.0526*AS467*Observaciones!$F466^1.218</f>
        <v>0</v>
      </c>
      <c r="BB467" s="75">
        <f>BA467*Constantes!$F$35</f>
        <v>0</v>
      </c>
      <c r="BC467" s="75">
        <f t="shared" si="87"/>
        <v>0</v>
      </c>
      <c r="BD467" s="15"/>
      <c r="BE467" s="74">
        <v>461</v>
      </c>
      <c r="BF467" s="75">
        <f>0.0526*Observaciones!$F466^2.218</f>
        <v>0</v>
      </c>
      <c r="BG467" s="75">
        <f>IF(Observaciones!$F466&gt;0.05*$BK$7,((Observaciones!$F466-0.05*$BK$7)^2)/(Observaciones!$F466+0.95*$BK$7),0)</f>
        <v>0</v>
      </c>
      <c r="BH467" s="75">
        <f>0.0526*BG467*Observaciones!$F466^1.218</f>
        <v>0</v>
      </c>
      <c r="BI467" s="28"/>
      <c r="BJ467" s="28"/>
      <c r="BK467" s="103"/>
      <c r="BL467" s="38"/>
    </row>
    <row r="468" spans="2:64" s="2" customFormat="1">
      <c r="B468" s="37"/>
      <c r="C468" s="74">
        <v>462</v>
      </c>
      <c r="D468" s="140">
        <f>ETo!$I467*((1-Constantes!$D$19)*ETo!$K467+ETo!$L467)</f>
        <v>2.1177297761967573</v>
      </c>
      <c r="E468" s="75">
        <f>MIN(D468*Constantes!$D$17,0.8*(H467+Observaciones!$F467-F468-G468-Constantes!$D$14))</f>
        <v>1.3438283660578936</v>
      </c>
      <c r="F468" s="75">
        <f>IF(Observaciones!$F467&gt;0.05*Constantes!$D$18,((Observaciones!$F467-0.05*Constantes!$D$18)^2)/(Observaciones!$F467+0.95*Constantes!$D$18),0)</f>
        <v>0</v>
      </c>
      <c r="G468" s="75">
        <f>MAX(0,H467+Observaciones!$F467-F468-Constantes!$D$13)</f>
        <v>0</v>
      </c>
      <c r="H468" s="75">
        <f>H467+Observaciones!$F467-F468-E468-G468-I467</f>
        <v>47.70462674363867</v>
      </c>
      <c r="I468" s="75">
        <f>MAX(0,(H468-Constantes!$D$14)*(1-EXP(-Constantes!$D$22)))</f>
        <v>0.55350897711386715</v>
      </c>
      <c r="J468" s="75">
        <f t="shared" si="77"/>
        <v>243.05834904663513</v>
      </c>
      <c r="K468" s="75">
        <f>MAX(0,(J468-Constantes!$D$13)*(1-EXP(-Constantes!$D$23)))</f>
        <v>1.1608638128838411</v>
      </c>
      <c r="L468" s="75">
        <f t="shared" si="78"/>
        <v>1.7143727899977081</v>
      </c>
      <c r="M468" s="75">
        <f>0.0526*F468*Observaciones!$F467^1.218</f>
        <v>0</v>
      </c>
      <c r="N468" s="75">
        <f>M468*Constantes!$D$35</f>
        <v>0</v>
      </c>
      <c r="O468" s="75">
        <f t="shared" si="79"/>
        <v>0</v>
      </c>
      <c r="P468" s="15"/>
      <c r="Q468" s="74">
        <v>462</v>
      </c>
      <c r="R468" s="140">
        <f>ETo!$I467*((1-Constantes!$E$19)*ETo!$K467+ETo!$L467)</f>
        <v>2.1177297761967573</v>
      </c>
      <c r="S468" s="75">
        <f>MIN(R468*Constantes!$E$17,0.8*(AB467+Observaciones!$F467-Y468-AA468-Constantes!$D$14))</f>
        <v>1.3438283660578936</v>
      </c>
      <c r="T468" s="75">
        <f>IF(Observaciones!$F467&gt;0.05*Constantes!$E$18,((Observaciones!$F467-0.05*Constantes!$E$18)^2)/(Observaciones!$F467+0.95*Constantes!$E$18),0)</f>
        <v>0</v>
      </c>
      <c r="U468" s="75">
        <f>(T468*Escenarios!$E$9*10000)/1000</f>
        <v>0</v>
      </c>
      <c r="V468" s="75">
        <f>(Observaciones!$F467*Constantes!$E$28)/1000</f>
        <v>0.8</v>
      </c>
      <c r="W468" s="75">
        <f>(R468*Constantes!$E$28)/1000</f>
        <v>8.4709191047870291</v>
      </c>
      <c r="X468" s="75">
        <f t="shared" si="80"/>
        <v>0</v>
      </c>
      <c r="Y468" s="75">
        <f>IF(X468&gt;Constantes!$E$29,1000*((X468-Constantes!$E$29)/(Escenarios!$E$9*10000)),0)</f>
        <v>0</v>
      </c>
      <c r="Z468" s="75">
        <f>W468*1000/Escenarios!$E$9/10000+S468</f>
        <v>1.3607702042674676</v>
      </c>
      <c r="AA468" s="75">
        <f>MAX(0,AB467+Observaciones!$F467-Y468-Constantes!$D$13)</f>
        <v>0</v>
      </c>
      <c r="AB468" s="75">
        <f>AB467+Observaciones!$F467-Y468-Z468-AA468-AC467</f>
        <v>47.773698121535297</v>
      </c>
      <c r="AC468" s="75">
        <f>MAX(0,(AB468-Constantes!$D$14)*(1-EXP(-Constantes!$D$22)))</f>
        <v>0.55445990318442084</v>
      </c>
      <c r="AD468" s="75">
        <f t="shared" si="81"/>
        <v>254.29606555315846</v>
      </c>
      <c r="AE468" s="75">
        <f>MAX(0,(AD468-Constantes!$D$13)*(1-EXP(-Constantes!$D$23)))</f>
        <v>1.2384883909299476</v>
      </c>
      <c r="AF468" s="75">
        <f t="shared" si="82"/>
        <v>1.7929482941143684</v>
      </c>
      <c r="AG468" s="75">
        <f>0.0526*Y468*Observaciones!$F467^1.218</f>
        <v>0</v>
      </c>
      <c r="AH468" s="75">
        <f>AG468*Constantes!$E$35</f>
        <v>0</v>
      </c>
      <c r="AI468" s="75">
        <f t="shared" si="83"/>
        <v>0</v>
      </c>
      <c r="AJ468" s="15"/>
      <c r="AK468" s="74">
        <v>462</v>
      </c>
      <c r="AL468" s="140">
        <f>ETo!$I467*((1-Constantes!$F$19)*ETo!$K467+ETo!$L467)</f>
        <v>2.0674346337398632</v>
      </c>
      <c r="AM468" s="75">
        <f>MIN(AL468*Constantes!$F$17,0.8*(AV467+Observaciones!$F467-AS468-AU468-Constantes!$D$14))</f>
        <v>1.3119130386784588</v>
      </c>
      <c r="AN468" s="75">
        <f>IF(Observaciones!$F467&gt;0.05*Constantes!$F$18,((Observaciones!$F467-0.05*Constantes!$F$18)^2)/(Observaciones!$F467+0.95*Constantes!$F$18),0)</f>
        <v>0</v>
      </c>
      <c r="AO468" s="75">
        <f>(AN468*Escenarios!$F$9*10000)/1000</f>
        <v>0</v>
      </c>
      <c r="AP468" s="75">
        <f>(Observaciones!$F467*Constantes!$F$28)/1000</f>
        <v>0.2</v>
      </c>
      <c r="AQ468" s="75">
        <f>(AL468*Constantes!$F$28)/1000</f>
        <v>2.0674346337398632</v>
      </c>
      <c r="AR468" s="75">
        <f t="shared" si="84"/>
        <v>0</v>
      </c>
      <c r="AS468" s="75">
        <f>IF(AR468&gt;Constantes!$F$29,1000*((AR468-Constantes!$F$29)/(Escenarios!$F$9*10000)),0)</f>
        <v>0</v>
      </c>
      <c r="AT468" s="75">
        <f>AQ468*1000/Escenarios!$F$9/10000+AM468</f>
        <v>1.3160479079459384</v>
      </c>
      <c r="AU468" s="75">
        <f>MAX(0,AV467+Observaciones!$F467-AS468-Constantes!$D$13)</f>
        <v>0</v>
      </c>
      <c r="AV468" s="75">
        <f>AV467+Observaciones!$F467-AS468-AT468-AU468-AW467</f>
        <v>48.654272178006359</v>
      </c>
      <c r="AW468" s="75">
        <f>MAX(0,(AV468-Constantes!$D$14)*(1-EXP(-Constantes!$D$22)))</f>
        <v>0.56658302643533931</v>
      </c>
      <c r="AX468" s="75">
        <f t="shared" si="85"/>
        <v>256.8631085176408</v>
      </c>
      <c r="AY468" s="75">
        <f>MAX(0,(AX468-Constantes!$D$13)*(1-EXP(-Constantes!$D$23)))</f>
        <v>1.2562202519204342</v>
      </c>
      <c r="AZ468" s="75">
        <f t="shared" si="86"/>
        <v>1.8228032783557735</v>
      </c>
      <c r="BA468" s="75">
        <f>0.0526*AS468*Observaciones!$F467^1.218</f>
        <v>0</v>
      </c>
      <c r="BB468" s="75">
        <f>BA468*Constantes!$F$35</f>
        <v>0</v>
      </c>
      <c r="BC468" s="75">
        <f t="shared" si="87"/>
        <v>0</v>
      </c>
      <c r="BD468" s="15"/>
      <c r="BE468" s="74">
        <v>462</v>
      </c>
      <c r="BF468" s="75">
        <f>0.0526*Observaciones!$F467^2.218</f>
        <v>1.4813929535417848E-3</v>
      </c>
      <c r="BG468" s="75">
        <f>IF(Observaciones!$F467&gt;0.05*$BK$7,((Observaciones!$F467-0.05*$BK$7)^2)/(Observaciones!$F467+0.95*$BK$7),0)</f>
        <v>0</v>
      </c>
      <c r="BH468" s="75">
        <f>0.0526*BG468*Observaciones!$F467^1.218</f>
        <v>0</v>
      </c>
      <c r="BI468" s="28"/>
      <c r="BJ468" s="28"/>
      <c r="BK468" s="103"/>
      <c r="BL468" s="38"/>
    </row>
    <row r="469" spans="2:64" s="2" customFormat="1">
      <c r="B469" s="37"/>
      <c r="C469" s="74">
        <v>463</v>
      </c>
      <c r="D469" s="140">
        <f>ETo!$I468*((1-Constantes!$D$19)*ETo!$K468+ETo!$L468)</f>
        <v>2.1168839161378528</v>
      </c>
      <c r="E469" s="75">
        <f>MIN(D469*Constantes!$D$17,0.8*(H468+Observaciones!$F468-F469-G469-Constantes!$D$14))</f>
        <v>1.3432916163962287</v>
      </c>
      <c r="F469" s="75">
        <f>IF(Observaciones!$F468&gt;0.05*Constantes!$D$18,((Observaciones!$F468-0.05*Constantes!$D$18)^2)/(Observaciones!$F468+0.95*Constantes!$D$18),0)</f>
        <v>0</v>
      </c>
      <c r="G469" s="75">
        <f>MAX(0,H468+Observaciones!$F468-F469-Constantes!$D$13)</f>
        <v>0</v>
      </c>
      <c r="H469" s="75">
        <f>H468+Observaciones!$F468-F469-E469-G469-I468</f>
        <v>45.807826150128577</v>
      </c>
      <c r="I469" s="75">
        <f>MAX(0,(H469-Constantes!$D$14)*(1-EXP(-Constantes!$D$22)))</f>
        <v>0.52739516282584198</v>
      </c>
      <c r="J469" s="75">
        <f t="shared" si="77"/>
        <v>241.8974852337513</v>
      </c>
      <c r="K469" s="75">
        <f>MAX(0,(J469-Constantes!$D$13)*(1-EXP(-Constantes!$D$23)))</f>
        <v>1.1528451407993661</v>
      </c>
      <c r="L469" s="75">
        <f t="shared" si="78"/>
        <v>1.680240303625208</v>
      </c>
      <c r="M469" s="75">
        <f>0.0526*F469*Observaciones!$F468^1.218</f>
        <v>0</v>
      </c>
      <c r="N469" s="75">
        <f>M469*Constantes!$D$35</f>
        <v>0</v>
      </c>
      <c r="O469" s="75">
        <f t="shared" si="79"/>
        <v>0</v>
      </c>
      <c r="P469" s="15"/>
      <c r="Q469" s="74">
        <v>463</v>
      </c>
      <c r="R469" s="140">
        <f>ETo!$I468*((1-Constantes!$E$19)*ETo!$K468+ETo!$L468)</f>
        <v>2.1168839161378528</v>
      </c>
      <c r="S469" s="75">
        <f>MIN(R469*Constantes!$E$17,0.8*(AB468+Observaciones!$F468-Y469-AA469-Constantes!$D$14))</f>
        <v>1.3432916163962287</v>
      </c>
      <c r="T469" s="75">
        <f>IF(Observaciones!$F468&gt;0.05*Constantes!$E$18,((Observaciones!$F468-0.05*Constantes!$E$18)^2)/(Observaciones!$F468+0.95*Constantes!$E$18),0)</f>
        <v>0</v>
      </c>
      <c r="U469" s="75">
        <f>(T469*Escenarios!$E$9*10000)/1000</f>
        <v>0</v>
      </c>
      <c r="V469" s="75">
        <f>(Observaciones!$F468*Constantes!$E$28)/1000</f>
        <v>0</v>
      </c>
      <c r="W469" s="75">
        <f>(R469*Constantes!$E$28)/1000</f>
        <v>8.467535664551411</v>
      </c>
      <c r="X469" s="75">
        <f t="shared" si="80"/>
        <v>0</v>
      </c>
      <c r="Y469" s="75">
        <f>IF(X469&gt;Constantes!$E$29,1000*((X469-Constantes!$E$29)/(Escenarios!$E$9*10000)),0)</f>
        <v>0</v>
      </c>
      <c r="Z469" s="75">
        <f>W469*1000/Escenarios!$E$9/10000+S469</f>
        <v>1.3602266877253315</v>
      </c>
      <c r="AA469" s="75">
        <f>MAX(0,AB468+Observaciones!$F468-Y469-Constantes!$D$13)</f>
        <v>0</v>
      </c>
      <c r="AB469" s="75">
        <f>AB468+Observaciones!$F468-Y469-Z469-AA469-AC468</f>
        <v>45.859011530625544</v>
      </c>
      <c r="AC469" s="75">
        <f>MAX(0,(AB469-Constantes!$D$14)*(1-EXP(-Constantes!$D$22)))</f>
        <v>0.52809984708476365</v>
      </c>
      <c r="AD469" s="75">
        <f t="shared" si="81"/>
        <v>253.05757716222851</v>
      </c>
      <c r="AE469" s="75">
        <f>MAX(0,(AD469-Constantes!$D$13)*(1-EXP(-Constantes!$D$23)))</f>
        <v>1.229933526718421</v>
      </c>
      <c r="AF469" s="75">
        <f t="shared" si="82"/>
        <v>1.7580333738031846</v>
      </c>
      <c r="AG469" s="75">
        <f>0.0526*Y469*Observaciones!$F468^1.218</f>
        <v>0</v>
      </c>
      <c r="AH469" s="75">
        <f>AG469*Constantes!$E$35</f>
        <v>0</v>
      </c>
      <c r="AI469" s="75">
        <f t="shared" si="83"/>
        <v>0</v>
      </c>
      <c r="AJ469" s="15"/>
      <c r="AK469" s="74">
        <v>463</v>
      </c>
      <c r="AL469" s="140">
        <f>ETo!$I468*((1-Constantes!$F$19)*ETo!$K468+ETo!$L468)</f>
        <v>2.066561643212768</v>
      </c>
      <c r="AM469" s="75">
        <f>MIN(AL469*Constantes!$F$17,0.8*(AV468+Observaciones!$F468-AS469-AU469-Constantes!$D$14))</f>
        <v>1.3113590730843605</v>
      </c>
      <c r="AN469" s="75">
        <f>IF(Observaciones!$F468&gt;0.05*Constantes!$F$18,((Observaciones!$F468-0.05*Constantes!$F$18)^2)/(Observaciones!$F468+0.95*Constantes!$F$18),0)</f>
        <v>0</v>
      </c>
      <c r="AO469" s="75">
        <f>(AN469*Escenarios!$F$9*10000)/1000</f>
        <v>0</v>
      </c>
      <c r="AP469" s="75">
        <f>(Observaciones!$F468*Constantes!$F$28)/1000</f>
        <v>0</v>
      </c>
      <c r="AQ469" s="75">
        <f>(AL469*Constantes!$F$28)/1000</f>
        <v>2.066561643212768</v>
      </c>
      <c r="AR469" s="75">
        <f t="shared" si="84"/>
        <v>0</v>
      </c>
      <c r="AS469" s="75">
        <f>IF(AR469&gt;Constantes!$F$29,1000*((AR469-Constantes!$F$29)/(Escenarios!$F$9*10000)),0)</f>
        <v>0</v>
      </c>
      <c r="AT469" s="75">
        <f>AQ469*1000/Escenarios!$F$9/10000+AM469</f>
        <v>1.315492196370786</v>
      </c>
      <c r="AU469" s="75">
        <f>MAX(0,AV468+Observaciones!$F468-AS469-Constantes!$D$13)</f>
        <v>0</v>
      </c>
      <c r="AV469" s="75">
        <f>AV468+Observaciones!$F468-AS469-AT469-AU469-AW468</f>
        <v>46.772196955200236</v>
      </c>
      <c r="AW469" s="75">
        <f>MAX(0,(AV469-Constantes!$D$14)*(1-EXP(-Constantes!$D$22)))</f>
        <v>0.54067194067724067</v>
      </c>
      <c r="AX469" s="75">
        <f t="shared" si="85"/>
        <v>255.60688826572036</v>
      </c>
      <c r="AY469" s="75">
        <f>MAX(0,(AX469-Constantes!$D$13)*(1-EXP(-Constantes!$D$23)))</f>
        <v>1.2475429047982058</v>
      </c>
      <c r="AZ469" s="75">
        <f t="shared" si="86"/>
        <v>1.7882148454754465</v>
      </c>
      <c r="BA469" s="75">
        <f>0.0526*AS469*Observaciones!$F468^1.218</f>
        <v>0</v>
      </c>
      <c r="BB469" s="75">
        <f>BA469*Constantes!$F$35</f>
        <v>0</v>
      </c>
      <c r="BC469" s="75">
        <f t="shared" si="87"/>
        <v>0</v>
      </c>
      <c r="BD469" s="15"/>
      <c r="BE469" s="74">
        <v>463</v>
      </c>
      <c r="BF469" s="75">
        <f>0.0526*Observaciones!$F468^2.218</f>
        <v>0</v>
      </c>
      <c r="BG469" s="75">
        <f>IF(Observaciones!$F468&gt;0.05*$BK$7,((Observaciones!$F468-0.05*$BK$7)^2)/(Observaciones!$F468+0.95*$BK$7),0)</f>
        <v>0</v>
      </c>
      <c r="BH469" s="75">
        <f>0.0526*BG469*Observaciones!$F468^1.218</f>
        <v>0</v>
      </c>
      <c r="BI469" s="28"/>
      <c r="BJ469" s="28"/>
      <c r="BK469" s="103"/>
      <c r="BL469" s="38"/>
    </row>
    <row r="470" spans="2:64" s="2" customFormat="1">
      <c r="B470" s="37"/>
      <c r="C470" s="74">
        <v>464</v>
      </c>
      <c r="D470" s="140">
        <f>ETo!$I469*((1-Constantes!$D$19)*ETo!$K469+ETo!$L469)</f>
        <v>2.0676040423595605</v>
      </c>
      <c r="E470" s="75">
        <f>MIN(D470*Constantes!$D$17,0.8*(H469+Observaciones!$F469-F470-G470-Constantes!$D$14))</f>
        <v>1.3120205387529076</v>
      </c>
      <c r="F470" s="75">
        <f>IF(Observaciones!$F469&gt;0.05*Constantes!$D$18,((Observaciones!$F469-0.05*Constantes!$D$18)^2)/(Observaciones!$F469+0.95*Constantes!$D$18),0)</f>
        <v>0</v>
      </c>
      <c r="G470" s="75">
        <f>MAX(0,H469+Observaciones!$F469-F470-Constantes!$D$13)</f>
        <v>0</v>
      </c>
      <c r="H470" s="75">
        <f>H469+Observaciones!$F469-F470-E470-G470-I469</f>
        <v>43.968410448549832</v>
      </c>
      <c r="I470" s="75">
        <f>MAX(0,(H470-Constantes!$D$14)*(1-EXP(-Constantes!$D$22)))</f>
        <v>0.50207138330265244</v>
      </c>
      <c r="J470" s="75">
        <f t="shared" si="77"/>
        <v>240.74464009295193</v>
      </c>
      <c r="K470" s="75">
        <f>MAX(0,(J470-Constantes!$D$13)*(1-EXP(-Constantes!$D$23)))</f>
        <v>1.1448818577289035</v>
      </c>
      <c r="L470" s="75">
        <f t="shared" si="78"/>
        <v>1.6469532410315559</v>
      </c>
      <c r="M470" s="75">
        <f>0.0526*F470*Observaciones!$F469^1.218</f>
        <v>0</v>
      </c>
      <c r="N470" s="75">
        <f>M470*Constantes!$D$35</f>
        <v>0</v>
      </c>
      <c r="O470" s="75">
        <f t="shared" si="79"/>
        <v>0</v>
      </c>
      <c r="P470" s="15"/>
      <c r="Q470" s="74">
        <v>464</v>
      </c>
      <c r="R470" s="140">
        <f>ETo!$I469*((1-Constantes!$E$19)*ETo!$K469+ETo!$L469)</f>
        <v>2.0676040423595605</v>
      </c>
      <c r="S470" s="75">
        <f>MIN(R470*Constantes!$E$17,0.8*(AB469+Observaciones!$F469-Y470-AA470-Constantes!$D$14))</f>
        <v>1.3120205387529076</v>
      </c>
      <c r="T470" s="75">
        <f>IF(Observaciones!$F469&gt;0.05*Constantes!$E$18,((Observaciones!$F469-0.05*Constantes!$E$18)^2)/(Observaciones!$F469+0.95*Constantes!$E$18),0)</f>
        <v>0</v>
      </c>
      <c r="U470" s="75">
        <f>(T470*Escenarios!$E$9*10000)/1000</f>
        <v>0</v>
      </c>
      <c r="V470" s="75">
        <f>(Observaciones!$F469*Constantes!$E$28)/1000</f>
        <v>0</v>
      </c>
      <c r="W470" s="75">
        <f>(R470*Constantes!$E$28)/1000</f>
        <v>8.2704161694382421</v>
      </c>
      <c r="X470" s="75">
        <f t="shared" si="80"/>
        <v>0</v>
      </c>
      <c r="Y470" s="75">
        <f>IF(X470&gt;Constantes!$E$29,1000*((X470-Constantes!$E$29)/(Escenarios!$E$9*10000)),0)</f>
        <v>0</v>
      </c>
      <c r="Z470" s="75">
        <f>W470*1000/Escenarios!$E$9/10000+S470</f>
        <v>1.3285613710917841</v>
      </c>
      <c r="AA470" s="75">
        <f>MAX(0,AB469+Observaciones!$F469-Y470-Constantes!$D$13)</f>
        <v>0</v>
      </c>
      <c r="AB470" s="75">
        <f>AB469+Observaciones!$F469-Y470-Z470-AA470-AC469</f>
        <v>44.002350312448996</v>
      </c>
      <c r="AC470" s="75">
        <f>MAX(0,(AB470-Constantes!$D$14)*(1-EXP(-Constantes!$D$22)))</f>
        <v>0.50253864343840737</v>
      </c>
      <c r="AD470" s="75">
        <f t="shared" si="81"/>
        <v>251.8276436355101</v>
      </c>
      <c r="AE470" s="75">
        <f>MAX(0,(AD470-Constantes!$D$13)*(1-EXP(-Constantes!$D$23)))</f>
        <v>1.2214377552704709</v>
      </c>
      <c r="AF470" s="75">
        <f t="shared" si="82"/>
        <v>1.7239763987088783</v>
      </c>
      <c r="AG470" s="75">
        <f>0.0526*Y470*Observaciones!$F469^1.218</f>
        <v>0</v>
      </c>
      <c r="AH470" s="75">
        <f>AG470*Constantes!$E$35</f>
        <v>0</v>
      </c>
      <c r="AI470" s="75">
        <f t="shared" si="83"/>
        <v>0</v>
      </c>
      <c r="AJ470" s="15"/>
      <c r="AK470" s="74">
        <v>464</v>
      </c>
      <c r="AL470" s="140">
        <f>ETo!$I469*((1-Constantes!$F$19)*ETo!$K469+ETo!$L469)</f>
        <v>2.0182836069151526</v>
      </c>
      <c r="AM470" s="75">
        <f>MIN(AL470*Constantes!$F$17,0.8*(AV469+Observaciones!$F469-AS470-AU470-Constantes!$D$14))</f>
        <v>1.2807237222650403</v>
      </c>
      <c r="AN470" s="75">
        <f>IF(Observaciones!$F469&gt;0.05*Constantes!$F$18,((Observaciones!$F469-0.05*Constantes!$F$18)^2)/(Observaciones!$F469+0.95*Constantes!$F$18),0)</f>
        <v>0</v>
      </c>
      <c r="AO470" s="75">
        <f>(AN470*Escenarios!$F$9*10000)/1000</f>
        <v>0</v>
      </c>
      <c r="AP470" s="75">
        <f>(Observaciones!$F469*Constantes!$F$28)/1000</f>
        <v>0</v>
      </c>
      <c r="AQ470" s="75">
        <f>(AL470*Constantes!$F$28)/1000</f>
        <v>2.0182836069151526</v>
      </c>
      <c r="AR470" s="75">
        <f t="shared" si="84"/>
        <v>0</v>
      </c>
      <c r="AS470" s="75">
        <f>IF(AR470&gt;Constantes!$F$29,1000*((AR470-Constantes!$F$29)/(Escenarios!$F$9*10000)),0)</f>
        <v>0</v>
      </c>
      <c r="AT470" s="75">
        <f>AQ470*1000/Escenarios!$F$9/10000+AM470</f>
        <v>1.2847602894788706</v>
      </c>
      <c r="AU470" s="75">
        <f>MAX(0,AV469+Observaciones!$F469-AS470-Constantes!$D$13)</f>
        <v>0</v>
      </c>
      <c r="AV470" s="75">
        <f>AV469+Observaciones!$F469-AS470-AT470-AU470-AW469</f>
        <v>44.946764725044126</v>
      </c>
      <c r="AW470" s="75">
        <f>MAX(0,(AV470-Constantes!$D$14)*(1-EXP(-Constantes!$D$22)))</f>
        <v>0.51554067573733509</v>
      </c>
      <c r="AX470" s="75">
        <f t="shared" si="85"/>
        <v>254.35934536092216</v>
      </c>
      <c r="AY470" s="75">
        <f>MAX(0,(AX470-Constantes!$D$13)*(1-EXP(-Constantes!$D$23)))</f>
        <v>1.238925496490819</v>
      </c>
      <c r="AZ470" s="75">
        <f t="shared" si="86"/>
        <v>1.754466172228154</v>
      </c>
      <c r="BA470" s="75">
        <f>0.0526*AS470*Observaciones!$F469^1.218</f>
        <v>0</v>
      </c>
      <c r="BB470" s="75">
        <f>BA470*Constantes!$F$35</f>
        <v>0</v>
      </c>
      <c r="BC470" s="75">
        <f t="shared" si="87"/>
        <v>0</v>
      </c>
      <c r="BD470" s="15"/>
      <c r="BE470" s="74">
        <v>464</v>
      </c>
      <c r="BF470" s="75">
        <f>0.0526*Observaciones!$F469^2.218</f>
        <v>0</v>
      </c>
      <c r="BG470" s="75">
        <f>IF(Observaciones!$F469&gt;0.05*$BK$7,((Observaciones!$F469-0.05*$BK$7)^2)/(Observaciones!$F469+0.95*$BK$7),0)</f>
        <v>0</v>
      </c>
      <c r="BH470" s="75">
        <f>0.0526*BG470*Observaciones!$F469^1.218</f>
        <v>0</v>
      </c>
      <c r="BI470" s="28"/>
      <c r="BJ470" s="28"/>
      <c r="BK470" s="103"/>
      <c r="BL470" s="38"/>
    </row>
    <row r="471" spans="2:64" s="2" customFormat="1">
      <c r="B471" s="37"/>
      <c r="C471" s="74">
        <v>465</v>
      </c>
      <c r="D471" s="140">
        <f>ETo!$I470*((1-Constantes!$D$19)*ETo!$K470+ETo!$L470)</f>
        <v>2.1284933989229375</v>
      </c>
      <c r="E471" s="75">
        <f>MIN(D471*Constantes!$D$17,0.8*(H470+Observaciones!$F470-F471-G471-Constantes!$D$14))</f>
        <v>1.3506585394367481</v>
      </c>
      <c r="F471" s="75">
        <f>IF(Observaciones!$F470&gt;0.05*Constantes!$D$18,((Observaciones!$F470-0.05*Constantes!$D$18)^2)/(Observaciones!$F470+0.95*Constantes!$D$18),0)</f>
        <v>0</v>
      </c>
      <c r="G471" s="75">
        <f>MAX(0,H470+Observaciones!$F470-F471-Constantes!$D$13)</f>
        <v>0</v>
      </c>
      <c r="H471" s="75">
        <f>H470+Observaciones!$F470-F471-E471-G471-I470</f>
        <v>42.115680525810433</v>
      </c>
      <c r="I471" s="75">
        <f>MAX(0,(H471-Constantes!$D$14)*(1-EXP(-Constantes!$D$22)))</f>
        <v>0.47656430296230334</v>
      </c>
      <c r="J471" s="75">
        <f t="shared" si="77"/>
        <v>239.59975823522302</v>
      </c>
      <c r="K471" s="75">
        <f>MAX(0,(J471-Constantes!$D$13)*(1-EXP(-Constantes!$D$23)))</f>
        <v>1.1369735810725863</v>
      </c>
      <c r="L471" s="75">
        <f t="shared" si="78"/>
        <v>1.6135378840348897</v>
      </c>
      <c r="M471" s="75">
        <f>0.0526*F471*Observaciones!$F470^1.218</f>
        <v>0</v>
      </c>
      <c r="N471" s="75">
        <f>M471*Constantes!$D$35</f>
        <v>0</v>
      </c>
      <c r="O471" s="75">
        <f t="shared" si="79"/>
        <v>0</v>
      </c>
      <c r="P471" s="15"/>
      <c r="Q471" s="74">
        <v>465</v>
      </c>
      <c r="R471" s="140">
        <f>ETo!$I470*((1-Constantes!$E$19)*ETo!$K470+ETo!$L470)</f>
        <v>2.1284933989229375</v>
      </c>
      <c r="S471" s="75">
        <f>MIN(R471*Constantes!$E$17,0.8*(AB470+Observaciones!$F470-Y471-AA471-Constantes!$D$14))</f>
        <v>1.3506585394367481</v>
      </c>
      <c r="T471" s="75">
        <f>IF(Observaciones!$F470&gt;0.05*Constantes!$E$18,((Observaciones!$F470-0.05*Constantes!$E$18)^2)/(Observaciones!$F470+0.95*Constantes!$E$18),0)</f>
        <v>0</v>
      </c>
      <c r="U471" s="75">
        <f>(T471*Escenarios!$E$9*10000)/1000</f>
        <v>0</v>
      </c>
      <c r="V471" s="75">
        <f>(Observaciones!$F470*Constantes!$E$28)/1000</f>
        <v>0</v>
      </c>
      <c r="W471" s="75">
        <f>(R471*Constantes!$E$28)/1000</f>
        <v>8.5139735956917502</v>
      </c>
      <c r="X471" s="75">
        <f t="shared" si="80"/>
        <v>0</v>
      </c>
      <c r="Y471" s="75">
        <f>IF(X471&gt;Constantes!$E$29,1000*((X471-Constantes!$E$29)/(Escenarios!$E$9*10000)),0)</f>
        <v>0</v>
      </c>
      <c r="Z471" s="75">
        <f>W471*1000/Escenarios!$E$9/10000+S471</f>
        <v>1.3676864866281315</v>
      </c>
      <c r="AA471" s="75">
        <f>MAX(0,AB470+Observaciones!$F470-Y471-Constantes!$D$13)</f>
        <v>0</v>
      </c>
      <c r="AB471" s="75">
        <f>AB470+Observaciones!$F470-Y471-Z471-AA471-AC470</f>
        <v>42.13212518238246</v>
      </c>
      <c r="AC471" s="75">
        <f>MAX(0,(AB471-Constantes!$D$14)*(1-EXP(-Constantes!$D$22)))</f>
        <v>0.47679070140883567</v>
      </c>
      <c r="AD471" s="75">
        <f t="shared" si="81"/>
        <v>250.60620588023963</v>
      </c>
      <c r="AE471" s="75">
        <f>MAX(0,(AD471-Constantes!$D$13)*(1-EXP(-Constantes!$D$23)))</f>
        <v>1.2130006684025636</v>
      </c>
      <c r="AF471" s="75">
        <f t="shared" si="82"/>
        <v>1.6897913698113993</v>
      </c>
      <c r="AG471" s="75">
        <f>0.0526*Y471*Observaciones!$F470^1.218</f>
        <v>0</v>
      </c>
      <c r="AH471" s="75">
        <f>AG471*Constantes!$E$35</f>
        <v>0</v>
      </c>
      <c r="AI471" s="75">
        <f t="shared" si="83"/>
        <v>0</v>
      </c>
      <c r="AJ471" s="15"/>
      <c r="AK471" s="74">
        <v>465</v>
      </c>
      <c r="AL471" s="140">
        <f>ETo!$I470*((1-Constantes!$F$19)*ETo!$K470+ETo!$L470)</f>
        <v>2.0778424809203293</v>
      </c>
      <c r="AM471" s="75">
        <f>MIN(AL471*Constantes!$F$17,0.8*(AV470+Observaciones!$F470-AS471-AU471-Constantes!$D$14))</f>
        <v>1.3185174508314692</v>
      </c>
      <c r="AN471" s="75">
        <f>IF(Observaciones!$F470&gt;0.05*Constantes!$F$18,((Observaciones!$F470-0.05*Constantes!$F$18)^2)/(Observaciones!$F470+0.95*Constantes!$F$18),0)</f>
        <v>0</v>
      </c>
      <c r="AO471" s="75">
        <f>(AN471*Escenarios!$F$9*10000)/1000</f>
        <v>0</v>
      </c>
      <c r="AP471" s="75">
        <f>(Observaciones!$F470*Constantes!$F$28)/1000</f>
        <v>0</v>
      </c>
      <c r="AQ471" s="75">
        <f>(AL471*Constantes!$F$28)/1000</f>
        <v>2.0778424809203293</v>
      </c>
      <c r="AR471" s="75">
        <f t="shared" si="84"/>
        <v>0</v>
      </c>
      <c r="AS471" s="75">
        <f>IF(AR471&gt;Constantes!$F$29,1000*((AR471-Constantes!$F$29)/(Escenarios!$F$9*10000)),0)</f>
        <v>0</v>
      </c>
      <c r="AT471" s="75">
        <f>AQ471*1000/Escenarios!$F$9/10000+AM471</f>
        <v>1.3226731357933099</v>
      </c>
      <c r="AU471" s="75">
        <f>MAX(0,AV470+Observaciones!$F470-AS471-Constantes!$D$13)</f>
        <v>0</v>
      </c>
      <c r="AV471" s="75">
        <f>AV470+Observaciones!$F470-AS471-AT471-AU471-AW470</f>
        <v>43.108550913513483</v>
      </c>
      <c r="AW471" s="75">
        <f>MAX(0,(AV471-Constantes!$D$14)*(1-EXP(-Constantes!$D$22)))</f>
        <v>0.49023344298960425</v>
      </c>
      <c r="AX471" s="75">
        <f t="shared" si="85"/>
        <v>253.12041986443134</v>
      </c>
      <c r="AY471" s="75">
        <f>MAX(0,(AX471-Constantes!$D$13)*(1-EXP(-Constantes!$D$23)))</f>
        <v>1.230367612970636</v>
      </c>
      <c r="AZ471" s="75">
        <f t="shared" si="86"/>
        <v>1.7206010559602403</v>
      </c>
      <c r="BA471" s="75">
        <f>0.0526*AS471*Observaciones!$F470^1.218</f>
        <v>0</v>
      </c>
      <c r="BB471" s="75">
        <f>BA471*Constantes!$F$35</f>
        <v>0</v>
      </c>
      <c r="BC471" s="75">
        <f t="shared" si="87"/>
        <v>0</v>
      </c>
      <c r="BD471" s="15"/>
      <c r="BE471" s="74">
        <v>465</v>
      </c>
      <c r="BF471" s="75">
        <f>0.0526*Observaciones!$F470^2.218</f>
        <v>0</v>
      </c>
      <c r="BG471" s="75">
        <f>IF(Observaciones!$F470&gt;0.05*$BK$7,((Observaciones!$F470-0.05*$BK$7)^2)/(Observaciones!$F470+0.95*$BK$7),0)</f>
        <v>0</v>
      </c>
      <c r="BH471" s="75">
        <f>0.0526*BG471*Observaciones!$F470^1.218</f>
        <v>0</v>
      </c>
      <c r="BI471" s="28"/>
      <c r="BJ471" s="28"/>
      <c r="BK471" s="103"/>
      <c r="BL471" s="38"/>
    </row>
    <row r="472" spans="2:64" s="2" customFormat="1">
      <c r="B472" s="37"/>
      <c r="C472" s="74">
        <v>466</v>
      </c>
      <c r="D472" s="140">
        <f>ETo!$I471*((1-Constantes!$D$19)*ETo!$K471+ETo!$L471)</f>
        <v>2.1408776450148297</v>
      </c>
      <c r="E472" s="75">
        <f>MIN(D472*Constantes!$D$17,0.8*(H471+Observaciones!$F471-F472-G472-Constantes!$D$14))</f>
        <v>1.3585170969248588</v>
      </c>
      <c r="F472" s="75">
        <f>IF(Observaciones!$F471&gt;0.05*Constantes!$D$18,((Observaciones!$F471-0.05*Constantes!$D$18)^2)/(Observaciones!$F471+0.95*Constantes!$D$18),0)</f>
        <v>0</v>
      </c>
      <c r="G472" s="75">
        <f>MAX(0,H471+Observaciones!$F471-F472-Constantes!$D$13)</f>
        <v>0</v>
      </c>
      <c r="H472" s="75">
        <f>H471+Observaciones!$F471-F472-E472-G472-I471</f>
        <v>40.280599125923274</v>
      </c>
      <c r="I472" s="75">
        <f>MAX(0,(H472-Constantes!$D$14)*(1-EXP(-Constantes!$D$22)))</f>
        <v>0.45130019505131674</v>
      </c>
      <c r="J472" s="75">
        <f t="shared" si="77"/>
        <v>238.46278465415043</v>
      </c>
      <c r="K472" s="75">
        <f>MAX(0,(J472-Constantes!$D$13)*(1-EXP(-Constantes!$D$23)))</f>
        <v>1.1291199308733577</v>
      </c>
      <c r="L472" s="75">
        <f t="shared" si="78"/>
        <v>1.5804201259246744</v>
      </c>
      <c r="M472" s="75">
        <f>0.0526*F472*Observaciones!$F471^1.218</f>
        <v>0</v>
      </c>
      <c r="N472" s="75">
        <f>M472*Constantes!$D$35</f>
        <v>0</v>
      </c>
      <c r="O472" s="75">
        <f t="shared" si="79"/>
        <v>0</v>
      </c>
      <c r="P472" s="15"/>
      <c r="Q472" s="74">
        <v>466</v>
      </c>
      <c r="R472" s="140">
        <f>ETo!$I471*((1-Constantes!$E$19)*ETo!$K471+ETo!$L471)</f>
        <v>2.1408776450148297</v>
      </c>
      <c r="S472" s="75">
        <f>MIN(R472*Constantes!$E$17,0.8*(AB471+Observaciones!$F471-Y472-AA472-Constantes!$D$14))</f>
        <v>1.3585170969248588</v>
      </c>
      <c r="T472" s="75">
        <f>IF(Observaciones!$F471&gt;0.05*Constantes!$E$18,((Observaciones!$F471-0.05*Constantes!$E$18)^2)/(Observaciones!$F471+0.95*Constantes!$E$18),0)</f>
        <v>0</v>
      </c>
      <c r="U472" s="75">
        <f>(T472*Escenarios!$E$9*10000)/1000</f>
        <v>0</v>
      </c>
      <c r="V472" s="75">
        <f>(Observaciones!$F471*Constantes!$E$28)/1000</f>
        <v>0</v>
      </c>
      <c r="W472" s="75">
        <f>(R472*Constantes!$E$28)/1000</f>
        <v>8.5635105800593188</v>
      </c>
      <c r="X472" s="75">
        <f t="shared" si="80"/>
        <v>0</v>
      </c>
      <c r="Y472" s="75">
        <f>IF(X472&gt;Constantes!$E$29,1000*((X472-Constantes!$E$29)/(Escenarios!$E$9*10000)),0)</f>
        <v>0</v>
      </c>
      <c r="Z472" s="75">
        <f>W472*1000/Escenarios!$E$9/10000+S472</f>
        <v>1.3756441180849774</v>
      </c>
      <c r="AA472" s="75">
        <f>MAX(0,AB471+Observaciones!$F471-Y472-Constantes!$D$13)</f>
        <v>0</v>
      </c>
      <c r="AB472" s="75">
        <f>AB471+Observaciones!$F471-Y472-Z472-AA472-AC471</f>
        <v>40.279690362888644</v>
      </c>
      <c r="AC472" s="75">
        <f>MAX(0,(AB472-Constantes!$D$14)*(1-EXP(-Constantes!$D$22)))</f>
        <v>0.45128768384207346</v>
      </c>
      <c r="AD472" s="75">
        <f t="shared" si="81"/>
        <v>249.39320521183706</v>
      </c>
      <c r="AE472" s="75">
        <f>MAX(0,(AD472-Constantes!$D$13)*(1-EXP(-Constantes!$D$23)))</f>
        <v>1.2046218607506944</v>
      </c>
      <c r="AF472" s="75">
        <f t="shared" si="82"/>
        <v>1.6559095445927678</v>
      </c>
      <c r="AG472" s="75">
        <f>0.0526*Y472*Observaciones!$F471^1.218</f>
        <v>0</v>
      </c>
      <c r="AH472" s="75">
        <f>AG472*Constantes!$E$35</f>
        <v>0</v>
      </c>
      <c r="AI472" s="75">
        <f t="shared" si="83"/>
        <v>0</v>
      </c>
      <c r="AJ472" s="15"/>
      <c r="AK472" s="74">
        <v>466</v>
      </c>
      <c r="AL472" s="140">
        <f>ETo!$I471*((1-Constantes!$F$19)*ETo!$K471+ETo!$L471)</f>
        <v>2.0899322316135764</v>
      </c>
      <c r="AM472" s="75">
        <f>MIN(AL472*Constantes!$F$17,0.8*(AV471+Observaciones!$F471-AS472-AU472-Constantes!$D$14))</f>
        <v>1.3261891330747679</v>
      </c>
      <c r="AN472" s="75">
        <f>IF(Observaciones!$F471&gt;0.05*Constantes!$F$18,((Observaciones!$F471-0.05*Constantes!$F$18)^2)/(Observaciones!$F471+0.95*Constantes!$F$18),0)</f>
        <v>0</v>
      </c>
      <c r="AO472" s="75">
        <f>(AN472*Escenarios!$F$9*10000)/1000</f>
        <v>0</v>
      </c>
      <c r="AP472" s="75">
        <f>(Observaciones!$F471*Constantes!$F$28)/1000</f>
        <v>0</v>
      </c>
      <c r="AQ472" s="75">
        <f>(AL472*Constantes!$F$28)/1000</f>
        <v>2.0899322316135764</v>
      </c>
      <c r="AR472" s="75">
        <f t="shared" si="84"/>
        <v>0</v>
      </c>
      <c r="AS472" s="75">
        <f>IF(AR472&gt;Constantes!$F$29,1000*((AR472-Constantes!$F$29)/(Escenarios!$F$9*10000)),0)</f>
        <v>0</v>
      </c>
      <c r="AT472" s="75">
        <f>AQ472*1000/Escenarios!$F$9/10000+AM472</f>
        <v>1.3303689975379951</v>
      </c>
      <c r="AU472" s="75">
        <f>MAX(0,AV471+Observaciones!$F471-AS472-Constantes!$D$13)</f>
        <v>0</v>
      </c>
      <c r="AV472" s="75">
        <f>AV471+Observaciones!$F471-AS472-AT472-AU472-AW471</f>
        <v>41.287948472985882</v>
      </c>
      <c r="AW472" s="75">
        <f>MAX(0,(AV472-Constantes!$D$14)*(1-EXP(-Constantes!$D$22)))</f>
        <v>0.46516867119074934</v>
      </c>
      <c r="AX472" s="75">
        <f t="shared" si="85"/>
        <v>251.8900522514607</v>
      </c>
      <c r="AY472" s="75">
        <f>MAX(0,(AX472-Constantes!$D$13)*(1-EXP(-Constantes!$D$23)))</f>
        <v>1.2218688430699181</v>
      </c>
      <c r="AZ472" s="75">
        <f t="shared" si="86"/>
        <v>1.6870375142606675</v>
      </c>
      <c r="BA472" s="75">
        <f>0.0526*AS472*Observaciones!$F471^1.218</f>
        <v>0</v>
      </c>
      <c r="BB472" s="75">
        <f>BA472*Constantes!$F$35</f>
        <v>0</v>
      </c>
      <c r="BC472" s="75">
        <f t="shared" si="87"/>
        <v>0</v>
      </c>
      <c r="BD472" s="15"/>
      <c r="BE472" s="74">
        <v>466</v>
      </c>
      <c r="BF472" s="75">
        <f>0.0526*Observaciones!$F471^2.218</f>
        <v>0</v>
      </c>
      <c r="BG472" s="75">
        <f>IF(Observaciones!$F471&gt;0.05*$BK$7,((Observaciones!$F471-0.05*$BK$7)^2)/(Observaciones!$F471+0.95*$BK$7),0)</f>
        <v>0</v>
      </c>
      <c r="BH472" s="75">
        <f>0.0526*BG472*Observaciones!$F471^1.218</f>
        <v>0</v>
      </c>
      <c r="BI472" s="28"/>
      <c r="BJ472" s="28"/>
      <c r="BK472" s="103"/>
      <c r="BL472" s="38"/>
    </row>
    <row r="473" spans="2:64" s="2" customFormat="1">
      <c r="B473" s="37"/>
      <c r="C473" s="74">
        <v>467</v>
      </c>
      <c r="D473" s="140">
        <f>ETo!$I472*((1-Constantes!$D$19)*ETo!$K472+ETo!$L472)</f>
        <v>2.1279207820998192</v>
      </c>
      <c r="E473" s="75">
        <f>MIN(D473*Constantes!$D$17,0.8*(H472+Observaciones!$F472-F473-G473-Constantes!$D$14))</f>
        <v>1.3502951792297766</v>
      </c>
      <c r="F473" s="75">
        <f>IF(Observaciones!$F472&gt;0.05*Constantes!$D$18,((Observaciones!$F472-0.05*Constantes!$D$18)^2)/(Observaciones!$F472+0.95*Constantes!$D$18),0)</f>
        <v>0</v>
      </c>
      <c r="G473" s="75">
        <f>MAX(0,H472+Observaciones!$F472-F473-Constantes!$D$13)</f>
        <v>0</v>
      </c>
      <c r="H473" s="75">
        <f>H472+Observaciones!$F472-F473-E473-G473-I472</f>
        <v>41.979003751642182</v>
      </c>
      <c r="I473" s="75">
        <f>MAX(0,(H473-Constantes!$D$14)*(1-EXP(-Constantes!$D$22)))</f>
        <v>0.47468263342343464</v>
      </c>
      <c r="J473" s="75">
        <f t="shared" si="77"/>
        <v>237.33366472327708</v>
      </c>
      <c r="K473" s="75">
        <f>MAX(0,(J473-Constantes!$D$13)*(1-EXP(-Constantes!$D$23)))</f>
        <v>1.1213205297987163</v>
      </c>
      <c r="L473" s="75">
        <f t="shared" si="78"/>
        <v>1.596003163222151</v>
      </c>
      <c r="M473" s="75">
        <f>0.0526*F473*Observaciones!$F472^1.218</f>
        <v>0</v>
      </c>
      <c r="N473" s="75">
        <f>M473*Constantes!$D$35</f>
        <v>0</v>
      </c>
      <c r="O473" s="75">
        <f t="shared" si="79"/>
        <v>0</v>
      </c>
      <c r="P473" s="15"/>
      <c r="Q473" s="74">
        <v>467</v>
      </c>
      <c r="R473" s="140">
        <f>ETo!$I472*((1-Constantes!$E$19)*ETo!$K472+ETo!$L472)</f>
        <v>2.1279207820998192</v>
      </c>
      <c r="S473" s="75">
        <f>MIN(R473*Constantes!$E$17,0.8*(AB472+Observaciones!$F472-Y473-AA473-Constantes!$D$14))</f>
        <v>1.3502951792297766</v>
      </c>
      <c r="T473" s="75">
        <f>IF(Observaciones!$F472&gt;0.05*Constantes!$E$18,((Observaciones!$F472-0.05*Constantes!$E$18)^2)/(Observaciones!$F472+0.95*Constantes!$E$18),0)</f>
        <v>0</v>
      </c>
      <c r="U473" s="75">
        <f>(T473*Escenarios!$E$9*10000)/1000</f>
        <v>0</v>
      </c>
      <c r="V473" s="75">
        <f>(Observaciones!$F472*Constantes!$E$28)/1000</f>
        <v>14</v>
      </c>
      <c r="W473" s="75">
        <f>(R473*Constantes!$E$28)/1000</f>
        <v>8.5116831283992767</v>
      </c>
      <c r="X473" s="75">
        <f t="shared" si="80"/>
        <v>5.4883168716007233</v>
      </c>
      <c r="Y473" s="75">
        <f>IF(X473&gt;Constantes!$E$29,1000*((X473-Constantes!$E$29)/(Escenarios!$E$9*10000)),0)</f>
        <v>0</v>
      </c>
      <c r="Z473" s="75">
        <f>W473*1000/Escenarios!$E$9/10000+S473</f>
        <v>1.3673185454865751</v>
      </c>
      <c r="AA473" s="75">
        <f>MAX(0,AB472+Observaciones!$F472-Y473-Constantes!$D$13)</f>
        <v>0</v>
      </c>
      <c r="AB473" s="75">
        <f>AB472+Observaciones!$F472-Y473-Z473-AA473-AC472</f>
        <v>41.961084133559993</v>
      </c>
      <c r="AC473" s="75">
        <f>MAX(0,(AB473-Constantes!$D$14)*(1-EXP(-Constantes!$D$22)))</f>
        <v>0.47443592874593099</v>
      </c>
      <c r="AD473" s="75">
        <f t="shared" si="81"/>
        <v>248.18858335108635</v>
      </c>
      <c r="AE473" s="75">
        <f>MAX(0,(AD473-Constantes!$D$13)*(1-EXP(-Constantes!$D$23)))</f>
        <v>1.1963009297509126</v>
      </c>
      <c r="AF473" s="75">
        <f t="shared" si="82"/>
        <v>1.6707368584968436</v>
      </c>
      <c r="AG473" s="75">
        <f>0.0526*Y473*Observaciones!$F472^1.218</f>
        <v>0</v>
      </c>
      <c r="AH473" s="75">
        <f>AG473*Constantes!$E$35</f>
        <v>0</v>
      </c>
      <c r="AI473" s="75">
        <f t="shared" si="83"/>
        <v>0</v>
      </c>
      <c r="AJ473" s="15"/>
      <c r="AK473" s="74">
        <v>467</v>
      </c>
      <c r="AL473" s="140">
        <f>ETo!$I472*((1-Constantes!$F$19)*ETo!$K472+ETo!$L472)</f>
        <v>2.0771993472160308</v>
      </c>
      <c r="AM473" s="75">
        <f>MIN(AL473*Constantes!$F$17,0.8*(AV472+Observaciones!$F472-AS473-AU473-Constantes!$D$14))</f>
        <v>1.3181093433737952</v>
      </c>
      <c r="AN473" s="75">
        <f>IF(Observaciones!$F472&gt;0.05*Constantes!$F$18,((Observaciones!$F472-0.05*Constantes!$F$18)^2)/(Observaciones!$F472+0.95*Constantes!$F$18),0)</f>
        <v>0</v>
      </c>
      <c r="AO473" s="75">
        <f>(AN473*Escenarios!$F$9*10000)/1000</f>
        <v>0</v>
      </c>
      <c r="AP473" s="75">
        <f>(Observaciones!$F472*Constantes!$F$28)/1000</f>
        <v>3.5</v>
      </c>
      <c r="AQ473" s="75">
        <f>(AL473*Constantes!$F$28)/1000</f>
        <v>2.0771993472160308</v>
      </c>
      <c r="AR473" s="75">
        <f t="shared" si="84"/>
        <v>1.4228006527839692</v>
      </c>
      <c r="AS473" s="75">
        <f>IF(AR473&gt;Constantes!$F$29,1000*((AR473-Constantes!$F$29)/(Escenarios!$F$9*10000)),0)</f>
        <v>0</v>
      </c>
      <c r="AT473" s="75">
        <f>AQ473*1000/Escenarios!$F$9/10000+AM473</f>
        <v>1.3222637420682273</v>
      </c>
      <c r="AU473" s="75">
        <f>MAX(0,AV472+Observaciones!$F472-AS473-Constantes!$D$13)</f>
        <v>0</v>
      </c>
      <c r="AV473" s="75">
        <f>AV472+Observaciones!$F472-AS473-AT473-AU473-AW472</f>
        <v>43.000516059726905</v>
      </c>
      <c r="AW473" s="75">
        <f>MAX(0,(AV473-Constantes!$D$14)*(1-EXP(-Constantes!$D$22)))</f>
        <v>0.48874609523250767</v>
      </c>
      <c r="AX473" s="75">
        <f t="shared" si="85"/>
        <v>250.66818340839077</v>
      </c>
      <c r="AY473" s="75">
        <f>MAX(0,(AX473-Constantes!$D$13)*(1-EXP(-Constantes!$D$23)))</f>
        <v>1.2134287784610689</v>
      </c>
      <c r="AZ473" s="75">
        <f t="shared" si="86"/>
        <v>1.7021748736935765</v>
      </c>
      <c r="BA473" s="75">
        <f>0.0526*AS473*Observaciones!$F472^1.218</f>
        <v>0</v>
      </c>
      <c r="BB473" s="75">
        <f>BA473*Constantes!$F$35</f>
        <v>0</v>
      </c>
      <c r="BC473" s="75">
        <f t="shared" si="87"/>
        <v>0</v>
      </c>
      <c r="BD473" s="15"/>
      <c r="BE473" s="74">
        <v>467</v>
      </c>
      <c r="BF473" s="75">
        <f>0.0526*Observaciones!$F472^2.218</f>
        <v>0.84669825852460612</v>
      </c>
      <c r="BG473" s="75">
        <f>IF(Observaciones!$F472&gt;0.05*$BK$7,((Observaciones!$F472-0.05*$BK$7)^2)/(Observaciones!$F472+0.95*$BK$7),0)</f>
        <v>8.5881224531493036E-2</v>
      </c>
      <c r="BH473" s="75">
        <f>0.0526*BG473*Observaciones!$F472^1.218</f>
        <v>2.0775852357364521E-2</v>
      </c>
      <c r="BI473" s="28"/>
      <c r="BJ473" s="28"/>
      <c r="BK473" s="103"/>
      <c r="BL473" s="38"/>
    </row>
    <row r="474" spans="2:64" s="2" customFormat="1">
      <c r="B474" s="37"/>
      <c r="C474" s="74">
        <v>468</v>
      </c>
      <c r="D474" s="140">
        <f>ETo!$I473*((1-Constantes!$D$19)*ETo!$K473+ETo!$L473)</f>
        <v>1.9884165522931279</v>
      </c>
      <c r="E474" s="75">
        <f>MIN(D474*Constantes!$D$17,0.8*(H473+Observaciones!$F473-F474-G474-Constantes!$D$14))</f>
        <v>1.261771259272449</v>
      </c>
      <c r="F474" s="75">
        <f>IF(Observaciones!$F473&gt;0.05*Constantes!$D$18,((Observaciones!$F473-0.05*Constantes!$D$18)^2)/(Observaciones!$F473+0.95*Constantes!$D$18),0)</f>
        <v>0</v>
      </c>
      <c r="G474" s="75">
        <f>MAX(0,H473+Observaciones!$F473-F474-Constantes!$D$13)</f>
        <v>0</v>
      </c>
      <c r="H474" s="75">
        <f>H473+Observaciones!$F473-F474-E474-G474-I473</f>
        <v>42.042549858946295</v>
      </c>
      <c r="I474" s="75">
        <f>MAX(0,(H474-Constantes!$D$14)*(1-EXP(-Constantes!$D$22)))</f>
        <v>0.47555749146098703</v>
      </c>
      <c r="J474" s="75">
        <f t="shared" si="77"/>
        <v>236.21234419347837</v>
      </c>
      <c r="K474" s="75">
        <f>MAX(0,(J474-Constantes!$D$13)*(1-EXP(-Constantes!$D$23)))</f>
        <v>1.1135750031225866</v>
      </c>
      <c r="L474" s="75">
        <f t="shared" si="78"/>
        <v>1.5891324945835736</v>
      </c>
      <c r="M474" s="75">
        <f>0.0526*F474*Observaciones!$F473^1.218</f>
        <v>0</v>
      </c>
      <c r="N474" s="75">
        <f>M474*Constantes!$D$35</f>
        <v>0</v>
      </c>
      <c r="O474" s="75">
        <f t="shared" si="79"/>
        <v>0</v>
      </c>
      <c r="P474" s="15"/>
      <c r="Q474" s="74">
        <v>468</v>
      </c>
      <c r="R474" s="140">
        <f>ETo!$I473*((1-Constantes!$E$19)*ETo!$K473+ETo!$L473)</f>
        <v>1.9884165522931279</v>
      </c>
      <c r="S474" s="75">
        <f>MIN(R474*Constantes!$E$17,0.8*(AB473+Observaciones!$F473-Y474-AA474-Constantes!$D$14))</f>
        <v>1.261771259272449</v>
      </c>
      <c r="T474" s="75">
        <f>IF(Observaciones!$F473&gt;0.05*Constantes!$E$18,((Observaciones!$F473-0.05*Constantes!$E$18)^2)/(Observaciones!$F473+0.95*Constantes!$E$18),0)</f>
        <v>0</v>
      </c>
      <c r="U474" s="75">
        <f>(T474*Escenarios!$E$9*10000)/1000</f>
        <v>0</v>
      </c>
      <c r="V474" s="75">
        <f>(Observaciones!$F473*Constantes!$E$28)/1000</f>
        <v>7.2</v>
      </c>
      <c r="W474" s="75">
        <f>(R474*Constantes!$E$28)/1000</f>
        <v>7.9536662091725114</v>
      </c>
      <c r="X474" s="75">
        <f t="shared" si="80"/>
        <v>0</v>
      </c>
      <c r="Y474" s="75">
        <f>IF(X474&gt;Constantes!$E$29,1000*((X474-Constantes!$E$29)/(Escenarios!$E$9*10000)),0)</f>
        <v>0</v>
      </c>
      <c r="Z474" s="75">
        <f>W474*1000/Escenarios!$E$9/10000+S474</f>
        <v>1.277678591690794</v>
      </c>
      <c r="AA474" s="75">
        <f>MAX(0,AB473+Observaciones!$F473-Y474-Constantes!$D$13)</f>
        <v>0</v>
      </c>
      <c r="AB474" s="75">
        <f>AB473+Observaciones!$F473-Y474-Z474-AA474-AC473</f>
        <v>42.008969613123263</v>
      </c>
      <c r="AC474" s="75">
        <f>MAX(0,(AB474-Constantes!$D$14)*(1-EXP(-Constantes!$D$22)))</f>
        <v>0.47509518229355574</v>
      </c>
      <c r="AD474" s="75">
        <f t="shared" si="81"/>
        <v>246.99228242133543</v>
      </c>
      <c r="AE474" s="75">
        <f>MAX(0,(AD474-Constantes!$D$13)*(1-EXP(-Constantes!$D$23)))</f>
        <v>1.1880374756199801</v>
      </c>
      <c r="AF474" s="75">
        <f t="shared" si="82"/>
        <v>1.6631326579135357</v>
      </c>
      <c r="AG474" s="75">
        <f>0.0526*Y474*Observaciones!$F473^1.218</f>
        <v>0</v>
      </c>
      <c r="AH474" s="75">
        <f>AG474*Constantes!$E$35</f>
        <v>0</v>
      </c>
      <c r="AI474" s="75">
        <f t="shared" si="83"/>
        <v>0</v>
      </c>
      <c r="AJ474" s="15"/>
      <c r="AK474" s="74">
        <v>468</v>
      </c>
      <c r="AL474" s="140">
        <f>ETo!$I473*((1-Constantes!$F$19)*ETo!$K473+ETo!$L473)</f>
        <v>1.9406141728369097</v>
      </c>
      <c r="AM474" s="75">
        <f>MIN(AL474*Constantes!$F$17,0.8*(AV473+Observaciones!$F473-AS474-AU474-Constantes!$D$14))</f>
        <v>1.2314377416535511</v>
      </c>
      <c r="AN474" s="75">
        <f>IF(Observaciones!$F473&gt;0.05*Constantes!$F$18,((Observaciones!$F473-0.05*Constantes!$F$18)^2)/(Observaciones!$F473+0.95*Constantes!$F$18),0)</f>
        <v>0</v>
      </c>
      <c r="AO474" s="75">
        <f>(AN474*Escenarios!$F$9*10000)/1000</f>
        <v>0</v>
      </c>
      <c r="AP474" s="75">
        <f>(Observaciones!$F473*Constantes!$F$28)/1000</f>
        <v>1.8</v>
      </c>
      <c r="AQ474" s="75">
        <f>(AL474*Constantes!$F$28)/1000</f>
        <v>1.9406141728369097</v>
      </c>
      <c r="AR474" s="75">
        <f t="shared" si="84"/>
        <v>0</v>
      </c>
      <c r="AS474" s="75">
        <f>IF(AR474&gt;Constantes!$F$29,1000*((AR474-Constantes!$F$29)/(Escenarios!$F$9*10000)),0)</f>
        <v>0</v>
      </c>
      <c r="AT474" s="75">
        <f>AQ474*1000/Escenarios!$F$9/10000+AM474</f>
        <v>1.2353189699992249</v>
      </c>
      <c r="AU474" s="75">
        <f>MAX(0,AV473+Observaciones!$F473-AS474-Constantes!$D$13)</f>
        <v>0</v>
      </c>
      <c r="AV474" s="75">
        <f>AV473+Observaciones!$F473-AS474-AT474-AU474-AW473</f>
        <v>43.076450994495168</v>
      </c>
      <c r="AW474" s="75">
        <f>MAX(0,(AV474-Constantes!$D$14)*(1-EXP(-Constantes!$D$22)))</f>
        <v>0.48979151391873987</v>
      </c>
      <c r="AX474" s="75">
        <f t="shared" si="85"/>
        <v>249.45475462992971</v>
      </c>
      <c r="AY474" s="75">
        <f>MAX(0,(AX474-Constantes!$D$13)*(1-EXP(-Constantes!$D$23)))</f>
        <v>1.2050470136370173</v>
      </c>
      <c r="AZ474" s="75">
        <f t="shared" si="86"/>
        <v>1.6948385275557571</v>
      </c>
      <c r="BA474" s="75">
        <f>0.0526*AS474*Observaciones!$F473^1.218</f>
        <v>0</v>
      </c>
      <c r="BB474" s="75">
        <f>BA474*Constantes!$F$35</f>
        <v>0</v>
      </c>
      <c r="BC474" s="75">
        <f t="shared" si="87"/>
        <v>0</v>
      </c>
      <c r="BD474" s="15"/>
      <c r="BE474" s="74">
        <v>468</v>
      </c>
      <c r="BF474" s="75">
        <f>0.0526*Observaciones!$F473^2.218</f>
        <v>0.19372254258423433</v>
      </c>
      <c r="BG474" s="75">
        <f>IF(Observaciones!$F473&gt;0.05*$BK$7,((Observaciones!$F473-0.05*$BK$7)^2)/(Observaciones!$F473+0.95*$BK$7),0)</f>
        <v>1.3395249151634377E-4</v>
      </c>
      <c r="BH474" s="75">
        <f>0.0526*BG474*Observaciones!$F473^1.218</f>
        <v>1.441645402335511E-5</v>
      </c>
      <c r="BI474" s="28"/>
      <c r="BJ474" s="28"/>
      <c r="BK474" s="103"/>
      <c r="BL474" s="38"/>
    </row>
    <row r="475" spans="2:64" s="2" customFormat="1">
      <c r="B475" s="37"/>
      <c r="C475" s="74">
        <v>469</v>
      </c>
      <c r="D475" s="140">
        <f>ETo!$I474*((1-Constantes!$D$19)*ETo!$K474+ETo!$L474)</f>
        <v>2.1018751463350043</v>
      </c>
      <c r="E475" s="75">
        <f>MIN(D475*Constantes!$D$17,0.8*(H474+Observaciones!$F474-F475-G475-Constantes!$D$14))</f>
        <v>1.3337676389618069</v>
      </c>
      <c r="F475" s="75">
        <f>IF(Observaciones!$F474&gt;0.05*Constantes!$D$18,((Observaciones!$F474-0.05*Constantes!$D$18)^2)/(Observaciones!$F474+0.95*Constantes!$D$18),0)</f>
        <v>0</v>
      </c>
      <c r="G475" s="75">
        <f>MAX(0,H474+Observaciones!$F474-F475-Constantes!$D$13)</f>
        <v>0</v>
      </c>
      <c r="H475" s="75">
        <f>H474+Observaciones!$F474-F475-E475-G475-I474</f>
        <v>40.233224728523496</v>
      </c>
      <c r="I475" s="75">
        <f>MAX(0,(H475-Constantes!$D$14)*(1-EXP(-Constantes!$D$22)))</f>
        <v>0.45064797772286497</v>
      </c>
      <c r="J475" s="75">
        <f t="shared" si="77"/>
        <v>235.0987691903558</v>
      </c>
      <c r="K475" s="75">
        <f>MAX(0,(J475-Constantes!$D$13)*(1-EXP(-Constantes!$D$23)))</f>
        <v>1.1058829787073146</v>
      </c>
      <c r="L475" s="75">
        <f t="shared" si="78"/>
        <v>1.5565309564301795</v>
      </c>
      <c r="M475" s="75">
        <f>0.0526*F475*Observaciones!$F474^1.218</f>
        <v>0</v>
      </c>
      <c r="N475" s="75">
        <f>M475*Constantes!$D$35</f>
        <v>0</v>
      </c>
      <c r="O475" s="75">
        <f t="shared" si="79"/>
        <v>0</v>
      </c>
      <c r="P475" s="15"/>
      <c r="Q475" s="74">
        <v>469</v>
      </c>
      <c r="R475" s="140">
        <f>ETo!$I474*((1-Constantes!$E$19)*ETo!$K474+ETo!$L474)</f>
        <v>2.1018751463350043</v>
      </c>
      <c r="S475" s="75">
        <f>MIN(R475*Constantes!$E$17,0.8*(AB474+Observaciones!$F474-Y475-AA475-Constantes!$D$14))</f>
        <v>1.3337676389618069</v>
      </c>
      <c r="T475" s="75">
        <f>IF(Observaciones!$F474&gt;0.05*Constantes!$E$18,((Observaciones!$F474-0.05*Constantes!$E$18)^2)/(Observaciones!$F474+0.95*Constantes!$E$18),0)</f>
        <v>0</v>
      </c>
      <c r="U475" s="75">
        <f>(T475*Escenarios!$E$9*10000)/1000</f>
        <v>0</v>
      </c>
      <c r="V475" s="75">
        <f>(Observaciones!$F474*Constantes!$E$28)/1000</f>
        <v>0</v>
      </c>
      <c r="W475" s="75">
        <f>(R475*Constantes!$E$28)/1000</f>
        <v>8.4075005853400189</v>
      </c>
      <c r="X475" s="75">
        <f t="shared" si="80"/>
        <v>0</v>
      </c>
      <c r="Y475" s="75">
        <f>IF(X475&gt;Constantes!$E$29,1000*((X475-Constantes!$E$29)/(Escenarios!$E$9*10000)),0)</f>
        <v>0</v>
      </c>
      <c r="Z475" s="75">
        <f>W475*1000/Escenarios!$E$9/10000+S475</f>
        <v>1.350582640132487</v>
      </c>
      <c r="AA475" s="75">
        <f>MAX(0,AB474+Observaciones!$F474-Y475-Constantes!$D$13)</f>
        <v>0</v>
      </c>
      <c r="AB475" s="75">
        <f>AB474+Observaciones!$F474-Y475-Z475-AA475-AC474</f>
        <v>40.183291790697218</v>
      </c>
      <c r="AC475" s="75">
        <f>MAX(0,(AB475-Constantes!$D$14)*(1-EXP(-Constantes!$D$22)))</f>
        <v>0.44996053621229587</v>
      </c>
      <c r="AD475" s="75">
        <f t="shared" si="81"/>
        <v>245.80424494571545</v>
      </c>
      <c r="AE475" s="75">
        <f>MAX(0,(AD475-Constantes!$D$13)*(1-EXP(-Constantes!$D$23)))</f>
        <v>1.1798311013361626</v>
      </c>
      <c r="AF475" s="75">
        <f t="shared" si="82"/>
        <v>1.6297916375484585</v>
      </c>
      <c r="AG475" s="75">
        <f>0.0526*Y475*Observaciones!$F474^1.218</f>
        <v>0</v>
      </c>
      <c r="AH475" s="75">
        <f>AG475*Constantes!$E$35</f>
        <v>0</v>
      </c>
      <c r="AI475" s="75">
        <f t="shared" si="83"/>
        <v>0</v>
      </c>
      <c r="AJ475" s="15"/>
      <c r="AK475" s="74">
        <v>469</v>
      </c>
      <c r="AL475" s="140">
        <f>ETo!$I474*((1-Constantes!$F$19)*ETo!$K474+ETo!$L474)</f>
        <v>2.0516040721082267</v>
      </c>
      <c r="AM475" s="75">
        <f>MIN(AL475*Constantes!$F$17,0.8*(AV474+Observaciones!$F474-AS475-AU475-Constantes!$D$14))</f>
        <v>1.3018675843384691</v>
      </c>
      <c r="AN475" s="75">
        <f>IF(Observaciones!$F474&gt;0.05*Constantes!$F$18,((Observaciones!$F474-0.05*Constantes!$F$18)^2)/(Observaciones!$F474+0.95*Constantes!$F$18),0)</f>
        <v>0</v>
      </c>
      <c r="AO475" s="75">
        <f>(AN475*Escenarios!$F$9*10000)/1000</f>
        <v>0</v>
      </c>
      <c r="AP475" s="75">
        <f>(Observaciones!$F474*Constantes!$F$28)/1000</f>
        <v>0</v>
      </c>
      <c r="AQ475" s="75">
        <f>(AL475*Constantes!$F$28)/1000</f>
        <v>2.0516040721082267</v>
      </c>
      <c r="AR475" s="75">
        <f t="shared" si="84"/>
        <v>0</v>
      </c>
      <c r="AS475" s="75">
        <f>IF(AR475&gt;Constantes!$F$29,1000*((AR475-Constantes!$F$29)/(Escenarios!$F$9*10000)),0)</f>
        <v>0</v>
      </c>
      <c r="AT475" s="75">
        <f>AQ475*1000/Escenarios!$F$9/10000+AM475</f>
        <v>1.3059707924826855</v>
      </c>
      <c r="AU475" s="75">
        <f>MAX(0,AV474+Observaciones!$F474-AS475-Constantes!$D$13)</f>
        <v>0</v>
      </c>
      <c r="AV475" s="75">
        <f>AV474+Observaciones!$F474-AS475-AT475-AU475-AW474</f>
        <v>41.280688688093747</v>
      </c>
      <c r="AW475" s="75">
        <f>MAX(0,(AV475-Constantes!$D$14)*(1-EXP(-Constantes!$D$22)))</f>
        <v>0.46506872358682466</v>
      </c>
      <c r="AX475" s="75">
        <f t="shared" si="85"/>
        <v>248.24970761629268</v>
      </c>
      <c r="AY475" s="75">
        <f>MAX(0,(AX475-Constantes!$D$13)*(1-EXP(-Constantes!$D$23)))</f>
        <v>1.1967231458917331</v>
      </c>
      <c r="AZ475" s="75">
        <f t="shared" si="86"/>
        <v>1.6617918694785578</v>
      </c>
      <c r="BA475" s="75">
        <f>0.0526*AS475*Observaciones!$F474^1.218</f>
        <v>0</v>
      </c>
      <c r="BB475" s="75">
        <f>BA475*Constantes!$F$35</f>
        <v>0</v>
      </c>
      <c r="BC475" s="75">
        <f t="shared" si="87"/>
        <v>0</v>
      </c>
      <c r="BD475" s="15"/>
      <c r="BE475" s="74">
        <v>469</v>
      </c>
      <c r="BF475" s="75">
        <f>0.0526*Observaciones!$F474^2.218</f>
        <v>0</v>
      </c>
      <c r="BG475" s="75">
        <f>IF(Observaciones!$F474&gt;0.05*$BK$7,((Observaciones!$F474-0.05*$BK$7)^2)/(Observaciones!$F474+0.95*$BK$7),0)</f>
        <v>0</v>
      </c>
      <c r="BH475" s="75">
        <f>0.0526*BG475*Observaciones!$F474^1.218</f>
        <v>0</v>
      </c>
      <c r="BI475" s="28"/>
      <c r="BJ475" s="28"/>
      <c r="BK475" s="103"/>
      <c r="BL475" s="38"/>
    </row>
    <row r="476" spans="2:64" s="2" customFormat="1">
      <c r="B476" s="37"/>
      <c r="C476" s="74">
        <v>470</v>
      </c>
      <c r="D476" s="140">
        <f>ETo!$I475*((1-Constantes!$D$19)*ETo!$K475+ETo!$L475)</f>
        <v>1.9969400057972284</v>
      </c>
      <c r="E476" s="75">
        <f>MIN(D476*Constantes!$D$17,0.8*(H475+Observaciones!$F475-F476-G476-Constantes!$D$14))</f>
        <v>1.2671799090087512</v>
      </c>
      <c r="F476" s="75">
        <f>IF(Observaciones!$F475&gt;0.05*Constantes!$D$18,((Observaciones!$F475-0.05*Constantes!$D$18)^2)/(Observaciones!$F475+0.95*Constantes!$D$18),0)</f>
        <v>0</v>
      </c>
      <c r="G476" s="75">
        <f>MAX(0,H475+Observaciones!$F475-F476-Constantes!$D$13)</f>
        <v>0</v>
      </c>
      <c r="H476" s="75">
        <f>H475+Observaciones!$F475-F476-E476-G476-I475</f>
        <v>38.515396841791876</v>
      </c>
      <c r="I476" s="75">
        <f>MAX(0,(H476-Constantes!$D$14)*(1-EXP(-Constantes!$D$22)))</f>
        <v>0.42699813357668248</v>
      </c>
      <c r="J476" s="75">
        <f t="shared" si="77"/>
        <v>233.99288621164848</v>
      </c>
      <c r="K476" s="75">
        <f>MAX(0,(J476-Constantes!$D$13)*(1-EXP(-Constantes!$D$23)))</f>
        <v>1.0982440869857895</v>
      </c>
      <c r="L476" s="75">
        <f t="shared" si="78"/>
        <v>1.5252422205624718</v>
      </c>
      <c r="M476" s="75">
        <f>0.0526*F476*Observaciones!$F475^1.218</f>
        <v>0</v>
      </c>
      <c r="N476" s="75">
        <f>M476*Constantes!$D$35</f>
        <v>0</v>
      </c>
      <c r="O476" s="75">
        <f t="shared" si="79"/>
        <v>0</v>
      </c>
      <c r="P476" s="15"/>
      <c r="Q476" s="74">
        <v>470</v>
      </c>
      <c r="R476" s="140">
        <f>ETo!$I475*((1-Constantes!$E$19)*ETo!$K475+ETo!$L475)</f>
        <v>1.9969400057972284</v>
      </c>
      <c r="S476" s="75">
        <f>MIN(R476*Constantes!$E$17,0.8*(AB475+Observaciones!$F475-Y476-AA476-Constantes!$D$14))</f>
        <v>1.2671799090087512</v>
      </c>
      <c r="T476" s="75">
        <f>IF(Observaciones!$F475&gt;0.05*Constantes!$E$18,((Observaciones!$F475-0.05*Constantes!$E$18)^2)/(Observaciones!$F475+0.95*Constantes!$E$18),0)</f>
        <v>0</v>
      </c>
      <c r="U476" s="75">
        <f>(T476*Escenarios!$E$9*10000)/1000</f>
        <v>0</v>
      </c>
      <c r="V476" s="75">
        <f>(Observaciones!$F475*Constantes!$E$28)/1000</f>
        <v>0</v>
      </c>
      <c r="W476" s="75">
        <f>(R476*Constantes!$E$28)/1000</f>
        <v>7.9877600231889136</v>
      </c>
      <c r="X476" s="75">
        <f t="shared" si="80"/>
        <v>0</v>
      </c>
      <c r="Y476" s="75">
        <f>IF(X476&gt;Constantes!$E$29,1000*((X476-Constantes!$E$29)/(Escenarios!$E$9*10000)),0)</f>
        <v>0</v>
      </c>
      <c r="Z476" s="75">
        <f>W476*1000/Escenarios!$E$9/10000+S476</f>
        <v>1.283155429055129</v>
      </c>
      <c r="AA476" s="75">
        <f>MAX(0,AB475+Observaciones!$F475-Y476-Constantes!$D$13)</f>
        <v>0</v>
      </c>
      <c r="AB476" s="75">
        <f>AB475+Observaciones!$F475-Y476-Z476-AA476-AC475</f>
        <v>38.450175825429795</v>
      </c>
      <c r="AC476" s="75">
        <f>MAX(0,(AB476-Constantes!$D$14)*(1-EXP(-Constantes!$D$22)))</f>
        <v>0.42610021657118224</v>
      </c>
      <c r="AD476" s="75">
        <f t="shared" si="81"/>
        <v>244.62441384437929</v>
      </c>
      <c r="AE476" s="75">
        <f>MAX(0,(AD476-Constantes!$D$13)*(1-EXP(-Constantes!$D$23)))</f>
        <v>1.1716814126201562</v>
      </c>
      <c r="AF476" s="75">
        <f t="shared" si="82"/>
        <v>1.5977816291913385</v>
      </c>
      <c r="AG476" s="75">
        <f>0.0526*Y476*Observaciones!$F475^1.218</f>
        <v>0</v>
      </c>
      <c r="AH476" s="75">
        <f>AG476*Constantes!$E$35</f>
        <v>0</v>
      </c>
      <c r="AI476" s="75">
        <f t="shared" si="83"/>
        <v>0</v>
      </c>
      <c r="AJ476" s="15"/>
      <c r="AK476" s="74">
        <v>470</v>
      </c>
      <c r="AL476" s="140">
        <f>ETo!$I475*((1-Constantes!$F$19)*ETo!$K475+ETo!$L475)</f>
        <v>1.9488402138253564</v>
      </c>
      <c r="AM476" s="75">
        <f>MIN(AL476*Constantes!$F$17,0.8*(AV475+Observaciones!$F475-AS476-AU476-Constantes!$D$14))</f>
        <v>1.2366576650568488</v>
      </c>
      <c r="AN476" s="75">
        <f>IF(Observaciones!$F475&gt;0.05*Constantes!$F$18,((Observaciones!$F475-0.05*Constantes!$F$18)^2)/(Observaciones!$F475+0.95*Constantes!$F$18),0)</f>
        <v>0</v>
      </c>
      <c r="AO476" s="75">
        <f>(AN476*Escenarios!$F$9*10000)/1000</f>
        <v>0</v>
      </c>
      <c r="AP476" s="75">
        <f>(Observaciones!$F475*Constantes!$F$28)/1000</f>
        <v>0</v>
      </c>
      <c r="AQ476" s="75">
        <f>(AL476*Constantes!$F$28)/1000</f>
        <v>1.9488402138253564</v>
      </c>
      <c r="AR476" s="75">
        <f t="shared" si="84"/>
        <v>0</v>
      </c>
      <c r="AS476" s="75">
        <f>IF(AR476&gt;Constantes!$F$29,1000*((AR476-Constantes!$F$29)/(Escenarios!$F$9*10000)),0)</f>
        <v>0</v>
      </c>
      <c r="AT476" s="75">
        <f>AQ476*1000/Escenarios!$F$9/10000+AM476</f>
        <v>1.2405553454844995</v>
      </c>
      <c r="AU476" s="75">
        <f>MAX(0,AV475+Observaciones!$F475-AS476-Constantes!$D$13)</f>
        <v>0</v>
      </c>
      <c r="AV476" s="75">
        <f>AV475+Observaciones!$F475-AS476-AT476-AU476-AW475</f>
        <v>39.57506461902242</v>
      </c>
      <c r="AW476" s="75">
        <f>MAX(0,(AV476-Constantes!$D$14)*(1-EXP(-Constantes!$D$22)))</f>
        <v>0.44158689300468057</v>
      </c>
      <c r="AX476" s="75">
        <f t="shared" si="85"/>
        <v>247.05298447040096</v>
      </c>
      <c r="AY476" s="75">
        <f>MAX(0,(AX476-Constantes!$D$13)*(1-EXP(-Constantes!$D$23)))</f>
        <v>1.1884567753008815</v>
      </c>
      <c r="AZ476" s="75">
        <f t="shared" si="86"/>
        <v>1.6300436683055621</v>
      </c>
      <c r="BA476" s="75">
        <f>0.0526*AS476*Observaciones!$F475^1.218</f>
        <v>0</v>
      </c>
      <c r="BB476" s="75">
        <f>BA476*Constantes!$F$35</f>
        <v>0</v>
      </c>
      <c r="BC476" s="75">
        <f t="shared" si="87"/>
        <v>0</v>
      </c>
      <c r="BD476" s="15"/>
      <c r="BE476" s="74">
        <v>470</v>
      </c>
      <c r="BF476" s="75">
        <f>0.0526*Observaciones!$F475^2.218</f>
        <v>0</v>
      </c>
      <c r="BG476" s="75">
        <f>IF(Observaciones!$F475&gt;0.05*$BK$7,((Observaciones!$F475-0.05*$BK$7)^2)/(Observaciones!$F475+0.95*$BK$7),0)</f>
        <v>0</v>
      </c>
      <c r="BH476" s="75">
        <f>0.0526*BG476*Observaciones!$F475^1.218</f>
        <v>0</v>
      </c>
      <c r="BI476" s="28"/>
      <c r="BJ476" s="28"/>
      <c r="BK476" s="103"/>
      <c r="BL476" s="38"/>
    </row>
    <row r="477" spans="2:64" s="2" customFormat="1">
      <c r="B477" s="37"/>
      <c r="C477" s="74">
        <v>471</v>
      </c>
      <c r="D477" s="140">
        <f>ETo!$I476*((1-Constantes!$D$19)*ETo!$K476+ETo!$L476)</f>
        <v>2.03769741025447</v>
      </c>
      <c r="E477" s="75">
        <f>MIN(D477*Constantes!$D$17,0.8*(H476+Observaciones!$F476-F477-G477-Constantes!$D$14))</f>
        <v>1.2930429614397838</v>
      </c>
      <c r="F477" s="75">
        <f>IF(Observaciones!$F476&gt;0.05*Constantes!$D$18,((Observaciones!$F476-0.05*Constantes!$D$18)^2)/(Observaciones!$F476+0.95*Constantes!$D$18),0)</f>
        <v>0</v>
      </c>
      <c r="G477" s="75">
        <f>MAX(0,H476+Observaciones!$F476-F477-Constantes!$D$13)</f>
        <v>0</v>
      </c>
      <c r="H477" s="75">
        <f>H476+Observaciones!$F476-F477-E477-G477-I476</f>
        <v>36.795355746775414</v>
      </c>
      <c r="I477" s="75">
        <f>MAX(0,(H477-Constantes!$D$14)*(1-EXP(-Constantes!$D$22)))</f>
        <v>0.40331781953802481</v>
      </c>
      <c r="J477" s="75">
        <f t="shared" si="77"/>
        <v>232.89464212466268</v>
      </c>
      <c r="K477" s="75">
        <f>MAX(0,(J477-Constantes!$D$13)*(1-EXP(-Constantes!$D$23)))</f>
        <v>1.0906579609436868</v>
      </c>
      <c r="L477" s="75">
        <f t="shared" si="78"/>
        <v>1.4939757804817115</v>
      </c>
      <c r="M477" s="75">
        <f>0.0526*F477*Observaciones!$F476^1.218</f>
        <v>0</v>
      </c>
      <c r="N477" s="75">
        <f>M477*Constantes!$D$35</f>
        <v>0</v>
      </c>
      <c r="O477" s="75">
        <f t="shared" si="79"/>
        <v>0</v>
      </c>
      <c r="P477" s="15"/>
      <c r="Q477" s="74">
        <v>471</v>
      </c>
      <c r="R477" s="140">
        <f>ETo!$I476*((1-Constantes!$E$19)*ETo!$K476+ETo!$L476)</f>
        <v>2.03769741025447</v>
      </c>
      <c r="S477" s="75">
        <f>MIN(R477*Constantes!$E$17,0.8*(AB476+Observaciones!$F476-Y477-AA477-Constantes!$D$14))</f>
        <v>1.2930429614397838</v>
      </c>
      <c r="T477" s="75">
        <f>IF(Observaciones!$F476&gt;0.05*Constantes!$E$18,((Observaciones!$F476-0.05*Constantes!$E$18)^2)/(Observaciones!$F476+0.95*Constantes!$E$18),0)</f>
        <v>0</v>
      </c>
      <c r="U477" s="75">
        <f>(T477*Escenarios!$E$9*10000)/1000</f>
        <v>0</v>
      </c>
      <c r="V477" s="75">
        <f>(Observaciones!$F476*Constantes!$E$28)/1000</f>
        <v>0</v>
      </c>
      <c r="W477" s="75">
        <f>(R477*Constantes!$E$28)/1000</f>
        <v>8.1507896410178802</v>
      </c>
      <c r="X477" s="75">
        <f t="shared" si="80"/>
        <v>0</v>
      </c>
      <c r="Y477" s="75">
        <f>IF(X477&gt;Constantes!$E$29,1000*((X477-Constantes!$E$29)/(Escenarios!$E$9*10000)),0)</f>
        <v>0</v>
      </c>
      <c r="Z477" s="75">
        <f>W477*1000/Escenarios!$E$9/10000+S477</f>
        <v>1.3093445407218196</v>
      </c>
      <c r="AA477" s="75">
        <f>MAX(0,AB476+Observaciones!$F476-Y477-Constantes!$D$13)</f>
        <v>0</v>
      </c>
      <c r="AB477" s="75">
        <f>AB476+Observaciones!$F476-Y477-Z477-AA477-AC476</f>
        <v>36.7147310681368</v>
      </c>
      <c r="AC477" s="75">
        <f>MAX(0,(AB477-Constantes!$D$14)*(1-EXP(-Constantes!$D$22)))</f>
        <v>0.40220783576207908</v>
      </c>
      <c r="AD477" s="75">
        <f t="shared" si="81"/>
        <v>243.45273243175913</v>
      </c>
      <c r="AE477" s="75">
        <f>MAX(0,(AD477-Constantes!$D$13)*(1-EXP(-Constantes!$D$23)))</f>
        <v>1.1635880179161422</v>
      </c>
      <c r="AF477" s="75">
        <f t="shared" si="82"/>
        <v>1.5657958536782213</v>
      </c>
      <c r="AG477" s="75">
        <f>0.0526*Y477*Observaciones!$F476^1.218</f>
        <v>0</v>
      </c>
      <c r="AH477" s="75">
        <f>AG477*Constantes!$E$35</f>
        <v>0</v>
      </c>
      <c r="AI477" s="75">
        <f t="shared" si="83"/>
        <v>0</v>
      </c>
      <c r="AJ477" s="15"/>
      <c r="AK477" s="74">
        <v>471</v>
      </c>
      <c r="AL477" s="140">
        <f>ETo!$I476*((1-Constantes!$F$19)*ETo!$K476+ETo!$L476)</f>
        <v>1.9886715854896397</v>
      </c>
      <c r="AM477" s="75">
        <f>MIN(AL477*Constantes!$F$17,0.8*(AV476+Observaciones!$F476-AS477-AU477-Constantes!$D$14))</f>
        <v>1.261933093349493</v>
      </c>
      <c r="AN477" s="75">
        <f>IF(Observaciones!$F476&gt;0.05*Constantes!$F$18,((Observaciones!$F476-0.05*Constantes!$F$18)^2)/(Observaciones!$F476+0.95*Constantes!$F$18),0)</f>
        <v>0</v>
      </c>
      <c r="AO477" s="75">
        <f>(AN477*Escenarios!$F$9*10000)/1000</f>
        <v>0</v>
      </c>
      <c r="AP477" s="75">
        <f>(Observaciones!$F476*Constantes!$F$28)/1000</f>
        <v>0</v>
      </c>
      <c r="AQ477" s="75">
        <f>(AL477*Constantes!$F$28)/1000</f>
        <v>1.9886715854896397</v>
      </c>
      <c r="AR477" s="75">
        <f t="shared" si="84"/>
        <v>0</v>
      </c>
      <c r="AS477" s="75">
        <f>IF(AR477&gt;Constantes!$F$29,1000*((AR477-Constantes!$F$29)/(Escenarios!$F$9*10000)),0)</f>
        <v>0</v>
      </c>
      <c r="AT477" s="75">
        <f>AQ477*1000/Escenarios!$F$9/10000+AM477</f>
        <v>1.2659104365204723</v>
      </c>
      <c r="AU477" s="75">
        <f>MAX(0,AV476+Observaciones!$F476-AS477-Constantes!$D$13)</f>
        <v>0</v>
      </c>
      <c r="AV477" s="75">
        <f>AV476+Observaciones!$F476-AS477-AT477-AU477-AW476</f>
        <v>37.867567289497266</v>
      </c>
      <c r="AW477" s="75">
        <f>MAX(0,(AV477-Constantes!$D$14)*(1-EXP(-Constantes!$D$22)))</f>
        <v>0.41807927269230777</v>
      </c>
      <c r="AX477" s="75">
        <f t="shared" si="85"/>
        <v>245.86452769510007</v>
      </c>
      <c r="AY477" s="75">
        <f>MAX(0,(AX477-Constantes!$D$13)*(1-EXP(-Constantes!$D$23)))</f>
        <v>1.1802475047026049</v>
      </c>
      <c r="AZ477" s="75">
        <f t="shared" si="86"/>
        <v>1.5983267773949126</v>
      </c>
      <c r="BA477" s="75">
        <f>0.0526*AS477*Observaciones!$F476^1.218</f>
        <v>0</v>
      </c>
      <c r="BB477" s="75">
        <f>BA477*Constantes!$F$35</f>
        <v>0</v>
      </c>
      <c r="BC477" s="75">
        <f t="shared" si="87"/>
        <v>0</v>
      </c>
      <c r="BD477" s="15"/>
      <c r="BE477" s="74">
        <v>471</v>
      </c>
      <c r="BF477" s="75">
        <f>0.0526*Observaciones!$F476^2.218</f>
        <v>0</v>
      </c>
      <c r="BG477" s="75">
        <f>IF(Observaciones!$F476&gt;0.05*$BK$7,((Observaciones!$F476-0.05*$BK$7)^2)/(Observaciones!$F476+0.95*$BK$7),0)</f>
        <v>0</v>
      </c>
      <c r="BH477" s="75">
        <f>0.0526*BG477*Observaciones!$F476^1.218</f>
        <v>0</v>
      </c>
      <c r="BI477" s="28"/>
      <c r="BJ477" s="28"/>
      <c r="BK477" s="103"/>
      <c r="BL477" s="38"/>
    </row>
    <row r="478" spans="2:64" s="2" customFormat="1">
      <c r="B478" s="37"/>
      <c r="C478" s="74">
        <v>472</v>
      </c>
      <c r="D478" s="140">
        <f>ETo!$I477*((1-Constantes!$D$19)*ETo!$K477+ETo!$L477)</f>
        <v>2.0092221079391304</v>
      </c>
      <c r="E478" s="75">
        <f>MIN(D478*Constantes!$D$17,0.8*(H477+Observaciones!$F477-F478-G478-Constantes!$D$14))</f>
        <v>1.2749736499471016</v>
      </c>
      <c r="F478" s="75">
        <f>IF(Observaciones!$F477&gt;0.05*Constantes!$D$18,((Observaciones!$F477-0.05*Constantes!$D$18)^2)/(Observaciones!$F477+0.95*Constantes!$D$18),0)</f>
        <v>0</v>
      </c>
      <c r="G478" s="75">
        <f>MAX(0,H477+Observaciones!$F477-F478-Constantes!$D$13)</f>
        <v>0</v>
      </c>
      <c r="H478" s="75">
        <f>H477+Observaciones!$F477-F478-E478-G478-I477</f>
        <v>35.117064277290289</v>
      </c>
      <c r="I478" s="75">
        <f>MAX(0,(H478-Constantes!$D$14)*(1-EXP(-Constantes!$D$22)))</f>
        <v>0.38021228493134868</v>
      </c>
      <c r="J478" s="75">
        <f t="shared" si="77"/>
        <v>231.80398416371901</v>
      </c>
      <c r="K478" s="75">
        <f>MAX(0,(J478-Constantes!$D$13)*(1-EXP(-Constantes!$D$23)))</f>
        <v>1.0831242361018354</v>
      </c>
      <c r="L478" s="75">
        <f t="shared" si="78"/>
        <v>1.4633365210331841</v>
      </c>
      <c r="M478" s="75">
        <f>0.0526*F478*Observaciones!$F477^1.218</f>
        <v>0</v>
      </c>
      <c r="N478" s="75">
        <f>M478*Constantes!$D$35</f>
        <v>0</v>
      </c>
      <c r="O478" s="75">
        <f t="shared" si="79"/>
        <v>0</v>
      </c>
      <c r="P478" s="15"/>
      <c r="Q478" s="74">
        <v>472</v>
      </c>
      <c r="R478" s="140">
        <f>ETo!$I477*((1-Constantes!$E$19)*ETo!$K477+ETo!$L477)</f>
        <v>2.0092221079391304</v>
      </c>
      <c r="S478" s="75">
        <f>MIN(R478*Constantes!$E$17,0.8*(AB477+Observaciones!$F477-Y478-AA478-Constantes!$D$14))</f>
        <v>1.2749736499471016</v>
      </c>
      <c r="T478" s="75">
        <f>IF(Observaciones!$F477&gt;0.05*Constantes!$E$18,((Observaciones!$F477-0.05*Constantes!$E$18)^2)/(Observaciones!$F477+0.95*Constantes!$E$18),0)</f>
        <v>0</v>
      </c>
      <c r="U478" s="75">
        <f>(T478*Escenarios!$E$9*10000)/1000</f>
        <v>0</v>
      </c>
      <c r="V478" s="75">
        <f>(Observaciones!$F477*Constantes!$E$28)/1000</f>
        <v>0</v>
      </c>
      <c r="W478" s="75">
        <f>(R478*Constantes!$E$28)/1000</f>
        <v>8.0368884317565215</v>
      </c>
      <c r="X478" s="75">
        <f t="shared" si="80"/>
        <v>0</v>
      </c>
      <c r="Y478" s="75">
        <f>IF(X478&gt;Constantes!$E$29,1000*((X478-Constantes!$E$29)/(Escenarios!$E$9*10000)),0)</f>
        <v>0</v>
      </c>
      <c r="Z478" s="75">
        <f>W478*1000/Escenarios!$E$9/10000+S478</f>
        <v>1.2910474268106147</v>
      </c>
      <c r="AA478" s="75">
        <f>MAX(0,AB477+Observaciones!$F477-Y478-Constantes!$D$13)</f>
        <v>0</v>
      </c>
      <c r="AB478" s="75">
        <f>AB477+Observaciones!$F477-Y478-Z478-AA478-AC477</f>
        <v>35.021475805564108</v>
      </c>
      <c r="AC478" s="75">
        <f>MAX(0,(AB478-Constantes!$D$14)*(1-EXP(-Constantes!$D$22)))</f>
        <v>0.37889629019406618</v>
      </c>
      <c r="AD478" s="75">
        <f t="shared" si="81"/>
        <v>242.28914441384299</v>
      </c>
      <c r="AE478" s="75">
        <f>MAX(0,(AD478-Constantes!$D$13)*(1-EXP(-Constantes!$D$23)))</f>
        <v>1.1555505283729761</v>
      </c>
      <c r="AF478" s="75">
        <f t="shared" si="82"/>
        <v>1.5344468185670423</v>
      </c>
      <c r="AG478" s="75">
        <f>0.0526*Y478*Observaciones!$F477^1.218</f>
        <v>0</v>
      </c>
      <c r="AH478" s="75">
        <f>AG478*Constantes!$E$35</f>
        <v>0</v>
      </c>
      <c r="AI478" s="75">
        <f t="shared" si="83"/>
        <v>0</v>
      </c>
      <c r="AJ478" s="15"/>
      <c r="AK478" s="74">
        <v>472</v>
      </c>
      <c r="AL478" s="140">
        <f>ETo!$I477*((1-Constantes!$F$19)*ETo!$K477+ETo!$L477)</f>
        <v>1.9607521316763161</v>
      </c>
      <c r="AM478" s="75">
        <f>MIN(AL478*Constantes!$F$17,0.8*(AV477+Observaciones!$F477-AS478-AU478-Constantes!$D$14))</f>
        <v>1.2442165015440134</v>
      </c>
      <c r="AN478" s="75">
        <f>IF(Observaciones!$F477&gt;0.05*Constantes!$F$18,((Observaciones!$F477-0.05*Constantes!$F$18)^2)/(Observaciones!$F477+0.95*Constantes!$F$18),0)</f>
        <v>0</v>
      </c>
      <c r="AO478" s="75">
        <f>(AN478*Escenarios!$F$9*10000)/1000</f>
        <v>0</v>
      </c>
      <c r="AP478" s="75">
        <f>(Observaciones!$F477*Constantes!$F$28)/1000</f>
        <v>0</v>
      </c>
      <c r="AQ478" s="75">
        <f>(AL478*Constantes!$F$28)/1000</f>
        <v>1.9607521316763161</v>
      </c>
      <c r="AR478" s="75">
        <f t="shared" si="84"/>
        <v>0</v>
      </c>
      <c r="AS478" s="75">
        <f>IF(AR478&gt;Constantes!$F$29,1000*((AR478-Constantes!$F$29)/(Escenarios!$F$9*10000)),0)</f>
        <v>0</v>
      </c>
      <c r="AT478" s="75">
        <f>AQ478*1000/Escenarios!$F$9/10000+AM478</f>
        <v>1.2481380058073661</v>
      </c>
      <c r="AU478" s="75">
        <f>MAX(0,AV477+Observaciones!$F477-AS478-Constantes!$D$13)</f>
        <v>0</v>
      </c>
      <c r="AV478" s="75">
        <f>AV477+Observaciones!$F477-AS478-AT478-AU478-AW477</f>
        <v>36.201350010997587</v>
      </c>
      <c r="AW478" s="75">
        <f>MAX(0,(AV478-Constantes!$D$14)*(1-EXP(-Constantes!$D$22)))</f>
        <v>0.39513996704093191</v>
      </c>
      <c r="AX478" s="75">
        <f t="shared" si="85"/>
        <v>244.68428019039746</v>
      </c>
      <c r="AY478" s="75">
        <f>MAX(0,(AX478-Constantes!$D$13)*(1-EXP(-Constantes!$D$23)))</f>
        <v>1.1720949396784448</v>
      </c>
      <c r="AZ478" s="75">
        <f t="shared" si="86"/>
        <v>1.5672349067193767</v>
      </c>
      <c r="BA478" s="75">
        <f>0.0526*AS478*Observaciones!$F477^1.218</f>
        <v>0</v>
      </c>
      <c r="BB478" s="75">
        <f>BA478*Constantes!$F$35</f>
        <v>0</v>
      </c>
      <c r="BC478" s="75">
        <f t="shared" si="87"/>
        <v>0</v>
      </c>
      <c r="BD478" s="15"/>
      <c r="BE478" s="74">
        <v>472</v>
      </c>
      <c r="BF478" s="75">
        <f>0.0526*Observaciones!$F477^2.218</f>
        <v>0</v>
      </c>
      <c r="BG478" s="75">
        <f>IF(Observaciones!$F477&gt;0.05*$BK$7,((Observaciones!$F477-0.05*$BK$7)^2)/(Observaciones!$F477+0.95*$BK$7),0)</f>
        <v>0</v>
      </c>
      <c r="BH478" s="75">
        <f>0.0526*BG478*Observaciones!$F477^1.218</f>
        <v>0</v>
      </c>
      <c r="BI478" s="28"/>
      <c r="BJ478" s="28"/>
      <c r="BK478" s="103"/>
      <c r="BL478" s="38"/>
    </row>
    <row r="479" spans="2:64" s="2" customFormat="1">
      <c r="B479" s="37"/>
      <c r="C479" s="74">
        <v>473</v>
      </c>
      <c r="D479" s="140">
        <f>ETo!$I478*((1-Constantes!$D$19)*ETo!$K478+ETo!$L478)</f>
        <v>2.0405564409424026</v>
      </c>
      <c r="E479" s="75">
        <f>MIN(D479*Constantes!$D$17,0.8*(H478+Observaciones!$F478-F479-G479-Constantes!$D$14))</f>
        <v>1.2948571903282182</v>
      </c>
      <c r="F479" s="75">
        <f>IF(Observaciones!$F478&gt;0.05*Constantes!$D$18,((Observaciones!$F478-0.05*Constantes!$D$18)^2)/(Observaciones!$F478+0.95*Constantes!$D$18),0)</f>
        <v>0</v>
      </c>
      <c r="G479" s="75">
        <f>MAX(0,H478+Observaciones!$F478-F479-Constantes!$D$13)</f>
        <v>0</v>
      </c>
      <c r="H479" s="75">
        <f>H478+Observaciones!$F478-F479-E479-G479-I478</f>
        <v>34.14199480203073</v>
      </c>
      <c r="I479" s="75">
        <f>MAX(0,(H479-Constantes!$D$14)*(1-EXP(-Constantes!$D$22)))</f>
        <v>0.36678821532594513</v>
      </c>
      <c r="J479" s="75">
        <f t="shared" si="77"/>
        <v>230.72085992761717</v>
      </c>
      <c r="K479" s="75">
        <f>MAX(0,(J479-Constantes!$D$13)*(1-EXP(-Constantes!$D$23)))</f>
        <v>1.0756425504987048</v>
      </c>
      <c r="L479" s="75">
        <f t="shared" si="78"/>
        <v>1.44243076582465</v>
      </c>
      <c r="M479" s="75">
        <f>0.0526*F479*Observaciones!$F478^1.218</f>
        <v>0</v>
      </c>
      <c r="N479" s="75">
        <f>M479*Constantes!$D$35</f>
        <v>0</v>
      </c>
      <c r="O479" s="75">
        <f t="shared" si="79"/>
        <v>0</v>
      </c>
      <c r="P479" s="15"/>
      <c r="Q479" s="74">
        <v>473</v>
      </c>
      <c r="R479" s="140">
        <f>ETo!$I478*((1-Constantes!$E$19)*ETo!$K478+ETo!$L478)</f>
        <v>2.0405564409424026</v>
      </c>
      <c r="S479" s="75">
        <f>MIN(R479*Constantes!$E$17,0.8*(AB478+Observaciones!$F478-Y479-AA479-Constantes!$D$14))</f>
        <v>1.2948571903282182</v>
      </c>
      <c r="T479" s="75">
        <f>IF(Observaciones!$F478&gt;0.05*Constantes!$E$18,((Observaciones!$F478-0.05*Constantes!$E$18)^2)/(Observaciones!$F478+0.95*Constantes!$E$18),0)</f>
        <v>0</v>
      </c>
      <c r="U479" s="75">
        <f>(T479*Escenarios!$E$9*10000)/1000</f>
        <v>0</v>
      </c>
      <c r="V479" s="75">
        <f>(Observaciones!$F478*Constantes!$E$28)/1000</f>
        <v>2.8</v>
      </c>
      <c r="W479" s="75">
        <f>(R479*Constantes!$E$28)/1000</f>
        <v>8.1622257637696105</v>
      </c>
      <c r="X479" s="75">
        <f t="shared" si="80"/>
        <v>0</v>
      </c>
      <c r="Y479" s="75">
        <f>IF(X479&gt;Constantes!$E$29,1000*((X479-Constantes!$E$29)/(Escenarios!$E$9*10000)),0)</f>
        <v>0</v>
      </c>
      <c r="Z479" s="75">
        <f>W479*1000/Escenarios!$E$9/10000+S479</f>
        <v>1.3111816418557574</v>
      </c>
      <c r="AA479" s="75">
        <f>MAX(0,AB478+Observaciones!$F478-Y479-Constantes!$D$13)</f>
        <v>0</v>
      </c>
      <c r="AB479" s="75">
        <f>AB478+Observaciones!$F478-Y479-Z479-AA479-AC478</f>
        <v>34.031397873514294</v>
      </c>
      <c r="AC479" s="75">
        <f>MAX(0,(AB479-Constantes!$D$14)*(1-EXP(-Constantes!$D$22)))</f>
        <v>0.36526559472893255</v>
      </c>
      <c r="AD479" s="75">
        <f t="shared" si="81"/>
        <v>241.13359388547002</v>
      </c>
      <c r="AE479" s="75">
        <f>MAX(0,(AD479-Constantes!$D$13)*(1-EXP(-Constantes!$D$23)))</f>
        <v>1.1475685578255044</v>
      </c>
      <c r="AF479" s="75">
        <f t="shared" si="82"/>
        <v>1.5128341525544369</v>
      </c>
      <c r="AG479" s="75">
        <f>0.0526*Y479*Observaciones!$F478^1.218</f>
        <v>0</v>
      </c>
      <c r="AH479" s="75">
        <f>AG479*Constantes!$E$35</f>
        <v>0</v>
      </c>
      <c r="AI479" s="75">
        <f t="shared" si="83"/>
        <v>0</v>
      </c>
      <c r="AJ479" s="15"/>
      <c r="AK479" s="74">
        <v>473</v>
      </c>
      <c r="AL479" s="140">
        <f>ETo!$I478*((1-Constantes!$F$19)*ETo!$K478+ETo!$L478)</f>
        <v>1.9913768981281152</v>
      </c>
      <c r="AM479" s="75">
        <f>MIN(AL479*Constantes!$F$17,0.8*(AV478+Observaciones!$F478-AS479-AU479-Constantes!$D$14))</f>
        <v>1.2636497787847647</v>
      </c>
      <c r="AN479" s="75">
        <f>IF(Observaciones!$F478&gt;0.05*Constantes!$F$18,((Observaciones!$F478-0.05*Constantes!$F$18)^2)/(Observaciones!$F478+0.95*Constantes!$F$18),0)</f>
        <v>0</v>
      </c>
      <c r="AO479" s="75">
        <f>(AN479*Escenarios!$F$9*10000)/1000</f>
        <v>0</v>
      </c>
      <c r="AP479" s="75">
        <f>(Observaciones!$F478*Constantes!$F$28)/1000</f>
        <v>0.7</v>
      </c>
      <c r="AQ479" s="75">
        <f>(AL479*Constantes!$F$28)/1000</f>
        <v>1.9913768981281152</v>
      </c>
      <c r="AR479" s="75">
        <f t="shared" si="84"/>
        <v>0</v>
      </c>
      <c r="AS479" s="75">
        <f>IF(AR479&gt;Constantes!$F$29,1000*((AR479-Constantes!$F$29)/(Escenarios!$F$9*10000)),0)</f>
        <v>0</v>
      </c>
      <c r="AT479" s="75">
        <f>AQ479*1000/Escenarios!$F$9/10000+AM479</f>
        <v>1.2676325325810209</v>
      </c>
      <c r="AU479" s="75">
        <f>MAX(0,AV478+Observaciones!$F478-AS479-Constantes!$D$13)</f>
        <v>0</v>
      </c>
      <c r="AV479" s="75">
        <f>AV478+Observaciones!$F478-AS479-AT479-AU479-AW478</f>
        <v>35.238577511375638</v>
      </c>
      <c r="AW479" s="75">
        <f>MAX(0,(AV479-Constantes!$D$14)*(1-EXP(-Constantes!$D$22)))</f>
        <v>0.38188519353296929</v>
      </c>
      <c r="AX479" s="75">
        <f t="shared" si="85"/>
        <v>243.51218525071903</v>
      </c>
      <c r="AY479" s="75">
        <f>MAX(0,(AX479-Constantes!$D$13)*(1-EXP(-Constantes!$D$23)))</f>
        <v>1.1639986885343889</v>
      </c>
      <c r="AZ479" s="75">
        <f t="shared" si="86"/>
        <v>1.5458838820673582</v>
      </c>
      <c r="BA479" s="75">
        <f>0.0526*AS479*Observaciones!$F478^1.218</f>
        <v>0</v>
      </c>
      <c r="BB479" s="75">
        <f>BA479*Constantes!$F$35</f>
        <v>0</v>
      </c>
      <c r="BC479" s="75">
        <f t="shared" si="87"/>
        <v>0</v>
      </c>
      <c r="BD479" s="15"/>
      <c r="BE479" s="74">
        <v>473</v>
      </c>
      <c r="BF479" s="75">
        <f>0.0526*Observaciones!$F478^2.218</f>
        <v>2.3845871367955355E-2</v>
      </c>
      <c r="BG479" s="75">
        <f>IF(Observaciones!$F478&gt;0.05*$BK$7,((Observaciones!$F478-0.05*$BK$7)^2)/(Observaciones!$F478+0.95*$BK$7),0)</f>
        <v>0</v>
      </c>
      <c r="BH479" s="75">
        <f>0.0526*BG479*Observaciones!$F478^1.218</f>
        <v>0</v>
      </c>
      <c r="BI479" s="28"/>
      <c r="BJ479" s="28"/>
      <c r="BK479" s="103"/>
      <c r="BL479" s="38"/>
    </row>
    <row r="480" spans="2:64" s="2" customFormat="1">
      <c r="B480" s="37"/>
      <c r="C480" s="74">
        <v>474</v>
      </c>
      <c r="D480" s="140">
        <f>ETo!$I479*((1-Constantes!$D$19)*ETo!$K479+ETo!$L479)</f>
        <v>2.056161078923044</v>
      </c>
      <c r="E480" s="75">
        <f>MIN(D480*Constantes!$D$17,0.8*(H479+Observaciones!$F479-F480-G480-Constantes!$D$14))</f>
        <v>1.3047592823685494</v>
      </c>
      <c r="F480" s="75">
        <f>IF(Observaciones!$F479&gt;0.05*Constantes!$D$18,((Observaciones!$F479-0.05*Constantes!$D$18)^2)/(Observaciones!$F479+0.95*Constantes!$D$18),0)</f>
        <v>0</v>
      </c>
      <c r="G480" s="75">
        <f>MAX(0,H479+Observaciones!$F479-F480-Constantes!$D$13)</f>
        <v>0</v>
      </c>
      <c r="H480" s="75">
        <f>H479+Observaciones!$F479-F480-E480-G480-I479</f>
        <v>32.970447304336233</v>
      </c>
      <c r="I480" s="75">
        <f>MAX(0,(H480-Constantes!$D$14)*(1-EXP(-Constantes!$D$22)))</f>
        <v>0.35065917472511943</v>
      </c>
      <c r="J480" s="75">
        <f t="shared" si="77"/>
        <v>229.64521737711846</v>
      </c>
      <c r="K480" s="75">
        <f>MAX(0,(J480-Constantes!$D$13)*(1-EXP(-Constantes!$D$23)))</f>
        <v>1.0682125446730166</v>
      </c>
      <c r="L480" s="75">
        <f t="shared" si="78"/>
        <v>1.4188717193981359</v>
      </c>
      <c r="M480" s="75">
        <f>0.0526*F480*Observaciones!$F479^1.218</f>
        <v>0</v>
      </c>
      <c r="N480" s="75">
        <f>M480*Constantes!$D$35</f>
        <v>0</v>
      </c>
      <c r="O480" s="75">
        <f t="shared" si="79"/>
        <v>0</v>
      </c>
      <c r="P480" s="15"/>
      <c r="Q480" s="74">
        <v>474</v>
      </c>
      <c r="R480" s="140">
        <f>ETo!$I479*((1-Constantes!$E$19)*ETo!$K479+ETo!$L479)</f>
        <v>2.056161078923044</v>
      </c>
      <c r="S480" s="75">
        <f>MIN(R480*Constantes!$E$17,0.8*(AB479+Observaciones!$F479-Y480-AA480-Constantes!$D$14))</f>
        <v>1.3047592823685494</v>
      </c>
      <c r="T480" s="75">
        <f>IF(Observaciones!$F479&gt;0.05*Constantes!$E$18,((Observaciones!$F479-0.05*Constantes!$E$18)^2)/(Observaciones!$F479+0.95*Constantes!$E$18),0)</f>
        <v>0</v>
      </c>
      <c r="U480" s="75">
        <f>(T480*Escenarios!$E$9*10000)/1000</f>
        <v>0</v>
      </c>
      <c r="V480" s="75">
        <f>(Observaciones!$F479*Constantes!$E$28)/1000</f>
        <v>2</v>
      </c>
      <c r="W480" s="75">
        <f>(R480*Constantes!$E$28)/1000</f>
        <v>8.224644315692176</v>
      </c>
      <c r="X480" s="75">
        <f t="shared" si="80"/>
        <v>0</v>
      </c>
      <c r="Y480" s="75">
        <f>IF(X480&gt;Constantes!$E$29,1000*((X480-Constantes!$E$29)/(Escenarios!$E$9*10000)),0)</f>
        <v>0</v>
      </c>
      <c r="Z480" s="75">
        <f>W480*1000/Escenarios!$E$9/10000+S480</f>
        <v>1.3212085709999337</v>
      </c>
      <c r="AA480" s="75">
        <f>MAX(0,AB479+Observaciones!$F479-Y480-Constantes!$D$13)</f>
        <v>0</v>
      </c>
      <c r="AB480" s="75">
        <f>AB479+Observaciones!$F479-Y480-Z480-AA480-AC479</f>
        <v>32.844923707785426</v>
      </c>
      <c r="AC480" s="75">
        <f>MAX(0,(AB480-Constantes!$D$14)*(1-EXP(-Constantes!$D$22)))</f>
        <v>0.34893105427834814</v>
      </c>
      <c r="AD480" s="75">
        <f t="shared" si="81"/>
        <v>239.98602532764451</v>
      </c>
      <c r="AE480" s="75">
        <f>MAX(0,(AD480-Constantes!$D$13)*(1-EXP(-Constantes!$D$23)))</f>
        <v>1.1396417227760105</v>
      </c>
      <c r="AF480" s="75">
        <f t="shared" si="82"/>
        <v>1.4885727770543586</v>
      </c>
      <c r="AG480" s="75">
        <f>0.0526*Y480*Observaciones!$F479^1.218</f>
        <v>0</v>
      </c>
      <c r="AH480" s="75">
        <f>AG480*Constantes!$E$35</f>
        <v>0</v>
      </c>
      <c r="AI480" s="75">
        <f t="shared" si="83"/>
        <v>0</v>
      </c>
      <c r="AJ480" s="15"/>
      <c r="AK480" s="74">
        <v>474</v>
      </c>
      <c r="AL480" s="140">
        <f>ETo!$I479*((1-Constantes!$F$19)*ETo!$K479+ETo!$L479)</f>
        <v>2.0066157810177119</v>
      </c>
      <c r="AM480" s="75">
        <f>MIN(AL480*Constantes!$F$17,0.8*(AV479+Observaciones!$F479-AS480-AU480-Constantes!$D$14))</f>
        <v>1.2733197769706766</v>
      </c>
      <c r="AN480" s="75">
        <f>IF(Observaciones!$F479&gt;0.05*Constantes!$F$18,((Observaciones!$F479-0.05*Constantes!$F$18)^2)/(Observaciones!$F479+0.95*Constantes!$F$18),0)</f>
        <v>0</v>
      </c>
      <c r="AO480" s="75">
        <f>(AN480*Escenarios!$F$9*10000)/1000</f>
        <v>0</v>
      </c>
      <c r="AP480" s="75">
        <f>(Observaciones!$F479*Constantes!$F$28)/1000</f>
        <v>0.5</v>
      </c>
      <c r="AQ480" s="75">
        <f>(AL480*Constantes!$F$28)/1000</f>
        <v>2.0066157810177119</v>
      </c>
      <c r="AR480" s="75">
        <f t="shared" si="84"/>
        <v>0</v>
      </c>
      <c r="AS480" s="75">
        <f>IF(AR480&gt;Constantes!$F$29,1000*((AR480-Constantes!$F$29)/(Escenarios!$F$9*10000)),0)</f>
        <v>0</v>
      </c>
      <c r="AT480" s="75">
        <f>AQ480*1000/Escenarios!$F$9/10000+AM480</f>
        <v>1.2773330085327119</v>
      </c>
      <c r="AU480" s="75">
        <f>MAX(0,AV479+Observaciones!$F479-AS480-Constantes!$D$13)</f>
        <v>0</v>
      </c>
      <c r="AV480" s="75">
        <f>AV479+Observaciones!$F479-AS480-AT480-AU480-AW479</f>
        <v>34.079359309309957</v>
      </c>
      <c r="AW480" s="75">
        <f>MAX(0,(AV480-Constantes!$D$14)*(1-EXP(-Constantes!$D$22)))</f>
        <v>0.36592589398845421</v>
      </c>
      <c r="AX480" s="75">
        <f t="shared" si="85"/>
        <v>242.34818656218465</v>
      </c>
      <c r="AY480" s="75">
        <f>MAX(0,(AX480-Constantes!$D$13)*(1-EXP(-Constantes!$D$23)))</f>
        <v>1.1559583622820535</v>
      </c>
      <c r="AZ480" s="75">
        <f t="shared" si="86"/>
        <v>1.5218842562705077</v>
      </c>
      <c r="BA480" s="75">
        <f>0.0526*AS480*Observaciones!$F479^1.218</f>
        <v>0</v>
      </c>
      <c r="BB480" s="75">
        <f>BA480*Constantes!$F$35</f>
        <v>0</v>
      </c>
      <c r="BC480" s="75">
        <f t="shared" si="87"/>
        <v>0</v>
      </c>
      <c r="BD480" s="15"/>
      <c r="BE480" s="74">
        <v>474</v>
      </c>
      <c r="BF480" s="75">
        <f>0.0526*Observaciones!$F479^2.218</f>
        <v>1.1305797794095535E-2</v>
      </c>
      <c r="BG480" s="75">
        <f>IF(Observaciones!$F479&gt;0.05*$BK$7,((Observaciones!$F479-0.05*$BK$7)^2)/(Observaciones!$F479+0.95*$BK$7),0)</f>
        <v>0</v>
      </c>
      <c r="BH480" s="75">
        <f>0.0526*BG480*Observaciones!$F479^1.218</f>
        <v>0</v>
      </c>
      <c r="BI480" s="28"/>
      <c r="BJ480" s="28"/>
      <c r="BK480" s="103"/>
      <c r="BL480" s="38"/>
    </row>
    <row r="481" spans="2:64" s="2" customFormat="1">
      <c r="B481" s="37"/>
      <c r="C481" s="74">
        <v>475</v>
      </c>
      <c r="D481" s="140">
        <f>ETo!$I480*((1-Constantes!$D$19)*ETo!$K480+ETo!$L480)</f>
        <v>2.0848562622119515</v>
      </c>
      <c r="E481" s="75">
        <f>MIN(D481*Constantes!$D$17,0.8*(H480+Observaciones!$F480-F481-G481-Constantes!$D$14))</f>
        <v>1.322968121714482</v>
      </c>
      <c r="F481" s="75">
        <f>IF(Observaciones!$F480&gt;0.05*Constantes!$D$18,((Observaciones!$F480-0.05*Constantes!$D$18)^2)/(Observaciones!$F480+0.95*Constantes!$D$18),0)</f>
        <v>0</v>
      </c>
      <c r="G481" s="75">
        <f>MAX(0,H480+Observaciones!$F480-F481-Constantes!$D$13)</f>
        <v>0</v>
      </c>
      <c r="H481" s="75">
        <f>H480+Observaciones!$F480-F481-E481-G481-I480</f>
        <v>31.296820007896631</v>
      </c>
      <c r="I481" s="75">
        <f>MAX(0,(H481-Constantes!$D$14)*(1-EXP(-Constantes!$D$22)))</f>
        <v>0.32761785316705511</v>
      </c>
      <c r="J481" s="75">
        <f t="shared" si="77"/>
        <v>228.57700483244545</v>
      </c>
      <c r="K481" s="75">
        <f>MAX(0,(J481-Constantes!$D$13)*(1-EXP(-Constantes!$D$23)))</f>
        <v>1.0608338616464725</v>
      </c>
      <c r="L481" s="75">
        <f t="shared" si="78"/>
        <v>1.3884517148135276</v>
      </c>
      <c r="M481" s="75">
        <f>0.0526*F481*Observaciones!$F480^1.218</f>
        <v>0</v>
      </c>
      <c r="N481" s="75">
        <f>M481*Constantes!$D$35</f>
        <v>0</v>
      </c>
      <c r="O481" s="75">
        <f t="shared" si="79"/>
        <v>0</v>
      </c>
      <c r="P481" s="15"/>
      <c r="Q481" s="74">
        <v>475</v>
      </c>
      <c r="R481" s="140">
        <f>ETo!$I480*((1-Constantes!$E$19)*ETo!$K480+ETo!$L480)</f>
        <v>2.0848562622119515</v>
      </c>
      <c r="S481" s="75">
        <f>MIN(R481*Constantes!$E$17,0.8*(AB480+Observaciones!$F480-Y481-AA481-Constantes!$D$14))</f>
        <v>1.322968121714482</v>
      </c>
      <c r="T481" s="75">
        <f>IF(Observaciones!$F480&gt;0.05*Constantes!$E$18,((Observaciones!$F480-0.05*Constantes!$E$18)^2)/(Observaciones!$F480+0.95*Constantes!$E$18),0)</f>
        <v>0</v>
      </c>
      <c r="U481" s="75">
        <f>(T481*Escenarios!$E$9*10000)/1000</f>
        <v>0</v>
      </c>
      <c r="V481" s="75">
        <f>(Observaciones!$F480*Constantes!$E$28)/1000</f>
        <v>0</v>
      </c>
      <c r="W481" s="75">
        <f>(R481*Constantes!$E$28)/1000</f>
        <v>8.3394250488478061</v>
      </c>
      <c r="X481" s="75">
        <f t="shared" si="80"/>
        <v>0</v>
      </c>
      <c r="Y481" s="75">
        <f>IF(X481&gt;Constantes!$E$29,1000*((X481-Constantes!$E$29)/(Escenarios!$E$9*10000)),0)</f>
        <v>0</v>
      </c>
      <c r="Z481" s="75">
        <f>W481*1000/Escenarios!$E$9/10000+S481</f>
        <v>1.3396469718121775</v>
      </c>
      <c r="AA481" s="75">
        <f>MAX(0,AB480+Observaciones!$F480-Y481-Constantes!$D$13)</f>
        <v>0</v>
      </c>
      <c r="AB481" s="75">
        <f>AB480+Observaciones!$F480-Y481-Z481-AA481-AC480</f>
        <v>31.156345681694898</v>
      </c>
      <c r="AC481" s="75">
        <f>MAX(0,(AB481-Constantes!$D$14)*(1-EXP(-Constantes!$D$22)))</f>
        <v>0.32568390160713961</v>
      </c>
      <c r="AD481" s="75">
        <f t="shared" si="81"/>
        <v>238.84638360486849</v>
      </c>
      <c r="AE481" s="75">
        <f>MAX(0,(AD481-Constantes!$D$13)*(1-EXP(-Constantes!$D$23)))</f>
        <v>1.131769642375791</v>
      </c>
      <c r="AF481" s="75">
        <f t="shared" si="82"/>
        <v>1.4574535439829306</v>
      </c>
      <c r="AG481" s="75">
        <f>0.0526*Y481*Observaciones!$F480^1.218</f>
        <v>0</v>
      </c>
      <c r="AH481" s="75">
        <f>AG481*Constantes!$E$35</f>
        <v>0</v>
      </c>
      <c r="AI481" s="75">
        <f t="shared" si="83"/>
        <v>0</v>
      </c>
      <c r="AJ481" s="15"/>
      <c r="AK481" s="74">
        <v>475</v>
      </c>
      <c r="AL481" s="140">
        <f>ETo!$I480*((1-Constantes!$F$19)*ETo!$K480+ETo!$L480)</f>
        <v>2.0346934524211235</v>
      </c>
      <c r="AM481" s="75">
        <f>MIN(AL481*Constantes!$F$17,0.8*(AV480+Observaciones!$F480-AS481-AU481-Constantes!$D$14))</f>
        <v>1.2911367674615595</v>
      </c>
      <c r="AN481" s="75">
        <f>IF(Observaciones!$F480&gt;0.05*Constantes!$F$18,((Observaciones!$F480-0.05*Constantes!$F$18)^2)/(Observaciones!$F480+0.95*Constantes!$F$18),0)</f>
        <v>0</v>
      </c>
      <c r="AO481" s="75">
        <f>(AN481*Escenarios!$F$9*10000)/1000</f>
        <v>0</v>
      </c>
      <c r="AP481" s="75">
        <f>(Observaciones!$F480*Constantes!$F$28)/1000</f>
        <v>0</v>
      </c>
      <c r="AQ481" s="75">
        <f>(AL481*Constantes!$F$28)/1000</f>
        <v>2.0346934524211235</v>
      </c>
      <c r="AR481" s="75">
        <f t="shared" si="84"/>
        <v>0</v>
      </c>
      <c r="AS481" s="75">
        <f>IF(AR481&gt;Constantes!$F$29,1000*((AR481-Constantes!$F$29)/(Escenarios!$F$9*10000)),0)</f>
        <v>0</v>
      </c>
      <c r="AT481" s="75">
        <f>AQ481*1000/Escenarios!$F$9/10000+AM481</f>
        <v>1.2952061543664017</v>
      </c>
      <c r="AU481" s="75">
        <f>MAX(0,AV480+Observaciones!$F480-AS481-Constantes!$D$13)</f>
        <v>0</v>
      </c>
      <c r="AV481" s="75">
        <f>AV480+Observaciones!$F480-AS481-AT481-AU481-AW480</f>
        <v>32.418227260955099</v>
      </c>
      <c r="AW481" s="75">
        <f>MAX(0,(AV481-Constantes!$D$14)*(1-EXP(-Constantes!$D$22)))</f>
        <v>0.34305659820320139</v>
      </c>
      <c r="AX481" s="75">
        <f t="shared" si="85"/>
        <v>241.19222819990259</v>
      </c>
      <c r="AY481" s="75">
        <f>MAX(0,(AX481-Constantes!$D$13)*(1-EXP(-Constantes!$D$23)))</f>
        <v>1.1479735746199935</v>
      </c>
      <c r="AZ481" s="75">
        <f t="shared" si="86"/>
        <v>1.4910301728231949</v>
      </c>
      <c r="BA481" s="75">
        <f>0.0526*AS481*Observaciones!$F480^1.218</f>
        <v>0</v>
      </c>
      <c r="BB481" s="75">
        <f>BA481*Constantes!$F$35</f>
        <v>0</v>
      </c>
      <c r="BC481" s="75">
        <f t="shared" si="87"/>
        <v>0</v>
      </c>
      <c r="BD481" s="15"/>
      <c r="BE481" s="74">
        <v>475</v>
      </c>
      <c r="BF481" s="75">
        <f>0.0526*Observaciones!$F480^2.218</f>
        <v>0</v>
      </c>
      <c r="BG481" s="75">
        <f>IF(Observaciones!$F480&gt;0.05*$BK$7,((Observaciones!$F480-0.05*$BK$7)^2)/(Observaciones!$F480+0.95*$BK$7),0)</f>
        <v>0</v>
      </c>
      <c r="BH481" s="75">
        <f>0.0526*BG481*Observaciones!$F480^1.218</f>
        <v>0</v>
      </c>
      <c r="BI481" s="28"/>
      <c r="BJ481" s="28"/>
      <c r="BK481" s="103"/>
      <c r="BL481" s="38"/>
    </row>
    <row r="482" spans="2:64" s="2" customFormat="1">
      <c r="B482" s="37"/>
      <c r="C482" s="74">
        <v>476</v>
      </c>
      <c r="D482" s="140">
        <f>ETo!$I481*((1-Constantes!$D$19)*ETo!$K481+ETo!$L481)</f>
        <v>1.983778256897794</v>
      </c>
      <c r="E482" s="75">
        <f>MIN(D482*Constantes!$D$17,0.8*(H481+Observaciones!$F481-F482-G482-Constantes!$D$14))</f>
        <v>1.2588279786931869</v>
      </c>
      <c r="F482" s="75">
        <f>IF(Observaciones!$F481&gt;0.05*Constantes!$D$18,((Observaciones!$F481-0.05*Constantes!$D$18)^2)/(Observaciones!$F481+0.95*Constantes!$D$18),0)</f>
        <v>0</v>
      </c>
      <c r="G482" s="75">
        <f>MAX(0,H481+Observaciones!$F481-F482-Constantes!$D$13)</f>
        <v>0</v>
      </c>
      <c r="H482" s="75">
        <f>H481+Observaciones!$F481-F482-E482-G482-I481</f>
        <v>29.710374176036389</v>
      </c>
      <c r="I482" s="75">
        <f>MAX(0,(H482-Constantes!$D$14)*(1-EXP(-Constantes!$D$22)))</f>
        <v>0.30577678459455659</v>
      </c>
      <c r="J482" s="75">
        <f t="shared" si="77"/>
        <v>227.51617097079898</v>
      </c>
      <c r="K482" s="75">
        <f>MAX(0,(J482-Constantes!$D$13)*(1-EXP(-Constantes!$D$23)))</f>
        <v>1.0535061469066027</v>
      </c>
      <c r="L482" s="75">
        <f t="shared" si="78"/>
        <v>1.3592829315011592</v>
      </c>
      <c r="M482" s="75">
        <f>0.0526*F482*Observaciones!$F481^1.218</f>
        <v>0</v>
      </c>
      <c r="N482" s="75">
        <f>M482*Constantes!$D$35</f>
        <v>0</v>
      </c>
      <c r="O482" s="75">
        <f t="shared" si="79"/>
        <v>0</v>
      </c>
      <c r="P482" s="15"/>
      <c r="Q482" s="74">
        <v>476</v>
      </c>
      <c r="R482" s="140">
        <f>ETo!$I481*((1-Constantes!$E$19)*ETo!$K481+ETo!$L481)</f>
        <v>1.983778256897794</v>
      </c>
      <c r="S482" s="75">
        <f>MIN(R482*Constantes!$E$17,0.8*(AB481+Observaciones!$F481-Y482-AA482-Constantes!$D$14))</f>
        <v>1.2588279786931869</v>
      </c>
      <c r="T482" s="75">
        <f>IF(Observaciones!$F481&gt;0.05*Constantes!$E$18,((Observaciones!$F481-0.05*Constantes!$E$18)^2)/(Observaciones!$F481+0.95*Constantes!$E$18),0)</f>
        <v>0</v>
      </c>
      <c r="U482" s="75">
        <f>(T482*Escenarios!$E$9*10000)/1000</f>
        <v>0</v>
      </c>
      <c r="V482" s="75">
        <f>(Observaciones!$F481*Constantes!$E$28)/1000</f>
        <v>0</v>
      </c>
      <c r="W482" s="75">
        <f>(R482*Constantes!$E$28)/1000</f>
        <v>7.9351130275911759</v>
      </c>
      <c r="X482" s="75">
        <f t="shared" si="80"/>
        <v>0</v>
      </c>
      <c r="Y482" s="75">
        <f>IF(X482&gt;Constantes!$E$29,1000*((X482-Constantes!$E$29)/(Escenarios!$E$9*10000)),0)</f>
        <v>0</v>
      </c>
      <c r="Z482" s="75">
        <f>W482*1000/Escenarios!$E$9/10000+S482</f>
        <v>1.2746982047483693</v>
      </c>
      <c r="AA482" s="75">
        <f>MAX(0,AB481+Observaciones!$F481-Y482-Constantes!$D$13)</f>
        <v>0</v>
      </c>
      <c r="AB482" s="75">
        <f>AB481+Observaciones!$F481-Y482-Z482-AA482-AC481</f>
        <v>29.555963575339391</v>
      </c>
      <c r="AC482" s="75">
        <f>MAX(0,(AB482-Constantes!$D$14)*(1-EXP(-Constantes!$D$22)))</f>
        <v>0.30365096822540311</v>
      </c>
      <c r="AD482" s="75">
        <f t="shared" si="81"/>
        <v>237.71461396249271</v>
      </c>
      <c r="AE482" s="75">
        <f>MAX(0,(AD482-Constantes!$D$13)*(1-EXP(-Constantes!$D$23)))</f>
        <v>1.1239519384068559</v>
      </c>
      <c r="AF482" s="75">
        <f t="shared" si="82"/>
        <v>1.4276029066322591</v>
      </c>
      <c r="AG482" s="75">
        <f>0.0526*Y482*Observaciones!$F481^1.218</f>
        <v>0</v>
      </c>
      <c r="AH482" s="75">
        <f>AG482*Constantes!$E$35</f>
        <v>0</v>
      </c>
      <c r="AI482" s="75">
        <f t="shared" si="83"/>
        <v>0</v>
      </c>
      <c r="AJ482" s="15"/>
      <c r="AK482" s="74">
        <v>476</v>
      </c>
      <c r="AL482" s="140">
        <f>ETo!$I481*((1-Constantes!$F$19)*ETo!$K481+ETo!$L481)</f>
        <v>1.9356489501222676</v>
      </c>
      <c r="AM482" s="75">
        <f>MIN(AL482*Constantes!$F$17,0.8*(AV481+Observaciones!$F481-AS482-AU482-Constantes!$D$14))</f>
        <v>1.2282870058029582</v>
      </c>
      <c r="AN482" s="75">
        <f>IF(Observaciones!$F481&gt;0.05*Constantes!$F$18,((Observaciones!$F481-0.05*Constantes!$F$18)^2)/(Observaciones!$F481+0.95*Constantes!$F$18),0)</f>
        <v>0</v>
      </c>
      <c r="AO482" s="75">
        <f>(AN482*Escenarios!$F$9*10000)/1000</f>
        <v>0</v>
      </c>
      <c r="AP482" s="75">
        <f>(Observaciones!$F481*Constantes!$F$28)/1000</f>
        <v>0</v>
      </c>
      <c r="AQ482" s="75">
        <f>(AL482*Constantes!$F$28)/1000</f>
        <v>1.9356489501222676</v>
      </c>
      <c r="AR482" s="75">
        <f t="shared" si="84"/>
        <v>0</v>
      </c>
      <c r="AS482" s="75">
        <f>IF(AR482&gt;Constantes!$F$29,1000*((AR482-Constantes!$F$29)/(Escenarios!$F$9*10000)),0)</f>
        <v>0</v>
      </c>
      <c r="AT482" s="75">
        <f>AQ482*1000/Escenarios!$F$9/10000+AM482</f>
        <v>1.2321583037032027</v>
      </c>
      <c r="AU482" s="75">
        <f>MAX(0,AV481+Observaciones!$F481-AS482-Constantes!$D$13)</f>
        <v>0</v>
      </c>
      <c r="AV482" s="75">
        <f>AV481+Observaciones!$F481-AS482-AT482-AU482-AW481</f>
        <v>30.843012359048696</v>
      </c>
      <c r="AW482" s="75">
        <f>MAX(0,(AV482-Constantes!$D$14)*(1-EXP(-Constantes!$D$22)))</f>
        <v>0.3213701491621917</v>
      </c>
      <c r="AX482" s="75">
        <f t="shared" si="85"/>
        <v>240.0442546252826</v>
      </c>
      <c r="AY482" s="75">
        <f>MAX(0,(AX482-Constantes!$D$13)*(1-EXP(-Constantes!$D$23)))</f>
        <v>1.1400439419151438</v>
      </c>
      <c r="AZ482" s="75">
        <f t="shared" si="86"/>
        <v>1.4614140910773354</v>
      </c>
      <c r="BA482" s="75">
        <f>0.0526*AS482*Observaciones!$F481^1.218</f>
        <v>0</v>
      </c>
      <c r="BB482" s="75">
        <f>BA482*Constantes!$F$35</f>
        <v>0</v>
      </c>
      <c r="BC482" s="75">
        <f t="shared" si="87"/>
        <v>0</v>
      </c>
      <c r="BD482" s="15"/>
      <c r="BE482" s="74">
        <v>476</v>
      </c>
      <c r="BF482" s="75">
        <f>0.0526*Observaciones!$F481^2.218</f>
        <v>0</v>
      </c>
      <c r="BG482" s="75">
        <f>IF(Observaciones!$F481&gt;0.05*$BK$7,((Observaciones!$F481-0.05*$BK$7)^2)/(Observaciones!$F481+0.95*$BK$7),0)</f>
        <v>0</v>
      </c>
      <c r="BH482" s="75">
        <f>0.0526*BG482*Observaciones!$F481^1.218</f>
        <v>0</v>
      </c>
      <c r="BI482" s="28"/>
      <c r="BJ482" s="28"/>
      <c r="BK482" s="103"/>
      <c r="BL482" s="38"/>
    </row>
    <row r="483" spans="2:64" s="2" customFormat="1">
      <c r="B483" s="37"/>
      <c r="C483" s="74">
        <v>477</v>
      </c>
      <c r="D483" s="140">
        <f>ETo!$I482*((1-Constantes!$D$19)*ETo!$K482+ETo!$L482)</f>
        <v>1.9447864941866195</v>
      </c>
      <c r="E483" s="75">
        <f>MIN(D483*Constantes!$D$17,0.8*(H482+Observaciones!$F482-F483-G483-Constantes!$D$14))</f>
        <v>1.2340853333553208</v>
      </c>
      <c r="F483" s="75">
        <f>IF(Observaciones!$F482&gt;0.05*Constantes!$D$18,((Observaciones!$F482-0.05*Constantes!$D$18)^2)/(Observaciones!$F482+0.95*Constantes!$D$18),0)</f>
        <v>0</v>
      </c>
      <c r="G483" s="75">
        <f>MAX(0,H482+Observaciones!$F482-F483-Constantes!$D$13)</f>
        <v>0</v>
      </c>
      <c r="H483" s="75">
        <f>H482+Observaciones!$F482-F483-E483-G483-I482</f>
        <v>28.770512058086513</v>
      </c>
      <c r="I483" s="75">
        <f>MAX(0,(H483-Constantes!$D$14)*(1-EXP(-Constantes!$D$22)))</f>
        <v>0.29283742508124339</v>
      </c>
      <c r="J483" s="75">
        <f t="shared" si="77"/>
        <v>226.46266482389237</v>
      </c>
      <c r="K483" s="75">
        <f>MAX(0,(J483-Constantes!$D$13)*(1-EXP(-Constantes!$D$23)))</f>
        <v>1.0462290483897345</v>
      </c>
      <c r="L483" s="75">
        <f t="shared" si="78"/>
        <v>1.3390664734709778</v>
      </c>
      <c r="M483" s="75">
        <f>0.0526*F483*Observaciones!$F482^1.218</f>
        <v>0</v>
      </c>
      <c r="N483" s="75">
        <f>M483*Constantes!$D$35</f>
        <v>0</v>
      </c>
      <c r="O483" s="75">
        <f t="shared" si="79"/>
        <v>0</v>
      </c>
      <c r="P483" s="15"/>
      <c r="Q483" s="74">
        <v>477</v>
      </c>
      <c r="R483" s="140">
        <f>ETo!$I482*((1-Constantes!$E$19)*ETo!$K482+ETo!$L482)</f>
        <v>1.9447864941866195</v>
      </c>
      <c r="S483" s="75">
        <f>MIN(R483*Constantes!$E$17,0.8*(AB482+Observaciones!$F482-Y483-AA483-Constantes!$D$14))</f>
        <v>1.2340853333553208</v>
      </c>
      <c r="T483" s="75">
        <f>IF(Observaciones!$F482&gt;0.05*Constantes!$E$18,((Observaciones!$F482-0.05*Constantes!$E$18)^2)/(Observaciones!$F482+0.95*Constantes!$E$18),0)</f>
        <v>0</v>
      </c>
      <c r="U483" s="75">
        <f>(T483*Escenarios!$E$9*10000)/1000</f>
        <v>0</v>
      </c>
      <c r="V483" s="75">
        <f>(Observaciones!$F482*Constantes!$E$28)/1000</f>
        <v>2.4</v>
      </c>
      <c r="W483" s="75">
        <f>(R483*Constantes!$E$28)/1000</f>
        <v>7.7791459767464781</v>
      </c>
      <c r="X483" s="75">
        <f t="shared" si="80"/>
        <v>0</v>
      </c>
      <c r="Y483" s="75">
        <f>IF(X483&gt;Constantes!$E$29,1000*((X483-Constantes!$E$29)/(Escenarios!$E$9*10000)),0)</f>
        <v>0</v>
      </c>
      <c r="Z483" s="75">
        <f>W483*1000/Escenarios!$E$9/10000+S483</f>
        <v>1.2496436253088137</v>
      </c>
      <c r="AA483" s="75">
        <f>MAX(0,AB482+Observaciones!$F482-Y483-Constantes!$D$13)</f>
        <v>0</v>
      </c>
      <c r="AB483" s="75">
        <f>AB482+Observaciones!$F482-Y483-Z483-AA483-AC482</f>
        <v>28.602668981805177</v>
      </c>
      <c r="AC483" s="75">
        <f>MAX(0,(AB483-Constantes!$D$14)*(1-EXP(-Constantes!$D$22)))</f>
        <v>0.29052667985133457</v>
      </c>
      <c r="AD483" s="75">
        <f t="shared" si="81"/>
        <v>236.59066202408584</v>
      </c>
      <c r="AE483" s="75">
        <f>MAX(0,(AD483-Constantes!$D$13)*(1-EXP(-Constantes!$D$23)))</f>
        <v>1.1161882352637582</v>
      </c>
      <c r="AF483" s="75">
        <f t="shared" si="82"/>
        <v>1.4067149151150928</v>
      </c>
      <c r="AG483" s="75">
        <f>0.0526*Y483*Observaciones!$F482^1.218</f>
        <v>0</v>
      </c>
      <c r="AH483" s="75">
        <f>AG483*Constantes!$E$35</f>
        <v>0</v>
      </c>
      <c r="AI483" s="75">
        <f t="shared" si="83"/>
        <v>0</v>
      </c>
      <c r="AJ483" s="15"/>
      <c r="AK483" s="74">
        <v>477</v>
      </c>
      <c r="AL483" s="140">
        <f>ETo!$I482*((1-Constantes!$F$19)*ETo!$K482+ETo!$L482)</f>
        <v>1.8974415644622495</v>
      </c>
      <c r="AM483" s="75">
        <f>MIN(AL483*Constantes!$F$17,0.8*(AV482+Observaciones!$F482-AS483-AU483-Constantes!$D$14))</f>
        <v>1.2040420954182844</v>
      </c>
      <c r="AN483" s="75">
        <f>IF(Observaciones!$F482&gt;0.05*Constantes!$F$18,((Observaciones!$F482-0.05*Constantes!$F$18)^2)/(Observaciones!$F482+0.95*Constantes!$F$18),0)</f>
        <v>0</v>
      </c>
      <c r="AO483" s="75">
        <f>(AN483*Escenarios!$F$9*10000)/1000</f>
        <v>0</v>
      </c>
      <c r="AP483" s="75">
        <f>(Observaciones!$F482*Constantes!$F$28)/1000</f>
        <v>0.6</v>
      </c>
      <c r="AQ483" s="75">
        <f>(AL483*Constantes!$F$28)/1000</f>
        <v>1.8974415644622495</v>
      </c>
      <c r="AR483" s="75">
        <f t="shared" si="84"/>
        <v>0</v>
      </c>
      <c r="AS483" s="75">
        <f>IF(AR483&gt;Constantes!$F$29,1000*((AR483-Constantes!$F$29)/(Escenarios!$F$9*10000)),0)</f>
        <v>0</v>
      </c>
      <c r="AT483" s="75">
        <f>AQ483*1000/Escenarios!$F$9/10000+AM483</f>
        <v>1.207836978547209</v>
      </c>
      <c r="AU483" s="75">
        <f>MAX(0,AV482+Observaciones!$F482-AS483-Constantes!$D$13)</f>
        <v>0</v>
      </c>
      <c r="AV483" s="75">
        <f>AV482+Observaciones!$F482-AS483-AT483-AU483-AW482</f>
        <v>29.913805231339296</v>
      </c>
      <c r="AW483" s="75">
        <f>MAX(0,(AV483-Constantes!$D$14)*(1-EXP(-Constantes!$D$22)))</f>
        <v>0.30857748004813951</v>
      </c>
      <c r="AX483" s="75">
        <f t="shared" si="85"/>
        <v>238.90421068336747</v>
      </c>
      <c r="AY483" s="75">
        <f>MAX(0,(AX483-Constantes!$D$13)*(1-EXP(-Constantes!$D$23)))</f>
        <v>1.1321690831843856</v>
      </c>
      <c r="AZ483" s="75">
        <f t="shared" si="86"/>
        <v>1.4407465632325251</v>
      </c>
      <c r="BA483" s="75">
        <f>0.0526*AS483*Observaciones!$F482^1.218</f>
        <v>0</v>
      </c>
      <c r="BB483" s="75">
        <f>BA483*Constantes!$F$35</f>
        <v>0</v>
      </c>
      <c r="BC483" s="75">
        <f t="shared" si="87"/>
        <v>0</v>
      </c>
      <c r="BD483" s="15"/>
      <c r="BE483" s="74">
        <v>477</v>
      </c>
      <c r="BF483" s="75">
        <f>0.0526*Observaciones!$F482^2.218</f>
        <v>1.6940460723560119E-2</v>
      </c>
      <c r="BG483" s="75">
        <f>IF(Observaciones!$F482&gt;0.05*$BK$7,((Observaciones!$F482-0.05*$BK$7)^2)/(Observaciones!$F482+0.95*$BK$7),0)</f>
        <v>0</v>
      </c>
      <c r="BH483" s="75">
        <f>0.0526*BG483*Observaciones!$F482^1.218</f>
        <v>0</v>
      </c>
      <c r="BI483" s="28"/>
      <c r="BJ483" s="28"/>
      <c r="BK483" s="103"/>
      <c r="BL483" s="38"/>
    </row>
    <row r="484" spans="2:64" s="2" customFormat="1">
      <c r="B484" s="37"/>
      <c r="C484" s="74">
        <v>478</v>
      </c>
      <c r="D484" s="140">
        <f>ETo!$I483*((1-Constantes!$D$19)*ETo!$K483+ETo!$L483)</f>
        <v>1.8932828721141668</v>
      </c>
      <c r="E484" s="75">
        <f>MIN(D484*Constantes!$D$17,0.8*(H483+Observaciones!$F483-F484-G484-Constantes!$D$14))</f>
        <v>1.2014031521471094</v>
      </c>
      <c r="F484" s="75">
        <f>IF(Observaciones!$F483&gt;0.05*Constantes!$D$18,((Observaciones!$F483-0.05*Constantes!$D$18)^2)/(Observaciones!$F483+0.95*Constantes!$D$18),0)</f>
        <v>0</v>
      </c>
      <c r="G484" s="75">
        <f>MAX(0,H483+Observaciones!$F483-F484-Constantes!$D$13)</f>
        <v>0</v>
      </c>
      <c r="H484" s="75">
        <f>H483+Observaciones!$F483-F484-E484-G484-I483</f>
        <v>27.276271480858163</v>
      </c>
      <c r="I484" s="75">
        <f>MAX(0,(H484-Constantes!$D$14)*(1-EXP(-Constantes!$D$22)))</f>
        <v>0.27226577349652714</v>
      </c>
      <c r="J484" s="75">
        <f t="shared" si="77"/>
        <v>225.41643577550263</v>
      </c>
      <c r="K484" s="75">
        <f>MAX(0,(J484-Constantes!$D$13)*(1-EXP(-Constantes!$D$23)))</f>
        <v>1.0390022164640769</v>
      </c>
      <c r="L484" s="75">
        <f t="shared" si="78"/>
        <v>1.3112679899606041</v>
      </c>
      <c r="M484" s="75">
        <f>0.0526*F484*Observaciones!$F483^1.218</f>
        <v>0</v>
      </c>
      <c r="N484" s="75">
        <f>M484*Constantes!$D$35</f>
        <v>0</v>
      </c>
      <c r="O484" s="75">
        <f t="shared" si="79"/>
        <v>0</v>
      </c>
      <c r="P484" s="15"/>
      <c r="Q484" s="74">
        <v>478</v>
      </c>
      <c r="R484" s="140">
        <f>ETo!$I483*((1-Constantes!$E$19)*ETo!$K483+ETo!$L483)</f>
        <v>1.8932828721141668</v>
      </c>
      <c r="S484" s="75">
        <f>MIN(R484*Constantes!$E$17,0.8*(AB483+Observaciones!$F483-Y484-AA484-Constantes!$D$14))</f>
        <v>1.2014031521471094</v>
      </c>
      <c r="T484" s="75">
        <f>IF(Observaciones!$F483&gt;0.05*Constantes!$E$18,((Observaciones!$F483-0.05*Constantes!$E$18)^2)/(Observaciones!$F483+0.95*Constantes!$E$18),0)</f>
        <v>0</v>
      </c>
      <c r="U484" s="75">
        <f>(T484*Escenarios!$E$9*10000)/1000</f>
        <v>0</v>
      </c>
      <c r="V484" s="75">
        <f>(Observaciones!$F483*Constantes!$E$28)/1000</f>
        <v>0</v>
      </c>
      <c r="W484" s="75">
        <f>(R484*Constantes!$E$28)/1000</f>
        <v>7.5731314884566672</v>
      </c>
      <c r="X484" s="75">
        <f t="shared" si="80"/>
        <v>0</v>
      </c>
      <c r="Y484" s="75">
        <f>IF(X484&gt;Constantes!$E$29,1000*((X484-Constantes!$E$29)/(Escenarios!$E$9*10000)),0)</f>
        <v>0</v>
      </c>
      <c r="Z484" s="75">
        <f>W484*1000/Escenarios!$E$9/10000+S484</f>
        <v>1.2165494151240226</v>
      </c>
      <c r="AA484" s="75">
        <f>MAX(0,AB483+Observaciones!$F483-Y484-Constantes!$D$13)</f>
        <v>0</v>
      </c>
      <c r="AB484" s="75">
        <f>AB483+Observaciones!$F483-Y484-Z484-AA484-AC483</f>
        <v>27.09559288682982</v>
      </c>
      <c r="AC484" s="75">
        <f>MAX(0,(AB484-Constantes!$D$14)*(1-EXP(-Constantes!$D$22)))</f>
        <v>0.26977831790081458</v>
      </c>
      <c r="AD484" s="75">
        <f t="shared" si="81"/>
        <v>235.47447378882208</v>
      </c>
      <c r="AE484" s="75">
        <f>MAX(0,(AD484-Constantes!$D$13)*(1-EXP(-Constantes!$D$23)))</f>
        <v>1.1084781599355471</v>
      </c>
      <c r="AF484" s="75">
        <f t="shared" si="82"/>
        <v>1.3782564778363617</v>
      </c>
      <c r="AG484" s="75">
        <f>0.0526*Y484*Observaciones!$F483^1.218</f>
        <v>0</v>
      </c>
      <c r="AH484" s="75">
        <f>AG484*Constantes!$E$35</f>
        <v>0</v>
      </c>
      <c r="AI484" s="75">
        <f t="shared" si="83"/>
        <v>0</v>
      </c>
      <c r="AJ484" s="15"/>
      <c r="AK484" s="74">
        <v>478</v>
      </c>
      <c r="AL484" s="140">
        <f>ETo!$I483*((1-Constantes!$F$19)*ETo!$K483+ETo!$L483)</f>
        <v>1.847013228847348</v>
      </c>
      <c r="AM484" s="75">
        <f>MIN(AL484*Constantes!$F$17,0.8*(AV483+Observaciones!$F483-AS484-AU484-Constantes!$D$14))</f>
        <v>1.1720422488778559</v>
      </c>
      <c r="AN484" s="75">
        <f>IF(Observaciones!$F483&gt;0.05*Constantes!$F$18,((Observaciones!$F483-0.05*Constantes!$F$18)^2)/(Observaciones!$F483+0.95*Constantes!$F$18),0)</f>
        <v>0</v>
      </c>
      <c r="AO484" s="75">
        <f>(AN484*Escenarios!$F$9*10000)/1000</f>
        <v>0</v>
      </c>
      <c r="AP484" s="75">
        <f>(Observaciones!$F483*Constantes!$F$28)/1000</f>
        <v>0</v>
      </c>
      <c r="AQ484" s="75">
        <f>(AL484*Constantes!$F$28)/1000</f>
        <v>1.847013228847348</v>
      </c>
      <c r="AR484" s="75">
        <f t="shared" si="84"/>
        <v>0</v>
      </c>
      <c r="AS484" s="75">
        <f>IF(AR484&gt;Constantes!$F$29,1000*((AR484-Constantes!$F$29)/(Escenarios!$F$9*10000)),0)</f>
        <v>0</v>
      </c>
      <c r="AT484" s="75">
        <f>AQ484*1000/Escenarios!$F$9/10000+AM484</f>
        <v>1.1757362753355507</v>
      </c>
      <c r="AU484" s="75">
        <f>MAX(0,AV483+Observaciones!$F483-AS484-Constantes!$D$13)</f>
        <v>0</v>
      </c>
      <c r="AV484" s="75">
        <f>AV483+Observaciones!$F483-AS484-AT484-AU484-AW483</f>
        <v>28.429491475955604</v>
      </c>
      <c r="AW484" s="75">
        <f>MAX(0,(AV484-Constantes!$D$14)*(1-EXP(-Constantes!$D$22)))</f>
        <v>0.28814249395320046</v>
      </c>
      <c r="AX484" s="75">
        <f t="shared" si="85"/>
        <v>237.77204160018309</v>
      </c>
      <c r="AY484" s="75">
        <f>MAX(0,(AX484-Constantes!$D$13)*(1-EXP(-Constantes!$D$23)))</f>
        <v>1.1243486200762425</v>
      </c>
      <c r="AZ484" s="75">
        <f t="shared" si="86"/>
        <v>1.4124911140294429</v>
      </c>
      <c r="BA484" s="75">
        <f>0.0526*AS484*Observaciones!$F483^1.218</f>
        <v>0</v>
      </c>
      <c r="BB484" s="75">
        <f>BA484*Constantes!$F$35</f>
        <v>0</v>
      </c>
      <c r="BC484" s="75">
        <f t="shared" si="87"/>
        <v>0</v>
      </c>
      <c r="BD484" s="15"/>
      <c r="BE484" s="74">
        <v>478</v>
      </c>
      <c r="BF484" s="75">
        <f>0.0526*Observaciones!$F483^2.218</f>
        <v>0</v>
      </c>
      <c r="BG484" s="75">
        <f>IF(Observaciones!$F483&gt;0.05*$BK$7,((Observaciones!$F483-0.05*$BK$7)^2)/(Observaciones!$F483+0.95*$BK$7),0)</f>
        <v>0</v>
      </c>
      <c r="BH484" s="75">
        <f>0.0526*BG484*Observaciones!$F483^1.218</f>
        <v>0</v>
      </c>
      <c r="BI484" s="28"/>
      <c r="BJ484" s="28"/>
      <c r="BK484" s="103"/>
      <c r="BL484" s="38"/>
    </row>
    <row r="485" spans="2:64" s="2" customFormat="1">
      <c r="B485" s="37"/>
      <c r="C485" s="74">
        <v>479</v>
      </c>
      <c r="D485" s="140">
        <f>ETo!$I484*((1-Constantes!$D$19)*ETo!$K484+ETo!$L484)</f>
        <v>1.9276520808605311</v>
      </c>
      <c r="E485" s="75">
        <f>MIN(D485*Constantes!$D$17,0.8*(H484+Observaciones!$F484-F485-G485-Constantes!$D$14))</f>
        <v>1.2232125058009431</v>
      </c>
      <c r="F485" s="75">
        <f>IF(Observaciones!$F484&gt;0.05*Constantes!$D$18,((Observaciones!$F484-0.05*Constantes!$D$18)^2)/(Observaciones!$F484+0.95*Constantes!$D$18),0)</f>
        <v>0</v>
      </c>
      <c r="G485" s="75">
        <f>MAX(0,H484+Observaciones!$F484-F485-Constantes!$D$13)</f>
        <v>0</v>
      </c>
      <c r="H485" s="75">
        <f>H484+Observaciones!$F484-F485-E485-G485-I484</f>
        <v>25.780793201560691</v>
      </c>
      <c r="I485" s="75">
        <f>MAX(0,(H485-Constantes!$D$14)*(1-EXP(-Constantes!$D$22)))</f>
        <v>0.25167708210167616</v>
      </c>
      <c r="J485" s="75">
        <f t="shared" si="77"/>
        <v>224.37743355903856</v>
      </c>
      <c r="K485" s="75">
        <f>MAX(0,(J485-Constantes!$D$13)*(1-EXP(-Constantes!$D$23)))</f>
        <v>1.0318253039129215</v>
      </c>
      <c r="L485" s="75">
        <f t="shared" si="78"/>
        <v>1.2835023860145975</v>
      </c>
      <c r="M485" s="75">
        <f>0.0526*F485*Observaciones!$F484^1.218</f>
        <v>0</v>
      </c>
      <c r="N485" s="75">
        <f>M485*Constantes!$D$35</f>
        <v>0</v>
      </c>
      <c r="O485" s="75">
        <f t="shared" si="79"/>
        <v>0</v>
      </c>
      <c r="P485" s="15"/>
      <c r="Q485" s="74">
        <v>479</v>
      </c>
      <c r="R485" s="140">
        <f>ETo!$I484*((1-Constantes!$E$19)*ETo!$K484+ETo!$L484)</f>
        <v>1.9276520808605311</v>
      </c>
      <c r="S485" s="75">
        <f>MIN(R485*Constantes!$E$17,0.8*(AB484+Observaciones!$F484-Y485-AA485-Constantes!$D$14))</f>
        <v>1.2232125058009431</v>
      </c>
      <c r="T485" s="75">
        <f>IF(Observaciones!$F484&gt;0.05*Constantes!$E$18,((Observaciones!$F484-0.05*Constantes!$E$18)^2)/(Observaciones!$F484+0.95*Constantes!$E$18),0)</f>
        <v>0</v>
      </c>
      <c r="U485" s="75">
        <f>(T485*Escenarios!$E$9*10000)/1000</f>
        <v>0</v>
      </c>
      <c r="V485" s="75">
        <f>(Observaciones!$F484*Constantes!$E$28)/1000</f>
        <v>0</v>
      </c>
      <c r="W485" s="75">
        <f>(R485*Constantes!$E$28)/1000</f>
        <v>7.7106083234421243</v>
      </c>
      <c r="X485" s="75">
        <f t="shared" si="80"/>
        <v>0</v>
      </c>
      <c r="Y485" s="75">
        <f>IF(X485&gt;Constantes!$E$29,1000*((X485-Constantes!$E$29)/(Escenarios!$E$9*10000)),0)</f>
        <v>0</v>
      </c>
      <c r="Z485" s="75">
        <f>W485*1000/Escenarios!$E$9/10000+S485</f>
        <v>1.2386337224478274</v>
      </c>
      <c r="AA485" s="75">
        <f>MAX(0,AB484+Observaciones!$F484-Y485-Constantes!$D$13)</f>
        <v>0</v>
      </c>
      <c r="AB485" s="75">
        <f>AB484+Observaciones!$F484-Y485-Z485-AA485-AC484</f>
        <v>25.587180846481179</v>
      </c>
      <c r="AC485" s="75">
        <f>MAX(0,(AB485-Constantes!$D$14)*(1-EXP(-Constantes!$D$22)))</f>
        <v>0.24901156359555982</v>
      </c>
      <c r="AD485" s="75">
        <f t="shared" si="81"/>
        <v>234.36599562888654</v>
      </c>
      <c r="AE485" s="75">
        <f>MAX(0,(AD485-Constantes!$D$13)*(1-EXP(-Constantes!$D$23)))</f>
        <v>1.1008213419878463</v>
      </c>
      <c r="AF485" s="75">
        <f t="shared" si="82"/>
        <v>1.3498329055834062</v>
      </c>
      <c r="AG485" s="75">
        <f>0.0526*Y485*Observaciones!$F484^1.218</f>
        <v>0</v>
      </c>
      <c r="AH485" s="75">
        <f>AG485*Constantes!$E$35</f>
        <v>0</v>
      </c>
      <c r="AI485" s="75">
        <f t="shared" si="83"/>
        <v>0</v>
      </c>
      <c r="AJ485" s="15"/>
      <c r="AK485" s="74">
        <v>479</v>
      </c>
      <c r="AL485" s="140">
        <f>ETo!$I484*((1-Constantes!$F$19)*ETo!$K484+ETo!$L484)</f>
        <v>1.8805703783893386</v>
      </c>
      <c r="AM485" s="75">
        <f>MIN(AL485*Constantes!$F$17,0.8*(AV484+Observaciones!$F484-AS485-AU485-Constantes!$D$14))</f>
        <v>1.1933363015683556</v>
      </c>
      <c r="AN485" s="75">
        <f>IF(Observaciones!$F484&gt;0.05*Constantes!$F$18,((Observaciones!$F484-0.05*Constantes!$F$18)^2)/(Observaciones!$F484+0.95*Constantes!$F$18),0)</f>
        <v>0</v>
      </c>
      <c r="AO485" s="75">
        <f>(AN485*Escenarios!$F$9*10000)/1000</f>
        <v>0</v>
      </c>
      <c r="AP485" s="75">
        <f>(Observaciones!$F484*Constantes!$F$28)/1000</f>
        <v>0</v>
      </c>
      <c r="AQ485" s="75">
        <f>(AL485*Constantes!$F$28)/1000</f>
        <v>1.8805703783893386</v>
      </c>
      <c r="AR485" s="75">
        <f t="shared" si="84"/>
        <v>0</v>
      </c>
      <c r="AS485" s="75">
        <f>IF(AR485&gt;Constantes!$F$29,1000*((AR485-Constantes!$F$29)/(Escenarios!$F$9*10000)),0)</f>
        <v>0</v>
      </c>
      <c r="AT485" s="75">
        <f>AQ485*1000/Escenarios!$F$9/10000+AM485</f>
        <v>1.1970974423251342</v>
      </c>
      <c r="AU485" s="75">
        <f>MAX(0,AV484+Observaciones!$F484-AS485-Constantes!$D$13)</f>
        <v>0</v>
      </c>
      <c r="AV485" s="75">
        <f>AV484+Observaciones!$F484-AS485-AT485-AU485-AW484</f>
        <v>26.944251539677271</v>
      </c>
      <c r="AW485" s="75">
        <f>MAX(0,(AV485-Constantes!$D$14)*(1-EXP(-Constantes!$D$22)))</f>
        <v>0.26769475685219229</v>
      </c>
      <c r="AX485" s="75">
        <f t="shared" si="85"/>
        <v>236.64769298010685</v>
      </c>
      <c r="AY485" s="75">
        <f>MAX(0,(AX485-Constantes!$D$13)*(1-EXP(-Constantes!$D$23)))</f>
        <v>1.1165821768527036</v>
      </c>
      <c r="AZ485" s="75">
        <f t="shared" si="86"/>
        <v>1.3842769337048959</v>
      </c>
      <c r="BA485" s="75">
        <f>0.0526*AS485*Observaciones!$F484^1.218</f>
        <v>0</v>
      </c>
      <c r="BB485" s="75">
        <f>BA485*Constantes!$F$35</f>
        <v>0</v>
      </c>
      <c r="BC485" s="75">
        <f t="shared" si="87"/>
        <v>0</v>
      </c>
      <c r="BD485" s="15"/>
      <c r="BE485" s="74">
        <v>479</v>
      </c>
      <c r="BF485" s="75">
        <f>0.0526*Observaciones!$F484^2.218</f>
        <v>0</v>
      </c>
      <c r="BG485" s="75">
        <f>IF(Observaciones!$F484&gt;0.05*$BK$7,((Observaciones!$F484-0.05*$BK$7)^2)/(Observaciones!$F484+0.95*$BK$7),0)</f>
        <v>0</v>
      </c>
      <c r="BH485" s="75">
        <f>0.0526*BG485*Observaciones!$F484^1.218</f>
        <v>0</v>
      </c>
      <c r="BI485" s="28"/>
      <c r="BJ485" s="28"/>
      <c r="BK485" s="103"/>
      <c r="BL485" s="38"/>
    </row>
    <row r="486" spans="2:64" s="2" customFormat="1">
      <c r="B486" s="37"/>
      <c r="C486" s="74">
        <v>480</v>
      </c>
      <c r="D486" s="140">
        <f>ETo!$I485*((1-Constantes!$D$19)*ETo!$K485+ETo!$L485)</f>
        <v>1.9041526332682106</v>
      </c>
      <c r="E486" s="75">
        <f>MIN(D486*Constantes!$D$17,0.8*(H485+Observaciones!$F485-F486-G486-Constantes!$D$14))</f>
        <v>1.2083006768149218</v>
      </c>
      <c r="F486" s="75">
        <f>IF(Observaciones!$F485&gt;0.05*Constantes!$D$18,((Observaciones!$F485-0.05*Constantes!$D$18)^2)/(Observaciones!$F485+0.95*Constantes!$D$18),0)</f>
        <v>0</v>
      </c>
      <c r="G486" s="75">
        <f>MAX(0,H485+Observaciones!$F485-F486-Constantes!$D$13)</f>
        <v>0</v>
      </c>
      <c r="H486" s="75">
        <f>H485+Observaciones!$F485-F486-E486-G486-I485</f>
        <v>24.320815442644093</v>
      </c>
      <c r="I486" s="75">
        <f>MAX(0,(H486-Constantes!$D$14)*(1-EXP(-Constantes!$D$22)))</f>
        <v>0.23157713686154816</v>
      </c>
      <c r="J486" s="75">
        <f t="shared" si="77"/>
        <v>223.34560825512565</v>
      </c>
      <c r="K486" s="75">
        <f>MAX(0,(J486-Constantes!$D$13)*(1-EXP(-Constantes!$D$23)))</f>
        <v>1.0246979659179614</v>
      </c>
      <c r="L486" s="75">
        <f t="shared" si="78"/>
        <v>1.2562751027795096</v>
      </c>
      <c r="M486" s="75">
        <f>0.0526*F486*Observaciones!$F485^1.218</f>
        <v>0</v>
      </c>
      <c r="N486" s="75">
        <f>M486*Constantes!$D$35</f>
        <v>0</v>
      </c>
      <c r="O486" s="75">
        <f t="shared" si="79"/>
        <v>0</v>
      </c>
      <c r="P486" s="15"/>
      <c r="Q486" s="74">
        <v>480</v>
      </c>
      <c r="R486" s="140">
        <f>ETo!$I485*((1-Constantes!$E$19)*ETo!$K485+ETo!$L485)</f>
        <v>1.9041526332682106</v>
      </c>
      <c r="S486" s="75">
        <f>MIN(R486*Constantes!$E$17,0.8*(AB485+Observaciones!$F485-Y486-AA486-Constantes!$D$14))</f>
        <v>1.2083006768149218</v>
      </c>
      <c r="T486" s="75">
        <f>IF(Observaciones!$F485&gt;0.05*Constantes!$E$18,((Observaciones!$F485-0.05*Constantes!$E$18)^2)/(Observaciones!$F485+0.95*Constantes!$E$18),0)</f>
        <v>0</v>
      </c>
      <c r="U486" s="75">
        <f>(T486*Escenarios!$E$9*10000)/1000</f>
        <v>0</v>
      </c>
      <c r="V486" s="75">
        <f>(Observaciones!$F485*Constantes!$E$28)/1000</f>
        <v>0</v>
      </c>
      <c r="W486" s="75">
        <f>(R486*Constantes!$E$28)/1000</f>
        <v>7.6166105330728424</v>
      </c>
      <c r="X486" s="75">
        <f t="shared" si="80"/>
        <v>0</v>
      </c>
      <c r="Y486" s="75">
        <f>IF(X486&gt;Constantes!$E$29,1000*((X486-Constantes!$E$29)/(Escenarios!$E$9*10000)),0)</f>
        <v>0</v>
      </c>
      <c r="Z486" s="75">
        <f>W486*1000/Escenarios!$E$9/10000+S486</f>
        <v>1.2235338978810675</v>
      </c>
      <c r="AA486" s="75">
        <f>MAX(0,AB485+Observaciones!$F485-Y486-Constantes!$D$13)</f>
        <v>0</v>
      </c>
      <c r="AB486" s="75">
        <f>AB485+Observaciones!$F485-Y486-Z486-AA486-AC485</f>
        <v>24.114635385004551</v>
      </c>
      <c r="AC486" s="75">
        <f>MAX(0,(AB486-Constantes!$D$14)*(1-EXP(-Constantes!$D$22)))</f>
        <v>0.22873859508044836</v>
      </c>
      <c r="AD486" s="75">
        <f t="shared" si="81"/>
        <v>233.26517428689868</v>
      </c>
      <c r="AE486" s="75">
        <f>MAX(0,(AD486-Constantes!$D$13)*(1-EXP(-Constantes!$D$23)))</f>
        <v>1.093217413545057</v>
      </c>
      <c r="AF486" s="75">
        <f t="shared" si="82"/>
        <v>1.3219560086255053</v>
      </c>
      <c r="AG486" s="75">
        <f>0.0526*Y486*Observaciones!$F485^1.218</f>
        <v>0</v>
      </c>
      <c r="AH486" s="75">
        <f>AG486*Constantes!$E$35</f>
        <v>0</v>
      </c>
      <c r="AI486" s="75">
        <f t="shared" si="83"/>
        <v>0</v>
      </c>
      <c r="AJ486" s="15"/>
      <c r="AK486" s="74">
        <v>480</v>
      </c>
      <c r="AL486" s="140">
        <f>ETo!$I485*((1-Constantes!$F$19)*ETo!$K485+ETo!$L485)</f>
        <v>1.8575274565551638</v>
      </c>
      <c r="AM486" s="75">
        <f>MIN(AL486*Constantes!$F$17,0.8*(AV485+Observaciones!$F485-AS486-AU486-Constantes!$D$14))</f>
        <v>1.1787141659466756</v>
      </c>
      <c r="AN486" s="75">
        <f>IF(Observaciones!$F485&gt;0.05*Constantes!$F$18,((Observaciones!$F485-0.05*Constantes!$F$18)^2)/(Observaciones!$F485+0.95*Constantes!$F$18),0)</f>
        <v>0</v>
      </c>
      <c r="AO486" s="75">
        <f>(AN486*Escenarios!$F$9*10000)/1000</f>
        <v>0</v>
      </c>
      <c r="AP486" s="75">
        <f>(Observaciones!$F485*Constantes!$F$28)/1000</f>
        <v>0</v>
      </c>
      <c r="AQ486" s="75">
        <f>(AL486*Constantes!$F$28)/1000</f>
        <v>1.8575274565551638</v>
      </c>
      <c r="AR486" s="75">
        <f t="shared" si="84"/>
        <v>0</v>
      </c>
      <c r="AS486" s="75">
        <f>IF(AR486&gt;Constantes!$F$29,1000*((AR486-Constantes!$F$29)/(Escenarios!$F$9*10000)),0)</f>
        <v>0</v>
      </c>
      <c r="AT486" s="75">
        <f>AQ486*1000/Escenarios!$F$9/10000+AM486</f>
        <v>1.182429220859786</v>
      </c>
      <c r="AU486" s="75">
        <f>MAX(0,AV485+Observaciones!$F485-AS486-Constantes!$D$13)</f>
        <v>0</v>
      </c>
      <c r="AV486" s="75">
        <f>AV485+Observaciones!$F485-AS486-AT486-AU486-AW485</f>
        <v>25.494127561965293</v>
      </c>
      <c r="AW486" s="75">
        <f>MAX(0,(AV486-Constantes!$D$14)*(1-EXP(-Constantes!$D$22)))</f>
        <v>0.2477304715297661</v>
      </c>
      <c r="AX486" s="75">
        <f t="shared" si="85"/>
        <v>235.53111080325414</v>
      </c>
      <c r="AY486" s="75">
        <f>MAX(0,(AX486-Constantes!$D$13)*(1-EXP(-Constantes!$D$23)))</f>
        <v>1.1088693803711691</v>
      </c>
      <c r="AZ486" s="75">
        <f t="shared" si="86"/>
        <v>1.3565998519009352</v>
      </c>
      <c r="BA486" s="75">
        <f>0.0526*AS486*Observaciones!$F485^1.218</f>
        <v>0</v>
      </c>
      <c r="BB486" s="75">
        <f>BA486*Constantes!$F$35</f>
        <v>0</v>
      </c>
      <c r="BC486" s="75">
        <f t="shared" si="87"/>
        <v>0</v>
      </c>
      <c r="BD486" s="15"/>
      <c r="BE486" s="74">
        <v>480</v>
      </c>
      <c r="BF486" s="75">
        <f>0.0526*Observaciones!$F485^2.218</f>
        <v>0</v>
      </c>
      <c r="BG486" s="75">
        <f>IF(Observaciones!$F485&gt;0.05*$BK$7,((Observaciones!$F485-0.05*$BK$7)^2)/(Observaciones!$F485+0.95*$BK$7),0)</f>
        <v>0</v>
      </c>
      <c r="BH486" s="75">
        <f>0.0526*BG486*Observaciones!$F485^1.218</f>
        <v>0</v>
      </c>
      <c r="BI486" s="28"/>
      <c r="BJ486" s="28"/>
      <c r="BK486" s="103"/>
      <c r="BL486" s="38"/>
    </row>
    <row r="487" spans="2:64" s="2" customFormat="1">
      <c r="B487" s="37"/>
      <c r="C487" s="74">
        <v>481</v>
      </c>
      <c r="D487" s="140">
        <f>ETo!$I486*((1-Constantes!$D$19)*ETo!$K486+ETo!$L486)</f>
        <v>1.9062262106861485</v>
      </c>
      <c r="E487" s="75">
        <f>MIN(D487*Constantes!$D$17,0.8*(H486+Observaciones!$F486-F487-G487-Constantes!$D$14))</f>
        <v>1.209616487823844</v>
      </c>
      <c r="F487" s="75">
        <f>IF(Observaciones!$F486&gt;0.05*Constantes!$D$18,((Observaciones!$F486-0.05*Constantes!$D$18)^2)/(Observaciones!$F486+0.95*Constantes!$D$18),0)</f>
        <v>0.61110522653762211</v>
      </c>
      <c r="G487" s="75">
        <f>MAX(0,H486+Observaciones!$F486-F487-Constantes!$D$13)</f>
        <v>0</v>
      </c>
      <c r="H487" s="75">
        <f>H486+Observaciones!$F486-F487-E487-G487-I486</f>
        <v>34.768516591421076</v>
      </c>
      <c r="I487" s="75">
        <f>MAX(0,(H487-Constantes!$D$14)*(1-EXP(-Constantes!$D$22)))</f>
        <v>0.37541372594183142</v>
      </c>
      <c r="J487" s="75">
        <f t="shared" si="77"/>
        <v>222.32091028920769</v>
      </c>
      <c r="K487" s="75">
        <f>MAX(0,(J487-Constantes!$D$13)*(1-EXP(-Constantes!$D$23)))</f>
        <v>1.0176198600427229</v>
      </c>
      <c r="L487" s="75">
        <f t="shared" si="78"/>
        <v>2.0041388125221764</v>
      </c>
      <c r="M487" s="75">
        <f>0.0526*F487*Observaciones!$F486^1.218</f>
        <v>0.69684812861139989</v>
      </c>
      <c r="N487" s="75">
        <f>M487*Constantes!$D$35</f>
        <v>3.2005534329558388E-3</v>
      </c>
      <c r="O487" s="75">
        <f t="shared" si="79"/>
        <v>159.69719327614808</v>
      </c>
      <c r="P487" s="15"/>
      <c r="Q487" s="74">
        <v>481</v>
      </c>
      <c r="R487" s="140">
        <f>ETo!$I486*((1-Constantes!$E$19)*ETo!$K486+ETo!$L486)</f>
        <v>1.9062262106861485</v>
      </c>
      <c r="S487" s="75">
        <f>MIN(R487*Constantes!$E$17,0.8*(AB486+Observaciones!$F486-Y487-AA487-Constantes!$D$14))</f>
        <v>1.209616487823844</v>
      </c>
      <c r="T487" s="75">
        <f>IF(Observaciones!$F486&gt;0.05*Constantes!$E$18,((Observaciones!$F486-0.05*Constantes!$E$18)^2)/(Observaciones!$F486+0.95*Constantes!$E$18),0)</f>
        <v>0.61110522653762211</v>
      </c>
      <c r="U487" s="75">
        <f>(T487*Escenarios!$E$9*10000)/1000</f>
        <v>305.552613268811</v>
      </c>
      <c r="V487" s="75">
        <f>(Observaciones!$F486*Constantes!$E$28)/1000</f>
        <v>50</v>
      </c>
      <c r="W487" s="75">
        <f>(R487*Constantes!$E$28)/1000</f>
        <v>7.624904842744594</v>
      </c>
      <c r="X487" s="75">
        <f t="shared" si="80"/>
        <v>347.92770842606643</v>
      </c>
      <c r="Y487" s="75">
        <f>IF(X487&gt;Constantes!$E$29,1000*((X487-Constantes!$E$29)/(Escenarios!$E$9*10000)),0)</f>
        <v>0</v>
      </c>
      <c r="Z487" s="75">
        <f>W487*1000/Escenarios!$E$9/10000+S487</f>
        <v>1.2248662975093332</v>
      </c>
      <c r="AA487" s="75">
        <f>MAX(0,AB486+Observaciones!$F486-Y487-Constantes!$D$13)</f>
        <v>0</v>
      </c>
      <c r="AB487" s="75">
        <f>AB486+Observaciones!$F486-Y487-Z487-AA487-AC486</f>
        <v>35.16103049241476</v>
      </c>
      <c r="AC487" s="75">
        <f>MAX(0,(AB487-Constantes!$D$14)*(1-EXP(-Constantes!$D$22)))</f>
        <v>0.38081758080727579</v>
      </c>
      <c r="AD487" s="75">
        <f t="shared" si="81"/>
        <v>232.17195687335362</v>
      </c>
      <c r="AE487" s="75">
        <f>MAX(0,(AD487-Constantes!$D$13)*(1-EXP(-Constantes!$D$23)))</f>
        <v>1.0856660092726826</v>
      </c>
      <c r="AF487" s="75">
        <f t="shared" si="82"/>
        <v>1.4664835900799584</v>
      </c>
      <c r="AG487" s="75">
        <f>0.0526*Y487*Observaciones!$F486^1.218</f>
        <v>0</v>
      </c>
      <c r="AH487" s="75">
        <f>AG487*Constantes!$E$35</f>
        <v>0</v>
      </c>
      <c r="AI487" s="75">
        <f t="shared" si="83"/>
        <v>0</v>
      </c>
      <c r="AJ487" s="15"/>
      <c r="AK487" s="74">
        <v>481</v>
      </c>
      <c r="AL487" s="140">
        <f>ETo!$I486*((1-Constantes!$F$19)*ETo!$K486+ETo!$L486)</f>
        <v>1.859500757837808</v>
      </c>
      <c r="AM487" s="75">
        <f>MIN(AL487*Constantes!$F$17,0.8*(AV486+Observaciones!$F486-AS487-AU487-Constantes!$D$14))</f>
        <v>1.1799663456478828</v>
      </c>
      <c r="AN487" s="75">
        <f>IF(Observaciones!$F486&gt;0.05*Constantes!$F$18,((Observaciones!$F486-0.05*Constantes!$F$18)^2)/(Observaciones!$F486+0.95*Constantes!$F$18),0)</f>
        <v>0.40047241225163754</v>
      </c>
      <c r="AO487" s="75">
        <f>(AN487*Escenarios!$F$9*10000)/1000</f>
        <v>200.23620612581877</v>
      </c>
      <c r="AP487" s="75">
        <f>(Observaciones!$F486*Constantes!$F$28)/1000</f>
        <v>12.5</v>
      </c>
      <c r="AQ487" s="75">
        <f>(AL487*Constantes!$F$28)/1000</f>
        <v>1.859500757837808</v>
      </c>
      <c r="AR487" s="75">
        <f t="shared" si="84"/>
        <v>210.87670536798095</v>
      </c>
      <c r="AS487" s="75">
        <f>IF(AR487&gt;Constantes!$F$29,1000*((AR487-Constantes!$F$29)/(Escenarios!$F$9*10000)),0)</f>
        <v>0.16440046955949128</v>
      </c>
      <c r="AT487" s="75">
        <f>AQ487*1000/Escenarios!$F$9/10000+AM487</f>
        <v>1.1836853471635584</v>
      </c>
      <c r="AU487" s="75">
        <f>MAX(0,AV486+Observaciones!$F486-AS487-Constantes!$D$13)</f>
        <v>0</v>
      </c>
      <c r="AV487" s="75">
        <f>AV486+Observaciones!$F486-AS487-AT487-AU487-AW486</f>
        <v>36.39831127371248</v>
      </c>
      <c r="AW487" s="75">
        <f>MAX(0,(AV487-Constantes!$D$14)*(1-EXP(-Constantes!$D$22)))</f>
        <v>0.39785159094808892</v>
      </c>
      <c r="AX487" s="75">
        <f t="shared" si="85"/>
        <v>234.42224142288296</v>
      </c>
      <c r="AY487" s="75">
        <f>MAX(0,(AX487-Constantes!$D$13)*(1-EXP(-Constantes!$D$23)))</f>
        <v>1.1012098600665241</v>
      </c>
      <c r="AZ487" s="75">
        <f t="shared" si="86"/>
        <v>1.6634619205741044</v>
      </c>
      <c r="BA487" s="75">
        <f>0.0526*AS487*Observaciones!$F486^1.218</f>
        <v>0.18746715717757653</v>
      </c>
      <c r="BB487" s="75">
        <f>BA487*Constantes!$F$35</f>
        <v>2.9286320257001445E-4</v>
      </c>
      <c r="BC487" s="75">
        <f t="shared" si="87"/>
        <v>17.605645127658811</v>
      </c>
      <c r="BD487" s="15"/>
      <c r="BE487" s="74">
        <v>481</v>
      </c>
      <c r="BF487" s="75">
        <f>0.0526*Observaciones!$F486^2.218</f>
        <v>14.253848976214318</v>
      </c>
      <c r="BG487" s="75">
        <f>IF(Observaciones!$F486&gt;0.05*$BK$7,((Observaciones!$F486-0.05*$BK$7)^2)/(Observaciones!$F486+0.95*$BK$7),0)</f>
        <v>2.5537914433149203</v>
      </c>
      <c r="BH487" s="75">
        <f>0.0526*BG487*Observaciones!$F486^1.218</f>
        <v>2.9121086039807391</v>
      </c>
      <c r="BI487" s="28"/>
      <c r="BJ487" s="28"/>
      <c r="BK487" s="103"/>
      <c r="BL487" s="38"/>
    </row>
    <row r="488" spans="2:64" s="2" customFormat="1">
      <c r="B488" s="37"/>
      <c r="C488" s="74">
        <v>482</v>
      </c>
      <c r="D488" s="140">
        <f>ETo!$I487*((1-Constantes!$D$19)*ETo!$K487+ETo!$L487)</f>
        <v>1.9889940893492049</v>
      </c>
      <c r="E488" s="75">
        <f>MIN(D488*Constantes!$D$17,0.8*(H487+Observaciones!$F487-F488-G488-Constantes!$D$14))</f>
        <v>1.262137741666534</v>
      </c>
      <c r="F488" s="75">
        <f>IF(Observaciones!$F487&gt;0.05*Constantes!$D$18,((Observaciones!$F487-0.05*Constantes!$D$18)^2)/(Observaciones!$F487+0.95*Constantes!$D$18),0)</f>
        <v>0</v>
      </c>
      <c r="G488" s="75">
        <f>MAX(0,H487+Observaciones!$F487-F488-Constantes!$D$13)</f>
        <v>0</v>
      </c>
      <c r="H488" s="75">
        <f>H487+Observaciones!$F487-F488-E488-G488-I487</f>
        <v>33.130965123812707</v>
      </c>
      <c r="I488" s="75">
        <f>MAX(0,(H488-Constantes!$D$14)*(1-EXP(-Constantes!$D$22)))</f>
        <v>0.3528690709799337</v>
      </c>
      <c r="J488" s="75">
        <f t="shared" si="77"/>
        <v>221.30329042916497</v>
      </c>
      <c r="K488" s="75">
        <f>MAX(0,(J488-Constantes!$D$13)*(1-EXP(-Constantes!$D$23)))</f>
        <v>1.0105906462161149</v>
      </c>
      <c r="L488" s="75">
        <f t="shared" si="78"/>
        <v>1.3634597171960485</v>
      </c>
      <c r="M488" s="75">
        <f>0.0526*F488*Observaciones!$F487^1.218</f>
        <v>0</v>
      </c>
      <c r="N488" s="75">
        <f>M488*Constantes!$D$35</f>
        <v>0</v>
      </c>
      <c r="O488" s="75">
        <f t="shared" si="79"/>
        <v>0</v>
      </c>
      <c r="P488" s="15"/>
      <c r="Q488" s="74">
        <v>482</v>
      </c>
      <c r="R488" s="140">
        <f>ETo!$I487*((1-Constantes!$E$19)*ETo!$K487+ETo!$L487)</f>
        <v>1.9889940893492049</v>
      </c>
      <c r="S488" s="75">
        <f>MIN(R488*Constantes!$E$17,0.8*(AB487+Observaciones!$F487-Y488-AA488-Constantes!$D$14))</f>
        <v>1.262137741666534</v>
      </c>
      <c r="T488" s="75">
        <f>IF(Observaciones!$F487&gt;0.05*Constantes!$E$18,((Observaciones!$F487-0.05*Constantes!$E$18)^2)/(Observaciones!$F487+0.95*Constantes!$E$18),0)</f>
        <v>0</v>
      </c>
      <c r="U488" s="75">
        <f>(T488*Escenarios!$E$9*10000)/1000</f>
        <v>0</v>
      </c>
      <c r="V488" s="75">
        <f>(Observaciones!$F487*Constantes!$E$28)/1000</f>
        <v>0</v>
      </c>
      <c r="W488" s="75">
        <f>(R488*Constantes!$E$28)/1000</f>
        <v>7.9559763573968194</v>
      </c>
      <c r="X488" s="75">
        <f t="shared" si="80"/>
        <v>0</v>
      </c>
      <c r="Y488" s="75">
        <f>IF(X488&gt;Constantes!$E$29,1000*((X488-Constantes!$E$29)/(Escenarios!$E$9*10000)),0)</f>
        <v>0</v>
      </c>
      <c r="Z488" s="75">
        <f>W488*1000/Escenarios!$E$9/10000+S488</f>
        <v>1.2780496943813278</v>
      </c>
      <c r="AA488" s="75">
        <f>MAX(0,AB487+Observaciones!$F487-Y488-Constantes!$D$13)</f>
        <v>0</v>
      </c>
      <c r="AB488" s="75">
        <f>AB487+Observaciones!$F487-Y488-Z488-AA488-AC487</f>
        <v>33.502163217226155</v>
      </c>
      <c r="AC488" s="75">
        <f>MAX(0,(AB488-Constantes!$D$14)*(1-EXP(-Constantes!$D$22)))</f>
        <v>0.35797946482345827</v>
      </c>
      <c r="AD488" s="75">
        <f t="shared" si="81"/>
        <v>231.08629086408095</v>
      </c>
      <c r="AE488" s="75">
        <f>MAX(0,(AD488-Constantes!$D$13)*(1-EXP(-Constantes!$D$23)))</f>
        <v>1.0781667663597767</v>
      </c>
      <c r="AF488" s="75">
        <f t="shared" si="82"/>
        <v>1.4361462311832349</v>
      </c>
      <c r="AG488" s="75">
        <f>0.0526*Y488*Observaciones!$F487^1.218</f>
        <v>0</v>
      </c>
      <c r="AH488" s="75">
        <f>AG488*Constantes!$E$35</f>
        <v>0</v>
      </c>
      <c r="AI488" s="75">
        <f t="shared" si="83"/>
        <v>0</v>
      </c>
      <c r="AJ488" s="15"/>
      <c r="AK488" s="74">
        <v>482</v>
      </c>
      <c r="AL488" s="140">
        <f>ETo!$I487*((1-Constantes!$F$19)*ETo!$K487+ETo!$L487)</f>
        <v>1.9404847336478241</v>
      </c>
      <c r="AM488" s="75">
        <f>MIN(AL488*Constantes!$F$17,0.8*(AV487+Observaciones!$F487-AS488-AU488-Constantes!$D$14))</f>
        <v>1.2313556046141951</v>
      </c>
      <c r="AN488" s="75">
        <f>IF(Observaciones!$F487&gt;0.05*Constantes!$F$18,((Observaciones!$F487-0.05*Constantes!$F$18)^2)/(Observaciones!$F487+0.95*Constantes!$F$18),0)</f>
        <v>0</v>
      </c>
      <c r="AO488" s="75">
        <f>(AN488*Escenarios!$F$9*10000)/1000</f>
        <v>0</v>
      </c>
      <c r="AP488" s="75">
        <f>(Observaciones!$F487*Constantes!$F$28)/1000</f>
        <v>0</v>
      </c>
      <c r="AQ488" s="75">
        <f>(AL488*Constantes!$F$28)/1000</f>
        <v>1.9404847336478241</v>
      </c>
      <c r="AR488" s="75">
        <f t="shared" si="84"/>
        <v>0</v>
      </c>
      <c r="AS488" s="75">
        <f>IF(AR488&gt;Constantes!$F$29,1000*((AR488-Constantes!$F$29)/(Escenarios!$F$9*10000)),0)</f>
        <v>0</v>
      </c>
      <c r="AT488" s="75">
        <f>AQ488*1000/Escenarios!$F$9/10000+AM488</f>
        <v>1.2352365740814908</v>
      </c>
      <c r="AU488" s="75">
        <f>MAX(0,AV487+Observaciones!$F487-AS488-Constantes!$D$13)</f>
        <v>0</v>
      </c>
      <c r="AV488" s="75">
        <f>AV487+Observaciones!$F487-AS488-AT488-AU488-AW487</f>
        <v>34.765223108682903</v>
      </c>
      <c r="AW488" s="75">
        <f>MAX(0,(AV488-Constantes!$D$14)*(1-EXP(-Constantes!$D$22)))</f>
        <v>0.37536838359172897</v>
      </c>
      <c r="AX488" s="75">
        <f t="shared" si="85"/>
        <v>233.32103156281644</v>
      </c>
      <c r="AY488" s="75">
        <f>MAX(0,(AX488-Constantes!$D$13)*(1-EXP(-Constantes!$D$23)))</f>
        <v>1.0936032479333335</v>
      </c>
      <c r="AZ488" s="75">
        <f t="shared" si="86"/>
        <v>1.4689716315250625</v>
      </c>
      <c r="BA488" s="75">
        <f>0.0526*AS488*Observaciones!$F487^1.218</f>
        <v>0</v>
      </c>
      <c r="BB488" s="75">
        <f>BA488*Constantes!$F$35</f>
        <v>0</v>
      </c>
      <c r="BC488" s="75">
        <f t="shared" si="87"/>
        <v>0</v>
      </c>
      <c r="BD488" s="15"/>
      <c r="BE488" s="74">
        <v>482</v>
      </c>
      <c r="BF488" s="75">
        <f>0.0526*Observaciones!$F487^2.218</f>
        <v>0</v>
      </c>
      <c r="BG488" s="75">
        <f>IF(Observaciones!$F487&gt;0.05*$BK$7,((Observaciones!$F487-0.05*$BK$7)^2)/(Observaciones!$F487+0.95*$BK$7),0)</f>
        <v>0</v>
      </c>
      <c r="BH488" s="75">
        <f>0.0526*BG488*Observaciones!$F487^1.218</f>
        <v>0</v>
      </c>
      <c r="BI488" s="28"/>
      <c r="BJ488" s="28"/>
      <c r="BK488" s="103"/>
      <c r="BL488" s="38"/>
    </row>
    <row r="489" spans="2:64" s="2" customFormat="1">
      <c r="B489" s="37"/>
      <c r="C489" s="74">
        <v>483</v>
      </c>
      <c r="D489" s="140">
        <f>ETo!$I488*((1-Constantes!$D$19)*ETo!$K488+ETo!$L488)</f>
        <v>1.8974960145965547</v>
      </c>
      <c r="E489" s="75">
        <f>MIN(D489*Constantes!$D$17,0.8*(H488+Observaciones!$F488-F489-G489-Constantes!$D$14))</f>
        <v>1.2040766473407427</v>
      </c>
      <c r="F489" s="75">
        <f>IF(Observaciones!$F488&gt;0.05*Constantes!$D$18,((Observaciones!$F488-0.05*Constantes!$D$18)^2)/(Observaciones!$F488+0.95*Constantes!$D$18),0)</f>
        <v>0</v>
      </c>
      <c r="G489" s="75">
        <f>MAX(0,H488+Observaciones!$F488-F489-Constantes!$D$13)</f>
        <v>0</v>
      </c>
      <c r="H489" s="75">
        <f>H488+Observaciones!$F488-F489-E489-G489-I488</f>
        <v>31.574019405492031</v>
      </c>
      <c r="I489" s="75">
        <f>MAX(0,(H489-Constantes!$D$14)*(1-EXP(-Constantes!$D$22)))</f>
        <v>0.33143413918801379</v>
      </c>
      <c r="J489" s="75">
        <f t="shared" si="77"/>
        <v>220.29269978294886</v>
      </c>
      <c r="K489" s="75">
        <f>MAX(0,(J489-Constantes!$D$13)*(1-EXP(-Constantes!$D$23)))</f>
        <v>1.0036099867160884</v>
      </c>
      <c r="L489" s="75">
        <f t="shared" si="78"/>
        <v>1.3350441259041022</v>
      </c>
      <c r="M489" s="75">
        <f>0.0526*F489*Observaciones!$F488^1.218</f>
        <v>0</v>
      </c>
      <c r="N489" s="75">
        <f>M489*Constantes!$D$35</f>
        <v>0</v>
      </c>
      <c r="O489" s="75">
        <f t="shared" si="79"/>
        <v>0</v>
      </c>
      <c r="P489" s="15"/>
      <c r="Q489" s="74">
        <v>483</v>
      </c>
      <c r="R489" s="140">
        <f>ETo!$I488*((1-Constantes!$E$19)*ETo!$K488+ETo!$L488)</f>
        <v>1.8974960145965547</v>
      </c>
      <c r="S489" s="75">
        <f>MIN(R489*Constantes!$E$17,0.8*(AB488+Observaciones!$F488-Y489-AA489-Constantes!$D$14))</f>
        <v>1.2040766473407427</v>
      </c>
      <c r="T489" s="75">
        <f>IF(Observaciones!$F488&gt;0.05*Constantes!$E$18,((Observaciones!$F488-0.05*Constantes!$E$18)^2)/(Observaciones!$F488+0.95*Constantes!$E$18),0)</f>
        <v>0</v>
      </c>
      <c r="U489" s="75">
        <f>(T489*Escenarios!$E$9*10000)/1000</f>
        <v>0</v>
      </c>
      <c r="V489" s="75">
        <f>(Observaciones!$F488*Constantes!$E$28)/1000</f>
        <v>0</v>
      </c>
      <c r="W489" s="75">
        <f>(R489*Constantes!$E$28)/1000</f>
        <v>7.5899840583862188</v>
      </c>
      <c r="X489" s="75">
        <f t="shared" si="80"/>
        <v>0</v>
      </c>
      <c r="Y489" s="75">
        <f>IF(X489&gt;Constantes!$E$29,1000*((X489-Constantes!$E$29)/(Escenarios!$E$9*10000)),0)</f>
        <v>0</v>
      </c>
      <c r="Z489" s="75">
        <f>W489*1000/Escenarios!$E$9/10000+S489</f>
        <v>1.2192566154575151</v>
      </c>
      <c r="AA489" s="75">
        <f>MAX(0,AB488+Observaciones!$F488-Y489-Constantes!$D$13)</f>
        <v>0</v>
      </c>
      <c r="AB489" s="75">
        <f>AB488+Observaciones!$F488-Y489-Z489-AA489-AC488</f>
        <v>31.924927136945179</v>
      </c>
      <c r="AC489" s="75">
        <f>MAX(0,(AB489-Constantes!$D$14)*(1-EXP(-Constantes!$D$22)))</f>
        <v>0.33626518962249424</v>
      </c>
      <c r="AD489" s="75">
        <f t="shared" si="81"/>
        <v>230.00812409772118</v>
      </c>
      <c r="AE489" s="75">
        <f>MAX(0,(AD489-Constantes!$D$13)*(1-EXP(-Constantes!$D$23)))</f>
        <v>1.0707193245015103</v>
      </c>
      <c r="AF489" s="75">
        <f t="shared" si="82"/>
        <v>1.4069845141240045</v>
      </c>
      <c r="AG489" s="75">
        <f>0.0526*Y489*Observaciones!$F488^1.218</f>
        <v>0</v>
      </c>
      <c r="AH489" s="75">
        <f>AG489*Constantes!$E$35</f>
        <v>0</v>
      </c>
      <c r="AI489" s="75">
        <f t="shared" si="83"/>
        <v>0</v>
      </c>
      <c r="AJ489" s="15"/>
      <c r="AK489" s="74">
        <v>483</v>
      </c>
      <c r="AL489" s="140">
        <f>ETo!$I488*((1-Constantes!$F$19)*ETo!$K488+ETo!$L488)</f>
        <v>1.8508523164760027</v>
      </c>
      <c r="AM489" s="75">
        <f>MIN(AL489*Constantes!$F$17,0.8*(AV488+Observaciones!$F488-AS489-AU489-Constantes!$D$14))</f>
        <v>1.1744783835127635</v>
      </c>
      <c r="AN489" s="75">
        <f>IF(Observaciones!$F488&gt;0.05*Constantes!$F$18,((Observaciones!$F488-0.05*Constantes!$F$18)^2)/(Observaciones!$F488+0.95*Constantes!$F$18),0)</f>
        <v>0</v>
      </c>
      <c r="AO489" s="75">
        <f>(AN489*Escenarios!$F$9*10000)/1000</f>
        <v>0</v>
      </c>
      <c r="AP489" s="75">
        <f>(Observaciones!$F488*Constantes!$F$28)/1000</f>
        <v>0</v>
      </c>
      <c r="AQ489" s="75">
        <f>(AL489*Constantes!$F$28)/1000</f>
        <v>1.8508523164760027</v>
      </c>
      <c r="AR489" s="75">
        <f t="shared" si="84"/>
        <v>0</v>
      </c>
      <c r="AS489" s="75">
        <f>IF(AR489&gt;Constantes!$F$29,1000*((AR489-Constantes!$F$29)/(Escenarios!$F$9*10000)),0)</f>
        <v>0</v>
      </c>
      <c r="AT489" s="75">
        <f>AQ489*1000/Escenarios!$F$9/10000+AM489</f>
        <v>1.1781800881457154</v>
      </c>
      <c r="AU489" s="75">
        <f>MAX(0,AV488+Observaciones!$F488-AS489-Constantes!$D$13)</f>
        <v>0</v>
      </c>
      <c r="AV489" s="75">
        <f>AV488+Observaciones!$F488-AS489-AT489-AU489-AW488</f>
        <v>33.21167463694546</v>
      </c>
      <c r="AW489" s="75">
        <f>MAX(0,(AV489-Constantes!$D$14)*(1-EXP(-Constantes!$D$22)))</f>
        <v>0.3539802226974294</v>
      </c>
      <c r="AX489" s="75">
        <f t="shared" si="85"/>
        <v>232.2274283148831</v>
      </c>
      <c r="AY489" s="75">
        <f>MAX(0,(AX489-Constantes!$D$13)*(1-EXP(-Constantes!$D$23)))</f>
        <v>1.0860491785081616</v>
      </c>
      <c r="AZ489" s="75">
        <f t="shared" si="86"/>
        <v>1.440029401205591</v>
      </c>
      <c r="BA489" s="75">
        <f>0.0526*AS489*Observaciones!$F488^1.218</f>
        <v>0</v>
      </c>
      <c r="BB489" s="75">
        <f>BA489*Constantes!$F$35</f>
        <v>0</v>
      </c>
      <c r="BC489" s="75">
        <f t="shared" si="87"/>
        <v>0</v>
      </c>
      <c r="BD489" s="15"/>
      <c r="BE489" s="74">
        <v>483</v>
      </c>
      <c r="BF489" s="75">
        <f>0.0526*Observaciones!$F488^2.218</f>
        <v>0</v>
      </c>
      <c r="BG489" s="75">
        <f>IF(Observaciones!$F488&gt;0.05*$BK$7,((Observaciones!$F488-0.05*$BK$7)^2)/(Observaciones!$F488+0.95*$BK$7),0)</f>
        <v>0</v>
      </c>
      <c r="BH489" s="75">
        <f>0.0526*BG489*Observaciones!$F488^1.218</f>
        <v>0</v>
      </c>
      <c r="BI489" s="28"/>
      <c r="BJ489" s="28"/>
      <c r="BK489" s="103"/>
      <c r="BL489" s="38"/>
    </row>
    <row r="490" spans="2:64" s="2" customFormat="1">
      <c r="B490" s="37"/>
      <c r="C490" s="74">
        <v>484</v>
      </c>
      <c r="D490" s="140">
        <f>ETo!$I489*((1-Constantes!$D$19)*ETo!$K489+ETo!$L489)</f>
        <v>1.9562351829389975</v>
      </c>
      <c r="E490" s="75">
        <f>MIN(D490*Constantes!$D$17,0.8*(H489+Observaciones!$F489-F490-G490-Constantes!$D$14))</f>
        <v>1.2413502228008682</v>
      </c>
      <c r="F490" s="75">
        <f>IF(Observaciones!$F489&gt;0.05*Constantes!$D$18,((Observaciones!$F489-0.05*Constantes!$D$18)^2)/(Observaciones!$F489+0.95*Constantes!$D$18),0)</f>
        <v>0</v>
      </c>
      <c r="G490" s="75">
        <f>MAX(0,H489+Observaciones!$F489-F490-Constantes!$D$13)</f>
        <v>0</v>
      </c>
      <c r="H490" s="75">
        <f>H489+Observaciones!$F489-F490-E490-G490-I489</f>
        <v>30.001235043503151</v>
      </c>
      <c r="I490" s="75">
        <f>MAX(0,(H490-Constantes!$D$14)*(1-EXP(-Constantes!$D$22)))</f>
        <v>0.30978115210828938</v>
      </c>
      <c r="J490" s="75">
        <f t="shared" si="77"/>
        <v>219.28908979623276</v>
      </c>
      <c r="K490" s="75">
        <f>MAX(0,(J490-Constantes!$D$13)*(1-EXP(-Constantes!$D$23)))</f>
        <v>0.99667754615341064</v>
      </c>
      <c r="L490" s="75">
        <f t="shared" si="78"/>
        <v>1.3064586982617001</v>
      </c>
      <c r="M490" s="75">
        <f>0.0526*F490*Observaciones!$F489^1.218</f>
        <v>0</v>
      </c>
      <c r="N490" s="75">
        <f>M490*Constantes!$D$35</f>
        <v>0</v>
      </c>
      <c r="O490" s="75">
        <f t="shared" si="79"/>
        <v>0</v>
      </c>
      <c r="P490" s="15"/>
      <c r="Q490" s="74">
        <v>484</v>
      </c>
      <c r="R490" s="140">
        <f>ETo!$I489*((1-Constantes!$E$19)*ETo!$K489+ETo!$L489)</f>
        <v>1.9562351829389975</v>
      </c>
      <c r="S490" s="75">
        <f>MIN(R490*Constantes!$E$17,0.8*(AB489+Observaciones!$F489-Y490-AA490-Constantes!$D$14))</f>
        <v>1.2413502228008682</v>
      </c>
      <c r="T490" s="75">
        <f>IF(Observaciones!$F489&gt;0.05*Constantes!$E$18,((Observaciones!$F489-0.05*Constantes!$E$18)^2)/(Observaciones!$F489+0.95*Constantes!$E$18),0)</f>
        <v>0</v>
      </c>
      <c r="U490" s="75">
        <f>(T490*Escenarios!$E$9*10000)/1000</f>
        <v>0</v>
      </c>
      <c r="V490" s="75">
        <f>(Observaciones!$F489*Constantes!$E$28)/1000</f>
        <v>0</v>
      </c>
      <c r="W490" s="75">
        <f>(R490*Constantes!$E$28)/1000</f>
        <v>7.8249407317559898</v>
      </c>
      <c r="X490" s="75">
        <f t="shared" si="80"/>
        <v>0</v>
      </c>
      <c r="Y490" s="75">
        <f>IF(X490&gt;Constantes!$E$29,1000*((X490-Constantes!$E$29)/(Escenarios!$E$9*10000)),0)</f>
        <v>0</v>
      </c>
      <c r="Z490" s="75">
        <f>W490*1000/Escenarios!$E$9/10000+S490</f>
        <v>1.2570001042643801</v>
      </c>
      <c r="AA490" s="75">
        <f>MAX(0,AB489+Observaciones!$F489-Y490-Constantes!$D$13)</f>
        <v>0</v>
      </c>
      <c r="AB490" s="75">
        <f>AB489+Observaciones!$F489-Y490-Z490-AA490-AC489</f>
        <v>30.331661843058303</v>
      </c>
      <c r="AC490" s="75">
        <f>MAX(0,(AB490-Constantes!$D$14)*(1-EXP(-Constantes!$D$22)))</f>
        <v>0.31433023550107875</v>
      </c>
      <c r="AD490" s="75">
        <f t="shared" si="81"/>
        <v>228.93740477321967</v>
      </c>
      <c r="AE490" s="75">
        <f>MAX(0,(AD490-Constantes!$D$13)*(1-EXP(-Constantes!$D$23)))</f>
        <v>1.0633233258818624</v>
      </c>
      <c r="AF490" s="75">
        <f t="shared" si="82"/>
        <v>1.377653561382941</v>
      </c>
      <c r="AG490" s="75">
        <f>0.0526*Y490*Observaciones!$F489^1.218</f>
        <v>0</v>
      </c>
      <c r="AH490" s="75">
        <f>AG490*Constantes!$E$35</f>
        <v>0</v>
      </c>
      <c r="AI490" s="75">
        <f t="shared" si="83"/>
        <v>0</v>
      </c>
      <c r="AJ490" s="15"/>
      <c r="AK490" s="74">
        <v>484</v>
      </c>
      <c r="AL490" s="140">
        <f>ETo!$I489*((1-Constantes!$F$19)*ETo!$K489+ETo!$L489)</f>
        <v>1.9083100506738666</v>
      </c>
      <c r="AM490" s="75">
        <f>MIN(AL490*Constantes!$F$17,0.8*(AV489+Observaciones!$F489-AS490-AU490-Constantes!$D$14))</f>
        <v>1.2109388110575716</v>
      </c>
      <c r="AN490" s="75">
        <f>IF(Observaciones!$F489&gt;0.05*Constantes!$F$18,((Observaciones!$F489-0.05*Constantes!$F$18)^2)/(Observaciones!$F489+0.95*Constantes!$F$18),0)</f>
        <v>0</v>
      </c>
      <c r="AO490" s="75">
        <f>(AN490*Escenarios!$F$9*10000)/1000</f>
        <v>0</v>
      </c>
      <c r="AP490" s="75">
        <f>(Observaciones!$F489*Constantes!$F$28)/1000</f>
        <v>0</v>
      </c>
      <c r="AQ490" s="75">
        <f>(AL490*Constantes!$F$28)/1000</f>
        <v>1.9083100506738666</v>
      </c>
      <c r="AR490" s="75">
        <f t="shared" si="84"/>
        <v>0</v>
      </c>
      <c r="AS490" s="75">
        <f>IF(AR490&gt;Constantes!$F$29,1000*((AR490-Constantes!$F$29)/(Escenarios!$F$9*10000)),0)</f>
        <v>0</v>
      </c>
      <c r="AT490" s="75">
        <f>AQ490*1000/Escenarios!$F$9/10000+AM490</f>
        <v>1.2147554311589193</v>
      </c>
      <c r="AU490" s="75">
        <f>MAX(0,AV489+Observaciones!$F489-AS490-Constantes!$D$13)</f>
        <v>0</v>
      </c>
      <c r="AV490" s="75">
        <f>AV489+Observaciones!$F489-AS490-AT490-AU490-AW489</f>
        <v>31.64293898308911</v>
      </c>
      <c r="AW490" s="75">
        <f>MAX(0,(AV490-Constantes!$D$14)*(1-EXP(-Constantes!$D$22)))</f>
        <v>0.33238297537898565</v>
      </c>
      <c r="AX490" s="75">
        <f t="shared" si="85"/>
        <v>231.14137913637495</v>
      </c>
      <c r="AY490" s="75">
        <f>MAX(0,(AX490-Constantes!$D$13)*(1-EXP(-Constantes!$D$23)))</f>
        <v>1.0785472888520133</v>
      </c>
      <c r="AZ490" s="75">
        <f t="shared" si="86"/>
        <v>1.4109302642309989</v>
      </c>
      <c r="BA490" s="75">
        <f>0.0526*AS490*Observaciones!$F489^1.218</f>
        <v>0</v>
      </c>
      <c r="BB490" s="75">
        <f>BA490*Constantes!$F$35</f>
        <v>0</v>
      </c>
      <c r="BC490" s="75">
        <f t="shared" si="87"/>
        <v>0</v>
      </c>
      <c r="BD490" s="15"/>
      <c r="BE490" s="74">
        <v>484</v>
      </c>
      <c r="BF490" s="75">
        <f>0.0526*Observaciones!$F489^2.218</f>
        <v>0</v>
      </c>
      <c r="BG490" s="75">
        <f>IF(Observaciones!$F489&gt;0.05*$BK$7,((Observaciones!$F489-0.05*$BK$7)^2)/(Observaciones!$F489+0.95*$BK$7),0)</f>
        <v>0</v>
      </c>
      <c r="BH490" s="75">
        <f>0.0526*BG490*Observaciones!$F489^1.218</f>
        <v>0</v>
      </c>
      <c r="BI490" s="28"/>
      <c r="BJ490" s="28"/>
      <c r="BK490" s="103"/>
      <c r="BL490" s="38"/>
    </row>
    <row r="491" spans="2:64" s="2" customFormat="1">
      <c r="B491" s="37"/>
      <c r="C491" s="74">
        <v>485</v>
      </c>
      <c r="D491" s="140">
        <f>ETo!$I490*((1-Constantes!$D$19)*ETo!$K490+ETo!$L490)</f>
        <v>1.892851968056763</v>
      </c>
      <c r="E491" s="75">
        <f>MIN(D491*Constantes!$D$17,0.8*(H490+Observaciones!$F490-F491-G491-Constantes!$D$14))</f>
        <v>1.2011297173104758</v>
      </c>
      <c r="F491" s="75">
        <f>IF(Observaciones!$F490&gt;0.05*Constantes!$D$18,((Observaciones!$F490-0.05*Constantes!$D$18)^2)/(Observaciones!$F490+0.95*Constantes!$D$18),0)</f>
        <v>0</v>
      </c>
      <c r="G491" s="75">
        <f>MAX(0,H490+Observaciones!$F490-F491-Constantes!$D$13)</f>
        <v>0</v>
      </c>
      <c r="H491" s="75">
        <f>H490+Observaciones!$F490-F491-E491-G491-I490</f>
        <v>28.490324174084385</v>
      </c>
      <c r="I491" s="75">
        <f>MAX(0,(H491-Constantes!$D$14)*(1-EXP(-Constantes!$D$22)))</f>
        <v>0.28897999568480565</v>
      </c>
      <c r="J491" s="75">
        <f t="shared" si="77"/>
        <v>218.29241225007934</v>
      </c>
      <c r="K491" s="75">
        <f>MAX(0,(J491-Constantes!$D$13)*(1-EXP(-Constantes!$D$23)))</f>
        <v>0.98979299145555211</v>
      </c>
      <c r="L491" s="75">
        <f t="shared" si="78"/>
        <v>1.2787729871403577</v>
      </c>
      <c r="M491" s="75">
        <f>0.0526*F491*Observaciones!$F490^1.218</f>
        <v>0</v>
      </c>
      <c r="N491" s="75">
        <f>M491*Constantes!$D$35</f>
        <v>0</v>
      </c>
      <c r="O491" s="75">
        <f t="shared" si="79"/>
        <v>0</v>
      </c>
      <c r="P491" s="15"/>
      <c r="Q491" s="74">
        <v>485</v>
      </c>
      <c r="R491" s="140">
        <f>ETo!$I490*((1-Constantes!$E$19)*ETo!$K490+ETo!$L490)</f>
        <v>1.892851968056763</v>
      </c>
      <c r="S491" s="75">
        <f>MIN(R491*Constantes!$E$17,0.8*(AB490+Observaciones!$F490-Y491-AA491-Constantes!$D$14))</f>
        <v>1.2011297173104758</v>
      </c>
      <c r="T491" s="75">
        <f>IF(Observaciones!$F490&gt;0.05*Constantes!$E$18,((Observaciones!$F490-0.05*Constantes!$E$18)^2)/(Observaciones!$F490+0.95*Constantes!$E$18),0)</f>
        <v>0</v>
      </c>
      <c r="U491" s="75">
        <f>(T491*Escenarios!$E$9*10000)/1000</f>
        <v>0</v>
      </c>
      <c r="V491" s="75">
        <f>(Observaciones!$F490*Constantes!$E$28)/1000</f>
        <v>0</v>
      </c>
      <c r="W491" s="75">
        <f>(R491*Constantes!$E$28)/1000</f>
        <v>7.5714078722270521</v>
      </c>
      <c r="X491" s="75">
        <f t="shared" si="80"/>
        <v>0</v>
      </c>
      <c r="Y491" s="75">
        <f>IF(X491&gt;Constantes!$E$29,1000*((X491-Constantes!$E$29)/(Escenarios!$E$9*10000)),0)</f>
        <v>0</v>
      </c>
      <c r="Z491" s="75">
        <f>W491*1000/Escenarios!$E$9/10000+S491</f>
        <v>1.21627253305493</v>
      </c>
      <c r="AA491" s="75">
        <f>MAX(0,AB490+Observaciones!$F490-Y491-Constantes!$D$13)</f>
        <v>0</v>
      </c>
      <c r="AB491" s="75">
        <f>AB490+Observaciones!$F490-Y491-Z491-AA491-AC490</f>
        <v>28.801059074502295</v>
      </c>
      <c r="AC491" s="75">
        <f>MAX(0,(AB491-Constantes!$D$14)*(1-EXP(-Constantes!$D$22)))</f>
        <v>0.29325797488308564</v>
      </c>
      <c r="AD491" s="75">
        <f t="shared" si="81"/>
        <v>227.8740814473378</v>
      </c>
      <c r="AE491" s="75">
        <f>MAX(0,(AD491-Constantes!$D$13)*(1-EXP(-Constantes!$D$23)))</f>
        <v>1.0559784151564271</v>
      </c>
      <c r="AF491" s="75">
        <f t="shared" si="82"/>
        <v>1.3492363900395128</v>
      </c>
      <c r="AG491" s="75">
        <f>0.0526*Y491*Observaciones!$F490^1.218</f>
        <v>0</v>
      </c>
      <c r="AH491" s="75">
        <f>AG491*Constantes!$E$35</f>
        <v>0</v>
      </c>
      <c r="AI491" s="75">
        <f t="shared" si="83"/>
        <v>0</v>
      </c>
      <c r="AJ491" s="15"/>
      <c r="AK491" s="74">
        <v>485</v>
      </c>
      <c r="AL491" s="140">
        <f>ETo!$I490*((1-Constantes!$F$19)*ETo!$K490+ETo!$L490)</f>
        <v>1.8462047208591934</v>
      </c>
      <c r="AM491" s="75">
        <f>MIN(AL491*Constantes!$F$17,0.8*(AV490+Observaciones!$F490-AS491-AU491-Constantes!$D$14))</f>
        <v>1.1715292013772358</v>
      </c>
      <c r="AN491" s="75">
        <f>IF(Observaciones!$F490&gt;0.05*Constantes!$F$18,((Observaciones!$F490-0.05*Constantes!$F$18)^2)/(Observaciones!$F490+0.95*Constantes!$F$18),0)</f>
        <v>0</v>
      </c>
      <c r="AO491" s="75">
        <f>(AN491*Escenarios!$F$9*10000)/1000</f>
        <v>0</v>
      </c>
      <c r="AP491" s="75">
        <f>(Observaciones!$F490*Constantes!$F$28)/1000</f>
        <v>0</v>
      </c>
      <c r="AQ491" s="75">
        <f>(AL491*Constantes!$F$28)/1000</f>
        <v>1.8462047208591934</v>
      </c>
      <c r="AR491" s="75">
        <f t="shared" si="84"/>
        <v>0</v>
      </c>
      <c r="AS491" s="75">
        <f>IF(AR491&gt;Constantes!$F$29,1000*((AR491-Constantes!$F$29)/(Escenarios!$F$9*10000)),0)</f>
        <v>0</v>
      </c>
      <c r="AT491" s="75">
        <f>AQ491*1000/Escenarios!$F$9/10000+AM491</f>
        <v>1.1752216108189542</v>
      </c>
      <c r="AU491" s="75">
        <f>MAX(0,AV490+Observaciones!$F490-AS491-Constantes!$D$13)</f>
        <v>0</v>
      </c>
      <c r="AV491" s="75">
        <f>AV490+Observaciones!$F490-AS491-AT491-AU491-AW490</f>
        <v>30.135334396891167</v>
      </c>
      <c r="AW491" s="75">
        <f>MAX(0,(AV491-Constantes!$D$14)*(1-EXP(-Constantes!$D$22)))</f>
        <v>0.31162733753363164</v>
      </c>
      <c r="AX491" s="75">
        <f t="shared" si="85"/>
        <v>230.06283184752294</v>
      </c>
      <c r="AY491" s="75">
        <f>MAX(0,(AX491-Constantes!$D$13)*(1-EXP(-Constantes!$D$23)))</f>
        <v>1.0710972185328955</v>
      </c>
      <c r="AZ491" s="75">
        <f t="shared" si="86"/>
        <v>1.3827245560665271</v>
      </c>
      <c r="BA491" s="75">
        <f>0.0526*AS491*Observaciones!$F490^1.218</f>
        <v>0</v>
      </c>
      <c r="BB491" s="75">
        <f>BA491*Constantes!$F$35</f>
        <v>0</v>
      </c>
      <c r="BC491" s="75">
        <f t="shared" si="87"/>
        <v>0</v>
      </c>
      <c r="BD491" s="15"/>
      <c r="BE491" s="74">
        <v>485</v>
      </c>
      <c r="BF491" s="75">
        <f>0.0526*Observaciones!$F490^2.218</f>
        <v>0</v>
      </c>
      <c r="BG491" s="75">
        <f>IF(Observaciones!$F490&gt;0.05*$BK$7,((Observaciones!$F490-0.05*$BK$7)^2)/(Observaciones!$F490+0.95*$BK$7),0)</f>
        <v>0</v>
      </c>
      <c r="BH491" s="75">
        <f>0.0526*BG491*Observaciones!$F490^1.218</f>
        <v>0</v>
      </c>
      <c r="BI491" s="28"/>
      <c r="BJ491" s="28"/>
      <c r="BK491" s="103"/>
      <c r="BL491" s="38"/>
    </row>
    <row r="492" spans="2:64" s="2" customFormat="1">
      <c r="B492" s="37"/>
      <c r="C492" s="74">
        <v>486</v>
      </c>
      <c r="D492" s="140">
        <f>ETo!$I491*((1-Constantes!$D$19)*ETo!$K491+ETo!$L491)</f>
        <v>1.8800997721119757</v>
      </c>
      <c r="E492" s="75">
        <f>MIN(D492*Constantes!$D$17,0.8*(H491+Observaciones!$F491-F492-G492-Constantes!$D$14))</f>
        <v>1.1930376732580426</v>
      </c>
      <c r="F492" s="75">
        <f>IF(Observaciones!$F491&gt;0.05*Constantes!$D$18,((Observaciones!$F491-0.05*Constantes!$D$18)^2)/(Observaciones!$F491+0.95*Constantes!$D$18),0)</f>
        <v>0</v>
      </c>
      <c r="G492" s="75">
        <f>MAX(0,H491+Observaciones!$F491-F492-Constantes!$D$13)</f>
        <v>0</v>
      </c>
      <c r="H492" s="75">
        <f>H491+Observaciones!$F491-F492-E492-G492-I491</f>
        <v>27.008306505141537</v>
      </c>
      <c r="I492" s="75">
        <f>MAX(0,(H492-Constantes!$D$14)*(1-EXP(-Constantes!$D$22)))</f>
        <v>0.26857662049040654</v>
      </c>
      <c r="J492" s="75">
        <f t="shared" si="77"/>
        <v>217.30261925862379</v>
      </c>
      <c r="K492" s="75">
        <f>MAX(0,(J492-Constantes!$D$13)*(1-EXP(-Constantes!$D$23)))</f>
        <v>0.98295599185068305</v>
      </c>
      <c r="L492" s="75">
        <f t="shared" si="78"/>
        <v>1.2515326123410895</v>
      </c>
      <c r="M492" s="75">
        <f>0.0526*F492*Observaciones!$F491^1.218</f>
        <v>0</v>
      </c>
      <c r="N492" s="75">
        <f>M492*Constantes!$D$35</f>
        <v>0</v>
      </c>
      <c r="O492" s="75">
        <f t="shared" si="79"/>
        <v>0</v>
      </c>
      <c r="P492" s="15"/>
      <c r="Q492" s="74">
        <v>486</v>
      </c>
      <c r="R492" s="140">
        <f>ETo!$I491*((1-Constantes!$E$19)*ETo!$K491+ETo!$L491)</f>
        <v>1.8800997721119757</v>
      </c>
      <c r="S492" s="75">
        <f>MIN(R492*Constantes!$E$17,0.8*(AB491+Observaciones!$F491-Y492-AA492-Constantes!$D$14))</f>
        <v>1.1930376732580426</v>
      </c>
      <c r="T492" s="75">
        <f>IF(Observaciones!$F491&gt;0.05*Constantes!$E$18,((Observaciones!$F491-0.05*Constantes!$E$18)^2)/(Observaciones!$F491+0.95*Constantes!$E$18),0)</f>
        <v>0</v>
      </c>
      <c r="U492" s="75">
        <f>(T492*Escenarios!$E$9*10000)/1000</f>
        <v>0</v>
      </c>
      <c r="V492" s="75">
        <f>(Observaciones!$F491*Constantes!$E$28)/1000</f>
        <v>0</v>
      </c>
      <c r="W492" s="75">
        <f>(R492*Constantes!$E$28)/1000</f>
        <v>7.5203990884479026</v>
      </c>
      <c r="X492" s="75">
        <f t="shared" si="80"/>
        <v>0</v>
      </c>
      <c r="Y492" s="75">
        <f>IF(X492&gt;Constantes!$E$29,1000*((X492-Constantes!$E$29)/(Escenarios!$E$9*10000)),0)</f>
        <v>0</v>
      </c>
      <c r="Z492" s="75">
        <f>W492*1000/Escenarios!$E$9/10000+S492</f>
        <v>1.2080784714349384</v>
      </c>
      <c r="AA492" s="75">
        <f>MAX(0,AB491+Observaciones!$F491-Y492-Constantes!$D$13)</f>
        <v>0</v>
      </c>
      <c r="AB492" s="75">
        <f>AB491+Observaciones!$F491-Y492-Z492-AA492-AC491</f>
        <v>27.29972262818427</v>
      </c>
      <c r="AC492" s="75">
        <f>MAX(0,(AB492-Constantes!$D$14)*(1-EXP(-Constantes!$D$22)))</f>
        <v>0.27258863237173542</v>
      </c>
      <c r="AD492" s="75">
        <f t="shared" si="81"/>
        <v>226.81810303218137</v>
      </c>
      <c r="AE492" s="75">
        <f>MAX(0,(AD492-Constantes!$D$13)*(1-EXP(-Constantes!$D$23)))</f>
        <v>1.0486842394353426</v>
      </c>
      <c r="AF492" s="75">
        <f t="shared" si="82"/>
        <v>1.3212728718070781</v>
      </c>
      <c r="AG492" s="75">
        <f>0.0526*Y492*Observaciones!$F491^1.218</f>
        <v>0</v>
      </c>
      <c r="AH492" s="75">
        <f>AG492*Constantes!$E$35</f>
        <v>0</v>
      </c>
      <c r="AI492" s="75">
        <f t="shared" si="83"/>
        <v>0</v>
      </c>
      <c r="AJ492" s="15"/>
      <c r="AK492" s="74">
        <v>486</v>
      </c>
      <c r="AL492" s="140">
        <f>ETo!$I491*((1-Constantes!$F$19)*ETo!$K491+ETo!$L491)</f>
        <v>1.8336744149518769</v>
      </c>
      <c r="AM492" s="75">
        <f>MIN(AL492*Constantes!$F$17,0.8*(AV491+Observaciones!$F491-AS492-AU492-Constantes!$D$14))</f>
        <v>1.1635779600513121</v>
      </c>
      <c r="AN492" s="75">
        <f>IF(Observaciones!$F491&gt;0.05*Constantes!$F$18,((Observaciones!$F491-0.05*Constantes!$F$18)^2)/(Observaciones!$F491+0.95*Constantes!$F$18),0)</f>
        <v>0</v>
      </c>
      <c r="AO492" s="75">
        <f>(AN492*Escenarios!$F$9*10000)/1000</f>
        <v>0</v>
      </c>
      <c r="AP492" s="75">
        <f>(Observaciones!$F491*Constantes!$F$28)/1000</f>
        <v>0</v>
      </c>
      <c r="AQ492" s="75">
        <f>(AL492*Constantes!$F$28)/1000</f>
        <v>1.8336744149518771</v>
      </c>
      <c r="AR492" s="75">
        <f t="shared" si="84"/>
        <v>0</v>
      </c>
      <c r="AS492" s="75">
        <f>IF(AR492&gt;Constantes!$F$29,1000*((AR492-Constantes!$F$29)/(Escenarios!$F$9*10000)),0)</f>
        <v>0</v>
      </c>
      <c r="AT492" s="75">
        <f>AQ492*1000/Escenarios!$F$9/10000+AM492</f>
        <v>1.1672453088812158</v>
      </c>
      <c r="AU492" s="75">
        <f>MAX(0,AV491+Observaciones!$F491-AS492-Constantes!$D$13)</f>
        <v>0</v>
      </c>
      <c r="AV492" s="75">
        <f>AV491+Observaciones!$F491-AS492-AT492-AU492-AW491</f>
        <v>28.656461750476318</v>
      </c>
      <c r="AW492" s="75">
        <f>MAX(0,(AV492-Constantes!$D$14)*(1-EXP(-Constantes!$D$22)))</f>
        <v>0.29126726079375054</v>
      </c>
      <c r="AX492" s="75">
        <f t="shared" si="85"/>
        <v>228.99173462899006</v>
      </c>
      <c r="AY492" s="75">
        <f>MAX(0,(AX492-Constantes!$D$13)*(1-EXP(-Constantes!$D$23)))</f>
        <v>1.0636986096085015</v>
      </c>
      <c r="AZ492" s="75">
        <f t="shared" si="86"/>
        <v>1.354965870402252</v>
      </c>
      <c r="BA492" s="75">
        <f>0.0526*AS492*Observaciones!$F491^1.218</f>
        <v>0</v>
      </c>
      <c r="BB492" s="75">
        <f>BA492*Constantes!$F$35</f>
        <v>0</v>
      </c>
      <c r="BC492" s="75">
        <f t="shared" si="87"/>
        <v>0</v>
      </c>
      <c r="BD492" s="15"/>
      <c r="BE492" s="74">
        <v>486</v>
      </c>
      <c r="BF492" s="75">
        <f>0.0526*Observaciones!$F491^2.218</f>
        <v>0</v>
      </c>
      <c r="BG492" s="75">
        <f>IF(Observaciones!$F491&gt;0.05*$BK$7,((Observaciones!$F491-0.05*$BK$7)^2)/(Observaciones!$F491+0.95*$BK$7),0)</f>
        <v>0</v>
      </c>
      <c r="BH492" s="75">
        <f>0.0526*BG492*Observaciones!$F491^1.218</f>
        <v>0</v>
      </c>
      <c r="BI492" s="28"/>
      <c r="BJ492" s="28"/>
      <c r="BK492" s="103"/>
      <c r="BL492" s="38"/>
    </row>
    <row r="493" spans="2:64" s="2" customFormat="1">
      <c r="B493" s="37"/>
      <c r="C493" s="74">
        <v>487</v>
      </c>
      <c r="D493" s="140">
        <f>ETo!$I492*((1-Constantes!$D$19)*ETo!$K492+ETo!$L492)</f>
        <v>1.8943406867529993</v>
      </c>
      <c r="E493" s="75">
        <f>MIN(D493*Constantes!$D$17,0.8*(H492+Observaciones!$F492-F493-G493-Constantes!$D$14))</f>
        <v>1.2020743998830916</v>
      </c>
      <c r="F493" s="75">
        <f>IF(Observaciones!$F492&gt;0.05*Constantes!$D$18,((Observaciones!$F492-0.05*Constantes!$D$18)^2)/(Observaciones!$F492+0.95*Constantes!$D$18),0)</f>
        <v>0</v>
      </c>
      <c r="G493" s="75">
        <f>MAX(0,H492+Observaciones!$F492-F493-Constantes!$D$13)</f>
        <v>0</v>
      </c>
      <c r="H493" s="75">
        <f>H492+Observaciones!$F492-F493-E493-G493-I492</f>
        <v>25.537655484768038</v>
      </c>
      <c r="I493" s="75">
        <f>MAX(0,(H493-Constantes!$D$14)*(1-EXP(-Constantes!$D$22)))</f>
        <v>0.24832973330578176</v>
      </c>
      <c r="J493" s="75">
        <f t="shared" si="77"/>
        <v>216.31966326677312</v>
      </c>
      <c r="K493" s="75">
        <f>MAX(0,(J493-Constantes!$D$13)*(1-EXP(-Constantes!$D$23)))</f>
        <v>0.97616621885178156</v>
      </c>
      <c r="L493" s="75">
        <f t="shared" si="78"/>
        <v>1.2244959521575633</v>
      </c>
      <c r="M493" s="75">
        <f>0.0526*F493*Observaciones!$F492^1.218</f>
        <v>0</v>
      </c>
      <c r="N493" s="75">
        <f>M493*Constantes!$D$35</f>
        <v>0</v>
      </c>
      <c r="O493" s="75">
        <f t="shared" si="79"/>
        <v>0</v>
      </c>
      <c r="P493" s="15"/>
      <c r="Q493" s="74">
        <v>487</v>
      </c>
      <c r="R493" s="140">
        <f>ETo!$I492*((1-Constantes!$E$19)*ETo!$K492+ETo!$L492)</f>
        <v>1.8943406867529993</v>
      </c>
      <c r="S493" s="75">
        <f>MIN(R493*Constantes!$E$17,0.8*(AB492+Observaciones!$F492-Y493-AA493-Constantes!$D$14))</f>
        <v>1.2020743998830916</v>
      </c>
      <c r="T493" s="75">
        <f>IF(Observaciones!$F492&gt;0.05*Constantes!$E$18,((Observaciones!$F492-0.05*Constantes!$E$18)^2)/(Observaciones!$F492+0.95*Constantes!$E$18),0)</f>
        <v>0</v>
      </c>
      <c r="U493" s="75">
        <f>(T493*Escenarios!$E$9*10000)/1000</f>
        <v>0</v>
      </c>
      <c r="V493" s="75">
        <f>(Observaciones!$F492*Constantes!$E$28)/1000</f>
        <v>0</v>
      </c>
      <c r="W493" s="75">
        <f>(R493*Constantes!$E$28)/1000</f>
        <v>7.5773627470119971</v>
      </c>
      <c r="X493" s="75">
        <f t="shared" si="80"/>
        <v>0</v>
      </c>
      <c r="Y493" s="75">
        <f>IF(X493&gt;Constantes!$E$29,1000*((X493-Constantes!$E$29)/(Escenarios!$E$9*10000)),0)</f>
        <v>0</v>
      </c>
      <c r="Z493" s="75">
        <f>W493*1000/Escenarios!$E$9/10000+S493</f>
        <v>1.2172291253771157</v>
      </c>
      <c r="AA493" s="75">
        <f>MAX(0,AB492+Observaciones!$F492-Y493-Constantes!$D$13)</f>
        <v>0</v>
      </c>
      <c r="AB493" s="75">
        <f>AB492+Observaciones!$F492-Y493-Z493-AA493-AC492</f>
        <v>25.809904870435417</v>
      </c>
      <c r="AC493" s="75">
        <f>MAX(0,(AB493-Constantes!$D$14)*(1-EXP(-Constantes!$D$22)))</f>
        <v>0.25207787104976598</v>
      </c>
      <c r="AD493" s="75">
        <f t="shared" si="81"/>
        <v>225.76941879274602</v>
      </c>
      <c r="AE493" s="75">
        <f>MAX(0,(AD493-Constantes!$D$13)*(1-EXP(-Constantes!$D$23)))</f>
        <v>1.0414404482663344</v>
      </c>
      <c r="AF493" s="75">
        <f t="shared" si="82"/>
        <v>1.2935183193161004</v>
      </c>
      <c r="AG493" s="75">
        <f>0.0526*Y493*Observaciones!$F492^1.218</f>
        <v>0</v>
      </c>
      <c r="AH493" s="75">
        <f>AG493*Constantes!$E$35</f>
        <v>0</v>
      </c>
      <c r="AI493" s="75">
        <f t="shared" si="83"/>
        <v>0</v>
      </c>
      <c r="AJ493" s="15"/>
      <c r="AK493" s="74">
        <v>487</v>
      </c>
      <c r="AL493" s="140">
        <f>ETo!$I492*((1-Constantes!$F$19)*ETo!$K492+ETo!$L492)</f>
        <v>1.8475647709506833</v>
      </c>
      <c r="AM493" s="75">
        <f>MIN(AL493*Constantes!$F$17,0.8*(AV492+Observaciones!$F492-AS493-AU493-Constantes!$D$14))</f>
        <v>1.1723922358931342</v>
      </c>
      <c r="AN493" s="75">
        <f>IF(Observaciones!$F492&gt;0.05*Constantes!$F$18,((Observaciones!$F492-0.05*Constantes!$F$18)^2)/(Observaciones!$F492+0.95*Constantes!$F$18),0)</f>
        <v>0</v>
      </c>
      <c r="AO493" s="75">
        <f>(AN493*Escenarios!$F$9*10000)/1000</f>
        <v>0</v>
      </c>
      <c r="AP493" s="75">
        <f>(Observaciones!$F492*Constantes!$F$28)/1000</f>
        <v>0</v>
      </c>
      <c r="AQ493" s="75">
        <f>(AL493*Constantes!$F$28)/1000</f>
        <v>1.8475647709506833</v>
      </c>
      <c r="AR493" s="75">
        <f t="shared" si="84"/>
        <v>0</v>
      </c>
      <c r="AS493" s="75">
        <f>IF(AR493&gt;Constantes!$F$29,1000*((AR493-Constantes!$F$29)/(Escenarios!$F$9*10000)),0)</f>
        <v>0</v>
      </c>
      <c r="AT493" s="75">
        <f>AQ493*1000/Escenarios!$F$9/10000+AM493</f>
        <v>1.1760873654350357</v>
      </c>
      <c r="AU493" s="75">
        <f>MAX(0,AV492+Observaciones!$F492-AS493-Constantes!$D$13)</f>
        <v>0</v>
      </c>
      <c r="AV493" s="75">
        <f>AV492+Observaciones!$F492-AS493-AT493-AU493-AW492</f>
        <v>27.189107124247535</v>
      </c>
      <c r="AW493" s="75">
        <f>MAX(0,(AV493-Constantes!$D$14)*(1-EXP(-Constantes!$D$22)))</f>
        <v>0.27106575604142241</v>
      </c>
      <c r="AX493" s="75">
        <f t="shared" si="85"/>
        <v>227.92803601938155</v>
      </c>
      <c r="AY493" s="75">
        <f>MAX(0,(AX493-Constantes!$D$13)*(1-EXP(-Constantes!$D$23)))</f>
        <v>1.0563511066090121</v>
      </c>
      <c r="AZ493" s="75">
        <f t="shared" si="86"/>
        <v>1.3274168626504346</v>
      </c>
      <c r="BA493" s="75">
        <f>0.0526*AS493*Observaciones!$F492^1.218</f>
        <v>0</v>
      </c>
      <c r="BB493" s="75">
        <f>BA493*Constantes!$F$35</f>
        <v>0</v>
      </c>
      <c r="BC493" s="75">
        <f t="shared" si="87"/>
        <v>0</v>
      </c>
      <c r="BD493" s="15"/>
      <c r="BE493" s="74">
        <v>487</v>
      </c>
      <c r="BF493" s="75">
        <f>0.0526*Observaciones!$F492^2.218</f>
        <v>0</v>
      </c>
      <c r="BG493" s="75">
        <f>IF(Observaciones!$F492&gt;0.05*$BK$7,((Observaciones!$F492-0.05*$BK$7)^2)/(Observaciones!$F492+0.95*$BK$7),0)</f>
        <v>0</v>
      </c>
      <c r="BH493" s="75">
        <f>0.0526*BG493*Observaciones!$F492^1.218</f>
        <v>0</v>
      </c>
      <c r="BI493" s="28"/>
      <c r="BJ493" s="28"/>
      <c r="BK493" s="103"/>
      <c r="BL493" s="38"/>
    </row>
    <row r="494" spans="2:64" s="2" customFormat="1">
      <c r="B494" s="37"/>
      <c r="C494" s="74">
        <v>488</v>
      </c>
      <c r="D494" s="140">
        <f>ETo!$I493*((1-Constantes!$D$19)*ETo!$K493+ETo!$L493)</f>
        <v>1.8878057406690862</v>
      </c>
      <c r="E494" s="75">
        <f>MIN(D494*Constantes!$D$17,0.8*(H493+Observaciones!$F493-F494-G494-Constantes!$D$14))</f>
        <v>1.1979275790672685</v>
      </c>
      <c r="F494" s="75">
        <f>IF(Observaciones!$F493&gt;0.05*Constantes!$D$18,((Observaciones!$F493-0.05*Constantes!$D$18)^2)/(Observaciones!$F493+0.95*Constantes!$D$18),0)</f>
        <v>0</v>
      </c>
      <c r="G494" s="75">
        <f>MAX(0,H493+Observaciones!$F493-F494-Constantes!$D$13)</f>
        <v>0</v>
      </c>
      <c r="H494" s="75">
        <f>H493+Observaciones!$F493-F494-E494-G494-I493</f>
        <v>24.091398172394989</v>
      </c>
      <c r="I494" s="75">
        <f>MAX(0,(H494-Constantes!$D$14)*(1-EXP(-Constantes!$D$22)))</f>
        <v>0.22841868150770187</v>
      </c>
      <c r="J494" s="75">
        <f t="shared" si="77"/>
        <v>215.34349704792135</v>
      </c>
      <c r="K494" s="75">
        <f>MAX(0,(J494-Constantes!$D$13)*(1-EXP(-Constantes!$D$23)))</f>
        <v>0.96942334624085158</v>
      </c>
      <c r="L494" s="75">
        <f t="shared" si="78"/>
        <v>1.1978420277485535</v>
      </c>
      <c r="M494" s="75">
        <f>0.0526*F494*Observaciones!$F493^1.218</f>
        <v>0</v>
      </c>
      <c r="N494" s="75">
        <f>M494*Constantes!$D$35</f>
        <v>0</v>
      </c>
      <c r="O494" s="75">
        <f t="shared" si="79"/>
        <v>0</v>
      </c>
      <c r="P494" s="15"/>
      <c r="Q494" s="74">
        <v>488</v>
      </c>
      <c r="R494" s="140">
        <f>ETo!$I493*((1-Constantes!$E$19)*ETo!$K493+ETo!$L493)</f>
        <v>1.8878057406690862</v>
      </c>
      <c r="S494" s="75">
        <f>MIN(R494*Constantes!$E$17,0.8*(AB493+Observaciones!$F493-Y494-AA494-Constantes!$D$14))</f>
        <v>1.1979275790672685</v>
      </c>
      <c r="T494" s="75">
        <f>IF(Observaciones!$F493&gt;0.05*Constantes!$E$18,((Observaciones!$F493-0.05*Constantes!$E$18)^2)/(Observaciones!$F493+0.95*Constantes!$E$18),0)</f>
        <v>0</v>
      </c>
      <c r="U494" s="75">
        <f>(T494*Escenarios!$E$9*10000)/1000</f>
        <v>0</v>
      </c>
      <c r="V494" s="75">
        <f>(Observaciones!$F493*Constantes!$E$28)/1000</f>
        <v>0</v>
      </c>
      <c r="W494" s="75">
        <f>(R494*Constantes!$E$28)/1000</f>
        <v>7.551222962676345</v>
      </c>
      <c r="X494" s="75">
        <f t="shared" si="80"/>
        <v>0</v>
      </c>
      <c r="Y494" s="75">
        <f>IF(X494&gt;Constantes!$E$29,1000*((X494-Constantes!$E$29)/(Escenarios!$E$9*10000)),0)</f>
        <v>0</v>
      </c>
      <c r="Z494" s="75">
        <f>W494*1000/Escenarios!$E$9/10000+S494</f>
        <v>1.2130300249926211</v>
      </c>
      <c r="AA494" s="75">
        <f>MAX(0,AB493+Observaciones!$F493-Y494-Constantes!$D$13)</f>
        <v>0</v>
      </c>
      <c r="AB494" s="75">
        <f>AB493+Observaciones!$F493-Y494-Z494-AA494-AC493</f>
        <v>24.344796974393031</v>
      </c>
      <c r="AC494" s="75">
        <f>MAX(0,(AB494-Constantes!$D$14)*(1-EXP(-Constantes!$D$22)))</f>
        <v>0.23190729769583768</v>
      </c>
      <c r="AD494" s="75">
        <f t="shared" si="81"/>
        <v>224.72797834447968</v>
      </c>
      <c r="AE494" s="75">
        <f>MAX(0,(AD494-Constantes!$D$13)*(1-EXP(-Constantes!$D$23)))</f>
        <v>1.0342466936178794</v>
      </c>
      <c r="AF494" s="75">
        <f t="shared" si="82"/>
        <v>1.266153991313717</v>
      </c>
      <c r="AG494" s="75">
        <f>0.0526*Y494*Observaciones!$F493^1.218</f>
        <v>0</v>
      </c>
      <c r="AH494" s="75">
        <f>AG494*Constantes!$E$35</f>
        <v>0</v>
      </c>
      <c r="AI494" s="75">
        <f t="shared" si="83"/>
        <v>0</v>
      </c>
      <c r="AJ494" s="15"/>
      <c r="AK494" s="74">
        <v>488</v>
      </c>
      <c r="AL494" s="140">
        <f>ETo!$I493*((1-Constantes!$F$19)*ETo!$K493+ETo!$L493)</f>
        <v>1.8411204862697534</v>
      </c>
      <c r="AM494" s="75">
        <f>MIN(AL494*Constantes!$F$17,0.8*(AV493+Observaciones!$F493-AS494-AU494-Constantes!$D$14))</f>
        <v>1.1683029452525038</v>
      </c>
      <c r="AN494" s="75">
        <f>IF(Observaciones!$F493&gt;0.05*Constantes!$F$18,((Observaciones!$F493-0.05*Constantes!$F$18)^2)/(Observaciones!$F493+0.95*Constantes!$F$18),0)</f>
        <v>0</v>
      </c>
      <c r="AO494" s="75">
        <f>(AN494*Escenarios!$F$9*10000)/1000</f>
        <v>0</v>
      </c>
      <c r="AP494" s="75">
        <f>(Observaciones!$F493*Constantes!$F$28)/1000</f>
        <v>0</v>
      </c>
      <c r="AQ494" s="75">
        <f>(AL494*Constantes!$F$28)/1000</f>
        <v>1.8411204862697534</v>
      </c>
      <c r="AR494" s="75">
        <f t="shared" si="84"/>
        <v>0</v>
      </c>
      <c r="AS494" s="75">
        <f>IF(AR494&gt;Constantes!$F$29,1000*((AR494-Constantes!$F$29)/(Escenarios!$F$9*10000)),0)</f>
        <v>0</v>
      </c>
      <c r="AT494" s="75">
        <f>AQ494*1000/Escenarios!$F$9/10000+AM494</f>
        <v>1.1719851862250432</v>
      </c>
      <c r="AU494" s="75">
        <f>MAX(0,AV493+Observaciones!$F493-AS494-Constantes!$D$13)</f>
        <v>0</v>
      </c>
      <c r="AV494" s="75">
        <f>AV493+Observaciones!$F493-AS494-AT494-AU494-AW493</f>
        <v>25.746056181981068</v>
      </c>
      <c r="AW494" s="75">
        <f>MAX(0,(AV494-Constantes!$D$14)*(1-EXP(-Constantes!$D$22)))</f>
        <v>0.25119884728810349</v>
      </c>
      <c r="AX494" s="75">
        <f t="shared" si="85"/>
        <v>226.87168491277254</v>
      </c>
      <c r="AY494" s="75">
        <f>MAX(0,(AX494-Constantes!$D$13)*(1-EXP(-Constantes!$D$23)))</f>
        <v>1.0490543565200183</v>
      </c>
      <c r="AZ494" s="75">
        <f t="shared" si="86"/>
        <v>1.3002532038081218</v>
      </c>
      <c r="BA494" s="75">
        <f>0.0526*AS494*Observaciones!$F493^1.218</f>
        <v>0</v>
      </c>
      <c r="BB494" s="75">
        <f>BA494*Constantes!$F$35</f>
        <v>0</v>
      </c>
      <c r="BC494" s="75">
        <f t="shared" si="87"/>
        <v>0</v>
      </c>
      <c r="BD494" s="15"/>
      <c r="BE494" s="74">
        <v>488</v>
      </c>
      <c r="BF494" s="75">
        <f>0.0526*Observaciones!$F493^2.218</f>
        <v>0</v>
      </c>
      <c r="BG494" s="75">
        <f>IF(Observaciones!$F493&gt;0.05*$BK$7,((Observaciones!$F493-0.05*$BK$7)^2)/(Observaciones!$F493+0.95*$BK$7),0)</f>
        <v>0</v>
      </c>
      <c r="BH494" s="75">
        <f>0.0526*BG494*Observaciones!$F493^1.218</f>
        <v>0</v>
      </c>
      <c r="BI494" s="28"/>
      <c r="BJ494" s="28"/>
      <c r="BK494" s="103"/>
      <c r="BL494" s="38"/>
    </row>
    <row r="495" spans="2:64" s="2" customFormat="1">
      <c r="B495" s="37"/>
      <c r="C495" s="74">
        <v>489</v>
      </c>
      <c r="D495" s="140">
        <f>ETo!$I494*((1-Constantes!$D$19)*ETo!$K494+ETo!$L494)</f>
        <v>1.8219192419940466</v>
      </c>
      <c r="E495" s="75">
        <f>MIN(D495*Constantes!$D$17,0.8*(H494+Observaciones!$F494-F495-G495-Constantes!$D$14))</f>
        <v>1.1561185877337454</v>
      </c>
      <c r="F495" s="75">
        <f>IF(Observaciones!$F494&gt;0.05*Constantes!$D$18,((Observaciones!$F494-0.05*Constantes!$D$18)^2)/(Observaciones!$F494+0.95*Constantes!$D$18),0)</f>
        <v>0</v>
      </c>
      <c r="G495" s="75">
        <f>MAX(0,H494+Observaciones!$F494-F495-Constantes!$D$13)</f>
        <v>0</v>
      </c>
      <c r="H495" s="75">
        <f>H494+Observaciones!$F494-F495-E495-G495-I494</f>
        <v>22.706860903153544</v>
      </c>
      <c r="I495" s="75">
        <f>MAX(0,(H495-Constantes!$D$14)*(1-EXP(-Constantes!$D$22)))</f>
        <v>0.20935734778209741</v>
      </c>
      <c r="J495" s="75">
        <f t="shared" si="77"/>
        <v>214.37407370168049</v>
      </c>
      <c r="K495" s="75">
        <f>MAX(0,(J495-Constantes!$D$13)*(1-EXP(-Constantes!$D$23)))</f>
        <v>0.96272705005324899</v>
      </c>
      <c r="L495" s="75">
        <f t="shared" si="78"/>
        <v>1.1720843978353463</v>
      </c>
      <c r="M495" s="75">
        <f>0.0526*F495*Observaciones!$F494^1.218</f>
        <v>0</v>
      </c>
      <c r="N495" s="75">
        <f>M495*Constantes!$D$35</f>
        <v>0</v>
      </c>
      <c r="O495" s="75">
        <f t="shared" si="79"/>
        <v>0</v>
      </c>
      <c r="P495" s="15"/>
      <c r="Q495" s="74">
        <v>489</v>
      </c>
      <c r="R495" s="140">
        <f>ETo!$I494*((1-Constantes!$E$19)*ETo!$K494+ETo!$L494)</f>
        <v>1.8219192419940466</v>
      </c>
      <c r="S495" s="75">
        <f>MIN(R495*Constantes!$E$17,0.8*(AB494+Observaciones!$F494-Y495-AA495-Constantes!$D$14))</f>
        <v>1.1561185877337454</v>
      </c>
      <c r="T495" s="75">
        <f>IF(Observaciones!$F494&gt;0.05*Constantes!$E$18,((Observaciones!$F494-0.05*Constantes!$E$18)^2)/(Observaciones!$F494+0.95*Constantes!$E$18),0)</f>
        <v>0</v>
      </c>
      <c r="U495" s="75">
        <f>(T495*Escenarios!$E$9*10000)/1000</f>
        <v>0</v>
      </c>
      <c r="V495" s="75">
        <f>(Observaciones!$F494*Constantes!$E$28)/1000</f>
        <v>0</v>
      </c>
      <c r="W495" s="75">
        <f>(R495*Constantes!$E$28)/1000</f>
        <v>7.2876769679761866</v>
      </c>
      <c r="X495" s="75">
        <f t="shared" si="80"/>
        <v>0</v>
      </c>
      <c r="Y495" s="75">
        <f>IF(X495&gt;Constantes!$E$29,1000*((X495-Constantes!$E$29)/(Escenarios!$E$9*10000)),0)</f>
        <v>0</v>
      </c>
      <c r="Z495" s="75">
        <f>W495*1000/Escenarios!$E$9/10000+S495</f>
        <v>1.1706939416696978</v>
      </c>
      <c r="AA495" s="75">
        <f>MAX(0,AB494+Observaciones!$F494-Y495-Constantes!$D$13)</f>
        <v>0</v>
      </c>
      <c r="AB495" s="75">
        <f>AB494+Observaciones!$F494-Y495-Z495-AA495-AC494</f>
        <v>22.942195735027497</v>
      </c>
      <c r="AC495" s="75">
        <f>MAX(0,(AB495-Constantes!$D$14)*(1-EXP(-Constantes!$D$22)))</f>
        <v>0.21259727195551173</v>
      </c>
      <c r="AD495" s="75">
        <f t="shared" si="81"/>
        <v>223.69373165086179</v>
      </c>
      <c r="AE495" s="75">
        <f>MAX(0,(AD495-Constantes!$D$13)*(1-EXP(-Constantes!$D$23)))</f>
        <v>1.0271026298624832</v>
      </c>
      <c r="AF495" s="75">
        <f t="shared" si="82"/>
        <v>1.2396999018179951</v>
      </c>
      <c r="AG495" s="75">
        <f>0.0526*Y495*Observaciones!$F494^1.218</f>
        <v>0</v>
      </c>
      <c r="AH495" s="75">
        <f>AG495*Constantes!$E$35</f>
        <v>0</v>
      </c>
      <c r="AI495" s="75">
        <f t="shared" si="83"/>
        <v>0</v>
      </c>
      <c r="AJ495" s="15"/>
      <c r="AK495" s="74">
        <v>489</v>
      </c>
      <c r="AL495" s="140">
        <f>ETo!$I494*((1-Constantes!$F$19)*ETo!$K494+ETo!$L494)</f>
        <v>1.7765955677225345</v>
      </c>
      <c r="AM495" s="75">
        <f>MIN(AL495*Constantes!$F$17,0.8*(AV494+Observaciones!$F494-AS495-AU495-Constantes!$D$14))</f>
        <v>1.1273579593360044</v>
      </c>
      <c r="AN495" s="75">
        <f>IF(Observaciones!$F494&gt;0.05*Constantes!$F$18,((Observaciones!$F494-0.05*Constantes!$F$18)^2)/(Observaciones!$F494+0.95*Constantes!$F$18),0)</f>
        <v>0</v>
      </c>
      <c r="AO495" s="75">
        <f>(AN495*Escenarios!$F$9*10000)/1000</f>
        <v>0</v>
      </c>
      <c r="AP495" s="75">
        <f>(Observaciones!$F494*Constantes!$F$28)/1000</f>
        <v>0</v>
      </c>
      <c r="AQ495" s="75">
        <f>(AL495*Constantes!$F$28)/1000</f>
        <v>1.7765955677225345</v>
      </c>
      <c r="AR495" s="75">
        <f t="shared" si="84"/>
        <v>0</v>
      </c>
      <c r="AS495" s="75">
        <f>IF(AR495&gt;Constantes!$F$29,1000*((AR495-Constantes!$F$29)/(Escenarios!$F$9*10000)),0)</f>
        <v>0</v>
      </c>
      <c r="AT495" s="75">
        <f>AQ495*1000/Escenarios!$F$9/10000+AM495</f>
        <v>1.1309111504714495</v>
      </c>
      <c r="AU495" s="75">
        <f>MAX(0,AV494+Observaciones!$F494-AS495-Constantes!$D$13)</f>
        <v>0</v>
      </c>
      <c r="AV495" s="75">
        <f>AV494+Observaciones!$F494-AS495-AT495-AU495-AW494</f>
        <v>24.363946184221515</v>
      </c>
      <c r="AW495" s="75">
        <f>MAX(0,(AV495-Constantes!$D$14)*(1-EXP(-Constantes!$D$22)))</f>
        <v>0.23217093052626508</v>
      </c>
      <c r="AX495" s="75">
        <f t="shared" si="85"/>
        <v>225.82263055625251</v>
      </c>
      <c r="AY495" s="75">
        <f>MAX(0,(AX495-Constantes!$D$13)*(1-EXP(-Constantes!$D$23)))</f>
        <v>1.0418080087655588</v>
      </c>
      <c r="AZ495" s="75">
        <f t="shared" si="86"/>
        <v>1.2739789392918239</v>
      </c>
      <c r="BA495" s="75">
        <f>0.0526*AS495*Observaciones!$F494^1.218</f>
        <v>0</v>
      </c>
      <c r="BB495" s="75">
        <f>BA495*Constantes!$F$35</f>
        <v>0</v>
      </c>
      <c r="BC495" s="75">
        <f t="shared" si="87"/>
        <v>0</v>
      </c>
      <c r="BD495" s="15"/>
      <c r="BE495" s="74">
        <v>489</v>
      </c>
      <c r="BF495" s="75">
        <f>0.0526*Observaciones!$F494^2.218</f>
        <v>0</v>
      </c>
      <c r="BG495" s="75">
        <f>IF(Observaciones!$F494&gt;0.05*$BK$7,((Observaciones!$F494-0.05*$BK$7)^2)/(Observaciones!$F494+0.95*$BK$7),0)</f>
        <v>0</v>
      </c>
      <c r="BH495" s="75">
        <f>0.0526*BG495*Observaciones!$F494^1.218</f>
        <v>0</v>
      </c>
      <c r="BI495" s="28"/>
      <c r="BJ495" s="28"/>
      <c r="BK495" s="103"/>
      <c r="BL495" s="38"/>
    </row>
    <row r="496" spans="2:64" s="2" customFormat="1">
      <c r="B496" s="37"/>
      <c r="C496" s="74">
        <v>490</v>
      </c>
      <c r="D496" s="140">
        <f>ETo!$I495*((1-Constantes!$D$19)*ETo!$K495+ETo!$L495)</f>
        <v>1.8339941685767547</v>
      </c>
      <c r="E496" s="75">
        <f>MIN(D496*Constantes!$D$17,0.8*(H495+Observaciones!$F495-F496-G496-Constantes!$D$14))</f>
        <v>1.1637808631771456</v>
      </c>
      <c r="F496" s="75">
        <f>IF(Observaciones!$F495&gt;0.05*Constantes!$D$18,((Observaciones!$F495-0.05*Constantes!$D$18)^2)/(Observaciones!$F495+0.95*Constantes!$D$18),0)</f>
        <v>0</v>
      </c>
      <c r="G496" s="75">
        <f>MAX(0,H495+Observaciones!$F495-F496-Constantes!$D$13)</f>
        <v>0</v>
      </c>
      <c r="H496" s="75">
        <f>H495+Observaciones!$F495-F496-E496-G496-I495</f>
        <v>21.3337226921943</v>
      </c>
      <c r="I496" s="75">
        <f>MAX(0,(H496-Constantes!$D$14)*(1-EXP(-Constantes!$D$22)))</f>
        <v>0.19045294826036141</v>
      </c>
      <c r="J496" s="75">
        <f t="shared" si="77"/>
        <v>213.41134665162724</v>
      </c>
      <c r="K496" s="75">
        <f>MAX(0,(J496-Constantes!$D$13)*(1-EXP(-Constantes!$D$23)))</f>
        <v>0.95607700856211719</v>
      </c>
      <c r="L496" s="75">
        <f t="shared" si="78"/>
        <v>1.1465299568224787</v>
      </c>
      <c r="M496" s="75">
        <f>0.0526*F496*Observaciones!$F495^1.218</f>
        <v>0</v>
      </c>
      <c r="N496" s="75">
        <f>M496*Constantes!$D$35</f>
        <v>0</v>
      </c>
      <c r="O496" s="75">
        <f t="shared" si="79"/>
        <v>0</v>
      </c>
      <c r="P496" s="15"/>
      <c r="Q496" s="74">
        <v>490</v>
      </c>
      <c r="R496" s="140">
        <f>ETo!$I495*((1-Constantes!$E$19)*ETo!$K495+ETo!$L495)</f>
        <v>1.8339941685767547</v>
      </c>
      <c r="S496" s="75">
        <f>MIN(R496*Constantes!$E$17,0.8*(AB495+Observaciones!$F495-Y496-AA496-Constantes!$D$14))</f>
        <v>1.1637808631771456</v>
      </c>
      <c r="T496" s="75">
        <f>IF(Observaciones!$F495&gt;0.05*Constantes!$E$18,((Observaciones!$F495-0.05*Constantes!$E$18)^2)/(Observaciones!$F495+0.95*Constantes!$E$18),0)</f>
        <v>0</v>
      </c>
      <c r="U496" s="75">
        <f>(T496*Escenarios!$E$9*10000)/1000</f>
        <v>0</v>
      </c>
      <c r="V496" s="75">
        <f>(Observaciones!$F495*Constantes!$E$28)/1000</f>
        <v>0</v>
      </c>
      <c r="W496" s="75">
        <f>(R496*Constantes!$E$28)/1000</f>
        <v>7.3359766743070187</v>
      </c>
      <c r="X496" s="75">
        <f t="shared" si="80"/>
        <v>0</v>
      </c>
      <c r="Y496" s="75">
        <f>IF(X496&gt;Constantes!$E$29,1000*((X496-Constantes!$E$29)/(Escenarios!$E$9*10000)),0)</f>
        <v>0</v>
      </c>
      <c r="Z496" s="75">
        <f>W496*1000/Escenarios!$E$9/10000+S496</f>
        <v>1.1784528165257595</v>
      </c>
      <c r="AA496" s="75">
        <f>MAX(0,AB495+Observaciones!$F495-Y496-Constantes!$D$13)</f>
        <v>0</v>
      </c>
      <c r="AB496" s="75">
        <f>AB495+Observaciones!$F495-Y496-Z496-AA496-AC495</f>
        <v>21.551145646546225</v>
      </c>
      <c r="AC496" s="75">
        <f>MAX(0,(AB496-Constantes!$D$14)*(1-EXP(-Constantes!$D$22)))</f>
        <v>0.19344627432285125</v>
      </c>
      <c r="AD496" s="75">
        <f t="shared" si="81"/>
        <v>222.66662902099932</v>
      </c>
      <c r="AE496" s="75">
        <f>MAX(0,(AD496-Constantes!$D$13)*(1-EXP(-Constantes!$D$23)))</f>
        <v>1.0200079137600759</v>
      </c>
      <c r="AF496" s="75">
        <f t="shared" si="82"/>
        <v>1.2134541880829273</v>
      </c>
      <c r="AG496" s="75">
        <f>0.0526*Y496*Observaciones!$F495^1.218</f>
        <v>0</v>
      </c>
      <c r="AH496" s="75">
        <f>AG496*Constantes!$E$35</f>
        <v>0</v>
      </c>
      <c r="AI496" s="75">
        <f t="shared" si="83"/>
        <v>0</v>
      </c>
      <c r="AJ496" s="15"/>
      <c r="AK496" s="74">
        <v>490</v>
      </c>
      <c r="AL496" s="140">
        <f>ETo!$I495*((1-Constantes!$F$19)*ETo!$K495+ETo!$L495)</f>
        <v>1.7883553335785372</v>
      </c>
      <c r="AM496" s="75">
        <f>MIN(AL496*Constantes!$F$17,0.8*(AV495+Observaciones!$F495-AS496-AU496-Constantes!$D$14))</f>
        <v>1.1348202461268508</v>
      </c>
      <c r="AN496" s="75">
        <f>IF(Observaciones!$F495&gt;0.05*Constantes!$F$18,((Observaciones!$F495-0.05*Constantes!$F$18)^2)/(Observaciones!$F495+0.95*Constantes!$F$18),0)</f>
        <v>0</v>
      </c>
      <c r="AO496" s="75">
        <f>(AN496*Escenarios!$F$9*10000)/1000</f>
        <v>0</v>
      </c>
      <c r="AP496" s="75">
        <f>(Observaciones!$F495*Constantes!$F$28)/1000</f>
        <v>0</v>
      </c>
      <c r="AQ496" s="75">
        <f>(AL496*Constantes!$F$28)/1000</f>
        <v>1.7883553335785372</v>
      </c>
      <c r="AR496" s="75">
        <f t="shared" si="84"/>
        <v>0</v>
      </c>
      <c r="AS496" s="75">
        <f>IF(AR496&gt;Constantes!$F$29,1000*((AR496-Constantes!$F$29)/(Escenarios!$F$9*10000)),0)</f>
        <v>0</v>
      </c>
      <c r="AT496" s="75">
        <f>AQ496*1000/Escenarios!$F$9/10000+AM496</f>
        <v>1.138396956794008</v>
      </c>
      <c r="AU496" s="75">
        <f>MAX(0,AV495+Observaciones!$F495-AS496-Constantes!$D$13)</f>
        <v>0</v>
      </c>
      <c r="AV496" s="75">
        <f>AV495+Observaciones!$F495-AS496-AT496-AU496-AW495</f>
        <v>22.993378296901241</v>
      </c>
      <c r="AW496" s="75">
        <f>MAX(0,(AV496-Constantes!$D$14)*(1-EXP(-Constantes!$D$22)))</f>
        <v>0.21330191740961452</v>
      </c>
      <c r="AX496" s="75">
        <f t="shared" si="85"/>
        <v>224.78082254748693</v>
      </c>
      <c r="AY496" s="75">
        <f>MAX(0,(AX496-Constantes!$D$13)*(1-EXP(-Constantes!$D$23)))</f>
        <v>1.0346117151912781</v>
      </c>
      <c r="AZ496" s="75">
        <f t="shared" si="86"/>
        <v>1.2479136326008926</v>
      </c>
      <c r="BA496" s="75">
        <f>0.0526*AS496*Observaciones!$F495^1.218</f>
        <v>0</v>
      </c>
      <c r="BB496" s="75">
        <f>BA496*Constantes!$F$35</f>
        <v>0</v>
      </c>
      <c r="BC496" s="75">
        <f t="shared" si="87"/>
        <v>0</v>
      </c>
      <c r="BD496" s="15"/>
      <c r="BE496" s="74">
        <v>490</v>
      </c>
      <c r="BF496" s="75">
        <f>0.0526*Observaciones!$F495^2.218</f>
        <v>0</v>
      </c>
      <c r="BG496" s="75">
        <f>IF(Observaciones!$F495&gt;0.05*$BK$7,((Observaciones!$F495-0.05*$BK$7)^2)/(Observaciones!$F495+0.95*$BK$7),0)</f>
        <v>0</v>
      </c>
      <c r="BH496" s="75">
        <f>0.0526*BG496*Observaciones!$F495^1.218</f>
        <v>0</v>
      </c>
      <c r="BI496" s="28"/>
      <c r="BJ496" s="28"/>
      <c r="BK496" s="103"/>
      <c r="BL496" s="38"/>
    </row>
    <row r="497" spans="2:64" s="2" customFormat="1">
      <c r="B497" s="37"/>
      <c r="C497" s="74">
        <v>491</v>
      </c>
      <c r="D497" s="140">
        <f>ETo!$I496*((1-Constantes!$D$19)*ETo!$K496+ETo!$L496)</f>
        <v>1.7712689815193718</v>
      </c>
      <c r="E497" s="75">
        <f>MIN(D497*Constantes!$D$17,0.8*(H496+Observaciones!$F496-F497-G497-Constantes!$D$14))</f>
        <v>1.1239779163699382</v>
      </c>
      <c r="F497" s="75">
        <f>IF(Observaciones!$F496&gt;0.05*Constantes!$D$18,((Observaciones!$F496-0.05*Constantes!$D$18)^2)/(Observaciones!$F496+0.95*Constantes!$D$18),0)</f>
        <v>0</v>
      </c>
      <c r="G497" s="75">
        <f>MAX(0,H496+Observaciones!$F496-F497-Constantes!$D$13)</f>
        <v>0</v>
      </c>
      <c r="H497" s="75">
        <f>H496+Observaciones!$F496-F497-E497-G497-I496</f>
        <v>20.019291827564</v>
      </c>
      <c r="I497" s="75">
        <f>MAX(0,(H497-Constantes!$D$14)*(1-EXP(-Constantes!$D$22)))</f>
        <v>0.17235679012394672</v>
      </c>
      <c r="J497" s="75">
        <f t="shared" si="77"/>
        <v>212.45526964306512</v>
      </c>
      <c r="K497" s="75">
        <f>MAX(0,(J497-Constantes!$D$13)*(1-EXP(-Constantes!$D$23)))</f>
        <v>0.94947290226292935</v>
      </c>
      <c r="L497" s="75">
        <f t="shared" si="78"/>
        <v>1.121829692386876</v>
      </c>
      <c r="M497" s="75">
        <f>0.0526*F497*Observaciones!$F496^1.218</f>
        <v>0</v>
      </c>
      <c r="N497" s="75">
        <f>M497*Constantes!$D$35</f>
        <v>0</v>
      </c>
      <c r="O497" s="75">
        <f t="shared" si="79"/>
        <v>0</v>
      </c>
      <c r="P497" s="15"/>
      <c r="Q497" s="74">
        <v>491</v>
      </c>
      <c r="R497" s="140">
        <f>ETo!$I496*((1-Constantes!$E$19)*ETo!$K496+ETo!$L496)</f>
        <v>1.7712689815193718</v>
      </c>
      <c r="S497" s="75">
        <f>MIN(R497*Constantes!$E$17,0.8*(AB496+Observaciones!$F496-Y497-AA497-Constantes!$D$14))</f>
        <v>1.1239779163699382</v>
      </c>
      <c r="T497" s="75">
        <f>IF(Observaciones!$F496&gt;0.05*Constantes!$E$18,((Observaciones!$F496-0.05*Constantes!$E$18)^2)/(Observaciones!$F496+0.95*Constantes!$E$18),0)</f>
        <v>0</v>
      </c>
      <c r="U497" s="75">
        <f>(T497*Escenarios!$E$9*10000)/1000</f>
        <v>0</v>
      </c>
      <c r="V497" s="75">
        <f>(Observaciones!$F496*Constantes!$E$28)/1000</f>
        <v>0</v>
      </c>
      <c r="W497" s="75">
        <f>(R497*Constantes!$E$28)/1000</f>
        <v>7.0850759260774874</v>
      </c>
      <c r="X497" s="75">
        <f t="shared" si="80"/>
        <v>0</v>
      </c>
      <c r="Y497" s="75">
        <f>IF(X497&gt;Constantes!$E$29,1000*((X497-Constantes!$E$29)/(Escenarios!$E$9*10000)),0)</f>
        <v>0</v>
      </c>
      <c r="Z497" s="75">
        <f>W497*1000/Escenarios!$E$9/10000+S497</f>
        <v>1.138148068222093</v>
      </c>
      <c r="AA497" s="75">
        <f>MAX(0,AB496+Observaciones!$F496-Y497-Constantes!$D$13)</f>
        <v>0</v>
      </c>
      <c r="AB497" s="75">
        <f>AB496+Observaciones!$F496-Y497-Z497-AA497-AC496</f>
        <v>20.219551304001278</v>
      </c>
      <c r="AC497" s="75">
        <f>MAX(0,(AB497-Constantes!$D$14)*(1-EXP(-Constantes!$D$22)))</f>
        <v>0.17511382151406391</v>
      </c>
      <c r="AD497" s="75">
        <f t="shared" si="81"/>
        <v>221.64662110723924</v>
      </c>
      <c r="AE497" s="75">
        <f>MAX(0,(AD497-Constantes!$D$13)*(1-EXP(-Constantes!$D$23)))</f>
        <v>1.0129622044415185</v>
      </c>
      <c r="AF497" s="75">
        <f t="shared" si="82"/>
        <v>1.1880760259555825</v>
      </c>
      <c r="AG497" s="75">
        <f>0.0526*Y497*Observaciones!$F496^1.218</f>
        <v>0</v>
      </c>
      <c r="AH497" s="75">
        <f>AG497*Constantes!$E$35</f>
        <v>0</v>
      </c>
      <c r="AI497" s="75">
        <f t="shared" si="83"/>
        <v>0</v>
      </c>
      <c r="AJ497" s="15"/>
      <c r="AK497" s="74">
        <v>491</v>
      </c>
      <c r="AL497" s="140">
        <f>ETo!$I496*((1-Constantes!$F$19)*ETo!$K496+ETo!$L496)</f>
        <v>1.7269564030618196</v>
      </c>
      <c r="AM497" s="75">
        <f>MIN(AL497*Constantes!$F$17,0.8*(AV496+Observaciones!$F496-AS497-AU497-Constantes!$D$14))</f>
        <v>1.0958588897718573</v>
      </c>
      <c r="AN497" s="75">
        <f>IF(Observaciones!$F496&gt;0.05*Constantes!$F$18,((Observaciones!$F496-0.05*Constantes!$F$18)^2)/(Observaciones!$F496+0.95*Constantes!$F$18),0)</f>
        <v>0</v>
      </c>
      <c r="AO497" s="75">
        <f>(AN497*Escenarios!$F$9*10000)/1000</f>
        <v>0</v>
      </c>
      <c r="AP497" s="75">
        <f>(Observaciones!$F496*Constantes!$F$28)/1000</f>
        <v>0</v>
      </c>
      <c r="AQ497" s="75">
        <f>(AL497*Constantes!$F$28)/1000</f>
        <v>1.7269564030618196</v>
      </c>
      <c r="AR497" s="75">
        <f t="shared" si="84"/>
        <v>0</v>
      </c>
      <c r="AS497" s="75">
        <f>IF(AR497&gt;Constantes!$F$29,1000*((AR497-Constantes!$F$29)/(Escenarios!$F$9*10000)),0)</f>
        <v>0</v>
      </c>
      <c r="AT497" s="75">
        <f>AQ497*1000/Escenarios!$F$9/10000+AM497</f>
        <v>1.099312802577981</v>
      </c>
      <c r="AU497" s="75">
        <f>MAX(0,AV496+Observaciones!$F496-AS497-Constantes!$D$13)</f>
        <v>0</v>
      </c>
      <c r="AV497" s="75">
        <f>AV496+Observaciones!$F496-AS497-AT497-AU497-AW496</f>
        <v>21.680763576913645</v>
      </c>
      <c r="AW497" s="75">
        <f>MAX(0,(AV497-Constantes!$D$14)*(1-EXP(-Constantes!$D$22)))</f>
        <v>0.19523076267317871</v>
      </c>
      <c r="AX497" s="75">
        <f t="shared" si="85"/>
        <v>223.74621083229565</v>
      </c>
      <c r="AY497" s="75">
        <f>MAX(0,(AX497-Constantes!$D$13)*(1-EXP(-Constantes!$D$23)))</f>
        <v>1.0274651300476982</v>
      </c>
      <c r="AZ497" s="75">
        <f t="shared" si="86"/>
        <v>1.2226958927208769</v>
      </c>
      <c r="BA497" s="75">
        <f>0.0526*AS497*Observaciones!$F496^1.218</f>
        <v>0</v>
      </c>
      <c r="BB497" s="75">
        <f>BA497*Constantes!$F$35</f>
        <v>0</v>
      </c>
      <c r="BC497" s="75">
        <f t="shared" si="87"/>
        <v>0</v>
      </c>
      <c r="BD497" s="15"/>
      <c r="BE497" s="74">
        <v>491</v>
      </c>
      <c r="BF497" s="75">
        <f>0.0526*Observaciones!$F496^2.218</f>
        <v>0</v>
      </c>
      <c r="BG497" s="75">
        <f>IF(Observaciones!$F496&gt;0.05*$BK$7,((Observaciones!$F496-0.05*$BK$7)^2)/(Observaciones!$F496+0.95*$BK$7),0)</f>
        <v>0</v>
      </c>
      <c r="BH497" s="75">
        <f>0.0526*BG497*Observaciones!$F496^1.218</f>
        <v>0</v>
      </c>
      <c r="BI497" s="28"/>
      <c r="BJ497" s="28"/>
      <c r="BK497" s="103"/>
      <c r="BL497" s="38"/>
    </row>
    <row r="498" spans="2:64" s="2" customFormat="1">
      <c r="B498" s="37"/>
      <c r="C498" s="74">
        <v>492</v>
      </c>
      <c r="D498" s="140">
        <f>ETo!$I497*((1-Constantes!$D$19)*ETo!$K497+ETo!$L497)</f>
        <v>1.8114726410001871</v>
      </c>
      <c r="E498" s="75">
        <f>MIN(D498*Constantes!$D$17,0.8*(H497+Observaciones!$F497-F498-G498-Constantes!$D$14))</f>
        <v>1.1494895839287138</v>
      </c>
      <c r="F498" s="75">
        <f>IF(Observaciones!$F497&gt;0.05*Constantes!$D$18,((Observaciones!$F497-0.05*Constantes!$D$18)^2)/(Observaciones!$F497+0.95*Constantes!$D$18),0)</f>
        <v>0</v>
      </c>
      <c r="G498" s="75">
        <f>MAX(0,H497+Observaciones!$F497-F498-Constantes!$D$13)</f>
        <v>0</v>
      </c>
      <c r="H498" s="75">
        <f>H497+Observaciones!$F497-F498-E498-G498-I497</f>
        <v>18.697445453511342</v>
      </c>
      <c r="I498" s="75">
        <f>MAX(0,(H498-Constantes!$D$14)*(1-EXP(-Constantes!$D$22)))</f>
        <v>0.15415854047798214</v>
      </c>
      <c r="J498" s="75">
        <f t="shared" si="77"/>
        <v>211.5057967408022</v>
      </c>
      <c r="K498" s="75">
        <f>MAX(0,(J498-Constantes!$D$13)*(1-EXP(-Constantes!$D$23)))</f>
        <v>0.94291441385813746</v>
      </c>
      <c r="L498" s="75">
        <f t="shared" si="78"/>
        <v>1.0970729543361195</v>
      </c>
      <c r="M498" s="75">
        <f>0.0526*F498*Observaciones!$F497^1.218</f>
        <v>0</v>
      </c>
      <c r="N498" s="75">
        <f>M498*Constantes!$D$35</f>
        <v>0</v>
      </c>
      <c r="O498" s="75">
        <f t="shared" si="79"/>
        <v>0</v>
      </c>
      <c r="P498" s="15"/>
      <c r="Q498" s="74">
        <v>492</v>
      </c>
      <c r="R498" s="140">
        <f>ETo!$I497*((1-Constantes!$E$19)*ETo!$K497+ETo!$L497)</f>
        <v>1.8114726410001871</v>
      </c>
      <c r="S498" s="75">
        <f>MIN(R498*Constantes!$E$17,0.8*(AB497+Observaciones!$F497-Y498-AA498-Constantes!$D$14))</f>
        <v>1.1494895839287138</v>
      </c>
      <c r="T498" s="75">
        <f>IF(Observaciones!$F497&gt;0.05*Constantes!$E$18,((Observaciones!$F497-0.05*Constantes!$E$18)^2)/(Observaciones!$F497+0.95*Constantes!$E$18),0)</f>
        <v>0</v>
      </c>
      <c r="U498" s="75">
        <f>(T498*Escenarios!$E$9*10000)/1000</f>
        <v>0</v>
      </c>
      <c r="V498" s="75">
        <f>(Observaciones!$F497*Constantes!$E$28)/1000</f>
        <v>0</v>
      </c>
      <c r="W498" s="75">
        <f>(R498*Constantes!$E$28)/1000</f>
        <v>7.2458905640007485</v>
      </c>
      <c r="X498" s="75">
        <f t="shared" si="80"/>
        <v>0</v>
      </c>
      <c r="Y498" s="75">
        <f>IF(X498&gt;Constantes!$E$29,1000*((X498-Constantes!$E$29)/(Escenarios!$E$9*10000)),0)</f>
        <v>0</v>
      </c>
      <c r="Z498" s="75">
        <f>W498*1000/Escenarios!$E$9/10000+S498</f>
        <v>1.1639813650567152</v>
      </c>
      <c r="AA498" s="75">
        <f>MAX(0,AB497+Observaciones!$F497-Y498-Constantes!$D$13)</f>
        <v>0</v>
      </c>
      <c r="AB498" s="75">
        <f>AB497+Observaciones!$F497-Y498-Z498-AA498-AC497</f>
        <v>18.880456117430501</v>
      </c>
      <c r="AC498" s="75">
        <f>MAX(0,(AB498-Constantes!$D$14)*(1-EXP(-Constantes!$D$22)))</f>
        <v>0.15667810236902371</v>
      </c>
      <c r="AD498" s="75">
        <f t="shared" si="81"/>
        <v>220.63365890279772</v>
      </c>
      <c r="AE498" s="75">
        <f>MAX(0,(AD498-Constantes!$D$13)*(1-EXP(-Constantes!$D$23)))</f>
        <v>1.0059651633922286</v>
      </c>
      <c r="AF498" s="75">
        <f t="shared" si="82"/>
        <v>1.1626432657612524</v>
      </c>
      <c r="AG498" s="75">
        <f>0.0526*Y498*Observaciones!$F497^1.218</f>
        <v>0</v>
      </c>
      <c r="AH498" s="75">
        <f>AG498*Constantes!$E$35</f>
        <v>0</v>
      </c>
      <c r="AI498" s="75">
        <f t="shared" si="83"/>
        <v>0</v>
      </c>
      <c r="AJ498" s="15"/>
      <c r="AK498" s="74">
        <v>492</v>
      </c>
      <c r="AL498" s="140">
        <f>ETo!$I497*((1-Constantes!$F$19)*ETo!$K497+ETo!$L497)</f>
        <v>1.7662183353788303</v>
      </c>
      <c r="AM498" s="75">
        <f>MIN(AL498*Constantes!$F$17,0.8*(AV497+Observaciones!$F497-AS498-AU498-Constantes!$D$14))</f>
        <v>1.1207729741592423</v>
      </c>
      <c r="AN498" s="75">
        <f>IF(Observaciones!$F497&gt;0.05*Constantes!$F$18,((Observaciones!$F497-0.05*Constantes!$F$18)^2)/(Observaciones!$F497+0.95*Constantes!$F$18),0)</f>
        <v>0</v>
      </c>
      <c r="AO498" s="75">
        <f>(AN498*Escenarios!$F$9*10000)/1000</f>
        <v>0</v>
      </c>
      <c r="AP498" s="75">
        <f>(Observaciones!$F497*Constantes!$F$28)/1000</f>
        <v>0</v>
      </c>
      <c r="AQ498" s="75">
        <f>(AL498*Constantes!$F$28)/1000</f>
        <v>1.7662183353788303</v>
      </c>
      <c r="AR498" s="75">
        <f t="shared" si="84"/>
        <v>0</v>
      </c>
      <c r="AS498" s="75">
        <f>IF(AR498&gt;Constantes!$F$29,1000*((AR498-Constantes!$F$29)/(Escenarios!$F$9*10000)),0)</f>
        <v>0</v>
      </c>
      <c r="AT498" s="75">
        <f>AQ498*1000/Escenarios!$F$9/10000+AM498</f>
        <v>1.1243054108299999</v>
      </c>
      <c r="AU498" s="75">
        <f>MAX(0,AV497+Observaciones!$F497-AS498-Constantes!$D$13)</f>
        <v>0</v>
      </c>
      <c r="AV498" s="75">
        <f>AV497+Observaciones!$F497-AS498-AT498-AU498-AW497</f>
        <v>20.361227403410464</v>
      </c>
      <c r="AW498" s="75">
        <f>MAX(0,(AV498-Constantes!$D$14)*(1-EXP(-Constantes!$D$22)))</f>
        <v>0.17706431824085836</v>
      </c>
      <c r="AX498" s="75">
        <f t="shared" si="85"/>
        <v>222.71874570224796</v>
      </c>
      <c r="AY498" s="75">
        <f>MAX(0,(AX498-Constantes!$D$13)*(1-EXP(-Constantes!$D$23)))</f>
        <v>1.0203679099736074</v>
      </c>
      <c r="AZ498" s="75">
        <f t="shared" si="86"/>
        <v>1.1974322282144658</v>
      </c>
      <c r="BA498" s="75">
        <f>0.0526*AS498*Observaciones!$F497^1.218</f>
        <v>0</v>
      </c>
      <c r="BB498" s="75">
        <f>BA498*Constantes!$F$35</f>
        <v>0</v>
      </c>
      <c r="BC498" s="75">
        <f t="shared" si="87"/>
        <v>0</v>
      </c>
      <c r="BD498" s="15"/>
      <c r="BE498" s="74">
        <v>492</v>
      </c>
      <c r="BF498" s="75">
        <f>0.0526*Observaciones!$F497^2.218</f>
        <v>0</v>
      </c>
      <c r="BG498" s="75">
        <f>IF(Observaciones!$F497&gt;0.05*$BK$7,((Observaciones!$F497-0.05*$BK$7)^2)/(Observaciones!$F497+0.95*$BK$7),0)</f>
        <v>0</v>
      </c>
      <c r="BH498" s="75">
        <f>0.0526*BG498*Observaciones!$F497^1.218</f>
        <v>0</v>
      </c>
      <c r="BI498" s="28"/>
      <c r="BJ498" s="28"/>
      <c r="BK498" s="103"/>
      <c r="BL498" s="38"/>
    </row>
    <row r="499" spans="2:64" s="2" customFormat="1">
      <c r="B499" s="37"/>
      <c r="C499" s="74">
        <v>493</v>
      </c>
      <c r="D499" s="140">
        <f>ETo!$I498*((1-Constantes!$D$19)*ETo!$K498+ETo!$L498)</f>
        <v>1.7514650505569584</v>
      </c>
      <c r="E499" s="75">
        <f>MIN(D499*Constantes!$D$17,0.8*(H498+Observaciones!$F498-F499-G499-Constantes!$D$14))</f>
        <v>1.1114111174865897</v>
      </c>
      <c r="F499" s="75">
        <f>IF(Observaciones!$F498&gt;0.05*Constantes!$D$18,((Observaciones!$F498-0.05*Constantes!$D$18)^2)/(Observaciones!$F498+0.95*Constantes!$D$18),0)</f>
        <v>0</v>
      </c>
      <c r="G499" s="75">
        <f>MAX(0,H498+Observaciones!$F498-F499-Constantes!$D$13)</f>
        <v>0</v>
      </c>
      <c r="H499" s="75">
        <f>H498+Observaciones!$F498-F499-E499-G499-I498</f>
        <v>17.43187579554677</v>
      </c>
      <c r="I499" s="75">
        <f>MAX(0,(H499-Constantes!$D$14)*(1-EXP(-Constantes!$D$22)))</f>
        <v>0.13673506901254553</v>
      </c>
      <c r="J499" s="75">
        <f t="shared" si="77"/>
        <v>210.56288232694405</v>
      </c>
      <c r="K499" s="75">
        <f>MAX(0,(J499-Constantes!$D$13)*(1-EXP(-Constantes!$D$23)))</f>
        <v>0.93640122824192773</v>
      </c>
      <c r="L499" s="75">
        <f t="shared" si="78"/>
        <v>1.0731362972544733</v>
      </c>
      <c r="M499" s="75">
        <f>0.0526*F499*Observaciones!$F498^1.218</f>
        <v>0</v>
      </c>
      <c r="N499" s="75">
        <f>M499*Constantes!$D$35</f>
        <v>0</v>
      </c>
      <c r="O499" s="75">
        <f t="shared" si="79"/>
        <v>0</v>
      </c>
      <c r="P499" s="15"/>
      <c r="Q499" s="74">
        <v>493</v>
      </c>
      <c r="R499" s="140">
        <f>ETo!$I498*((1-Constantes!$E$19)*ETo!$K498+ETo!$L498)</f>
        <v>1.7514650505569584</v>
      </c>
      <c r="S499" s="75">
        <f>MIN(R499*Constantes!$E$17,0.8*(AB498+Observaciones!$F498-Y499-AA499-Constantes!$D$14))</f>
        <v>1.1114111174865897</v>
      </c>
      <c r="T499" s="75">
        <f>IF(Observaciones!$F498&gt;0.05*Constantes!$E$18,((Observaciones!$F498-0.05*Constantes!$E$18)^2)/(Observaciones!$F498+0.95*Constantes!$E$18),0)</f>
        <v>0</v>
      </c>
      <c r="U499" s="75">
        <f>(T499*Escenarios!$E$9*10000)/1000</f>
        <v>0</v>
      </c>
      <c r="V499" s="75">
        <f>(Observaciones!$F498*Constantes!$E$28)/1000</f>
        <v>0</v>
      </c>
      <c r="W499" s="75">
        <f>(R499*Constantes!$E$28)/1000</f>
        <v>7.0058602022278338</v>
      </c>
      <c r="X499" s="75">
        <f t="shared" si="80"/>
        <v>0</v>
      </c>
      <c r="Y499" s="75">
        <f>IF(X499&gt;Constantes!$E$29,1000*((X499-Constantes!$E$29)/(Escenarios!$E$9*10000)),0)</f>
        <v>0</v>
      </c>
      <c r="Z499" s="75">
        <f>W499*1000/Escenarios!$E$9/10000+S499</f>
        <v>1.1254228378910454</v>
      </c>
      <c r="AA499" s="75">
        <f>MAX(0,AB498+Observaciones!$F498-Y499-Constantes!$D$13)</f>
        <v>0</v>
      </c>
      <c r="AB499" s="75">
        <f>AB498+Observaciones!$F498-Y499-Z499-AA499-AC498</f>
        <v>17.598355177170433</v>
      </c>
      <c r="AC499" s="75">
        <f>MAX(0,(AB499-Constantes!$D$14)*(1-EXP(-Constantes!$D$22)))</f>
        <v>0.13902703985512133</v>
      </c>
      <c r="AD499" s="75">
        <f t="shared" si="81"/>
        <v>219.62769373940549</v>
      </c>
      <c r="AE499" s="75">
        <f>MAX(0,(AD499-Constantes!$D$13)*(1-EXP(-Constantes!$D$23)))</f>
        <v>0.99901645443591391</v>
      </c>
      <c r="AF499" s="75">
        <f t="shared" si="82"/>
        <v>1.1380434942910354</v>
      </c>
      <c r="AG499" s="75">
        <f>0.0526*Y499*Observaciones!$F498^1.218</f>
        <v>0</v>
      </c>
      <c r="AH499" s="75">
        <f>AG499*Constantes!$E$35</f>
        <v>0</v>
      </c>
      <c r="AI499" s="75">
        <f t="shared" si="83"/>
        <v>0</v>
      </c>
      <c r="AJ499" s="15"/>
      <c r="AK499" s="74">
        <v>493</v>
      </c>
      <c r="AL499" s="140">
        <f>ETo!$I498*((1-Constantes!$F$19)*ETo!$K498+ETo!$L498)</f>
        <v>1.7074817536118456</v>
      </c>
      <c r="AM499" s="75">
        <f>MIN(AL499*Constantes!$F$17,0.8*(AV498+Observaciones!$F498-AS499-AU499-Constantes!$D$14))</f>
        <v>1.0835010400385883</v>
      </c>
      <c r="AN499" s="75">
        <f>IF(Observaciones!$F498&gt;0.05*Constantes!$F$18,((Observaciones!$F498-0.05*Constantes!$F$18)^2)/(Observaciones!$F498+0.95*Constantes!$F$18),0)</f>
        <v>0</v>
      </c>
      <c r="AO499" s="75">
        <f>(AN499*Escenarios!$F$9*10000)/1000</f>
        <v>0</v>
      </c>
      <c r="AP499" s="75">
        <f>(Observaciones!$F498*Constantes!$F$28)/1000</f>
        <v>0</v>
      </c>
      <c r="AQ499" s="75">
        <f>(AL499*Constantes!$F$28)/1000</f>
        <v>1.7074817536118456</v>
      </c>
      <c r="AR499" s="75">
        <f t="shared" si="84"/>
        <v>0</v>
      </c>
      <c r="AS499" s="75">
        <f>IF(AR499&gt;Constantes!$F$29,1000*((AR499-Constantes!$F$29)/(Escenarios!$F$9*10000)),0)</f>
        <v>0</v>
      </c>
      <c r="AT499" s="75">
        <f>AQ499*1000/Escenarios!$F$9/10000+AM499</f>
        <v>1.0869160035458119</v>
      </c>
      <c r="AU499" s="75">
        <f>MAX(0,AV498+Observaciones!$F498-AS499-Constantes!$D$13)</f>
        <v>0</v>
      </c>
      <c r="AV499" s="75">
        <f>AV498+Observaciones!$F498-AS499-AT499-AU499-AW498</f>
        <v>19.097247081623792</v>
      </c>
      <c r="AW499" s="75">
        <f>MAX(0,(AV499-Constantes!$D$14)*(1-EXP(-Constantes!$D$22)))</f>
        <v>0.15966272763624234</v>
      </c>
      <c r="AX499" s="75">
        <f t="shared" si="85"/>
        <v>221.69837779227436</v>
      </c>
      <c r="AY499" s="75">
        <f>MAX(0,(AX499-Constantes!$D$13)*(1-EXP(-Constantes!$D$23)))</f>
        <v>1.0133197139795627</v>
      </c>
      <c r="AZ499" s="75">
        <f t="shared" si="86"/>
        <v>1.172982441615805</v>
      </c>
      <c r="BA499" s="75">
        <f>0.0526*AS499*Observaciones!$F498^1.218</f>
        <v>0</v>
      </c>
      <c r="BB499" s="75">
        <f>BA499*Constantes!$F$35</f>
        <v>0</v>
      </c>
      <c r="BC499" s="75">
        <f t="shared" si="87"/>
        <v>0</v>
      </c>
      <c r="BD499" s="15"/>
      <c r="BE499" s="74">
        <v>493</v>
      </c>
      <c r="BF499" s="75">
        <f>0.0526*Observaciones!$F498^2.218</f>
        <v>0</v>
      </c>
      <c r="BG499" s="75">
        <f>IF(Observaciones!$F498&gt;0.05*$BK$7,((Observaciones!$F498-0.05*$BK$7)^2)/(Observaciones!$F498+0.95*$BK$7),0)</f>
        <v>0</v>
      </c>
      <c r="BH499" s="75">
        <f>0.0526*BG499*Observaciones!$F498^1.218</f>
        <v>0</v>
      </c>
      <c r="BI499" s="28"/>
      <c r="BJ499" s="28"/>
      <c r="BK499" s="103"/>
      <c r="BL499" s="38"/>
    </row>
    <row r="500" spans="2:64" s="2" customFormat="1">
      <c r="B500" s="37"/>
      <c r="C500" s="74">
        <v>494</v>
      </c>
      <c r="D500" s="140">
        <f>ETo!$I499*((1-Constantes!$D$19)*ETo!$K499+ETo!$L499)</f>
        <v>1.7654935424859031</v>
      </c>
      <c r="E500" s="75">
        <f>MIN(D500*Constantes!$D$17,0.8*(H499+Observaciones!$F499-F500-G500-Constantes!$D$14))</f>
        <v>1.1203130489789948</v>
      </c>
      <c r="F500" s="75">
        <f>IF(Observaciones!$F499&gt;0.05*Constantes!$D$18,((Observaciones!$F499-0.05*Constantes!$D$18)^2)/(Observaciones!$F499+0.95*Constantes!$D$18),0)</f>
        <v>0</v>
      </c>
      <c r="G500" s="75">
        <f>MAX(0,H499+Observaciones!$F499-F500-Constantes!$D$13)</f>
        <v>0</v>
      </c>
      <c r="H500" s="75">
        <f>H499+Observaciones!$F499-F500-E500-G500-I499</f>
        <v>16.374827677555228</v>
      </c>
      <c r="I500" s="75">
        <f>MAX(0,(H500-Constantes!$D$14)*(1-EXP(-Constantes!$D$22)))</f>
        <v>0.12218237520741747</v>
      </c>
      <c r="J500" s="75">
        <f t="shared" ref="J500:J563" si="88">J499+G500-K499</f>
        <v>209.62648109870213</v>
      </c>
      <c r="K500" s="75">
        <f>MAX(0,(J500-Constantes!$D$13)*(1-EXP(-Constantes!$D$23)))</f>
        <v>0.92993303248508152</v>
      </c>
      <c r="L500" s="75">
        <f t="shared" ref="L500:L563" si="89">F500+I500+K500</f>
        <v>1.052115407692499</v>
      </c>
      <c r="M500" s="75">
        <f>0.0526*F500*Observaciones!$F499^1.218</f>
        <v>0</v>
      </c>
      <c r="N500" s="75">
        <f>M500*Constantes!$D$35</f>
        <v>0</v>
      </c>
      <c r="O500" s="75">
        <f t="shared" ref="O500:O563" si="90">N500*1000000/(L500/1000*10000)</f>
        <v>0</v>
      </c>
      <c r="P500" s="15"/>
      <c r="Q500" s="74">
        <v>494</v>
      </c>
      <c r="R500" s="140">
        <f>ETo!$I499*((1-Constantes!$E$19)*ETo!$K499+ETo!$L499)</f>
        <v>1.7654935424859031</v>
      </c>
      <c r="S500" s="75">
        <f>MIN(R500*Constantes!$E$17,0.8*(AB499+Observaciones!$F499-Y500-AA500-Constantes!$D$14))</f>
        <v>1.1203130489789948</v>
      </c>
      <c r="T500" s="75">
        <f>IF(Observaciones!$F499&gt;0.05*Constantes!$E$18,((Observaciones!$F499-0.05*Constantes!$E$18)^2)/(Observaciones!$F499+0.95*Constantes!$E$18),0)</f>
        <v>0</v>
      </c>
      <c r="U500" s="75">
        <f>(T500*Escenarios!$E$9*10000)/1000</f>
        <v>0</v>
      </c>
      <c r="V500" s="75">
        <f>(Observaciones!$F499*Constantes!$E$28)/1000</f>
        <v>0.8</v>
      </c>
      <c r="W500" s="75">
        <f>(R500*Constantes!$E$28)/1000</f>
        <v>7.0619741699436123</v>
      </c>
      <c r="X500" s="75">
        <f t="shared" si="80"/>
        <v>0</v>
      </c>
      <c r="Y500" s="75">
        <f>IF(X500&gt;Constantes!$E$29,1000*((X500-Constantes!$E$29)/(Escenarios!$E$9*10000)),0)</f>
        <v>0</v>
      </c>
      <c r="Z500" s="75">
        <f>W500*1000/Escenarios!$E$9/10000+S500</f>
        <v>1.1344369973188819</v>
      </c>
      <c r="AA500" s="75">
        <f>MAX(0,AB499+Observaciones!$F499-Y500-Constantes!$D$13)</f>
        <v>0</v>
      </c>
      <c r="AB500" s="75">
        <f>AB499+Observaciones!$F499-Y500-Z500-AA500-AC499</f>
        <v>16.524891139996427</v>
      </c>
      <c r="AC500" s="75">
        <f>MAX(0,(AB500-Constantes!$D$14)*(1-EXP(-Constantes!$D$22)))</f>
        <v>0.12424834323959516</v>
      </c>
      <c r="AD500" s="75">
        <f t="shared" si="81"/>
        <v>218.62867728496957</v>
      </c>
      <c r="AE500" s="75">
        <f>MAX(0,(AD500-Constantes!$D$13)*(1-EXP(-Constantes!$D$23)))</f>
        <v>0.99211574371842159</v>
      </c>
      <c r="AF500" s="75">
        <f t="shared" si="82"/>
        <v>1.1163640869580167</v>
      </c>
      <c r="AG500" s="75">
        <f>0.0526*Y500*Observaciones!$F499^1.218</f>
        <v>0</v>
      </c>
      <c r="AH500" s="75">
        <f>AG500*Constantes!$E$35</f>
        <v>0</v>
      </c>
      <c r="AI500" s="75">
        <f t="shared" si="83"/>
        <v>0</v>
      </c>
      <c r="AJ500" s="15"/>
      <c r="AK500" s="74">
        <v>494</v>
      </c>
      <c r="AL500" s="140">
        <f>ETo!$I499*((1-Constantes!$F$19)*ETo!$K499+ETo!$L499)</f>
        <v>1.7211406642305946</v>
      </c>
      <c r="AM500" s="75">
        <f>MIN(AL500*Constantes!$F$17,0.8*(AV499+Observaciones!$F499-AS500-AU500-Constantes!$D$14))</f>
        <v>1.0921684497077713</v>
      </c>
      <c r="AN500" s="75">
        <f>IF(Observaciones!$F499&gt;0.05*Constantes!$F$18,((Observaciones!$F499-0.05*Constantes!$F$18)^2)/(Observaciones!$F499+0.95*Constantes!$F$18),0)</f>
        <v>0</v>
      </c>
      <c r="AO500" s="75">
        <f>(AN500*Escenarios!$F$9*10000)/1000</f>
        <v>0</v>
      </c>
      <c r="AP500" s="75">
        <f>(Observaciones!$F499*Constantes!$F$28)/1000</f>
        <v>0.2</v>
      </c>
      <c r="AQ500" s="75">
        <f>(AL500*Constantes!$F$28)/1000</f>
        <v>1.7211406642305946</v>
      </c>
      <c r="AR500" s="75">
        <f t="shared" si="84"/>
        <v>0</v>
      </c>
      <c r="AS500" s="75">
        <f>IF(AR500&gt;Constantes!$F$29,1000*((AR500-Constantes!$F$29)/(Escenarios!$F$9*10000)),0)</f>
        <v>0</v>
      </c>
      <c r="AT500" s="75">
        <f>AQ500*1000/Escenarios!$F$9/10000+AM500</f>
        <v>1.0956107310362324</v>
      </c>
      <c r="AU500" s="75">
        <f>MAX(0,AV499+Observaciones!$F499-AS500-Constantes!$D$13)</f>
        <v>0</v>
      </c>
      <c r="AV500" s="75">
        <f>AV499+Observaciones!$F499-AS500-AT500-AU500-AW499</f>
        <v>18.041973622951318</v>
      </c>
      <c r="AW500" s="75">
        <f>MAX(0,(AV500-Constantes!$D$14)*(1-EXP(-Constantes!$D$22)))</f>
        <v>0.1451344660903835</v>
      </c>
      <c r="AX500" s="75">
        <f t="shared" si="85"/>
        <v>220.68505807829479</v>
      </c>
      <c r="AY500" s="75">
        <f>MAX(0,(AX500-Constantes!$D$13)*(1-EXP(-Constantes!$D$23)))</f>
        <v>1.0063202034315073</v>
      </c>
      <c r="AZ500" s="75">
        <f t="shared" si="86"/>
        <v>1.1514546695218908</v>
      </c>
      <c r="BA500" s="75">
        <f>0.0526*AS500*Observaciones!$F499^1.218</f>
        <v>0</v>
      </c>
      <c r="BB500" s="75">
        <f>BA500*Constantes!$F$35</f>
        <v>0</v>
      </c>
      <c r="BC500" s="75">
        <f t="shared" si="87"/>
        <v>0</v>
      </c>
      <c r="BD500" s="15"/>
      <c r="BE500" s="74">
        <v>494</v>
      </c>
      <c r="BF500" s="75">
        <f>0.0526*Observaciones!$F499^2.218</f>
        <v>1.4813929535417848E-3</v>
      </c>
      <c r="BG500" s="75">
        <f>IF(Observaciones!$F499&gt;0.05*$BK$7,((Observaciones!$F499-0.05*$BK$7)^2)/(Observaciones!$F499+0.95*$BK$7),0)</f>
        <v>0</v>
      </c>
      <c r="BH500" s="75">
        <f>0.0526*BG500*Observaciones!$F499^1.218</f>
        <v>0</v>
      </c>
      <c r="BI500" s="28"/>
      <c r="BJ500" s="28"/>
      <c r="BK500" s="103"/>
      <c r="BL500" s="38"/>
    </row>
    <row r="501" spans="2:64" s="2" customFormat="1">
      <c r="B501" s="37"/>
      <c r="C501" s="74">
        <v>495</v>
      </c>
      <c r="D501" s="140">
        <f>ETo!$I500*((1-Constantes!$D$19)*ETo!$K500+ETo!$L500)</f>
        <v>1.7755285961916745</v>
      </c>
      <c r="E501" s="75">
        <f>MIN(D501*Constantes!$D$17,0.8*(H500+Observaciones!$F500-F501-G501-Constantes!$D$14))</f>
        <v>1.1266809009950101</v>
      </c>
      <c r="F501" s="75">
        <f>IF(Observaciones!$F500&gt;0.05*Constantes!$D$18,((Observaciones!$F500-0.05*Constantes!$D$18)^2)/(Observaciones!$F500+0.95*Constantes!$D$18),0)</f>
        <v>0</v>
      </c>
      <c r="G501" s="75">
        <f>MAX(0,H500+Observaciones!$F500-F501-Constantes!$D$13)</f>
        <v>0</v>
      </c>
      <c r="H501" s="75">
        <f>H500+Observaciones!$F500-F501-E501-G501-I500</f>
        <v>15.1259644013528</v>
      </c>
      <c r="I501" s="75">
        <f>MAX(0,(H501-Constantes!$D$14)*(1-EXP(-Constantes!$D$22)))</f>
        <v>0.10498890543654708</v>
      </c>
      <c r="J501" s="75">
        <f t="shared" si="88"/>
        <v>208.69654806621705</v>
      </c>
      <c r="K501" s="75">
        <f>MAX(0,(J501-Constantes!$D$13)*(1-EXP(-Constantes!$D$23)))</f>
        <v>0.92350951581993979</v>
      </c>
      <c r="L501" s="75">
        <f t="shared" si="89"/>
        <v>1.0284984212564869</v>
      </c>
      <c r="M501" s="75">
        <f>0.0526*F501*Observaciones!$F500^1.218</f>
        <v>0</v>
      </c>
      <c r="N501" s="75">
        <f>M501*Constantes!$D$35</f>
        <v>0</v>
      </c>
      <c r="O501" s="75">
        <f t="shared" si="90"/>
        <v>0</v>
      </c>
      <c r="P501" s="15"/>
      <c r="Q501" s="74">
        <v>495</v>
      </c>
      <c r="R501" s="140">
        <f>ETo!$I500*((1-Constantes!$E$19)*ETo!$K500+ETo!$L500)</f>
        <v>1.7755285961916745</v>
      </c>
      <c r="S501" s="75">
        <f>MIN(R501*Constantes!$E$17,0.8*(AB500+Observaciones!$F500-Y501-AA501-Constantes!$D$14))</f>
        <v>1.1266809009950101</v>
      </c>
      <c r="T501" s="75">
        <f>IF(Observaciones!$F500&gt;0.05*Constantes!$E$18,((Observaciones!$F500-0.05*Constantes!$E$18)^2)/(Observaciones!$F500+0.95*Constantes!$E$18),0)</f>
        <v>0</v>
      </c>
      <c r="U501" s="75">
        <f>(T501*Escenarios!$E$9*10000)/1000</f>
        <v>0</v>
      </c>
      <c r="V501" s="75">
        <f>(Observaciones!$F500*Constantes!$E$28)/1000</f>
        <v>0</v>
      </c>
      <c r="W501" s="75">
        <f>(R501*Constantes!$E$28)/1000</f>
        <v>7.1021143847666979</v>
      </c>
      <c r="X501" s="75">
        <f t="shared" si="80"/>
        <v>0</v>
      </c>
      <c r="Y501" s="75">
        <f>IF(X501&gt;Constantes!$E$29,1000*((X501-Constantes!$E$29)/(Escenarios!$E$9*10000)),0)</f>
        <v>0</v>
      </c>
      <c r="Z501" s="75">
        <f>W501*1000/Escenarios!$E$9/10000+S501</f>
        <v>1.1408851297645435</v>
      </c>
      <c r="AA501" s="75">
        <f>MAX(0,AB500+Observaciones!$F500-Y501-Constantes!$D$13)</f>
        <v>0</v>
      </c>
      <c r="AB501" s="75">
        <f>AB500+Observaciones!$F500-Y501-Z501-AA501-AC500</f>
        <v>15.259757666992289</v>
      </c>
      <c r="AC501" s="75">
        <f>MAX(0,(AB501-Constantes!$D$14)*(1-EXP(-Constantes!$D$22)))</f>
        <v>0.10683087686140443</v>
      </c>
      <c r="AD501" s="75">
        <f t="shared" si="81"/>
        <v>217.63656154125115</v>
      </c>
      <c r="AE501" s="75">
        <f>MAX(0,(AD501-Constantes!$D$13)*(1-EXP(-Constantes!$D$23)))</f>
        <v>0.98526269969169811</v>
      </c>
      <c r="AF501" s="75">
        <f t="shared" si="82"/>
        <v>1.0920935765531026</v>
      </c>
      <c r="AG501" s="75">
        <f>0.0526*Y501*Observaciones!$F500^1.218</f>
        <v>0</v>
      </c>
      <c r="AH501" s="75">
        <f>AG501*Constantes!$E$35</f>
        <v>0</v>
      </c>
      <c r="AI501" s="75">
        <f t="shared" si="83"/>
        <v>0</v>
      </c>
      <c r="AJ501" s="15"/>
      <c r="AK501" s="74">
        <v>495</v>
      </c>
      <c r="AL501" s="140">
        <f>ETo!$I500*((1-Constantes!$F$19)*ETo!$K500+ETo!$L500)</f>
        <v>1.7309025274836594</v>
      </c>
      <c r="AM501" s="75">
        <f>MIN(AL501*Constantes!$F$17,0.8*(AV500+Observaciones!$F500-AS501-AU501-Constantes!$D$14))</f>
        <v>1.0983629457631676</v>
      </c>
      <c r="AN501" s="75">
        <f>IF(Observaciones!$F500&gt;0.05*Constantes!$F$18,((Observaciones!$F500-0.05*Constantes!$F$18)^2)/(Observaciones!$F500+0.95*Constantes!$F$18),0)</f>
        <v>0</v>
      </c>
      <c r="AO501" s="75">
        <f>(AN501*Escenarios!$F$9*10000)/1000</f>
        <v>0</v>
      </c>
      <c r="AP501" s="75">
        <f>(Observaciones!$F500*Constantes!$F$28)/1000</f>
        <v>0</v>
      </c>
      <c r="AQ501" s="75">
        <f>(AL501*Constantes!$F$28)/1000</f>
        <v>1.7309025274836594</v>
      </c>
      <c r="AR501" s="75">
        <f t="shared" si="84"/>
        <v>0</v>
      </c>
      <c r="AS501" s="75">
        <f>IF(AR501&gt;Constantes!$F$29,1000*((AR501-Constantes!$F$29)/(Escenarios!$F$9*10000)),0)</f>
        <v>0</v>
      </c>
      <c r="AT501" s="75">
        <f>AQ501*1000/Escenarios!$F$9/10000+AM501</f>
        <v>1.1018247508181349</v>
      </c>
      <c r="AU501" s="75">
        <f>MAX(0,AV500+Observaciones!$F500-AS501-Constantes!$D$13)</f>
        <v>0</v>
      </c>
      <c r="AV501" s="75">
        <f>AV500+Observaciones!$F500-AS501-AT501-AU501-AW500</f>
        <v>16.795014406042799</v>
      </c>
      <c r="AW501" s="75">
        <f>MAX(0,(AV501-Constantes!$D$14)*(1-EXP(-Constantes!$D$22)))</f>
        <v>0.12796721006647452</v>
      </c>
      <c r="AX501" s="75">
        <f t="shared" si="85"/>
        <v>219.67873787486329</v>
      </c>
      <c r="AY501" s="75">
        <f>MAX(0,(AX501-Constantes!$D$13)*(1-EXP(-Constantes!$D$23)))</f>
        <v>0.99936904203450116</v>
      </c>
      <c r="AZ501" s="75">
        <f t="shared" si="86"/>
        <v>1.1273362521009758</v>
      </c>
      <c r="BA501" s="75">
        <f>0.0526*AS501*Observaciones!$F500^1.218</f>
        <v>0</v>
      </c>
      <c r="BB501" s="75">
        <f>BA501*Constantes!$F$35</f>
        <v>0</v>
      </c>
      <c r="BC501" s="75">
        <f t="shared" si="87"/>
        <v>0</v>
      </c>
      <c r="BD501" s="15"/>
      <c r="BE501" s="74">
        <v>495</v>
      </c>
      <c r="BF501" s="75">
        <f>0.0526*Observaciones!$F500^2.218</f>
        <v>0</v>
      </c>
      <c r="BG501" s="75">
        <f>IF(Observaciones!$F500&gt;0.05*$BK$7,((Observaciones!$F500-0.05*$BK$7)^2)/(Observaciones!$F500+0.95*$BK$7),0)</f>
        <v>0</v>
      </c>
      <c r="BH501" s="75">
        <f>0.0526*BG501*Observaciones!$F500^1.218</f>
        <v>0</v>
      </c>
      <c r="BI501" s="28"/>
      <c r="BJ501" s="28"/>
      <c r="BK501" s="103"/>
      <c r="BL501" s="38"/>
    </row>
    <row r="502" spans="2:64" s="2" customFormat="1">
      <c r="B502" s="37"/>
      <c r="C502" s="74">
        <v>496</v>
      </c>
      <c r="D502" s="140">
        <f>ETo!$I501*((1-Constantes!$D$19)*ETo!$K501+ETo!$L501)</f>
        <v>1.7618378256356746</v>
      </c>
      <c r="E502" s="75">
        <f>MIN(D502*Constantes!$D$17,0.8*(H501+Observaciones!$F501-F502-G502-Constantes!$D$14))</f>
        <v>1.117993274257578</v>
      </c>
      <c r="F502" s="75">
        <f>IF(Observaciones!$F501&gt;0.05*Constantes!$D$18,((Observaciones!$F501-0.05*Constantes!$D$18)^2)/(Observaciones!$F501+0.95*Constantes!$D$18),0)</f>
        <v>0</v>
      </c>
      <c r="G502" s="75">
        <f>MAX(0,H501+Observaciones!$F501-F502-Constantes!$D$13)</f>
        <v>0</v>
      </c>
      <c r="H502" s="75">
        <f>H501+Observaciones!$F501-F502-E502-G502-I501</f>
        <v>13.902982221658673</v>
      </c>
      <c r="I502" s="75">
        <f>MAX(0,(H502-Constantes!$D$14)*(1-EXP(-Constantes!$D$22)))</f>
        <v>8.8151748369342364E-2</v>
      </c>
      <c r="J502" s="75">
        <f t="shared" si="88"/>
        <v>207.7730385503971</v>
      </c>
      <c r="K502" s="75">
        <f>MAX(0,(J502-Constantes!$D$13)*(1-EXP(-Constantes!$D$23)))</f>
        <v>0.91713036962547279</v>
      </c>
      <c r="L502" s="75">
        <f t="shared" si="89"/>
        <v>1.005282117994815</v>
      </c>
      <c r="M502" s="75">
        <f>0.0526*F502*Observaciones!$F501^1.218</f>
        <v>0</v>
      </c>
      <c r="N502" s="75">
        <f>M502*Constantes!$D$35</f>
        <v>0</v>
      </c>
      <c r="O502" s="75">
        <f t="shared" si="90"/>
        <v>0</v>
      </c>
      <c r="P502" s="15"/>
      <c r="Q502" s="74">
        <v>496</v>
      </c>
      <c r="R502" s="140">
        <f>ETo!$I501*((1-Constantes!$E$19)*ETo!$K501+ETo!$L501)</f>
        <v>1.7618378256356746</v>
      </c>
      <c r="S502" s="75">
        <f>MIN(R502*Constantes!$E$17,0.8*(AB501+Observaciones!$F501-Y502-AA502-Constantes!$D$14))</f>
        <v>1.117993274257578</v>
      </c>
      <c r="T502" s="75">
        <f>IF(Observaciones!$F501&gt;0.05*Constantes!$E$18,((Observaciones!$F501-0.05*Constantes!$E$18)^2)/(Observaciones!$F501+0.95*Constantes!$E$18),0)</f>
        <v>0</v>
      </c>
      <c r="U502" s="75">
        <f>(T502*Escenarios!$E$9*10000)/1000</f>
        <v>0</v>
      </c>
      <c r="V502" s="75">
        <f>(Observaciones!$F501*Constantes!$E$28)/1000</f>
        <v>0</v>
      </c>
      <c r="W502" s="75">
        <f>(R502*Constantes!$E$28)/1000</f>
        <v>7.0473513025426984</v>
      </c>
      <c r="X502" s="75">
        <f t="shared" si="80"/>
        <v>0</v>
      </c>
      <c r="Y502" s="75">
        <f>IF(X502&gt;Constantes!$E$29,1000*((X502-Constantes!$E$29)/(Escenarios!$E$9*10000)),0)</f>
        <v>0</v>
      </c>
      <c r="Z502" s="75">
        <f>W502*1000/Escenarios!$E$9/10000+S502</f>
        <v>1.1320879768626635</v>
      </c>
      <c r="AA502" s="75">
        <f>MAX(0,AB501+Observaciones!$F501-Y502-Constantes!$D$13)</f>
        <v>0</v>
      </c>
      <c r="AB502" s="75">
        <f>AB501+Observaciones!$F501-Y502-Z502-AA502-AC501</f>
        <v>14.02083881326822</v>
      </c>
      <c r="AC502" s="75">
        <f>MAX(0,(AB502-Constantes!$D$14)*(1-EXP(-Constantes!$D$22)))</f>
        <v>8.9774314893436485E-2</v>
      </c>
      <c r="AD502" s="75">
        <f t="shared" si="81"/>
        <v>216.65129884155945</v>
      </c>
      <c r="AE502" s="75">
        <f>MAX(0,(AD502-Constantes!$D$13)*(1-EXP(-Constantes!$D$23)))</f>
        <v>0.97845699309785938</v>
      </c>
      <c r="AF502" s="75">
        <f t="shared" si="82"/>
        <v>1.068231307991296</v>
      </c>
      <c r="AG502" s="75">
        <f>0.0526*Y502*Observaciones!$F501^1.218</f>
        <v>0</v>
      </c>
      <c r="AH502" s="75">
        <f>AG502*Constantes!$E$35</f>
        <v>0</v>
      </c>
      <c r="AI502" s="75">
        <f t="shared" si="83"/>
        <v>0</v>
      </c>
      <c r="AJ502" s="15"/>
      <c r="AK502" s="74">
        <v>496</v>
      </c>
      <c r="AL502" s="140">
        <f>ETo!$I501*((1-Constantes!$F$19)*ETo!$K501+ETo!$L501)</f>
        <v>1.7174601265372782</v>
      </c>
      <c r="AM502" s="75">
        <f>MIN(AL502*Constantes!$F$17,0.8*(AV501+Observaciones!$F501-AS502-AU502-Constantes!$D$14))</f>
        <v>1.089832924651545</v>
      </c>
      <c r="AN502" s="75">
        <f>IF(Observaciones!$F501&gt;0.05*Constantes!$F$18,((Observaciones!$F501-0.05*Constantes!$F$18)^2)/(Observaciones!$F501+0.95*Constantes!$F$18),0)</f>
        <v>0</v>
      </c>
      <c r="AO502" s="75">
        <f>(AN502*Escenarios!$F$9*10000)/1000</f>
        <v>0</v>
      </c>
      <c r="AP502" s="75">
        <f>(Observaciones!$F501*Constantes!$F$28)/1000</f>
        <v>0</v>
      </c>
      <c r="AQ502" s="75">
        <f>(AL502*Constantes!$F$28)/1000</f>
        <v>1.7174601265372782</v>
      </c>
      <c r="AR502" s="75">
        <f t="shared" si="84"/>
        <v>0</v>
      </c>
      <c r="AS502" s="75">
        <f>IF(AR502&gt;Constantes!$F$29,1000*((AR502-Constantes!$F$29)/(Escenarios!$F$9*10000)),0)</f>
        <v>0</v>
      </c>
      <c r="AT502" s="75">
        <f>AQ502*1000/Escenarios!$F$9/10000+AM502</f>
        <v>1.0932678449046196</v>
      </c>
      <c r="AU502" s="75">
        <f>MAX(0,AV501+Observaciones!$F501-AS502-Constantes!$D$13)</f>
        <v>0</v>
      </c>
      <c r="AV502" s="75">
        <f>AV501+Observaciones!$F501-AS502-AT502-AU502-AW501</f>
        <v>15.573779351071705</v>
      </c>
      <c r="AW502" s="75">
        <f>MAX(0,(AV502-Constantes!$D$14)*(1-EXP(-Constantes!$D$22)))</f>
        <v>0.11115410618161874</v>
      </c>
      <c r="AX502" s="75">
        <f t="shared" si="85"/>
        <v>218.6793688328288</v>
      </c>
      <c r="AY502" s="75">
        <f>MAX(0,(AX502-Constantes!$D$13)*(1-EXP(-Constantes!$D$23)))</f>
        <v>0.99246589581656297</v>
      </c>
      <c r="AZ502" s="75">
        <f t="shared" si="86"/>
        <v>1.1036200019981817</v>
      </c>
      <c r="BA502" s="75">
        <f>0.0526*AS502*Observaciones!$F501^1.218</f>
        <v>0</v>
      </c>
      <c r="BB502" s="75">
        <f>BA502*Constantes!$F$35</f>
        <v>0</v>
      </c>
      <c r="BC502" s="75">
        <f t="shared" si="87"/>
        <v>0</v>
      </c>
      <c r="BD502" s="15"/>
      <c r="BE502" s="74">
        <v>496</v>
      </c>
      <c r="BF502" s="75">
        <f>0.0526*Observaciones!$F501^2.218</f>
        <v>0</v>
      </c>
      <c r="BG502" s="75">
        <f>IF(Observaciones!$F501&gt;0.05*$BK$7,((Observaciones!$F501-0.05*$BK$7)^2)/(Observaciones!$F501+0.95*$BK$7),0)</f>
        <v>0</v>
      </c>
      <c r="BH502" s="75">
        <f>0.0526*BG502*Observaciones!$F501^1.218</f>
        <v>0</v>
      </c>
      <c r="BI502" s="28"/>
      <c r="BJ502" s="28"/>
      <c r="BK502" s="103"/>
      <c r="BL502" s="38"/>
    </row>
    <row r="503" spans="2:64" s="2" customFormat="1">
      <c r="B503" s="37"/>
      <c r="C503" s="74">
        <v>497</v>
      </c>
      <c r="D503" s="140">
        <f>ETo!$I502*((1-Constantes!$D$19)*ETo!$K502+ETo!$L502)</f>
        <v>1.7131176425736558</v>
      </c>
      <c r="E503" s="75">
        <f>MIN(D503*Constantes!$D$17,0.8*(H502+Observaciones!$F502-F503-G503-Constantes!$D$14))</f>
        <v>1.0870773544201306</v>
      </c>
      <c r="F503" s="75">
        <f>IF(Observaciones!$F502&gt;0.05*Constantes!$D$18,((Observaciones!$F502-0.05*Constantes!$D$18)^2)/(Observaciones!$F502+0.95*Constantes!$D$18),0)</f>
        <v>0</v>
      </c>
      <c r="G503" s="75">
        <f>MAX(0,H502+Observaciones!$F502-F503-Constantes!$D$13)</f>
        <v>0</v>
      </c>
      <c r="H503" s="75">
        <f>H502+Observaciones!$F502-F503-E503-G503-I502</f>
        <v>12.727753118869199</v>
      </c>
      <c r="I503" s="75">
        <f>MAX(0,(H503-Constantes!$D$14)*(1-EXP(-Constantes!$D$22)))</f>
        <v>7.1972022023235341E-2</v>
      </c>
      <c r="J503" s="75">
        <f t="shared" si="88"/>
        <v>206.85590818077162</v>
      </c>
      <c r="K503" s="75">
        <f>MAX(0,(J503-Constantes!$D$13)*(1-EXP(-Constantes!$D$23)))</f>
        <v>0.91079528741245186</v>
      </c>
      <c r="L503" s="75">
        <f t="shared" si="89"/>
        <v>0.98276730943568724</v>
      </c>
      <c r="M503" s="75">
        <f>0.0526*F503*Observaciones!$F502^1.218</f>
        <v>0</v>
      </c>
      <c r="N503" s="75">
        <f>M503*Constantes!$D$35</f>
        <v>0</v>
      </c>
      <c r="O503" s="75">
        <f t="shared" si="90"/>
        <v>0</v>
      </c>
      <c r="P503" s="15"/>
      <c r="Q503" s="74">
        <v>497</v>
      </c>
      <c r="R503" s="140">
        <f>ETo!$I502*((1-Constantes!$E$19)*ETo!$K502+ETo!$L502)</f>
        <v>1.7131176425736558</v>
      </c>
      <c r="S503" s="75">
        <f>MIN(R503*Constantes!$E$17,0.8*(AB502+Observaciones!$F502-Y503-AA503-Constantes!$D$14))</f>
        <v>1.0870773544201306</v>
      </c>
      <c r="T503" s="75">
        <f>IF(Observaciones!$F502&gt;0.05*Constantes!$E$18,((Observaciones!$F502-0.05*Constantes!$E$18)^2)/(Observaciones!$F502+0.95*Constantes!$E$18),0)</f>
        <v>0</v>
      </c>
      <c r="U503" s="75">
        <f>(T503*Escenarios!$E$9*10000)/1000</f>
        <v>0</v>
      </c>
      <c r="V503" s="75">
        <f>(Observaciones!$F502*Constantes!$E$28)/1000</f>
        <v>0</v>
      </c>
      <c r="W503" s="75">
        <f>(R503*Constantes!$E$28)/1000</f>
        <v>6.8524705702946234</v>
      </c>
      <c r="X503" s="75">
        <f t="shared" si="80"/>
        <v>0</v>
      </c>
      <c r="Y503" s="75">
        <f>IF(X503&gt;Constantes!$E$29,1000*((X503-Constantes!$E$29)/(Escenarios!$E$9*10000)),0)</f>
        <v>0</v>
      </c>
      <c r="Z503" s="75">
        <f>W503*1000/Escenarios!$E$9/10000+S503</f>
        <v>1.1007822955607198</v>
      </c>
      <c r="AA503" s="75">
        <f>MAX(0,AB502+Observaciones!$F502-Y503-Constantes!$D$13)</f>
        <v>0</v>
      </c>
      <c r="AB503" s="75">
        <f>AB502+Observaciones!$F502-Y503-Z503-AA503-AC502</f>
        <v>12.830282202814065</v>
      </c>
      <c r="AC503" s="75">
        <f>MAX(0,(AB503-Constantes!$D$14)*(1-EXP(-Constantes!$D$22)))</f>
        <v>7.3383570219929486E-2</v>
      </c>
      <c r="AD503" s="75">
        <f t="shared" si="81"/>
        <v>215.67284184846159</v>
      </c>
      <c r="AE503" s="75">
        <f>MAX(0,(AD503-Constantes!$D$13)*(1-EXP(-Constantes!$D$23)))</f>
        <v>0.97169829695337184</v>
      </c>
      <c r="AF503" s="75">
        <f t="shared" si="82"/>
        <v>1.0450818671733013</v>
      </c>
      <c r="AG503" s="75">
        <f>0.0526*Y503*Observaciones!$F502^1.218</f>
        <v>0</v>
      </c>
      <c r="AH503" s="75">
        <f>AG503*Constantes!$E$35</f>
        <v>0</v>
      </c>
      <c r="AI503" s="75">
        <f t="shared" si="83"/>
        <v>0</v>
      </c>
      <c r="AJ503" s="15"/>
      <c r="AK503" s="74">
        <v>497</v>
      </c>
      <c r="AL503" s="140">
        <f>ETo!$I502*((1-Constantes!$F$19)*ETo!$K502+ETo!$L502)</f>
        <v>1.6697719509869353</v>
      </c>
      <c r="AM503" s="75">
        <f>MIN(AL503*Constantes!$F$17,0.8*(AV502+Observaciones!$F502-AS503-AU503-Constantes!$D$14))</f>
        <v>1.0595718763580326</v>
      </c>
      <c r="AN503" s="75">
        <f>IF(Observaciones!$F502&gt;0.05*Constantes!$F$18,((Observaciones!$F502-0.05*Constantes!$F$18)^2)/(Observaciones!$F502+0.95*Constantes!$F$18),0)</f>
        <v>0</v>
      </c>
      <c r="AO503" s="75">
        <f>(AN503*Escenarios!$F$9*10000)/1000</f>
        <v>0</v>
      </c>
      <c r="AP503" s="75">
        <f>(Observaciones!$F502*Constantes!$F$28)/1000</f>
        <v>0</v>
      </c>
      <c r="AQ503" s="75">
        <f>(AL503*Constantes!$F$28)/1000</f>
        <v>1.6697719509869353</v>
      </c>
      <c r="AR503" s="75">
        <f t="shared" si="84"/>
        <v>0</v>
      </c>
      <c r="AS503" s="75">
        <f>IF(AR503&gt;Constantes!$F$29,1000*((AR503-Constantes!$F$29)/(Escenarios!$F$9*10000)),0)</f>
        <v>0</v>
      </c>
      <c r="AT503" s="75">
        <f>AQ503*1000/Escenarios!$F$9/10000+AM503</f>
        <v>1.0629114202600065</v>
      </c>
      <c r="AU503" s="75">
        <f>MAX(0,AV502+Observaciones!$F502-AS503-Constantes!$D$13)</f>
        <v>0</v>
      </c>
      <c r="AV503" s="75">
        <f>AV502+Observaciones!$F502-AS503-AT503-AU503-AW502</f>
        <v>14.39971382463008</v>
      </c>
      <c r="AW503" s="75">
        <f>MAX(0,(AV503-Constantes!$D$14)*(1-EXP(-Constantes!$D$22)))</f>
        <v>9.4990399134937092E-2</v>
      </c>
      <c r="AX503" s="75">
        <f t="shared" si="85"/>
        <v>217.68690293701223</v>
      </c>
      <c r="AY503" s="75">
        <f>MAX(0,(AX503-Constantes!$D$13)*(1-EXP(-Constantes!$D$23)))</f>
        <v>0.98561043311262375</v>
      </c>
      <c r="AZ503" s="75">
        <f t="shared" si="86"/>
        <v>1.0806008322475609</v>
      </c>
      <c r="BA503" s="75">
        <f>0.0526*AS503*Observaciones!$F502^1.218</f>
        <v>0</v>
      </c>
      <c r="BB503" s="75">
        <f>BA503*Constantes!$F$35</f>
        <v>0</v>
      </c>
      <c r="BC503" s="75">
        <f t="shared" si="87"/>
        <v>0</v>
      </c>
      <c r="BD503" s="15"/>
      <c r="BE503" s="74">
        <v>497</v>
      </c>
      <c r="BF503" s="75">
        <f>0.0526*Observaciones!$F502^2.218</f>
        <v>0</v>
      </c>
      <c r="BG503" s="75">
        <f>IF(Observaciones!$F502&gt;0.05*$BK$7,((Observaciones!$F502-0.05*$BK$7)^2)/(Observaciones!$F502+0.95*$BK$7),0)</f>
        <v>0</v>
      </c>
      <c r="BH503" s="75">
        <f>0.0526*BG503*Observaciones!$F502^1.218</f>
        <v>0</v>
      </c>
      <c r="BI503" s="28"/>
      <c r="BJ503" s="28"/>
      <c r="BK503" s="103"/>
      <c r="BL503" s="38"/>
    </row>
    <row r="504" spans="2:64" s="2" customFormat="1">
      <c r="B504" s="37"/>
      <c r="C504" s="74">
        <v>498</v>
      </c>
      <c r="D504" s="140">
        <f>ETo!$I503*((1-Constantes!$D$19)*ETo!$K503+ETo!$L503)</f>
        <v>1.6786775669810758</v>
      </c>
      <c r="E504" s="75">
        <f>MIN(D504*Constantes!$D$17,0.8*(H503+Observaciones!$F503-F504-G504-Constantes!$D$14))</f>
        <v>1.0652230314414906</v>
      </c>
      <c r="F504" s="75">
        <f>IF(Observaciones!$F503&gt;0.05*Constantes!$D$18,((Observaciones!$F503-0.05*Constantes!$D$18)^2)/(Observaciones!$F503+0.95*Constantes!$D$18),0)</f>
        <v>0</v>
      </c>
      <c r="G504" s="75">
        <f>MAX(0,H503+Observaciones!$F503-F504-Constantes!$D$13)</f>
        <v>0</v>
      </c>
      <c r="H504" s="75">
        <f>H503+Observaciones!$F503-F504-E504-G504-I503</f>
        <v>11.590558065404473</v>
      </c>
      <c r="I504" s="75">
        <f>MAX(0,(H504-Constantes!$D$14)*(1-EXP(-Constantes!$D$22)))</f>
        <v>5.6315921673496271E-2</v>
      </c>
      <c r="J504" s="75">
        <f t="shared" si="88"/>
        <v>205.94511289335918</v>
      </c>
      <c r="K504" s="75">
        <f>MAX(0,(J504-Constantes!$D$13)*(1-EXP(-Constantes!$D$23)))</f>
        <v>0.90450396480872419</v>
      </c>
      <c r="L504" s="75">
        <f t="shared" si="89"/>
        <v>0.9608198864822205</v>
      </c>
      <c r="M504" s="75">
        <f>0.0526*F504*Observaciones!$F503^1.218</f>
        <v>0</v>
      </c>
      <c r="N504" s="75">
        <f>M504*Constantes!$D$35</f>
        <v>0</v>
      </c>
      <c r="O504" s="75">
        <f t="shared" si="90"/>
        <v>0</v>
      </c>
      <c r="P504" s="15"/>
      <c r="Q504" s="74">
        <v>498</v>
      </c>
      <c r="R504" s="140">
        <f>ETo!$I503*((1-Constantes!$E$19)*ETo!$K503+ETo!$L503)</f>
        <v>1.6786775669810758</v>
      </c>
      <c r="S504" s="75">
        <f>MIN(R504*Constantes!$E$17,0.8*(AB503+Observaciones!$F503-Y504-AA504-Constantes!$D$14))</f>
        <v>1.0652230314414906</v>
      </c>
      <c r="T504" s="75">
        <f>IF(Observaciones!$F503&gt;0.05*Constantes!$E$18,((Observaciones!$F503-0.05*Constantes!$E$18)^2)/(Observaciones!$F503+0.95*Constantes!$E$18),0)</f>
        <v>0</v>
      </c>
      <c r="U504" s="75">
        <f>(T504*Escenarios!$E$9*10000)/1000</f>
        <v>0</v>
      </c>
      <c r="V504" s="75">
        <f>(Observaciones!$F503*Constantes!$E$28)/1000</f>
        <v>0</v>
      </c>
      <c r="W504" s="75">
        <f>(R504*Constantes!$E$28)/1000</f>
        <v>6.7147102679243034</v>
      </c>
      <c r="X504" s="75">
        <f t="shared" si="80"/>
        <v>0</v>
      </c>
      <c r="Y504" s="75">
        <f>IF(X504&gt;Constantes!$E$29,1000*((X504-Constantes!$E$29)/(Escenarios!$E$9*10000)),0)</f>
        <v>0</v>
      </c>
      <c r="Z504" s="75">
        <f>W504*1000/Escenarios!$E$9/10000+S504</f>
        <v>1.0786524519773391</v>
      </c>
      <c r="AA504" s="75">
        <f>MAX(0,AB503+Observaciones!$F503-Y504-Constantes!$D$13)</f>
        <v>0</v>
      </c>
      <c r="AB504" s="75">
        <f>AB503+Observaciones!$F503-Y504-Z504-AA504-AC503</f>
        <v>11.678246180616796</v>
      </c>
      <c r="AC504" s="75">
        <f>MAX(0,(AB504-Constantes!$D$14)*(1-EXP(-Constantes!$D$22)))</f>
        <v>5.7523149868044687E-2</v>
      </c>
      <c r="AD504" s="75">
        <f t="shared" si="81"/>
        <v>214.70114355150821</v>
      </c>
      <c r="AE504" s="75">
        <f>MAX(0,(AD504-Constantes!$D$13)*(1-EXP(-Constantes!$D$23)))</f>
        <v>0.96498628653334195</v>
      </c>
      <c r="AF504" s="75">
        <f t="shared" si="82"/>
        <v>1.0225094364013867</v>
      </c>
      <c r="AG504" s="75">
        <f>0.0526*Y504*Observaciones!$F503^1.218</f>
        <v>0</v>
      </c>
      <c r="AH504" s="75">
        <f>AG504*Constantes!$E$35</f>
        <v>0</v>
      </c>
      <c r="AI504" s="75">
        <f t="shared" si="83"/>
        <v>0</v>
      </c>
      <c r="AJ504" s="15"/>
      <c r="AK504" s="74">
        <v>498</v>
      </c>
      <c r="AL504" s="140">
        <f>ETo!$I503*((1-Constantes!$F$19)*ETo!$K503+ETo!$L503)</f>
        <v>1.6360627015873306</v>
      </c>
      <c r="AM504" s="75">
        <f>MIN(AL504*Constantes!$F$17,0.8*(AV503+Observaciones!$F503-AS504-AU504-Constantes!$D$14))</f>
        <v>1.0381813070555306</v>
      </c>
      <c r="AN504" s="75">
        <f>IF(Observaciones!$F503&gt;0.05*Constantes!$F$18,((Observaciones!$F503-0.05*Constantes!$F$18)^2)/(Observaciones!$F503+0.95*Constantes!$F$18),0)</f>
        <v>0</v>
      </c>
      <c r="AO504" s="75">
        <f>(AN504*Escenarios!$F$9*10000)/1000</f>
        <v>0</v>
      </c>
      <c r="AP504" s="75">
        <f>(Observaciones!$F503*Constantes!$F$28)/1000</f>
        <v>0</v>
      </c>
      <c r="AQ504" s="75">
        <f>(AL504*Constantes!$F$28)/1000</f>
        <v>1.6360627015873306</v>
      </c>
      <c r="AR504" s="75">
        <f t="shared" si="84"/>
        <v>0</v>
      </c>
      <c r="AS504" s="75">
        <f>IF(AR504&gt;Constantes!$F$29,1000*((AR504-Constantes!$F$29)/(Escenarios!$F$9*10000)),0)</f>
        <v>0</v>
      </c>
      <c r="AT504" s="75">
        <f>AQ504*1000/Escenarios!$F$9/10000+AM504</f>
        <v>1.0414534324587053</v>
      </c>
      <c r="AU504" s="75">
        <f>MAX(0,AV503+Observaciones!$F503-AS504-Constantes!$D$13)</f>
        <v>0</v>
      </c>
      <c r="AV504" s="75">
        <f>AV503+Observaciones!$F503-AS504-AT504-AU504-AW503</f>
        <v>13.263269993036436</v>
      </c>
      <c r="AW504" s="75">
        <f>MAX(0,(AV504-Constantes!$D$14)*(1-EXP(-Constantes!$D$22)))</f>
        <v>7.9344641078688272E-2</v>
      </c>
      <c r="AX504" s="75">
        <f t="shared" si="85"/>
        <v>216.70129250389962</v>
      </c>
      <c r="AY504" s="75">
        <f>MAX(0,(AX504-Constantes!$D$13)*(1-EXP(-Constantes!$D$23)))</f>
        <v>0.97880232454859339</v>
      </c>
      <c r="AZ504" s="75">
        <f t="shared" si="86"/>
        <v>1.0581469656272817</v>
      </c>
      <c r="BA504" s="75">
        <f>0.0526*AS504*Observaciones!$F503^1.218</f>
        <v>0</v>
      </c>
      <c r="BB504" s="75">
        <f>BA504*Constantes!$F$35</f>
        <v>0</v>
      </c>
      <c r="BC504" s="75">
        <f t="shared" si="87"/>
        <v>0</v>
      </c>
      <c r="BD504" s="15"/>
      <c r="BE504" s="74">
        <v>498</v>
      </c>
      <c r="BF504" s="75">
        <f>0.0526*Observaciones!$F503^2.218</f>
        <v>0</v>
      </c>
      <c r="BG504" s="75">
        <f>IF(Observaciones!$F503&gt;0.05*$BK$7,((Observaciones!$F503-0.05*$BK$7)^2)/(Observaciones!$F503+0.95*$BK$7),0)</f>
        <v>0</v>
      </c>
      <c r="BH504" s="75">
        <f>0.0526*BG504*Observaciones!$F503^1.218</f>
        <v>0</v>
      </c>
      <c r="BI504" s="28"/>
      <c r="BJ504" s="28"/>
      <c r="BK504" s="103"/>
      <c r="BL504" s="38"/>
    </row>
    <row r="505" spans="2:64" s="2" customFormat="1">
      <c r="B505" s="37"/>
      <c r="C505" s="74">
        <v>499</v>
      </c>
      <c r="D505" s="140">
        <f>ETo!$I504*((1-Constantes!$D$19)*ETo!$K504+ETo!$L504)</f>
        <v>1.6696465366818041</v>
      </c>
      <c r="E505" s="75">
        <f>MIN(D505*Constantes!$D$17,0.8*(H504+Observaciones!$F504-F505-G505-Constantes!$D$14))</f>
        <v>1.0594922933523823</v>
      </c>
      <c r="F505" s="75">
        <f>IF(Observaciones!$F504&gt;0.05*Constantes!$D$18,((Observaciones!$F504-0.05*Constantes!$D$18)^2)/(Observaciones!$F504+0.95*Constantes!$D$18),0)</f>
        <v>0</v>
      </c>
      <c r="G505" s="75">
        <f>MAX(0,H504+Observaciones!$F504-F505-Constantes!$D$13)</f>
        <v>0</v>
      </c>
      <c r="H505" s="75">
        <f>H504+Observaciones!$F504-F505-E505-G505-I504</f>
        <v>10.474749850378593</v>
      </c>
      <c r="I505" s="75">
        <f>MAX(0,(H505-Constantes!$D$14)*(1-EXP(-Constantes!$D$22)))</f>
        <v>4.0954260248497597E-2</v>
      </c>
      <c r="J505" s="75">
        <f t="shared" si="88"/>
        <v>205.04060892855045</v>
      </c>
      <c r="K505" s="75">
        <f>MAX(0,(J505-Constantes!$D$13)*(1-EXP(-Constantes!$D$23)))</f>
        <v>0.89825609954458885</v>
      </c>
      <c r="L505" s="75">
        <f t="shared" si="89"/>
        <v>0.93921035979308642</v>
      </c>
      <c r="M505" s="75">
        <f>0.0526*F505*Observaciones!$F504^1.218</f>
        <v>0</v>
      </c>
      <c r="N505" s="75">
        <f>M505*Constantes!$D$35</f>
        <v>0</v>
      </c>
      <c r="O505" s="75">
        <f t="shared" si="90"/>
        <v>0</v>
      </c>
      <c r="P505" s="15"/>
      <c r="Q505" s="74">
        <v>499</v>
      </c>
      <c r="R505" s="140">
        <f>ETo!$I504*((1-Constantes!$E$19)*ETo!$K504+ETo!$L504)</f>
        <v>1.6696465366818041</v>
      </c>
      <c r="S505" s="75">
        <f>MIN(R505*Constantes!$E$17,0.8*(AB504+Observaciones!$F504-Y505-AA505-Constantes!$D$14))</f>
        <v>1.0594922933523823</v>
      </c>
      <c r="T505" s="75">
        <f>IF(Observaciones!$F504&gt;0.05*Constantes!$E$18,((Observaciones!$F504-0.05*Constantes!$E$18)^2)/(Observaciones!$F504+0.95*Constantes!$E$18),0)</f>
        <v>0</v>
      </c>
      <c r="U505" s="75">
        <f>(T505*Escenarios!$E$9*10000)/1000</f>
        <v>0</v>
      </c>
      <c r="V505" s="75">
        <f>(Observaciones!$F504*Constantes!$E$28)/1000</f>
        <v>0</v>
      </c>
      <c r="W505" s="75">
        <f>(R505*Constantes!$E$28)/1000</f>
        <v>6.6785861467272163</v>
      </c>
      <c r="X505" s="75">
        <f t="shared" si="80"/>
        <v>0</v>
      </c>
      <c r="Y505" s="75">
        <f>IF(X505&gt;Constantes!$E$29,1000*((X505-Constantes!$E$29)/(Escenarios!$E$9*10000)),0)</f>
        <v>0</v>
      </c>
      <c r="Z505" s="75">
        <f>W505*1000/Escenarios!$E$9/10000+S505</f>
        <v>1.0728494656458367</v>
      </c>
      <c r="AA505" s="75">
        <f>MAX(0,AB504+Observaciones!$F504-Y505-Constantes!$D$13)</f>
        <v>0</v>
      </c>
      <c r="AB505" s="75">
        <f>AB504+Observaciones!$F504-Y505-Z505-AA505-AC504</f>
        <v>10.547873565102915</v>
      </c>
      <c r="AC505" s="75">
        <f>MAX(0,(AB505-Constantes!$D$14)*(1-EXP(-Constantes!$D$22)))</f>
        <v>4.196097603765063E-2</v>
      </c>
      <c r="AD505" s="75">
        <f t="shared" si="81"/>
        <v>213.73615726497488</v>
      </c>
      <c r="AE505" s="75">
        <f>MAX(0,(AD505-Constantes!$D$13)*(1-EXP(-Constantes!$D$23)))</f>
        <v>0.95832063935591516</v>
      </c>
      <c r="AF505" s="75">
        <f t="shared" si="82"/>
        <v>1.0002816153935659</v>
      </c>
      <c r="AG505" s="75">
        <f>0.0526*Y505*Observaciones!$F504^1.218</f>
        <v>0</v>
      </c>
      <c r="AH505" s="75">
        <f>AG505*Constantes!$E$35</f>
        <v>0</v>
      </c>
      <c r="AI505" s="75">
        <f t="shared" si="83"/>
        <v>0</v>
      </c>
      <c r="AJ505" s="15"/>
      <c r="AK505" s="74">
        <v>499</v>
      </c>
      <c r="AL505" s="140">
        <f>ETo!$I504*((1-Constantes!$F$19)*ETo!$K504+ETo!$L504)</f>
        <v>1.6271818309367401</v>
      </c>
      <c r="AM505" s="75">
        <f>MIN(AL505*Constantes!$F$17,0.8*(AV504+Observaciones!$F504-AS505-AU505-Constantes!$D$14))</f>
        <v>1.0325458543978323</v>
      </c>
      <c r="AN505" s="75">
        <f>IF(Observaciones!$F504&gt;0.05*Constantes!$F$18,((Observaciones!$F504-0.05*Constantes!$F$18)^2)/(Observaciones!$F504+0.95*Constantes!$F$18),0)</f>
        <v>0</v>
      </c>
      <c r="AO505" s="75">
        <f>(AN505*Escenarios!$F$9*10000)/1000</f>
        <v>0</v>
      </c>
      <c r="AP505" s="75">
        <f>(Observaciones!$F504*Constantes!$F$28)/1000</f>
        <v>0</v>
      </c>
      <c r="AQ505" s="75">
        <f>(AL505*Constantes!$F$28)/1000</f>
        <v>1.6271818309367401</v>
      </c>
      <c r="AR505" s="75">
        <f t="shared" si="84"/>
        <v>0</v>
      </c>
      <c r="AS505" s="75">
        <f>IF(AR505&gt;Constantes!$F$29,1000*((AR505-Constantes!$F$29)/(Escenarios!$F$9*10000)),0)</f>
        <v>0</v>
      </c>
      <c r="AT505" s="75">
        <f>AQ505*1000/Escenarios!$F$9/10000+AM505</f>
        <v>1.0358002180597057</v>
      </c>
      <c r="AU505" s="75">
        <f>MAX(0,AV504+Observaciones!$F504-AS505-Constantes!$D$13)</f>
        <v>0</v>
      </c>
      <c r="AV505" s="75">
        <f>AV504+Observaciones!$F504-AS505-AT505-AU505-AW504</f>
        <v>12.148125133898043</v>
      </c>
      <c r="AW505" s="75">
        <f>MAX(0,(AV505-Constantes!$D$14)*(1-EXP(-Constantes!$D$22)))</f>
        <v>6.3992112270218685E-2</v>
      </c>
      <c r="AX505" s="75">
        <f t="shared" si="85"/>
        <v>215.72249017935104</v>
      </c>
      <c r="AY505" s="75">
        <f>MAX(0,(AX505-Constantes!$D$13)*(1-EXP(-Constantes!$D$23)))</f>
        <v>0.9720412430255343</v>
      </c>
      <c r="AZ505" s="75">
        <f t="shared" si="86"/>
        <v>1.036033355295753</v>
      </c>
      <c r="BA505" s="75">
        <f>0.0526*AS505*Observaciones!$F504^1.218</f>
        <v>0</v>
      </c>
      <c r="BB505" s="75">
        <f>BA505*Constantes!$F$35</f>
        <v>0</v>
      </c>
      <c r="BC505" s="75">
        <f t="shared" si="87"/>
        <v>0</v>
      </c>
      <c r="BD505" s="15"/>
      <c r="BE505" s="74">
        <v>499</v>
      </c>
      <c r="BF505" s="75">
        <f>0.0526*Observaciones!$F504^2.218</f>
        <v>0</v>
      </c>
      <c r="BG505" s="75">
        <f>IF(Observaciones!$F504&gt;0.05*$BK$7,((Observaciones!$F504-0.05*$BK$7)^2)/(Observaciones!$F504+0.95*$BK$7),0)</f>
        <v>0</v>
      </c>
      <c r="BH505" s="75">
        <f>0.0526*BG505*Observaciones!$F504^1.218</f>
        <v>0</v>
      </c>
      <c r="BI505" s="28"/>
      <c r="BJ505" s="28"/>
      <c r="BK505" s="103"/>
      <c r="BL505" s="38"/>
    </row>
    <row r="506" spans="2:64" s="2" customFormat="1">
      <c r="B506" s="37"/>
      <c r="C506" s="74">
        <v>500</v>
      </c>
      <c r="D506" s="140">
        <f>ETo!$I505*((1-Constantes!$D$19)*ETo!$K505+ETo!$L505)</f>
        <v>1.6895074636379459</v>
      </c>
      <c r="E506" s="75">
        <f>MIN(D506*Constantes!$D$17,0.8*(H505+Observaciones!$F505-F506-G506-Constantes!$D$14))</f>
        <v>1.0720952596608597</v>
      </c>
      <c r="F506" s="75">
        <f>IF(Observaciones!$F505&gt;0.05*Constantes!$D$18,((Observaciones!$F505-0.05*Constantes!$D$18)^2)/(Observaciones!$F505+0.95*Constantes!$D$18),0)</f>
        <v>0</v>
      </c>
      <c r="G506" s="75">
        <f>MAX(0,H505+Observaciones!$F505-F506-Constantes!$D$13)</f>
        <v>0</v>
      </c>
      <c r="H506" s="75">
        <f>H505+Observaciones!$F505-F506-E506-G506-I505</f>
        <v>9.3617003304692368</v>
      </c>
      <c r="I506" s="75">
        <f>MAX(0,(H506-Constantes!$D$14)*(1-EXP(-Constantes!$D$22)))</f>
        <v>2.5630578594380813E-2</v>
      </c>
      <c r="J506" s="75">
        <f t="shared" si="88"/>
        <v>204.14235282900586</v>
      </c>
      <c r="K506" s="75">
        <f>MAX(0,(J506-Constantes!$D$13)*(1-EXP(-Constantes!$D$23)))</f>
        <v>0.89205139143827428</v>
      </c>
      <c r="L506" s="75">
        <f t="shared" si="89"/>
        <v>0.91768197003265506</v>
      </c>
      <c r="M506" s="75">
        <f>0.0526*F506*Observaciones!$F505^1.218</f>
        <v>0</v>
      </c>
      <c r="N506" s="75">
        <f>M506*Constantes!$D$35</f>
        <v>0</v>
      </c>
      <c r="O506" s="75">
        <f t="shared" si="90"/>
        <v>0</v>
      </c>
      <c r="P506" s="15"/>
      <c r="Q506" s="74">
        <v>500</v>
      </c>
      <c r="R506" s="140">
        <f>ETo!$I505*((1-Constantes!$E$19)*ETo!$K505+ETo!$L505)</f>
        <v>1.6895074636379459</v>
      </c>
      <c r="S506" s="75">
        <f>MIN(R506*Constantes!$E$17,0.8*(AB505+Observaciones!$F505-Y506-AA506-Constantes!$D$14))</f>
        <v>1.0720952596608597</v>
      </c>
      <c r="T506" s="75">
        <f>IF(Observaciones!$F505&gt;0.05*Constantes!$E$18,((Observaciones!$F505-0.05*Constantes!$E$18)^2)/(Observaciones!$F505+0.95*Constantes!$E$18),0)</f>
        <v>0</v>
      </c>
      <c r="U506" s="75">
        <f>(T506*Escenarios!$E$9*10000)/1000</f>
        <v>0</v>
      </c>
      <c r="V506" s="75">
        <f>(Observaciones!$F505*Constantes!$E$28)/1000</f>
        <v>0</v>
      </c>
      <c r="W506" s="75">
        <f>(R506*Constantes!$E$28)/1000</f>
        <v>6.7580298545517836</v>
      </c>
      <c r="X506" s="75">
        <f t="shared" si="80"/>
        <v>0</v>
      </c>
      <c r="Y506" s="75">
        <f>IF(X506&gt;Constantes!$E$29,1000*((X506-Constantes!$E$29)/(Escenarios!$E$9*10000)),0)</f>
        <v>0</v>
      </c>
      <c r="Z506" s="75">
        <f>W506*1000/Escenarios!$E$9/10000+S506</f>
        <v>1.0856113193699632</v>
      </c>
      <c r="AA506" s="75">
        <f>MAX(0,AB505+Observaciones!$F505-Y506-Constantes!$D$13)</f>
        <v>0</v>
      </c>
      <c r="AB506" s="75">
        <f>AB505+Observaciones!$F505-Y506-Z506-AA506-AC505</f>
        <v>9.420301269695301</v>
      </c>
      <c r="AC506" s="75">
        <f>MAX(0,(AB506-Constantes!$D$14)*(1-EXP(-Constantes!$D$22)))</f>
        <v>2.6437355041672737E-2</v>
      </c>
      <c r="AD506" s="75">
        <f t="shared" si="81"/>
        <v>212.77783662561896</v>
      </c>
      <c r="AE506" s="75">
        <f>MAX(0,(AD506-Constantes!$D$13)*(1-EXP(-Constantes!$D$23)))</f>
        <v>0.95170103516678151</v>
      </c>
      <c r="AF506" s="75">
        <f t="shared" si="82"/>
        <v>0.97813839020845428</v>
      </c>
      <c r="AG506" s="75">
        <f>0.0526*Y506*Observaciones!$F505^1.218</f>
        <v>0</v>
      </c>
      <c r="AH506" s="75">
        <f>AG506*Constantes!$E$35</f>
        <v>0</v>
      </c>
      <c r="AI506" s="75">
        <f t="shared" si="83"/>
        <v>0</v>
      </c>
      <c r="AJ506" s="15"/>
      <c r="AK506" s="74">
        <v>500</v>
      </c>
      <c r="AL506" s="140">
        <f>ETo!$I505*((1-Constantes!$F$19)*ETo!$K505+ETo!$L505)</f>
        <v>1.6465309663336372</v>
      </c>
      <c r="AM506" s="75">
        <f>MIN(AL506*Constantes!$F$17,0.8*(AV505+Observaciones!$F505-AS506-AU506-Constantes!$D$14))</f>
        <v>1.0448240578293118</v>
      </c>
      <c r="AN506" s="75">
        <f>IF(Observaciones!$F505&gt;0.05*Constantes!$F$18,((Observaciones!$F505-0.05*Constantes!$F$18)^2)/(Observaciones!$F505+0.95*Constantes!$F$18),0)</f>
        <v>0</v>
      </c>
      <c r="AO506" s="75">
        <f>(AN506*Escenarios!$F$9*10000)/1000</f>
        <v>0</v>
      </c>
      <c r="AP506" s="75">
        <f>(Observaciones!$F505*Constantes!$F$28)/1000</f>
        <v>0</v>
      </c>
      <c r="AQ506" s="75">
        <f>(AL506*Constantes!$F$28)/1000</f>
        <v>1.6465309663336372</v>
      </c>
      <c r="AR506" s="75">
        <f t="shared" si="84"/>
        <v>0</v>
      </c>
      <c r="AS506" s="75">
        <f>IF(AR506&gt;Constantes!$F$29,1000*((AR506-Constantes!$F$29)/(Escenarios!$F$9*10000)),0)</f>
        <v>0</v>
      </c>
      <c r="AT506" s="75">
        <f>AQ506*1000/Escenarios!$F$9/10000+AM506</f>
        <v>1.048117119761979</v>
      </c>
      <c r="AU506" s="75">
        <f>MAX(0,AV505+Observaciones!$F505-AS506-Constantes!$D$13)</f>
        <v>0</v>
      </c>
      <c r="AV506" s="75">
        <f>AV505+Observaciones!$F505-AS506-AT506-AU506-AW505</f>
        <v>11.036015901865845</v>
      </c>
      <c r="AW506" s="75">
        <f>MAX(0,(AV506-Constantes!$D$14)*(1-EXP(-Constantes!$D$22)))</f>
        <v>4.8681375837168056E-2</v>
      </c>
      <c r="AX506" s="75">
        <f t="shared" si="85"/>
        <v>214.75044893632551</v>
      </c>
      <c r="AY506" s="75">
        <f>MAX(0,(AX506-Constantes!$D$13)*(1-EXP(-Constantes!$D$23)))</f>
        <v>0.96532686370394616</v>
      </c>
      <c r="AZ506" s="75">
        <f t="shared" si="86"/>
        <v>1.0140082395411143</v>
      </c>
      <c r="BA506" s="75">
        <f>0.0526*AS506*Observaciones!$F505^1.218</f>
        <v>0</v>
      </c>
      <c r="BB506" s="75">
        <f>BA506*Constantes!$F$35</f>
        <v>0</v>
      </c>
      <c r="BC506" s="75">
        <f t="shared" si="87"/>
        <v>0</v>
      </c>
      <c r="BD506" s="15"/>
      <c r="BE506" s="74">
        <v>500</v>
      </c>
      <c r="BF506" s="75">
        <f>0.0526*Observaciones!$F505^2.218</f>
        <v>0</v>
      </c>
      <c r="BG506" s="75">
        <f>IF(Observaciones!$F505&gt;0.05*$BK$7,((Observaciones!$F505-0.05*$BK$7)^2)/(Observaciones!$F505+0.95*$BK$7),0)</f>
        <v>0</v>
      </c>
      <c r="BH506" s="75">
        <f>0.0526*BG506*Observaciones!$F505^1.218</f>
        <v>0</v>
      </c>
      <c r="BI506" s="28"/>
      <c r="BJ506" s="28"/>
      <c r="BK506" s="103"/>
      <c r="BL506" s="38"/>
    </row>
    <row r="507" spans="2:64" s="2" customFormat="1">
      <c r="B507" s="37"/>
      <c r="C507" s="74">
        <v>501</v>
      </c>
      <c r="D507" s="140">
        <f>ETo!$I506*((1-Constantes!$D$19)*ETo!$K506+ETo!$L506)</f>
        <v>1.6424984017884381</v>
      </c>
      <c r="E507" s="75">
        <f>MIN(D507*Constantes!$D$17,0.8*(H506+Observaciones!$F506-F507-G507-Constantes!$D$14))</f>
        <v>1.0422651503215135</v>
      </c>
      <c r="F507" s="75">
        <f>IF(Observaciones!$F506&gt;0.05*Constantes!$D$18,((Observaciones!$F506-0.05*Constantes!$D$18)^2)/(Observaciones!$F506+0.95*Constantes!$D$18),0)</f>
        <v>0</v>
      </c>
      <c r="G507" s="75">
        <f>MAX(0,H506+Observaciones!$F506-F507-Constantes!$D$13)</f>
        <v>0</v>
      </c>
      <c r="H507" s="75">
        <f>H506+Observaciones!$F506-F507-E507-G507-I506</f>
        <v>8.293804601553342</v>
      </c>
      <c r="I507" s="75">
        <f>MAX(0,(H507-Constantes!$D$14)*(1-EXP(-Constantes!$D$22)))</f>
        <v>1.0928542524116115E-2</v>
      </c>
      <c r="J507" s="75">
        <f t="shared" si="88"/>
        <v>203.25030143756757</v>
      </c>
      <c r="K507" s="75">
        <f>MAX(0,(J507-Constantes!$D$13)*(1-EXP(-Constantes!$D$23)))</f>
        <v>0.88588954238151585</v>
      </c>
      <c r="L507" s="75">
        <f t="shared" si="89"/>
        <v>0.89681808490563197</v>
      </c>
      <c r="M507" s="75">
        <f>0.0526*F507*Observaciones!$F506^1.218</f>
        <v>0</v>
      </c>
      <c r="N507" s="75">
        <f>M507*Constantes!$D$35</f>
        <v>0</v>
      </c>
      <c r="O507" s="75">
        <f t="shared" si="90"/>
        <v>0</v>
      </c>
      <c r="P507" s="15"/>
      <c r="Q507" s="74">
        <v>501</v>
      </c>
      <c r="R507" s="140">
        <f>ETo!$I506*((1-Constantes!$E$19)*ETo!$K506+ETo!$L506)</f>
        <v>1.6424984017884381</v>
      </c>
      <c r="S507" s="75">
        <f>MIN(R507*Constantes!$E$17,0.8*(AB506+Observaciones!$F506-Y507-AA507-Constantes!$D$14))</f>
        <v>1.0422651503215135</v>
      </c>
      <c r="T507" s="75">
        <f>IF(Observaciones!$F506&gt;0.05*Constantes!$E$18,((Observaciones!$F506-0.05*Constantes!$E$18)^2)/(Observaciones!$F506+0.95*Constantes!$E$18),0)</f>
        <v>0</v>
      </c>
      <c r="U507" s="75">
        <f>(T507*Escenarios!$E$9*10000)/1000</f>
        <v>0</v>
      </c>
      <c r="V507" s="75">
        <f>(Observaciones!$F506*Constantes!$E$28)/1000</f>
        <v>0</v>
      </c>
      <c r="W507" s="75">
        <f>(R507*Constantes!$E$28)/1000</f>
        <v>6.5699936071537524</v>
      </c>
      <c r="X507" s="75">
        <f t="shared" si="80"/>
        <v>0</v>
      </c>
      <c r="Y507" s="75">
        <f>IF(X507&gt;Constantes!$E$29,1000*((X507-Constantes!$E$29)/(Escenarios!$E$9*10000)),0)</f>
        <v>0</v>
      </c>
      <c r="Z507" s="75">
        <f>W507*1000/Escenarios!$E$9/10000+S507</f>
        <v>1.0554051375358209</v>
      </c>
      <c r="AA507" s="75">
        <f>MAX(0,AB506+Observaciones!$F506-Y507-Constantes!$D$13)</f>
        <v>0</v>
      </c>
      <c r="AB507" s="75">
        <f>AB506+Observaciones!$F506-Y507-Z507-AA507-AC506</f>
        <v>8.3384587771178076</v>
      </c>
      <c r="AC507" s="75">
        <f>MAX(0,(AB507-Constantes!$D$14)*(1-EXP(-Constantes!$D$22)))</f>
        <v>1.154330975471753E-2</v>
      </c>
      <c r="AD507" s="75">
        <f t="shared" si="81"/>
        <v>211.82613559045217</v>
      </c>
      <c r="AE507" s="75">
        <f>MAX(0,(AD507-Constantes!$D$13)*(1-EXP(-Constantes!$D$23)))</f>
        <v>0.94512715592378926</v>
      </c>
      <c r="AF507" s="75">
        <f t="shared" si="82"/>
        <v>0.95667046567850678</v>
      </c>
      <c r="AG507" s="75">
        <f>0.0526*Y507*Observaciones!$F506^1.218</f>
        <v>0</v>
      </c>
      <c r="AH507" s="75">
        <f>AG507*Constantes!$E$35</f>
        <v>0</v>
      </c>
      <c r="AI507" s="75">
        <f t="shared" si="83"/>
        <v>0</v>
      </c>
      <c r="AJ507" s="15"/>
      <c r="AK507" s="74">
        <v>501</v>
      </c>
      <c r="AL507" s="140">
        <f>ETo!$I506*((1-Constantes!$F$19)*ETo!$K506+ETo!$L506)</f>
        <v>1.6005487795733586</v>
      </c>
      <c r="AM507" s="75">
        <f>MIN(AL507*Constantes!$F$17,0.8*(AV506+Observaciones!$F506-AS507-AU507-Constantes!$D$14))</f>
        <v>1.015645563199649</v>
      </c>
      <c r="AN507" s="75">
        <f>IF(Observaciones!$F506&gt;0.05*Constantes!$F$18,((Observaciones!$F506-0.05*Constantes!$F$18)^2)/(Observaciones!$F506+0.95*Constantes!$F$18),0)</f>
        <v>0</v>
      </c>
      <c r="AO507" s="75">
        <f>(AN507*Escenarios!$F$9*10000)/1000</f>
        <v>0</v>
      </c>
      <c r="AP507" s="75">
        <f>(Observaciones!$F506*Constantes!$F$28)/1000</f>
        <v>0</v>
      </c>
      <c r="AQ507" s="75">
        <f>(AL507*Constantes!$F$28)/1000</f>
        <v>1.6005487795733586</v>
      </c>
      <c r="AR507" s="75">
        <f t="shared" si="84"/>
        <v>0</v>
      </c>
      <c r="AS507" s="75">
        <f>IF(AR507&gt;Constantes!$F$29,1000*((AR507-Constantes!$F$29)/(Escenarios!$F$9*10000)),0)</f>
        <v>0</v>
      </c>
      <c r="AT507" s="75">
        <f>AQ507*1000/Escenarios!$F$9/10000+AM507</f>
        <v>1.0188466607587958</v>
      </c>
      <c r="AU507" s="75">
        <f>MAX(0,AV506+Observaciones!$F506-AS507-Constantes!$D$13)</f>
        <v>0</v>
      </c>
      <c r="AV507" s="75">
        <f>AV506+Observaciones!$F506-AS507-AT507-AU507-AW506</f>
        <v>9.9684878652698821</v>
      </c>
      <c r="AW507" s="75">
        <f>MAX(0,(AV507-Constantes!$D$14)*(1-EXP(-Constantes!$D$22)))</f>
        <v>3.3984401895727379E-2</v>
      </c>
      <c r="AX507" s="75">
        <f t="shared" si="85"/>
        <v>213.78512207262156</v>
      </c>
      <c r="AY507" s="75">
        <f>MAX(0,(AX507-Constantes!$D$13)*(1-EXP(-Constantes!$D$23)))</f>
        <v>0.95865886398815936</v>
      </c>
      <c r="AZ507" s="75">
        <f t="shared" si="86"/>
        <v>0.99264326588388674</v>
      </c>
      <c r="BA507" s="75">
        <f>0.0526*AS507*Observaciones!$F506^1.218</f>
        <v>0</v>
      </c>
      <c r="BB507" s="75">
        <f>BA507*Constantes!$F$35</f>
        <v>0</v>
      </c>
      <c r="BC507" s="75">
        <f t="shared" si="87"/>
        <v>0</v>
      </c>
      <c r="BD507" s="15"/>
      <c r="BE507" s="74">
        <v>501</v>
      </c>
      <c r="BF507" s="75">
        <f>0.0526*Observaciones!$F506^2.218</f>
        <v>0</v>
      </c>
      <c r="BG507" s="75">
        <f>IF(Observaciones!$F506&gt;0.05*$BK$7,((Observaciones!$F506-0.05*$BK$7)^2)/(Observaciones!$F506+0.95*$BK$7),0)</f>
        <v>0</v>
      </c>
      <c r="BH507" s="75">
        <f>0.0526*BG507*Observaciones!$F506^1.218</f>
        <v>0</v>
      </c>
      <c r="BI507" s="28"/>
      <c r="BJ507" s="28"/>
      <c r="BK507" s="103"/>
      <c r="BL507" s="38"/>
    </row>
    <row r="508" spans="2:64" s="2" customFormat="1">
      <c r="B508" s="37"/>
      <c r="C508" s="74">
        <v>502</v>
      </c>
      <c r="D508" s="140">
        <f>ETo!$I507*((1-Constantes!$D$19)*ETo!$K507+ETo!$L507)</f>
        <v>1.6585745307221271</v>
      </c>
      <c r="E508" s="75">
        <f>MIN(D508*Constantes!$D$17,0.8*(H507+Observaciones!$F507-F508-G508-Constantes!$D$14))</f>
        <v>0.63504368124267363</v>
      </c>
      <c r="F508" s="75">
        <f>IF(Observaciones!$F507&gt;0.05*Constantes!$D$18,((Observaciones!$F507-0.05*Constantes!$D$18)^2)/(Observaciones!$F507+0.95*Constantes!$D$18),0)</f>
        <v>0</v>
      </c>
      <c r="G508" s="75">
        <f>MAX(0,H507+Observaciones!$F507-F508-Constantes!$D$13)</f>
        <v>0</v>
      </c>
      <c r="H508" s="75">
        <f>H507+Observaciones!$F507-F508-E508-G508-I507</f>
        <v>7.6478323777865524</v>
      </c>
      <c r="I508" s="75">
        <f>MAX(0,(H508-Constantes!$D$14)*(1-EXP(-Constantes!$D$22)))</f>
        <v>2.0352520304368284E-3</v>
      </c>
      <c r="J508" s="75">
        <f t="shared" si="88"/>
        <v>202.36441189518607</v>
      </c>
      <c r="K508" s="75">
        <f>MAX(0,(J508-Constantes!$D$13)*(1-EXP(-Constantes!$D$23)))</f>
        <v>0.87977025632523342</v>
      </c>
      <c r="L508" s="75">
        <f t="shared" si="89"/>
        <v>0.88180550835567029</v>
      </c>
      <c r="M508" s="75">
        <f>0.0526*F508*Observaciones!$F507^1.218</f>
        <v>0</v>
      </c>
      <c r="N508" s="75">
        <f>M508*Constantes!$D$35</f>
        <v>0</v>
      </c>
      <c r="O508" s="75">
        <f t="shared" si="90"/>
        <v>0</v>
      </c>
      <c r="P508" s="15"/>
      <c r="Q508" s="74">
        <v>502</v>
      </c>
      <c r="R508" s="140">
        <f>ETo!$I507*((1-Constantes!$E$19)*ETo!$K507+ETo!$L507)</f>
        <v>1.6585745307221271</v>
      </c>
      <c r="S508" s="75">
        <f>MIN(R508*Constantes!$E$17,0.8*(AB507+Observaciones!$F507-Y508-AA508-Constantes!$D$14))</f>
        <v>0.67076702169424607</v>
      </c>
      <c r="T508" s="75">
        <f>IF(Observaciones!$F507&gt;0.05*Constantes!$E$18,((Observaciones!$F507-0.05*Constantes!$E$18)^2)/(Observaciones!$F507+0.95*Constantes!$E$18),0)</f>
        <v>0</v>
      </c>
      <c r="U508" s="75">
        <f>(T508*Escenarios!$E$9*10000)/1000</f>
        <v>0</v>
      </c>
      <c r="V508" s="75">
        <f>(Observaciones!$F507*Constantes!$E$28)/1000</f>
        <v>0</v>
      </c>
      <c r="W508" s="75">
        <f>(R508*Constantes!$E$28)/1000</f>
        <v>6.6342981228885085</v>
      </c>
      <c r="X508" s="75">
        <f t="shared" si="80"/>
        <v>0</v>
      </c>
      <c r="Y508" s="75">
        <f>IF(X508&gt;Constantes!$E$29,1000*((X508-Constantes!$E$29)/(Escenarios!$E$9*10000)),0)</f>
        <v>0</v>
      </c>
      <c r="Z508" s="75">
        <f>W508*1000/Escenarios!$E$9/10000+S508</f>
        <v>0.6840356179400231</v>
      </c>
      <c r="AA508" s="75">
        <f>MAX(0,AB507+Observaciones!$F507-Y508-Constantes!$D$13)</f>
        <v>0</v>
      </c>
      <c r="AB508" s="75">
        <f>AB507+Observaciones!$F507-Y508-Z508-AA508-AC507</f>
        <v>7.6428798494230668</v>
      </c>
      <c r="AC508" s="75">
        <f>MAX(0,(AB508-Constantes!$D$14)*(1-EXP(-Constantes!$D$22)))</f>
        <v>1.9670691089517006E-3</v>
      </c>
      <c r="AD508" s="75">
        <f t="shared" si="81"/>
        <v>210.88100843452838</v>
      </c>
      <c r="AE508" s="75">
        <f>MAX(0,(AD508-Constantes!$D$13)*(1-EXP(-Constantes!$D$23)))</f>
        <v>0.9385986857816645</v>
      </c>
      <c r="AF508" s="75">
        <f t="shared" si="82"/>
        <v>0.94056575489061622</v>
      </c>
      <c r="AG508" s="75">
        <f>0.0526*Y508*Observaciones!$F507^1.218</f>
        <v>0</v>
      </c>
      <c r="AH508" s="75">
        <f>AG508*Constantes!$E$35</f>
        <v>0</v>
      </c>
      <c r="AI508" s="75">
        <f t="shared" si="83"/>
        <v>0</v>
      </c>
      <c r="AJ508" s="15"/>
      <c r="AK508" s="74">
        <v>502</v>
      </c>
      <c r="AL508" s="140">
        <f>ETo!$I507*((1-Constantes!$F$19)*ETo!$K507+ETo!$L507)</f>
        <v>1.616195296043393</v>
      </c>
      <c r="AM508" s="75">
        <f>MIN(AL508*Constantes!$F$17,0.8*(AV507+Observaciones!$F507-AS508-AU508-Constantes!$D$14))</f>
        <v>1.0255742296889994</v>
      </c>
      <c r="AN508" s="75">
        <f>IF(Observaciones!$F507&gt;0.05*Constantes!$F$18,((Observaciones!$F507-0.05*Constantes!$F$18)^2)/(Observaciones!$F507+0.95*Constantes!$F$18),0)</f>
        <v>0</v>
      </c>
      <c r="AO508" s="75">
        <f>(AN508*Escenarios!$F$9*10000)/1000</f>
        <v>0</v>
      </c>
      <c r="AP508" s="75">
        <f>(Observaciones!$F507*Constantes!$F$28)/1000</f>
        <v>0</v>
      </c>
      <c r="AQ508" s="75">
        <f>(AL508*Constantes!$F$28)/1000</f>
        <v>1.616195296043393</v>
      </c>
      <c r="AR508" s="75">
        <f t="shared" si="84"/>
        <v>0</v>
      </c>
      <c r="AS508" s="75">
        <f>IF(AR508&gt;Constantes!$F$29,1000*((AR508-Constantes!$F$29)/(Escenarios!$F$9*10000)),0)</f>
        <v>0</v>
      </c>
      <c r="AT508" s="75">
        <f>AQ508*1000/Escenarios!$F$9/10000+AM508</f>
        <v>1.0288066202810862</v>
      </c>
      <c r="AU508" s="75">
        <f>MAX(0,AV507+Observaciones!$F507-AS508-Constantes!$D$13)</f>
        <v>0</v>
      </c>
      <c r="AV508" s="75">
        <f>AV507+Observaciones!$F507-AS508-AT508-AU508-AW507</f>
        <v>8.9056968430930681</v>
      </c>
      <c r="AW508" s="75">
        <f>MAX(0,(AV508-Constantes!$D$14)*(1-EXP(-Constantes!$D$22)))</f>
        <v>1.935264383161435E-2</v>
      </c>
      <c r="AX508" s="75">
        <f t="shared" si="85"/>
        <v>212.82646320863341</v>
      </c>
      <c r="AY508" s="75">
        <f>MAX(0,(AX508-Constantes!$D$13)*(1-EXP(-Constantes!$D$23)))</f>
        <v>0.95203692351083524</v>
      </c>
      <c r="AZ508" s="75">
        <f t="shared" si="86"/>
        <v>0.97138956734244963</v>
      </c>
      <c r="BA508" s="75">
        <f>0.0526*AS508*Observaciones!$F507^1.218</f>
        <v>0</v>
      </c>
      <c r="BB508" s="75">
        <f>BA508*Constantes!$F$35</f>
        <v>0</v>
      </c>
      <c r="BC508" s="75">
        <f t="shared" si="87"/>
        <v>0</v>
      </c>
      <c r="BD508" s="15"/>
      <c r="BE508" s="74">
        <v>502</v>
      </c>
      <c r="BF508" s="75">
        <f>0.0526*Observaciones!$F507^2.218</f>
        <v>0</v>
      </c>
      <c r="BG508" s="75">
        <f>IF(Observaciones!$F507&gt;0.05*$BK$7,((Observaciones!$F507-0.05*$BK$7)^2)/(Observaciones!$F507+0.95*$BK$7),0)</f>
        <v>0</v>
      </c>
      <c r="BH508" s="75">
        <f>0.0526*BG508*Observaciones!$F507^1.218</f>
        <v>0</v>
      </c>
      <c r="BI508" s="28"/>
      <c r="BJ508" s="28"/>
      <c r="BK508" s="103"/>
      <c r="BL508" s="38"/>
    </row>
    <row r="509" spans="2:64" s="2" customFormat="1">
      <c r="B509" s="37"/>
      <c r="C509" s="74">
        <v>503</v>
      </c>
      <c r="D509" s="140">
        <f>ETo!$I508*((1-Constantes!$D$19)*ETo!$K508+ETo!$L508)</f>
        <v>1.663311278772744</v>
      </c>
      <c r="E509" s="75">
        <f>MIN(D509*Constantes!$D$17,0.8*(H508+Observaciones!$F508-F509-G509-Constantes!$D$14))</f>
        <v>0.11826590222924196</v>
      </c>
      <c r="F509" s="75">
        <f>IF(Observaciones!$F508&gt;0.05*Constantes!$D$18,((Observaciones!$F508-0.05*Constantes!$D$18)^2)/(Observaciones!$F508+0.95*Constantes!$D$18),0)</f>
        <v>0</v>
      </c>
      <c r="G509" s="75">
        <f>MAX(0,H508+Observaciones!$F508-F509-Constantes!$D$13)</f>
        <v>0</v>
      </c>
      <c r="H509" s="75">
        <f>H508+Observaciones!$F508-F509-E509-G509-I508</f>
        <v>7.5275312235268741</v>
      </c>
      <c r="I509" s="75">
        <f>MAX(0,(H509-Constantes!$D$14)*(1-EXP(-Constantes!$D$22)))</f>
        <v>3.7903048995385714E-4</v>
      </c>
      <c r="J509" s="75">
        <f t="shared" si="88"/>
        <v>201.48464163886084</v>
      </c>
      <c r="K509" s="75">
        <f>MAX(0,(J509-Constantes!$D$13)*(1-EXP(-Constantes!$D$23)))</f>
        <v>0.87369323926530684</v>
      </c>
      <c r="L509" s="75">
        <f t="shared" si="89"/>
        <v>0.87407226975526064</v>
      </c>
      <c r="M509" s="75">
        <f>0.0526*F509*Observaciones!$F508^1.218</f>
        <v>0</v>
      </c>
      <c r="N509" s="75">
        <f>M509*Constantes!$D$35</f>
        <v>0</v>
      </c>
      <c r="O509" s="75">
        <f t="shared" si="90"/>
        <v>0</v>
      </c>
      <c r="P509" s="15"/>
      <c r="Q509" s="74">
        <v>503</v>
      </c>
      <c r="R509" s="140">
        <f>ETo!$I508*((1-Constantes!$E$19)*ETo!$K508+ETo!$L508)</f>
        <v>1.663311278772744</v>
      </c>
      <c r="S509" s="75">
        <f>MIN(R509*Constantes!$E$17,0.8*(AB508+Observaciones!$F508-Y509-AA509-Constantes!$D$14))</f>
        <v>0.1143038795384534</v>
      </c>
      <c r="T509" s="75">
        <f>IF(Observaciones!$F508&gt;0.05*Constantes!$E$18,((Observaciones!$F508-0.05*Constantes!$E$18)^2)/(Observaciones!$F508+0.95*Constantes!$E$18),0)</f>
        <v>0</v>
      </c>
      <c r="U509" s="75">
        <f>(T509*Escenarios!$E$9*10000)/1000</f>
        <v>0</v>
      </c>
      <c r="V509" s="75">
        <f>(Observaciones!$F508*Constantes!$E$28)/1000</f>
        <v>0</v>
      </c>
      <c r="W509" s="75">
        <f>(R509*Constantes!$E$28)/1000</f>
        <v>6.6532451150909759</v>
      </c>
      <c r="X509" s="75">
        <f t="shared" si="80"/>
        <v>0</v>
      </c>
      <c r="Y509" s="75">
        <f>IF(X509&gt;Constantes!$E$29,1000*((X509-Constantes!$E$29)/(Escenarios!$E$9*10000)),0)</f>
        <v>0</v>
      </c>
      <c r="Z509" s="75">
        <f>W509*1000/Escenarios!$E$9/10000+S509</f>
        <v>0.12761036976863535</v>
      </c>
      <c r="AA509" s="75">
        <f>MAX(0,AB508+Observaciones!$F508-Y509-Constantes!$D$13)</f>
        <v>0</v>
      </c>
      <c r="AB509" s="75">
        <f>AB508+Observaciones!$F508-Y509-Z509-AA509-AC508</f>
        <v>7.5133024105454798</v>
      </c>
      <c r="AC509" s="75">
        <f>MAX(0,(AB509-Constantes!$D$14)*(1-EXP(-Constantes!$D$22)))</f>
        <v>1.8313821693027464E-4</v>
      </c>
      <c r="AD509" s="75">
        <f t="shared" si="81"/>
        <v>209.94240974874671</v>
      </c>
      <c r="AE509" s="75">
        <f>MAX(0,(AD509-Constantes!$D$13)*(1-EXP(-Constantes!$D$23)))</f>
        <v>0.93211531107683554</v>
      </c>
      <c r="AF509" s="75">
        <f t="shared" si="82"/>
        <v>0.93229844929376582</v>
      </c>
      <c r="AG509" s="75">
        <f>0.0526*Y509*Observaciones!$F508^1.218</f>
        <v>0</v>
      </c>
      <c r="AH509" s="75">
        <f>AG509*Constantes!$E$35</f>
        <v>0</v>
      </c>
      <c r="AI509" s="75">
        <f t="shared" si="83"/>
        <v>0</v>
      </c>
      <c r="AJ509" s="15"/>
      <c r="AK509" s="74">
        <v>503</v>
      </c>
      <c r="AL509" s="140">
        <f>ETo!$I508*((1-Constantes!$F$19)*ETo!$K508+ETo!$L508)</f>
        <v>1.6207703474875716</v>
      </c>
      <c r="AM509" s="75">
        <f>MIN(AL509*Constantes!$F$17,0.8*(AV508+Observaciones!$F508-AS509-AU509-Constantes!$D$14))</f>
        <v>1.0284773781340775</v>
      </c>
      <c r="AN509" s="75">
        <f>IF(Observaciones!$F508&gt;0.05*Constantes!$F$18,((Observaciones!$F508-0.05*Constantes!$F$18)^2)/(Observaciones!$F508+0.95*Constantes!$F$18),0)</f>
        <v>0</v>
      </c>
      <c r="AO509" s="75">
        <f>(AN509*Escenarios!$F$9*10000)/1000</f>
        <v>0</v>
      </c>
      <c r="AP509" s="75">
        <f>(Observaciones!$F508*Constantes!$F$28)/1000</f>
        <v>0</v>
      </c>
      <c r="AQ509" s="75">
        <f>(AL509*Constantes!$F$28)/1000</f>
        <v>1.6207703474875716</v>
      </c>
      <c r="AR509" s="75">
        <f t="shared" si="84"/>
        <v>0</v>
      </c>
      <c r="AS509" s="75">
        <f>IF(AR509&gt;Constantes!$F$29,1000*((AR509-Constantes!$F$29)/(Escenarios!$F$9*10000)),0)</f>
        <v>0</v>
      </c>
      <c r="AT509" s="75">
        <f>AQ509*1000/Escenarios!$F$9/10000+AM509</f>
        <v>1.0317189188290525</v>
      </c>
      <c r="AU509" s="75">
        <f>MAX(0,AV508+Observaciones!$F508-AS509-Constantes!$D$13)</f>
        <v>0</v>
      </c>
      <c r="AV509" s="75">
        <f>AV508+Observaciones!$F508-AS509-AT509-AU509-AW508</f>
        <v>7.8546252804324013</v>
      </c>
      <c r="AW509" s="75">
        <f>MAX(0,(AV509-Constantes!$D$14)*(1-EXP(-Constantes!$D$22)))</f>
        <v>4.8822310298382307E-3</v>
      </c>
      <c r="AX509" s="75">
        <f t="shared" si="85"/>
        <v>211.87442628512258</v>
      </c>
      <c r="AY509" s="75">
        <f>MAX(0,(AX509-Constantes!$D$13)*(1-EXP(-Constantes!$D$23)))</f>
        <v>0.94546072411757387</v>
      </c>
      <c r="AZ509" s="75">
        <f t="shared" si="86"/>
        <v>0.95034295514741207</v>
      </c>
      <c r="BA509" s="75">
        <f>0.0526*AS509*Observaciones!$F508^1.218</f>
        <v>0</v>
      </c>
      <c r="BB509" s="75">
        <f>BA509*Constantes!$F$35</f>
        <v>0</v>
      </c>
      <c r="BC509" s="75">
        <f t="shared" si="87"/>
        <v>0</v>
      </c>
      <c r="BD509" s="15"/>
      <c r="BE509" s="74">
        <v>503</v>
      </c>
      <c r="BF509" s="75">
        <f>0.0526*Observaciones!$F508^2.218</f>
        <v>0</v>
      </c>
      <c r="BG509" s="75">
        <f>IF(Observaciones!$F508&gt;0.05*$BK$7,((Observaciones!$F508-0.05*$BK$7)^2)/(Observaciones!$F508+0.95*$BK$7),0)</f>
        <v>0</v>
      </c>
      <c r="BH509" s="75">
        <f>0.0526*BG509*Observaciones!$F508^1.218</f>
        <v>0</v>
      </c>
      <c r="BI509" s="28"/>
      <c r="BJ509" s="28"/>
      <c r="BK509" s="103"/>
      <c r="BL509" s="38"/>
    </row>
    <row r="510" spans="2:64" s="2" customFormat="1">
      <c r="B510" s="37"/>
      <c r="C510" s="74">
        <v>504</v>
      </c>
      <c r="D510" s="140">
        <f>ETo!$I509*((1-Constantes!$D$19)*ETo!$K509+ETo!$L509)</f>
        <v>1.6173047544638044</v>
      </c>
      <c r="E510" s="75">
        <f>MIN(D510*Constantes!$D$17,0.8*(H509+Observaciones!$F509-F510-G510-Constantes!$D$14))</f>
        <v>2.2024978821499275E-2</v>
      </c>
      <c r="F510" s="75">
        <f>IF(Observaciones!$F509&gt;0.05*Constantes!$D$18,((Observaciones!$F509-0.05*Constantes!$D$18)^2)/(Observaciones!$F509+0.95*Constantes!$D$18),0)</f>
        <v>0</v>
      </c>
      <c r="G510" s="75">
        <f>MAX(0,H509+Observaciones!$F509-F510-Constantes!$D$13)</f>
        <v>0</v>
      </c>
      <c r="H510" s="75">
        <f>H509+Observaciones!$F509-F510-E510-G510-I509</f>
        <v>7.5051272142154204</v>
      </c>
      <c r="I510" s="75">
        <f>MAX(0,(H510-Constantes!$D$14)*(1-EXP(-Constantes!$D$22)))</f>
        <v>7.0587873229542027E-5</v>
      </c>
      <c r="J510" s="75">
        <f t="shared" si="88"/>
        <v>200.61094839959554</v>
      </c>
      <c r="K510" s="75">
        <f>MAX(0,(J510-Constantes!$D$13)*(1-EXP(-Constantes!$D$23)))</f>
        <v>0.86765819922845089</v>
      </c>
      <c r="L510" s="75">
        <f t="shared" si="89"/>
        <v>0.86772878710168044</v>
      </c>
      <c r="M510" s="75">
        <f>0.0526*F510*Observaciones!$F509^1.218</f>
        <v>0</v>
      </c>
      <c r="N510" s="75">
        <f>M510*Constantes!$D$35</f>
        <v>0</v>
      </c>
      <c r="O510" s="75">
        <f t="shared" si="90"/>
        <v>0</v>
      </c>
      <c r="P510" s="15"/>
      <c r="Q510" s="74">
        <v>504</v>
      </c>
      <c r="R510" s="140">
        <f>ETo!$I509*((1-Constantes!$E$19)*ETo!$K509+ETo!$L509)</f>
        <v>1.6173047544638044</v>
      </c>
      <c r="S510" s="75">
        <f>MIN(R510*Constantes!$E$17,0.8*(AB509+Observaciones!$F509-Y510-AA510-Constantes!$D$14))</f>
        <v>1.0641928436383808E-2</v>
      </c>
      <c r="T510" s="75">
        <f>IF(Observaciones!$F509&gt;0.05*Constantes!$E$18,((Observaciones!$F509-0.05*Constantes!$E$18)^2)/(Observaciones!$F509+0.95*Constantes!$E$18),0)</f>
        <v>0</v>
      </c>
      <c r="U510" s="75">
        <f>(T510*Escenarios!$E$9*10000)/1000</f>
        <v>0</v>
      </c>
      <c r="V510" s="75">
        <f>(Observaciones!$F509*Constantes!$E$28)/1000</f>
        <v>0</v>
      </c>
      <c r="W510" s="75">
        <f>(R510*Constantes!$E$28)/1000</f>
        <v>6.4692190178552176</v>
      </c>
      <c r="X510" s="75">
        <f t="shared" si="80"/>
        <v>0</v>
      </c>
      <c r="Y510" s="75">
        <f>IF(X510&gt;Constantes!$E$29,1000*((X510-Constantes!$E$29)/(Escenarios!$E$9*10000)),0)</f>
        <v>0</v>
      </c>
      <c r="Z510" s="75">
        <f>W510*1000/Escenarios!$E$9/10000+S510</f>
        <v>2.3580366472094241E-2</v>
      </c>
      <c r="AA510" s="75">
        <f>MAX(0,AB509+Observaciones!$F509-Y510-Constantes!$D$13)</f>
        <v>0</v>
      </c>
      <c r="AB510" s="75">
        <f>AB509+Observaciones!$F509-Y510-Z510-AA510-AC509</f>
        <v>7.4895389058564552</v>
      </c>
      <c r="AC510" s="75">
        <f>MAX(0,(AB510-Constantes!$D$14)*(1-EXP(-Constantes!$D$22)))</f>
        <v>0</v>
      </c>
      <c r="AD510" s="75">
        <f t="shared" si="81"/>
        <v>209.01029443766987</v>
      </c>
      <c r="AE510" s="75">
        <f>MAX(0,(AD510-Constantes!$D$13)*(1-EXP(-Constantes!$D$23)))</f>
        <v>0.92567672031236359</v>
      </c>
      <c r="AF510" s="75">
        <f t="shared" si="82"/>
        <v>0.92567672031236359</v>
      </c>
      <c r="AG510" s="75">
        <f>0.0526*Y510*Observaciones!$F509^1.218</f>
        <v>0</v>
      </c>
      <c r="AH510" s="75">
        <f>AG510*Constantes!$E$35</f>
        <v>0</v>
      </c>
      <c r="AI510" s="75">
        <f t="shared" si="83"/>
        <v>0</v>
      </c>
      <c r="AJ510" s="15"/>
      <c r="AK510" s="74">
        <v>504</v>
      </c>
      <c r="AL510" s="140">
        <f>ETo!$I509*((1-Constantes!$F$19)*ETo!$K509+ETo!$L509)</f>
        <v>1.5757740289975903</v>
      </c>
      <c r="AM510" s="75">
        <f>MIN(AL510*Constantes!$F$17,0.8*(AV509+Observaciones!$F509-AS510-AU510-Constantes!$D$14))</f>
        <v>0.28370022434592101</v>
      </c>
      <c r="AN510" s="75">
        <f>IF(Observaciones!$F509&gt;0.05*Constantes!$F$18,((Observaciones!$F509-0.05*Constantes!$F$18)^2)/(Observaciones!$F509+0.95*Constantes!$F$18),0)</f>
        <v>0</v>
      </c>
      <c r="AO510" s="75">
        <f>(AN510*Escenarios!$F$9*10000)/1000</f>
        <v>0</v>
      </c>
      <c r="AP510" s="75">
        <f>(Observaciones!$F509*Constantes!$F$28)/1000</f>
        <v>0</v>
      </c>
      <c r="AQ510" s="75">
        <f>(AL510*Constantes!$F$28)/1000</f>
        <v>1.5757740289975906</v>
      </c>
      <c r="AR510" s="75">
        <f t="shared" si="84"/>
        <v>0</v>
      </c>
      <c r="AS510" s="75">
        <f>IF(AR510&gt;Constantes!$F$29,1000*((AR510-Constantes!$F$29)/(Escenarios!$F$9*10000)),0)</f>
        <v>0</v>
      </c>
      <c r="AT510" s="75">
        <f>AQ510*1000/Escenarios!$F$9/10000+AM510</f>
        <v>0.28685177240391618</v>
      </c>
      <c r="AU510" s="75">
        <f>MAX(0,AV509+Observaciones!$F509-AS510-Constantes!$D$13)</f>
        <v>0</v>
      </c>
      <c r="AV510" s="75">
        <f>AV509+Observaciones!$F509-AS510-AT510-AU510-AW509</f>
        <v>7.5628912769986467</v>
      </c>
      <c r="AW510" s="75">
        <f>MAX(0,(AV510-Constantes!$D$14)*(1-EXP(-Constantes!$D$22)))</f>
        <v>8.6584279523037073E-4</v>
      </c>
      <c r="AX510" s="75">
        <f t="shared" si="85"/>
        <v>210.92896556100501</v>
      </c>
      <c r="AY510" s="75">
        <f>MAX(0,(AX510-Constantes!$D$13)*(1-EXP(-Constantes!$D$23)))</f>
        <v>0.93892994985162848</v>
      </c>
      <c r="AZ510" s="75">
        <f t="shared" si="86"/>
        <v>0.93979579264685886</v>
      </c>
      <c r="BA510" s="75">
        <f>0.0526*AS510*Observaciones!$F509^1.218</f>
        <v>0</v>
      </c>
      <c r="BB510" s="75">
        <f>BA510*Constantes!$F$35</f>
        <v>0</v>
      </c>
      <c r="BC510" s="75">
        <f t="shared" si="87"/>
        <v>0</v>
      </c>
      <c r="BD510" s="15"/>
      <c r="BE510" s="74">
        <v>504</v>
      </c>
      <c r="BF510" s="75">
        <f>0.0526*Observaciones!$F509^2.218</f>
        <v>0</v>
      </c>
      <c r="BG510" s="75">
        <f>IF(Observaciones!$F509&gt;0.05*$BK$7,((Observaciones!$F509-0.05*$BK$7)^2)/(Observaciones!$F509+0.95*$BK$7),0)</f>
        <v>0</v>
      </c>
      <c r="BH510" s="75">
        <f>0.0526*BG510*Observaciones!$F509^1.218</f>
        <v>0</v>
      </c>
      <c r="BI510" s="28"/>
      <c r="BJ510" s="28"/>
      <c r="BK510" s="103"/>
      <c r="BL510" s="38"/>
    </row>
    <row r="511" spans="2:64" s="2" customFormat="1">
      <c r="B511" s="37"/>
      <c r="C511" s="74">
        <v>505</v>
      </c>
      <c r="D511" s="140">
        <f>ETo!$I510*((1-Constantes!$D$19)*ETo!$K510+ETo!$L510)</f>
        <v>1.6617138273550287</v>
      </c>
      <c r="E511" s="75">
        <f>MIN(D511*Constantes!$D$17,0.8*(H510+Observaciones!$F510-F511-G511-Constantes!$D$14))</f>
        <v>4.101771372336316E-3</v>
      </c>
      <c r="F511" s="75">
        <f>IF(Observaciones!$F510&gt;0.05*Constantes!$D$18,((Observaciones!$F510-0.05*Constantes!$D$18)^2)/(Observaciones!$F510+0.95*Constantes!$D$18),0)</f>
        <v>0</v>
      </c>
      <c r="G511" s="75">
        <f>MAX(0,H510+Observaciones!$F510-F511-Constantes!$D$13)</f>
        <v>0</v>
      </c>
      <c r="H511" s="75">
        <f>H510+Observaciones!$F510-F511-E511-G511-I510</f>
        <v>7.500954854969855</v>
      </c>
      <c r="I511" s="75">
        <f>MAX(0,(H511-Constantes!$D$14)*(1-EXP(-Constantes!$D$22)))</f>
        <v>1.3145770535978852E-5</v>
      </c>
      <c r="J511" s="75">
        <f t="shared" si="88"/>
        <v>199.74329020036708</v>
      </c>
      <c r="K511" s="75">
        <f>MAX(0,(J511-Constantes!$D$13)*(1-EXP(-Constantes!$D$23)))</f>
        <v>0.86166484625818718</v>
      </c>
      <c r="L511" s="75">
        <f t="shared" si="89"/>
        <v>0.86167799202872319</v>
      </c>
      <c r="M511" s="75">
        <f>0.0526*F511*Observaciones!$F510^1.218</f>
        <v>0</v>
      </c>
      <c r="N511" s="75">
        <f>M511*Constantes!$D$35</f>
        <v>0</v>
      </c>
      <c r="O511" s="75">
        <f t="shared" si="90"/>
        <v>0</v>
      </c>
      <c r="P511" s="15"/>
      <c r="Q511" s="74">
        <v>505</v>
      </c>
      <c r="R511" s="140">
        <f>ETo!$I510*((1-Constantes!$E$19)*ETo!$K510+ETo!$L510)</f>
        <v>1.6617138273550287</v>
      </c>
      <c r="S511" s="75">
        <f>MIN(R511*Constantes!$E$17,0.8*(AB510+Observaciones!$F510-Y511-AA511-Constantes!$D$14))</f>
        <v>-8.3688753148358341E-3</v>
      </c>
      <c r="T511" s="75">
        <f>IF(Observaciones!$F510&gt;0.05*Constantes!$E$18,((Observaciones!$F510-0.05*Constantes!$E$18)^2)/(Observaciones!$F510+0.95*Constantes!$E$18),0)</f>
        <v>0</v>
      </c>
      <c r="U511" s="75">
        <f>(T511*Escenarios!$E$9*10000)/1000</f>
        <v>0</v>
      </c>
      <c r="V511" s="75">
        <f>(Observaciones!$F510*Constantes!$E$28)/1000</f>
        <v>0</v>
      </c>
      <c r="W511" s="75">
        <f>(R511*Constantes!$E$28)/1000</f>
        <v>6.6468553094201148</v>
      </c>
      <c r="X511" s="75">
        <f t="shared" si="80"/>
        <v>0</v>
      </c>
      <c r="Y511" s="75">
        <f>IF(X511&gt;Constantes!$E$29,1000*((X511-Constantes!$E$29)/(Escenarios!$E$9*10000)),0)</f>
        <v>0</v>
      </c>
      <c r="Z511" s="75">
        <f>W511*1000/Escenarios!$E$9/10000+S511</f>
        <v>4.924835304004397E-3</v>
      </c>
      <c r="AA511" s="75">
        <f>MAX(0,AB510+Observaciones!$F510-Y511-Constantes!$D$13)</f>
        <v>0</v>
      </c>
      <c r="AB511" s="75">
        <f>AB510+Observaciones!$F510-Y511-Z511-AA511-AC510</f>
        <v>7.4846140705524506</v>
      </c>
      <c r="AC511" s="75">
        <f>MAX(0,(AB511-Constantes!$D$14)*(1-EXP(-Constantes!$D$22)))</f>
        <v>0</v>
      </c>
      <c r="AD511" s="75">
        <f t="shared" si="81"/>
        <v>208.0846177173575</v>
      </c>
      <c r="AE511" s="75">
        <f>MAX(0,(AD511-Constantes!$D$13)*(1-EXP(-Constantes!$D$23)))</f>
        <v>0.91928260414297625</v>
      </c>
      <c r="AF511" s="75">
        <f t="shared" si="82"/>
        <v>0.91928260414297625</v>
      </c>
      <c r="AG511" s="75">
        <f>0.0526*Y511*Observaciones!$F510^1.218</f>
        <v>0</v>
      </c>
      <c r="AH511" s="75">
        <f>AG511*Constantes!$E$35</f>
        <v>0</v>
      </c>
      <c r="AI511" s="75">
        <f t="shared" si="83"/>
        <v>0</v>
      </c>
      <c r="AJ511" s="15"/>
      <c r="AK511" s="74">
        <v>505</v>
      </c>
      <c r="AL511" s="140">
        <f>ETo!$I510*((1-Constantes!$F$19)*ETo!$K510+ETo!$L510)</f>
        <v>1.6191085679921289</v>
      </c>
      <c r="AM511" s="75">
        <f>MIN(AL511*Constantes!$F$17,0.8*(AV510+Observaciones!$F510-AS511-AU511-Constantes!$D$14))</f>
        <v>5.0313021598917373E-2</v>
      </c>
      <c r="AN511" s="75">
        <f>IF(Observaciones!$F510&gt;0.05*Constantes!$F$18,((Observaciones!$F510-0.05*Constantes!$F$18)^2)/(Observaciones!$F510+0.95*Constantes!$F$18),0)</f>
        <v>0</v>
      </c>
      <c r="AO511" s="75">
        <f>(AN511*Escenarios!$F$9*10000)/1000</f>
        <v>0</v>
      </c>
      <c r="AP511" s="75">
        <f>(Observaciones!$F510*Constantes!$F$28)/1000</f>
        <v>0</v>
      </c>
      <c r="AQ511" s="75">
        <f>(AL511*Constantes!$F$28)/1000</f>
        <v>1.6191085679921289</v>
      </c>
      <c r="AR511" s="75">
        <f t="shared" si="84"/>
        <v>0</v>
      </c>
      <c r="AS511" s="75">
        <f>IF(AR511&gt;Constantes!$F$29,1000*((AR511-Constantes!$F$29)/(Escenarios!$F$9*10000)),0)</f>
        <v>0</v>
      </c>
      <c r="AT511" s="75">
        <f>AQ511*1000/Escenarios!$F$9/10000+AM511</f>
        <v>5.3551238734901634E-2</v>
      </c>
      <c r="AU511" s="75">
        <f>MAX(0,AV510+Observaciones!$F510-AS511-Constantes!$D$13)</f>
        <v>0</v>
      </c>
      <c r="AV511" s="75">
        <f>AV510+Observaciones!$F510-AS511-AT511-AU511-AW510</f>
        <v>7.5084741954685148</v>
      </c>
      <c r="AW511" s="75">
        <f>MAX(0,(AV511-Constantes!$D$14)*(1-EXP(-Constantes!$D$22)))</f>
        <v>1.1666675319607961E-4</v>
      </c>
      <c r="AX511" s="75">
        <f t="shared" si="85"/>
        <v>209.99003561115339</v>
      </c>
      <c r="AY511" s="75">
        <f>MAX(0,(AX511-Constantes!$D$13)*(1-EXP(-Constantes!$D$23)))</f>
        <v>0.93244428693872472</v>
      </c>
      <c r="AZ511" s="75">
        <f t="shared" si="86"/>
        <v>0.93256095369192082</v>
      </c>
      <c r="BA511" s="75">
        <f>0.0526*AS511*Observaciones!$F510^1.218</f>
        <v>0</v>
      </c>
      <c r="BB511" s="75">
        <f>BA511*Constantes!$F$35</f>
        <v>0</v>
      </c>
      <c r="BC511" s="75">
        <f t="shared" si="87"/>
        <v>0</v>
      </c>
      <c r="BD511" s="15"/>
      <c r="BE511" s="74">
        <v>505</v>
      </c>
      <c r="BF511" s="75">
        <f>0.0526*Observaciones!$F510^2.218</f>
        <v>0</v>
      </c>
      <c r="BG511" s="75">
        <f>IF(Observaciones!$F510&gt;0.05*$BK$7,((Observaciones!$F510-0.05*$BK$7)^2)/(Observaciones!$F510+0.95*$BK$7),0)</f>
        <v>0</v>
      </c>
      <c r="BH511" s="75">
        <f>0.0526*BG511*Observaciones!$F510^1.218</f>
        <v>0</v>
      </c>
      <c r="BI511" s="28"/>
      <c r="BJ511" s="28"/>
      <c r="BK511" s="103"/>
      <c r="BL511" s="38"/>
    </row>
    <row r="512" spans="2:64" s="2" customFormat="1">
      <c r="B512" s="37"/>
      <c r="C512" s="74">
        <v>506</v>
      </c>
      <c r="D512" s="140">
        <f>ETo!$I511*((1-Constantes!$D$19)*ETo!$K511+ETo!$L511)</f>
        <v>1.6667430220606745</v>
      </c>
      <c r="E512" s="75">
        <f>MIN(D512*Constantes!$D$17,0.8*(H511+Observaciones!$F511-F512-G512-Constantes!$D$14))</f>
        <v>7.638839758840277E-4</v>
      </c>
      <c r="F512" s="75">
        <f>IF(Observaciones!$F511&gt;0.05*Constantes!$D$18,((Observaciones!$F511-0.05*Constantes!$D$18)^2)/(Observaciones!$F511+0.95*Constantes!$D$18),0)</f>
        <v>0</v>
      </c>
      <c r="G512" s="75">
        <f>MAX(0,H511+Observaciones!$F511-F512-Constantes!$D$13)</f>
        <v>0</v>
      </c>
      <c r="H512" s="75">
        <f>H511+Observaciones!$F511-F512-E512-G512-I511</f>
        <v>7.5001778252234352</v>
      </c>
      <c r="I512" s="75">
        <f>MAX(0,(H512-Constantes!$D$14)*(1-EXP(-Constantes!$D$22)))</f>
        <v>2.448172399567308E-6</v>
      </c>
      <c r="J512" s="75">
        <f t="shared" si="88"/>
        <v>198.88162535410891</v>
      </c>
      <c r="K512" s="75">
        <f>MAX(0,(J512-Constantes!$D$13)*(1-EXP(-Constantes!$D$23)))</f>
        <v>0.85571289240091308</v>
      </c>
      <c r="L512" s="75">
        <f t="shared" si="89"/>
        <v>0.85571534057331267</v>
      </c>
      <c r="M512" s="75">
        <f>0.0526*F512*Observaciones!$F511^1.218</f>
        <v>0</v>
      </c>
      <c r="N512" s="75">
        <f>M512*Constantes!$D$35</f>
        <v>0</v>
      </c>
      <c r="O512" s="75">
        <f t="shared" si="90"/>
        <v>0</v>
      </c>
      <c r="P512" s="15"/>
      <c r="Q512" s="74">
        <v>506</v>
      </c>
      <c r="R512" s="140">
        <f>ETo!$I511*((1-Constantes!$E$19)*ETo!$K511+ETo!$L511)</f>
        <v>1.6667430220606745</v>
      </c>
      <c r="S512" s="75">
        <f>MIN(R512*Constantes!$E$17,0.8*(AB511+Observaciones!$F511-Y512-AA512-Constantes!$D$14))</f>
        <v>-1.2308743558039481E-2</v>
      </c>
      <c r="T512" s="75">
        <f>IF(Observaciones!$F511&gt;0.05*Constantes!$E$18,((Observaciones!$F511-0.05*Constantes!$E$18)^2)/(Observaciones!$F511+0.95*Constantes!$E$18),0)</f>
        <v>0</v>
      </c>
      <c r="U512" s="75">
        <f>(T512*Escenarios!$E$9*10000)/1000</f>
        <v>0</v>
      </c>
      <c r="V512" s="75">
        <f>(Observaciones!$F511*Constantes!$E$28)/1000</f>
        <v>0</v>
      </c>
      <c r="W512" s="75">
        <f>(R512*Constantes!$E$28)/1000</f>
        <v>6.6669720882426979</v>
      </c>
      <c r="X512" s="75">
        <f t="shared" si="80"/>
        <v>0</v>
      </c>
      <c r="Y512" s="75">
        <f>IF(X512&gt;Constantes!$E$29,1000*((X512-Constantes!$E$29)/(Escenarios!$E$9*10000)),0)</f>
        <v>0</v>
      </c>
      <c r="Z512" s="75">
        <f>W512*1000/Escenarios!$E$9/10000+S512</f>
        <v>1.0252006184459164E-3</v>
      </c>
      <c r="AA512" s="75">
        <f>MAX(0,AB511+Observaciones!$F511-Y512-Constantes!$D$13)</f>
        <v>0</v>
      </c>
      <c r="AB512" s="75">
        <f>AB511+Observaciones!$F511-Y512-Z512-AA512-AC511</f>
        <v>7.483588869934005</v>
      </c>
      <c r="AC512" s="75">
        <f>MAX(0,(AB512-Constantes!$D$14)*(1-EXP(-Constantes!$D$22)))</f>
        <v>0</v>
      </c>
      <c r="AD512" s="75">
        <f t="shared" si="81"/>
        <v>207.16533511321452</v>
      </c>
      <c r="AE512" s="75">
        <f>MAX(0,(AD512-Constantes!$D$13)*(1-EXP(-Constantes!$D$23)))</f>
        <v>0.91293265536020518</v>
      </c>
      <c r="AF512" s="75">
        <f t="shared" si="82"/>
        <v>0.91293265536020518</v>
      </c>
      <c r="AG512" s="75">
        <f>0.0526*Y512*Observaciones!$F511^1.218</f>
        <v>0</v>
      </c>
      <c r="AH512" s="75">
        <f>AG512*Constantes!$E$35</f>
        <v>0</v>
      </c>
      <c r="AI512" s="75">
        <f t="shared" si="83"/>
        <v>0</v>
      </c>
      <c r="AJ512" s="15"/>
      <c r="AK512" s="74">
        <v>506</v>
      </c>
      <c r="AL512" s="140">
        <f>ETo!$I511*((1-Constantes!$F$19)*ETo!$K511+ETo!$L511)</f>
        <v>1.623978073173248</v>
      </c>
      <c r="AM512" s="75">
        <f>MIN(AL512*Constantes!$F$17,0.8*(AV511+Observaciones!$F511-AS512-AU512-Constantes!$D$14))</f>
        <v>6.7793563748118407E-3</v>
      </c>
      <c r="AN512" s="75">
        <f>IF(Observaciones!$F511&gt;0.05*Constantes!$F$18,((Observaciones!$F511-0.05*Constantes!$F$18)^2)/(Observaciones!$F511+0.95*Constantes!$F$18),0)</f>
        <v>0</v>
      </c>
      <c r="AO512" s="75">
        <f>(AN512*Escenarios!$F$9*10000)/1000</f>
        <v>0</v>
      </c>
      <c r="AP512" s="75">
        <f>(Observaciones!$F511*Constantes!$F$28)/1000</f>
        <v>0</v>
      </c>
      <c r="AQ512" s="75">
        <f>(AL512*Constantes!$F$28)/1000</f>
        <v>1.623978073173248</v>
      </c>
      <c r="AR512" s="75">
        <f t="shared" si="84"/>
        <v>0</v>
      </c>
      <c r="AS512" s="75">
        <f>IF(AR512&gt;Constantes!$F$29,1000*((AR512-Constantes!$F$29)/(Escenarios!$F$9*10000)),0)</f>
        <v>0</v>
      </c>
      <c r="AT512" s="75">
        <f>AQ512*1000/Escenarios!$F$9/10000+AM512</f>
        <v>1.0027312521158337E-2</v>
      </c>
      <c r="AU512" s="75">
        <f>MAX(0,AV511+Observaciones!$F511-AS512-Constantes!$D$13)</f>
        <v>0</v>
      </c>
      <c r="AV512" s="75">
        <f>AV511+Observaciones!$F511-AS512-AT512-AU512-AW511</f>
        <v>7.4983302161941605</v>
      </c>
      <c r="AW512" s="75">
        <f>MAX(0,(AV512-Constantes!$D$14)*(1-EXP(-Constantes!$D$22)))</f>
        <v>0</v>
      </c>
      <c r="AX512" s="75">
        <f t="shared" si="85"/>
        <v>209.05759132421466</v>
      </c>
      <c r="AY512" s="75">
        <f>MAX(0,(AX512-Constantes!$D$13)*(1-EXP(-Constantes!$D$23)))</f>
        <v>0.92600342377198563</v>
      </c>
      <c r="AZ512" s="75">
        <f t="shared" si="86"/>
        <v>0.92600342377198563</v>
      </c>
      <c r="BA512" s="75">
        <f>0.0526*AS512*Observaciones!$F511^1.218</f>
        <v>0</v>
      </c>
      <c r="BB512" s="75">
        <f>BA512*Constantes!$F$35</f>
        <v>0</v>
      </c>
      <c r="BC512" s="75">
        <f t="shared" si="87"/>
        <v>0</v>
      </c>
      <c r="BD512" s="15"/>
      <c r="BE512" s="74">
        <v>506</v>
      </c>
      <c r="BF512" s="75">
        <f>0.0526*Observaciones!$F511^2.218</f>
        <v>0</v>
      </c>
      <c r="BG512" s="75">
        <f>IF(Observaciones!$F511&gt;0.05*$BK$7,((Observaciones!$F511-0.05*$BK$7)^2)/(Observaciones!$F511+0.95*$BK$7),0)</f>
        <v>0</v>
      </c>
      <c r="BH512" s="75">
        <f>0.0526*BG512*Observaciones!$F511^1.218</f>
        <v>0</v>
      </c>
      <c r="BI512" s="28"/>
      <c r="BJ512" s="28"/>
      <c r="BK512" s="103"/>
      <c r="BL512" s="38"/>
    </row>
    <row r="513" spans="2:64" s="2" customFormat="1">
      <c r="B513" s="37"/>
      <c r="C513" s="74">
        <v>507</v>
      </c>
      <c r="D513" s="140">
        <f>ETo!$I512*((1-Constantes!$D$19)*ETo!$K512+ETo!$L512)</f>
        <v>1.6251244997788463</v>
      </c>
      <c r="E513" s="75">
        <f>MIN(D513*Constantes!$D$17,0.8*(H512+Observaciones!$F512-F513-G513-Constantes!$D$14))</f>
        <v>1.4226017874818808E-4</v>
      </c>
      <c r="F513" s="75">
        <f>IF(Observaciones!$F512&gt;0.05*Constantes!$D$18,((Observaciones!$F512-0.05*Constantes!$D$18)^2)/(Observaciones!$F512+0.95*Constantes!$D$18),0)</f>
        <v>0</v>
      </c>
      <c r="G513" s="75">
        <f>MAX(0,H512+Observaciones!$F512-F513-Constantes!$D$13)</f>
        <v>0</v>
      </c>
      <c r="H513" s="75">
        <f>H512+Observaciones!$F512-F513-E513-G513-I512</f>
        <v>7.5000331168722871</v>
      </c>
      <c r="I513" s="75">
        <f>MAX(0,(H513-Constantes!$D$14)*(1-EXP(-Constantes!$D$22)))</f>
        <v>4.5592976703261737E-7</v>
      </c>
      <c r="J513" s="75">
        <f t="shared" si="88"/>
        <v>198.025912461708</v>
      </c>
      <c r="K513" s="75">
        <f>MAX(0,(J513-Constantes!$D$13)*(1-EXP(-Constantes!$D$23)))</f>
        <v>0.84980205169206668</v>
      </c>
      <c r="L513" s="75">
        <f t="shared" si="89"/>
        <v>0.84980250762183374</v>
      </c>
      <c r="M513" s="75">
        <f>0.0526*F513*Observaciones!$F512^1.218</f>
        <v>0</v>
      </c>
      <c r="N513" s="75">
        <f>M513*Constantes!$D$35</f>
        <v>0</v>
      </c>
      <c r="O513" s="75">
        <f t="shared" si="90"/>
        <v>0</v>
      </c>
      <c r="P513" s="15"/>
      <c r="Q513" s="74">
        <v>507</v>
      </c>
      <c r="R513" s="140">
        <f>ETo!$I512*((1-Constantes!$E$19)*ETo!$K512+ETo!$L512)</f>
        <v>1.6251244997788463</v>
      </c>
      <c r="S513" s="75">
        <f>MIN(R513*Constantes!$E$17,0.8*(AB512+Observaciones!$F512-Y513-AA513-Constantes!$D$14))</f>
        <v>-1.3128904052796032E-2</v>
      </c>
      <c r="T513" s="75">
        <f>IF(Observaciones!$F512&gt;0.05*Constantes!$E$18,((Observaciones!$F512-0.05*Constantes!$E$18)^2)/(Observaciones!$F512+0.95*Constantes!$E$18),0)</f>
        <v>0</v>
      </c>
      <c r="U513" s="75">
        <f>(T513*Escenarios!$E$9*10000)/1000</f>
        <v>0</v>
      </c>
      <c r="V513" s="75">
        <f>(Observaciones!$F512*Constantes!$E$28)/1000</f>
        <v>0</v>
      </c>
      <c r="W513" s="75">
        <f>(R513*Constantes!$E$28)/1000</f>
        <v>6.5004979991153853</v>
      </c>
      <c r="X513" s="75">
        <f t="shared" si="80"/>
        <v>0</v>
      </c>
      <c r="Y513" s="75">
        <f>IF(X513&gt;Constantes!$E$29,1000*((X513-Constantes!$E$29)/(Escenarios!$E$9*10000)),0)</f>
        <v>0</v>
      </c>
      <c r="Z513" s="75">
        <f>W513*1000/Escenarios!$E$9/10000+S513</f>
        <v>-1.2790805456526326E-4</v>
      </c>
      <c r="AA513" s="75">
        <f>MAX(0,AB512+Observaciones!$F512-Y513-Constantes!$D$13)</f>
        <v>0</v>
      </c>
      <c r="AB513" s="75">
        <f>AB512+Observaciones!$F512-Y513-Z513-AA513-AC512</f>
        <v>7.4837167779885698</v>
      </c>
      <c r="AC513" s="75">
        <f>MAX(0,(AB513-Constantes!$D$14)*(1-EXP(-Constantes!$D$22)))</f>
        <v>0</v>
      </c>
      <c r="AD513" s="75">
        <f t="shared" si="81"/>
        <v>206.25240245785432</v>
      </c>
      <c r="AE513" s="75">
        <f>MAX(0,(AD513-Constantes!$D$13)*(1-EXP(-Constantes!$D$23)))</f>
        <v>0.9066265688776256</v>
      </c>
      <c r="AF513" s="75">
        <f t="shared" si="82"/>
        <v>0.9066265688776256</v>
      </c>
      <c r="AG513" s="75">
        <f>0.0526*Y513*Observaciones!$F512^1.218</f>
        <v>0</v>
      </c>
      <c r="AH513" s="75">
        <f>AG513*Constantes!$E$35</f>
        <v>0</v>
      </c>
      <c r="AI513" s="75">
        <f t="shared" si="83"/>
        <v>0</v>
      </c>
      <c r="AJ513" s="15"/>
      <c r="AK513" s="74">
        <v>507</v>
      </c>
      <c r="AL513" s="140">
        <f>ETo!$I512*((1-Constantes!$F$19)*ETo!$K512+ETo!$L512)</f>
        <v>1.5832536611380432</v>
      </c>
      <c r="AM513" s="75">
        <f>MIN(AL513*Constantes!$F$17,0.8*(AV512+Observaciones!$F512-AS513-AU513-Constantes!$D$14))</f>
        <v>-1.3358270446715893E-3</v>
      </c>
      <c r="AN513" s="75">
        <f>IF(Observaciones!$F512&gt;0.05*Constantes!$F$18,((Observaciones!$F512-0.05*Constantes!$F$18)^2)/(Observaciones!$F512+0.95*Constantes!$F$18),0)</f>
        <v>0</v>
      </c>
      <c r="AO513" s="75">
        <f>(AN513*Escenarios!$F$9*10000)/1000</f>
        <v>0</v>
      </c>
      <c r="AP513" s="75">
        <f>(Observaciones!$F512*Constantes!$F$28)/1000</f>
        <v>0</v>
      </c>
      <c r="AQ513" s="75">
        <f>(AL513*Constantes!$F$28)/1000</f>
        <v>1.5832536611380432</v>
      </c>
      <c r="AR513" s="75">
        <f t="shared" si="84"/>
        <v>0</v>
      </c>
      <c r="AS513" s="75">
        <f>IF(AR513&gt;Constantes!$F$29,1000*((AR513-Constantes!$F$29)/(Escenarios!$F$9*10000)),0)</f>
        <v>0</v>
      </c>
      <c r="AT513" s="75">
        <f>AQ513*1000/Escenarios!$F$9/10000+AM513</f>
        <v>1.8306802776044974E-3</v>
      </c>
      <c r="AU513" s="75">
        <f>MAX(0,AV512+Observaciones!$F512-AS513-Constantes!$D$13)</f>
        <v>0</v>
      </c>
      <c r="AV513" s="75">
        <f>AV512+Observaciones!$F512-AS513-AT513-AU513-AW512</f>
        <v>7.4964995359165556</v>
      </c>
      <c r="AW513" s="75">
        <f>MAX(0,(AV513-Constantes!$D$14)*(1-EXP(-Constantes!$D$22)))</f>
        <v>0</v>
      </c>
      <c r="AX513" s="75">
        <f t="shared" si="85"/>
        <v>208.13158790044267</v>
      </c>
      <c r="AY513" s="75">
        <f>MAX(0,(AX513-Constantes!$D$13)*(1-EXP(-Constantes!$D$23)))</f>
        <v>0.91960705089696027</v>
      </c>
      <c r="AZ513" s="75">
        <f t="shared" si="86"/>
        <v>0.91960705089696027</v>
      </c>
      <c r="BA513" s="75">
        <f>0.0526*AS513*Observaciones!$F512^1.218</f>
        <v>0</v>
      </c>
      <c r="BB513" s="75">
        <f>BA513*Constantes!$F$35</f>
        <v>0</v>
      </c>
      <c r="BC513" s="75">
        <f t="shared" si="87"/>
        <v>0</v>
      </c>
      <c r="BD513" s="15"/>
      <c r="BE513" s="74">
        <v>507</v>
      </c>
      <c r="BF513" s="75">
        <f>0.0526*Observaciones!$F512^2.218</f>
        <v>0</v>
      </c>
      <c r="BG513" s="75">
        <f>IF(Observaciones!$F512&gt;0.05*$BK$7,((Observaciones!$F512-0.05*$BK$7)^2)/(Observaciones!$F512+0.95*$BK$7),0)</f>
        <v>0</v>
      </c>
      <c r="BH513" s="75">
        <f>0.0526*BG513*Observaciones!$F512^1.218</f>
        <v>0</v>
      </c>
      <c r="BI513" s="28"/>
      <c r="BJ513" s="28"/>
      <c r="BK513" s="103"/>
      <c r="BL513" s="38"/>
    </row>
    <row r="514" spans="2:64" s="2" customFormat="1">
      <c r="B514" s="37"/>
      <c r="C514" s="74">
        <v>508</v>
      </c>
      <c r="D514" s="140">
        <f>ETo!$I513*((1-Constantes!$D$19)*ETo!$K513+ETo!$L513)</f>
        <v>1.5860719544405737</v>
      </c>
      <c r="E514" s="75">
        <f>MIN(D514*Constantes!$D$17,0.8*(H513+Observaciones!$F513-F514-G514-Constantes!$D$14))</f>
        <v>2.6493497829704894E-5</v>
      </c>
      <c r="F514" s="75">
        <f>IF(Observaciones!$F513&gt;0.05*Constantes!$D$18,((Observaciones!$F513-0.05*Constantes!$D$18)^2)/(Observaciones!$F513+0.95*Constantes!$D$18),0)</f>
        <v>0</v>
      </c>
      <c r="G514" s="75">
        <f>MAX(0,H513+Observaciones!$F513-F514-Constantes!$D$13)</f>
        <v>0</v>
      </c>
      <c r="H514" s="75">
        <f>H513+Observaciones!$F513-F514-E514-G514-I513</f>
        <v>7.500006167444691</v>
      </c>
      <c r="I514" s="75">
        <f>MAX(0,(H514-Constantes!$D$14)*(1-EXP(-Constantes!$D$22)))</f>
        <v>8.4909033581200428E-8</v>
      </c>
      <c r="J514" s="75">
        <f t="shared" si="88"/>
        <v>197.17611041001592</v>
      </c>
      <c r="K514" s="75">
        <f>MAX(0,(J514-Constantes!$D$13)*(1-EXP(-Constantes!$D$23)))</f>
        <v>0.84393204014238732</v>
      </c>
      <c r="L514" s="75">
        <f t="shared" si="89"/>
        <v>0.8439321250514209</v>
      </c>
      <c r="M514" s="75">
        <f>0.0526*F514*Observaciones!$F513^1.218</f>
        <v>0</v>
      </c>
      <c r="N514" s="75">
        <f>M514*Constantes!$D$35</f>
        <v>0</v>
      </c>
      <c r="O514" s="75">
        <f t="shared" si="90"/>
        <v>0</v>
      </c>
      <c r="P514" s="15"/>
      <c r="Q514" s="74">
        <v>508</v>
      </c>
      <c r="R514" s="140">
        <f>ETo!$I513*((1-Constantes!$E$19)*ETo!$K513+ETo!$L513)</f>
        <v>1.5860719544405737</v>
      </c>
      <c r="S514" s="75">
        <f>MIN(R514*Constantes!$E$17,0.8*(AB513+Observaciones!$F513-Y514-AA514-Constantes!$D$14))</f>
        <v>-1.3026577609144142E-2</v>
      </c>
      <c r="T514" s="75">
        <f>IF(Observaciones!$F513&gt;0.05*Constantes!$E$18,((Observaciones!$F513-0.05*Constantes!$E$18)^2)/(Observaciones!$F513+0.95*Constantes!$E$18),0)</f>
        <v>0</v>
      </c>
      <c r="U514" s="75">
        <f>(T514*Escenarios!$E$9*10000)/1000</f>
        <v>0</v>
      </c>
      <c r="V514" s="75">
        <f>(Observaciones!$F513*Constantes!$E$28)/1000</f>
        <v>0</v>
      </c>
      <c r="W514" s="75">
        <f>(R514*Constantes!$E$28)/1000</f>
        <v>6.3442878177622948</v>
      </c>
      <c r="X514" s="75">
        <f t="shared" si="80"/>
        <v>0</v>
      </c>
      <c r="Y514" s="75">
        <f>IF(X514&gt;Constantes!$E$29,1000*((X514-Constantes!$E$29)/(Escenarios!$E$9*10000)),0)</f>
        <v>0</v>
      </c>
      <c r="Z514" s="75">
        <f>W514*1000/Escenarios!$E$9/10000+S514</f>
        <v>-3.3800197361955227E-4</v>
      </c>
      <c r="AA514" s="75">
        <f>MAX(0,AB513+Observaciones!$F513-Y514-Constantes!$D$13)</f>
        <v>0</v>
      </c>
      <c r="AB514" s="75">
        <f>AB513+Observaciones!$F513-Y514-Z514-AA514-AC513</f>
        <v>7.4840547799621895</v>
      </c>
      <c r="AC514" s="75">
        <f>MAX(0,(AB514-Constantes!$D$14)*(1-EXP(-Constantes!$D$22)))</f>
        <v>0</v>
      </c>
      <c r="AD514" s="75">
        <f t="shared" si="81"/>
        <v>205.3457758889767</v>
      </c>
      <c r="AE514" s="75">
        <f>MAX(0,(AD514-Constantes!$D$13)*(1-EXP(-Constantes!$D$23)))</f>
        <v>0.90036404171619899</v>
      </c>
      <c r="AF514" s="75">
        <f t="shared" si="82"/>
        <v>0.90036404171619899</v>
      </c>
      <c r="AG514" s="75">
        <f>0.0526*Y514*Observaciones!$F513^1.218</f>
        <v>0</v>
      </c>
      <c r="AH514" s="75">
        <f>AG514*Constantes!$E$35</f>
        <v>0</v>
      </c>
      <c r="AI514" s="75">
        <f t="shared" si="83"/>
        <v>0</v>
      </c>
      <c r="AJ514" s="15"/>
      <c r="AK514" s="74">
        <v>508</v>
      </c>
      <c r="AL514" s="140">
        <f>ETo!$I513*((1-Constantes!$F$19)*ETo!$K513+ETo!$L513)</f>
        <v>1.5450605391885228</v>
      </c>
      <c r="AM514" s="75">
        <f>MIN(AL514*Constantes!$F$17,0.8*(AV513+Observaciones!$F513-AS514-AU514-Constantes!$D$14))</f>
        <v>-2.8003712667555194E-3</v>
      </c>
      <c r="AN514" s="75">
        <f>IF(Observaciones!$F513&gt;0.05*Constantes!$F$18,((Observaciones!$F513-0.05*Constantes!$F$18)^2)/(Observaciones!$F513+0.95*Constantes!$F$18),0)</f>
        <v>0</v>
      </c>
      <c r="AO514" s="75">
        <f>(AN514*Escenarios!$F$9*10000)/1000</f>
        <v>0</v>
      </c>
      <c r="AP514" s="75">
        <f>(Observaciones!$F513*Constantes!$F$28)/1000</f>
        <v>0</v>
      </c>
      <c r="AQ514" s="75">
        <f>(AL514*Constantes!$F$28)/1000</f>
        <v>1.5450605391885228</v>
      </c>
      <c r="AR514" s="75">
        <f t="shared" si="84"/>
        <v>0</v>
      </c>
      <c r="AS514" s="75">
        <f>IF(AR514&gt;Constantes!$F$29,1000*((AR514-Constantes!$F$29)/(Escenarios!$F$9*10000)),0)</f>
        <v>0</v>
      </c>
      <c r="AT514" s="75">
        <f>AQ514*1000/Escenarios!$F$9/10000+AM514</f>
        <v>2.8974981162152623E-4</v>
      </c>
      <c r="AU514" s="75">
        <f>MAX(0,AV513+Observaciones!$F513-AS514-Constantes!$D$13)</f>
        <v>0</v>
      </c>
      <c r="AV514" s="75">
        <f>AV513+Observaciones!$F513-AS514-AT514-AU514-AW513</f>
        <v>7.4962097861049344</v>
      </c>
      <c r="AW514" s="75">
        <f>MAX(0,(AV514-Constantes!$D$14)*(1-EXP(-Constantes!$D$22)))</f>
        <v>0</v>
      </c>
      <c r="AX514" s="75">
        <f t="shared" si="85"/>
        <v>207.21198084954571</v>
      </c>
      <c r="AY514" s="75">
        <f>MAX(0,(AX514-Constantes!$D$13)*(1-EXP(-Constantes!$D$23)))</f>
        <v>0.91325486099675568</v>
      </c>
      <c r="AZ514" s="75">
        <f t="shared" si="86"/>
        <v>0.91325486099675568</v>
      </c>
      <c r="BA514" s="75">
        <f>0.0526*AS514*Observaciones!$F513^1.218</f>
        <v>0</v>
      </c>
      <c r="BB514" s="75">
        <f>BA514*Constantes!$F$35</f>
        <v>0</v>
      </c>
      <c r="BC514" s="75">
        <f t="shared" si="87"/>
        <v>0</v>
      </c>
      <c r="BD514" s="15"/>
      <c r="BE514" s="74">
        <v>508</v>
      </c>
      <c r="BF514" s="75">
        <f>0.0526*Observaciones!$F513^2.218</f>
        <v>0</v>
      </c>
      <c r="BG514" s="75">
        <f>IF(Observaciones!$F513&gt;0.05*$BK$7,((Observaciones!$F513-0.05*$BK$7)^2)/(Observaciones!$F513+0.95*$BK$7),0)</f>
        <v>0</v>
      </c>
      <c r="BH514" s="75">
        <f>0.0526*BG514*Observaciones!$F513^1.218</f>
        <v>0</v>
      </c>
      <c r="BI514" s="28"/>
      <c r="BJ514" s="28"/>
      <c r="BK514" s="103"/>
      <c r="BL514" s="38"/>
    </row>
    <row r="515" spans="2:64" s="2" customFormat="1">
      <c r="B515" s="37"/>
      <c r="C515" s="74">
        <v>509</v>
      </c>
      <c r="D515" s="140">
        <f>ETo!$I514*((1-Constantes!$D$19)*ETo!$K514+ETo!$L514)</f>
        <v>1.5695729395736588</v>
      </c>
      <c r="E515" s="75">
        <f>MIN(D515*Constantes!$D$17,0.8*(H514+Observaciones!$F514-F515-G515-Constantes!$D$14))</f>
        <v>4.9339557527616767E-6</v>
      </c>
      <c r="F515" s="75">
        <f>IF(Observaciones!$F514&gt;0.05*Constantes!$D$18,((Observaciones!$F514-0.05*Constantes!$D$18)^2)/(Observaciones!$F514+0.95*Constantes!$D$18),0)</f>
        <v>0</v>
      </c>
      <c r="G515" s="75">
        <f>MAX(0,H514+Observaciones!$F514-F515-Constantes!$D$13)</f>
        <v>0</v>
      </c>
      <c r="H515" s="75">
        <f>H514+Observaciones!$F514-F515-E515-G515-I514</f>
        <v>7.500001148579905</v>
      </c>
      <c r="I515" s="75">
        <f>MAX(0,(H515-Constantes!$D$14)*(1-EXP(-Constantes!$D$22)))</f>
        <v>1.5812838964625398E-8</v>
      </c>
      <c r="J515" s="75">
        <f t="shared" si="88"/>
        <v>196.33217836987353</v>
      </c>
      <c r="K515" s="75">
        <f>MAX(0,(J515-Constantes!$D$13)*(1-EXP(-Constantes!$D$23)))</f>
        <v>0.83810257572427227</v>
      </c>
      <c r="L515" s="75">
        <f t="shared" si="89"/>
        <v>0.8381025915371112</v>
      </c>
      <c r="M515" s="75">
        <f>0.0526*F515*Observaciones!$F514^1.218</f>
        <v>0</v>
      </c>
      <c r="N515" s="75">
        <f>M515*Constantes!$D$35</f>
        <v>0</v>
      </c>
      <c r="O515" s="75">
        <f t="shared" si="90"/>
        <v>0</v>
      </c>
      <c r="P515" s="15"/>
      <c r="Q515" s="74">
        <v>509</v>
      </c>
      <c r="R515" s="140">
        <f>ETo!$I514*((1-Constantes!$E$19)*ETo!$K514+ETo!$L514)</f>
        <v>1.5695729395736588</v>
      </c>
      <c r="S515" s="75">
        <f>MIN(R515*Constantes!$E$17,0.8*(AB514+Observaciones!$F514-Y515-AA515-Constantes!$D$14))</f>
        <v>-1.2756176030248412E-2</v>
      </c>
      <c r="T515" s="75">
        <f>IF(Observaciones!$F514&gt;0.05*Constantes!$E$18,((Observaciones!$F514-0.05*Constantes!$E$18)^2)/(Observaciones!$F514+0.95*Constantes!$E$18),0)</f>
        <v>0</v>
      </c>
      <c r="U515" s="75">
        <f>(T515*Escenarios!$E$9*10000)/1000</f>
        <v>0</v>
      </c>
      <c r="V515" s="75">
        <f>(Observaciones!$F514*Constantes!$E$28)/1000</f>
        <v>0</v>
      </c>
      <c r="W515" s="75">
        <f>(R515*Constantes!$E$28)/1000</f>
        <v>6.2782917582946354</v>
      </c>
      <c r="X515" s="75">
        <f t="shared" si="80"/>
        <v>0</v>
      </c>
      <c r="Y515" s="75">
        <f>IF(X515&gt;Constantes!$E$29,1000*((X515-Constantes!$E$29)/(Escenarios!$E$9*10000)),0)</f>
        <v>0</v>
      </c>
      <c r="Z515" s="75">
        <f>W515*1000/Escenarios!$E$9/10000+S515</f>
        <v>-1.9959251365914144E-4</v>
      </c>
      <c r="AA515" s="75">
        <f>MAX(0,AB514+Observaciones!$F514-Y515-Constantes!$D$13)</f>
        <v>0</v>
      </c>
      <c r="AB515" s="75">
        <f>AB514+Observaciones!$F514-Y515-Z515-AA515-AC514</f>
        <v>7.4842543724758483</v>
      </c>
      <c r="AC515" s="75">
        <f>MAX(0,(AB515-Constantes!$D$14)*(1-EXP(-Constantes!$D$22)))</f>
        <v>0</v>
      </c>
      <c r="AD515" s="75">
        <f t="shared" si="81"/>
        <v>204.44541184726052</v>
      </c>
      <c r="AE515" s="75">
        <f>MAX(0,(AD515-Constantes!$D$13)*(1-EXP(-Constantes!$D$23)))</f>
        <v>0.89414477298971573</v>
      </c>
      <c r="AF515" s="75">
        <f t="shared" si="82"/>
        <v>0.89414477298971573</v>
      </c>
      <c r="AG515" s="75">
        <f>0.0526*Y515*Observaciones!$F514^1.218</f>
        <v>0</v>
      </c>
      <c r="AH515" s="75">
        <f>AG515*Constantes!$E$35</f>
        <v>0</v>
      </c>
      <c r="AI515" s="75">
        <f t="shared" si="83"/>
        <v>0</v>
      </c>
      <c r="AJ515" s="15"/>
      <c r="AK515" s="74">
        <v>509</v>
      </c>
      <c r="AL515" s="140">
        <f>ETo!$I514*((1-Constantes!$F$19)*ETo!$K514+ETo!$L514)</f>
        <v>1.5289010997181869</v>
      </c>
      <c r="AM515" s="75">
        <f>MIN(AL515*Constantes!$F$17,0.8*(AV514+Observaciones!$F514-AS515-AU515-Constantes!$D$14))</f>
        <v>-3.0321711160524959E-3</v>
      </c>
      <c r="AN515" s="75">
        <f>IF(Observaciones!$F514&gt;0.05*Constantes!$F$18,((Observaciones!$F514-0.05*Constantes!$F$18)^2)/(Observaciones!$F514+0.95*Constantes!$F$18),0)</f>
        <v>0</v>
      </c>
      <c r="AO515" s="75">
        <f>(AN515*Escenarios!$F$9*10000)/1000</f>
        <v>0</v>
      </c>
      <c r="AP515" s="75">
        <f>(Observaciones!$F514*Constantes!$F$28)/1000</f>
        <v>0</v>
      </c>
      <c r="AQ515" s="75">
        <f>(AL515*Constantes!$F$28)/1000</f>
        <v>1.5289010997181869</v>
      </c>
      <c r="AR515" s="75">
        <f t="shared" si="84"/>
        <v>0</v>
      </c>
      <c r="AS515" s="75">
        <f>IF(AR515&gt;Constantes!$F$29,1000*((AR515-Constantes!$F$29)/(Escenarios!$F$9*10000)),0)</f>
        <v>0</v>
      </c>
      <c r="AT515" s="75">
        <f>AQ515*1000/Escenarios!$F$9/10000+AM515</f>
        <v>2.5631083383877845E-5</v>
      </c>
      <c r="AU515" s="75">
        <f>MAX(0,AV514+Observaciones!$F514-AS515-Constantes!$D$13)</f>
        <v>0</v>
      </c>
      <c r="AV515" s="75">
        <f>AV514+Observaciones!$F514-AS515-AT515-AU515-AW514</f>
        <v>7.4961841550215507</v>
      </c>
      <c r="AW515" s="75">
        <f>MAX(0,(AV515-Constantes!$D$14)*(1-EXP(-Constantes!$D$22)))</f>
        <v>0</v>
      </c>
      <c r="AX515" s="75">
        <f t="shared" si="85"/>
        <v>206.29872598854897</v>
      </c>
      <c r="AY515" s="75">
        <f>MAX(0,(AX515-Constantes!$D$13)*(1-EXP(-Constantes!$D$23)))</f>
        <v>0.90694654887727155</v>
      </c>
      <c r="AZ515" s="75">
        <f t="shared" si="86"/>
        <v>0.90694654887727155</v>
      </c>
      <c r="BA515" s="75">
        <f>0.0526*AS515*Observaciones!$F514^1.218</f>
        <v>0</v>
      </c>
      <c r="BB515" s="75">
        <f>BA515*Constantes!$F$35</f>
        <v>0</v>
      </c>
      <c r="BC515" s="75">
        <f t="shared" si="87"/>
        <v>0</v>
      </c>
      <c r="BD515" s="15"/>
      <c r="BE515" s="74">
        <v>509</v>
      </c>
      <c r="BF515" s="75">
        <f>0.0526*Observaciones!$F514^2.218</f>
        <v>0</v>
      </c>
      <c r="BG515" s="75">
        <f>IF(Observaciones!$F514&gt;0.05*$BK$7,((Observaciones!$F514-0.05*$BK$7)^2)/(Observaciones!$F514+0.95*$BK$7),0)</f>
        <v>0</v>
      </c>
      <c r="BH515" s="75">
        <f>0.0526*BG515*Observaciones!$F514^1.218</f>
        <v>0</v>
      </c>
      <c r="BI515" s="28"/>
      <c r="BJ515" s="28"/>
      <c r="BK515" s="103"/>
      <c r="BL515" s="38"/>
    </row>
    <row r="516" spans="2:64" s="2" customFormat="1">
      <c r="B516" s="37"/>
      <c r="C516" s="74">
        <v>510</v>
      </c>
      <c r="D516" s="140">
        <f>ETo!$I515*((1-Constantes!$D$19)*ETo!$K515+ETo!$L515)</f>
        <v>1.5442867263628113</v>
      </c>
      <c r="E516" s="75">
        <f>MIN(D516*Constantes!$D$17,0.8*(H515+Observaciones!$F515-F516-G516-Constantes!$D$14))</f>
        <v>9.1886392397100289E-7</v>
      </c>
      <c r="F516" s="75">
        <f>IF(Observaciones!$F515&gt;0.05*Constantes!$D$18,((Observaciones!$F515-0.05*Constantes!$D$18)^2)/(Observaciones!$F515+0.95*Constantes!$D$18),0)</f>
        <v>0</v>
      </c>
      <c r="G516" s="75">
        <f>MAX(0,H515+Observaciones!$F515-F516-Constantes!$D$13)</f>
        <v>0</v>
      </c>
      <c r="H516" s="75">
        <f>H515+Observaciones!$F515-F516-E516-G516-I515</f>
        <v>7.5000002139031423</v>
      </c>
      <c r="I516" s="75">
        <f>MAX(0,(H516-Constantes!$D$14)*(1-EXP(-Constantes!$D$22)))</f>
        <v>2.9448677699786879E-9</v>
      </c>
      <c r="J516" s="75">
        <f t="shared" si="88"/>
        <v>195.49407579414927</v>
      </c>
      <c r="K516" s="75">
        <f>MAX(0,(J516-Constantes!$D$13)*(1-EXP(-Constantes!$D$23)))</f>
        <v>0.83231337835822494</v>
      </c>
      <c r="L516" s="75">
        <f t="shared" si="89"/>
        <v>0.83231338130309274</v>
      </c>
      <c r="M516" s="75">
        <f>0.0526*F516*Observaciones!$F515^1.218</f>
        <v>0</v>
      </c>
      <c r="N516" s="75">
        <f>M516*Constantes!$D$35</f>
        <v>0</v>
      </c>
      <c r="O516" s="75">
        <f t="shared" si="90"/>
        <v>0</v>
      </c>
      <c r="P516" s="15"/>
      <c r="Q516" s="74">
        <v>510</v>
      </c>
      <c r="R516" s="140">
        <f>ETo!$I515*((1-Constantes!$E$19)*ETo!$K515+ETo!$L515)</f>
        <v>1.5442867263628113</v>
      </c>
      <c r="S516" s="75">
        <f>MIN(R516*Constantes!$E$17,0.8*(AB515+Observaciones!$F515-Y516-AA516-Constantes!$D$14))</f>
        <v>-1.2596502019321321E-2</v>
      </c>
      <c r="T516" s="75">
        <f>IF(Observaciones!$F515&gt;0.05*Constantes!$E$18,((Observaciones!$F515-0.05*Constantes!$E$18)^2)/(Observaciones!$F515+0.95*Constantes!$E$18),0)</f>
        <v>0</v>
      </c>
      <c r="U516" s="75">
        <f>(T516*Escenarios!$E$9*10000)/1000</f>
        <v>0</v>
      </c>
      <c r="V516" s="75">
        <f>(Observaciones!$F515*Constantes!$E$28)/1000</f>
        <v>0</v>
      </c>
      <c r="W516" s="75">
        <f>(R516*Constantes!$E$28)/1000</f>
        <v>6.1771469054512451</v>
      </c>
      <c r="X516" s="75">
        <f t="shared" si="80"/>
        <v>0</v>
      </c>
      <c r="Y516" s="75">
        <f>IF(X516&gt;Constantes!$E$29,1000*((X516-Constantes!$E$29)/(Escenarios!$E$9*10000)),0)</f>
        <v>0</v>
      </c>
      <c r="Z516" s="75">
        <f>W516*1000/Escenarios!$E$9/10000+S516</f>
        <v>-2.4220820841883151E-4</v>
      </c>
      <c r="AA516" s="75">
        <f>MAX(0,AB515+Observaciones!$F515-Y516-Constantes!$D$13)</f>
        <v>0</v>
      </c>
      <c r="AB516" s="75">
        <f>AB515+Observaciones!$F515-Y516-Z516-AA516-AC515</f>
        <v>7.4844965806842669</v>
      </c>
      <c r="AC516" s="75">
        <f>MAX(0,(AB516-Constantes!$D$14)*(1-EXP(-Constantes!$D$22)))</f>
        <v>0</v>
      </c>
      <c r="AD516" s="75">
        <f t="shared" si="81"/>
        <v>203.55126707427081</v>
      </c>
      <c r="AE516" s="75">
        <f>MAX(0,(AD516-Constantes!$D$13)*(1-EXP(-Constantes!$D$23)))</f>
        <v>0.88796846389033879</v>
      </c>
      <c r="AF516" s="75">
        <f t="shared" si="82"/>
        <v>0.88796846389033879</v>
      </c>
      <c r="AG516" s="75">
        <f>0.0526*Y516*Observaciones!$F515^1.218</f>
        <v>0</v>
      </c>
      <c r="AH516" s="75">
        <f>AG516*Constantes!$E$35</f>
        <v>0</v>
      </c>
      <c r="AI516" s="75">
        <f t="shared" si="83"/>
        <v>0</v>
      </c>
      <c r="AJ516" s="15"/>
      <c r="AK516" s="74">
        <v>510</v>
      </c>
      <c r="AL516" s="140">
        <f>ETo!$I515*((1-Constantes!$F$19)*ETo!$K515+ETo!$L515)</f>
        <v>1.5041704078495748</v>
      </c>
      <c r="AM516" s="75">
        <f>MIN(AL516*Constantes!$F$17,0.8*(AV515+Observaciones!$F515-AS516-AU516-Constantes!$D$14))</f>
        <v>-3.0526759827594675E-3</v>
      </c>
      <c r="AN516" s="75">
        <f>IF(Observaciones!$F515&gt;0.05*Constantes!$F$18,((Observaciones!$F515-0.05*Constantes!$F$18)^2)/(Observaciones!$F515+0.95*Constantes!$F$18),0)</f>
        <v>0</v>
      </c>
      <c r="AO516" s="75">
        <f>(AN516*Escenarios!$F$9*10000)/1000</f>
        <v>0</v>
      </c>
      <c r="AP516" s="75">
        <f>(Observaciones!$F515*Constantes!$F$28)/1000</f>
        <v>0</v>
      </c>
      <c r="AQ516" s="75">
        <f>(AL516*Constantes!$F$28)/1000</f>
        <v>1.5041704078495748</v>
      </c>
      <c r="AR516" s="75">
        <f t="shared" si="84"/>
        <v>0</v>
      </c>
      <c r="AS516" s="75">
        <f>IF(AR516&gt;Constantes!$F$29,1000*((AR516-Constantes!$F$29)/(Escenarios!$F$9*10000)),0)</f>
        <v>0</v>
      </c>
      <c r="AT516" s="75">
        <f>AQ516*1000/Escenarios!$F$9/10000+AM516</f>
        <v>-4.4335167060317784E-5</v>
      </c>
      <c r="AU516" s="75">
        <f>MAX(0,AV515+Observaciones!$F515-AS516-Constantes!$D$13)</f>
        <v>0</v>
      </c>
      <c r="AV516" s="75">
        <f>AV515+Observaciones!$F515-AS516-AT516-AU516-AW515</f>
        <v>7.4962284901886109</v>
      </c>
      <c r="AW516" s="75">
        <f>MAX(0,(AV516-Constantes!$D$14)*(1-EXP(-Constantes!$D$22)))</f>
        <v>0</v>
      </c>
      <c r="AX516" s="75">
        <f t="shared" si="85"/>
        <v>205.39177943967169</v>
      </c>
      <c r="AY516" s="75">
        <f>MAX(0,(AX516-Constantes!$D$13)*(1-EXP(-Constantes!$D$23)))</f>
        <v>0.90068181145253723</v>
      </c>
      <c r="AZ516" s="75">
        <f t="shared" si="86"/>
        <v>0.90068181145253723</v>
      </c>
      <c r="BA516" s="75">
        <f>0.0526*AS516*Observaciones!$F515^1.218</f>
        <v>0</v>
      </c>
      <c r="BB516" s="75">
        <f>BA516*Constantes!$F$35</f>
        <v>0</v>
      </c>
      <c r="BC516" s="75">
        <f t="shared" si="87"/>
        <v>0</v>
      </c>
      <c r="BD516" s="15"/>
      <c r="BE516" s="74">
        <v>510</v>
      </c>
      <c r="BF516" s="75">
        <f>0.0526*Observaciones!$F515^2.218</f>
        <v>0</v>
      </c>
      <c r="BG516" s="75">
        <f>IF(Observaciones!$F515&gt;0.05*$BK$7,((Observaciones!$F515-0.05*$BK$7)^2)/(Observaciones!$F515+0.95*$BK$7),0)</f>
        <v>0</v>
      </c>
      <c r="BH516" s="75">
        <f>0.0526*BG516*Observaciones!$F515^1.218</f>
        <v>0</v>
      </c>
      <c r="BI516" s="28"/>
      <c r="BJ516" s="28"/>
      <c r="BK516" s="103"/>
      <c r="BL516" s="38"/>
    </row>
    <row r="517" spans="2:64" s="2" customFormat="1">
      <c r="B517" s="37"/>
      <c r="C517" s="74">
        <v>511</v>
      </c>
      <c r="D517" s="140">
        <f>ETo!$I516*((1-Constantes!$D$19)*ETo!$K516+ETo!$L516)</f>
        <v>1.5737034772821192</v>
      </c>
      <c r="E517" s="75">
        <f>MIN(D517*Constantes!$D$17,0.8*(H516+Observaciones!$F516-F517-G517-Constantes!$D$14))</f>
        <v>1.7112251384787669E-7</v>
      </c>
      <c r="F517" s="75">
        <f>IF(Observaciones!$F516&gt;0.05*Constantes!$D$18,((Observaciones!$F516-0.05*Constantes!$D$18)^2)/(Observaciones!$F516+0.95*Constantes!$D$18),0)</f>
        <v>0</v>
      </c>
      <c r="G517" s="75">
        <f>MAX(0,H516+Observaciones!$F516-F517-Constantes!$D$13)</f>
        <v>0</v>
      </c>
      <c r="H517" s="75">
        <f>H516+Observaciones!$F516-F517-E517-G517-I516</f>
        <v>7.5000000398357614</v>
      </c>
      <c r="I517" s="75">
        <f>MAX(0,(H517-Constantes!$D$14)*(1-EXP(-Constantes!$D$22)))</f>
        <v>5.4843069832343172E-10</v>
      </c>
      <c r="J517" s="75">
        <f t="shared" si="88"/>
        <v>194.66176241579103</v>
      </c>
      <c r="K517" s="75">
        <f>MAX(0,(J517-Constantes!$D$13)*(1-EXP(-Constantes!$D$23)))</f>
        <v>0.8265641698993994</v>
      </c>
      <c r="L517" s="75">
        <f t="shared" si="89"/>
        <v>0.82656417044783015</v>
      </c>
      <c r="M517" s="75">
        <f>0.0526*F517*Observaciones!$F516^1.218</f>
        <v>0</v>
      </c>
      <c r="N517" s="75">
        <f>M517*Constantes!$D$35</f>
        <v>0</v>
      </c>
      <c r="O517" s="75">
        <f t="shared" si="90"/>
        <v>0</v>
      </c>
      <c r="P517" s="15"/>
      <c r="Q517" s="74">
        <v>511</v>
      </c>
      <c r="R517" s="140">
        <f>ETo!$I516*((1-Constantes!$E$19)*ETo!$K516+ETo!$L516)</f>
        <v>1.5737034772821192</v>
      </c>
      <c r="S517" s="75">
        <f>MIN(R517*Constantes!$E$17,0.8*(AB516+Observaciones!$F516-Y517-AA517-Constantes!$D$14))</f>
        <v>-1.2402735452586456E-2</v>
      </c>
      <c r="T517" s="75">
        <f>IF(Observaciones!$F516&gt;0.05*Constantes!$E$18,((Observaciones!$F516-0.05*Constantes!$E$18)^2)/(Observaciones!$F516+0.95*Constantes!$E$18),0)</f>
        <v>0</v>
      </c>
      <c r="U517" s="75">
        <f>(T517*Escenarios!$E$9*10000)/1000</f>
        <v>0</v>
      </c>
      <c r="V517" s="75">
        <f>(Observaciones!$F516*Constantes!$E$28)/1000</f>
        <v>0</v>
      </c>
      <c r="W517" s="75">
        <f>(R517*Constantes!$E$28)/1000</f>
        <v>6.2948139091284769</v>
      </c>
      <c r="X517" s="75">
        <f t="shared" si="80"/>
        <v>0</v>
      </c>
      <c r="Y517" s="75">
        <f>IF(X517&gt;Constantes!$E$29,1000*((X517-Constantes!$E$29)/(Escenarios!$E$9*10000)),0)</f>
        <v>0</v>
      </c>
      <c r="Z517" s="75">
        <f>W517*1000/Escenarios!$E$9/10000+S517</f>
        <v>1.8689236567049662E-4</v>
      </c>
      <c r="AA517" s="75">
        <f>MAX(0,AB516+Observaciones!$F516-Y517-Constantes!$D$13)</f>
        <v>0</v>
      </c>
      <c r="AB517" s="75">
        <f>AB516+Observaciones!$F516-Y517-Z517-AA517-AC516</f>
        <v>7.4843096883185964</v>
      </c>
      <c r="AC517" s="75">
        <f>MAX(0,(AB517-Constantes!$D$14)*(1-EXP(-Constantes!$D$22)))</f>
        <v>0</v>
      </c>
      <c r="AD517" s="75">
        <f t="shared" si="81"/>
        <v>202.66329861038048</v>
      </c>
      <c r="AE517" s="75">
        <f>MAX(0,(AD517-Constantes!$D$13)*(1-EXP(-Constantes!$D$23)))</f>
        <v>0.88183481767424821</v>
      </c>
      <c r="AF517" s="75">
        <f t="shared" si="82"/>
        <v>0.88183481767424821</v>
      </c>
      <c r="AG517" s="75">
        <f>0.0526*Y517*Observaciones!$F516^1.218</f>
        <v>0</v>
      </c>
      <c r="AH517" s="75">
        <f>AG517*Constantes!$E$35</f>
        <v>0</v>
      </c>
      <c r="AI517" s="75">
        <f t="shared" si="83"/>
        <v>0</v>
      </c>
      <c r="AJ517" s="15"/>
      <c r="AK517" s="74">
        <v>511</v>
      </c>
      <c r="AL517" s="140">
        <f>ETo!$I516*((1-Constantes!$F$19)*ETo!$K516+ETo!$L516)</f>
        <v>1.5328340243061711</v>
      </c>
      <c r="AM517" s="75">
        <f>MIN(AL517*Constantes!$F$17,0.8*(AV516+Observaciones!$F516-AS517-AU517-Constantes!$D$14))</f>
        <v>-3.0172078491112588E-3</v>
      </c>
      <c r="AN517" s="75">
        <f>IF(Observaciones!$F516&gt;0.05*Constantes!$F$18,((Observaciones!$F516-0.05*Constantes!$F$18)^2)/(Observaciones!$F516+0.95*Constantes!$F$18),0)</f>
        <v>0</v>
      </c>
      <c r="AO517" s="75">
        <f>(AN517*Escenarios!$F$9*10000)/1000</f>
        <v>0</v>
      </c>
      <c r="AP517" s="75">
        <f>(Observaciones!$F516*Constantes!$F$28)/1000</f>
        <v>0</v>
      </c>
      <c r="AQ517" s="75">
        <f>(AL517*Constantes!$F$28)/1000</f>
        <v>1.5328340243061711</v>
      </c>
      <c r="AR517" s="75">
        <f t="shared" si="84"/>
        <v>0</v>
      </c>
      <c r="AS517" s="75">
        <f>IF(AR517&gt;Constantes!$F$29,1000*((AR517-Constantes!$F$29)/(Escenarios!$F$9*10000)),0)</f>
        <v>0</v>
      </c>
      <c r="AT517" s="75">
        <f>AQ517*1000/Escenarios!$F$9/10000+AM517</f>
        <v>4.8460199501083791E-5</v>
      </c>
      <c r="AU517" s="75">
        <f>MAX(0,AV516+Observaciones!$F516-AS517-Constantes!$D$13)</f>
        <v>0</v>
      </c>
      <c r="AV517" s="75">
        <f>AV516+Observaciones!$F516-AS517-AT517-AU517-AW516</f>
        <v>7.4961800299891097</v>
      </c>
      <c r="AW517" s="75">
        <f>MAX(0,(AV517-Constantes!$D$14)*(1-EXP(-Constantes!$D$22)))</f>
        <v>0</v>
      </c>
      <c r="AX517" s="75">
        <f t="shared" si="85"/>
        <v>204.49109762821917</v>
      </c>
      <c r="AY517" s="75">
        <f>MAX(0,(AX517-Constantes!$D$13)*(1-EXP(-Constantes!$D$23)))</f>
        <v>0.89446034773015015</v>
      </c>
      <c r="AZ517" s="75">
        <f t="shared" si="86"/>
        <v>0.89446034773015015</v>
      </c>
      <c r="BA517" s="75">
        <f>0.0526*AS517*Observaciones!$F516^1.218</f>
        <v>0</v>
      </c>
      <c r="BB517" s="75">
        <f>BA517*Constantes!$F$35</f>
        <v>0</v>
      </c>
      <c r="BC517" s="75">
        <f t="shared" si="87"/>
        <v>0</v>
      </c>
      <c r="BD517" s="15"/>
      <c r="BE517" s="74">
        <v>511</v>
      </c>
      <c r="BF517" s="75">
        <f>0.0526*Observaciones!$F516^2.218</f>
        <v>0</v>
      </c>
      <c r="BG517" s="75">
        <f>IF(Observaciones!$F516&gt;0.05*$BK$7,((Observaciones!$F516-0.05*$BK$7)^2)/(Observaciones!$F516+0.95*$BK$7),0)</f>
        <v>0</v>
      </c>
      <c r="BH517" s="75">
        <f>0.0526*BG517*Observaciones!$F516^1.218</f>
        <v>0</v>
      </c>
      <c r="BI517" s="28"/>
      <c r="BJ517" s="28"/>
      <c r="BK517" s="103"/>
      <c r="BL517" s="38"/>
    </row>
    <row r="518" spans="2:64" s="2" customFormat="1">
      <c r="B518" s="37"/>
      <c r="C518" s="74">
        <v>512</v>
      </c>
      <c r="D518" s="140">
        <f>ETo!$I517*((1-Constantes!$D$19)*ETo!$K517+ETo!$L517)</f>
        <v>1.5796290651745668</v>
      </c>
      <c r="E518" s="75">
        <f>MIN(D518*Constantes!$D$17,0.8*(H517+Observaciones!$F517-F518-G518-Constantes!$D$14))</f>
        <v>3.1868609084995114E-8</v>
      </c>
      <c r="F518" s="75">
        <f>IF(Observaciones!$F517&gt;0.05*Constantes!$D$18,((Observaciones!$F517-0.05*Constantes!$D$18)^2)/(Observaciones!$F517+0.95*Constantes!$D$18),0)</f>
        <v>0</v>
      </c>
      <c r="G518" s="75">
        <f>MAX(0,H517+Observaciones!$F517-F518-Constantes!$D$13)</f>
        <v>0</v>
      </c>
      <c r="H518" s="75">
        <f>H517+Observaciones!$F517-F518-E518-G518-I517</f>
        <v>7.5000000074187216</v>
      </c>
      <c r="I518" s="75">
        <f>MAX(0,(H518-Constantes!$D$14)*(1-EXP(-Constantes!$D$22)))</f>
        <v>1.0213573305821542E-10</v>
      </c>
      <c r="J518" s="75">
        <f t="shared" si="88"/>
        <v>193.83519824589163</v>
      </c>
      <c r="K518" s="75">
        <f>MAX(0,(J518-Constantes!$D$13)*(1-EXP(-Constantes!$D$23)))</f>
        <v>0.82085467412423663</v>
      </c>
      <c r="L518" s="75">
        <f t="shared" si="89"/>
        <v>0.82085467422637237</v>
      </c>
      <c r="M518" s="75">
        <f>0.0526*F518*Observaciones!$F517^1.218</f>
        <v>0</v>
      </c>
      <c r="N518" s="75">
        <f>M518*Constantes!$D$35</f>
        <v>0</v>
      </c>
      <c r="O518" s="75">
        <f t="shared" si="90"/>
        <v>0</v>
      </c>
      <c r="P518" s="15"/>
      <c r="Q518" s="74">
        <v>512</v>
      </c>
      <c r="R518" s="140">
        <f>ETo!$I517*((1-Constantes!$E$19)*ETo!$K517+ETo!$L517)</f>
        <v>1.5796290651745668</v>
      </c>
      <c r="S518" s="75">
        <f>MIN(R518*Constantes!$E$17,0.8*(AB517+Observaciones!$F517-Y518-AA518-Constantes!$D$14))</f>
        <v>-1.2552249345122847E-2</v>
      </c>
      <c r="T518" s="75">
        <f>IF(Observaciones!$F517&gt;0.05*Constantes!$E$18,((Observaciones!$F517-0.05*Constantes!$E$18)^2)/(Observaciones!$F517+0.95*Constantes!$E$18),0)</f>
        <v>0</v>
      </c>
      <c r="U518" s="75">
        <f>(T518*Escenarios!$E$9*10000)/1000</f>
        <v>0</v>
      </c>
      <c r="V518" s="75">
        <f>(Observaciones!$F517*Constantes!$E$28)/1000</f>
        <v>0</v>
      </c>
      <c r="W518" s="75">
        <f>(R518*Constantes!$E$28)/1000</f>
        <v>6.3185162606982672</v>
      </c>
      <c r="X518" s="75">
        <f t="shared" si="80"/>
        <v>0</v>
      </c>
      <c r="Y518" s="75">
        <f>IF(X518&gt;Constantes!$E$29,1000*((X518-Constantes!$E$29)/(Escenarios!$E$9*10000)),0)</f>
        <v>0</v>
      </c>
      <c r="Z518" s="75">
        <f>W518*1000/Escenarios!$E$9/10000+S518</f>
        <v>8.4783176273689823E-5</v>
      </c>
      <c r="AA518" s="75">
        <f>MAX(0,AB517+Observaciones!$F517-Y518-Constantes!$D$13)</f>
        <v>0</v>
      </c>
      <c r="AB518" s="75">
        <f>AB517+Observaciones!$F517-Y518-Z518-AA518-AC517</f>
        <v>7.4842249051423231</v>
      </c>
      <c r="AC518" s="75">
        <f>MAX(0,(AB518-Constantes!$D$14)*(1-EXP(-Constantes!$D$22)))</f>
        <v>0</v>
      </c>
      <c r="AD518" s="75">
        <f t="shared" si="81"/>
        <v>201.78146379270623</v>
      </c>
      <c r="AE518" s="75">
        <f>MAX(0,(AD518-Constantes!$D$13)*(1-EXP(-Constantes!$D$23)))</f>
        <v>0.87574353964738272</v>
      </c>
      <c r="AF518" s="75">
        <f t="shared" si="82"/>
        <v>0.87574353964738272</v>
      </c>
      <c r="AG518" s="75">
        <f>0.0526*Y518*Observaciones!$F517^1.218</f>
        <v>0</v>
      </c>
      <c r="AH518" s="75">
        <f>AG518*Constantes!$E$35</f>
        <v>0</v>
      </c>
      <c r="AI518" s="75">
        <f t="shared" si="83"/>
        <v>0</v>
      </c>
      <c r="AJ518" s="15"/>
      <c r="AK518" s="74">
        <v>512</v>
      </c>
      <c r="AL518" s="140">
        <f>ETo!$I517*((1-Constantes!$F$19)*ETo!$K517+ETo!$L517)</f>
        <v>1.5385745683414227</v>
      </c>
      <c r="AM518" s="75">
        <f>MIN(AL518*Constantes!$F$17,0.8*(AV517+Observaciones!$F517-AS518-AU518-Constantes!$D$14))</f>
        <v>-3.055976008712236E-3</v>
      </c>
      <c r="AN518" s="75">
        <f>IF(Observaciones!$F517&gt;0.05*Constantes!$F$18,((Observaciones!$F517-0.05*Constantes!$F$18)^2)/(Observaciones!$F517+0.95*Constantes!$F$18),0)</f>
        <v>0</v>
      </c>
      <c r="AO518" s="75">
        <f>(AN518*Escenarios!$F$9*10000)/1000</f>
        <v>0</v>
      </c>
      <c r="AP518" s="75">
        <f>(Observaciones!$F517*Constantes!$F$28)/1000</f>
        <v>0</v>
      </c>
      <c r="AQ518" s="75">
        <f>(AL518*Constantes!$F$28)/1000</f>
        <v>1.5385745683414227</v>
      </c>
      <c r="AR518" s="75">
        <f t="shared" si="84"/>
        <v>0</v>
      </c>
      <c r="AS518" s="75">
        <f>IF(AR518&gt;Constantes!$F$29,1000*((AR518-Constantes!$F$29)/(Escenarios!$F$9*10000)),0)</f>
        <v>0</v>
      </c>
      <c r="AT518" s="75">
        <f>AQ518*1000/Escenarios!$F$9/10000+AM518</f>
        <v>2.1173127970609135E-5</v>
      </c>
      <c r="AU518" s="75">
        <f>MAX(0,AV517+Observaciones!$F517-AS518-Constantes!$D$13)</f>
        <v>0</v>
      </c>
      <c r="AV518" s="75">
        <f>AV517+Observaciones!$F517-AS518-AT518-AU518-AW517</f>
        <v>7.4961588568611388</v>
      </c>
      <c r="AW518" s="75">
        <f>MAX(0,(AV518-Constantes!$D$14)*(1-EXP(-Constantes!$D$22)))</f>
        <v>0</v>
      </c>
      <c r="AX518" s="75">
        <f t="shared" si="85"/>
        <v>203.59663728048901</v>
      </c>
      <c r="AY518" s="75">
        <f>MAX(0,(AX518-Constantes!$D$13)*(1-EXP(-Constantes!$D$23)))</f>
        <v>0.88828185879681365</v>
      </c>
      <c r="AZ518" s="75">
        <f t="shared" si="86"/>
        <v>0.88828185879681365</v>
      </c>
      <c r="BA518" s="75">
        <f>0.0526*AS518*Observaciones!$F517^1.218</f>
        <v>0</v>
      </c>
      <c r="BB518" s="75">
        <f>BA518*Constantes!$F$35</f>
        <v>0</v>
      </c>
      <c r="BC518" s="75">
        <f t="shared" si="87"/>
        <v>0</v>
      </c>
      <c r="BD518" s="15"/>
      <c r="BE518" s="74">
        <v>512</v>
      </c>
      <c r="BF518" s="75">
        <f>0.0526*Observaciones!$F517^2.218</f>
        <v>0</v>
      </c>
      <c r="BG518" s="75">
        <f>IF(Observaciones!$F517&gt;0.05*$BK$7,((Observaciones!$F517-0.05*$BK$7)^2)/(Observaciones!$F517+0.95*$BK$7),0)</f>
        <v>0</v>
      </c>
      <c r="BH518" s="75">
        <f>0.0526*BG518*Observaciones!$F517^1.218</f>
        <v>0</v>
      </c>
      <c r="BI518" s="28"/>
      <c r="BJ518" s="28"/>
      <c r="BK518" s="103"/>
      <c r="BL518" s="38"/>
    </row>
    <row r="519" spans="2:64" s="2" customFormat="1">
      <c r="B519" s="37"/>
      <c r="C519" s="74">
        <v>513</v>
      </c>
      <c r="D519" s="140">
        <f>ETo!$I518*((1-Constantes!$D$19)*ETo!$K518+ETo!$L518)</f>
        <v>1.5459108170281453</v>
      </c>
      <c r="E519" s="75">
        <f>MIN(D519*Constantes!$D$17,0.8*(H518+Observaciones!$F518-F519-G519-Constantes!$D$14))</f>
        <v>5.934977309607348E-9</v>
      </c>
      <c r="F519" s="75">
        <f>IF(Observaciones!$F518&gt;0.05*Constantes!$D$18,((Observaciones!$F518-0.05*Constantes!$D$18)^2)/(Observaciones!$F518+0.95*Constantes!$D$18),0)</f>
        <v>0</v>
      </c>
      <c r="G519" s="75">
        <f>MAX(0,H518+Observaciones!$F518-F519-Constantes!$D$13)</f>
        <v>0</v>
      </c>
      <c r="H519" s="75">
        <f>H518+Observaciones!$F518-F519-E519-G519-I518</f>
        <v>7.5000000013816086</v>
      </c>
      <c r="I519" s="75">
        <f>MAX(0,(H519-Constantes!$D$14)*(1-EXP(-Constantes!$D$22)))</f>
        <v>1.9021013943680044E-11</v>
      </c>
      <c r="J519" s="75">
        <f t="shared" si="88"/>
        <v>193.0143435717674</v>
      </c>
      <c r="K519" s="75">
        <f>MAX(0,(J519-Constantes!$D$13)*(1-EXP(-Constantes!$D$23)))</f>
        <v>0.81518461671719311</v>
      </c>
      <c r="L519" s="75">
        <f t="shared" si="89"/>
        <v>0.81518461673621412</v>
      </c>
      <c r="M519" s="75">
        <f>0.0526*F519*Observaciones!$F518^1.218</f>
        <v>0</v>
      </c>
      <c r="N519" s="75">
        <f>M519*Constantes!$D$35</f>
        <v>0</v>
      </c>
      <c r="O519" s="75">
        <f t="shared" si="90"/>
        <v>0</v>
      </c>
      <c r="P519" s="15"/>
      <c r="Q519" s="74">
        <v>513</v>
      </c>
      <c r="R519" s="140">
        <f>ETo!$I518*((1-Constantes!$E$19)*ETo!$K518+ETo!$L518)</f>
        <v>1.5459108170281453</v>
      </c>
      <c r="S519" s="75">
        <f>MIN(R519*Constantes!$E$17,0.8*(AB518+Observaciones!$F518-Y519-AA519-Constantes!$D$14))</f>
        <v>-1.2620075886141537E-2</v>
      </c>
      <c r="T519" s="75">
        <f>IF(Observaciones!$F518&gt;0.05*Constantes!$E$18,((Observaciones!$F518-0.05*Constantes!$E$18)^2)/(Observaciones!$F518+0.95*Constantes!$E$18),0)</f>
        <v>0</v>
      </c>
      <c r="U519" s="75">
        <f>(T519*Escenarios!$E$9*10000)/1000</f>
        <v>0</v>
      </c>
      <c r="V519" s="75">
        <f>(Observaciones!$F518*Constantes!$E$28)/1000</f>
        <v>0</v>
      </c>
      <c r="W519" s="75">
        <f>(R519*Constantes!$E$28)/1000</f>
        <v>6.183643268112581</v>
      </c>
      <c r="X519" s="75">
        <f t="shared" si="80"/>
        <v>0</v>
      </c>
      <c r="Y519" s="75">
        <f>IF(X519&gt;Constantes!$E$29,1000*((X519-Constantes!$E$29)/(Escenarios!$E$9*10000)),0)</f>
        <v>0</v>
      </c>
      <c r="Z519" s="75">
        <f>W519*1000/Escenarios!$E$9/10000+S519</f>
        <v>-2.5278934991637518E-4</v>
      </c>
      <c r="AA519" s="75">
        <f>MAX(0,AB518+Observaciones!$F518-Y519-Constantes!$D$13)</f>
        <v>0</v>
      </c>
      <c r="AB519" s="75">
        <f>AB518+Observaciones!$F518-Y519-Z519-AA519-AC518</f>
        <v>7.4844776944922398</v>
      </c>
      <c r="AC519" s="75">
        <f>MAX(0,(AB519-Constantes!$D$14)*(1-EXP(-Constantes!$D$22)))</f>
        <v>0</v>
      </c>
      <c r="AD519" s="75">
        <f t="shared" si="81"/>
        <v>200.90572025305886</v>
      </c>
      <c r="AE519" s="75">
        <f>MAX(0,(AD519-Constantes!$D$13)*(1-EXP(-Constantes!$D$23)))</f>
        <v>0.86969433715128219</v>
      </c>
      <c r="AF519" s="75">
        <f t="shared" si="82"/>
        <v>0.86969433715128219</v>
      </c>
      <c r="AG519" s="75">
        <f>0.0526*Y519*Observaciones!$F518^1.218</f>
        <v>0</v>
      </c>
      <c r="AH519" s="75">
        <f>AG519*Constantes!$E$35</f>
        <v>0</v>
      </c>
      <c r="AI519" s="75">
        <f t="shared" si="83"/>
        <v>0</v>
      </c>
      <c r="AJ519" s="15"/>
      <c r="AK519" s="74">
        <v>513</v>
      </c>
      <c r="AL519" s="140">
        <f>ETo!$I518*((1-Constantes!$F$19)*ETo!$K518+ETo!$L518)</f>
        <v>1.5056061255987616</v>
      </c>
      <c r="AM519" s="75">
        <f>MIN(AL519*Constantes!$F$17,0.8*(AV518+Observaciones!$F518-AS519-AU519-Constantes!$D$14))</f>
        <v>-3.0729145110889537E-3</v>
      </c>
      <c r="AN519" s="75">
        <f>IF(Observaciones!$F518&gt;0.05*Constantes!$F$18,((Observaciones!$F518-0.05*Constantes!$F$18)^2)/(Observaciones!$F518+0.95*Constantes!$F$18),0)</f>
        <v>0</v>
      </c>
      <c r="AO519" s="75">
        <f>(AN519*Escenarios!$F$9*10000)/1000</f>
        <v>0</v>
      </c>
      <c r="AP519" s="75">
        <f>(Observaciones!$F518*Constantes!$F$28)/1000</f>
        <v>0</v>
      </c>
      <c r="AQ519" s="75">
        <f>(AL519*Constantes!$F$28)/1000</f>
        <v>1.5056061255987616</v>
      </c>
      <c r="AR519" s="75">
        <f t="shared" si="84"/>
        <v>0</v>
      </c>
      <c r="AS519" s="75">
        <f>IF(AR519&gt;Constantes!$F$29,1000*((AR519-Constantes!$F$29)/(Escenarios!$F$9*10000)),0)</f>
        <v>0</v>
      </c>
      <c r="AT519" s="75">
        <f>AQ519*1000/Escenarios!$F$9/10000+AM519</f>
        <v>-6.1702259891430709E-5</v>
      </c>
      <c r="AU519" s="75">
        <f>MAX(0,AV518+Observaciones!$F518-AS519-Constantes!$D$13)</f>
        <v>0</v>
      </c>
      <c r="AV519" s="75">
        <f>AV518+Observaciones!$F518-AS519-AT519-AU519-AW518</f>
        <v>7.4962205591210305</v>
      </c>
      <c r="AW519" s="75">
        <f>MAX(0,(AV519-Constantes!$D$14)*(1-EXP(-Constantes!$D$22)))</f>
        <v>0</v>
      </c>
      <c r="AX519" s="75">
        <f t="shared" si="85"/>
        <v>202.7083554216922</v>
      </c>
      <c r="AY519" s="75">
        <f>MAX(0,(AX519-Constantes!$D$13)*(1-EXP(-Constantes!$D$23)))</f>
        <v>0.88214604780397654</v>
      </c>
      <c r="AZ519" s="75">
        <f t="shared" si="86"/>
        <v>0.88214604780397654</v>
      </c>
      <c r="BA519" s="75">
        <f>0.0526*AS519*Observaciones!$F518^1.218</f>
        <v>0</v>
      </c>
      <c r="BB519" s="75">
        <f>BA519*Constantes!$F$35</f>
        <v>0</v>
      </c>
      <c r="BC519" s="75">
        <f t="shared" si="87"/>
        <v>0</v>
      </c>
      <c r="BD519" s="15"/>
      <c r="BE519" s="74">
        <v>513</v>
      </c>
      <c r="BF519" s="75">
        <f>0.0526*Observaciones!$F518^2.218</f>
        <v>0</v>
      </c>
      <c r="BG519" s="75">
        <f>IF(Observaciones!$F518&gt;0.05*$BK$7,((Observaciones!$F518-0.05*$BK$7)^2)/(Observaciones!$F518+0.95*$BK$7),0)</f>
        <v>0</v>
      </c>
      <c r="BH519" s="75">
        <f>0.0526*BG519*Observaciones!$F518^1.218</f>
        <v>0</v>
      </c>
      <c r="BI519" s="28"/>
      <c r="BJ519" s="28"/>
      <c r="BK519" s="103"/>
      <c r="BL519" s="38"/>
    </row>
    <row r="520" spans="2:64" s="2" customFormat="1">
      <c r="B520" s="37"/>
      <c r="C520" s="74">
        <v>514</v>
      </c>
      <c r="D520" s="140">
        <f>ETo!$I519*((1-Constantes!$D$19)*ETo!$K519+ETo!$L519)</f>
        <v>1.5378086424052109</v>
      </c>
      <c r="E520" s="75">
        <f>MIN(D520*Constantes!$D$17,0.8*(H519+Observaciones!$F519-F520-G520-Constantes!$D$14))</f>
        <v>1.1052868842398312E-9</v>
      </c>
      <c r="F520" s="75">
        <f>IF(Observaciones!$F519&gt;0.05*Constantes!$D$18,((Observaciones!$F519-0.05*Constantes!$D$18)^2)/(Observaciones!$F519+0.95*Constantes!$D$18),0)</f>
        <v>0</v>
      </c>
      <c r="G520" s="75">
        <f>MAX(0,H519+Observaciones!$F519-F520-Constantes!$D$13)</f>
        <v>0</v>
      </c>
      <c r="H520" s="75">
        <f>H519+Observaciones!$F519-F520-E520-G520-I519</f>
        <v>7.5000000002573008</v>
      </c>
      <c r="I520" s="75">
        <f>MAX(0,(H520-Constantes!$D$14)*(1-EXP(-Constantes!$D$22)))</f>
        <v>3.542336798819706E-12</v>
      </c>
      <c r="J520" s="75">
        <f t="shared" si="88"/>
        <v>192.19915895505019</v>
      </c>
      <c r="K520" s="75">
        <f>MAX(0,(J520-Constantes!$D$13)*(1-EXP(-Constantes!$D$23)))</f>
        <v>0.80955372525756086</v>
      </c>
      <c r="L520" s="75">
        <f t="shared" si="89"/>
        <v>0.80955372526110325</v>
      </c>
      <c r="M520" s="75">
        <f>0.0526*F520*Observaciones!$F519^1.218</f>
        <v>0</v>
      </c>
      <c r="N520" s="75">
        <f>M520*Constantes!$D$35</f>
        <v>0</v>
      </c>
      <c r="O520" s="75">
        <f t="shared" si="90"/>
        <v>0</v>
      </c>
      <c r="P520" s="15"/>
      <c r="Q520" s="74">
        <v>514</v>
      </c>
      <c r="R520" s="140">
        <f>ETo!$I519*((1-Constantes!$E$19)*ETo!$K519+ETo!$L519)</f>
        <v>1.5378086424052109</v>
      </c>
      <c r="S520" s="75">
        <f>MIN(R520*Constantes!$E$17,0.8*(AB519+Observaciones!$F519-Y520-AA520-Constantes!$D$14))</f>
        <v>-1.2417844406208189E-2</v>
      </c>
      <c r="T520" s="75">
        <f>IF(Observaciones!$F519&gt;0.05*Constantes!$E$18,((Observaciones!$F519-0.05*Constantes!$E$18)^2)/(Observaciones!$F519+0.95*Constantes!$E$18),0)</f>
        <v>0</v>
      </c>
      <c r="U520" s="75">
        <f>(T520*Escenarios!$E$9*10000)/1000</f>
        <v>0</v>
      </c>
      <c r="V520" s="75">
        <f>(Observaciones!$F519*Constantes!$E$28)/1000</f>
        <v>0</v>
      </c>
      <c r="W520" s="75">
        <f>(R520*Constantes!$E$28)/1000</f>
        <v>6.1512345696208435</v>
      </c>
      <c r="X520" s="75">
        <f t="shared" ref="X520:X583" si="91">MAX(0,U520+V520-W520)</f>
        <v>0</v>
      </c>
      <c r="Y520" s="75">
        <f>IF(X520&gt;Constantes!$E$29,1000*((X520-Constantes!$E$29)/(Escenarios!$E$9*10000)),0)</f>
        <v>0</v>
      </c>
      <c r="Z520" s="75">
        <f>W520*1000/Escenarios!$E$9/10000+S520</f>
        <v>-1.1537526696650362E-4</v>
      </c>
      <c r="AA520" s="75">
        <f>MAX(0,AB519+Observaciones!$F519-Y520-Constantes!$D$13)</f>
        <v>0</v>
      </c>
      <c r="AB520" s="75">
        <f>AB519+Observaciones!$F519-Y520-Z520-AA520-AC519</f>
        <v>7.4845930697592067</v>
      </c>
      <c r="AC520" s="75">
        <f>MAX(0,(AB520-Constantes!$D$14)*(1-EXP(-Constantes!$D$22)))</f>
        <v>0</v>
      </c>
      <c r="AD520" s="75">
        <f t="shared" ref="AD520:AD583" si="92">AD519+AA520-AE519</f>
        <v>200.03602591590757</v>
      </c>
      <c r="AE520" s="75">
        <f>MAX(0,(AD520-Constantes!$D$13)*(1-EXP(-Constantes!$D$23)))</f>
        <v>0.86368691954902566</v>
      </c>
      <c r="AF520" s="75">
        <f t="shared" ref="AF520:AF583" si="93">Y520+AC520+AE520</f>
        <v>0.86368691954902566</v>
      </c>
      <c r="AG520" s="75">
        <f>0.0526*Y520*Observaciones!$F519^1.218</f>
        <v>0</v>
      </c>
      <c r="AH520" s="75">
        <f>AG520*Constantes!$E$35</f>
        <v>0</v>
      </c>
      <c r="AI520" s="75">
        <f t="shared" ref="AI520:AI583" si="94">AH520*1000000/(AF520/1000*10000)</f>
        <v>0</v>
      </c>
      <c r="AJ520" s="15"/>
      <c r="AK520" s="74">
        <v>514</v>
      </c>
      <c r="AL520" s="140">
        <f>ETo!$I519*((1-Constantes!$F$19)*ETo!$K519+ETo!$L519)</f>
        <v>1.4976517774088074</v>
      </c>
      <c r="AM520" s="75">
        <f>MIN(AL520*Constantes!$F$17,0.8*(AV519+Observaciones!$F519-AS520-AU520-Constantes!$D$14))</f>
        <v>-3.023552703175625E-3</v>
      </c>
      <c r="AN520" s="75">
        <f>IF(Observaciones!$F519&gt;0.05*Constantes!$F$18,((Observaciones!$F519-0.05*Constantes!$F$18)^2)/(Observaciones!$F519+0.95*Constantes!$F$18),0)</f>
        <v>0</v>
      </c>
      <c r="AO520" s="75">
        <f>(AN520*Escenarios!$F$9*10000)/1000</f>
        <v>0</v>
      </c>
      <c r="AP520" s="75">
        <f>(Observaciones!$F519*Constantes!$F$28)/1000</f>
        <v>0</v>
      </c>
      <c r="AQ520" s="75">
        <f>(AL520*Constantes!$F$28)/1000</f>
        <v>1.4976517774088074</v>
      </c>
      <c r="AR520" s="75">
        <f t="shared" ref="AR520:AR583" si="95">MAX(0,AO520+AP520-AQ520)</f>
        <v>0</v>
      </c>
      <c r="AS520" s="75">
        <f>IF(AR520&gt;Constantes!$F$29,1000*((AR520-Constantes!$F$29)/(Escenarios!$F$9*10000)),0)</f>
        <v>0</v>
      </c>
      <c r="AT520" s="75">
        <f>AQ520*1000/Escenarios!$F$9/10000+AM520</f>
        <v>-2.8249148358010061E-5</v>
      </c>
      <c r="AU520" s="75">
        <f>MAX(0,AV519+Observaciones!$F519-AS520-Constantes!$D$13)</f>
        <v>0</v>
      </c>
      <c r="AV520" s="75">
        <f>AV519+Observaciones!$F519-AS520-AT520-AU520-AW519</f>
        <v>7.4962488082693888</v>
      </c>
      <c r="AW520" s="75">
        <f>MAX(0,(AV520-Constantes!$D$14)*(1-EXP(-Constantes!$D$22)))</f>
        <v>0</v>
      </c>
      <c r="AX520" s="75">
        <f t="shared" ref="AX520:AX583" si="96">AX519+AU520-AY519</f>
        <v>201.82620937388822</v>
      </c>
      <c r="AY520" s="75">
        <f>MAX(0,(AX520-Constantes!$D$13)*(1-EXP(-Constantes!$D$23)))</f>
        <v>0.87605261995356976</v>
      </c>
      <c r="AZ520" s="75">
        <f t="shared" ref="AZ520:AZ583" si="97">AS520+AW520+AY520</f>
        <v>0.87605261995356976</v>
      </c>
      <c r="BA520" s="75">
        <f>0.0526*AS520*Observaciones!$F519^1.218</f>
        <v>0</v>
      </c>
      <c r="BB520" s="75">
        <f>BA520*Constantes!$F$35</f>
        <v>0</v>
      </c>
      <c r="BC520" s="75">
        <f t="shared" ref="BC520:BC583" si="98">BB520*1000000/(AZ520/1000*10000)</f>
        <v>0</v>
      </c>
      <c r="BD520" s="15"/>
      <c r="BE520" s="74">
        <v>514</v>
      </c>
      <c r="BF520" s="75">
        <f>0.0526*Observaciones!$F519^2.218</f>
        <v>0</v>
      </c>
      <c r="BG520" s="75">
        <f>IF(Observaciones!$F519&gt;0.05*$BK$7,((Observaciones!$F519-0.05*$BK$7)^2)/(Observaciones!$F519+0.95*$BK$7),0)</f>
        <v>0</v>
      </c>
      <c r="BH520" s="75">
        <f>0.0526*BG520*Observaciones!$F519^1.218</f>
        <v>0</v>
      </c>
      <c r="BI520" s="28"/>
      <c r="BJ520" s="28"/>
      <c r="BK520" s="103"/>
      <c r="BL520" s="38"/>
    </row>
    <row r="521" spans="2:64" s="2" customFormat="1">
      <c r="B521" s="37"/>
      <c r="C521" s="74">
        <v>515</v>
      </c>
      <c r="D521" s="140">
        <f>ETo!$I520*((1-Constantes!$D$19)*ETo!$K520+ETo!$L520)</f>
        <v>1.5067887720127295</v>
      </c>
      <c r="E521" s="75">
        <f>MIN(D521*Constantes!$D$17,0.8*(H520+Observaciones!$F520-F521-G521-Constantes!$D$14))</f>
        <v>2.0584067783602222E-10</v>
      </c>
      <c r="F521" s="75">
        <f>IF(Observaciones!$F520&gt;0.05*Constantes!$D$18,((Observaciones!$F520-0.05*Constantes!$D$18)^2)/(Observaciones!$F520+0.95*Constantes!$D$18),0)</f>
        <v>0</v>
      </c>
      <c r="G521" s="75">
        <f>MAX(0,H520+Observaciones!$F520-F521-Constantes!$D$13)</f>
        <v>0</v>
      </c>
      <c r="H521" s="75">
        <f>H520+Observaciones!$F520-F521-E521-G521-I520</f>
        <v>7.5000000000479181</v>
      </c>
      <c r="I521" s="75">
        <f>MAX(0,(H521-Constantes!$D$14)*(1-EXP(-Constantes!$D$22)))</f>
        <v>6.5970283447460935E-13</v>
      </c>
      <c r="J521" s="75">
        <f t="shared" si="88"/>
        <v>191.38960522979264</v>
      </c>
      <c r="K521" s="75">
        <f>MAX(0,(J521-Constantes!$D$13)*(1-EXP(-Constantes!$D$23)))</f>
        <v>0.80396172920637976</v>
      </c>
      <c r="L521" s="75">
        <f t="shared" si="89"/>
        <v>0.80396172920703945</v>
      </c>
      <c r="M521" s="75">
        <f>0.0526*F521*Observaciones!$F520^1.218</f>
        <v>0</v>
      </c>
      <c r="N521" s="75">
        <f>M521*Constantes!$D$35</f>
        <v>0</v>
      </c>
      <c r="O521" s="75">
        <f t="shared" si="90"/>
        <v>0</v>
      </c>
      <c r="P521" s="15"/>
      <c r="Q521" s="74">
        <v>515</v>
      </c>
      <c r="R521" s="140">
        <f>ETo!$I520*((1-Constantes!$E$19)*ETo!$K520+ETo!$L520)</f>
        <v>1.5067887720127295</v>
      </c>
      <c r="S521" s="75">
        <f>MIN(R521*Constantes!$E$17,0.8*(AB520+Observaciones!$F520-Y521-AA521-Constantes!$D$14))</f>
        <v>-1.2325544192634652E-2</v>
      </c>
      <c r="T521" s="75">
        <f>IF(Observaciones!$F520&gt;0.05*Constantes!$E$18,((Observaciones!$F520-0.05*Constantes!$E$18)^2)/(Observaciones!$F520+0.95*Constantes!$E$18),0)</f>
        <v>0</v>
      </c>
      <c r="U521" s="75">
        <f>(T521*Escenarios!$E$9*10000)/1000</f>
        <v>0</v>
      </c>
      <c r="V521" s="75">
        <f>(Observaciones!$F520*Constantes!$E$28)/1000</f>
        <v>0</v>
      </c>
      <c r="W521" s="75">
        <f>(R521*Constantes!$E$28)/1000</f>
        <v>6.0271550880509182</v>
      </c>
      <c r="X521" s="75">
        <f t="shared" si="91"/>
        <v>0</v>
      </c>
      <c r="Y521" s="75">
        <f>IF(X521&gt;Constantes!$E$29,1000*((X521-Constantes!$E$29)/(Escenarios!$E$9*10000)),0)</f>
        <v>0</v>
      </c>
      <c r="Z521" s="75">
        <f>W521*1000/Escenarios!$E$9/10000+S521</f>
        <v>-2.7123401653281545E-4</v>
      </c>
      <c r="AA521" s="75">
        <f>MAX(0,AB520+Observaciones!$F520-Y521-Constantes!$D$13)</f>
        <v>0</v>
      </c>
      <c r="AB521" s="75">
        <f>AB520+Observaciones!$F520-Y521-Z521-AA521-AC520</f>
        <v>7.4848643037757396</v>
      </c>
      <c r="AC521" s="75">
        <f>MAX(0,(AB521-Constantes!$D$14)*(1-EXP(-Constantes!$D$22)))</f>
        <v>0</v>
      </c>
      <c r="AD521" s="75">
        <f t="shared" si="92"/>
        <v>199.17233899635855</v>
      </c>
      <c r="AE521" s="75">
        <f>MAX(0,(AD521-Constantes!$D$13)*(1-EXP(-Constantes!$D$23)))</f>
        <v>0.85772099821126835</v>
      </c>
      <c r="AF521" s="75">
        <f t="shared" si="93"/>
        <v>0.85772099821126835</v>
      </c>
      <c r="AG521" s="75">
        <f>0.0526*Y521*Observaciones!$F520^1.218</f>
        <v>0</v>
      </c>
      <c r="AH521" s="75">
        <f>AG521*Constantes!$E$35</f>
        <v>0</v>
      </c>
      <c r="AI521" s="75">
        <f t="shared" si="94"/>
        <v>0</v>
      </c>
      <c r="AJ521" s="15"/>
      <c r="AK521" s="74">
        <v>515</v>
      </c>
      <c r="AL521" s="140">
        <f>ETo!$I520*((1-Constantes!$F$19)*ETo!$K520+ETo!$L520)</f>
        <v>1.4673376383287762</v>
      </c>
      <c r="AM521" s="75">
        <f>MIN(AL521*Constantes!$F$17,0.8*(AV520+Observaciones!$F520-AS521-AU521-Constantes!$D$14))</f>
        <v>-3.0009533844889804E-3</v>
      </c>
      <c r="AN521" s="75">
        <f>IF(Observaciones!$F520&gt;0.05*Constantes!$F$18,((Observaciones!$F520-0.05*Constantes!$F$18)^2)/(Observaciones!$F520+0.95*Constantes!$F$18),0)</f>
        <v>0</v>
      </c>
      <c r="AO521" s="75">
        <f>(AN521*Escenarios!$F$9*10000)/1000</f>
        <v>0</v>
      </c>
      <c r="AP521" s="75">
        <f>(Observaciones!$F520*Constantes!$F$28)/1000</f>
        <v>0</v>
      </c>
      <c r="AQ521" s="75">
        <f>(AL521*Constantes!$F$28)/1000</f>
        <v>1.4673376383287762</v>
      </c>
      <c r="AR521" s="75">
        <f t="shared" si="95"/>
        <v>0</v>
      </c>
      <c r="AS521" s="75">
        <f>IF(AR521&gt;Constantes!$F$29,1000*((AR521-Constantes!$F$29)/(Escenarios!$F$9*10000)),0)</f>
        <v>0</v>
      </c>
      <c r="AT521" s="75">
        <f>AQ521*1000/Escenarios!$F$9/10000+AM521</f>
        <v>-6.6278107831428158E-5</v>
      </c>
      <c r="AU521" s="75">
        <f>MAX(0,AV520+Observaciones!$F520-AS521-Constantes!$D$13)</f>
        <v>0</v>
      </c>
      <c r="AV521" s="75">
        <f>AV520+Observaciones!$F520-AS521-AT521-AU521-AW520</f>
        <v>7.4963150863772201</v>
      </c>
      <c r="AW521" s="75">
        <f>MAX(0,(AV521-Constantes!$D$14)*(1-EXP(-Constantes!$D$22)))</f>
        <v>0</v>
      </c>
      <c r="AX521" s="75">
        <f t="shared" si="96"/>
        <v>200.95015675393464</v>
      </c>
      <c r="AY521" s="75">
        <f>MAX(0,(AX521-Constantes!$D$13)*(1-EXP(-Constantes!$D$23)))</f>
        <v>0.87000128248384379</v>
      </c>
      <c r="AZ521" s="75">
        <f t="shared" si="97"/>
        <v>0.87000128248384379</v>
      </c>
      <c r="BA521" s="75">
        <f>0.0526*AS521*Observaciones!$F520^1.218</f>
        <v>0</v>
      </c>
      <c r="BB521" s="75">
        <f>BA521*Constantes!$F$35</f>
        <v>0</v>
      </c>
      <c r="BC521" s="75">
        <f t="shared" si="98"/>
        <v>0</v>
      </c>
      <c r="BD521" s="15"/>
      <c r="BE521" s="74">
        <v>515</v>
      </c>
      <c r="BF521" s="75">
        <f>0.0526*Observaciones!$F520^2.218</f>
        <v>0</v>
      </c>
      <c r="BG521" s="75">
        <f>IF(Observaciones!$F520&gt;0.05*$BK$7,((Observaciones!$F520-0.05*$BK$7)^2)/(Observaciones!$F520+0.95*$BK$7),0)</f>
        <v>0</v>
      </c>
      <c r="BH521" s="75">
        <f>0.0526*BG521*Observaciones!$F520^1.218</f>
        <v>0</v>
      </c>
      <c r="BI521" s="28"/>
      <c r="BJ521" s="28"/>
      <c r="BK521" s="103"/>
      <c r="BL521" s="38"/>
    </row>
    <row r="522" spans="2:64" s="2" customFormat="1">
      <c r="B522" s="37"/>
      <c r="C522" s="74">
        <v>516</v>
      </c>
      <c r="D522" s="140">
        <f>ETo!$I521*((1-Constantes!$D$19)*ETo!$K521+ETo!$L521)</f>
        <v>1.5151946386738533</v>
      </c>
      <c r="E522" s="75">
        <f>MIN(D522*Constantes!$D$17,0.8*(H521+Observaciones!$F521-F522-G522-Constantes!$D$14))</f>
        <v>3.8334491136993168E-11</v>
      </c>
      <c r="F522" s="75">
        <f>IF(Observaciones!$F521&gt;0.05*Constantes!$D$18,((Observaciones!$F521-0.05*Constantes!$D$18)^2)/(Observaciones!$F521+0.95*Constantes!$D$18),0)</f>
        <v>0</v>
      </c>
      <c r="G522" s="75">
        <f>MAX(0,H521+Observaciones!$F521-F522-Constantes!$D$13)</f>
        <v>0</v>
      </c>
      <c r="H522" s="75">
        <f>H521+Observaciones!$F521-F522-E522-G522-I521</f>
        <v>7.5000000000089235</v>
      </c>
      <c r="I522" s="75">
        <f>MAX(0,(H522-Constantes!$D$14)*(1-EXP(-Constantes!$D$22)))</f>
        <v>1.2285285496036033E-13</v>
      </c>
      <c r="J522" s="75">
        <f t="shared" si="88"/>
        <v>190.58564350058626</v>
      </c>
      <c r="K522" s="75">
        <f>MAX(0,(J522-Constantes!$D$13)*(1-EXP(-Constantes!$D$23)))</f>
        <v>0.79840835989343828</v>
      </c>
      <c r="L522" s="75">
        <f t="shared" si="89"/>
        <v>0.79840835989356118</v>
      </c>
      <c r="M522" s="75">
        <f>0.0526*F522*Observaciones!$F521^1.218</f>
        <v>0</v>
      </c>
      <c r="N522" s="75">
        <f>M522*Constantes!$D$35</f>
        <v>0</v>
      </c>
      <c r="O522" s="75">
        <f t="shared" si="90"/>
        <v>0</v>
      </c>
      <c r="P522" s="15"/>
      <c r="Q522" s="74">
        <v>516</v>
      </c>
      <c r="R522" s="140">
        <f>ETo!$I521*((1-Constantes!$E$19)*ETo!$K521+ETo!$L521)</f>
        <v>1.5151946386738533</v>
      </c>
      <c r="S522" s="75">
        <f>MIN(R522*Constantes!$E$17,0.8*(AB521+Observaciones!$F521-Y522-AA522-Constantes!$D$14))</f>
        <v>-1.2108556979408292E-2</v>
      </c>
      <c r="T522" s="75">
        <f>IF(Observaciones!$F521&gt;0.05*Constantes!$E$18,((Observaciones!$F521-0.05*Constantes!$E$18)^2)/(Observaciones!$F521+0.95*Constantes!$E$18),0)</f>
        <v>0</v>
      </c>
      <c r="U522" s="75">
        <f>(T522*Escenarios!$E$9*10000)/1000</f>
        <v>0</v>
      </c>
      <c r="V522" s="75">
        <f>(Observaciones!$F521*Constantes!$E$28)/1000</f>
        <v>0</v>
      </c>
      <c r="W522" s="75">
        <f>(R522*Constantes!$E$28)/1000</f>
        <v>6.0607785546954132</v>
      </c>
      <c r="X522" s="75">
        <f t="shared" si="91"/>
        <v>0</v>
      </c>
      <c r="Y522" s="75">
        <f>IF(X522&gt;Constantes!$E$29,1000*((X522-Constantes!$E$29)/(Escenarios!$E$9*10000)),0)</f>
        <v>0</v>
      </c>
      <c r="Z522" s="75">
        <f>W522*1000/Escenarios!$E$9/10000+S522</f>
        <v>1.3000129982534275E-5</v>
      </c>
      <c r="AA522" s="75">
        <f>MAX(0,AB521+Observaciones!$F521-Y522-Constantes!$D$13)</f>
        <v>0</v>
      </c>
      <c r="AB522" s="75">
        <f>AB521+Observaciones!$F521-Y522-Z522-AA522-AC521</f>
        <v>7.4848513036457573</v>
      </c>
      <c r="AC522" s="75">
        <f>MAX(0,(AB522-Constantes!$D$14)*(1-EXP(-Constantes!$D$22)))</f>
        <v>0</v>
      </c>
      <c r="AD522" s="75">
        <f t="shared" si="92"/>
        <v>198.31461799814727</v>
      </c>
      <c r="AE522" s="75">
        <f>MAX(0,(AD522-Constantes!$D$13)*(1-EXP(-Constantes!$D$23)))</f>
        <v>0.85179628650237382</v>
      </c>
      <c r="AF522" s="75">
        <f t="shared" si="93"/>
        <v>0.85179628650237382</v>
      </c>
      <c r="AG522" s="75">
        <f>0.0526*Y522*Observaciones!$F521^1.218</f>
        <v>0</v>
      </c>
      <c r="AH522" s="75">
        <f>AG522*Constantes!$E$35</f>
        <v>0</v>
      </c>
      <c r="AI522" s="75">
        <f t="shared" si="94"/>
        <v>0</v>
      </c>
      <c r="AJ522" s="15"/>
      <c r="AK522" s="74">
        <v>516</v>
      </c>
      <c r="AL522" s="140">
        <f>ETo!$I521*((1-Constantes!$F$19)*ETo!$K521+ETo!$L521)</f>
        <v>1.4754937339502823</v>
      </c>
      <c r="AM522" s="75">
        <f>MIN(AL522*Constantes!$F$17,0.8*(AV521+Observaciones!$F521-AS522-AU522-Constantes!$D$14))</f>
        <v>-2.9479308982239163E-3</v>
      </c>
      <c r="AN522" s="75">
        <f>IF(Observaciones!$F521&gt;0.05*Constantes!$F$18,((Observaciones!$F521-0.05*Constantes!$F$18)^2)/(Observaciones!$F521+0.95*Constantes!$F$18),0)</f>
        <v>0</v>
      </c>
      <c r="AO522" s="75">
        <f>(AN522*Escenarios!$F$9*10000)/1000</f>
        <v>0</v>
      </c>
      <c r="AP522" s="75">
        <f>(Observaciones!$F521*Constantes!$F$28)/1000</f>
        <v>0</v>
      </c>
      <c r="AQ522" s="75">
        <f>(AL522*Constantes!$F$28)/1000</f>
        <v>1.4754937339502823</v>
      </c>
      <c r="AR522" s="75">
        <f t="shared" si="95"/>
        <v>0</v>
      </c>
      <c r="AS522" s="75">
        <f>IF(AR522&gt;Constantes!$F$29,1000*((AR522-Constantes!$F$29)/(Escenarios!$F$9*10000)),0)</f>
        <v>0</v>
      </c>
      <c r="AT522" s="75">
        <f>AQ522*1000/Escenarios!$F$9/10000+AM522</f>
        <v>3.0565696766482811E-6</v>
      </c>
      <c r="AU522" s="75">
        <f>MAX(0,AV521+Observaciones!$F521-AS522-Constantes!$D$13)</f>
        <v>0</v>
      </c>
      <c r="AV522" s="75">
        <f>AV521+Observaciones!$F521-AS522-AT522-AU522-AW521</f>
        <v>7.4963120298075436</v>
      </c>
      <c r="AW522" s="75">
        <f>MAX(0,(AV522-Constantes!$D$14)*(1-EXP(-Constantes!$D$22)))</f>
        <v>0</v>
      </c>
      <c r="AX522" s="75">
        <f t="shared" si="96"/>
        <v>200.08015547145078</v>
      </c>
      <c r="AY522" s="75">
        <f>MAX(0,(AX522-Constantes!$D$13)*(1-EXP(-Constantes!$D$23)))</f>
        <v>0.86399174465530193</v>
      </c>
      <c r="AZ522" s="75">
        <f t="shared" si="97"/>
        <v>0.86399174465530193</v>
      </c>
      <c r="BA522" s="75">
        <f>0.0526*AS522*Observaciones!$F521^1.218</f>
        <v>0</v>
      </c>
      <c r="BB522" s="75">
        <f>BA522*Constantes!$F$35</f>
        <v>0</v>
      </c>
      <c r="BC522" s="75">
        <f t="shared" si="98"/>
        <v>0</v>
      </c>
      <c r="BD522" s="15"/>
      <c r="BE522" s="74">
        <v>516</v>
      </c>
      <c r="BF522" s="75">
        <f>0.0526*Observaciones!$F521^2.218</f>
        <v>0</v>
      </c>
      <c r="BG522" s="75">
        <f>IF(Observaciones!$F521&gt;0.05*$BK$7,((Observaciones!$F521-0.05*$BK$7)^2)/(Observaciones!$F521+0.95*$BK$7),0)</f>
        <v>0</v>
      </c>
      <c r="BH522" s="75">
        <f>0.0526*BG522*Observaciones!$F521^1.218</f>
        <v>0</v>
      </c>
      <c r="BI522" s="28"/>
      <c r="BJ522" s="28"/>
      <c r="BK522" s="103"/>
      <c r="BL522" s="38"/>
    </row>
    <row r="523" spans="2:64" s="2" customFormat="1">
      <c r="B523" s="37"/>
      <c r="C523" s="74">
        <v>517</v>
      </c>
      <c r="D523" s="140">
        <f>ETo!$I522*((1-Constantes!$D$19)*ETo!$K522+ETo!$L522)</f>
        <v>1.5149060886490517</v>
      </c>
      <c r="E523" s="75">
        <f>MIN(D523*Constantes!$D$17,0.8*(H522+Observaciones!$F522-F523-G523-Constantes!$D$14))</f>
        <v>7.1388228661817269E-12</v>
      </c>
      <c r="F523" s="75">
        <f>IF(Observaciones!$F522&gt;0.05*Constantes!$D$18,((Observaciones!$F522-0.05*Constantes!$D$18)^2)/(Observaciones!$F522+0.95*Constantes!$D$18),0)</f>
        <v>0</v>
      </c>
      <c r="G523" s="75">
        <f>MAX(0,H522+Observaciones!$F522-F523-Constantes!$D$13)</f>
        <v>0</v>
      </c>
      <c r="H523" s="75">
        <f>H522+Observaciones!$F522-F523-E523-G523-I522</f>
        <v>7.5000000000016618</v>
      </c>
      <c r="I523" s="75">
        <f>MAX(0,(H523-Constantes!$D$14)*(1-EXP(-Constantes!$D$22)))</f>
        <v>2.287824142837008E-14</v>
      </c>
      <c r="J523" s="75">
        <f t="shared" si="88"/>
        <v>189.78723514069281</v>
      </c>
      <c r="K523" s="75">
        <f>MAX(0,(J523-Constantes!$D$13)*(1-EXP(-Constantes!$D$23)))</f>
        <v>0.7928933505043656</v>
      </c>
      <c r="L523" s="75">
        <f t="shared" si="89"/>
        <v>0.79289335050438847</v>
      </c>
      <c r="M523" s="75">
        <f>0.0526*F523*Observaciones!$F522^1.218</f>
        <v>0</v>
      </c>
      <c r="N523" s="75">
        <f>M523*Constantes!$D$35</f>
        <v>0</v>
      </c>
      <c r="O523" s="75">
        <f t="shared" si="90"/>
        <v>0</v>
      </c>
      <c r="P523" s="15"/>
      <c r="Q523" s="74">
        <v>517</v>
      </c>
      <c r="R523" s="140">
        <f>ETo!$I522*((1-Constantes!$E$19)*ETo!$K522+ETo!$L522)</f>
        <v>1.5149060886490517</v>
      </c>
      <c r="S523" s="75">
        <f>MIN(R523*Constantes!$E$17,0.8*(AB522+Observaciones!$F522-Y523-AA523-Constantes!$D$14))</f>
        <v>-1.2118957083394123E-2</v>
      </c>
      <c r="T523" s="75">
        <f>IF(Observaciones!$F522&gt;0.05*Constantes!$E$18,((Observaciones!$F522-0.05*Constantes!$E$18)^2)/(Observaciones!$F522+0.95*Constantes!$E$18),0)</f>
        <v>0</v>
      </c>
      <c r="U523" s="75">
        <f>(T523*Escenarios!$E$9*10000)/1000</f>
        <v>0</v>
      </c>
      <c r="V523" s="75">
        <f>(Observaciones!$F522*Constantes!$E$28)/1000</f>
        <v>0</v>
      </c>
      <c r="W523" s="75">
        <f>(R523*Constantes!$E$28)/1000</f>
        <v>6.059624354596207</v>
      </c>
      <c r="X523" s="75">
        <f t="shared" si="91"/>
        <v>0</v>
      </c>
      <c r="Y523" s="75">
        <f>IF(X523&gt;Constantes!$E$29,1000*((X523-Constantes!$E$29)/(Escenarios!$E$9*10000)),0)</f>
        <v>0</v>
      </c>
      <c r="Z523" s="75">
        <f>W523*1000/Escenarios!$E$9/10000+S523</f>
        <v>2.9162579829114521E-7</v>
      </c>
      <c r="AA523" s="75">
        <f>MAX(0,AB522+Observaciones!$F522-Y523-Constantes!$D$13)</f>
        <v>0</v>
      </c>
      <c r="AB523" s="75">
        <f>AB522+Observaciones!$F522-Y523-Z523-AA523-AC522</f>
        <v>7.4848510120199592</v>
      </c>
      <c r="AC523" s="75">
        <f>MAX(0,(AB523-Constantes!$D$14)*(1-EXP(-Constantes!$D$22)))</f>
        <v>0</v>
      </c>
      <c r="AD523" s="75">
        <f t="shared" si="92"/>
        <v>197.46282171164489</v>
      </c>
      <c r="AE523" s="75">
        <f>MAX(0,(AD523-Constantes!$D$13)*(1-EXP(-Constantes!$D$23)))</f>
        <v>0.84591249976664284</v>
      </c>
      <c r="AF523" s="75">
        <f t="shared" si="93"/>
        <v>0.84591249976664284</v>
      </c>
      <c r="AG523" s="75">
        <f>0.0526*Y523*Observaciones!$F522^1.218</f>
        <v>0</v>
      </c>
      <c r="AH523" s="75">
        <f>AG523*Constantes!$E$35</f>
        <v>0</v>
      </c>
      <c r="AI523" s="75">
        <f t="shared" si="94"/>
        <v>0</v>
      </c>
      <c r="AJ523" s="15"/>
      <c r="AK523" s="74">
        <v>517</v>
      </c>
      <c r="AL523" s="140">
        <f>ETo!$I522*((1-Constantes!$F$19)*ETo!$K522+ETo!$L522)</f>
        <v>1.4751697284136047</v>
      </c>
      <c r="AM523" s="75">
        <f>MIN(AL523*Constantes!$F$17,0.8*(AV522+Observaciones!$F522-AS523-AU523-Constantes!$D$14))</f>
        <v>-2.9503761539650952E-3</v>
      </c>
      <c r="AN523" s="75">
        <f>IF(Observaciones!$F522&gt;0.05*Constantes!$F$18,((Observaciones!$F522-0.05*Constantes!$F$18)^2)/(Observaciones!$F522+0.95*Constantes!$F$18),0)</f>
        <v>0</v>
      </c>
      <c r="AO523" s="75">
        <f>(AN523*Escenarios!$F$9*10000)/1000</f>
        <v>0</v>
      </c>
      <c r="AP523" s="75">
        <f>(Observaciones!$F522*Constantes!$F$28)/1000</f>
        <v>0</v>
      </c>
      <c r="AQ523" s="75">
        <f>(AL523*Constantes!$F$28)/1000</f>
        <v>1.4751697284136047</v>
      </c>
      <c r="AR523" s="75">
        <f t="shared" si="95"/>
        <v>0</v>
      </c>
      <c r="AS523" s="75">
        <f>IF(AR523&gt;Constantes!$F$29,1000*((AR523-Constantes!$F$29)/(Escenarios!$F$9*10000)),0)</f>
        <v>0</v>
      </c>
      <c r="AT523" s="75">
        <f>AQ523*1000/Escenarios!$F$9/10000+AM523</f>
        <v>-3.669713788618037E-8</v>
      </c>
      <c r="AU523" s="75">
        <f>MAX(0,AV522+Observaciones!$F522-AS523-Constantes!$D$13)</f>
        <v>0</v>
      </c>
      <c r="AV523" s="75">
        <f>AV522+Observaciones!$F522-AS523-AT523-AU523-AW522</f>
        <v>7.4963120665046814</v>
      </c>
      <c r="AW523" s="75">
        <f>MAX(0,(AV523-Constantes!$D$14)*(1-EXP(-Constantes!$D$22)))</f>
        <v>0</v>
      </c>
      <c r="AX523" s="75">
        <f t="shared" si="96"/>
        <v>199.21616372679549</v>
      </c>
      <c r="AY523" s="75">
        <f>MAX(0,(AX523-Constantes!$D$13)*(1-EXP(-Constantes!$D$23)))</f>
        <v>0.85802371773673214</v>
      </c>
      <c r="AZ523" s="75">
        <f t="shared" si="97"/>
        <v>0.85802371773673214</v>
      </c>
      <c r="BA523" s="75">
        <f>0.0526*AS523*Observaciones!$F522^1.218</f>
        <v>0</v>
      </c>
      <c r="BB523" s="75">
        <f>BA523*Constantes!$F$35</f>
        <v>0</v>
      </c>
      <c r="BC523" s="75">
        <f t="shared" si="98"/>
        <v>0</v>
      </c>
      <c r="BD523" s="15"/>
      <c r="BE523" s="74">
        <v>517</v>
      </c>
      <c r="BF523" s="75">
        <f>0.0526*Observaciones!$F522^2.218</f>
        <v>0</v>
      </c>
      <c r="BG523" s="75">
        <f>IF(Observaciones!$F522&gt;0.05*$BK$7,((Observaciones!$F522-0.05*$BK$7)^2)/(Observaciones!$F522+0.95*$BK$7),0)</f>
        <v>0</v>
      </c>
      <c r="BH523" s="75">
        <f>0.0526*BG523*Observaciones!$F522^1.218</f>
        <v>0</v>
      </c>
      <c r="BI523" s="28"/>
      <c r="BJ523" s="28"/>
      <c r="BK523" s="103"/>
      <c r="BL523" s="38"/>
    </row>
    <row r="524" spans="2:64" s="2" customFormat="1">
      <c r="B524" s="37"/>
      <c r="C524" s="74">
        <v>518</v>
      </c>
      <c r="D524" s="140">
        <f>ETo!$I523*((1-Constantes!$D$19)*ETo!$K523+ETo!$L523)</f>
        <v>1.4954145852144385</v>
      </c>
      <c r="E524" s="75">
        <f>MIN(D524*Constantes!$D$17,0.8*(H523+Observaciones!$F523-F524-G524-Constantes!$D$14))</f>
        <v>0.94893152148848681</v>
      </c>
      <c r="F524" s="75">
        <f>IF(Observaciones!$F523&gt;0.05*Constantes!$D$18,((Observaciones!$F523-0.05*Constantes!$D$18)^2)/(Observaciones!$F523+0.95*Constantes!$D$18),0)</f>
        <v>0.4833297346437761</v>
      </c>
      <c r="G524" s="75">
        <f>MAX(0,H523+Observaciones!$F523-F524-Constantes!$D$13)</f>
        <v>0</v>
      </c>
      <c r="H524" s="75">
        <f>H523+Observaciones!$F523-F524-E524-G524-I523</f>
        <v>17.667738743869378</v>
      </c>
      <c r="I524" s="75">
        <f>MAX(0,(H524-Constantes!$D$14)*(1-EXP(-Constantes!$D$22)))</f>
        <v>0.13998226392117044</v>
      </c>
      <c r="J524" s="75">
        <f t="shared" si="88"/>
        <v>188.99434179018846</v>
      </c>
      <c r="K524" s="75">
        <f>MAX(0,(J524-Constantes!$D$13)*(1-EXP(-Constantes!$D$23)))</f>
        <v>0.78741643606781286</v>
      </c>
      <c r="L524" s="75">
        <f t="shared" si="89"/>
        <v>1.4107284346327593</v>
      </c>
      <c r="M524" s="75">
        <f>0.0526*F524*Observaciones!$F523^1.218</f>
        <v>0.50319821164562062</v>
      </c>
      <c r="N524" s="75">
        <f>M524*Constantes!$D$35</f>
        <v>2.3111388229582783E-3</v>
      </c>
      <c r="O524" s="75">
        <f t="shared" si="90"/>
        <v>163.82591902316861</v>
      </c>
      <c r="P524" s="15"/>
      <c r="Q524" s="74">
        <v>518</v>
      </c>
      <c r="R524" s="140">
        <f>ETo!$I523*((1-Constantes!$E$19)*ETo!$K523+ETo!$L523)</f>
        <v>1.4954145852144385</v>
      </c>
      <c r="S524" s="75">
        <f>MIN(R524*Constantes!$E$17,0.8*(AB523+Observaciones!$F523-Y524-AA524-Constantes!$D$14))</f>
        <v>0.94893152148848681</v>
      </c>
      <c r="T524" s="75">
        <f>IF(Observaciones!$F523&gt;0.05*Constantes!$E$18,((Observaciones!$F523-0.05*Constantes!$E$18)^2)/(Observaciones!$F523+0.95*Constantes!$E$18),0)</f>
        <v>0.4833297346437761</v>
      </c>
      <c r="U524" s="75">
        <f>(T524*Escenarios!$E$9*10000)/1000</f>
        <v>241.66486732188804</v>
      </c>
      <c r="V524" s="75">
        <f>(Observaciones!$F523*Constantes!$E$28)/1000</f>
        <v>46.4</v>
      </c>
      <c r="W524" s="75">
        <f>(R524*Constantes!$E$28)/1000</f>
        <v>5.9816583408577539</v>
      </c>
      <c r="X524" s="75">
        <f t="shared" si="91"/>
        <v>282.08320898103028</v>
      </c>
      <c r="Y524" s="75">
        <f>IF(X524&gt;Constantes!$E$29,1000*((X524-Constantes!$E$29)/(Escenarios!$E$9*10000)),0)</f>
        <v>0</v>
      </c>
      <c r="Z524" s="75">
        <f>W524*1000/Escenarios!$E$9/10000+S524</f>
        <v>0.96089483817020227</v>
      </c>
      <c r="AA524" s="75">
        <f>MAX(0,AB523+Observaciones!$F523-Y524-Constantes!$D$13)</f>
        <v>0</v>
      </c>
      <c r="AB524" s="75">
        <f>AB523+Observaciones!$F523-Y524-Z524-AA524-AC523</f>
        <v>18.123956173849759</v>
      </c>
      <c r="AC524" s="75">
        <f>MAX(0,(AB524-Constantes!$D$14)*(1-EXP(-Constantes!$D$22)))</f>
        <v>0.14626314409499055</v>
      </c>
      <c r="AD524" s="75">
        <f t="shared" si="92"/>
        <v>196.61690921187824</v>
      </c>
      <c r="AE524" s="75">
        <f>MAX(0,(AD524-Constantes!$D$13)*(1-EXP(-Constantes!$D$23)))</f>
        <v>0.84006935531463633</v>
      </c>
      <c r="AF524" s="75">
        <f t="shared" si="93"/>
        <v>0.98633249940962686</v>
      </c>
      <c r="AG524" s="75">
        <f>0.0526*Y524*Observaciones!$F523^1.218</f>
        <v>0</v>
      </c>
      <c r="AH524" s="75">
        <f>AG524*Constantes!$E$35</f>
        <v>0</v>
      </c>
      <c r="AI524" s="75">
        <f t="shared" si="94"/>
        <v>0</v>
      </c>
      <c r="AJ524" s="15"/>
      <c r="AK524" s="74">
        <v>518</v>
      </c>
      <c r="AL524" s="140">
        <f>ETo!$I523*((1-Constantes!$F$19)*ETo!$K523+ETo!$L523)</f>
        <v>1.4561108676229089</v>
      </c>
      <c r="AM524" s="75">
        <f>MIN(AL524*Constantes!$F$17,0.8*(AV523+Observaciones!$F523-AS524-AU524-Constantes!$D$14))</f>
        <v>0.92399092180259046</v>
      </c>
      <c r="AN524" s="75">
        <f>IF(Observaciones!$F523&gt;0.05*Constantes!$F$18,((Observaciones!$F523-0.05*Constantes!$F$18)^2)/(Observaciones!$F523+0.95*Constantes!$F$18),0)</f>
        <v>0.30512821209450097</v>
      </c>
      <c r="AO524" s="75">
        <f>(AN524*Escenarios!$F$9*10000)/1000</f>
        <v>152.5641060472505</v>
      </c>
      <c r="AP524" s="75">
        <f>(Observaciones!$F523*Constantes!$F$28)/1000</f>
        <v>11.6</v>
      </c>
      <c r="AQ524" s="75">
        <f>(AL524*Constantes!$F$28)/1000</f>
        <v>1.4561108676229089</v>
      </c>
      <c r="AR524" s="75">
        <f t="shared" si="95"/>
        <v>162.7079951796276</v>
      </c>
      <c r="AS524" s="75">
        <f>IF(AR524&gt;Constantes!$F$29,1000*((AR524-Constantes!$F$29)/(Escenarios!$F$9*10000)),0)</f>
        <v>6.8063049182784593E-2</v>
      </c>
      <c r="AT524" s="75">
        <f>AQ524*1000/Escenarios!$F$9/10000+AM524</f>
        <v>0.92690314353783632</v>
      </c>
      <c r="AU524" s="75">
        <f>MAX(0,AV523+Observaciones!$F523-AS524-Constantes!$D$13)</f>
        <v>0</v>
      </c>
      <c r="AV524" s="75">
        <f>AV523+Observaciones!$F523-AS524-AT524-AU524-AW523</f>
        <v>18.101345873784059</v>
      </c>
      <c r="AW524" s="75">
        <f>MAX(0,(AV524-Constantes!$D$14)*(1-EXP(-Constantes!$D$22)))</f>
        <v>0.14595186141249222</v>
      </c>
      <c r="AX524" s="75">
        <f t="shared" si="96"/>
        <v>198.35814000905876</v>
      </c>
      <c r="AY524" s="75">
        <f>MAX(0,(AX524-Constantes!$D$13)*(1-EXP(-Constantes!$D$23)))</f>
        <v>0.85209691499133433</v>
      </c>
      <c r="AZ524" s="75">
        <f t="shared" si="97"/>
        <v>1.0661118255866111</v>
      </c>
      <c r="BA524" s="75">
        <f>0.0526*AS524*Observaciones!$F523^1.218</f>
        <v>7.0860950967909106E-2</v>
      </c>
      <c r="BB524" s="75">
        <f>BA524*Constantes!$F$35</f>
        <v>1.1069973722362979E-4</v>
      </c>
      <c r="BC524" s="75">
        <f t="shared" si="98"/>
        <v>10.383501483319447</v>
      </c>
      <c r="BD524" s="15"/>
      <c r="BE524" s="74">
        <v>518</v>
      </c>
      <c r="BF524" s="75">
        <f>0.0526*Observaciones!$F523^2.218</f>
        <v>12.076846998439398</v>
      </c>
      <c r="BG524" s="75">
        <f>IF(Observaciones!$F523&gt;0.05*$BK$7,((Observaciones!$F523-0.05*$BK$7)^2)/(Observaciones!$F523+0.95*$BK$7),0)</f>
        <v>2.1881138522390695</v>
      </c>
      <c r="BH524" s="75">
        <f>0.0526*BG524*Observaciones!$F523^1.218</f>
        <v>2.2780617421256109</v>
      </c>
      <c r="BI524" s="28"/>
      <c r="BJ524" s="28"/>
      <c r="BK524" s="103"/>
      <c r="BL524" s="38"/>
    </row>
    <row r="525" spans="2:64" s="2" customFormat="1">
      <c r="B525" s="37"/>
      <c r="C525" s="74">
        <v>519</v>
      </c>
      <c r="D525" s="140">
        <f>ETo!$I524*((1-Constantes!$D$19)*ETo!$K524+ETo!$L524)</f>
        <v>1.4224245443448615</v>
      </c>
      <c r="E525" s="75">
        <f>MIN(D525*Constantes!$D$17,0.8*(H524+Observaciones!$F524-F525-G525-Constantes!$D$14))</f>
        <v>0.90261490051882942</v>
      </c>
      <c r="F525" s="75">
        <f>IF(Observaciones!$F524&gt;0.05*Constantes!$D$18,((Observaciones!$F524-0.05*Constantes!$D$18)^2)/(Observaciones!$F524+0.95*Constantes!$D$18),0)</f>
        <v>0</v>
      </c>
      <c r="G525" s="75">
        <f>MAX(0,H524+Observaciones!$F524-F525-Constantes!$D$13)</f>
        <v>0</v>
      </c>
      <c r="H525" s="75">
        <f>H524+Observaciones!$F524-F525-E525-G525-I524</f>
        <v>17.925141579429379</v>
      </c>
      <c r="I525" s="75">
        <f>MAX(0,(H525-Constantes!$D$14)*(1-EXP(-Constantes!$D$22)))</f>
        <v>0.14352600482257225</v>
      </c>
      <c r="J525" s="75">
        <f t="shared" si="88"/>
        <v>188.20692535412064</v>
      </c>
      <c r="K525" s="75">
        <f>MAX(0,(J525-Constantes!$D$13)*(1-EXP(-Constantes!$D$23)))</f>
        <v>0.78197735344272157</v>
      </c>
      <c r="L525" s="75">
        <f t="shared" si="89"/>
        <v>0.92550335826529384</v>
      </c>
      <c r="M525" s="75">
        <f>0.0526*F525*Observaciones!$F524^1.218</f>
        <v>0</v>
      </c>
      <c r="N525" s="75">
        <f>M525*Constantes!$D$35</f>
        <v>0</v>
      </c>
      <c r="O525" s="75">
        <f t="shared" si="90"/>
        <v>0</v>
      </c>
      <c r="P525" s="15"/>
      <c r="Q525" s="74">
        <v>519</v>
      </c>
      <c r="R525" s="140">
        <f>ETo!$I524*((1-Constantes!$E$19)*ETo!$K524+ETo!$L524)</f>
        <v>1.4224245443448615</v>
      </c>
      <c r="S525" s="75">
        <f>MIN(R525*Constantes!$E$17,0.8*(AB524+Observaciones!$F524-Y525-AA525-Constantes!$D$14))</f>
        <v>0.90261490051882942</v>
      </c>
      <c r="T525" s="75">
        <f>IF(Observaciones!$F524&gt;0.05*Constantes!$E$18,((Observaciones!$F524-0.05*Constantes!$E$18)^2)/(Observaciones!$F524+0.95*Constantes!$E$18),0)</f>
        <v>0</v>
      </c>
      <c r="U525" s="75">
        <f>(T525*Escenarios!$E$9*10000)/1000</f>
        <v>0</v>
      </c>
      <c r="V525" s="75">
        <f>(Observaciones!$F524*Constantes!$E$28)/1000</f>
        <v>5.2</v>
      </c>
      <c r="W525" s="75">
        <f>(R525*Constantes!$E$28)/1000</f>
        <v>5.6896981773794462</v>
      </c>
      <c r="X525" s="75">
        <f t="shared" si="91"/>
        <v>0</v>
      </c>
      <c r="Y525" s="75">
        <f>IF(X525&gt;Constantes!$E$29,1000*((X525-Constantes!$E$29)/(Escenarios!$E$9*10000)),0)</f>
        <v>0</v>
      </c>
      <c r="Z525" s="75">
        <f>W525*1000/Escenarios!$E$9/10000+S525</f>
        <v>0.91399429687358835</v>
      </c>
      <c r="AA525" s="75">
        <f>MAX(0,AB524+Observaciones!$F524-Y525-Constantes!$D$13)</f>
        <v>0</v>
      </c>
      <c r="AB525" s="75">
        <f>AB524+Observaciones!$F524-Y525-Z525-AA525-AC524</f>
        <v>18.363698732881179</v>
      </c>
      <c r="AC525" s="75">
        <f>MAX(0,(AB525-Constantes!$D$14)*(1-EXP(-Constantes!$D$22)))</f>
        <v>0.14956375075069439</v>
      </c>
      <c r="AD525" s="75">
        <f t="shared" si="92"/>
        <v>195.77683985656361</v>
      </c>
      <c r="AE525" s="75">
        <f>MAX(0,(AD525-Constantes!$D$13)*(1-EXP(-Constantes!$D$23)))</f>
        <v>0.83426657240959423</v>
      </c>
      <c r="AF525" s="75">
        <f t="shared" si="93"/>
        <v>0.98383032316028862</v>
      </c>
      <c r="AG525" s="75">
        <f>0.0526*Y525*Observaciones!$F524^1.218</f>
        <v>0</v>
      </c>
      <c r="AH525" s="75">
        <f>AG525*Constantes!$E$35</f>
        <v>0</v>
      </c>
      <c r="AI525" s="75">
        <f t="shared" si="94"/>
        <v>0</v>
      </c>
      <c r="AJ525" s="15"/>
      <c r="AK525" s="74">
        <v>519</v>
      </c>
      <c r="AL525" s="140">
        <f>ETo!$I524*((1-Constantes!$F$19)*ETo!$K524+ETo!$L524)</f>
        <v>1.3849172177885927</v>
      </c>
      <c r="AM525" s="75">
        <f>MIN(AL525*Constantes!$F$17,0.8*(AV524+Observaciones!$F524-AS525-AU525-Constantes!$D$14))</f>
        <v>0.87881422022059497</v>
      </c>
      <c r="AN525" s="75">
        <f>IF(Observaciones!$F524&gt;0.05*Constantes!$F$18,((Observaciones!$F524-0.05*Constantes!$F$18)^2)/(Observaciones!$F524+0.95*Constantes!$F$18),0)</f>
        <v>0</v>
      </c>
      <c r="AO525" s="75">
        <f>(AN525*Escenarios!$F$9*10000)/1000</f>
        <v>0</v>
      </c>
      <c r="AP525" s="75">
        <f>(Observaciones!$F524*Constantes!$F$28)/1000</f>
        <v>1.3</v>
      </c>
      <c r="AQ525" s="75">
        <f>(AL525*Constantes!$F$28)/1000</f>
        <v>1.3849172177885927</v>
      </c>
      <c r="AR525" s="75">
        <f t="shared" si="95"/>
        <v>0</v>
      </c>
      <c r="AS525" s="75">
        <f>IF(AR525&gt;Constantes!$F$29,1000*((AR525-Constantes!$F$29)/(Escenarios!$F$9*10000)),0)</f>
        <v>0</v>
      </c>
      <c r="AT525" s="75">
        <f>AQ525*1000/Escenarios!$F$9/10000+AM525</f>
        <v>0.88158405465617218</v>
      </c>
      <c r="AU525" s="75">
        <f>MAX(0,AV524+Observaciones!$F524-AS525-Constantes!$D$13)</f>
        <v>0</v>
      </c>
      <c r="AV525" s="75">
        <f>AV524+Observaciones!$F524-AS525-AT525-AU525-AW524</f>
        <v>18.373809957715395</v>
      </c>
      <c r="AW525" s="75">
        <f>MAX(0,(AV525-Constantes!$D$14)*(1-EXP(-Constantes!$D$22)))</f>
        <v>0.14970295497092112</v>
      </c>
      <c r="AX525" s="75">
        <f t="shared" si="96"/>
        <v>197.50604309406742</v>
      </c>
      <c r="AY525" s="75">
        <f>MAX(0,(AX525-Constantes!$D$13)*(1-EXP(-Constantes!$D$23)))</f>
        <v>0.84621105166294408</v>
      </c>
      <c r="AZ525" s="75">
        <f t="shared" si="97"/>
        <v>0.9959140066338652</v>
      </c>
      <c r="BA525" s="75">
        <f>0.0526*AS525*Observaciones!$F524^1.218</f>
        <v>0</v>
      </c>
      <c r="BB525" s="75">
        <f>BA525*Constantes!$F$35</f>
        <v>0</v>
      </c>
      <c r="BC525" s="75">
        <f t="shared" si="98"/>
        <v>0</v>
      </c>
      <c r="BD525" s="15"/>
      <c r="BE525" s="74">
        <v>519</v>
      </c>
      <c r="BF525" s="75">
        <f>0.0526*Observaciones!$F524^2.218</f>
        <v>9.412654104711686E-2</v>
      </c>
      <c r="BG525" s="75">
        <f>IF(Observaciones!$F524&gt;0.05*$BK$7,((Observaciones!$F524-0.05*$BK$7)^2)/(Observaciones!$F524+0.95*$BK$7),0)</f>
        <v>0</v>
      </c>
      <c r="BH525" s="75">
        <f>0.0526*BG525*Observaciones!$F524^1.218</f>
        <v>0</v>
      </c>
      <c r="BI525" s="28"/>
      <c r="BJ525" s="28"/>
      <c r="BK525" s="103"/>
      <c r="BL525" s="38"/>
    </row>
    <row r="526" spans="2:64" s="2" customFormat="1">
      <c r="B526" s="37"/>
      <c r="C526" s="74">
        <v>520</v>
      </c>
      <c r="D526" s="140">
        <f>ETo!$I525*((1-Constantes!$D$19)*ETo!$K525+ETo!$L525)</f>
        <v>1.5972811971710785</v>
      </c>
      <c r="E526" s="75">
        <f>MIN(D526*Constantes!$D$17,0.8*(H525+Observaciones!$F525-F526-G526-Constantes!$D$14))</f>
        <v>1.0135720833959596</v>
      </c>
      <c r="F526" s="75">
        <f>IF(Observaciones!$F525&gt;0.05*Constantes!$D$18,((Observaciones!$F525-0.05*Constantes!$D$18)^2)/(Observaciones!$F525+0.95*Constantes!$D$18),0)</f>
        <v>0</v>
      </c>
      <c r="G526" s="75">
        <f>MAX(0,H525+Observaciones!$F525-F526-Constantes!$D$13)</f>
        <v>0</v>
      </c>
      <c r="H526" s="75">
        <f>H525+Observaciones!$F525-F526-E526-G526-I525</f>
        <v>16.768043491210847</v>
      </c>
      <c r="I526" s="75">
        <f>MAX(0,(H526-Constantes!$D$14)*(1-EXP(-Constantes!$D$22)))</f>
        <v>0.12759589351189857</v>
      </c>
      <c r="J526" s="75">
        <f t="shared" si="88"/>
        <v>187.42494800067792</v>
      </c>
      <c r="K526" s="75">
        <f>MAX(0,(J526-Constantes!$D$13)*(1-EXP(-Constantes!$D$23)))</f>
        <v>0.77657584130568136</v>
      </c>
      <c r="L526" s="75">
        <f t="shared" si="89"/>
        <v>0.90417173481757995</v>
      </c>
      <c r="M526" s="75">
        <f>0.0526*F526*Observaciones!$F525^1.218</f>
        <v>0</v>
      </c>
      <c r="N526" s="75">
        <f>M526*Constantes!$D$35</f>
        <v>0</v>
      </c>
      <c r="O526" s="75">
        <f t="shared" si="90"/>
        <v>0</v>
      </c>
      <c r="P526" s="15"/>
      <c r="Q526" s="74">
        <v>520</v>
      </c>
      <c r="R526" s="140">
        <f>ETo!$I525*((1-Constantes!$E$19)*ETo!$K525+ETo!$L525)</f>
        <v>1.5972811971710785</v>
      </c>
      <c r="S526" s="75">
        <f>MIN(R526*Constantes!$E$17,0.8*(AB525+Observaciones!$F525-Y526-AA526-Constantes!$D$14))</f>
        <v>1.0135720833959596</v>
      </c>
      <c r="T526" s="75">
        <f>IF(Observaciones!$F525&gt;0.05*Constantes!$E$18,((Observaciones!$F525-0.05*Constantes!$E$18)^2)/(Observaciones!$F525+0.95*Constantes!$E$18),0)</f>
        <v>0</v>
      </c>
      <c r="U526" s="75">
        <f>(T526*Escenarios!$E$9*10000)/1000</f>
        <v>0</v>
      </c>
      <c r="V526" s="75">
        <f>(Observaciones!$F525*Constantes!$E$28)/1000</f>
        <v>0</v>
      </c>
      <c r="W526" s="75">
        <f>(R526*Constantes!$E$28)/1000</f>
        <v>6.3891247886843141</v>
      </c>
      <c r="X526" s="75">
        <f t="shared" si="91"/>
        <v>0</v>
      </c>
      <c r="Y526" s="75">
        <f>IF(X526&gt;Constantes!$E$29,1000*((X526-Constantes!$E$29)/(Escenarios!$E$9*10000)),0)</f>
        <v>0</v>
      </c>
      <c r="Z526" s="75">
        <f>W526*1000/Escenarios!$E$9/10000+S526</f>
        <v>1.0263503329733283</v>
      </c>
      <c r="AA526" s="75">
        <f>MAX(0,AB525+Observaciones!$F525-Y526-Constantes!$D$13)</f>
        <v>0</v>
      </c>
      <c r="AB526" s="75">
        <f>AB525+Observaciones!$F525-Y526-Z526-AA526-AC525</f>
        <v>17.187784649157155</v>
      </c>
      <c r="AC526" s="75">
        <f>MAX(0,(AB526-Constantes!$D$14)*(1-EXP(-Constantes!$D$22)))</f>
        <v>0.133374594069645</v>
      </c>
      <c r="AD526" s="75">
        <f t="shared" si="92"/>
        <v>194.94257328415401</v>
      </c>
      <c r="AE526" s="75">
        <f>MAX(0,(AD526-Constantes!$D$13)*(1-EXP(-Constantes!$D$23)))</f>
        <v>0.82850387225394651</v>
      </c>
      <c r="AF526" s="75">
        <f t="shared" si="93"/>
        <v>0.96187846632359153</v>
      </c>
      <c r="AG526" s="75">
        <f>0.0526*Y526*Observaciones!$F525^1.218</f>
        <v>0</v>
      </c>
      <c r="AH526" s="75">
        <f>AG526*Constantes!$E$35</f>
        <v>0</v>
      </c>
      <c r="AI526" s="75">
        <f t="shared" si="94"/>
        <v>0</v>
      </c>
      <c r="AJ526" s="15"/>
      <c r="AK526" s="74">
        <v>520</v>
      </c>
      <c r="AL526" s="140">
        <f>ETo!$I525*((1-Constantes!$F$19)*ETo!$K525+ETo!$L525)</f>
        <v>1.5555386382674605</v>
      </c>
      <c r="AM526" s="75">
        <f>MIN(AL526*Constantes!$F$17,0.8*(AV525+Observaciones!$F525-AS526-AU526-Constantes!$D$14))</f>
        <v>0.98708389054103107</v>
      </c>
      <c r="AN526" s="75">
        <f>IF(Observaciones!$F525&gt;0.05*Constantes!$F$18,((Observaciones!$F525-0.05*Constantes!$F$18)^2)/(Observaciones!$F525+0.95*Constantes!$F$18),0)</f>
        <v>0</v>
      </c>
      <c r="AO526" s="75">
        <f>(AN526*Escenarios!$F$9*10000)/1000</f>
        <v>0</v>
      </c>
      <c r="AP526" s="75">
        <f>(Observaciones!$F525*Constantes!$F$28)/1000</f>
        <v>0</v>
      </c>
      <c r="AQ526" s="75">
        <f>(AL526*Constantes!$F$28)/1000</f>
        <v>1.5555386382674605</v>
      </c>
      <c r="AR526" s="75">
        <f t="shared" si="95"/>
        <v>0</v>
      </c>
      <c r="AS526" s="75">
        <f>IF(AR526&gt;Constantes!$F$29,1000*((AR526-Constantes!$F$29)/(Escenarios!$F$9*10000)),0)</f>
        <v>0</v>
      </c>
      <c r="AT526" s="75">
        <f>AQ526*1000/Escenarios!$F$9/10000+AM526</f>
        <v>0.990194967817566</v>
      </c>
      <c r="AU526" s="75">
        <f>MAX(0,AV525+Observaciones!$F525-AS526-Constantes!$D$13)</f>
        <v>0</v>
      </c>
      <c r="AV526" s="75">
        <f>AV525+Observaciones!$F525-AS526-AT526-AU526-AW525</f>
        <v>17.233912034926909</v>
      </c>
      <c r="AW526" s="75">
        <f>MAX(0,(AV526-Constantes!$D$14)*(1-EXP(-Constantes!$D$22)))</f>
        <v>0.13400964342048602</v>
      </c>
      <c r="AX526" s="75">
        <f t="shared" si="96"/>
        <v>196.65983204240447</v>
      </c>
      <c r="AY526" s="75">
        <f>MAX(0,(AX526-Constantes!$D$13)*(1-EXP(-Constantes!$D$23)))</f>
        <v>0.84036584496235167</v>
      </c>
      <c r="AZ526" s="75">
        <f t="shared" si="97"/>
        <v>0.97437548838283772</v>
      </c>
      <c r="BA526" s="75">
        <f>0.0526*AS526*Observaciones!$F525^1.218</f>
        <v>0</v>
      </c>
      <c r="BB526" s="75">
        <f>BA526*Constantes!$F$35</f>
        <v>0</v>
      </c>
      <c r="BC526" s="75">
        <f t="shared" si="98"/>
        <v>0</v>
      </c>
      <c r="BD526" s="15"/>
      <c r="BE526" s="74">
        <v>520</v>
      </c>
      <c r="BF526" s="75">
        <f>0.0526*Observaciones!$F525^2.218</f>
        <v>0</v>
      </c>
      <c r="BG526" s="75">
        <f>IF(Observaciones!$F525&gt;0.05*$BK$7,((Observaciones!$F525-0.05*$BK$7)^2)/(Observaciones!$F525+0.95*$BK$7),0)</f>
        <v>0</v>
      </c>
      <c r="BH526" s="75">
        <f>0.0526*BG526*Observaciones!$F525^1.218</f>
        <v>0</v>
      </c>
      <c r="BI526" s="28"/>
      <c r="BJ526" s="28"/>
      <c r="BK526" s="103"/>
      <c r="BL526" s="38"/>
    </row>
    <row r="527" spans="2:64" s="2" customFormat="1">
      <c r="B527" s="37"/>
      <c r="C527" s="74">
        <v>521</v>
      </c>
      <c r="D527" s="140">
        <f>ETo!$I526*((1-Constantes!$D$19)*ETo!$K526+ETo!$L526)</f>
        <v>1.4895205759023735</v>
      </c>
      <c r="E527" s="75">
        <f>MIN(D527*Constantes!$D$17,0.8*(H526+Observaciones!$F526-F527-G527-Constantes!$D$14))</f>
        <v>0.94519141404305684</v>
      </c>
      <c r="F527" s="75">
        <f>IF(Observaciones!$F526&gt;0.05*Constantes!$D$18,((Observaciones!$F526-0.05*Constantes!$D$18)^2)/(Observaciones!$F526+0.95*Constantes!$D$18),0)</f>
        <v>0</v>
      </c>
      <c r="G527" s="75">
        <f>MAX(0,H526+Observaciones!$F526-F527-Constantes!$D$13)</f>
        <v>0</v>
      </c>
      <c r="H527" s="75">
        <f>H526+Observaciones!$F526-F527-E527-G527-I526</f>
        <v>15.695256183655891</v>
      </c>
      <c r="I527" s="75">
        <f>MAX(0,(H527-Constantes!$D$14)*(1-EXP(-Constantes!$D$22)))</f>
        <v>0.11282651363301596</v>
      </c>
      <c r="J527" s="75">
        <f t="shared" si="88"/>
        <v>186.64837215937223</v>
      </c>
      <c r="K527" s="75">
        <f>MAX(0,(J527-Constantes!$D$13)*(1-EXP(-Constantes!$D$23)))</f>
        <v>0.77121164013837462</v>
      </c>
      <c r="L527" s="75">
        <f t="shared" si="89"/>
        <v>0.88403815377139061</v>
      </c>
      <c r="M527" s="75">
        <f>0.0526*F527*Observaciones!$F526^1.218</f>
        <v>0</v>
      </c>
      <c r="N527" s="75">
        <f>M527*Constantes!$D$35</f>
        <v>0</v>
      </c>
      <c r="O527" s="75">
        <f t="shared" si="90"/>
        <v>0</v>
      </c>
      <c r="P527" s="15"/>
      <c r="Q527" s="74">
        <v>521</v>
      </c>
      <c r="R527" s="140">
        <f>ETo!$I526*((1-Constantes!$E$19)*ETo!$K526+ETo!$L526)</f>
        <v>1.4895205759023735</v>
      </c>
      <c r="S527" s="75">
        <f>MIN(R527*Constantes!$E$17,0.8*(AB526+Observaciones!$F526-Y527-AA527-Constantes!$D$14))</f>
        <v>0.94519141404305684</v>
      </c>
      <c r="T527" s="75">
        <f>IF(Observaciones!$F526&gt;0.05*Constantes!$E$18,((Observaciones!$F526-0.05*Constantes!$E$18)^2)/(Observaciones!$F526+0.95*Constantes!$E$18),0)</f>
        <v>0</v>
      </c>
      <c r="U527" s="75">
        <f>(T527*Escenarios!$E$9*10000)/1000</f>
        <v>0</v>
      </c>
      <c r="V527" s="75">
        <f>(Observaciones!$F526*Constantes!$E$28)/1000</f>
        <v>0</v>
      </c>
      <c r="W527" s="75">
        <f>(R527*Constantes!$E$28)/1000</f>
        <v>5.9580823036094941</v>
      </c>
      <c r="X527" s="75">
        <f t="shared" si="91"/>
        <v>0</v>
      </c>
      <c r="Y527" s="75">
        <f>IF(X527&gt;Constantes!$E$29,1000*((X527-Constantes!$E$29)/(Escenarios!$E$9*10000)),0)</f>
        <v>0</v>
      </c>
      <c r="Z527" s="75">
        <f>W527*1000/Escenarios!$E$9/10000+S527</f>
        <v>0.95710757865027585</v>
      </c>
      <c r="AA527" s="75">
        <f>MAX(0,AB526+Observaciones!$F526-Y527-Constantes!$D$13)</f>
        <v>0</v>
      </c>
      <c r="AB527" s="75">
        <f>AB526+Observaciones!$F526-Y527-Z527-AA527-AC526</f>
        <v>16.097302476437232</v>
      </c>
      <c r="AC527" s="75">
        <f>MAX(0,(AB527-Constantes!$D$14)*(1-EXP(-Constantes!$D$22)))</f>
        <v>0.1183616037530861</v>
      </c>
      <c r="AD527" s="75">
        <f t="shared" si="92"/>
        <v>194.11406941190006</v>
      </c>
      <c r="AE527" s="75">
        <f>MAX(0,(AD527-Constantes!$D$13)*(1-EXP(-Constantes!$D$23)))</f>
        <v>0.82278097797591898</v>
      </c>
      <c r="AF527" s="75">
        <f t="shared" si="93"/>
        <v>0.94114258172900511</v>
      </c>
      <c r="AG527" s="75">
        <f>0.0526*Y527*Observaciones!$F526^1.218</f>
        <v>0</v>
      </c>
      <c r="AH527" s="75">
        <f>AG527*Constantes!$E$35</f>
        <v>0</v>
      </c>
      <c r="AI527" s="75">
        <f t="shared" si="94"/>
        <v>0</v>
      </c>
      <c r="AJ527" s="15"/>
      <c r="AK527" s="74">
        <v>521</v>
      </c>
      <c r="AL527" s="140">
        <f>ETo!$I526*((1-Constantes!$F$19)*ETo!$K526+ETo!$L526)</f>
        <v>1.4502465558329594</v>
      </c>
      <c r="AM527" s="75">
        <f>MIN(AL527*Constantes!$F$17,0.8*(AV526+Observaciones!$F526-AS527-AU527-Constantes!$D$14))</f>
        <v>0.92026965924146487</v>
      </c>
      <c r="AN527" s="75">
        <f>IF(Observaciones!$F526&gt;0.05*Constantes!$F$18,((Observaciones!$F526-0.05*Constantes!$F$18)^2)/(Observaciones!$F526+0.95*Constantes!$F$18),0)</f>
        <v>0</v>
      </c>
      <c r="AO527" s="75">
        <f>(AN527*Escenarios!$F$9*10000)/1000</f>
        <v>0</v>
      </c>
      <c r="AP527" s="75">
        <f>(Observaciones!$F526*Constantes!$F$28)/1000</f>
        <v>0</v>
      </c>
      <c r="AQ527" s="75">
        <f>(AL527*Constantes!$F$28)/1000</f>
        <v>1.4502465558329594</v>
      </c>
      <c r="AR527" s="75">
        <f t="shared" si="95"/>
        <v>0</v>
      </c>
      <c r="AS527" s="75">
        <f>IF(AR527&gt;Constantes!$F$29,1000*((AR527-Constantes!$F$29)/(Escenarios!$F$9*10000)),0)</f>
        <v>0</v>
      </c>
      <c r="AT527" s="75">
        <f>AQ527*1000/Escenarios!$F$9/10000+AM527</f>
        <v>0.92317015235313082</v>
      </c>
      <c r="AU527" s="75">
        <f>MAX(0,AV526+Observaciones!$F526-AS527-Constantes!$D$13)</f>
        <v>0</v>
      </c>
      <c r="AV527" s="75">
        <f>AV526+Observaciones!$F526-AS527-AT527-AU527-AW526</f>
        <v>16.176732239153292</v>
      </c>
      <c r="AW527" s="75">
        <f>MAX(0,(AV527-Constantes!$D$14)*(1-EXP(-Constantes!$D$22)))</f>
        <v>0.11945513676842047</v>
      </c>
      <c r="AX527" s="75">
        <f t="shared" si="96"/>
        <v>195.81946619744213</v>
      </c>
      <c r="AY527" s="75">
        <f>MAX(0,(AX527-Constantes!$D$13)*(1-EXP(-Constantes!$D$23)))</f>
        <v>0.83456101405371508</v>
      </c>
      <c r="AZ527" s="75">
        <f t="shared" si="97"/>
        <v>0.95401615082213553</v>
      </c>
      <c r="BA527" s="75">
        <f>0.0526*AS527*Observaciones!$F526^1.218</f>
        <v>0</v>
      </c>
      <c r="BB527" s="75">
        <f>BA527*Constantes!$F$35</f>
        <v>0</v>
      </c>
      <c r="BC527" s="75">
        <f t="shared" si="98"/>
        <v>0</v>
      </c>
      <c r="BD527" s="15"/>
      <c r="BE527" s="74">
        <v>521</v>
      </c>
      <c r="BF527" s="75">
        <f>0.0526*Observaciones!$F526^2.218</f>
        <v>0</v>
      </c>
      <c r="BG527" s="75">
        <f>IF(Observaciones!$F526&gt;0.05*$BK$7,((Observaciones!$F526-0.05*$BK$7)^2)/(Observaciones!$F526+0.95*$BK$7),0)</f>
        <v>0</v>
      </c>
      <c r="BH527" s="75">
        <f>0.0526*BG527*Observaciones!$F526^1.218</f>
        <v>0</v>
      </c>
      <c r="BI527" s="28"/>
      <c r="BJ527" s="28"/>
      <c r="BK527" s="103"/>
      <c r="BL527" s="38"/>
    </row>
    <row r="528" spans="2:64" s="2" customFormat="1">
      <c r="B528" s="37"/>
      <c r="C528" s="74">
        <v>522</v>
      </c>
      <c r="D528" s="140">
        <f>ETo!$I527*((1-Constantes!$D$19)*ETo!$K527+ETo!$L527)</f>
        <v>1.5306952993190177</v>
      </c>
      <c r="E528" s="75">
        <f>MIN(D528*Constantes!$D$17,0.8*(H527+Observaciones!$F527-F528-G528-Constantes!$D$14))</f>
        <v>0.97131928073964979</v>
      </c>
      <c r="F528" s="75">
        <f>IF(Observaciones!$F527&gt;0.05*Constantes!$D$18,((Observaciones!$F527-0.05*Constantes!$D$18)^2)/(Observaciones!$F527+0.95*Constantes!$D$18),0)</f>
        <v>0</v>
      </c>
      <c r="G528" s="75">
        <f>MAX(0,H527+Observaciones!$F527-F528-Constantes!$D$13)</f>
        <v>0</v>
      </c>
      <c r="H528" s="75">
        <f>H527+Observaciones!$F527-F528-E528-G528-I527</f>
        <v>14.611110389283226</v>
      </c>
      <c r="I528" s="75">
        <f>MAX(0,(H528-Constantes!$D$14)*(1-EXP(-Constantes!$D$22)))</f>
        <v>9.7900758109605648E-2</v>
      </c>
      <c r="J528" s="75">
        <f t="shared" si="88"/>
        <v>185.87716051923385</v>
      </c>
      <c r="K528" s="75">
        <f>MAX(0,(J528-Constantes!$D$13)*(1-EXP(-Constantes!$D$23)))</f>
        <v>0.76588449221510779</v>
      </c>
      <c r="L528" s="75">
        <f t="shared" si="89"/>
        <v>0.86378525032471343</v>
      </c>
      <c r="M528" s="75">
        <f>0.0526*F528*Observaciones!$F527^1.218</f>
        <v>0</v>
      </c>
      <c r="N528" s="75">
        <f>M528*Constantes!$D$35</f>
        <v>0</v>
      </c>
      <c r="O528" s="75">
        <f t="shared" si="90"/>
        <v>0</v>
      </c>
      <c r="P528" s="15"/>
      <c r="Q528" s="74">
        <v>522</v>
      </c>
      <c r="R528" s="140">
        <f>ETo!$I527*((1-Constantes!$E$19)*ETo!$K527+ETo!$L527)</f>
        <v>1.5306952993190177</v>
      </c>
      <c r="S528" s="75">
        <f>MIN(R528*Constantes!$E$17,0.8*(AB527+Observaciones!$F527-Y528-AA528-Constantes!$D$14))</f>
        <v>0.97131928073964979</v>
      </c>
      <c r="T528" s="75">
        <f>IF(Observaciones!$F527&gt;0.05*Constantes!$E$18,((Observaciones!$F527-0.05*Constantes!$E$18)^2)/(Observaciones!$F527+0.95*Constantes!$E$18),0)</f>
        <v>0</v>
      </c>
      <c r="U528" s="75">
        <f>(T528*Escenarios!$E$9*10000)/1000</f>
        <v>0</v>
      </c>
      <c r="V528" s="75">
        <f>(Observaciones!$F527*Constantes!$E$28)/1000</f>
        <v>0</v>
      </c>
      <c r="W528" s="75">
        <f>(R528*Constantes!$E$28)/1000</f>
        <v>6.1227811972760708</v>
      </c>
      <c r="X528" s="75">
        <f t="shared" si="91"/>
        <v>0</v>
      </c>
      <c r="Y528" s="75">
        <f>IF(X528&gt;Constantes!$E$29,1000*((X528-Constantes!$E$29)/(Escenarios!$E$9*10000)),0)</f>
        <v>0</v>
      </c>
      <c r="Z528" s="75">
        <f>W528*1000/Escenarios!$E$9/10000+S528</f>
        <v>0.98356484313420189</v>
      </c>
      <c r="AA528" s="75">
        <f>MAX(0,AB527+Observaciones!$F527-Y528-Constantes!$D$13)</f>
        <v>0</v>
      </c>
      <c r="AB528" s="75">
        <f>AB527+Observaciones!$F527-Y528-Z528-AA528-AC527</f>
        <v>14.995376029549943</v>
      </c>
      <c r="AC528" s="75">
        <f>MAX(0,(AB528-Constantes!$D$14)*(1-EXP(-Constantes!$D$22)))</f>
        <v>0.10319105673220608</v>
      </c>
      <c r="AD528" s="75">
        <f t="shared" si="92"/>
        <v>193.29128843392414</v>
      </c>
      <c r="AE528" s="75">
        <f>MAX(0,(AD528-Constantes!$D$13)*(1-EXP(-Constantes!$D$23)))</f>
        <v>0.81709761461623021</v>
      </c>
      <c r="AF528" s="75">
        <f t="shared" si="93"/>
        <v>0.92028867134843628</v>
      </c>
      <c r="AG528" s="75">
        <f>0.0526*Y528*Observaciones!$F527^1.218</f>
        <v>0</v>
      </c>
      <c r="AH528" s="75">
        <f>AG528*Constantes!$E$35</f>
        <v>0</v>
      </c>
      <c r="AI528" s="75">
        <f t="shared" si="94"/>
        <v>0</v>
      </c>
      <c r="AJ528" s="15"/>
      <c r="AK528" s="74">
        <v>522</v>
      </c>
      <c r="AL528" s="140">
        <f>ETo!$I527*((1-Constantes!$F$19)*ETo!$K527+ETo!$L527)</f>
        <v>1.4904063909901812</v>
      </c>
      <c r="AM528" s="75">
        <f>MIN(AL528*Constantes!$F$17,0.8*(AV527+Observaciones!$F527-AS528-AU528-Constantes!$D$14))</f>
        <v>0.94575351760105464</v>
      </c>
      <c r="AN528" s="75">
        <f>IF(Observaciones!$F527&gt;0.05*Constantes!$F$18,((Observaciones!$F527-0.05*Constantes!$F$18)^2)/(Observaciones!$F527+0.95*Constantes!$F$18),0)</f>
        <v>0</v>
      </c>
      <c r="AO528" s="75">
        <f>(AN528*Escenarios!$F$9*10000)/1000</f>
        <v>0</v>
      </c>
      <c r="AP528" s="75">
        <f>(Observaciones!$F527*Constantes!$F$28)/1000</f>
        <v>0</v>
      </c>
      <c r="AQ528" s="75">
        <f>(AL528*Constantes!$F$28)/1000</f>
        <v>1.4904063909901812</v>
      </c>
      <c r="AR528" s="75">
        <f t="shared" si="95"/>
        <v>0</v>
      </c>
      <c r="AS528" s="75">
        <f>IF(AR528&gt;Constantes!$F$29,1000*((AR528-Constantes!$F$29)/(Escenarios!$F$9*10000)),0)</f>
        <v>0</v>
      </c>
      <c r="AT528" s="75">
        <f>AQ528*1000/Escenarios!$F$9/10000+AM528</f>
        <v>0.94873433038303501</v>
      </c>
      <c r="AU528" s="75">
        <f>MAX(0,AV527+Observaciones!$F527-AS528-Constantes!$D$13)</f>
        <v>0</v>
      </c>
      <c r="AV528" s="75">
        <f>AV527+Observaciones!$F527-AS528-AT528-AU528-AW527</f>
        <v>15.108542772001837</v>
      </c>
      <c r="AW528" s="75">
        <f>MAX(0,(AV528-Constantes!$D$14)*(1-EXP(-Constantes!$D$22)))</f>
        <v>0.10474905671706521</v>
      </c>
      <c r="AX528" s="75">
        <f t="shared" si="96"/>
        <v>194.98490518338841</v>
      </c>
      <c r="AY528" s="75">
        <f>MAX(0,(AX528-Constantes!$D$13)*(1-EXP(-Constantes!$D$23)))</f>
        <v>0.82879628004106709</v>
      </c>
      <c r="AZ528" s="75">
        <f t="shared" si="97"/>
        <v>0.93354533675813234</v>
      </c>
      <c r="BA528" s="75">
        <f>0.0526*AS528*Observaciones!$F527^1.218</f>
        <v>0</v>
      </c>
      <c r="BB528" s="75">
        <f>BA528*Constantes!$F$35</f>
        <v>0</v>
      </c>
      <c r="BC528" s="75">
        <f t="shared" si="98"/>
        <v>0</v>
      </c>
      <c r="BD528" s="15"/>
      <c r="BE528" s="74">
        <v>522</v>
      </c>
      <c r="BF528" s="75">
        <f>0.0526*Observaciones!$F527^2.218</f>
        <v>0</v>
      </c>
      <c r="BG528" s="75">
        <f>IF(Observaciones!$F527&gt;0.05*$BK$7,((Observaciones!$F527-0.05*$BK$7)^2)/(Observaciones!$F527+0.95*$BK$7),0)</f>
        <v>0</v>
      </c>
      <c r="BH528" s="75">
        <f>0.0526*BG528*Observaciones!$F527^1.218</f>
        <v>0</v>
      </c>
      <c r="BI528" s="28"/>
      <c r="BJ528" s="28"/>
      <c r="BK528" s="103"/>
      <c r="BL528" s="38"/>
    </row>
    <row r="529" spans="2:64" s="2" customFormat="1">
      <c r="B529" s="37"/>
      <c r="C529" s="74">
        <v>523</v>
      </c>
      <c r="D529" s="140">
        <f>ETo!$I528*((1-Constantes!$D$19)*ETo!$K528+ETo!$L528)</f>
        <v>1.4896325837347437</v>
      </c>
      <c r="E529" s="75">
        <f>MIN(D529*Constantes!$D$17,0.8*(H528+Observaciones!$F528-F529-G529-Constantes!$D$14))</f>
        <v>0.94526248982621464</v>
      </c>
      <c r="F529" s="75">
        <f>IF(Observaciones!$F528&gt;0.05*Constantes!$D$18,((Observaciones!$F528-0.05*Constantes!$D$18)^2)/(Observaciones!$F528+0.95*Constantes!$D$18),0)</f>
        <v>0</v>
      </c>
      <c r="G529" s="75">
        <f>MAX(0,H528+Observaciones!$F528-F529-Constantes!$D$13)</f>
        <v>0</v>
      </c>
      <c r="H529" s="75">
        <f>H528+Observaciones!$F528-F529-E529-G529-I528</f>
        <v>13.567947141347405</v>
      </c>
      <c r="I529" s="75">
        <f>MAX(0,(H529-Constantes!$D$14)*(1-EXP(-Constantes!$D$22)))</f>
        <v>8.3539221413606007E-2</v>
      </c>
      <c r="J529" s="75">
        <f t="shared" si="88"/>
        <v>185.11127602701873</v>
      </c>
      <c r="K529" s="75">
        <f>MAX(0,(J529-Constantes!$D$13)*(1-EXP(-Constantes!$D$23)))</f>
        <v>0.76059414159042849</v>
      </c>
      <c r="L529" s="75">
        <f t="shared" si="89"/>
        <v>0.84413336300403452</v>
      </c>
      <c r="M529" s="75">
        <f>0.0526*F529*Observaciones!$F528^1.218</f>
        <v>0</v>
      </c>
      <c r="N529" s="75">
        <f>M529*Constantes!$D$35</f>
        <v>0</v>
      </c>
      <c r="O529" s="75">
        <f t="shared" si="90"/>
        <v>0</v>
      </c>
      <c r="P529" s="15"/>
      <c r="Q529" s="74">
        <v>523</v>
      </c>
      <c r="R529" s="140">
        <f>ETo!$I528*((1-Constantes!$E$19)*ETo!$K528+ETo!$L528)</f>
        <v>1.4896325837347437</v>
      </c>
      <c r="S529" s="75">
        <f>MIN(R529*Constantes!$E$17,0.8*(AB528+Observaciones!$F528-Y529-AA529-Constantes!$D$14))</f>
        <v>0.94526248982621464</v>
      </c>
      <c r="T529" s="75">
        <f>IF(Observaciones!$F528&gt;0.05*Constantes!$E$18,((Observaciones!$F528-0.05*Constantes!$E$18)^2)/(Observaciones!$F528+0.95*Constantes!$E$18),0)</f>
        <v>0</v>
      </c>
      <c r="U529" s="75">
        <f>(T529*Escenarios!$E$9*10000)/1000</f>
        <v>0</v>
      </c>
      <c r="V529" s="75">
        <f>(Observaciones!$F528*Constantes!$E$28)/1000</f>
        <v>0</v>
      </c>
      <c r="W529" s="75">
        <f>(R529*Constantes!$E$28)/1000</f>
        <v>5.9585303349389749</v>
      </c>
      <c r="X529" s="75">
        <f t="shared" si="91"/>
        <v>0</v>
      </c>
      <c r="Y529" s="75">
        <f>IF(X529&gt;Constantes!$E$29,1000*((X529-Constantes!$E$29)/(Escenarios!$E$9*10000)),0)</f>
        <v>0</v>
      </c>
      <c r="Z529" s="75">
        <f>W529*1000/Escenarios!$E$9/10000+S529</f>
        <v>0.9571795504960926</v>
      </c>
      <c r="AA529" s="75">
        <f>MAX(0,AB528+Observaciones!$F528-Y529-Constantes!$D$13)</f>
        <v>0</v>
      </c>
      <c r="AB529" s="75">
        <f>AB528+Observaciones!$F528-Y529-Z529-AA529-AC528</f>
        <v>13.935005422321645</v>
      </c>
      <c r="AC529" s="75">
        <f>MAX(0,(AB529-Constantes!$D$14)*(1-EXP(-Constantes!$D$22)))</f>
        <v>8.8592621235937946E-2</v>
      </c>
      <c r="AD529" s="75">
        <f t="shared" si="92"/>
        <v>192.47419081930792</v>
      </c>
      <c r="AE529" s="75">
        <f>MAX(0,(AD529-Constantes!$D$13)*(1-EXP(-Constantes!$D$23)))</f>
        <v>0.81145350911488168</v>
      </c>
      <c r="AF529" s="75">
        <f t="shared" si="93"/>
        <v>0.9000461303508196</v>
      </c>
      <c r="AG529" s="75">
        <f>0.0526*Y529*Observaciones!$F528^1.218</f>
        <v>0</v>
      </c>
      <c r="AH529" s="75">
        <f>AG529*Constantes!$E$35</f>
        <v>0</v>
      </c>
      <c r="AI529" s="75">
        <f t="shared" si="94"/>
        <v>0</v>
      </c>
      <c r="AJ529" s="15"/>
      <c r="AK529" s="74">
        <v>523</v>
      </c>
      <c r="AL529" s="140">
        <f>ETo!$I528*((1-Constantes!$F$19)*ETo!$K528+ETo!$L528)</f>
        <v>1.4502899184419142</v>
      </c>
      <c r="AM529" s="75">
        <f>MIN(AL529*Constantes!$F$17,0.8*(AV528+Observaciones!$F528-AS529-AU529-Constantes!$D$14))</f>
        <v>0.92029717545462619</v>
      </c>
      <c r="AN529" s="75">
        <f>IF(Observaciones!$F528&gt;0.05*Constantes!$F$18,((Observaciones!$F528-0.05*Constantes!$F$18)^2)/(Observaciones!$F528+0.95*Constantes!$F$18),0)</f>
        <v>0</v>
      </c>
      <c r="AO529" s="75">
        <f>(AN529*Escenarios!$F$9*10000)/1000</f>
        <v>0</v>
      </c>
      <c r="AP529" s="75">
        <f>(Observaciones!$F528*Constantes!$F$28)/1000</f>
        <v>0</v>
      </c>
      <c r="AQ529" s="75">
        <f>(AL529*Constantes!$F$28)/1000</f>
        <v>1.4502899184419142</v>
      </c>
      <c r="AR529" s="75">
        <f t="shared" si="95"/>
        <v>0</v>
      </c>
      <c r="AS529" s="75">
        <f>IF(AR529&gt;Constantes!$F$29,1000*((AR529-Constantes!$F$29)/(Escenarios!$F$9*10000)),0)</f>
        <v>0</v>
      </c>
      <c r="AT529" s="75">
        <f>AQ529*1000/Escenarios!$F$9/10000+AM529</f>
        <v>0.92319775529151005</v>
      </c>
      <c r="AU529" s="75">
        <f>MAX(0,AV528+Observaciones!$F528-AS529-Constantes!$D$13)</f>
        <v>0</v>
      </c>
      <c r="AV529" s="75">
        <f>AV528+Observaciones!$F528-AS529-AT529-AU529-AW528</f>
        <v>14.080595959993262</v>
      </c>
      <c r="AW529" s="75">
        <f>MAX(0,(AV529-Constantes!$D$14)*(1-EXP(-Constantes!$D$22)))</f>
        <v>9.0597009191033834E-2</v>
      </c>
      <c r="AX529" s="75">
        <f t="shared" si="96"/>
        <v>194.15610890334733</v>
      </c>
      <c r="AY529" s="75">
        <f>MAX(0,(AX529-Constantes!$D$13)*(1-EXP(-Constantes!$D$23)))</f>
        <v>0.8230713659549157</v>
      </c>
      <c r="AZ529" s="75">
        <f t="shared" si="97"/>
        <v>0.91366837514594956</v>
      </c>
      <c r="BA529" s="75">
        <f>0.0526*AS529*Observaciones!$F528^1.218</f>
        <v>0</v>
      </c>
      <c r="BB529" s="75">
        <f>BA529*Constantes!$F$35</f>
        <v>0</v>
      </c>
      <c r="BC529" s="75">
        <f t="shared" si="98"/>
        <v>0</v>
      </c>
      <c r="BD529" s="15"/>
      <c r="BE529" s="74">
        <v>523</v>
      </c>
      <c r="BF529" s="75">
        <f>0.0526*Observaciones!$F528^2.218</f>
        <v>0</v>
      </c>
      <c r="BG529" s="75">
        <f>IF(Observaciones!$F528&gt;0.05*$BK$7,((Observaciones!$F528-0.05*$BK$7)^2)/(Observaciones!$F528+0.95*$BK$7),0)</f>
        <v>0</v>
      </c>
      <c r="BH529" s="75">
        <f>0.0526*BG529*Observaciones!$F528^1.218</f>
        <v>0</v>
      </c>
      <c r="BI529" s="28"/>
      <c r="BJ529" s="28"/>
      <c r="BK529" s="103"/>
      <c r="BL529" s="38"/>
    </row>
    <row r="530" spans="2:64" s="2" customFormat="1">
      <c r="B530" s="37"/>
      <c r="C530" s="74">
        <v>524</v>
      </c>
      <c r="D530" s="140">
        <f>ETo!$I529*((1-Constantes!$D$19)*ETo!$K529+ETo!$L529)</f>
        <v>1.5031128739538993</v>
      </c>
      <c r="E530" s="75">
        <f>MIN(D530*Constantes!$D$17,0.8*(H529+Observaciones!$F529-F530-G530-Constantes!$D$14))</f>
        <v>0.9538165539862451</v>
      </c>
      <c r="F530" s="75">
        <f>IF(Observaciones!$F529&gt;0.05*Constantes!$D$18,((Observaciones!$F529-0.05*Constantes!$D$18)^2)/(Observaciones!$F529+0.95*Constantes!$D$18),0)</f>
        <v>0</v>
      </c>
      <c r="G530" s="75">
        <f>MAX(0,H529+Observaciones!$F529-F530-Constantes!$D$13)</f>
        <v>0</v>
      </c>
      <c r="H530" s="75">
        <f>H529+Observaciones!$F529-F530-E530-G530-I529</f>
        <v>12.530591365947554</v>
      </c>
      <c r="I530" s="75">
        <f>MAX(0,(H530-Constantes!$D$14)*(1-EXP(-Constantes!$D$22)))</f>
        <v>6.9257637908155756E-2</v>
      </c>
      <c r="J530" s="75">
        <f t="shared" si="88"/>
        <v>184.35068188542832</v>
      </c>
      <c r="K530" s="75">
        <f>MAX(0,(J530-Constantes!$D$13)*(1-EXP(-Constantes!$D$23)))</f>
        <v>0.75534033408682888</v>
      </c>
      <c r="L530" s="75">
        <f t="shared" si="89"/>
        <v>0.82459797199498464</v>
      </c>
      <c r="M530" s="75">
        <f>0.0526*F530*Observaciones!$F529^1.218</f>
        <v>0</v>
      </c>
      <c r="N530" s="75">
        <f>M530*Constantes!$D$35</f>
        <v>0</v>
      </c>
      <c r="O530" s="75">
        <f t="shared" si="90"/>
        <v>0</v>
      </c>
      <c r="P530" s="15"/>
      <c r="Q530" s="74">
        <v>524</v>
      </c>
      <c r="R530" s="140">
        <f>ETo!$I529*((1-Constantes!$E$19)*ETo!$K529+ETo!$L529)</f>
        <v>1.5031128739538993</v>
      </c>
      <c r="S530" s="75">
        <f>MIN(R530*Constantes!$E$17,0.8*(AB529+Observaciones!$F529-Y530-AA530-Constantes!$D$14))</f>
        <v>0.9538165539862451</v>
      </c>
      <c r="T530" s="75">
        <f>IF(Observaciones!$F529&gt;0.05*Constantes!$E$18,((Observaciones!$F529-0.05*Constantes!$E$18)^2)/(Observaciones!$F529+0.95*Constantes!$E$18),0)</f>
        <v>0</v>
      </c>
      <c r="U530" s="75">
        <f>(T530*Escenarios!$E$9*10000)/1000</f>
        <v>0</v>
      </c>
      <c r="V530" s="75">
        <f>(Observaciones!$F529*Constantes!$E$28)/1000</f>
        <v>0</v>
      </c>
      <c r="W530" s="75">
        <f>(R530*Constantes!$E$28)/1000</f>
        <v>6.012451495815597</v>
      </c>
      <c r="X530" s="75">
        <f t="shared" si="91"/>
        <v>0</v>
      </c>
      <c r="Y530" s="75">
        <f>IF(X530&gt;Constantes!$E$29,1000*((X530-Constantes!$E$29)/(Escenarios!$E$9*10000)),0)</f>
        <v>0</v>
      </c>
      <c r="Z530" s="75">
        <f>W530*1000/Escenarios!$E$9/10000+S530</f>
        <v>0.96584145697787627</v>
      </c>
      <c r="AA530" s="75">
        <f>MAX(0,AB529+Observaciones!$F529-Y530-Constantes!$D$13)</f>
        <v>0</v>
      </c>
      <c r="AB530" s="75">
        <f>AB529+Observaciones!$F529-Y530-Z530-AA530-AC529</f>
        <v>12.88057134410783</v>
      </c>
      <c r="AC530" s="75">
        <f>MAX(0,(AB530-Constantes!$D$14)*(1-EXP(-Constantes!$D$22)))</f>
        <v>7.407591568889596E-2</v>
      </c>
      <c r="AD530" s="75">
        <f t="shared" si="92"/>
        <v>191.66273731019305</v>
      </c>
      <c r="AE530" s="75">
        <f>MAX(0,(AD530-Constantes!$D$13)*(1-EXP(-Constantes!$D$23)))</f>
        <v>0.80584839029803745</v>
      </c>
      <c r="AF530" s="75">
        <f t="shared" si="93"/>
        <v>0.87992430598693339</v>
      </c>
      <c r="AG530" s="75">
        <f>0.0526*Y530*Observaciones!$F529^1.218</f>
        <v>0</v>
      </c>
      <c r="AH530" s="75">
        <f>AG530*Constantes!$E$35</f>
        <v>0</v>
      </c>
      <c r="AI530" s="75">
        <f t="shared" si="94"/>
        <v>0</v>
      </c>
      <c r="AJ530" s="15"/>
      <c r="AK530" s="74">
        <v>524</v>
      </c>
      <c r="AL530" s="140">
        <f>ETo!$I529*((1-Constantes!$F$19)*ETo!$K529+ETo!$L529)</f>
        <v>1.4634171364727195</v>
      </c>
      <c r="AM530" s="75">
        <f>MIN(AL530*Constantes!$F$17,0.8*(AV529+Observaciones!$F529-AS530-AU530-Constantes!$D$14))</f>
        <v>0.92862719383350734</v>
      </c>
      <c r="AN530" s="75">
        <f>IF(Observaciones!$F529&gt;0.05*Constantes!$F$18,((Observaciones!$F529-0.05*Constantes!$F$18)^2)/(Observaciones!$F529+0.95*Constantes!$F$18),0)</f>
        <v>0</v>
      </c>
      <c r="AO530" s="75">
        <f>(AN530*Escenarios!$F$9*10000)/1000</f>
        <v>0</v>
      </c>
      <c r="AP530" s="75">
        <f>(Observaciones!$F529*Constantes!$F$28)/1000</f>
        <v>0</v>
      </c>
      <c r="AQ530" s="75">
        <f>(AL530*Constantes!$F$28)/1000</f>
        <v>1.4634171364727195</v>
      </c>
      <c r="AR530" s="75">
        <f t="shared" si="95"/>
        <v>0</v>
      </c>
      <c r="AS530" s="75">
        <f>IF(AR530&gt;Constantes!$F$29,1000*((AR530-Constantes!$F$29)/(Escenarios!$F$9*10000)),0)</f>
        <v>0</v>
      </c>
      <c r="AT530" s="75">
        <f>AQ530*1000/Escenarios!$F$9/10000+AM530</f>
        <v>0.93155402810645282</v>
      </c>
      <c r="AU530" s="75">
        <f>MAX(0,AV529+Observaciones!$F529-AS530-Constantes!$D$13)</f>
        <v>0</v>
      </c>
      <c r="AV530" s="75">
        <f>AV529+Observaciones!$F529-AS530-AT530-AU530-AW529</f>
        <v>13.058444922695776</v>
      </c>
      <c r="AW530" s="75">
        <f>MAX(0,(AV530-Constantes!$D$14)*(1-EXP(-Constantes!$D$22)))</f>
        <v>7.6524753808139903E-2</v>
      </c>
      <c r="AX530" s="75">
        <f t="shared" si="96"/>
        <v>193.33303753739241</v>
      </c>
      <c r="AY530" s="75">
        <f>MAX(0,(AX530-Constantes!$D$13)*(1-EXP(-Constantes!$D$23)))</f>
        <v>0.81738599673893708</v>
      </c>
      <c r="AZ530" s="75">
        <f t="shared" si="97"/>
        <v>0.89391075054707703</v>
      </c>
      <c r="BA530" s="75">
        <f>0.0526*AS530*Observaciones!$F529^1.218</f>
        <v>0</v>
      </c>
      <c r="BB530" s="75">
        <f>BA530*Constantes!$F$35</f>
        <v>0</v>
      </c>
      <c r="BC530" s="75">
        <f t="shared" si="98"/>
        <v>0</v>
      </c>
      <c r="BD530" s="15"/>
      <c r="BE530" s="74">
        <v>524</v>
      </c>
      <c r="BF530" s="75">
        <f>0.0526*Observaciones!$F529^2.218</f>
        <v>0</v>
      </c>
      <c r="BG530" s="75">
        <f>IF(Observaciones!$F529&gt;0.05*$BK$7,((Observaciones!$F529-0.05*$BK$7)^2)/(Observaciones!$F529+0.95*$BK$7),0)</f>
        <v>0</v>
      </c>
      <c r="BH530" s="75">
        <f>0.0526*BG530*Observaciones!$F529^1.218</f>
        <v>0</v>
      </c>
      <c r="BI530" s="28"/>
      <c r="BJ530" s="28"/>
      <c r="BK530" s="103"/>
      <c r="BL530" s="38"/>
    </row>
    <row r="531" spans="2:64" s="2" customFormat="1">
      <c r="B531" s="37"/>
      <c r="C531" s="74">
        <v>525</v>
      </c>
      <c r="D531" s="140">
        <f>ETo!$I530*((1-Constantes!$D$19)*ETo!$K530+ETo!$L530)</f>
        <v>1.4234889976588445</v>
      </c>
      <c r="E531" s="75">
        <f>MIN(D531*Constantes!$D$17,0.8*(H530+Observaciones!$F530-F531-G531-Constantes!$D$14))</f>
        <v>0.90329036089803028</v>
      </c>
      <c r="F531" s="75">
        <f>IF(Observaciones!$F530&gt;0.05*Constantes!$D$18,((Observaciones!$F530-0.05*Constantes!$D$18)^2)/(Observaciones!$F530+0.95*Constantes!$D$18),0)</f>
        <v>0</v>
      </c>
      <c r="G531" s="75">
        <f>MAX(0,H530+Observaciones!$F530-F531-Constantes!$D$13)</f>
        <v>0</v>
      </c>
      <c r="H531" s="75">
        <f>H530+Observaciones!$F530-F531-E531-G531-I530</f>
        <v>13.258043367141369</v>
      </c>
      <c r="I531" s="75">
        <f>MAX(0,(H531-Constantes!$D$14)*(1-EXP(-Constantes!$D$22)))</f>
        <v>7.9272684575488209E-2</v>
      </c>
      <c r="J531" s="75">
        <f t="shared" si="88"/>
        <v>183.59534155134148</v>
      </c>
      <c r="K531" s="75">
        <f>MAX(0,(J531-Constantes!$D$13)*(1-EXP(-Constantes!$D$23)))</f>
        <v>0.75012281728253327</v>
      </c>
      <c r="L531" s="75">
        <f t="shared" si="89"/>
        <v>0.82939550185802147</v>
      </c>
      <c r="M531" s="75">
        <f>0.0526*F531*Observaciones!$F530^1.218</f>
        <v>0</v>
      </c>
      <c r="N531" s="75">
        <f>M531*Constantes!$D$35</f>
        <v>0</v>
      </c>
      <c r="O531" s="75">
        <f t="shared" si="90"/>
        <v>0</v>
      </c>
      <c r="P531" s="15"/>
      <c r="Q531" s="74">
        <v>525</v>
      </c>
      <c r="R531" s="140">
        <f>ETo!$I530*((1-Constantes!$E$19)*ETo!$K530+ETo!$L530)</f>
        <v>1.4234889976588445</v>
      </c>
      <c r="S531" s="75">
        <f>MIN(R531*Constantes!$E$17,0.8*(AB530+Observaciones!$F530-Y531-AA531-Constantes!$D$14))</f>
        <v>0.90329036089803028</v>
      </c>
      <c r="T531" s="75">
        <f>IF(Observaciones!$F530&gt;0.05*Constantes!$E$18,((Observaciones!$F530-0.05*Constantes!$E$18)^2)/(Observaciones!$F530+0.95*Constantes!$E$18),0)</f>
        <v>0</v>
      </c>
      <c r="U531" s="75">
        <f>(T531*Escenarios!$E$9*10000)/1000</f>
        <v>0</v>
      </c>
      <c r="V531" s="75">
        <f>(Observaciones!$F530*Constantes!$E$28)/1000</f>
        <v>6.8</v>
      </c>
      <c r="W531" s="75">
        <f>(R531*Constantes!$E$28)/1000</f>
        <v>5.6939559906353781</v>
      </c>
      <c r="X531" s="75">
        <f t="shared" si="91"/>
        <v>1.1060440093646218</v>
      </c>
      <c r="Y531" s="75">
        <f>IF(X531&gt;Constantes!$E$29,1000*((X531-Constantes!$E$29)/(Escenarios!$E$9*10000)),0)</f>
        <v>0</v>
      </c>
      <c r="Z531" s="75">
        <f>W531*1000/Escenarios!$E$9/10000+S531</f>
        <v>0.91467827287930104</v>
      </c>
      <c r="AA531" s="75">
        <f>MAX(0,AB530+Observaciones!$F530-Y531-Constantes!$D$13)</f>
        <v>0</v>
      </c>
      <c r="AB531" s="75">
        <f>AB530+Observaciones!$F530-Y531-Z531-AA531-AC530</f>
        <v>13.591817155539632</v>
      </c>
      <c r="AC531" s="75">
        <f>MAX(0,(AB531-Constantes!$D$14)*(1-EXP(-Constantes!$D$22)))</f>
        <v>8.3867846952738093E-2</v>
      </c>
      <c r="AD531" s="75">
        <f t="shared" si="92"/>
        <v>190.85688891989503</v>
      </c>
      <c r="AE531" s="75">
        <f>MAX(0,(AD531-Constantes!$D$13)*(1-EXP(-Constantes!$D$23)))</f>
        <v>0.80028198886499669</v>
      </c>
      <c r="AF531" s="75">
        <f t="shared" si="93"/>
        <v>0.88414983581773476</v>
      </c>
      <c r="AG531" s="75">
        <f>0.0526*Y531*Observaciones!$F530^1.218</f>
        <v>0</v>
      </c>
      <c r="AH531" s="75">
        <f>AG531*Constantes!$E$35</f>
        <v>0</v>
      </c>
      <c r="AI531" s="75">
        <f t="shared" si="94"/>
        <v>0</v>
      </c>
      <c r="AJ531" s="15"/>
      <c r="AK531" s="74">
        <v>525</v>
      </c>
      <c r="AL531" s="140">
        <f>ETo!$I530*((1-Constantes!$F$19)*ETo!$K530+ETo!$L530)</f>
        <v>1.3857296067999687</v>
      </c>
      <c r="AM531" s="75">
        <f>MIN(AL531*Constantes!$F$17,0.8*(AV530+Observaciones!$F530-AS531-AU531-Constantes!$D$14))</f>
        <v>0.87932973046653462</v>
      </c>
      <c r="AN531" s="75">
        <f>IF(Observaciones!$F530&gt;0.05*Constantes!$F$18,((Observaciones!$F530-0.05*Constantes!$F$18)^2)/(Observaciones!$F530+0.95*Constantes!$F$18),0)</f>
        <v>0</v>
      </c>
      <c r="AO531" s="75">
        <f>(AN531*Escenarios!$F$9*10000)/1000</f>
        <v>0</v>
      </c>
      <c r="AP531" s="75">
        <f>(Observaciones!$F530*Constantes!$F$28)/1000</f>
        <v>1.7</v>
      </c>
      <c r="AQ531" s="75">
        <f>(AL531*Constantes!$F$28)/1000</f>
        <v>1.3857296067999687</v>
      </c>
      <c r="AR531" s="75">
        <f t="shared" si="95"/>
        <v>0.31427039320003125</v>
      </c>
      <c r="AS531" s="75">
        <f>IF(AR531&gt;Constantes!$F$29,1000*((AR531-Constantes!$F$29)/(Escenarios!$F$9*10000)),0)</f>
        <v>0</v>
      </c>
      <c r="AT531" s="75">
        <f>AQ531*1000/Escenarios!$F$9/10000+AM531</f>
        <v>0.88210118968013451</v>
      </c>
      <c r="AU531" s="75">
        <f>MAX(0,AV530+Observaciones!$F530-AS531-Constantes!$D$13)</f>
        <v>0</v>
      </c>
      <c r="AV531" s="75">
        <f>AV530+Observaciones!$F530-AS531-AT531-AU531-AW530</f>
        <v>13.799818979207499</v>
      </c>
      <c r="AW531" s="75">
        <f>MAX(0,(AV531-Constantes!$D$14)*(1-EXP(-Constantes!$D$22)))</f>
        <v>8.6731469525093821E-2</v>
      </c>
      <c r="AX531" s="75">
        <f t="shared" si="96"/>
        <v>192.51565154065347</v>
      </c>
      <c r="AY531" s="75">
        <f>MAX(0,(AX531-Constantes!$D$13)*(1-EXP(-Constantes!$D$23)))</f>
        <v>0.81173989923675982</v>
      </c>
      <c r="AZ531" s="75">
        <f t="shared" si="97"/>
        <v>0.89847136876185363</v>
      </c>
      <c r="BA531" s="75">
        <f>0.0526*AS531*Observaciones!$F530^1.218</f>
        <v>0</v>
      </c>
      <c r="BB531" s="75">
        <f>BA531*Constantes!$F$35</f>
        <v>0</v>
      </c>
      <c r="BC531" s="75">
        <f t="shared" si="98"/>
        <v>0</v>
      </c>
      <c r="BD531" s="15"/>
      <c r="BE531" s="74">
        <v>525</v>
      </c>
      <c r="BF531" s="75">
        <f>0.0526*Observaciones!$F530^2.218</f>
        <v>0.17065595668433275</v>
      </c>
      <c r="BG531" s="75">
        <f>IF(Observaciones!$F530&gt;0.05*$BK$7,((Observaciones!$F530-0.05*$BK$7)^2)/(Observaciones!$F530+0.95*$BK$7),0)</f>
        <v>0</v>
      </c>
      <c r="BH531" s="75">
        <f>0.0526*BG531*Observaciones!$F530^1.218</f>
        <v>0</v>
      </c>
      <c r="BI531" s="28"/>
      <c r="BJ531" s="28"/>
      <c r="BK531" s="103"/>
      <c r="BL531" s="38"/>
    </row>
    <row r="532" spans="2:64" s="2" customFormat="1">
      <c r="B532" s="37"/>
      <c r="C532" s="74">
        <v>526</v>
      </c>
      <c r="D532" s="140">
        <f>ETo!$I531*((1-Constantes!$D$19)*ETo!$K531+ETo!$L531)</f>
        <v>1.3929971273131998</v>
      </c>
      <c r="E532" s="75">
        <f>MIN(D532*Constantes!$D$17,0.8*(H531+Observaciones!$F531-F532-G532-Constantes!$D$14))</f>
        <v>0.88394141432080187</v>
      </c>
      <c r="F532" s="75">
        <f>IF(Observaciones!$F531&gt;0.05*Constantes!$D$18,((Observaciones!$F531-0.05*Constantes!$D$18)^2)/(Observaciones!$F531+0.95*Constantes!$D$18),0)</f>
        <v>0</v>
      </c>
      <c r="G532" s="75">
        <f>MAX(0,H531+Observaciones!$F531-F532-Constantes!$D$13)</f>
        <v>0</v>
      </c>
      <c r="H532" s="75">
        <f>H531+Observaciones!$F531-F532-E532-G532-I531</f>
        <v>13.59482926824508</v>
      </c>
      <c r="I532" s="75">
        <f>MAX(0,(H532-Constantes!$D$14)*(1-EXP(-Constantes!$D$22)))</f>
        <v>8.3909315598453313E-2</v>
      </c>
      <c r="J532" s="75">
        <f t="shared" si="88"/>
        <v>182.84521873405893</v>
      </c>
      <c r="K532" s="75">
        <f>MAX(0,(J532-Constantes!$D$13)*(1-EXP(-Constantes!$D$23)))</f>
        <v>0.74494134049937055</v>
      </c>
      <c r="L532" s="75">
        <f t="shared" si="89"/>
        <v>0.82885065609782382</v>
      </c>
      <c r="M532" s="75">
        <f>0.0526*F532*Observaciones!$F531^1.218</f>
        <v>0</v>
      </c>
      <c r="N532" s="75">
        <f>M532*Constantes!$D$35</f>
        <v>0</v>
      </c>
      <c r="O532" s="75">
        <f t="shared" si="90"/>
        <v>0</v>
      </c>
      <c r="P532" s="15"/>
      <c r="Q532" s="74">
        <v>526</v>
      </c>
      <c r="R532" s="140">
        <f>ETo!$I531*((1-Constantes!$E$19)*ETo!$K531+ETo!$L531)</f>
        <v>1.3929971273131998</v>
      </c>
      <c r="S532" s="75">
        <f>MIN(R532*Constantes!$E$17,0.8*(AB531+Observaciones!$F531-Y532-AA532-Constantes!$D$14))</f>
        <v>0.88394141432080187</v>
      </c>
      <c r="T532" s="75">
        <f>IF(Observaciones!$F531&gt;0.05*Constantes!$E$18,((Observaciones!$F531-0.05*Constantes!$E$18)^2)/(Observaciones!$F531+0.95*Constantes!$E$18),0)</f>
        <v>0</v>
      </c>
      <c r="U532" s="75">
        <f>(T532*Escenarios!$E$9*10000)/1000</f>
        <v>0</v>
      </c>
      <c r="V532" s="75">
        <f>(Observaciones!$F531*Constantes!$E$28)/1000</f>
        <v>5.2</v>
      </c>
      <c r="W532" s="75">
        <f>(R532*Constantes!$E$28)/1000</f>
        <v>5.5719885092527992</v>
      </c>
      <c r="X532" s="75">
        <f t="shared" si="91"/>
        <v>0</v>
      </c>
      <c r="Y532" s="75">
        <f>IF(X532&gt;Constantes!$E$29,1000*((X532-Constantes!$E$29)/(Escenarios!$E$9*10000)),0)</f>
        <v>0</v>
      </c>
      <c r="Z532" s="75">
        <f>W532*1000/Escenarios!$E$9/10000+S532</f>
        <v>0.89508539133930742</v>
      </c>
      <c r="AA532" s="75">
        <f>MAX(0,AB531+Observaciones!$F531-Y532-Constantes!$D$13)</f>
        <v>0</v>
      </c>
      <c r="AB532" s="75">
        <f>AB531+Observaciones!$F531-Y532-Z532-AA532-AC531</f>
        <v>13.912863917247586</v>
      </c>
      <c r="AC532" s="75">
        <f>MAX(0,(AB532-Constantes!$D$14)*(1-EXP(-Constantes!$D$22)))</f>
        <v>8.8287792592621595E-2</v>
      </c>
      <c r="AD532" s="75">
        <f t="shared" si="92"/>
        <v>190.05660693103002</v>
      </c>
      <c r="AE532" s="75">
        <f>MAX(0,(AD532-Constantes!$D$13)*(1-EXP(-Constantes!$D$23)))</f>
        <v>0.79475403737525363</v>
      </c>
      <c r="AF532" s="75">
        <f t="shared" si="93"/>
        <v>0.88304182996787528</v>
      </c>
      <c r="AG532" s="75">
        <f>0.0526*Y532*Observaciones!$F531^1.218</f>
        <v>0</v>
      </c>
      <c r="AH532" s="75">
        <f>AG532*Constantes!$E$35</f>
        <v>0</v>
      </c>
      <c r="AI532" s="75">
        <f t="shared" si="94"/>
        <v>0</v>
      </c>
      <c r="AJ532" s="15"/>
      <c r="AK532" s="74">
        <v>526</v>
      </c>
      <c r="AL532" s="140">
        <f>ETo!$I531*((1-Constantes!$F$19)*ETo!$K531+ETo!$L531)</f>
        <v>1.3559951538013575</v>
      </c>
      <c r="AM532" s="75">
        <f>MIN(AL532*Constantes!$F$17,0.8*(AV531+Observaciones!$F531-AS532-AU532-Constantes!$D$14))</f>
        <v>0.86046141127025377</v>
      </c>
      <c r="AN532" s="75">
        <f>IF(Observaciones!$F531&gt;0.05*Constantes!$F$18,((Observaciones!$F531-0.05*Constantes!$F$18)^2)/(Observaciones!$F531+0.95*Constantes!$F$18),0)</f>
        <v>0</v>
      </c>
      <c r="AO532" s="75">
        <f>(AN532*Escenarios!$F$9*10000)/1000</f>
        <v>0</v>
      </c>
      <c r="AP532" s="75">
        <f>(Observaciones!$F531*Constantes!$F$28)/1000</f>
        <v>1.3</v>
      </c>
      <c r="AQ532" s="75">
        <f>(AL532*Constantes!$F$28)/1000</f>
        <v>1.3559951538013575</v>
      </c>
      <c r="AR532" s="75">
        <f t="shared" si="95"/>
        <v>0</v>
      </c>
      <c r="AS532" s="75">
        <f>IF(AR532&gt;Constantes!$F$29,1000*((AR532-Constantes!$F$29)/(Escenarios!$F$9*10000)),0)</f>
        <v>0</v>
      </c>
      <c r="AT532" s="75">
        <f>AQ532*1000/Escenarios!$F$9/10000+AM532</f>
        <v>0.86317340157785649</v>
      </c>
      <c r="AU532" s="75">
        <f>MAX(0,AV531+Observaciones!$F531-AS532-Constantes!$D$13)</f>
        <v>0</v>
      </c>
      <c r="AV532" s="75">
        <f>AV531+Observaciones!$F531-AS532-AT532-AU532-AW531</f>
        <v>14.149914108104548</v>
      </c>
      <c r="AW532" s="75">
        <f>MAX(0,(AV532-Constantes!$D$14)*(1-EXP(-Constantes!$D$22)))</f>
        <v>9.1551332620054993E-2</v>
      </c>
      <c r="AX532" s="75">
        <f t="shared" si="96"/>
        <v>191.70391164141671</v>
      </c>
      <c r="AY532" s="75">
        <f>MAX(0,(AX532-Constantes!$D$13)*(1-EXP(-Constantes!$D$23)))</f>
        <v>0.80613280217884187</v>
      </c>
      <c r="AZ532" s="75">
        <f t="shared" si="97"/>
        <v>0.89768413479889686</v>
      </c>
      <c r="BA532" s="75">
        <f>0.0526*AS532*Observaciones!$F531^1.218</f>
        <v>0</v>
      </c>
      <c r="BB532" s="75">
        <f>BA532*Constantes!$F$35</f>
        <v>0</v>
      </c>
      <c r="BC532" s="75">
        <f t="shared" si="98"/>
        <v>0</v>
      </c>
      <c r="BD532" s="15"/>
      <c r="BE532" s="74">
        <v>526</v>
      </c>
      <c r="BF532" s="75">
        <f>0.0526*Observaciones!$F531^2.218</f>
        <v>9.412654104711686E-2</v>
      </c>
      <c r="BG532" s="75">
        <f>IF(Observaciones!$F531&gt;0.05*$BK$7,((Observaciones!$F531-0.05*$BK$7)^2)/(Observaciones!$F531+0.95*$BK$7),0)</f>
        <v>0</v>
      </c>
      <c r="BH532" s="75">
        <f>0.0526*BG532*Observaciones!$F531^1.218</f>
        <v>0</v>
      </c>
      <c r="BI532" s="28"/>
      <c r="BJ532" s="28"/>
      <c r="BK532" s="103"/>
      <c r="BL532" s="38"/>
    </row>
    <row r="533" spans="2:64" s="2" customFormat="1">
      <c r="B533" s="37"/>
      <c r="C533" s="74">
        <v>527</v>
      </c>
      <c r="D533" s="140">
        <f>ETo!$I532*((1-Constantes!$D$19)*ETo!$K532+ETo!$L532)</f>
        <v>1.4444404498043713</v>
      </c>
      <c r="E533" s="75">
        <f>MIN(D533*Constantes!$D$17,0.8*(H532+Observaciones!$F532-F533-G533-Constantes!$D$14))</f>
        <v>0.91658533177662238</v>
      </c>
      <c r="F533" s="75">
        <f>IF(Observaciones!$F532&gt;0.05*Constantes!$D$18,((Observaciones!$F532-0.05*Constantes!$D$18)^2)/(Observaciones!$F532+0.95*Constantes!$D$18),0)</f>
        <v>0</v>
      </c>
      <c r="G533" s="75">
        <f>MAX(0,H532+Observaciones!$F532-F533-Constantes!$D$13)</f>
        <v>0</v>
      </c>
      <c r="H533" s="75">
        <f>H532+Observaciones!$F532-F533-E533-G533-I532</f>
        <v>12.894334620870007</v>
      </c>
      <c r="I533" s="75">
        <f>MAX(0,(H533-Constantes!$D$14)*(1-EXP(-Constantes!$D$22)))</f>
        <v>7.4265398787220535E-2</v>
      </c>
      <c r="J533" s="75">
        <f t="shared" si="88"/>
        <v>182.10027739355957</v>
      </c>
      <c r="K533" s="75">
        <f>MAX(0,(J533-Constantes!$D$13)*(1-EXP(-Constantes!$D$23)))</f>
        <v>0.73979565479073062</v>
      </c>
      <c r="L533" s="75">
        <f t="shared" si="89"/>
        <v>0.81406105357795111</v>
      </c>
      <c r="M533" s="75">
        <f>0.0526*F533*Observaciones!$F532^1.218</f>
        <v>0</v>
      </c>
      <c r="N533" s="75">
        <f>M533*Constantes!$D$35</f>
        <v>0</v>
      </c>
      <c r="O533" s="75">
        <f t="shared" si="90"/>
        <v>0</v>
      </c>
      <c r="P533" s="15"/>
      <c r="Q533" s="74">
        <v>527</v>
      </c>
      <c r="R533" s="140">
        <f>ETo!$I532*((1-Constantes!$E$19)*ETo!$K532+ETo!$L532)</f>
        <v>1.4444404498043713</v>
      </c>
      <c r="S533" s="75">
        <f>MIN(R533*Constantes!$E$17,0.8*(AB532+Observaciones!$F532-Y533-AA533-Constantes!$D$14))</f>
        <v>0.91658533177662238</v>
      </c>
      <c r="T533" s="75">
        <f>IF(Observaciones!$F532&gt;0.05*Constantes!$E$18,((Observaciones!$F532-0.05*Constantes!$E$18)^2)/(Observaciones!$F532+0.95*Constantes!$E$18),0)</f>
        <v>0</v>
      </c>
      <c r="U533" s="75">
        <f>(T533*Escenarios!$E$9*10000)/1000</f>
        <v>0</v>
      </c>
      <c r="V533" s="75">
        <f>(Observaciones!$F532*Constantes!$E$28)/1000</f>
        <v>1.2</v>
      </c>
      <c r="W533" s="75">
        <f>(R533*Constantes!$E$28)/1000</f>
        <v>5.777761799217485</v>
      </c>
      <c r="X533" s="75">
        <f t="shared" si="91"/>
        <v>0</v>
      </c>
      <c r="Y533" s="75">
        <f>IF(X533&gt;Constantes!$E$29,1000*((X533-Constantes!$E$29)/(Escenarios!$E$9*10000)),0)</f>
        <v>0</v>
      </c>
      <c r="Z533" s="75">
        <f>W533*1000/Escenarios!$E$9/10000+S533</f>
        <v>0.92814085537505731</v>
      </c>
      <c r="AA533" s="75">
        <f>MAX(0,AB532+Observaciones!$F532-Y533-Constantes!$D$13)</f>
        <v>0</v>
      </c>
      <c r="AB533" s="75">
        <f>AB532+Observaciones!$F532-Y533-Z533-AA533-AC532</f>
        <v>13.196435269279908</v>
      </c>
      <c r="AC533" s="75">
        <f>MAX(0,(AB533-Constantes!$D$14)*(1-EXP(-Constantes!$D$22)))</f>
        <v>7.842450768662744E-2</v>
      </c>
      <c r="AD533" s="75">
        <f t="shared" si="92"/>
        <v>189.26185289365478</v>
      </c>
      <c r="AE533" s="75">
        <f>MAX(0,(AD533-Constantes!$D$13)*(1-EXP(-Constantes!$D$23)))</f>
        <v>0.78926427023565005</v>
      </c>
      <c r="AF533" s="75">
        <f t="shared" si="93"/>
        <v>0.8676887779222775</v>
      </c>
      <c r="AG533" s="75">
        <f>0.0526*Y533*Observaciones!$F532^1.218</f>
        <v>0</v>
      </c>
      <c r="AH533" s="75">
        <f>AG533*Constantes!$E$35</f>
        <v>0</v>
      </c>
      <c r="AI533" s="75">
        <f t="shared" si="94"/>
        <v>0</v>
      </c>
      <c r="AJ533" s="15"/>
      <c r="AK533" s="74">
        <v>527</v>
      </c>
      <c r="AL533" s="140">
        <f>ETo!$I532*((1-Constantes!$F$19)*ETo!$K532+ETo!$L532)</f>
        <v>1.4060966822669212</v>
      </c>
      <c r="AM533" s="75">
        <f>MIN(AL533*Constantes!$F$17,0.8*(AV532+Observaciones!$F532-AS533-AU533-Constantes!$D$14))</f>
        <v>0.8922538787945079</v>
      </c>
      <c r="AN533" s="75">
        <f>IF(Observaciones!$F532&gt;0.05*Constantes!$F$18,((Observaciones!$F532-0.05*Constantes!$F$18)^2)/(Observaciones!$F532+0.95*Constantes!$F$18),0)</f>
        <v>0</v>
      </c>
      <c r="AO533" s="75">
        <f>(AN533*Escenarios!$F$9*10000)/1000</f>
        <v>0</v>
      </c>
      <c r="AP533" s="75">
        <f>(Observaciones!$F532*Constantes!$F$28)/1000</f>
        <v>0.3</v>
      </c>
      <c r="AQ533" s="75">
        <f>(AL533*Constantes!$F$28)/1000</f>
        <v>1.4060966822669212</v>
      </c>
      <c r="AR533" s="75">
        <f t="shared" si="95"/>
        <v>0</v>
      </c>
      <c r="AS533" s="75">
        <f>IF(AR533&gt;Constantes!$F$29,1000*((AR533-Constantes!$F$29)/(Escenarios!$F$9*10000)),0)</f>
        <v>0</v>
      </c>
      <c r="AT533" s="75">
        <f>AQ533*1000/Escenarios!$F$9/10000+AM533</f>
        <v>0.89506607215904177</v>
      </c>
      <c r="AU533" s="75">
        <f>MAX(0,AV532+Observaciones!$F532-AS533-Constantes!$D$13)</f>
        <v>0</v>
      </c>
      <c r="AV533" s="75">
        <f>AV532+Observaciones!$F532-AS533-AT533-AU533-AW532</f>
        <v>13.463296703325453</v>
      </c>
      <c r="AW533" s="75">
        <f>MAX(0,(AV533-Constantes!$D$14)*(1-EXP(-Constantes!$D$22)))</f>
        <v>8.2098467908458386E-2</v>
      </c>
      <c r="AX533" s="75">
        <f t="shared" si="96"/>
        <v>190.89777883923787</v>
      </c>
      <c r="AY533" s="75">
        <f>MAX(0,(AX533-Constantes!$D$13)*(1-EXP(-Constantes!$D$23)))</f>
        <v>0.80056443616943662</v>
      </c>
      <c r="AZ533" s="75">
        <f t="shared" si="97"/>
        <v>0.88266290407789505</v>
      </c>
      <c r="BA533" s="75">
        <f>0.0526*AS533*Observaciones!$F532^1.218</f>
        <v>0</v>
      </c>
      <c r="BB533" s="75">
        <f>BA533*Constantes!$F$35</f>
        <v>0</v>
      </c>
      <c r="BC533" s="75">
        <f t="shared" si="98"/>
        <v>0</v>
      </c>
      <c r="BD533" s="15"/>
      <c r="BE533" s="74">
        <v>527</v>
      </c>
      <c r="BF533" s="75">
        <f>0.0526*Observaciones!$F532^2.218</f>
        <v>3.6411677467564265E-3</v>
      </c>
      <c r="BG533" s="75">
        <f>IF(Observaciones!$F532&gt;0.05*$BK$7,((Observaciones!$F532-0.05*$BK$7)^2)/(Observaciones!$F532+0.95*$BK$7),0)</f>
        <v>0</v>
      </c>
      <c r="BH533" s="75">
        <f>0.0526*BG533*Observaciones!$F532^1.218</f>
        <v>0</v>
      </c>
      <c r="BI533" s="28"/>
      <c r="BJ533" s="28"/>
      <c r="BK533" s="103"/>
      <c r="BL533" s="38"/>
    </row>
    <row r="534" spans="2:64" s="2" customFormat="1">
      <c r="B534" s="37"/>
      <c r="C534" s="74">
        <v>528</v>
      </c>
      <c r="D534" s="140">
        <f>ETo!$I533*((1-Constantes!$D$19)*ETo!$K533+ETo!$L533)</f>
        <v>1.501919002885242</v>
      </c>
      <c r="E534" s="75">
        <f>MIN(D534*Constantes!$D$17,0.8*(H533+Observaciones!$F533-F534-G534-Constantes!$D$14))</f>
        <v>0.95305897016912622</v>
      </c>
      <c r="F534" s="75">
        <f>IF(Observaciones!$F533&gt;0.05*Constantes!$D$18,((Observaciones!$F533-0.05*Constantes!$D$18)^2)/(Observaciones!$F533+0.95*Constantes!$D$18),0)</f>
        <v>0</v>
      </c>
      <c r="G534" s="75">
        <f>MAX(0,H533+Observaciones!$F533-F534-Constantes!$D$13)</f>
        <v>0</v>
      </c>
      <c r="H534" s="75">
        <f>H533+Observaciones!$F533-F534-E534-G534-I533</f>
        <v>11.86701025191366</v>
      </c>
      <c r="I534" s="75">
        <f>MAX(0,(H534-Constantes!$D$14)*(1-EXP(-Constantes!$D$22)))</f>
        <v>6.012192061862523E-2</v>
      </c>
      <c r="J534" s="75">
        <f t="shared" si="88"/>
        <v>181.36048173876884</v>
      </c>
      <c r="K534" s="75">
        <f>MAX(0,(J534-Constantes!$D$13)*(1-EXP(-Constantes!$D$23)))</f>
        <v>0.73468551292960271</v>
      </c>
      <c r="L534" s="75">
        <f t="shared" si="89"/>
        <v>0.79480743354822792</v>
      </c>
      <c r="M534" s="75">
        <f>0.0526*F534*Observaciones!$F533^1.218</f>
        <v>0</v>
      </c>
      <c r="N534" s="75">
        <f>M534*Constantes!$D$35</f>
        <v>0</v>
      </c>
      <c r="O534" s="75">
        <f t="shared" si="90"/>
        <v>0</v>
      </c>
      <c r="P534" s="15"/>
      <c r="Q534" s="74">
        <v>528</v>
      </c>
      <c r="R534" s="140">
        <f>ETo!$I533*((1-Constantes!$E$19)*ETo!$K533+ETo!$L533)</f>
        <v>1.501919002885242</v>
      </c>
      <c r="S534" s="75">
        <f>MIN(R534*Constantes!$E$17,0.8*(AB533+Observaciones!$F533-Y534-AA534-Constantes!$D$14))</f>
        <v>0.95305897016912622</v>
      </c>
      <c r="T534" s="75">
        <f>IF(Observaciones!$F533&gt;0.05*Constantes!$E$18,((Observaciones!$F533-0.05*Constantes!$E$18)^2)/(Observaciones!$F533+0.95*Constantes!$E$18),0)</f>
        <v>0</v>
      </c>
      <c r="U534" s="75">
        <f>(T534*Escenarios!$E$9*10000)/1000</f>
        <v>0</v>
      </c>
      <c r="V534" s="75">
        <f>(Observaciones!$F533*Constantes!$E$28)/1000</f>
        <v>0</v>
      </c>
      <c r="W534" s="75">
        <f>(R534*Constantes!$E$28)/1000</f>
        <v>6.0076760115409682</v>
      </c>
      <c r="X534" s="75">
        <f t="shared" si="91"/>
        <v>0</v>
      </c>
      <c r="Y534" s="75">
        <f>IF(X534&gt;Constantes!$E$29,1000*((X534-Constantes!$E$29)/(Escenarios!$E$9*10000)),0)</f>
        <v>0</v>
      </c>
      <c r="Z534" s="75">
        <f>W534*1000/Escenarios!$E$9/10000+S534</f>
        <v>0.96507432219220812</v>
      </c>
      <c r="AA534" s="75">
        <f>MAX(0,AB533+Observaciones!$F533-Y534-Constantes!$D$13)</f>
        <v>0</v>
      </c>
      <c r="AB534" s="75">
        <f>AB533+Observaciones!$F533-Y534-Z534-AA534-AC533</f>
        <v>12.152936439401072</v>
      </c>
      <c r="AC534" s="75">
        <f>MAX(0,(AB534-Constantes!$D$14)*(1-EXP(-Constantes!$D$22)))</f>
        <v>6.4058350934851613E-2</v>
      </c>
      <c r="AD534" s="75">
        <f t="shared" si="92"/>
        <v>188.47258862341911</v>
      </c>
      <c r="AE534" s="75">
        <f>MAX(0,(AD534-Constantes!$D$13)*(1-EXP(-Constantes!$D$23)))</f>
        <v>0.78381242368761272</v>
      </c>
      <c r="AF534" s="75">
        <f t="shared" si="93"/>
        <v>0.8478707746224643</v>
      </c>
      <c r="AG534" s="75">
        <f>0.0526*Y534*Observaciones!$F533^1.218</f>
        <v>0</v>
      </c>
      <c r="AH534" s="75">
        <f>AG534*Constantes!$E$35</f>
        <v>0</v>
      </c>
      <c r="AI534" s="75">
        <f t="shared" si="94"/>
        <v>0</v>
      </c>
      <c r="AJ534" s="15"/>
      <c r="AK534" s="74">
        <v>528</v>
      </c>
      <c r="AL534" s="140">
        <f>ETo!$I533*((1-Constantes!$F$19)*ETo!$K533+ETo!$L533)</f>
        <v>1.4621565973490702</v>
      </c>
      <c r="AM534" s="75">
        <f>MIN(AL534*Constantes!$F$17,0.8*(AV533+Observaciones!$F533-AS534-AU534-Constantes!$D$14))</f>
        <v>0.92782730508002909</v>
      </c>
      <c r="AN534" s="75">
        <f>IF(Observaciones!$F533&gt;0.05*Constantes!$F$18,((Observaciones!$F533-0.05*Constantes!$F$18)^2)/(Observaciones!$F533+0.95*Constantes!$F$18),0)</f>
        <v>0</v>
      </c>
      <c r="AO534" s="75">
        <f>(AN534*Escenarios!$F$9*10000)/1000</f>
        <v>0</v>
      </c>
      <c r="AP534" s="75">
        <f>(Observaciones!$F533*Constantes!$F$28)/1000</f>
        <v>0</v>
      </c>
      <c r="AQ534" s="75">
        <f>(AL534*Constantes!$F$28)/1000</f>
        <v>1.4621565973490702</v>
      </c>
      <c r="AR534" s="75">
        <f t="shared" si="95"/>
        <v>0</v>
      </c>
      <c r="AS534" s="75">
        <f>IF(AR534&gt;Constantes!$F$29,1000*((AR534-Constantes!$F$29)/(Escenarios!$F$9*10000)),0)</f>
        <v>0</v>
      </c>
      <c r="AT534" s="75">
        <f>AQ534*1000/Escenarios!$F$9/10000+AM534</f>
        <v>0.93075161827472719</v>
      </c>
      <c r="AU534" s="75">
        <f>MAX(0,AV533+Observaciones!$F533-AS534-Constantes!$D$13)</f>
        <v>0</v>
      </c>
      <c r="AV534" s="75">
        <f>AV533+Observaciones!$F533-AS534-AT534-AU534-AW533</f>
        <v>12.450446617142267</v>
      </c>
      <c r="AW534" s="75">
        <f>MAX(0,(AV534-Constantes!$D$14)*(1-EXP(-Constantes!$D$22)))</f>
        <v>6.8154261468047872E-2</v>
      </c>
      <c r="AX534" s="75">
        <f t="shared" si="96"/>
        <v>190.09721440306845</v>
      </c>
      <c r="AY534" s="75">
        <f>MAX(0,(AX534-Constantes!$D$13)*(1-EXP(-Constantes!$D$23)))</f>
        <v>0.79503453367364951</v>
      </c>
      <c r="AZ534" s="75">
        <f t="shared" si="97"/>
        <v>0.86318879514169744</v>
      </c>
      <c r="BA534" s="75">
        <f>0.0526*AS534*Observaciones!$F533^1.218</f>
        <v>0</v>
      </c>
      <c r="BB534" s="75">
        <f>BA534*Constantes!$F$35</f>
        <v>0</v>
      </c>
      <c r="BC534" s="75">
        <f t="shared" si="98"/>
        <v>0</v>
      </c>
      <c r="BD534" s="15"/>
      <c r="BE534" s="74">
        <v>528</v>
      </c>
      <c r="BF534" s="75">
        <f>0.0526*Observaciones!$F533^2.218</f>
        <v>0</v>
      </c>
      <c r="BG534" s="75">
        <f>IF(Observaciones!$F533&gt;0.05*$BK$7,((Observaciones!$F533-0.05*$BK$7)^2)/(Observaciones!$F533+0.95*$BK$7),0)</f>
        <v>0</v>
      </c>
      <c r="BH534" s="75">
        <f>0.0526*BG534*Observaciones!$F533^1.218</f>
        <v>0</v>
      </c>
      <c r="BI534" s="28"/>
      <c r="BJ534" s="28"/>
      <c r="BK534" s="103"/>
      <c r="BL534" s="38"/>
    </row>
    <row r="535" spans="2:64" s="2" customFormat="1">
      <c r="B535" s="37"/>
      <c r="C535" s="74">
        <v>529</v>
      </c>
      <c r="D535" s="140">
        <f>ETo!$I534*((1-Constantes!$D$19)*ETo!$K534+ETo!$L534)</f>
        <v>1.4202637222623924</v>
      </c>
      <c r="E535" s="75">
        <f>MIN(D535*Constantes!$D$17,0.8*(H534+Observaciones!$F534-F535-G535-Constantes!$D$14))</f>
        <v>0.90124372746310499</v>
      </c>
      <c r="F535" s="75">
        <f>IF(Observaciones!$F534&gt;0.05*Constantes!$D$18,((Observaciones!$F534-0.05*Constantes!$D$18)^2)/(Observaciones!$F534+0.95*Constantes!$D$18),0)</f>
        <v>0</v>
      </c>
      <c r="G535" s="75">
        <f>MAX(0,H534+Observaciones!$F534-F535-Constantes!$D$13)</f>
        <v>0</v>
      </c>
      <c r="H535" s="75">
        <f>H534+Observaciones!$F534-F535-E535-G535-I534</f>
        <v>10.905644603831929</v>
      </c>
      <c r="I535" s="75">
        <f>MAX(0,(H535-Constantes!$D$14)*(1-EXP(-Constantes!$D$22)))</f>
        <v>4.6886515651550796E-2</v>
      </c>
      <c r="J535" s="75">
        <f t="shared" si="88"/>
        <v>180.62579622583922</v>
      </c>
      <c r="K535" s="75">
        <f>MAX(0,(J535-Constantes!$D$13)*(1-EXP(-Constantes!$D$23)))</f>
        <v>0.72961066939669783</v>
      </c>
      <c r="L535" s="75">
        <f t="shared" si="89"/>
        <v>0.77649718504824861</v>
      </c>
      <c r="M535" s="75">
        <f>0.0526*F535*Observaciones!$F534^1.218</f>
        <v>0</v>
      </c>
      <c r="N535" s="75">
        <f>M535*Constantes!$D$35</f>
        <v>0</v>
      </c>
      <c r="O535" s="75">
        <f t="shared" si="90"/>
        <v>0</v>
      </c>
      <c r="P535" s="15"/>
      <c r="Q535" s="74">
        <v>529</v>
      </c>
      <c r="R535" s="140">
        <f>ETo!$I534*((1-Constantes!$E$19)*ETo!$K534+ETo!$L534)</f>
        <v>1.4202637222623924</v>
      </c>
      <c r="S535" s="75">
        <f>MIN(R535*Constantes!$E$17,0.8*(AB534+Observaciones!$F534-Y535-AA535-Constantes!$D$14))</f>
        <v>0.90124372746310499</v>
      </c>
      <c r="T535" s="75">
        <f>IF(Observaciones!$F534&gt;0.05*Constantes!$E$18,((Observaciones!$F534-0.05*Constantes!$E$18)^2)/(Observaciones!$F534+0.95*Constantes!$E$18),0)</f>
        <v>0</v>
      </c>
      <c r="U535" s="75">
        <f>(T535*Escenarios!$E$9*10000)/1000</f>
        <v>0</v>
      </c>
      <c r="V535" s="75">
        <f>(Observaciones!$F534*Constantes!$E$28)/1000</f>
        <v>0</v>
      </c>
      <c r="W535" s="75">
        <f>(R535*Constantes!$E$28)/1000</f>
        <v>5.6810548890495696</v>
      </c>
      <c r="X535" s="75">
        <f t="shared" si="91"/>
        <v>0</v>
      </c>
      <c r="Y535" s="75">
        <f>IF(X535&gt;Constantes!$E$29,1000*((X535-Constantes!$E$29)/(Escenarios!$E$9*10000)),0)</f>
        <v>0</v>
      </c>
      <c r="Z535" s="75">
        <f>W535*1000/Escenarios!$E$9/10000+S535</f>
        <v>0.91260583724120414</v>
      </c>
      <c r="AA535" s="75">
        <f>MAX(0,AB534+Observaciones!$F534-Y535-Constantes!$D$13)</f>
        <v>0</v>
      </c>
      <c r="AB535" s="75">
        <f>AB534+Observaciones!$F534-Y535-Z535-AA535-AC534</f>
        <v>11.176272251225017</v>
      </c>
      <c r="AC535" s="75">
        <f>MAX(0,(AB535-Constantes!$D$14)*(1-EXP(-Constantes!$D$22)))</f>
        <v>5.0612326445478424E-2</v>
      </c>
      <c r="AD535" s="75">
        <f t="shared" si="92"/>
        <v>187.68877619973151</v>
      </c>
      <c r="AE535" s="75">
        <f>MAX(0,(AD535-Constantes!$D$13)*(1-EXP(-Constantes!$D$23)))</f>
        <v>0.77839823579448264</v>
      </c>
      <c r="AF535" s="75">
        <f t="shared" si="93"/>
        <v>0.82901056223996106</v>
      </c>
      <c r="AG535" s="75">
        <f>0.0526*Y535*Observaciones!$F534^1.218</f>
        <v>0</v>
      </c>
      <c r="AH535" s="75">
        <f>AG535*Constantes!$E$35</f>
        <v>0</v>
      </c>
      <c r="AI535" s="75">
        <f t="shared" si="94"/>
        <v>0</v>
      </c>
      <c r="AJ535" s="15"/>
      <c r="AK535" s="74">
        <v>529</v>
      </c>
      <c r="AL535" s="140">
        <f>ETo!$I534*((1-Constantes!$F$19)*ETo!$K534+ETo!$L534)</f>
        <v>1.3824826242085761</v>
      </c>
      <c r="AM535" s="75">
        <f>MIN(AL535*Constantes!$F$17,0.8*(AV534+Observaciones!$F534-AS535-AU535-Constantes!$D$14))</f>
        <v>0.87726932249595502</v>
      </c>
      <c r="AN535" s="75">
        <f>IF(Observaciones!$F534&gt;0.05*Constantes!$F$18,((Observaciones!$F534-0.05*Constantes!$F$18)^2)/(Observaciones!$F534+0.95*Constantes!$F$18),0)</f>
        <v>0</v>
      </c>
      <c r="AO535" s="75">
        <f>(AN535*Escenarios!$F$9*10000)/1000</f>
        <v>0</v>
      </c>
      <c r="AP535" s="75">
        <f>(Observaciones!$F534*Constantes!$F$28)/1000</f>
        <v>0</v>
      </c>
      <c r="AQ535" s="75">
        <f>(AL535*Constantes!$F$28)/1000</f>
        <v>1.3824826242085761</v>
      </c>
      <c r="AR535" s="75">
        <f t="shared" si="95"/>
        <v>0</v>
      </c>
      <c r="AS535" s="75">
        <f>IF(AR535&gt;Constantes!$F$29,1000*((AR535-Constantes!$F$29)/(Escenarios!$F$9*10000)),0)</f>
        <v>0</v>
      </c>
      <c r="AT535" s="75">
        <f>AQ535*1000/Escenarios!$F$9/10000+AM535</f>
        <v>0.8800342877443722</v>
      </c>
      <c r="AU535" s="75">
        <f>MAX(0,AV534+Observaciones!$F534-AS535-Constantes!$D$13)</f>
        <v>0</v>
      </c>
      <c r="AV535" s="75">
        <f>AV534+Observaciones!$F534-AS535-AT535-AU535-AW534</f>
        <v>11.502258067929848</v>
      </c>
      <c r="AW535" s="75">
        <f>MAX(0,(AV535-Constantes!$D$14)*(1-EXP(-Constantes!$D$22)))</f>
        <v>5.5100269515027472E-2</v>
      </c>
      <c r="AX535" s="75">
        <f t="shared" si="96"/>
        <v>189.30217986939479</v>
      </c>
      <c r="AY535" s="75">
        <f>MAX(0,(AX535-Constantes!$D$13)*(1-EXP(-Constantes!$D$23)))</f>
        <v>0.78954282900458472</v>
      </c>
      <c r="AZ535" s="75">
        <f t="shared" si="97"/>
        <v>0.84464309851961217</v>
      </c>
      <c r="BA535" s="75">
        <f>0.0526*AS535*Observaciones!$F534^1.218</f>
        <v>0</v>
      </c>
      <c r="BB535" s="75">
        <f>BA535*Constantes!$F$35</f>
        <v>0</v>
      </c>
      <c r="BC535" s="75">
        <f t="shared" si="98"/>
        <v>0</v>
      </c>
      <c r="BD535" s="15"/>
      <c r="BE535" s="74">
        <v>529</v>
      </c>
      <c r="BF535" s="75">
        <f>0.0526*Observaciones!$F534^2.218</f>
        <v>0</v>
      </c>
      <c r="BG535" s="75">
        <f>IF(Observaciones!$F534&gt;0.05*$BK$7,((Observaciones!$F534-0.05*$BK$7)^2)/(Observaciones!$F534+0.95*$BK$7),0)</f>
        <v>0</v>
      </c>
      <c r="BH535" s="75">
        <f>0.0526*BG535*Observaciones!$F534^1.218</f>
        <v>0</v>
      </c>
      <c r="BI535" s="28"/>
      <c r="BJ535" s="28"/>
      <c r="BK535" s="103"/>
      <c r="BL535" s="38"/>
    </row>
    <row r="536" spans="2:64" s="2" customFormat="1">
      <c r="B536" s="37"/>
      <c r="C536" s="74">
        <v>530</v>
      </c>
      <c r="D536" s="140">
        <f>ETo!$I535*((1-Constantes!$D$19)*ETo!$K535+ETo!$L535)</f>
        <v>1.458877876711985</v>
      </c>
      <c r="E536" s="75">
        <f>MIN(D536*Constantes!$D$17,0.8*(H535+Observaciones!$F535-F536-G536-Constantes!$D$14))</f>
        <v>0.92574675738880885</v>
      </c>
      <c r="F536" s="75">
        <f>IF(Observaciones!$F535&gt;0.05*Constantes!$D$18,((Observaciones!$F535-0.05*Constantes!$D$18)^2)/(Observaciones!$F535+0.95*Constantes!$D$18),0)</f>
        <v>0</v>
      </c>
      <c r="G536" s="75">
        <f>MAX(0,H535+Observaciones!$F535-F536-Constantes!$D$13)</f>
        <v>0</v>
      </c>
      <c r="H536" s="75">
        <f>H535+Observaciones!$F535-F536-E536-G536-I535</f>
        <v>9.9330113307915688</v>
      </c>
      <c r="I536" s="75">
        <f>MAX(0,(H536-Constantes!$D$14)*(1-EXP(-Constantes!$D$22)))</f>
        <v>3.3495985962012913E-2</v>
      </c>
      <c r="J536" s="75">
        <f t="shared" si="88"/>
        <v>179.89618555644253</v>
      </c>
      <c r="K536" s="75">
        <f>MAX(0,(J536-Constantes!$D$13)*(1-EXP(-Constantes!$D$23)))</f>
        <v>0.72457088036865291</v>
      </c>
      <c r="L536" s="75">
        <f t="shared" si="89"/>
        <v>0.75806686633066578</v>
      </c>
      <c r="M536" s="75">
        <f>0.0526*F536*Observaciones!$F535^1.218</f>
        <v>0</v>
      </c>
      <c r="N536" s="75">
        <f>M536*Constantes!$D$35</f>
        <v>0</v>
      </c>
      <c r="O536" s="75">
        <f t="shared" si="90"/>
        <v>0</v>
      </c>
      <c r="P536" s="15"/>
      <c r="Q536" s="74">
        <v>530</v>
      </c>
      <c r="R536" s="140">
        <f>ETo!$I535*((1-Constantes!$E$19)*ETo!$K535+ETo!$L535)</f>
        <v>1.458877876711985</v>
      </c>
      <c r="S536" s="75">
        <f>MIN(R536*Constantes!$E$17,0.8*(AB535+Observaciones!$F535-Y536-AA536-Constantes!$D$14))</f>
        <v>0.92574675738880885</v>
      </c>
      <c r="T536" s="75">
        <f>IF(Observaciones!$F535&gt;0.05*Constantes!$E$18,((Observaciones!$F535-0.05*Constantes!$E$18)^2)/(Observaciones!$F535+0.95*Constantes!$E$18),0)</f>
        <v>0</v>
      </c>
      <c r="U536" s="75">
        <f>(T536*Escenarios!$E$9*10000)/1000</f>
        <v>0</v>
      </c>
      <c r="V536" s="75">
        <f>(Observaciones!$F535*Constantes!$E$28)/1000</f>
        <v>0</v>
      </c>
      <c r="W536" s="75">
        <f>(R536*Constantes!$E$28)/1000</f>
        <v>5.83551150684794</v>
      </c>
      <c r="X536" s="75">
        <f t="shared" si="91"/>
        <v>0</v>
      </c>
      <c r="Y536" s="75">
        <f>IF(X536&gt;Constantes!$E$29,1000*((X536-Constantes!$E$29)/(Escenarios!$E$9*10000)),0)</f>
        <v>0</v>
      </c>
      <c r="Z536" s="75">
        <f>W536*1000/Escenarios!$E$9/10000+S536</f>
        <v>0.93741778040250479</v>
      </c>
      <c r="AA536" s="75">
        <f>MAX(0,AB535+Observaciones!$F535-Y536-Constantes!$D$13)</f>
        <v>0</v>
      </c>
      <c r="AB536" s="75">
        <f>AB535+Observaciones!$F535-Y536-Z536-AA536-AC535</f>
        <v>10.188242144377034</v>
      </c>
      <c r="AC536" s="75">
        <f>MAX(0,(AB536-Constantes!$D$14)*(1-EXP(-Constantes!$D$22)))</f>
        <v>3.7009823995044357E-2</v>
      </c>
      <c r="AD536" s="75">
        <f t="shared" si="92"/>
        <v>186.91037796393704</v>
      </c>
      <c r="AE536" s="75">
        <f>MAX(0,(AD536-Constantes!$D$13)*(1-EXP(-Constantes!$D$23)))</f>
        <v>0.77302144642892912</v>
      </c>
      <c r="AF536" s="75">
        <f t="shared" si="93"/>
        <v>0.81003127042397349</v>
      </c>
      <c r="AG536" s="75">
        <f>0.0526*Y536*Observaciones!$F535^1.218</f>
        <v>0</v>
      </c>
      <c r="AH536" s="75">
        <f>AG536*Constantes!$E$35</f>
        <v>0</v>
      </c>
      <c r="AI536" s="75">
        <f t="shared" si="94"/>
        <v>0</v>
      </c>
      <c r="AJ536" s="15"/>
      <c r="AK536" s="74">
        <v>530</v>
      </c>
      <c r="AL536" s="140">
        <f>ETo!$I535*((1-Constantes!$F$19)*ETo!$K535+ETo!$L535)</f>
        <v>1.4201133552039316</v>
      </c>
      <c r="AM536" s="75">
        <f>MIN(AL536*Constantes!$F$17,0.8*(AV535+Observaciones!$F535-AS536-AU536-Constantes!$D$14))</f>
        <v>0.90114831041757282</v>
      </c>
      <c r="AN536" s="75">
        <f>IF(Observaciones!$F535&gt;0.05*Constantes!$F$18,((Observaciones!$F535-0.05*Constantes!$F$18)^2)/(Observaciones!$F535+0.95*Constantes!$F$18),0)</f>
        <v>0</v>
      </c>
      <c r="AO536" s="75">
        <f>(AN536*Escenarios!$F$9*10000)/1000</f>
        <v>0</v>
      </c>
      <c r="AP536" s="75">
        <f>(Observaciones!$F535*Constantes!$F$28)/1000</f>
        <v>0</v>
      </c>
      <c r="AQ536" s="75">
        <f>(AL536*Constantes!$F$28)/1000</f>
        <v>1.4201133552039316</v>
      </c>
      <c r="AR536" s="75">
        <f t="shared" si="95"/>
        <v>0</v>
      </c>
      <c r="AS536" s="75">
        <f>IF(AR536&gt;Constantes!$F$29,1000*((AR536-Constantes!$F$29)/(Escenarios!$F$9*10000)),0)</f>
        <v>0</v>
      </c>
      <c r="AT536" s="75">
        <f>AQ536*1000/Escenarios!$F$9/10000+AM536</f>
        <v>0.90398853712798066</v>
      </c>
      <c r="AU536" s="75">
        <f>MAX(0,AV535+Observaciones!$F535-AS536-Constantes!$D$13)</f>
        <v>0</v>
      </c>
      <c r="AV536" s="75">
        <f>AV535+Observaciones!$F535-AS536-AT536-AU536-AW535</f>
        <v>10.54316926128684</v>
      </c>
      <c r="AW536" s="75">
        <f>MAX(0,(AV536-Constantes!$D$14)*(1-EXP(-Constantes!$D$22)))</f>
        <v>4.1896210496861708E-2</v>
      </c>
      <c r="AX536" s="75">
        <f t="shared" si="96"/>
        <v>188.51263704039022</v>
      </c>
      <c r="AY536" s="75">
        <f>MAX(0,(AX536-Constantes!$D$13)*(1-EXP(-Constantes!$D$23)))</f>
        <v>0.78408905831058007</v>
      </c>
      <c r="AZ536" s="75">
        <f t="shared" si="97"/>
        <v>0.82598526880744183</v>
      </c>
      <c r="BA536" s="75">
        <f>0.0526*AS536*Observaciones!$F535^1.218</f>
        <v>0</v>
      </c>
      <c r="BB536" s="75">
        <f>BA536*Constantes!$F$35</f>
        <v>0</v>
      </c>
      <c r="BC536" s="75">
        <f t="shared" si="98"/>
        <v>0</v>
      </c>
      <c r="BD536" s="15"/>
      <c r="BE536" s="74">
        <v>530</v>
      </c>
      <c r="BF536" s="75">
        <f>0.0526*Observaciones!$F535^2.218</f>
        <v>0</v>
      </c>
      <c r="BG536" s="75">
        <f>IF(Observaciones!$F535&gt;0.05*$BK$7,((Observaciones!$F535-0.05*$BK$7)^2)/(Observaciones!$F535+0.95*$BK$7),0)</f>
        <v>0</v>
      </c>
      <c r="BH536" s="75">
        <f>0.0526*BG536*Observaciones!$F535^1.218</f>
        <v>0</v>
      </c>
      <c r="BI536" s="28"/>
      <c r="BJ536" s="28"/>
      <c r="BK536" s="103"/>
      <c r="BL536" s="38"/>
    </row>
    <row r="537" spans="2:64" s="2" customFormat="1">
      <c r="B537" s="37"/>
      <c r="C537" s="74">
        <v>531</v>
      </c>
      <c r="D537" s="140">
        <f>ETo!$I536*((1-Constantes!$D$19)*ETo!$K536+ETo!$L536)</f>
        <v>1.4023872122004619</v>
      </c>
      <c r="E537" s="75">
        <f>MIN(D537*Constantes!$D$17,0.8*(H536+Observaciones!$F536-F537-G537-Constantes!$D$14))</f>
        <v>0.88989999438754497</v>
      </c>
      <c r="F537" s="75">
        <f>IF(Observaciones!$F536&gt;0.05*Constantes!$D$18,((Observaciones!$F536-0.05*Constantes!$D$18)^2)/(Observaciones!$F536+0.95*Constantes!$D$18),0)</f>
        <v>0</v>
      </c>
      <c r="G537" s="75">
        <f>MAX(0,H536+Observaciones!$F536-F537-Constantes!$D$13)</f>
        <v>0</v>
      </c>
      <c r="H537" s="75">
        <f>H536+Observaciones!$F536-F537-E537-G537-I536</f>
        <v>9.0096153504420116</v>
      </c>
      <c r="I537" s="75">
        <f>MAX(0,(H537-Constantes!$D$14)*(1-EXP(-Constantes!$D$22)))</f>
        <v>2.0783320630896277E-2</v>
      </c>
      <c r="J537" s="75">
        <f t="shared" si="88"/>
        <v>179.17161467607389</v>
      </c>
      <c r="K537" s="75">
        <f>MAX(0,(J537-Constantes!$D$13)*(1-EXP(-Constantes!$D$23)))</f>
        <v>0.71956590370631557</v>
      </c>
      <c r="L537" s="75">
        <f t="shared" si="89"/>
        <v>0.74034922433721184</v>
      </c>
      <c r="M537" s="75">
        <f>0.0526*F537*Observaciones!$F536^1.218</f>
        <v>0</v>
      </c>
      <c r="N537" s="75">
        <f>M537*Constantes!$D$35</f>
        <v>0</v>
      </c>
      <c r="O537" s="75">
        <f t="shared" si="90"/>
        <v>0</v>
      </c>
      <c r="P537" s="15"/>
      <c r="Q537" s="74">
        <v>531</v>
      </c>
      <c r="R537" s="140">
        <f>ETo!$I536*((1-Constantes!$E$19)*ETo!$K536+ETo!$L536)</f>
        <v>1.4023872122004619</v>
      </c>
      <c r="S537" s="75">
        <f>MIN(R537*Constantes!$E$17,0.8*(AB536+Observaciones!$F536-Y537-AA537-Constantes!$D$14))</f>
        <v>0.88989999438754497</v>
      </c>
      <c r="T537" s="75">
        <f>IF(Observaciones!$F536&gt;0.05*Constantes!$E$18,((Observaciones!$F536-0.05*Constantes!$E$18)^2)/(Observaciones!$F536+0.95*Constantes!$E$18),0)</f>
        <v>0</v>
      </c>
      <c r="U537" s="75">
        <f>(T537*Escenarios!$E$9*10000)/1000</f>
        <v>0</v>
      </c>
      <c r="V537" s="75">
        <f>(Observaciones!$F536*Constantes!$E$28)/1000</f>
        <v>0</v>
      </c>
      <c r="W537" s="75">
        <f>(R537*Constantes!$E$28)/1000</f>
        <v>5.6095488488018477</v>
      </c>
      <c r="X537" s="75">
        <f t="shared" si="91"/>
        <v>0</v>
      </c>
      <c r="Y537" s="75">
        <f>IF(X537&gt;Constantes!$E$29,1000*((X537-Constantes!$E$29)/(Escenarios!$E$9*10000)),0)</f>
        <v>0</v>
      </c>
      <c r="Z537" s="75">
        <f>W537*1000/Escenarios!$E$9/10000+S537</f>
        <v>0.90111909208514862</v>
      </c>
      <c r="AA537" s="75">
        <f>MAX(0,AB536+Observaciones!$F536-Y537-Constantes!$D$13)</f>
        <v>0</v>
      </c>
      <c r="AB537" s="75">
        <f>AB536+Observaciones!$F536-Y537-Z537-AA537-AC536</f>
        <v>9.2501132282968417</v>
      </c>
      <c r="AC537" s="75">
        <f>MAX(0,(AB537-Constantes!$D$14)*(1-EXP(-Constantes!$D$22)))</f>
        <v>2.4094325984043728E-2</v>
      </c>
      <c r="AD537" s="75">
        <f t="shared" si="92"/>
        <v>186.1373565175081</v>
      </c>
      <c r="AE537" s="75">
        <f>MAX(0,(AD537-Constantes!$D$13)*(1-EXP(-Constantes!$D$23)))</f>
        <v>0.76768179726045216</v>
      </c>
      <c r="AF537" s="75">
        <f t="shared" si="93"/>
        <v>0.79177612324449587</v>
      </c>
      <c r="AG537" s="75">
        <f>0.0526*Y537*Observaciones!$F536^1.218</f>
        <v>0</v>
      </c>
      <c r="AH537" s="75">
        <f>AG537*Constantes!$E$35</f>
        <v>0</v>
      </c>
      <c r="AI537" s="75">
        <f t="shared" si="94"/>
        <v>0</v>
      </c>
      <c r="AJ537" s="15"/>
      <c r="AK537" s="74">
        <v>531</v>
      </c>
      <c r="AL537" s="140">
        <f>ETo!$I536*((1-Constantes!$F$19)*ETo!$K536+ETo!$L536)</f>
        <v>1.3650245598166744</v>
      </c>
      <c r="AM537" s="75">
        <f>MIN(AL537*Constantes!$F$17,0.8*(AV536+Observaciones!$F536-AS537-AU537-Constantes!$D$14))</f>
        <v>0.86619111865238629</v>
      </c>
      <c r="AN537" s="75">
        <f>IF(Observaciones!$F536&gt;0.05*Constantes!$F$18,((Observaciones!$F536-0.05*Constantes!$F$18)^2)/(Observaciones!$F536+0.95*Constantes!$F$18),0)</f>
        <v>0</v>
      </c>
      <c r="AO537" s="75">
        <f>(AN537*Escenarios!$F$9*10000)/1000</f>
        <v>0</v>
      </c>
      <c r="AP537" s="75">
        <f>(Observaciones!$F536*Constantes!$F$28)/1000</f>
        <v>0</v>
      </c>
      <c r="AQ537" s="75">
        <f>(AL537*Constantes!$F$28)/1000</f>
        <v>1.3650245598166744</v>
      </c>
      <c r="AR537" s="75">
        <f t="shared" si="95"/>
        <v>0</v>
      </c>
      <c r="AS537" s="75">
        <f>IF(AR537&gt;Constantes!$F$29,1000*((AR537-Constantes!$F$29)/(Escenarios!$F$9*10000)),0)</f>
        <v>0</v>
      </c>
      <c r="AT537" s="75">
        <f>AQ537*1000/Escenarios!$F$9/10000+AM537</f>
        <v>0.86892116777201966</v>
      </c>
      <c r="AU537" s="75">
        <f>MAX(0,AV536+Observaciones!$F536-AS537-Constantes!$D$13)</f>
        <v>0</v>
      </c>
      <c r="AV537" s="75">
        <f>AV536+Observaciones!$F536-AS537-AT537-AU537-AW536</f>
        <v>9.6323518830179573</v>
      </c>
      <c r="AW537" s="75">
        <f>MAX(0,(AV537-Constantes!$D$14)*(1-EXP(-Constantes!$D$22)))</f>
        <v>2.9356718497650168E-2</v>
      </c>
      <c r="AX537" s="75">
        <f t="shared" si="96"/>
        <v>187.72854798207965</v>
      </c>
      <c r="AY537" s="75">
        <f>MAX(0,(AX537-Constantes!$D$13)*(1-EXP(-Constantes!$D$23)))</f>
        <v>0.77867295956252958</v>
      </c>
      <c r="AZ537" s="75">
        <f t="shared" si="97"/>
        <v>0.80802967806017978</v>
      </c>
      <c r="BA537" s="75">
        <f>0.0526*AS537*Observaciones!$F536^1.218</f>
        <v>0</v>
      </c>
      <c r="BB537" s="75">
        <f>BA537*Constantes!$F$35</f>
        <v>0</v>
      </c>
      <c r="BC537" s="75">
        <f t="shared" si="98"/>
        <v>0</v>
      </c>
      <c r="BD537" s="15"/>
      <c r="BE537" s="74">
        <v>531</v>
      </c>
      <c r="BF537" s="75">
        <f>0.0526*Observaciones!$F536^2.218</f>
        <v>0</v>
      </c>
      <c r="BG537" s="75">
        <f>IF(Observaciones!$F536&gt;0.05*$BK$7,((Observaciones!$F536-0.05*$BK$7)^2)/(Observaciones!$F536+0.95*$BK$7),0)</f>
        <v>0</v>
      </c>
      <c r="BH537" s="75">
        <f>0.0526*BG537*Observaciones!$F536^1.218</f>
        <v>0</v>
      </c>
      <c r="BI537" s="28"/>
      <c r="BJ537" s="28"/>
      <c r="BK537" s="103"/>
      <c r="BL537" s="38"/>
    </row>
    <row r="538" spans="2:64" s="2" customFormat="1">
      <c r="B538" s="37"/>
      <c r="C538" s="74">
        <v>532</v>
      </c>
      <c r="D538" s="140">
        <f>ETo!$I537*((1-Constantes!$D$19)*ETo!$K537+ETo!$L537)</f>
        <v>1.4583649956019551</v>
      </c>
      <c r="E538" s="75">
        <f>MIN(D538*Constantes!$D$17,0.8*(H537+Observaciones!$F537-F538-G538-Constantes!$D$14))</f>
        <v>0.92542130312555948</v>
      </c>
      <c r="F538" s="75">
        <f>IF(Observaciones!$F537&gt;0.05*Constantes!$D$18,((Observaciones!$F537-0.05*Constantes!$D$18)^2)/(Observaciones!$F537+0.95*Constantes!$D$18),0)</f>
        <v>0</v>
      </c>
      <c r="G538" s="75">
        <f>MAX(0,H537+Observaciones!$F537-F538-Constantes!$D$13)</f>
        <v>0</v>
      </c>
      <c r="H538" s="75">
        <f>H537+Observaciones!$F537-F538-E538-G538-I537</f>
        <v>8.0634107266855555</v>
      </c>
      <c r="I538" s="75">
        <f>MAX(0,(H538-Constantes!$D$14)*(1-EXP(-Constantes!$D$22)))</f>
        <v>7.756641965891274E-3</v>
      </c>
      <c r="J538" s="75">
        <f t="shared" si="88"/>
        <v>178.45204877236756</v>
      </c>
      <c r="K538" s="75">
        <f>MAX(0,(J538-Constantes!$D$13)*(1-EXP(-Constantes!$D$23)))</f>
        <v>0.71459549894311081</v>
      </c>
      <c r="L538" s="75">
        <f t="shared" si="89"/>
        <v>0.72235214090900213</v>
      </c>
      <c r="M538" s="75">
        <f>0.0526*F538*Observaciones!$F537^1.218</f>
        <v>0</v>
      </c>
      <c r="N538" s="75">
        <f>M538*Constantes!$D$35</f>
        <v>0</v>
      </c>
      <c r="O538" s="75">
        <f t="shared" si="90"/>
        <v>0</v>
      </c>
      <c r="P538" s="15"/>
      <c r="Q538" s="74">
        <v>532</v>
      </c>
      <c r="R538" s="140">
        <f>ETo!$I537*((1-Constantes!$E$19)*ETo!$K537+ETo!$L537)</f>
        <v>1.4583649956019551</v>
      </c>
      <c r="S538" s="75">
        <f>MIN(R538*Constantes!$E$17,0.8*(AB537+Observaciones!$F537-Y538-AA538-Constantes!$D$14))</f>
        <v>0.92542130312555948</v>
      </c>
      <c r="T538" s="75">
        <f>IF(Observaciones!$F537&gt;0.05*Constantes!$E$18,((Observaciones!$F537-0.05*Constantes!$E$18)^2)/(Observaciones!$F537+0.95*Constantes!$E$18),0)</f>
        <v>0</v>
      </c>
      <c r="U538" s="75">
        <f>(T538*Escenarios!$E$9*10000)/1000</f>
        <v>0</v>
      </c>
      <c r="V538" s="75">
        <f>(Observaciones!$F537*Constantes!$E$28)/1000</f>
        <v>0</v>
      </c>
      <c r="W538" s="75">
        <f>(R538*Constantes!$E$28)/1000</f>
        <v>5.8334599824078204</v>
      </c>
      <c r="X538" s="75">
        <f t="shared" si="91"/>
        <v>0</v>
      </c>
      <c r="Y538" s="75">
        <f>IF(X538&gt;Constantes!$E$29,1000*((X538-Constantes!$E$29)/(Escenarios!$E$9*10000)),0)</f>
        <v>0</v>
      </c>
      <c r="Z538" s="75">
        <f>W538*1000/Escenarios!$E$9/10000+S538</f>
        <v>0.93708822309037509</v>
      </c>
      <c r="AA538" s="75">
        <f>MAX(0,AB537+Observaciones!$F537-Y538-Constantes!$D$13)</f>
        <v>0</v>
      </c>
      <c r="AB538" s="75">
        <f>AB537+Observaciones!$F537-Y538-Z538-AA538-AC537</f>
        <v>8.2889306792224229</v>
      </c>
      <c r="AC538" s="75">
        <f>MAX(0,(AB538-Constantes!$D$14)*(1-EXP(-Constantes!$D$22)))</f>
        <v>1.0861441795109936E-2</v>
      </c>
      <c r="AD538" s="75">
        <f t="shared" si="92"/>
        <v>185.36967472024764</v>
      </c>
      <c r="AE538" s="75">
        <f>MAX(0,(AD538-Constantes!$D$13)*(1-EXP(-Constantes!$D$23)))</f>
        <v>0.76237903174297106</v>
      </c>
      <c r="AF538" s="75">
        <f t="shared" si="93"/>
        <v>0.77324047353808101</v>
      </c>
      <c r="AG538" s="75">
        <f>0.0526*Y538*Observaciones!$F537^1.218</f>
        <v>0</v>
      </c>
      <c r="AH538" s="75">
        <f>AG538*Constantes!$E$35</f>
        <v>0</v>
      </c>
      <c r="AI538" s="75">
        <f t="shared" si="94"/>
        <v>0</v>
      </c>
      <c r="AJ538" s="15"/>
      <c r="AK538" s="74">
        <v>532</v>
      </c>
      <c r="AL538" s="140">
        <f>ETo!$I537*((1-Constantes!$F$19)*ETo!$K537+ETo!$L537)</f>
        <v>1.4195821052694853</v>
      </c>
      <c r="AM538" s="75">
        <f>MIN(AL538*Constantes!$F$17,0.8*(AV537+Observaciones!$F537-AS538-AU538-Constantes!$D$14))</f>
        <v>0.9008112000178421</v>
      </c>
      <c r="AN538" s="75">
        <f>IF(Observaciones!$F537&gt;0.05*Constantes!$F$18,((Observaciones!$F537-0.05*Constantes!$F$18)^2)/(Observaciones!$F537+0.95*Constantes!$F$18),0)</f>
        <v>0</v>
      </c>
      <c r="AO538" s="75">
        <f>(AN538*Escenarios!$F$9*10000)/1000</f>
        <v>0</v>
      </c>
      <c r="AP538" s="75">
        <f>(Observaciones!$F537*Constantes!$F$28)/1000</f>
        <v>0</v>
      </c>
      <c r="AQ538" s="75">
        <f>(AL538*Constantes!$F$28)/1000</f>
        <v>1.4195821052694853</v>
      </c>
      <c r="AR538" s="75">
        <f t="shared" si="95"/>
        <v>0</v>
      </c>
      <c r="AS538" s="75">
        <f>IF(AR538&gt;Constantes!$F$29,1000*((AR538-Constantes!$F$29)/(Escenarios!$F$9*10000)),0)</f>
        <v>0</v>
      </c>
      <c r="AT538" s="75">
        <f>AQ538*1000/Escenarios!$F$9/10000+AM538</f>
        <v>0.90365036422838108</v>
      </c>
      <c r="AU538" s="75">
        <f>MAX(0,AV537+Observaciones!$F537-AS538-Constantes!$D$13)</f>
        <v>0</v>
      </c>
      <c r="AV538" s="75">
        <f>AV537+Observaciones!$F537-AS538-AT538-AU538-AW537</f>
        <v>8.6993448002919251</v>
      </c>
      <c r="AW538" s="75">
        <f>MAX(0,(AV538-Constantes!$D$14)*(1-EXP(-Constantes!$D$22)))</f>
        <v>1.6511734279972025E-2</v>
      </c>
      <c r="AX538" s="75">
        <f t="shared" si="96"/>
        <v>186.94987502251712</v>
      </c>
      <c r="AY538" s="75">
        <f>MAX(0,(AX538-Constantes!$D$13)*(1-EXP(-Constantes!$D$23)))</f>
        <v>0.77329427254129468</v>
      </c>
      <c r="AZ538" s="75">
        <f t="shared" si="97"/>
        <v>0.78980600682126667</v>
      </c>
      <c r="BA538" s="75">
        <f>0.0526*AS538*Observaciones!$F537^1.218</f>
        <v>0</v>
      </c>
      <c r="BB538" s="75">
        <f>BA538*Constantes!$F$35</f>
        <v>0</v>
      </c>
      <c r="BC538" s="75">
        <f t="shared" si="98"/>
        <v>0</v>
      </c>
      <c r="BD538" s="15"/>
      <c r="BE538" s="74">
        <v>532</v>
      </c>
      <c r="BF538" s="75">
        <f>0.0526*Observaciones!$F537^2.218</f>
        <v>0</v>
      </c>
      <c r="BG538" s="75">
        <f>IF(Observaciones!$F537&gt;0.05*$BK$7,((Observaciones!$F537-0.05*$BK$7)^2)/(Observaciones!$F537+0.95*$BK$7),0)</f>
        <v>0</v>
      </c>
      <c r="BH538" s="75">
        <f>0.0526*BG538*Observaciones!$F537^1.218</f>
        <v>0</v>
      </c>
      <c r="BI538" s="28"/>
      <c r="BJ538" s="28"/>
      <c r="BK538" s="103"/>
      <c r="BL538" s="38"/>
    </row>
    <row r="539" spans="2:64" s="2" customFormat="1">
      <c r="B539" s="37"/>
      <c r="C539" s="74">
        <v>533</v>
      </c>
      <c r="D539" s="140">
        <f>ETo!$I538*((1-Constantes!$D$19)*ETo!$K538+ETo!$L538)</f>
        <v>1.4210622795881964</v>
      </c>
      <c r="E539" s="75">
        <f>MIN(D539*Constantes!$D$17,0.8*(H538+Observaciones!$F538-F539-G539-Constantes!$D$14))</f>
        <v>0.4507285813484444</v>
      </c>
      <c r="F539" s="75">
        <f>IF(Observaciones!$F538&gt;0.05*Constantes!$D$18,((Observaciones!$F538-0.05*Constantes!$D$18)^2)/(Observaciones!$F538+0.95*Constantes!$D$18),0)</f>
        <v>0</v>
      </c>
      <c r="G539" s="75">
        <f>MAX(0,H538+Observaciones!$F538-F539-Constantes!$D$13)</f>
        <v>0</v>
      </c>
      <c r="H539" s="75">
        <f>H538+Observaciones!$F538-F539-E539-G539-I538</f>
        <v>7.6049255033712191</v>
      </c>
      <c r="I539" s="75">
        <f>MAX(0,(H539-Constantes!$D$14)*(1-EXP(-Constantes!$D$22)))</f>
        <v>1.4445404110946085E-3</v>
      </c>
      <c r="J539" s="75">
        <f t="shared" si="88"/>
        <v>177.73745327342445</v>
      </c>
      <c r="K539" s="75">
        <f>MAX(0,(J539-Constantes!$D$13)*(1-EXP(-Constantes!$D$23)))</f>
        <v>0.70965942727348763</v>
      </c>
      <c r="L539" s="75">
        <f t="shared" si="89"/>
        <v>0.71110396768458228</v>
      </c>
      <c r="M539" s="75">
        <f>0.0526*F539*Observaciones!$F538^1.218</f>
        <v>0</v>
      </c>
      <c r="N539" s="75">
        <f>M539*Constantes!$D$35</f>
        <v>0</v>
      </c>
      <c r="O539" s="75">
        <f t="shared" si="90"/>
        <v>0</v>
      </c>
      <c r="P539" s="15"/>
      <c r="Q539" s="74">
        <v>533</v>
      </c>
      <c r="R539" s="140">
        <f>ETo!$I538*((1-Constantes!$E$19)*ETo!$K538+ETo!$L538)</f>
        <v>1.4210622795881964</v>
      </c>
      <c r="S539" s="75">
        <f>MIN(R539*Constantes!$E$17,0.8*(AB538+Observaciones!$F538-Y539-AA539-Constantes!$D$14))</f>
        <v>0.63114454337793835</v>
      </c>
      <c r="T539" s="75">
        <f>IF(Observaciones!$F538&gt;0.05*Constantes!$E$18,((Observaciones!$F538-0.05*Constantes!$E$18)^2)/(Observaciones!$F538+0.95*Constantes!$E$18),0)</f>
        <v>0</v>
      </c>
      <c r="U539" s="75">
        <f>(T539*Escenarios!$E$9*10000)/1000</f>
        <v>0</v>
      </c>
      <c r="V539" s="75">
        <f>(Observaciones!$F538*Constantes!$E$28)/1000</f>
        <v>0</v>
      </c>
      <c r="W539" s="75">
        <f>(R539*Constantes!$E$28)/1000</f>
        <v>5.6842491183527857</v>
      </c>
      <c r="X539" s="75">
        <f t="shared" si="91"/>
        <v>0</v>
      </c>
      <c r="Y539" s="75">
        <f>IF(X539&gt;Constantes!$E$29,1000*((X539-Constantes!$E$29)/(Escenarios!$E$9*10000)),0)</f>
        <v>0</v>
      </c>
      <c r="Z539" s="75">
        <f>W539*1000/Escenarios!$E$9/10000+S539</f>
        <v>0.64251304161464395</v>
      </c>
      <c r="AA539" s="75">
        <f>MAX(0,AB538+Observaciones!$F538-Y539-Constantes!$D$13)</f>
        <v>0</v>
      </c>
      <c r="AB539" s="75">
        <f>AB538+Observaciones!$F538-Y539-Z539-AA539-AC538</f>
        <v>7.6355561958126685</v>
      </c>
      <c r="AC539" s="75">
        <f>MAX(0,(AB539-Constantes!$D$14)*(1-EXP(-Constantes!$D$22)))</f>
        <v>1.8662422055090715E-3</v>
      </c>
      <c r="AD539" s="75">
        <f t="shared" si="92"/>
        <v>184.60729568850468</v>
      </c>
      <c r="AE539" s="75">
        <f>MAX(0,(AD539-Constantes!$D$13)*(1-EXP(-Constantes!$D$23)))</f>
        <v>0.75711289510249846</v>
      </c>
      <c r="AF539" s="75">
        <f t="shared" si="93"/>
        <v>0.75897913730800748</v>
      </c>
      <c r="AG539" s="75">
        <f>0.0526*Y539*Observaciones!$F538^1.218</f>
        <v>0</v>
      </c>
      <c r="AH539" s="75">
        <f>AG539*Constantes!$E$35</f>
        <v>0</v>
      </c>
      <c r="AI539" s="75">
        <f t="shared" si="94"/>
        <v>0</v>
      </c>
      <c r="AJ539" s="15"/>
      <c r="AK539" s="74">
        <v>533</v>
      </c>
      <c r="AL539" s="140">
        <f>ETo!$I538*((1-Constantes!$F$19)*ETo!$K538+ETo!$L538)</f>
        <v>1.3831939975915284</v>
      </c>
      <c r="AM539" s="75">
        <f>MIN(AL539*Constantes!$F$17,0.8*(AV538+Observaciones!$F538-AS539-AU539-Constantes!$D$14))</f>
        <v>0.87772073218080471</v>
      </c>
      <c r="AN539" s="75">
        <f>IF(Observaciones!$F538&gt;0.05*Constantes!$F$18,((Observaciones!$F538-0.05*Constantes!$F$18)^2)/(Observaciones!$F538+0.95*Constantes!$F$18),0)</f>
        <v>0</v>
      </c>
      <c r="AO539" s="75">
        <f>(AN539*Escenarios!$F$9*10000)/1000</f>
        <v>0</v>
      </c>
      <c r="AP539" s="75">
        <f>(Observaciones!$F538*Constantes!$F$28)/1000</f>
        <v>0</v>
      </c>
      <c r="AQ539" s="75">
        <f>(AL539*Constantes!$F$28)/1000</f>
        <v>1.3831939975915284</v>
      </c>
      <c r="AR539" s="75">
        <f t="shared" si="95"/>
        <v>0</v>
      </c>
      <c r="AS539" s="75">
        <f>IF(AR539&gt;Constantes!$F$29,1000*((AR539-Constantes!$F$29)/(Escenarios!$F$9*10000)),0)</f>
        <v>0</v>
      </c>
      <c r="AT539" s="75">
        <f>AQ539*1000/Escenarios!$F$9/10000+AM539</f>
        <v>0.88048712017598774</v>
      </c>
      <c r="AU539" s="75">
        <f>MAX(0,AV538+Observaciones!$F538-AS539-Constantes!$D$13)</f>
        <v>0</v>
      </c>
      <c r="AV539" s="75">
        <f>AV538+Observaciones!$F538-AS539-AT539-AU539-AW538</f>
        <v>7.802345945835965</v>
      </c>
      <c r="AW539" s="75">
        <f>MAX(0,(AV539-Constantes!$D$14)*(1-EXP(-Constantes!$D$22)))</f>
        <v>4.1624859815585424E-3</v>
      </c>
      <c r="AX539" s="75">
        <f t="shared" si="96"/>
        <v>186.17658074997581</v>
      </c>
      <c r="AY539" s="75">
        <f>MAX(0,(AX539-Constantes!$D$13)*(1-EXP(-Constantes!$D$23)))</f>
        <v>0.76795273882520165</v>
      </c>
      <c r="AZ539" s="75">
        <f t="shared" si="97"/>
        <v>0.7721152248067602</v>
      </c>
      <c r="BA539" s="75">
        <f>0.0526*AS539*Observaciones!$F538^1.218</f>
        <v>0</v>
      </c>
      <c r="BB539" s="75">
        <f>BA539*Constantes!$F$35</f>
        <v>0</v>
      </c>
      <c r="BC539" s="75">
        <f t="shared" si="98"/>
        <v>0</v>
      </c>
      <c r="BD539" s="15"/>
      <c r="BE539" s="74">
        <v>533</v>
      </c>
      <c r="BF539" s="75">
        <f>0.0526*Observaciones!$F538^2.218</f>
        <v>0</v>
      </c>
      <c r="BG539" s="75">
        <f>IF(Observaciones!$F538&gt;0.05*$BK$7,((Observaciones!$F538-0.05*$BK$7)^2)/(Observaciones!$F538+0.95*$BK$7),0)</f>
        <v>0</v>
      </c>
      <c r="BH539" s="75">
        <f>0.0526*BG539*Observaciones!$F538^1.218</f>
        <v>0</v>
      </c>
      <c r="BI539" s="28"/>
      <c r="BJ539" s="28"/>
      <c r="BK539" s="103"/>
      <c r="BL539" s="38"/>
    </row>
    <row r="540" spans="2:64" s="2" customFormat="1">
      <c r="B540" s="37"/>
      <c r="C540" s="74">
        <v>534</v>
      </c>
      <c r="D540" s="140">
        <f>ETo!$I539*((1-Constantes!$D$19)*ETo!$K539+ETo!$L539)</f>
        <v>1.4113443634699432</v>
      </c>
      <c r="E540" s="75">
        <f>MIN(D540*Constantes!$D$17,0.8*(H539+Observaciones!$F539-F540-G540-Constantes!$D$14))</f>
        <v>8.394040269697528E-2</v>
      </c>
      <c r="F540" s="75">
        <f>IF(Observaciones!$F539&gt;0.05*Constantes!$D$18,((Observaciones!$F539-0.05*Constantes!$D$18)^2)/(Observaciones!$F539+0.95*Constantes!$D$18),0)</f>
        <v>0</v>
      </c>
      <c r="G540" s="75">
        <f>MAX(0,H539+Observaciones!$F539-F540-Constantes!$D$13)</f>
        <v>0</v>
      </c>
      <c r="H540" s="75">
        <f>H539+Observaciones!$F539-F540-E540-G540-I539</f>
        <v>7.5195405602631489</v>
      </c>
      <c r="I540" s="75">
        <f>MAX(0,(H540-Constantes!$D$14)*(1-EXP(-Constantes!$D$22)))</f>
        <v>2.6902066750809326E-4</v>
      </c>
      <c r="J540" s="75">
        <f t="shared" si="88"/>
        <v>177.02779384615096</v>
      </c>
      <c r="K540" s="75">
        <f>MAX(0,(J540-Constantes!$D$13)*(1-EXP(-Constantes!$D$23)))</f>
        <v>0.70475745154144553</v>
      </c>
      <c r="L540" s="75">
        <f t="shared" si="89"/>
        <v>0.70502647220895365</v>
      </c>
      <c r="M540" s="75">
        <f>0.0526*F540*Observaciones!$F539^1.218</f>
        <v>0</v>
      </c>
      <c r="N540" s="75">
        <f>M540*Constantes!$D$35</f>
        <v>0</v>
      </c>
      <c r="O540" s="75">
        <f t="shared" si="90"/>
        <v>0</v>
      </c>
      <c r="P540" s="15"/>
      <c r="Q540" s="74">
        <v>534</v>
      </c>
      <c r="R540" s="140">
        <f>ETo!$I539*((1-Constantes!$E$19)*ETo!$K539+ETo!$L539)</f>
        <v>1.4113443634699432</v>
      </c>
      <c r="S540" s="75">
        <f>MIN(R540*Constantes!$E$17,0.8*(AB539+Observaciones!$F539-Y540-AA540-Constantes!$D$14))</f>
        <v>0.10844495665013483</v>
      </c>
      <c r="T540" s="75">
        <f>IF(Observaciones!$F539&gt;0.05*Constantes!$E$18,((Observaciones!$F539-0.05*Constantes!$E$18)^2)/(Observaciones!$F539+0.95*Constantes!$E$18),0)</f>
        <v>0</v>
      </c>
      <c r="U540" s="75">
        <f>(T540*Escenarios!$E$9*10000)/1000</f>
        <v>0</v>
      </c>
      <c r="V540" s="75">
        <f>(Observaciones!$F539*Constantes!$E$28)/1000</f>
        <v>0</v>
      </c>
      <c r="W540" s="75">
        <f>(R540*Constantes!$E$28)/1000</f>
        <v>5.6453774538797727</v>
      </c>
      <c r="X540" s="75">
        <f t="shared" si="91"/>
        <v>0</v>
      </c>
      <c r="Y540" s="75">
        <f>IF(X540&gt;Constantes!$E$29,1000*((X540-Constantes!$E$29)/(Escenarios!$E$9*10000)),0)</f>
        <v>0</v>
      </c>
      <c r="Z540" s="75">
        <f>W540*1000/Escenarios!$E$9/10000+S540</f>
        <v>0.11973571155789438</v>
      </c>
      <c r="AA540" s="75">
        <f>MAX(0,AB539+Observaciones!$F539-Y540-Constantes!$D$13)</f>
        <v>0</v>
      </c>
      <c r="AB540" s="75">
        <f>AB539+Observaciones!$F539-Y540-Z540-AA540-AC539</f>
        <v>7.5139542420492651</v>
      </c>
      <c r="AC540" s="75">
        <f>MAX(0,(AB540-Constantes!$D$14)*(1-EXP(-Constantes!$D$22)))</f>
        <v>1.9211217386342545E-4</v>
      </c>
      <c r="AD540" s="75">
        <f t="shared" si="92"/>
        <v>183.85018279340218</v>
      </c>
      <c r="AE540" s="75">
        <f>MAX(0,(AD540-Constantes!$D$13)*(1-EXP(-Constantes!$D$23)))</f>
        <v>0.75188313432489906</v>
      </c>
      <c r="AF540" s="75">
        <f t="shared" si="93"/>
        <v>0.75207524649876245</v>
      </c>
      <c r="AG540" s="75">
        <f>0.0526*Y540*Observaciones!$F539^1.218</f>
        <v>0</v>
      </c>
      <c r="AH540" s="75">
        <f>AG540*Constantes!$E$35</f>
        <v>0</v>
      </c>
      <c r="AI540" s="75">
        <f t="shared" si="94"/>
        <v>0</v>
      </c>
      <c r="AJ540" s="15"/>
      <c r="AK540" s="74">
        <v>534</v>
      </c>
      <c r="AL540" s="140">
        <f>ETo!$I539*((1-Constantes!$F$19)*ETo!$K539+ETo!$L539)</f>
        <v>1.3737115682939112</v>
      </c>
      <c r="AM540" s="75">
        <f>MIN(AL540*Constantes!$F$17,0.8*(AV539+Observaciones!$F539-AS540-AU540-Constantes!$D$14))</f>
        <v>0.24187675666877198</v>
      </c>
      <c r="AN540" s="75">
        <f>IF(Observaciones!$F539&gt;0.05*Constantes!$F$18,((Observaciones!$F539-0.05*Constantes!$F$18)^2)/(Observaciones!$F539+0.95*Constantes!$F$18),0)</f>
        <v>0</v>
      </c>
      <c r="AO540" s="75">
        <f>(AN540*Escenarios!$F$9*10000)/1000</f>
        <v>0</v>
      </c>
      <c r="AP540" s="75">
        <f>(Observaciones!$F539*Constantes!$F$28)/1000</f>
        <v>0</v>
      </c>
      <c r="AQ540" s="75">
        <f>(AL540*Constantes!$F$28)/1000</f>
        <v>1.3737115682939112</v>
      </c>
      <c r="AR540" s="75">
        <f t="shared" si="95"/>
        <v>0</v>
      </c>
      <c r="AS540" s="75">
        <f>IF(AR540&gt;Constantes!$F$29,1000*((AR540-Constantes!$F$29)/(Escenarios!$F$9*10000)),0)</f>
        <v>0</v>
      </c>
      <c r="AT540" s="75">
        <f>AQ540*1000/Escenarios!$F$9/10000+AM540</f>
        <v>0.2446241798053598</v>
      </c>
      <c r="AU540" s="75">
        <f>MAX(0,AV539+Observaciones!$F539-AS540-Constantes!$D$13)</f>
        <v>0</v>
      </c>
      <c r="AV540" s="75">
        <f>AV539+Observaciones!$F539-AS540-AT540-AU540-AW539</f>
        <v>7.553559280049047</v>
      </c>
      <c r="AW540" s="75">
        <f>MAX(0,(AV540-Constantes!$D$14)*(1-EXP(-Constantes!$D$22)))</f>
        <v>7.3736643555816054E-4</v>
      </c>
      <c r="AX540" s="75">
        <f t="shared" si="96"/>
        <v>185.4086280111506</v>
      </c>
      <c r="AY540" s="75">
        <f>MAX(0,(AX540-Constantes!$D$13)*(1-EXP(-Constantes!$D$23)))</f>
        <v>0.76264810177762576</v>
      </c>
      <c r="AZ540" s="75">
        <f t="shared" si="97"/>
        <v>0.76338546821318387</v>
      </c>
      <c r="BA540" s="75">
        <f>0.0526*AS540*Observaciones!$F539^1.218</f>
        <v>0</v>
      </c>
      <c r="BB540" s="75">
        <f>BA540*Constantes!$F$35</f>
        <v>0</v>
      </c>
      <c r="BC540" s="75">
        <f t="shared" si="98"/>
        <v>0</v>
      </c>
      <c r="BD540" s="15"/>
      <c r="BE540" s="74">
        <v>534</v>
      </c>
      <c r="BF540" s="75">
        <f>0.0526*Observaciones!$F539^2.218</f>
        <v>0</v>
      </c>
      <c r="BG540" s="75">
        <f>IF(Observaciones!$F539&gt;0.05*$BK$7,((Observaciones!$F539-0.05*$BK$7)^2)/(Observaciones!$F539+0.95*$BK$7),0)</f>
        <v>0</v>
      </c>
      <c r="BH540" s="75">
        <f>0.0526*BG540*Observaciones!$F539^1.218</f>
        <v>0</v>
      </c>
      <c r="BI540" s="28"/>
      <c r="BJ540" s="28"/>
      <c r="BK540" s="103"/>
      <c r="BL540" s="38"/>
    </row>
    <row r="541" spans="2:64" s="2" customFormat="1">
      <c r="B541" s="37"/>
      <c r="C541" s="74">
        <v>535</v>
      </c>
      <c r="D541" s="140">
        <f>ETo!$I540*((1-Constantes!$D$19)*ETo!$K540+ETo!$L540)</f>
        <v>1.4137245363087412</v>
      </c>
      <c r="E541" s="75">
        <f>MIN(D541*Constantes!$D$17,0.8*(H540+Observaciones!$F540-F541-G541-Constantes!$D$14))</f>
        <v>1.5632448210519102E-2</v>
      </c>
      <c r="F541" s="75">
        <f>IF(Observaciones!$F540&gt;0.05*Constantes!$D$18,((Observaciones!$F540-0.05*Constantes!$D$18)^2)/(Observaciones!$F540+0.95*Constantes!$D$18),0)</f>
        <v>0</v>
      </c>
      <c r="G541" s="75">
        <f>MAX(0,H540+Observaciones!$F540-F541-Constantes!$D$13)</f>
        <v>0</v>
      </c>
      <c r="H541" s="75">
        <f>H540+Observaciones!$F540-F541-E541-G541-I540</f>
        <v>7.5036390913851214</v>
      </c>
      <c r="I541" s="75">
        <f>MAX(0,(H541-Constantes!$D$14)*(1-EXP(-Constantes!$D$22)))</f>
        <v>5.0100446474637336E-5</v>
      </c>
      <c r="J541" s="75">
        <f t="shared" si="88"/>
        <v>176.32303639460952</v>
      </c>
      <c r="K541" s="75">
        <f>MAX(0,(J541-Constantes!$D$13)*(1-EXP(-Constantes!$D$23)))</f>
        <v>0.69988933622914007</v>
      </c>
      <c r="L541" s="75">
        <f t="shared" si="89"/>
        <v>0.69993943667561476</v>
      </c>
      <c r="M541" s="75">
        <f>0.0526*F541*Observaciones!$F540^1.218</f>
        <v>0</v>
      </c>
      <c r="N541" s="75">
        <f>M541*Constantes!$D$35</f>
        <v>0</v>
      </c>
      <c r="O541" s="75">
        <f t="shared" si="90"/>
        <v>0</v>
      </c>
      <c r="P541" s="15"/>
      <c r="Q541" s="74">
        <v>535</v>
      </c>
      <c r="R541" s="140">
        <f>ETo!$I540*((1-Constantes!$E$19)*ETo!$K540+ETo!$L540)</f>
        <v>1.4137245363087412</v>
      </c>
      <c r="S541" s="75">
        <f>MIN(R541*Constantes!$E$17,0.8*(AB540+Observaciones!$F540-Y541-AA541-Constantes!$D$14))</f>
        <v>1.1163393639412079E-2</v>
      </c>
      <c r="T541" s="75">
        <f>IF(Observaciones!$F540&gt;0.05*Constantes!$E$18,((Observaciones!$F540-0.05*Constantes!$E$18)^2)/(Observaciones!$F540+0.95*Constantes!$E$18),0)</f>
        <v>0</v>
      </c>
      <c r="U541" s="75">
        <f>(T541*Escenarios!$E$9*10000)/1000</f>
        <v>0</v>
      </c>
      <c r="V541" s="75">
        <f>(Observaciones!$F540*Constantes!$E$28)/1000</f>
        <v>0</v>
      </c>
      <c r="W541" s="75">
        <f>(R541*Constantes!$E$28)/1000</f>
        <v>5.6548981452349647</v>
      </c>
      <c r="X541" s="75">
        <f t="shared" si="91"/>
        <v>0</v>
      </c>
      <c r="Y541" s="75">
        <f>IF(X541&gt;Constantes!$E$29,1000*((X541-Constantes!$E$29)/(Escenarios!$E$9*10000)),0)</f>
        <v>0</v>
      </c>
      <c r="Z541" s="75">
        <f>W541*1000/Escenarios!$E$9/10000+S541</f>
        <v>2.2473189929882009E-2</v>
      </c>
      <c r="AA541" s="75">
        <f>MAX(0,AB540+Observaciones!$F540-Y541-Constantes!$D$13)</f>
        <v>0</v>
      </c>
      <c r="AB541" s="75">
        <f>AB540+Observaciones!$F540-Y541-Z541-AA541-AC540</f>
        <v>7.4912889399455196</v>
      </c>
      <c r="AC541" s="75">
        <f>MAX(0,(AB541-Constantes!$D$14)*(1-EXP(-Constantes!$D$22)))</f>
        <v>0</v>
      </c>
      <c r="AD541" s="75">
        <f t="shared" si="92"/>
        <v>183.09829965907727</v>
      </c>
      <c r="AE541" s="75">
        <f>MAX(0,(AD541-Constantes!$D$13)*(1-EXP(-Constantes!$D$23)))</f>
        <v>0.74668949814373398</v>
      </c>
      <c r="AF541" s="75">
        <f t="shared" si="93"/>
        <v>0.74668949814373398</v>
      </c>
      <c r="AG541" s="75">
        <f>0.0526*Y541*Observaciones!$F540^1.218</f>
        <v>0</v>
      </c>
      <c r="AH541" s="75">
        <f>AG541*Constantes!$E$35</f>
        <v>0</v>
      </c>
      <c r="AI541" s="75">
        <f t="shared" si="94"/>
        <v>0</v>
      </c>
      <c r="AJ541" s="15"/>
      <c r="AK541" s="74">
        <v>535</v>
      </c>
      <c r="AL541" s="140">
        <f>ETo!$I540*((1-Constantes!$F$19)*ETo!$K540+ETo!$L540)</f>
        <v>1.376022430846183</v>
      </c>
      <c r="AM541" s="75">
        <f>MIN(AL541*Constantes!$F$17,0.8*(AV540+Observaciones!$F540-AS541-AU541-Constantes!$D$14))</f>
        <v>4.284742403923758E-2</v>
      </c>
      <c r="AN541" s="75">
        <f>IF(Observaciones!$F540&gt;0.05*Constantes!$F$18,((Observaciones!$F540-0.05*Constantes!$F$18)^2)/(Observaciones!$F540+0.95*Constantes!$F$18),0)</f>
        <v>0</v>
      </c>
      <c r="AO541" s="75">
        <f>(AN541*Escenarios!$F$9*10000)/1000</f>
        <v>0</v>
      </c>
      <c r="AP541" s="75">
        <f>(Observaciones!$F540*Constantes!$F$28)/1000</f>
        <v>0</v>
      </c>
      <c r="AQ541" s="75">
        <f>(AL541*Constantes!$F$28)/1000</f>
        <v>1.376022430846183</v>
      </c>
      <c r="AR541" s="75">
        <f t="shared" si="95"/>
        <v>0</v>
      </c>
      <c r="AS541" s="75">
        <f>IF(AR541&gt;Constantes!$F$29,1000*((AR541-Constantes!$F$29)/(Escenarios!$F$9*10000)),0)</f>
        <v>0</v>
      </c>
      <c r="AT541" s="75">
        <f>AQ541*1000/Escenarios!$F$9/10000+AM541</f>
        <v>4.5599468900929946E-2</v>
      </c>
      <c r="AU541" s="75">
        <f>MAX(0,AV540+Observaciones!$F540-AS541-Constantes!$D$13)</f>
        <v>0</v>
      </c>
      <c r="AV541" s="75">
        <f>AV540+Observaciones!$F540-AS541-AT541-AU541-AW540</f>
        <v>7.5072224447125588</v>
      </c>
      <c r="AW541" s="75">
        <f>MAX(0,(AV541-Constantes!$D$14)*(1-EXP(-Constantes!$D$22)))</f>
        <v>9.9433530638172896E-5</v>
      </c>
      <c r="AX541" s="75">
        <f t="shared" si="96"/>
        <v>184.64597990937298</v>
      </c>
      <c r="AY541" s="75">
        <f>MAX(0,(AX541-Constantes!$D$13)*(1-EXP(-Constantes!$D$23)))</f>
        <v>0.75738010653466092</v>
      </c>
      <c r="AZ541" s="75">
        <f t="shared" si="97"/>
        <v>0.75747954006529905</v>
      </c>
      <c r="BA541" s="75">
        <f>0.0526*AS541*Observaciones!$F540^1.218</f>
        <v>0</v>
      </c>
      <c r="BB541" s="75">
        <f>BA541*Constantes!$F$35</f>
        <v>0</v>
      </c>
      <c r="BC541" s="75">
        <f t="shared" si="98"/>
        <v>0</v>
      </c>
      <c r="BD541" s="15"/>
      <c r="BE541" s="74">
        <v>535</v>
      </c>
      <c r="BF541" s="75">
        <f>0.0526*Observaciones!$F540^2.218</f>
        <v>0</v>
      </c>
      <c r="BG541" s="75">
        <f>IF(Observaciones!$F540&gt;0.05*$BK$7,((Observaciones!$F540-0.05*$BK$7)^2)/(Observaciones!$F540+0.95*$BK$7),0)</f>
        <v>0</v>
      </c>
      <c r="BH541" s="75">
        <f>0.0526*BG541*Observaciones!$F540^1.218</f>
        <v>0</v>
      </c>
      <c r="BI541" s="28"/>
      <c r="BJ541" s="28"/>
      <c r="BK541" s="103"/>
      <c r="BL541" s="38"/>
    </row>
    <row r="542" spans="2:64" s="2" customFormat="1">
      <c r="B542" s="37"/>
      <c r="C542" s="74">
        <v>536</v>
      </c>
      <c r="D542" s="140">
        <f>ETo!$I541*((1-Constantes!$D$19)*ETo!$K541+ETo!$L541)</f>
        <v>1.4299083176509004</v>
      </c>
      <c r="E542" s="75">
        <f>MIN(D542*Constantes!$D$17,0.8*(H541+Observaciones!$F541-F542-G542-Constantes!$D$14))</f>
        <v>2.9112731080971344E-3</v>
      </c>
      <c r="F542" s="75">
        <f>IF(Observaciones!$F541&gt;0.05*Constantes!$D$18,((Observaciones!$F541-0.05*Constantes!$D$18)^2)/(Observaciones!$F541+0.95*Constantes!$D$18),0)</f>
        <v>0</v>
      </c>
      <c r="G542" s="75">
        <f>MAX(0,H541+Observaciones!$F541-F542-Constantes!$D$13)</f>
        <v>0</v>
      </c>
      <c r="H542" s="75">
        <f>H541+Observaciones!$F541-F542-E542-G542-I541</f>
        <v>7.5006777178305493</v>
      </c>
      <c r="I542" s="75">
        <f>MAX(0,(H542-Constantes!$D$14)*(1-EXP(-Constantes!$D$22)))</f>
        <v>9.3303416432912131E-6</v>
      </c>
      <c r="J542" s="75">
        <f t="shared" si="88"/>
        <v>175.62314705838037</v>
      </c>
      <c r="K542" s="75">
        <f>MAX(0,(J542-Constantes!$D$13)*(1-EXP(-Constantes!$D$23)))</f>
        <v>0.69505484744556734</v>
      </c>
      <c r="L542" s="75">
        <f t="shared" si="89"/>
        <v>0.69506417778721064</v>
      </c>
      <c r="M542" s="75">
        <f>0.0526*F542*Observaciones!$F541^1.218</f>
        <v>0</v>
      </c>
      <c r="N542" s="75">
        <f>M542*Constantes!$D$35</f>
        <v>0</v>
      </c>
      <c r="O542" s="75">
        <f t="shared" si="90"/>
        <v>0</v>
      </c>
      <c r="P542" s="15"/>
      <c r="Q542" s="74">
        <v>536</v>
      </c>
      <c r="R542" s="140">
        <f>ETo!$I541*((1-Constantes!$E$19)*ETo!$K541+ETo!$L541)</f>
        <v>1.4299083176509004</v>
      </c>
      <c r="S542" s="75">
        <f>MIN(R542*Constantes!$E$17,0.8*(AB541+Observaciones!$F541-Y542-AA542-Constantes!$D$14))</f>
        <v>-6.9688480435843303E-3</v>
      </c>
      <c r="T542" s="75">
        <f>IF(Observaciones!$F541&gt;0.05*Constantes!$E$18,((Observaciones!$F541-0.05*Constantes!$E$18)^2)/(Observaciones!$F541+0.95*Constantes!$E$18),0)</f>
        <v>0</v>
      </c>
      <c r="U542" s="75">
        <f>(T542*Escenarios!$E$9*10000)/1000</f>
        <v>0</v>
      </c>
      <c r="V542" s="75">
        <f>(Observaciones!$F541*Constantes!$E$28)/1000</f>
        <v>0</v>
      </c>
      <c r="W542" s="75">
        <f>(R542*Constantes!$E$28)/1000</f>
        <v>5.7196332706036017</v>
      </c>
      <c r="X542" s="75">
        <f t="shared" si="91"/>
        <v>0</v>
      </c>
      <c r="Y542" s="75">
        <f>IF(X542&gt;Constantes!$E$29,1000*((X542-Constantes!$E$29)/(Escenarios!$E$9*10000)),0)</f>
        <v>0</v>
      </c>
      <c r="Z542" s="75">
        <f>W542*1000/Escenarios!$E$9/10000+S542</f>
        <v>4.4704184976228738E-3</v>
      </c>
      <c r="AA542" s="75">
        <f>MAX(0,AB541+Observaciones!$F541-Y542-Constantes!$D$13)</f>
        <v>0</v>
      </c>
      <c r="AB542" s="75">
        <f>AB541+Observaciones!$F541-Y542-Z542-AA542-AC541</f>
        <v>7.4868185214478968</v>
      </c>
      <c r="AC542" s="75">
        <f>MAX(0,(AB542-Constantes!$D$14)*(1-EXP(-Constantes!$D$22)))</f>
        <v>0</v>
      </c>
      <c r="AD542" s="75">
        <f t="shared" si="92"/>
        <v>182.35161016093355</v>
      </c>
      <c r="AE542" s="75">
        <f>MAX(0,(AD542-Constantes!$D$13)*(1-EXP(-Constantes!$D$23)))</f>
        <v>0.74153173702818886</v>
      </c>
      <c r="AF542" s="75">
        <f t="shared" si="93"/>
        <v>0.74153173702818886</v>
      </c>
      <c r="AG542" s="75">
        <f>0.0526*Y542*Observaciones!$F541^1.218</f>
        <v>0</v>
      </c>
      <c r="AH542" s="75">
        <f>AG542*Constantes!$E$35</f>
        <v>0</v>
      </c>
      <c r="AI542" s="75">
        <f t="shared" si="94"/>
        <v>0</v>
      </c>
      <c r="AJ542" s="15"/>
      <c r="AK542" s="74">
        <v>536</v>
      </c>
      <c r="AL542" s="140">
        <f>ETo!$I541*((1-Constantes!$F$19)*ETo!$K541+ETo!$L541)</f>
        <v>1.3917919195775998</v>
      </c>
      <c r="AM542" s="75">
        <f>MIN(AL542*Constantes!$F$17,0.8*(AV541+Observaciones!$F541-AS542-AU542-Constantes!$D$14))</f>
        <v>5.7779557700470725E-3</v>
      </c>
      <c r="AN542" s="75">
        <f>IF(Observaciones!$F541&gt;0.05*Constantes!$F$18,((Observaciones!$F541-0.05*Constantes!$F$18)^2)/(Observaciones!$F541+0.95*Constantes!$F$18),0)</f>
        <v>0</v>
      </c>
      <c r="AO542" s="75">
        <f>(AN542*Escenarios!$F$9*10000)/1000</f>
        <v>0</v>
      </c>
      <c r="AP542" s="75">
        <f>(Observaciones!$F541*Constantes!$F$28)/1000</f>
        <v>0</v>
      </c>
      <c r="AQ542" s="75">
        <f>(AL542*Constantes!$F$28)/1000</f>
        <v>1.3917919195775998</v>
      </c>
      <c r="AR542" s="75">
        <f t="shared" si="95"/>
        <v>0</v>
      </c>
      <c r="AS542" s="75">
        <f>IF(AR542&gt;Constantes!$F$29,1000*((AR542-Constantes!$F$29)/(Escenarios!$F$9*10000)),0)</f>
        <v>0</v>
      </c>
      <c r="AT542" s="75">
        <f>AQ542*1000/Escenarios!$F$9/10000+AM542</f>
        <v>8.5615396092022719E-3</v>
      </c>
      <c r="AU542" s="75">
        <f>MAX(0,AV541+Observaciones!$F541-AS542-Constantes!$D$13)</f>
        <v>0</v>
      </c>
      <c r="AV542" s="75">
        <f>AV541+Observaciones!$F541-AS542-AT542-AU542-AW541</f>
        <v>7.4985614715727182</v>
      </c>
      <c r="AW542" s="75">
        <f>MAX(0,(AV542-Constantes!$D$14)*(1-EXP(-Constantes!$D$22)))</f>
        <v>0</v>
      </c>
      <c r="AX542" s="75">
        <f t="shared" si="96"/>
        <v>183.88859980283831</v>
      </c>
      <c r="AY542" s="75">
        <f>MAX(0,(AX542-Constantes!$D$13)*(1-EXP(-Constantes!$D$23)))</f>
        <v>0.75214849999287448</v>
      </c>
      <c r="AZ542" s="75">
        <f t="shared" si="97"/>
        <v>0.75214849999287448</v>
      </c>
      <c r="BA542" s="75">
        <f>0.0526*AS542*Observaciones!$F541^1.218</f>
        <v>0</v>
      </c>
      <c r="BB542" s="75">
        <f>BA542*Constantes!$F$35</f>
        <v>0</v>
      </c>
      <c r="BC542" s="75">
        <f t="shared" si="98"/>
        <v>0</v>
      </c>
      <c r="BD542" s="15"/>
      <c r="BE542" s="74">
        <v>536</v>
      </c>
      <c r="BF542" s="75">
        <f>0.0526*Observaciones!$F541^2.218</f>
        <v>0</v>
      </c>
      <c r="BG542" s="75">
        <f>IF(Observaciones!$F541&gt;0.05*$BK$7,((Observaciones!$F541-0.05*$BK$7)^2)/(Observaciones!$F541+0.95*$BK$7),0)</f>
        <v>0</v>
      </c>
      <c r="BH542" s="75">
        <f>0.0526*BG542*Observaciones!$F541^1.218</f>
        <v>0</v>
      </c>
      <c r="BI542" s="28"/>
      <c r="BJ542" s="28"/>
      <c r="BK542" s="103"/>
      <c r="BL542" s="38"/>
    </row>
    <row r="543" spans="2:64" s="2" customFormat="1">
      <c r="B543" s="37"/>
      <c r="C543" s="74">
        <v>537</v>
      </c>
      <c r="D543" s="140">
        <f>ETo!$I542*((1-Constantes!$D$19)*ETo!$K542+ETo!$L542)</f>
        <v>1.4192809795225676</v>
      </c>
      <c r="E543" s="75">
        <f>MIN(D543*Constantes!$D$17,0.8*(H542+Observaciones!$F542-F543-G543-Constantes!$D$14))</f>
        <v>5.4217426443941012E-4</v>
      </c>
      <c r="F543" s="75">
        <f>IF(Observaciones!$F542&gt;0.05*Constantes!$D$18,((Observaciones!$F542-0.05*Constantes!$D$18)^2)/(Observaciones!$F542+0.95*Constantes!$D$18),0)</f>
        <v>0</v>
      </c>
      <c r="G543" s="75">
        <f>MAX(0,H542+Observaciones!$F542-F543-Constantes!$D$13)</f>
        <v>0</v>
      </c>
      <c r="H543" s="75">
        <f>H542+Observaciones!$F542-F543-E543-G543-I542</f>
        <v>7.5001262132244664</v>
      </c>
      <c r="I543" s="75">
        <f>MAX(0,(H543-Constantes!$D$14)*(1-EXP(-Constantes!$D$22)))</f>
        <v>1.7376147580745855E-6</v>
      </c>
      <c r="J543" s="75">
        <f t="shared" si="88"/>
        <v>174.92809221093481</v>
      </c>
      <c r="K543" s="75">
        <f>MAX(0,(J543-Constantes!$D$13)*(1-EXP(-Constantes!$D$23)))</f>
        <v>0.69025375291532687</v>
      </c>
      <c r="L543" s="75">
        <f t="shared" si="89"/>
        <v>0.69025549053008495</v>
      </c>
      <c r="M543" s="75">
        <f>0.0526*F543*Observaciones!$F542^1.218</f>
        <v>0</v>
      </c>
      <c r="N543" s="75">
        <f>M543*Constantes!$D$35</f>
        <v>0</v>
      </c>
      <c r="O543" s="75">
        <f t="shared" si="90"/>
        <v>0</v>
      </c>
      <c r="P543" s="15"/>
      <c r="Q543" s="74">
        <v>537</v>
      </c>
      <c r="R543" s="140">
        <f>ETo!$I542*((1-Constantes!$E$19)*ETo!$K542+ETo!$L542)</f>
        <v>1.4192809795225676</v>
      </c>
      <c r="S543" s="75">
        <f>MIN(R543*Constantes!$E$17,0.8*(AB542+Observaciones!$F542-Y543-AA543-Constantes!$D$14))</f>
        <v>-1.0545182841682533E-2</v>
      </c>
      <c r="T543" s="75">
        <f>IF(Observaciones!$F542&gt;0.05*Constantes!$E$18,((Observaciones!$F542-0.05*Constantes!$E$18)^2)/(Observaciones!$F542+0.95*Constantes!$E$18),0)</f>
        <v>0</v>
      </c>
      <c r="U543" s="75">
        <f>(T543*Escenarios!$E$9*10000)/1000</f>
        <v>0</v>
      </c>
      <c r="V543" s="75">
        <f>(Observaciones!$F542*Constantes!$E$28)/1000</f>
        <v>0</v>
      </c>
      <c r="W543" s="75">
        <f>(R543*Constantes!$E$28)/1000</f>
        <v>5.6771239180902704</v>
      </c>
      <c r="X543" s="75">
        <f t="shared" si="91"/>
        <v>0</v>
      </c>
      <c r="Y543" s="75">
        <f>IF(X543&gt;Constantes!$E$29,1000*((X543-Constantes!$E$29)/(Escenarios!$E$9*10000)),0)</f>
        <v>0</v>
      </c>
      <c r="Z543" s="75">
        <f>W543*1000/Escenarios!$E$9/10000+S543</f>
        <v>8.0906499449800821E-4</v>
      </c>
      <c r="AA543" s="75">
        <f>MAX(0,AB542+Observaciones!$F542-Y543-Constantes!$D$13)</f>
        <v>0</v>
      </c>
      <c r="AB543" s="75">
        <f>AB542+Observaciones!$F542-Y543-Z543-AA543-AC542</f>
        <v>7.4860094564533988</v>
      </c>
      <c r="AC543" s="75">
        <f>MAX(0,(AB543-Constantes!$D$14)*(1-EXP(-Constantes!$D$22)))</f>
        <v>0</v>
      </c>
      <c r="AD543" s="75">
        <f t="shared" si="92"/>
        <v>181.61007842390535</v>
      </c>
      <c r="AE543" s="75">
        <f>MAX(0,(AD543-Constantes!$D$13)*(1-EXP(-Constantes!$D$23)))</f>
        <v>0.73640960317108384</v>
      </c>
      <c r="AF543" s="75">
        <f t="shared" si="93"/>
        <v>0.73640960317108384</v>
      </c>
      <c r="AG543" s="75">
        <f>0.0526*Y543*Observaciones!$F542^1.218</f>
        <v>0</v>
      </c>
      <c r="AH543" s="75">
        <f>AG543*Constantes!$E$35</f>
        <v>0</v>
      </c>
      <c r="AI543" s="75">
        <f t="shared" si="94"/>
        <v>0</v>
      </c>
      <c r="AJ543" s="15"/>
      <c r="AK543" s="74">
        <v>537</v>
      </c>
      <c r="AL543" s="140">
        <f>ETo!$I542*((1-Constantes!$F$19)*ETo!$K542+ETo!$L542)</f>
        <v>1.3814277071804493</v>
      </c>
      <c r="AM543" s="75">
        <f>MIN(AL543*Constantes!$F$17,0.8*(AV542+Observaciones!$F542-AS543-AU543-Constantes!$D$14))</f>
        <v>-1.1508227418254081E-3</v>
      </c>
      <c r="AN543" s="75">
        <f>IF(Observaciones!$F542&gt;0.05*Constantes!$F$18,((Observaciones!$F542-0.05*Constantes!$F$18)^2)/(Observaciones!$F542+0.95*Constantes!$F$18),0)</f>
        <v>0</v>
      </c>
      <c r="AO543" s="75">
        <f>(AN543*Escenarios!$F$9*10000)/1000</f>
        <v>0</v>
      </c>
      <c r="AP543" s="75">
        <f>(Observaciones!$F542*Constantes!$F$28)/1000</f>
        <v>0</v>
      </c>
      <c r="AQ543" s="75">
        <f>(AL543*Constantes!$F$28)/1000</f>
        <v>1.3814277071804493</v>
      </c>
      <c r="AR543" s="75">
        <f t="shared" si="95"/>
        <v>0</v>
      </c>
      <c r="AS543" s="75">
        <f>IF(AR543&gt;Constantes!$F$29,1000*((AR543-Constantes!$F$29)/(Escenarios!$F$9*10000)),0)</f>
        <v>0</v>
      </c>
      <c r="AT543" s="75">
        <f>AQ543*1000/Escenarios!$F$9/10000+AM543</f>
        <v>1.6120326725354902E-3</v>
      </c>
      <c r="AU543" s="75">
        <f>MAX(0,AV542+Observaciones!$F542-AS543-Constantes!$D$13)</f>
        <v>0</v>
      </c>
      <c r="AV543" s="75">
        <f>AV542+Observaciones!$F542-AS543-AT543-AU543-AW542</f>
        <v>7.4969494389001827</v>
      </c>
      <c r="AW543" s="75">
        <f>MAX(0,(AV543-Constantes!$D$14)*(1-EXP(-Constantes!$D$22)))</f>
        <v>0</v>
      </c>
      <c r="AX543" s="75">
        <f t="shared" si="96"/>
        <v>183.13645130284544</v>
      </c>
      <c r="AY543" s="75">
        <f>MAX(0,(AX543-Constantes!$D$13)*(1-EXP(-Constantes!$D$23)))</f>
        <v>0.74695303079714714</v>
      </c>
      <c r="AZ543" s="75">
        <f t="shared" si="97"/>
        <v>0.74695303079714714</v>
      </c>
      <c r="BA543" s="75">
        <f>0.0526*AS543*Observaciones!$F542^1.218</f>
        <v>0</v>
      </c>
      <c r="BB543" s="75">
        <f>BA543*Constantes!$F$35</f>
        <v>0</v>
      </c>
      <c r="BC543" s="75">
        <f t="shared" si="98"/>
        <v>0</v>
      </c>
      <c r="BD543" s="15"/>
      <c r="BE543" s="74">
        <v>537</v>
      </c>
      <c r="BF543" s="75">
        <f>0.0526*Observaciones!$F542^2.218</f>
        <v>0</v>
      </c>
      <c r="BG543" s="75">
        <f>IF(Observaciones!$F542&gt;0.05*$BK$7,((Observaciones!$F542-0.05*$BK$7)^2)/(Observaciones!$F542+0.95*$BK$7),0)</f>
        <v>0</v>
      </c>
      <c r="BH543" s="75">
        <f>0.0526*BG543*Observaciones!$F542^1.218</f>
        <v>0</v>
      </c>
      <c r="BI543" s="28"/>
      <c r="BJ543" s="28"/>
      <c r="BK543" s="103"/>
      <c r="BL543" s="38"/>
    </row>
    <row r="544" spans="2:64" s="2" customFormat="1">
      <c r="B544" s="37"/>
      <c r="C544" s="74">
        <v>538</v>
      </c>
      <c r="D544" s="140">
        <f>ETo!$I543*((1-Constantes!$D$19)*ETo!$K543+ETo!$L543)</f>
        <v>1.4207706150631414</v>
      </c>
      <c r="E544" s="75">
        <f>MIN(D544*Constantes!$D$17,0.8*(H543+Observaciones!$F543-F544-G544-Constantes!$D$14))</f>
        <v>1.0097057957310086E-4</v>
      </c>
      <c r="F544" s="75">
        <f>IF(Observaciones!$F543&gt;0.05*Constantes!$D$18,((Observaciones!$F543-0.05*Constantes!$D$18)^2)/(Observaciones!$F543+0.95*Constantes!$D$18),0)</f>
        <v>0</v>
      </c>
      <c r="G544" s="75">
        <f>MAX(0,H543+Observaciones!$F543-F544-Constantes!$D$13)</f>
        <v>0</v>
      </c>
      <c r="H544" s="75">
        <f>H543+Observaciones!$F543-F544-E544-G544-I543</f>
        <v>7.5000235050301356</v>
      </c>
      <c r="I544" s="75">
        <f>MAX(0,(H544-Constantes!$D$14)*(1-EXP(-Constantes!$D$22)))</f>
        <v>3.2360069576923995E-7</v>
      </c>
      <c r="J544" s="75">
        <f t="shared" si="88"/>
        <v>174.23783845801947</v>
      </c>
      <c r="K544" s="75">
        <f>MAX(0,(J544-Constantes!$D$13)*(1-EXP(-Constantes!$D$23)))</f>
        <v>0.685485821967461</v>
      </c>
      <c r="L544" s="75">
        <f t="shared" si="89"/>
        <v>0.68548614556815679</v>
      </c>
      <c r="M544" s="75">
        <f>0.0526*F544*Observaciones!$F543^1.218</f>
        <v>0</v>
      </c>
      <c r="N544" s="75">
        <f>M544*Constantes!$D$35</f>
        <v>0</v>
      </c>
      <c r="O544" s="75">
        <f t="shared" si="90"/>
        <v>0</v>
      </c>
      <c r="P544" s="15"/>
      <c r="Q544" s="74">
        <v>538</v>
      </c>
      <c r="R544" s="140">
        <f>ETo!$I543*((1-Constantes!$E$19)*ETo!$K543+ETo!$L543)</f>
        <v>1.4207706150631414</v>
      </c>
      <c r="S544" s="75">
        <f>MIN(R544*Constantes!$E$17,0.8*(AB543+Observaciones!$F543-Y544-AA544-Constantes!$D$14))</f>
        <v>-1.1192434837280985E-2</v>
      </c>
      <c r="T544" s="75">
        <f>IF(Observaciones!$F543&gt;0.05*Constantes!$E$18,((Observaciones!$F543-0.05*Constantes!$E$18)^2)/(Observaciones!$F543+0.95*Constantes!$E$18),0)</f>
        <v>0</v>
      </c>
      <c r="U544" s="75">
        <f>(T544*Escenarios!$E$9*10000)/1000</f>
        <v>0</v>
      </c>
      <c r="V544" s="75">
        <f>(Observaciones!$F543*Constantes!$E$28)/1000</f>
        <v>0</v>
      </c>
      <c r="W544" s="75">
        <f>(R544*Constantes!$E$28)/1000</f>
        <v>5.6830824602525656</v>
      </c>
      <c r="X544" s="75">
        <f t="shared" si="91"/>
        <v>0</v>
      </c>
      <c r="Y544" s="75">
        <f>IF(X544&gt;Constantes!$E$29,1000*((X544-Constantes!$E$29)/(Escenarios!$E$9*10000)),0)</f>
        <v>0</v>
      </c>
      <c r="Z544" s="75">
        <f>W544*1000/Escenarios!$E$9/10000+S544</f>
        <v>1.73730083224145E-4</v>
      </c>
      <c r="AA544" s="75">
        <f>MAX(0,AB543+Observaciones!$F543-Y544-Constantes!$D$13)</f>
        <v>0</v>
      </c>
      <c r="AB544" s="75">
        <f>AB543+Observaciones!$F543-Y544-Z544-AA544-AC543</f>
        <v>7.4858357263701745</v>
      </c>
      <c r="AC544" s="75">
        <f>MAX(0,(AB544-Constantes!$D$14)*(1-EXP(-Constantes!$D$22)))</f>
        <v>0</v>
      </c>
      <c r="AD544" s="75">
        <f t="shared" si="92"/>
        <v>180.87366882073425</v>
      </c>
      <c r="AE544" s="75">
        <f>MAX(0,(AD544-Constantes!$D$13)*(1-EXP(-Constantes!$D$23)))</f>
        <v>0.73132285047696899</v>
      </c>
      <c r="AF544" s="75">
        <f t="shared" si="93"/>
        <v>0.73132285047696899</v>
      </c>
      <c r="AG544" s="75">
        <f>0.0526*Y544*Observaciones!$F543^1.218</f>
        <v>0</v>
      </c>
      <c r="AH544" s="75">
        <f>AG544*Constantes!$E$35</f>
        <v>0</v>
      </c>
      <c r="AI544" s="75">
        <f t="shared" si="94"/>
        <v>0</v>
      </c>
      <c r="AJ544" s="15"/>
      <c r="AK544" s="74">
        <v>538</v>
      </c>
      <c r="AL544" s="140">
        <f>ETo!$I543*((1-Constantes!$F$19)*ETo!$K543+ETo!$L543)</f>
        <v>1.3828780243379195</v>
      </c>
      <c r="AM544" s="75">
        <f>MIN(AL544*Constantes!$F$17,0.8*(AV543+Observaciones!$F543-AS544-AU544-Constantes!$D$14))</f>
        <v>-2.4404488798538183E-3</v>
      </c>
      <c r="AN544" s="75">
        <f>IF(Observaciones!$F543&gt;0.05*Constantes!$F$18,((Observaciones!$F543-0.05*Constantes!$F$18)^2)/(Observaciones!$F543+0.95*Constantes!$F$18),0)</f>
        <v>0</v>
      </c>
      <c r="AO544" s="75">
        <f>(AN544*Escenarios!$F$9*10000)/1000</f>
        <v>0</v>
      </c>
      <c r="AP544" s="75">
        <f>(Observaciones!$F543*Constantes!$F$28)/1000</f>
        <v>0</v>
      </c>
      <c r="AQ544" s="75">
        <f>(AL544*Constantes!$F$28)/1000</f>
        <v>1.3828780243379195</v>
      </c>
      <c r="AR544" s="75">
        <f t="shared" si="95"/>
        <v>0</v>
      </c>
      <c r="AS544" s="75">
        <f>IF(AR544&gt;Constantes!$F$29,1000*((AR544-Constantes!$F$29)/(Escenarios!$F$9*10000)),0)</f>
        <v>0</v>
      </c>
      <c r="AT544" s="75">
        <f>AQ544*1000/Escenarios!$F$9/10000+AM544</f>
        <v>3.2530716882202054E-4</v>
      </c>
      <c r="AU544" s="75">
        <f>MAX(0,AV543+Observaciones!$F543-AS544-Constantes!$D$13)</f>
        <v>0</v>
      </c>
      <c r="AV544" s="75">
        <f>AV543+Observaciones!$F543-AS544-AT544-AU544-AW543</f>
        <v>7.4966241317313607</v>
      </c>
      <c r="AW544" s="75">
        <f>MAX(0,(AV544-Constantes!$D$14)*(1-EXP(-Constantes!$D$22)))</f>
        <v>0</v>
      </c>
      <c r="AX544" s="75">
        <f t="shared" si="96"/>
        <v>182.38949827204829</v>
      </c>
      <c r="AY544" s="75">
        <f>MAX(0,(AX544-Constantes!$D$13)*(1-EXP(-Constantes!$D$23)))</f>
        <v>0.74179344932859592</v>
      </c>
      <c r="AZ544" s="75">
        <f t="shared" si="97"/>
        <v>0.74179344932859592</v>
      </c>
      <c r="BA544" s="75">
        <f>0.0526*AS544*Observaciones!$F543^1.218</f>
        <v>0</v>
      </c>
      <c r="BB544" s="75">
        <f>BA544*Constantes!$F$35</f>
        <v>0</v>
      </c>
      <c r="BC544" s="75">
        <f t="shared" si="98"/>
        <v>0</v>
      </c>
      <c r="BD544" s="15"/>
      <c r="BE544" s="74">
        <v>538</v>
      </c>
      <c r="BF544" s="75">
        <f>0.0526*Observaciones!$F543^2.218</f>
        <v>0</v>
      </c>
      <c r="BG544" s="75">
        <f>IF(Observaciones!$F543&gt;0.05*$BK$7,((Observaciones!$F543-0.05*$BK$7)^2)/(Observaciones!$F543+0.95*$BK$7),0)</f>
        <v>0</v>
      </c>
      <c r="BH544" s="75">
        <f>0.0526*BG544*Observaciones!$F543^1.218</f>
        <v>0</v>
      </c>
      <c r="BI544" s="28"/>
      <c r="BJ544" s="28"/>
      <c r="BK544" s="103"/>
      <c r="BL544" s="38"/>
    </row>
    <row r="545" spans="2:64" s="2" customFormat="1">
      <c r="B545" s="37"/>
      <c r="C545" s="74">
        <v>539</v>
      </c>
      <c r="D545" s="140">
        <f>ETo!$I544*((1-Constantes!$D$19)*ETo!$K544+ETo!$L544)</f>
        <v>1.4582300166085569</v>
      </c>
      <c r="E545" s="75">
        <f>MIN(D545*Constantes!$D$17,0.8*(H544+Observaciones!$F544-F545-G545-Constantes!$D$14))</f>
        <v>1.8804024108476369E-5</v>
      </c>
      <c r="F545" s="75">
        <f>IF(Observaciones!$F544&gt;0.05*Constantes!$D$18,((Observaciones!$F544-0.05*Constantes!$D$18)^2)/(Observaciones!$F544+0.95*Constantes!$D$18),0)</f>
        <v>0</v>
      </c>
      <c r="G545" s="75">
        <f>MAX(0,H544+Observaciones!$F544-F545-Constantes!$D$13)</f>
        <v>0</v>
      </c>
      <c r="H545" s="75">
        <f>H544+Observaciones!$F544-F545-E545-G545-I544</f>
        <v>7.5000043774053315</v>
      </c>
      <c r="I545" s="75">
        <f>MAX(0,(H545-Constantes!$D$14)*(1-EXP(-Constantes!$D$22)))</f>
        <v>6.0265032751738142E-8</v>
      </c>
      <c r="J545" s="75">
        <f t="shared" si="88"/>
        <v>173.55235263605201</v>
      </c>
      <c r="K545" s="75">
        <f>MAX(0,(J545-Constantes!$D$13)*(1-EXP(-Constantes!$D$23)))</f>
        <v>0.6807508255243736</v>
      </c>
      <c r="L545" s="75">
        <f t="shared" si="89"/>
        <v>0.68075088578940635</v>
      </c>
      <c r="M545" s="75">
        <f>0.0526*F545*Observaciones!$F544^1.218</f>
        <v>0</v>
      </c>
      <c r="N545" s="75">
        <f>M545*Constantes!$D$35</f>
        <v>0</v>
      </c>
      <c r="O545" s="75">
        <f t="shared" si="90"/>
        <v>0</v>
      </c>
      <c r="P545" s="15"/>
      <c r="Q545" s="74">
        <v>539</v>
      </c>
      <c r="R545" s="140">
        <f>ETo!$I544*((1-Constantes!$E$19)*ETo!$K544+ETo!$L544)</f>
        <v>1.4582300166085569</v>
      </c>
      <c r="S545" s="75">
        <f>MIN(R545*Constantes!$E$17,0.8*(AB544+Observaciones!$F544-Y545-AA545-Constantes!$D$14))</f>
        <v>-1.1331418903860425E-2</v>
      </c>
      <c r="T545" s="75">
        <f>IF(Observaciones!$F544&gt;0.05*Constantes!$E$18,((Observaciones!$F544-0.05*Constantes!$E$18)^2)/(Observaciones!$F544+0.95*Constantes!$E$18),0)</f>
        <v>0</v>
      </c>
      <c r="U545" s="75">
        <f>(T545*Escenarios!$E$9*10000)/1000</f>
        <v>0</v>
      </c>
      <c r="V545" s="75">
        <f>(Observaciones!$F544*Constantes!$E$28)/1000</f>
        <v>0</v>
      </c>
      <c r="W545" s="75">
        <f>(R545*Constantes!$E$28)/1000</f>
        <v>5.8329200664342276</v>
      </c>
      <c r="X545" s="75">
        <f t="shared" si="91"/>
        <v>0</v>
      </c>
      <c r="Y545" s="75">
        <f>IF(X545&gt;Constantes!$E$29,1000*((X545-Constantes!$E$29)/(Escenarios!$E$9*10000)),0)</f>
        <v>0</v>
      </c>
      <c r="Z545" s="75">
        <f>W545*1000/Escenarios!$E$9/10000+S545</f>
        <v>3.3442122900803097E-4</v>
      </c>
      <c r="AA545" s="75">
        <f>MAX(0,AB544+Observaciones!$F544-Y545-Constantes!$D$13)</f>
        <v>0</v>
      </c>
      <c r="AB545" s="75">
        <f>AB544+Observaciones!$F544-Y545-Z545-AA545-AC544</f>
        <v>7.4855013051411667</v>
      </c>
      <c r="AC545" s="75">
        <f>MAX(0,(AB545-Constantes!$D$14)*(1-EXP(-Constantes!$D$22)))</f>
        <v>0</v>
      </c>
      <c r="AD545" s="75">
        <f t="shared" si="92"/>
        <v>180.14234597025728</v>
      </c>
      <c r="AE545" s="75">
        <f>MAX(0,(AD545-Constantes!$D$13)*(1-EXP(-Constantes!$D$23)))</f>
        <v>0.7262712345502994</v>
      </c>
      <c r="AF545" s="75">
        <f t="shared" si="93"/>
        <v>0.7262712345502994</v>
      </c>
      <c r="AG545" s="75">
        <f>0.0526*Y545*Observaciones!$F544^1.218</f>
        <v>0</v>
      </c>
      <c r="AH545" s="75">
        <f>AG545*Constantes!$E$35</f>
        <v>0</v>
      </c>
      <c r="AI545" s="75">
        <f t="shared" si="94"/>
        <v>0</v>
      </c>
      <c r="AJ545" s="15"/>
      <c r="AK545" s="74">
        <v>539</v>
      </c>
      <c r="AL545" s="140">
        <f>ETo!$I544*((1-Constantes!$F$19)*ETo!$K544+ETo!$L544)</f>
        <v>1.419409484260818</v>
      </c>
      <c r="AM545" s="75">
        <f>MIN(AL545*Constantes!$F$17,0.8*(AV544+Observaciones!$F544-AS545-AU545-Constantes!$D$14))</f>
        <v>-2.7006946149114698E-3</v>
      </c>
      <c r="AN545" s="75">
        <f>IF(Observaciones!$F544&gt;0.05*Constantes!$F$18,((Observaciones!$F544-0.05*Constantes!$F$18)^2)/(Observaciones!$F544+0.95*Constantes!$F$18),0)</f>
        <v>0</v>
      </c>
      <c r="AO545" s="75">
        <f>(AN545*Escenarios!$F$9*10000)/1000</f>
        <v>0</v>
      </c>
      <c r="AP545" s="75">
        <f>(Observaciones!$F544*Constantes!$F$28)/1000</f>
        <v>0</v>
      </c>
      <c r="AQ545" s="75">
        <f>(AL545*Constantes!$F$28)/1000</f>
        <v>1.419409484260818</v>
      </c>
      <c r="AR545" s="75">
        <f t="shared" si="95"/>
        <v>0</v>
      </c>
      <c r="AS545" s="75">
        <f>IF(AR545&gt;Constantes!$F$29,1000*((AR545-Constantes!$F$29)/(Escenarios!$F$9*10000)),0)</f>
        <v>0</v>
      </c>
      <c r="AT545" s="75">
        <f>AQ545*1000/Escenarios!$F$9/10000+AM545</f>
        <v>1.3812435361016621E-4</v>
      </c>
      <c r="AU545" s="75">
        <f>MAX(0,AV544+Observaciones!$F544-AS545-Constantes!$D$13)</f>
        <v>0</v>
      </c>
      <c r="AV545" s="75">
        <f>AV544+Observaciones!$F544-AS545-AT545-AU545-AW544</f>
        <v>7.4964860073777508</v>
      </c>
      <c r="AW545" s="75">
        <f>MAX(0,(AV545-Constantes!$D$14)*(1-EXP(-Constantes!$D$22)))</f>
        <v>0</v>
      </c>
      <c r="AX545" s="75">
        <f t="shared" si="96"/>
        <v>181.6477048227197</v>
      </c>
      <c r="AY545" s="75">
        <f>MAX(0,(AX545-Constantes!$D$13)*(1-EXP(-Constantes!$D$23)))</f>
        <v>0.73666950769258188</v>
      </c>
      <c r="AZ545" s="75">
        <f t="shared" si="97"/>
        <v>0.73666950769258188</v>
      </c>
      <c r="BA545" s="75">
        <f>0.0526*AS545*Observaciones!$F544^1.218</f>
        <v>0</v>
      </c>
      <c r="BB545" s="75">
        <f>BA545*Constantes!$F$35</f>
        <v>0</v>
      </c>
      <c r="BC545" s="75">
        <f t="shared" si="98"/>
        <v>0</v>
      </c>
      <c r="BD545" s="15"/>
      <c r="BE545" s="74">
        <v>539</v>
      </c>
      <c r="BF545" s="75">
        <f>0.0526*Observaciones!$F544^2.218</f>
        <v>0</v>
      </c>
      <c r="BG545" s="75">
        <f>IF(Observaciones!$F544&gt;0.05*$BK$7,((Observaciones!$F544-0.05*$BK$7)^2)/(Observaciones!$F544+0.95*$BK$7),0)</f>
        <v>0</v>
      </c>
      <c r="BH545" s="75">
        <f>0.0526*BG545*Observaciones!$F544^1.218</f>
        <v>0</v>
      </c>
      <c r="BI545" s="28"/>
      <c r="BJ545" s="28"/>
      <c r="BK545" s="103"/>
      <c r="BL545" s="38"/>
    </row>
    <row r="546" spans="2:64" s="2" customFormat="1">
      <c r="B546" s="37"/>
      <c r="C546" s="74">
        <v>540</v>
      </c>
      <c r="D546" s="140">
        <f>ETo!$I545*((1-Constantes!$D$19)*ETo!$K545+ETo!$L545)</f>
        <v>1.4245568351037516</v>
      </c>
      <c r="E546" s="75">
        <f>MIN(D546*Constantes!$D$17,0.8*(H545+Observaciones!$F545-F546-G546-Constantes!$D$14))</f>
        <v>3.5019242652367666E-6</v>
      </c>
      <c r="F546" s="75">
        <f>IF(Observaciones!$F545&gt;0.05*Constantes!$D$18,((Observaciones!$F545-0.05*Constantes!$D$18)^2)/(Observaciones!$F545+0.95*Constantes!$D$18),0)</f>
        <v>0</v>
      </c>
      <c r="G546" s="75">
        <f>MAX(0,H545+Observaciones!$F545-F546-Constantes!$D$13)</f>
        <v>0</v>
      </c>
      <c r="H546" s="75">
        <f>H545+Observaciones!$F545-F546-E546-G546-I545</f>
        <v>7.5000008152160333</v>
      </c>
      <c r="I546" s="75">
        <f>MAX(0,(H546-Constantes!$D$14)*(1-EXP(-Constantes!$D$22)))</f>
        <v>1.1223320032815223E-8</v>
      </c>
      <c r="J546" s="75">
        <f t="shared" si="88"/>
        <v>172.87160181052764</v>
      </c>
      <c r="K546" s="75">
        <f>MAX(0,(J546-Constantes!$D$13)*(1-EXP(-Constantes!$D$23)))</f>
        <v>0.67604853609082249</v>
      </c>
      <c r="L546" s="75">
        <f t="shared" si="89"/>
        <v>0.67604854731414254</v>
      </c>
      <c r="M546" s="75">
        <f>0.0526*F546*Observaciones!$F545^1.218</f>
        <v>0</v>
      </c>
      <c r="N546" s="75">
        <f>M546*Constantes!$D$35</f>
        <v>0</v>
      </c>
      <c r="O546" s="75">
        <f t="shared" si="90"/>
        <v>0</v>
      </c>
      <c r="P546" s="15"/>
      <c r="Q546" s="74">
        <v>540</v>
      </c>
      <c r="R546" s="140">
        <f>ETo!$I545*((1-Constantes!$E$19)*ETo!$K545+ETo!$L545)</f>
        <v>1.4245568351037516</v>
      </c>
      <c r="S546" s="75">
        <f>MIN(R546*Constantes!$E$17,0.8*(AB545+Observaciones!$F545-Y546-AA546-Constantes!$D$14))</f>
        <v>-1.1598955887066609E-2</v>
      </c>
      <c r="T546" s="75">
        <f>IF(Observaciones!$F545&gt;0.05*Constantes!$E$18,((Observaciones!$F545-0.05*Constantes!$E$18)^2)/(Observaciones!$F545+0.95*Constantes!$E$18),0)</f>
        <v>0</v>
      </c>
      <c r="U546" s="75">
        <f>(T546*Escenarios!$E$9*10000)/1000</f>
        <v>0</v>
      </c>
      <c r="V546" s="75">
        <f>(Observaciones!$F545*Constantes!$E$28)/1000</f>
        <v>0</v>
      </c>
      <c r="W546" s="75">
        <f>(R546*Constantes!$E$28)/1000</f>
        <v>5.6982273404150066</v>
      </c>
      <c r="X546" s="75">
        <f t="shared" si="91"/>
        <v>0</v>
      </c>
      <c r="Y546" s="75">
        <f>IF(X546&gt;Constantes!$E$29,1000*((X546-Constantes!$E$29)/(Escenarios!$E$9*10000)),0)</f>
        <v>0</v>
      </c>
      <c r="Z546" s="75">
        <f>W546*1000/Escenarios!$E$9/10000+S546</f>
        <v>-2.0250120623659627E-4</v>
      </c>
      <c r="AA546" s="75">
        <f>MAX(0,AB545+Observaciones!$F545-Y546-Constantes!$D$13)</f>
        <v>0</v>
      </c>
      <c r="AB546" s="75">
        <f>AB545+Observaciones!$F545-Y546-Z546-AA546-AC545</f>
        <v>7.4857038063474031</v>
      </c>
      <c r="AC546" s="75">
        <f>MAX(0,(AB546-Constantes!$D$14)*(1-EXP(-Constantes!$D$22)))</f>
        <v>0</v>
      </c>
      <c r="AD546" s="75">
        <f t="shared" si="92"/>
        <v>179.41607473570699</v>
      </c>
      <c r="AE546" s="75">
        <f>MAX(0,(AD546-Constantes!$D$13)*(1-EXP(-Constantes!$D$23)))</f>
        <v>0.72125451268369367</v>
      </c>
      <c r="AF546" s="75">
        <f t="shared" si="93"/>
        <v>0.72125451268369367</v>
      </c>
      <c r="AG546" s="75">
        <f>0.0526*Y546*Observaciones!$F545^1.218</f>
        <v>0</v>
      </c>
      <c r="AH546" s="75">
        <f>AG546*Constantes!$E$35</f>
        <v>0</v>
      </c>
      <c r="AI546" s="75">
        <f t="shared" si="94"/>
        <v>0</v>
      </c>
      <c r="AJ546" s="15"/>
      <c r="AK546" s="74">
        <v>540</v>
      </c>
      <c r="AL546" s="140">
        <f>ETo!$I545*((1-Constantes!$F$19)*ETo!$K545+ETo!$L545)</f>
        <v>1.3865723652289745</v>
      </c>
      <c r="AM546" s="75">
        <f>MIN(AL546*Constantes!$F$17,0.8*(AV545+Observaciones!$F545-AS546-AU546-Constantes!$D$14))</f>
        <v>-2.8111940977993302E-3</v>
      </c>
      <c r="AN546" s="75">
        <f>IF(Observaciones!$F545&gt;0.05*Constantes!$F$18,((Observaciones!$F545-0.05*Constantes!$F$18)^2)/(Observaciones!$F545+0.95*Constantes!$F$18),0)</f>
        <v>0</v>
      </c>
      <c r="AO546" s="75">
        <f>(AN546*Escenarios!$F$9*10000)/1000</f>
        <v>0</v>
      </c>
      <c r="AP546" s="75">
        <f>(Observaciones!$F545*Constantes!$F$28)/1000</f>
        <v>0</v>
      </c>
      <c r="AQ546" s="75">
        <f>(AL546*Constantes!$F$28)/1000</f>
        <v>1.3865723652289745</v>
      </c>
      <c r="AR546" s="75">
        <f t="shared" si="95"/>
        <v>0</v>
      </c>
      <c r="AS546" s="75">
        <f>IF(AR546&gt;Constantes!$F$29,1000*((AR546-Constantes!$F$29)/(Escenarios!$F$9*10000)),0)</f>
        <v>0</v>
      </c>
      <c r="AT546" s="75">
        <f>AQ546*1000/Escenarios!$F$9/10000+AM546</f>
        <v>-3.8049367341380907E-5</v>
      </c>
      <c r="AU546" s="75">
        <f>MAX(0,AV545+Observaciones!$F545-AS546-Constantes!$D$13)</f>
        <v>0</v>
      </c>
      <c r="AV546" s="75">
        <f>AV545+Observaciones!$F545-AS546-AT546-AU546-AW545</f>
        <v>7.4965240567450921</v>
      </c>
      <c r="AW546" s="75">
        <f>MAX(0,(AV546-Constantes!$D$14)*(1-EXP(-Constantes!$D$22)))</f>
        <v>0</v>
      </c>
      <c r="AX546" s="75">
        <f t="shared" si="96"/>
        <v>180.91103531502714</v>
      </c>
      <c r="AY546" s="75">
        <f>MAX(0,(AX546-Constantes!$D$13)*(1-EXP(-Constantes!$D$23)))</f>
        <v>0.73158095970679904</v>
      </c>
      <c r="AZ546" s="75">
        <f t="shared" si="97"/>
        <v>0.73158095970679904</v>
      </c>
      <c r="BA546" s="75">
        <f>0.0526*AS546*Observaciones!$F545^1.218</f>
        <v>0</v>
      </c>
      <c r="BB546" s="75">
        <f>BA546*Constantes!$F$35</f>
        <v>0</v>
      </c>
      <c r="BC546" s="75">
        <f t="shared" si="98"/>
        <v>0</v>
      </c>
      <c r="BD546" s="15"/>
      <c r="BE546" s="74">
        <v>540</v>
      </c>
      <c r="BF546" s="75">
        <f>0.0526*Observaciones!$F545^2.218</f>
        <v>0</v>
      </c>
      <c r="BG546" s="75">
        <f>IF(Observaciones!$F545&gt;0.05*$BK$7,((Observaciones!$F545-0.05*$BK$7)^2)/(Observaciones!$F545+0.95*$BK$7),0)</f>
        <v>0</v>
      </c>
      <c r="BH546" s="75">
        <f>0.0526*BG546*Observaciones!$F545^1.218</f>
        <v>0</v>
      </c>
      <c r="BI546" s="28"/>
      <c r="BJ546" s="28"/>
      <c r="BK546" s="103"/>
      <c r="BL546" s="38"/>
    </row>
    <row r="547" spans="2:64" s="2" customFormat="1">
      <c r="B547" s="37"/>
      <c r="C547" s="74">
        <v>541</v>
      </c>
      <c r="D547" s="140">
        <f>ETo!$I546*((1-Constantes!$D$19)*ETo!$K546+ETo!$L546)</f>
        <v>1.4251610305064926</v>
      </c>
      <c r="E547" s="75">
        <f>MIN(D547*Constantes!$D$17,0.8*(H546+Observaciones!$F546-F547-G547-Constantes!$D$14))</f>
        <v>6.5217282667617844E-7</v>
      </c>
      <c r="F547" s="75">
        <f>IF(Observaciones!$F546&gt;0.05*Constantes!$D$18,((Observaciones!$F546-0.05*Constantes!$D$18)^2)/(Observaciones!$F546+0.95*Constantes!$D$18),0)</f>
        <v>0</v>
      </c>
      <c r="G547" s="75">
        <f>MAX(0,H546+Observaciones!$F546-F547-Constantes!$D$13)</f>
        <v>0</v>
      </c>
      <c r="H547" s="75">
        <f>H546+Observaciones!$F546-F547-E547-G547-I546</f>
        <v>7.5000001518198864</v>
      </c>
      <c r="I547" s="75">
        <f>MAX(0,(H547-Constantes!$D$14)*(1-EXP(-Constantes!$D$22)))</f>
        <v>2.0901492404083619E-9</v>
      </c>
      <c r="J547" s="75">
        <f t="shared" si="88"/>
        <v>172.1955532744368</v>
      </c>
      <c r="K547" s="75">
        <f>MAX(0,(J547-Constantes!$D$13)*(1-EXP(-Constantes!$D$23)))</f>
        <v>0.6713787277429899</v>
      </c>
      <c r="L547" s="75">
        <f t="shared" si="89"/>
        <v>0.67137872983313918</v>
      </c>
      <c r="M547" s="75">
        <f>0.0526*F547*Observaciones!$F546^1.218</f>
        <v>0</v>
      </c>
      <c r="N547" s="75">
        <f>M547*Constantes!$D$35</f>
        <v>0</v>
      </c>
      <c r="O547" s="75">
        <f t="shared" si="90"/>
        <v>0</v>
      </c>
      <c r="P547" s="15"/>
      <c r="Q547" s="74">
        <v>541</v>
      </c>
      <c r="R547" s="140">
        <f>ETo!$I546*((1-Constantes!$E$19)*ETo!$K546+ETo!$L546)</f>
        <v>1.4251610305064926</v>
      </c>
      <c r="S547" s="75">
        <f>MIN(R547*Constantes!$E$17,0.8*(AB546+Observaciones!$F546-Y547-AA547-Constantes!$D$14))</f>
        <v>-1.1436954922077547E-2</v>
      </c>
      <c r="T547" s="75">
        <f>IF(Observaciones!$F546&gt;0.05*Constantes!$E$18,((Observaciones!$F546-0.05*Constantes!$E$18)^2)/(Observaciones!$F546+0.95*Constantes!$E$18),0)</f>
        <v>0</v>
      </c>
      <c r="U547" s="75">
        <f>(T547*Escenarios!$E$9*10000)/1000</f>
        <v>0</v>
      </c>
      <c r="V547" s="75">
        <f>(Observaciones!$F546*Constantes!$E$28)/1000</f>
        <v>0</v>
      </c>
      <c r="W547" s="75">
        <f>(R547*Constantes!$E$28)/1000</f>
        <v>5.7006441220259703</v>
      </c>
      <c r="X547" s="75">
        <f t="shared" si="91"/>
        <v>0</v>
      </c>
      <c r="Y547" s="75">
        <f>IF(X547&gt;Constantes!$E$29,1000*((X547-Constantes!$E$29)/(Escenarios!$E$9*10000)),0)</f>
        <v>0</v>
      </c>
      <c r="Z547" s="75">
        <f>W547*1000/Escenarios!$E$9/10000+S547</f>
        <v>-3.5666678025606316E-5</v>
      </c>
      <c r="AA547" s="75">
        <f>MAX(0,AB546+Observaciones!$F546-Y547-Constantes!$D$13)</f>
        <v>0</v>
      </c>
      <c r="AB547" s="75">
        <f>AB546+Observaciones!$F546-Y547-Z547-AA547-AC546</f>
        <v>7.4857394730254283</v>
      </c>
      <c r="AC547" s="75">
        <f>MAX(0,(AB547-Constantes!$D$14)*(1-EXP(-Constantes!$D$22)))</f>
        <v>0</v>
      </c>
      <c r="AD547" s="75">
        <f t="shared" si="92"/>
        <v>178.6948202230233</v>
      </c>
      <c r="AE547" s="75">
        <f>MAX(0,(AD547-Constantes!$D$13)*(1-EXP(-Constantes!$D$23)))</f>
        <v>0.71627244384627264</v>
      </c>
      <c r="AF547" s="75">
        <f t="shared" si="93"/>
        <v>0.71627244384627264</v>
      </c>
      <c r="AG547" s="75">
        <f>0.0526*Y547*Observaciones!$F546^1.218</f>
        <v>0</v>
      </c>
      <c r="AH547" s="75">
        <f>AG547*Constantes!$E$35</f>
        <v>0</v>
      </c>
      <c r="AI547" s="75">
        <f t="shared" si="94"/>
        <v>0</v>
      </c>
      <c r="AJ547" s="15"/>
      <c r="AK547" s="74">
        <v>541</v>
      </c>
      <c r="AL547" s="140">
        <f>ETo!$I546*((1-Constantes!$F$19)*ETo!$K546+ETo!$L546)</f>
        <v>1.3871665146273944</v>
      </c>
      <c r="AM547" s="75">
        <f>MIN(AL547*Constantes!$F$17,0.8*(AV546+Observaciones!$F546-AS547-AU547-Constantes!$D$14))</f>
        <v>-2.7807546039262834E-3</v>
      </c>
      <c r="AN547" s="75">
        <f>IF(Observaciones!$F546&gt;0.05*Constantes!$F$18,((Observaciones!$F546-0.05*Constantes!$F$18)^2)/(Observaciones!$F546+0.95*Constantes!$F$18),0)</f>
        <v>0</v>
      </c>
      <c r="AO547" s="75">
        <f>(AN547*Escenarios!$F$9*10000)/1000</f>
        <v>0</v>
      </c>
      <c r="AP547" s="75">
        <f>(Observaciones!$F546*Constantes!$F$28)/1000</f>
        <v>0</v>
      </c>
      <c r="AQ547" s="75">
        <f>(AL547*Constantes!$F$28)/1000</f>
        <v>1.3871665146273944</v>
      </c>
      <c r="AR547" s="75">
        <f t="shared" si="95"/>
        <v>0</v>
      </c>
      <c r="AS547" s="75">
        <f>IF(AR547&gt;Constantes!$F$29,1000*((AR547-Constantes!$F$29)/(Escenarios!$F$9*10000)),0)</f>
        <v>0</v>
      </c>
      <c r="AT547" s="75">
        <f>AQ547*1000/Escenarios!$F$9/10000+AM547</f>
        <v>-6.4215746714943629E-6</v>
      </c>
      <c r="AU547" s="75">
        <f>MAX(0,AV546+Observaciones!$F546-AS547-Constantes!$D$13)</f>
        <v>0</v>
      </c>
      <c r="AV547" s="75">
        <f>AV546+Observaciones!$F546-AS547-AT547-AU547-AW546</f>
        <v>7.4965304783197633</v>
      </c>
      <c r="AW547" s="75">
        <f>MAX(0,(AV547-Constantes!$D$14)*(1-EXP(-Constantes!$D$22)))</f>
        <v>0</v>
      </c>
      <c r="AX547" s="75">
        <f t="shared" si="96"/>
        <v>180.17945435532033</v>
      </c>
      <c r="AY547" s="75">
        <f>MAX(0,(AX547-Constantes!$D$13)*(1-EXP(-Constantes!$D$23)))</f>
        <v>0.72652756088944659</v>
      </c>
      <c r="AZ547" s="75">
        <f t="shared" si="97"/>
        <v>0.72652756088944659</v>
      </c>
      <c r="BA547" s="75">
        <f>0.0526*AS547*Observaciones!$F546^1.218</f>
        <v>0</v>
      </c>
      <c r="BB547" s="75">
        <f>BA547*Constantes!$F$35</f>
        <v>0</v>
      </c>
      <c r="BC547" s="75">
        <f t="shared" si="98"/>
        <v>0</v>
      </c>
      <c r="BD547" s="15"/>
      <c r="BE547" s="74">
        <v>541</v>
      </c>
      <c r="BF547" s="75">
        <f>0.0526*Observaciones!$F546^2.218</f>
        <v>0</v>
      </c>
      <c r="BG547" s="75">
        <f>IF(Observaciones!$F546&gt;0.05*$BK$7,((Observaciones!$F546-0.05*$BK$7)^2)/(Observaciones!$F546+0.95*$BK$7),0)</f>
        <v>0</v>
      </c>
      <c r="BH547" s="75">
        <f>0.0526*BG547*Observaciones!$F546^1.218</f>
        <v>0</v>
      </c>
      <c r="BI547" s="28"/>
      <c r="BJ547" s="28"/>
      <c r="BK547" s="103"/>
      <c r="BL547" s="38"/>
    </row>
    <row r="548" spans="2:64" s="2" customFormat="1">
      <c r="B548" s="37"/>
      <c r="C548" s="74">
        <v>542</v>
      </c>
      <c r="D548" s="140">
        <f>ETo!$I547*((1-Constantes!$D$19)*ETo!$K547+ETo!$L547)</f>
        <v>1.4841171355309042</v>
      </c>
      <c r="E548" s="75">
        <f>MIN(D548*Constantes!$D$17,0.8*(H547+Observaciones!$F547-F548-G548-Constantes!$D$14))</f>
        <v>1.2145590915224603E-7</v>
      </c>
      <c r="F548" s="75">
        <f>IF(Observaciones!$F547&gt;0.05*Constantes!$D$18,((Observaciones!$F547-0.05*Constantes!$D$18)^2)/(Observaciones!$F547+0.95*Constantes!$D$18),0)</f>
        <v>0</v>
      </c>
      <c r="G548" s="75">
        <f>MAX(0,H547+Observaciones!$F547-F548-Constantes!$D$13)</f>
        <v>0</v>
      </c>
      <c r="H548" s="75">
        <f>H547+Observaciones!$F547-F548-E548-G548-I547</f>
        <v>7.5000000282738277</v>
      </c>
      <c r="I548" s="75">
        <f>MAX(0,(H548-Constantes!$D$14)*(1-EXP(-Constantes!$D$22)))</f>
        <v>3.8925414137360709E-10</v>
      </c>
      <c r="J548" s="75">
        <f t="shared" si="88"/>
        <v>171.52417454669381</v>
      </c>
      <c r="K548" s="75">
        <f>MAX(0,(J548-Constantes!$D$13)*(1-EXP(-Constantes!$D$23)))</f>
        <v>0.66674117611762818</v>
      </c>
      <c r="L548" s="75">
        <f t="shared" si="89"/>
        <v>0.66674117650688236</v>
      </c>
      <c r="M548" s="75">
        <f>0.0526*F548*Observaciones!$F547^1.218</f>
        <v>0</v>
      </c>
      <c r="N548" s="75">
        <f>M548*Constantes!$D$35</f>
        <v>0</v>
      </c>
      <c r="O548" s="75">
        <f t="shared" si="90"/>
        <v>0</v>
      </c>
      <c r="P548" s="15"/>
      <c r="Q548" s="74">
        <v>542</v>
      </c>
      <c r="R548" s="140">
        <f>ETo!$I547*((1-Constantes!$E$19)*ETo!$K547+ETo!$L547)</f>
        <v>1.4841171355309042</v>
      </c>
      <c r="S548" s="75">
        <f>MIN(R548*Constantes!$E$17,0.8*(AB547+Observaciones!$F547-Y548-AA548-Constantes!$D$14))</f>
        <v>-1.1408421579657359E-2</v>
      </c>
      <c r="T548" s="75">
        <f>IF(Observaciones!$F547&gt;0.05*Constantes!$E$18,((Observaciones!$F547-0.05*Constantes!$E$18)^2)/(Observaciones!$F547+0.95*Constantes!$E$18),0)</f>
        <v>0</v>
      </c>
      <c r="U548" s="75">
        <f>(T548*Escenarios!$E$9*10000)/1000</f>
        <v>0</v>
      </c>
      <c r="V548" s="75">
        <f>(Observaciones!$F547*Constantes!$E$28)/1000</f>
        <v>0</v>
      </c>
      <c r="W548" s="75">
        <f>(R548*Constantes!$E$28)/1000</f>
        <v>5.9364685421236167</v>
      </c>
      <c r="X548" s="75">
        <f t="shared" si="91"/>
        <v>0</v>
      </c>
      <c r="Y548" s="75">
        <f>IF(X548&gt;Constantes!$E$29,1000*((X548-Constantes!$E$29)/(Escenarios!$E$9*10000)),0)</f>
        <v>0</v>
      </c>
      <c r="Z548" s="75">
        <f>W548*1000/Escenarios!$E$9/10000+S548</f>
        <v>4.6451550458987377E-4</v>
      </c>
      <c r="AA548" s="75">
        <f>MAX(0,AB547+Observaciones!$F547-Y548-Constantes!$D$13)</f>
        <v>0</v>
      </c>
      <c r="AB548" s="75">
        <f>AB547+Observaciones!$F547-Y548-Z548-AA548-AC547</f>
        <v>7.4852749575208382</v>
      </c>
      <c r="AC548" s="75">
        <f>MAX(0,(AB548-Constantes!$D$14)*(1-EXP(-Constantes!$D$22)))</f>
        <v>0</v>
      </c>
      <c r="AD548" s="75">
        <f t="shared" si="92"/>
        <v>177.97854777917703</v>
      </c>
      <c r="AE548" s="75">
        <f>MAX(0,(AD548-Constantes!$D$13)*(1-EXP(-Constantes!$D$23)))</f>
        <v>0.71132478867207916</v>
      </c>
      <c r="AF548" s="75">
        <f t="shared" si="93"/>
        <v>0.71132478867207916</v>
      </c>
      <c r="AG548" s="75">
        <f>0.0526*Y548*Observaciones!$F547^1.218</f>
        <v>0</v>
      </c>
      <c r="AH548" s="75">
        <f>AG548*Constantes!$E$35</f>
        <v>0</v>
      </c>
      <c r="AI548" s="75">
        <f t="shared" si="94"/>
        <v>0</v>
      </c>
      <c r="AJ548" s="15"/>
      <c r="AK548" s="74">
        <v>542</v>
      </c>
      <c r="AL548" s="140">
        <f>ETo!$I547*((1-Constantes!$F$19)*ETo!$K547+ETo!$L547)</f>
        <v>1.4446874219293331</v>
      </c>
      <c r="AM548" s="75">
        <f>MIN(AL548*Constantes!$F$17,0.8*(AV547+Observaciones!$F547-AS548-AU548-Constantes!$D$14))</f>
        <v>-2.7756173441893851E-3</v>
      </c>
      <c r="AN548" s="75">
        <f>IF(Observaciones!$F547&gt;0.05*Constantes!$F$18,((Observaciones!$F547-0.05*Constantes!$F$18)^2)/(Observaciones!$F547+0.95*Constantes!$F$18),0)</f>
        <v>0</v>
      </c>
      <c r="AO548" s="75">
        <f>(AN548*Escenarios!$F$9*10000)/1000</f>
        <v>0</v>
      </c>
      <c r="AP548" s="75">
        <f>(Observaciones!$F547*Constantes!$F$28)/1000</f>
        <v>0</v>
      </c>
      <c r="AQ548" s="75">
        <f>(AL548*Constantes!$F$28)/1000</f>
        <v>1.4446874219293331</v>
      </c>
      <c r="AR548" s="75">
        <f t="shared" si="95"/>
        <v>0</v>
      </c>
      <c r="AS548" s="75">
        <f>IF(AR548&gt;Constantes!$F$29,1000*((AR548-Constantes!$F$29)/(Escenarios!$F$9*10000)),0)</f>
        <v>0</v>
      </c>
      <c r="AT548" s="75">
        <f>AQ548*1000/Escenarios!$F$9/10000+AM548</f>
        <v>1.1375749966928113E-4</v>
      </c>
      <c r="AU548" s="75">
        <f>MAX(0,AV547+Observaciones!$F547-AS548-Constantes!$D$13)</f>
        <v>0</v>
      </c>
      <c r="AV548" s="75">
        <f>AV547+Observaciones!$F547-AS548-AT548-AU548-AW547</f>
        <v>7.4964167208200942</v>
      </c>
      <c r="AW548" s="75">
        <f>MAX(0,(AV548-Constantes!$D$14)*(1-EXP(-Constantes!$D$22)))</f>
        <v>0</v>
      </c>
      <c r="AX548" s="75">
        <f t="shared" si="96"/>
        <v>179.45292679443088</v>
      </c>
      <c r="AY548" s="75">
        <f>MAX(0,(AX548-Constantes!$D$13)*(1-EXP(-Constantes!$D$23)))</f>
        <v>0.72150906844748364</v>
      </c>
      <c r="AZ548" s="75">
        <f t="shared" si="97"/>
        <v>0.72150906844748364</v>
      </c>
      <c r="BA548" s="75">
        <f>0.0526*AS548*Observaciones!$F547^1.218</f>
        <v>0</v>
      </c>
      <c r="BB548" s="75">
        <f>BA548*Constantes!$F$35</f>
        <v>0</v>
      </c>
      <c r="BC548" s="75">
        <f t="shared" si="98"/>
        <v>0</v>
      </c>
      <c r="BD548" s="15"/>
      <c r="BE548" s="74">
        <v>542</v>
      </c>
      <c r="BF548" s="75">
        <f>0.0526*Observaciones!$F547^2.218</f>
        <v>0</v>
      </c>
      <c r="BG548" s="75">
        <f>IF(Observaciones!$F547&gt;0.05*$BK$7,((Observaciones!$F547-0.05*$BK$7)^2)/(Observaciones!$F547+0.95*$BK$7),0)</f>
        <v>0</v>
      </c>
      <c r="BH548" s="75">
        <f>0.0526*BG548*Observaciones!$F547^1.218</f>
        <v>0</v>
      </c>
      <c r="BI548" s="28"/>
      <c r="BJ548" s="28"/>
      <c r="BK548" s="103"/>
      <c r="BL548" s="38"/>
    </row>
    <row r="549" spans="2:64" s="2" customFormat="1">
      <c r="B549" s="37"/>
      <c r="C549" s="74">
        <v>543</v>
      </c>
      <c r="D549" s="140">
        <f>ETo!$I548*((1-Constantes!$D$19)*ETo!$K548+ETo!$L548)</f>
        <v>1.428868727626843</v>
      </c>
      <c r="E549" s="75">
        <f>MIN(D549*Constantes!$D$17,0.8*(H548+Observaciones!$F548-F549-G549-Constantes!$D$14))</f>
        <v>2.2619062178819149E-8</v>
      </c>
      <c r="F549" s="75">
        <f>IF(Observaciones!$F548&gt;0.05*Constantes!$D$18,((Observaciones!$F548-0.05*Constantes!$D$18)^2)/(Observaciones!$F548+0.95*Constantes!$D$18),0)</f>
        <v>0</v>
      </c>
      <c r="G549" s="75">
        <f>MAX(0,H548+Observaciones!$F548-F549-Constantes!$D$13)</f>
        <v>0</v>
      </c>
      <c r="H549" s="75">
        <f>H548+Observaciones!$F548-F549-E549-G549-I548</f>
        <v>7.5000000052655116</v>
      </c>
      <c r="I549" s="75">
        <f>MAX(0,(H549-Constantes!$D$14)*(1-EXP(-Constantes!$D$22)))</f>
        <v>7.2491853947282136E-11</v>
      </c>
      <c r="J549" s="75">
        <f t="shared" si="88"/>
        <v>170.85743337057619</v>
      </c>
      <c r="K549" s="75">
        <f>MAX(0,(J549-Constantes!$D$13)*(1-EXP(-Constantes!$D$23)))</f>
        <v>0.66213565840127964</v>
      </c>
      <c r="L549" s="75">
        <f t="shared" si="89"/>
        <v>0.66213565847377154</v>
      </c>
      <c r="M549" s="75">
        <f>0.0526*F549*Observaciones!$F548^1.218</f>
        <v>0</v>
      </c>
      <c r="N549" s="75">
        <f>M549*Constantes!$D$35</f>
        <v>0</v>
      </c>
      <c r="O549" s="75">
        <f t="shared" si="90"/>
        <v>0</v>
      </c>
      <c r="P549" s="15"/>
      <c r="Q549" s="74">
        <v>543</v>
      </c>
      <c r="R549" s="140">
        <f>ETo!$I548*((1-Constantes!$E$19)*ETo!$K548+ETo!$L548)</f>
        <v>1.428868727626843</v>
      </c>
      <c r="S549" s="75">
        <f>MIN(R549*Constantes!$E$17,0.8*(AB548+Observaciones!$F548-Y549-AA549-Constantes!$D$14))</f>
        <v>-1.1780033983329476E-2</v>
      </c>
      <c r="T549" s="75">
        <f>IF(Observaciones!$F548&gt;0.05*Constantes!$E$18,((Observaciones!$F548-0.05*Constantes!$E$18)^2)/(Observaciones!$F548+0.95*Constantes!$E$18),0)</f>
        <v>0</v>
      </c>
      <c r="U549" s="75">
        <f>(T549*Escenarios!$E$9*10000)/1000</f>
        <v>0</v>
      </c>
      <c r="V549" s="75">
        <f>(Observaciones!$F548*Constantes!$E$28)/1000</f>
        <v>0</v>
      </c>
      <c r="W549" s="75">
        <f>(R549*Constantes!$E$28)/1000</f>
        <v>5.7154749105073721</v>
      </c>
      <c r="X549" s="75">
        <f t="shared" si="91"/>
        <v>0</v>
      </c>
      <c r="Y549" s="75">
        <f>IF(X549&gt;Constantes!$E$29,1000*((X549-Constantes!$E$29)/(Escenarios!$E$9*10000)),0)</f>
        <v>0</v>
      </c>
      <c r="Z549" s="75">
        <f>W549*1000/Escenarios!$E$9/10000+S549</f>
        <v>-3.4908416231473061E-4</v>
      </c>
      <c r="AA549" s="75">
        <f>MAX(0,AB548+Observaciones!$F548-Y549-Constantes!$D$13)</f>
        <v>0</v>
      </c>
      <c r="AB549" s="75">
        <f>AB548+Observaciones!$F548-Y549-Z549-AA549-AC548</f>
        <v>7.4856240416831525</v>
      </c>
      <c r="AC549" s="75">
        <f>MAX(0,(AB549-Constantes!$D$14)*(1-EXP(-Constantes!$D$22)))</f>
        <v>0</v>
      </c>
      <c r="AD549" s="75">
        <f t="shared" si="92"/>
        <v>177.26722299050496</v>
      </c>
      <c r="AE549" s="75">
        <f>MAX(0,(AD549-Constantes!$D$13)*(1-EXP(-Constantes!$D$23)))</f>
        <v>0.70641130944857733</v>
      </c>
      <c r="AF549" s="75">
        <f t="shared" si="93"/>
        <v>0.70641130944857733</v>
      </c>
      <c r="AG549" s="75">
        <f>0.0526*Y549*Observaciones!$F548^1.218</f>
        <v>0</v>
      </c>
      <c r="AH549" s="75">
        <f>AG549*Constantes!$E$35</f>
        <v>0</v>
      </c>
      <c r="AI549" s="75">
        <f t="shared" si="94"/>
        <v>0</v>
      </c>
      <c r="AJ549" s="15"/>
      <c r="AK549" s="74">
        <v>543</v>
      </c>
      <c r="AL549" s="140">
        <f>ETo!$I548*((1-Constantes!$F$19)*ETo!$K548+ETo!$L548)</f>
        <v>1.3907981886122385</v>
      </c>
      <c r="AM549" s="75">
        <f>MIN(AL549*Constantes!$F$17,0.8*(AV548+Observaciones!$F548-AS549-AU549-Constantes!$D$14))</f>
        <v>-2.8666233439246015E-3</v>
      </c>
      <c r="AN549" s="75">
        <f>IF(Observaciones!$F548&gt;0.05*Constantes!$F$18,((Observaciones!$F548-0.05*Constantes!$F$18)^2)/(Observaciones!$F548+0.95*Constantes!$F$18),0)</f>
        <v>0</v>
      </c>
      <c r="AO549" s="75">
        <f>(AN549*Escenarios!$F$9*10000)/1000</f>
        <v>0</v>
      </c>
      <c r="AP549" s="75">
        <f>(Observaciones!$F548*Constantes!$F$28)/1000</f>
        <v>0</v>
      </c>
      <c r="AQ549" s="75">
        <f>(AL549*Constantes!$F$28)/1000</f>
        <v>1.3907981886122385</v>
      </c>
      <c r="AR549" s="75">
        <f t="shared" si="95"/>
        <v>0</v>
      </c>
      <c r="AS549" s="75">
        <f>IF(AR549&gt;Constantes!$F$29,1000*((AR549-Constantes!$F$29)/(Escenarios!$F$9*10000)),0)</f>
        <v>0</v>
      </c>
      <c r="AT549" s="75">
        <f>AQ549*1000/Escenarios!$F$9/10000+AM549</f>
        <v>-8.5026966700124662E-5</v>
      </c>
      <c r="AU549" s="75">
        <f>MAX(0,AV548+Observaciones!$F548-AS549-Constantes!$D$13)</f>
        <v>0</v>
      </c>
      <c r="AV549" s="75">
        <f>AV548+Observaciones!$F548-AS549-AT549-AU549-AW548</f>
        <v>7.4965017477867946</v>
      </c>
      <c r="AW549" s="75">
        <f>MAX(0,(AV549-Constantes!$D$14)*(1-EXP(-Constantes!$D$22)))</f>
        <v>0</v>
      </c>
      <c r="AX549" s="75">
        <f t="shared" si="96"/>
        <v>178.73141772598339</v>
      </c>
      <c r="AY549" s="75">
        <f>MAX(0,(AX549-Constantes!$D$13)*(1-EXP(-Constantes!$D$23)))</f>
        <v>0.71652524126496264</v>
      </c>
      <c r="AZ549" s="75">
        <f t="shared" si="97"/>
        <v>0.71652524126496264</v>
      </c>
      <c r="BA549" s="75">
        <f>0.0526*AS549*Observaciones!$F548^1.218</f>
        <v>0</v>
      </c>
      <c r="BB549" s="75">
        <f>BA549*Constantes!$F$35</f>
        <v>0</v>
      </c>
      <c r="BC549" s="75">
        <f t="shared" si="98"/>
        <v>0</v>
      </c>
      <c r="BD549" s="15"/>
      <c r="BE549" s="74">
        <v>543</v>
      </c>
      <c r="BF549" s="75">
        <f>0.0526*Observaciones!$F548^2.218</f>
        <v>0</v>
      </c>
      <c r="BG549" s="75">
        <f>IF(Observaciones!$F548&gt;0.05*$BK$7,((Observaciones!$F548-0.05*$BK$7)^2)/(Observaciones!$F548+0.95*$BK$7),0)</f>
        <v>0</v>
      </c>
      <c r="BH549" s="75">
        <f>0.0526*BG549*Observaciones!$F548^1.218</f>
        <v>0</v>
      </c>
      <c r="BI549" s="28"/>
      <c r="BJ549" s="28"/>
      <c r="BK549" s="103"/>
      <c r="BL549" s="38"/>
    </row>
    <row r="550" spans="2:64" s="2" customFormat="1">
      <c r="B550" s="37"/>
      <c r="C550" s="74">
        <v>544</v>
      </c>
      <c r="D550" s="140">
        <f>ETo!$I549*((1-Constantes!$D$19)*ETo!$K549+ETo!$L549)</f>
        <v>1.4953976232637045</v>
      </c>
      <c r="E550" s="75">
        <f>MIN(D550*Constantes!$D$17,0.8*(H549+Observaciones!$F549-F550-G550-Constantes!$D$14))</f>
        <v>4.2124092658468728E-9</v>
      </c>
      <c r="F550" s="75">
        <f>IF(Observaciones!$F549&gt;0.05*Constantes!$D$18,((Observaciones!$F549-0.05*Constantes!$D$18)^2)/(Observaciones!$F549+0.95*Constantes!$D$18),0)</f>
        <v>0</v>
      </c>
      <c r="G550" s="75">
        <f>MAX(0,H549+Observaciones!$F549-F550-Constantes!$D$13)</f>
        <v>0</v>
      </c>
      <c r="H550" s="75">
        <f>H549+Observaciones!$F549-F550-E550-G550-I549</f>
        <v>7.5000000009806103</v>
      </c>
      <c r="I550" s="75">
        <f>MAX(0,(H550-Constantes!$D$14)*(1-EXP(-Constantes!$D$22)))</f>
        <v>1.3500351221581573E-11</v>
      </c>
      <c r="J550" s="75">
        <f t="shared" si="88"/>
        <v>170.19529771217492</v>
      </c>
      <c r="K550" s="75">
        <f>MAX(0,(J550-Constantes!$D$13)*(1-EXP(-Constantes!$D$23)))</f>
        <v>0.65756195331957168</v>
      </c>
      <c r="L550" s="75">
        <f t="shared" si="89"/>
        <v>0.65756195333307199</v>
      </c>
      <c r="M550" s="75">
        <f>0.0526*F550*Observaciones!$F549^1.218</f>
        <v>0</v>
      </c>
      <c r="N550" s="75">
        <f>M550*Constantes!$D$35</f>
        <v>0</v>
      </c>
      <c r="O550" s="75">
        <f t="shared" si="90"/>
        <v>0</v>
      </c>
      <c r="P550" s="15"/>
      <c r="Q550" s="74">
        <v>544</v>
      </c>
      <c r="R550" s="140">
        <f>ETo!$I549*((1-Constantes!$E$19)*ETo!$K549+ETo!$L549)</f>
        <v>1.4953976232637045</v>
      </c>
      <c r="S550" s="75">
        <f>MIN(R550*Constantes!$E$17,0.8*(AB549+Observaciones!$F549-Y550-AA550-Constantes!$D$14))</f>
        <v>-1.1500766653477969E-2</v>
      </c>
      <c r="T550" s="75">
        <f>IF(Observaciones!$F549&gt;0.05*Constantes!$E$18,((Observaciones!$F549-0.05*Constantes!$E$18)^2)/(Observaciones!$F549+0.95*Constantes!$E$18),0)</f>
        <v>0</v>
      </c>
      <c r="U550" s="75">
        <f>(T550*Escenarios!$E$9*10000)/1000</f>
        <v>0</v>
      </c>
      <c r="V550" s="75">
        <f>(Observaciones!$F549*Constantes!$E$28)/1000</f>
        <v>0</v>
      </c>
      <c r="W550" s="75">
        <f>(R550*Constantes!$E$28)/1000</f>
        <v>5.981590493054818</v>
      </c>
      <c r="X550" s="75">
        <f t="shared" si="91"/>
        <v>0</v>
      </c>
      <c r="Y550" s="75">
        <f>IF(X550&gt;Constantes!$E$29,1000*((X550-Constantes!$E$29)/(Escenarios!$E$9*10000)),0)</f>
        <v>0</v>
      </c>
      <c r="Z550" s="75">
        <f>W550*1000/Escenarios!$E$9/10000+S550</f>
        <v>4.6241433263166654E-4</v>
      </c>
      <c r="AA550" s="75">
        <f>MAX(0,AB549+Observaciones!$F549-Y550-Constantes!$D$13)</f>
        <v>0</v>
      </c>
      <c r="AB550" s="75">
        <f>AB549+Observaciones!$F549-Y550-Z550-AA550-AC549</f>
        <v>7.4851616273505206</v>
      </c>
      <c r="AC550" s="75">
        <f>MAX(0,(AB550-Constantes!$D$14)*(1-EXP(-Constantes!$D$22)))</f>
        <v>0</v>
      </c>
      <c r="AD550" s="75">
        <f t="shared" si="92"/>
        <v>176.56081168105638</v>
      </c>
      <c r="AE550" s="75">
        <f>MAX(0,(AD550-Constantes!$D$13)*(1-EXP(-Constantes!$D$23)))</f>
        <v>0.70153177010523182</v>
      </c>
      <c r="AF550" s="75">
        <f t="shared" si="93"/>
        <v>0.70153177010523182</v>
      </c>
      <c r="AG550" s="75">
        <f>0.0526*Y550*Observaciones!$F549^1.218</f>
        <v>0</v>
      </c>
      <c r="AH550" s="75">
        <f>AG550*Constantes!$E$35</f>
        <v>0</v>
      </c>
      <c r="AI550" s="75">
        <f t="shared" si="94"/>
        <v>0</v>
      </c>
      <c r="AJ550" s="15"/>
      <c r="AK550" s="74">
        <v>544</v>
      </c>
      <c r="AL550" s="140">
        <f>ETo!$I549*((1-Constantes!$F$19)*ETo!$K549+ETo!$L549)</f>
        <v>1.4557195024175329</v>
      </c>
      <c r="AM550" s="75">
        <f>MIN(AL550*Constantes!$F$17,0.8*(AV549+Observaciones!$F549-AS550-AU550-Constantes!$D$14))</f>
        <v>-2.7986017705643462E-3</v>
      </c>
      <c r="AN550" s="75">
        <f>IF(Observaciones!$F549&gt;0.05*Constantes!$F$18,((Observaciones!$F549-0.05*Constantes!$F$18)^2)/(Observaciones!$F549+0.95*Constantes!$F$18),0)</f>
        <v>0</v>
      </c>
      <c r="AO550" s="75">
        <f>(AN550*Escenarios!$F$9*10000)/1000</f>
        <v>0</v>
      </c>
      <c r="AP550" s="75">
        <f>(Observaciones!$F549*Constantes!$F$28)/1000</f>
        <v>0</v>
      </c>
      <c r="AQ550" s="75">
        <f>(AL550*Constantes!$F$28)/1000</f>
        <v>1.4557195024175329</v>
      </c>
      <c r="AR550" s="75">
        <f t="shared" si="95"/>
        <v>0</v>
      </c>
      <c r="AS550" s="75">
        <f>IF(AR550&gt;Constantes!$F$29,1000*((AR550-Constantes!$F$29)/(Escenarios!$F$9*10000)),0)</f>
        <v>0</v>
      </c>
      <c r="AT550" s="75">
        <f>AQ550*1000/Escenarios!$F$9/10000+AM550</f>
        <v>1.1283723427071932E-4</v>
      </c>
      <c r="AU550" s="75">
        <f>MAX(0,AV549+Observaciones!$F549-AS550-Constantes!$D$13)</f>
        <v>0</v>
      </c>
      <c r="AV550" s="75">
        <f>AV549+Observaciones!$F549-AS550-AT550-AU550-AW549</f>
        <v>7.4963889105525237</v>
      </c>
      <c r="AW550" s="75">
        <f>MAX(0,(AV550-Constantes!$D$14)*(1-EXP(-Constantes!$D$22)))</f>
        <v>0</v>
      </c>
      <c r="AX550" s="75">
        <f t="shared" si="96"/>
        <v>178.01489248471842</v>
      </c>
      <c r="AY550" s="75">
        <f>MAX(0,(AX550-Constantes!$D$13)*(1-EXP(-Constantes!$D$23)))</f>
        <v>0.7115758398914459</v>
      </c>
      <c r="AZ550" s="75">
        <f t="shared" si="97"/>
        <v>0.7115758398914459</v>
      </c>
      <c r="BA550" s="75">
        <f>0.0526*AS550*Observaciones!$F549^1.218</f>
        <v>0</v>
      </c>
      <c r="BB550" s="75">
        <f>BA550*Constantes!$F$35</f>
        <v>0</v>
      </c>
      <c r="BC550" s="75">
        <f t="shared" si="98"/>
        <v>0</v>
      </c>
      <c r="BD550" s="15"/>
      <c r="BE550" s="74">
        <v>544</v>
      </c>
      <c r="BF550" s="75">
        <f>0.0526*Observaciones!$F549^2.218</f>
        <v>0</v>
      </c>
      <c r="BG550" s="75">
        <f>IF(Observaciones!$F549&gt;0.05*$BK$7,((Observaciones!$F549-0.05*$BK$7)^2)/(Observaciones!$F549+0.95*$BK$7),0)</f>
        <v>0</v>
      </c>
      <c r="BH550" s="75">
        <f>0.0526*BG550*Observaciones!$F549^1.218</f>
        <v>0</v>
      </c>
      <c r="BI550" s="28"/>
      <c r="BJ550" s="28"/>
      <c r="BK550" s="103"/>
      <c r="BL550" s="38"/>
    </row>
    <row r="551" spans="2:64" s="2" customFormat="1">
      <c r="B551" s="37"/>
      <c r="C551" s="74">
        <v>545</v>
      </c>
      <c r="D551" s="140">
        <f>ETo!$I550*((1-Constantes!$D$19)*ETo!$K550+ETo!$L550)</f>
        <v>1.5110270965544792</v>
      </c>
      <c r="E551" s="75">
        <f>MIN(D551*Constantes!$D$17,0.8*(H550+Observaciones!$F550-F551-G551-Constantes!$D$14))</f>
        <v>7.8448820772791811E-10</v>
      </c>
      <c r="F551" s="75">
        <f>IF(Observaciones!$F550&gt;0.05*Constantes!$D$18,((Observaciones!$F550-0.05*Constantes!$D$18)^2)/(Observaciones!$F550+0.95*Constantes!$D$18),0)</f>
        <v>0</v>
      </c>
      <c r="G551" s="75">
        <f>MAX(0,H550+Observaciones!$F550-F551-Constantes!$D$13)</f>
        <v>0</v>
      </c>
      <c r="H551" s="75">
        <f>H550+Observaciones!$F550-F551-E551-G551-I550</f>
        <v>7.5000000001826219</v>
      </c>
      <c r="I551" s="75">
        <f>MAX(0,(H551-Constantes!$D$14)*(1-EXP(-Constantes!$D$22)))</f>
        <v>2.5142099054264486E-12</v>
      </c>
      <c r="J551" s="75">
        <f t="shared" si="88"/>
        <v>169.53773575885535</v>
      </c>
      <c r="K551" s="75">
        <f>MAX(0,(J551-Constantes!$D$13)*(1-EXP(-Constantes!$D$23)))</f>
        <v>0.65301984112658518</v>
      </c>
      <c r="L551" s="75">
        <f t="shared" si="89"/>
        <v>0.65301984112909939</v>
      </c>
      <c r="M551" s="75">
        <f>0.0526*F551*Observaciones!$F550^1.218</f>
        <v>0</v>
      </c>
      <c r="N551" s="75">
        <f>M551*Constantes!$D$35</f>
        <v>0</v>
      </c>
      <c r="O551" s="75">
        <f t="shared" si="90"/>
        <v>0</v>
      </c>
      <c r="P551" s="15"/>
      <c r="Q551" s="74">
        <v>545</v>
      </c>
      <c r="R551" s="140">
        <f>ETo!$I550*((1-Constantes!$E$19)*ETo!$K550+ETo!$L550)</f>
        <v>1.5110270965544792</v>
      </c>
      <c r="S551" s="75">
        <f>MIN(R551*Constantes!$E$17,0.8*(AB550+Observaciones!$F550-Y551-AA551-Constantes!$D$14))</f>
        <v>-1.1870698119583523E-2</v>
      </c>
      <c r="T551" s="75">
        <f>IF(Observaciones!$F550&gt;0.05*Constantes!$E$18,((Observaciones!$F550-0.05*Constantes!$E$18)^2)/(Observaciones!$F550+0.95*Constantes!$E$18),0)</f>
        <v>0</v>
      </c>
      <c r="U551" s="75">
        <f>(T551*Escenarios!$E$9*10000)/1000</f>
        <v>0</v>
      </c>
      <c r="V551" s="75">
        <f>(Observaciones!$F550*Constantes!$E$28)/1000</f>
        <v>0</v>
      </c>
      <c r="W551" s="75">
        <f>(R551*Constantes!$E$28)/1000</f>
        <v>6.0441083862179168</v>
      </c>
      <c r="X551" s="75">
        <f t="shared" si="91"/>
        <v>0</v>
      </c>
      <c r="Y551" s="75">
        <f>IF(X551&gt;Constantes!$E$29,1000*((X551-Constantes!$E$29)/(Escenarios!$E$9*10000)),0)</f>
        <v>0</v>
      </c>
      <c r="Z551" s="75">
        <f>W551*1000/Escenarios!$E$9/10000+S551</f>
        <v>2.1751865285231202E-4</v>
      </c>
      <c r="AA551" s="75">
        <f>MAX(0,AB550+Observaciones!$F550-Y551-Constantes!$D$13)</f>
        <v>0</v>
      </c>
      <c r="AB551" s="75">
        <f>AB550+Observaciones!$F550-Y551-Z551-AA551-AC550</f>
        <v>7.4849441086976682</v>
      </c>
      <c r="AC551" s="75">
        <f>MAX(0,(AB551-Constantes!$D$14)*(1-EXP(-Constantes!$D$22)))</f>
        <v>0</v>
      </c>
      <c r="AD551" s="75">
        <f t="shared" si="92"/>
        <v>175.85927991095116</v>
      </c>
      <c r="AE551" s="75">
        <f>MAX(0,(AD551-Constantes!$D$13)*(1-EXP(-Constantes!$D$23)))</f>
        <v>0.69668593620216579</v>
      </c>
      <c r="AF551" s="75">
        <f t="shared" si="93"/>
        <v>0.69668593620216579</v>
      </c>
      <c r="AG551" s="75">
        <f>0.0526*Y551*Observaciones!$F550^1.218</f>
        <v>0</v>
      </c>
      <c r="AH551" s="75">
        <f>AG551*Constantes!$E$35</f>
        <v>0</v>
      </c>
      <c r="AI551" s="75">
        <f t="shared" si="94"/>
        <v>0</v>
      </c>
      <c r="AJ551" s="15"/>
      <c r="AK551" s="74">
        <v>545</v>
      </c>
      <c r="AL551" s="140">
        <f>ETo!$I550*((1-Constantes!$F$19)*ETo!$K550+ETo!$L550)</f>
        <v>1.4709950919705819</v>
      </c>
      <c r="AM551" s="75">
        <f>MIN(AL551*Constantes!$F$17,0.8*(AV550+Observaciones!$F550-AS551-AU551-Constantes!$D$14))</f>
        <v>-2.8888715579810766E-3</v>
      </c>
      <c r="AN551" s="75">
        <f>IF(Observaciones!$F550&gt;0.05*Constantes!$F$18,((Observaciones!$F550-0.05*Constantes!$F$18)^2)/(Observaciones!$F550+0.95*Constantes!$F$18),0)</f>
        <v>0</v>
      </c>
      <c r="AO551" s="75">
        <f>(AN551*Escenarios!$F$9*10000)/1000</f>
        <v>0</v>
      </c>
      <c r="AP551" s="75">
        <f>(Observaciones!$F550*Constantes!$F$28)/1000</f>
        <v>0</v>
      </c>
      <c r="AQ551" s="75">
        <f>(AL551*Constantes!$F$28)/1000</f>
        <v>1.4709950919705819</v>
      </c>
      <c r="AR551" s="75">
        <f t="shared" si="95"/>
        <v>0</v>
      </c>
      <c r="AS551" s="75">
        <f>IF(AR551&gt;Constantes!$F$29,1000*((AR551-Constantes!$F$29)/(Escenarios!$F$9*10000)),0)</f>
        <v>0</v>
      </c>
      <c r="AT551" s="75">
        <f>AQ551*1000/Escenarios!$F$9/10000+AM551</f>
        <v>5.3118625960087151E-5</v>
      </c>
      <c r="AU551" s="75">
        <f>MAX(0,AV550+Observaciones!$F550-AS551-Constantes!$D$13)</f>
        <v>0</v>
      </c>
      <c r="AV551" s="75">
        <f>AV550+Observaciones!$F550-AS551-AT551-AU551-AW550</f>
        <v>7.4963357919265636</v>
      </c>
      <c r="AW551" s="75">
        <f>MAX(0,(AV551-Constantes!$D$14)*(1-EXP(-Constantes!$D$22)))</f>
        <v>0</v>
      </c>
      <c r="AX551" s="75">
        <f t="shared" si="96"/>
        <v>177.30331664482696</v>
      </c>
      <c r="AY551" s="75">
        <f>MAX(0,(AX551-Constantes!$D$13)*(1-EXP(-Constantes!$D$23)))</f>
        <v>0.70666062653050066</v>
      </c>
      <c r="AZ551" s="75">
        <f t="shared" si="97"/>
        <v>0.70666062653050066</v>
      </c>
      <c r="BA551" s="75">
        <f>0.0526*AS551*Observaciones!$F550^1.218</f>
        <v>0</v>
      </c>
      <c r="BB551" s="75">
        <f>BA551*Constantes!$F$35</f>
        <v>0</v>
      </c>
      <c r="BC551" s="75">
        <f t="shared" si="98"/>
        <v>0</v>
      </c>
      <c r="BD551" s="15"/>
      <c r="BE551" s="74">
        <v>545</v>
      </c>
      <c r="BF551" s="75">
        <f>0.0526*Observaciones!$F550^2.218</f>
        <v>0</v>
      </c>
      <c r="BG551" s="75">
        <f>IF(Observaciones!$F550&gt;0.05*$BK$7,((Observaciones!$F550-0.05*$BK$7)^2)/(Observaciones!$F550+0.95*$BK$7),0)</f>
        <v>0</v>
      </c>
      <c r="BH551" s="75">
        <f>0.0526*BG551*Observaciones!$F550^1.218</f>
        <v>0</v>
      </c>
      <c r="BI551" s="28"/>
      <c r="BJ551" s="28"/>
      <c r="BK551" s="103"/>
      <c r="BL551" s="38"/>
    </row>
    <row r="552" spans="2:64" s="2" customFormat="1">
      <c r="B552" s="37"/>
      <c r="C552" s="74">
        <v>546</v>
      </c>
      <c r="D552" s="140">
        <f>ETo!$I551*((1-Constantes!$D$19)*ETo!$K551+ETo!$L551)</f>
        <v>1.4577938081717099</v>
      </c>
      <c r="E552" s="75">
        <f>MIN(D552*Constantes!$D$17,0.8*(H551+Observaciones!$F551-F552-G552-Constantes!$D$14))</f>
        <v>1.4609753407057725E-10</v>
      </c>
      <c r="F552" s="75">
        <f>IF(Observaciones!$F551&gt;0.05*Constantes!$D$18,((Observaciones!$F551-0.05*Constantes!$D$18)^2)/(Observaciones!$F551+0.95*Constantes!$D$18),0)</f>
        <v>0</v>
      </c>
      <c r="G552" s="75">
        <f>MAX(0,H551+Observaciones!$F551-F552-Constantes!$D$13)</f>
        <v>0</v>
      </c>
      <c r="H552" s="75">
        <f>H551+Observaciones!$F551-F552-E552-G552-I551</f>
        <v>7.5000000000340101</v>
      </c>
      <c r="I552" s="75">
        <f>MAX(0,(H552-Constantes!$D$14)*(1-EXP(-Constantes!$D$22)))</f>
        <v>4.6822748304390542E-13</v>
      </c>
      <c r="J552" s="75">
        <f t="shared" si="88"/>
        <v>168.88471591772876</v>
      </c>
      <c r="K552" s="75">
        <f>MAX(0,(J552-Constantes!$D$13)*(1-EXP(-Constantes!$D$23)))</f>
        <v>0.64850910359429714</v>
      </c>
      <c r="L552" s="75">
        <f t="shared" si="89"/>
        <v>0.64850910359476532</v>
      </c>
      <c r="M552" s="75">
        <f>0.0526*F552*Observaciones!$F551^1.218</f>
        <v>0</v>
      </c>
      <c r="N552" s="75">
        <f>M552*Constantes!$D$35</f>
        <v>0</v>
      </c>
      <c r="O552" s="75">
        <f t="shared" si="90"/>
        <v>0</v>
      </c>
      <c r="P552" s="15"/>
      <c r="Q552" s="74">
        <v>546</v>
      </c>
      <c r="R552" s="140">
        <f>ETo!$I551*((1-Constantes!$E$19)*ETo!$K551+ETo!$L551)</f>
        <v>1.4577938081717099</v>
      </c>
      <c r="S552" s="75">
        <f>MIN(R552*Constantes!$E$17,0.8*(AB551+Observaciones!$F551-Y552-AA552-Constantes!$D$14))</f>
        <v>-1.2044713041865407E-2</v>
      </c>
      <c r="T552" s="75">
        <f>IF(Observaciones!$F551&gt;0.05*Constantes!$E$18,((Observaciones!$F551-0.05*Constantes!$E$18)^2)/(Observaciones!$F551+0.95*Constantes!$E$18),0)</f>
        <v>0</v>
      </c>
      <c r="U552" s="75">
        <f>(T552*Escenarios!$E$9*10000)/1000</f>
        <v>0</v>
      </c>
      <c r="V552" s="75">
        <f>(Observaciones!$F551*Constantes!$E$28)/1000</f>
        <v>0</v>
      </c>
      <c r="W552" s="75">
        <f>(R552*Constantes!$E$28)/1000</f>
        <v>5.8311752326868396</v>
      </c>
      <c r="X552" s="75">
        <f t="shared" si="91"/>
        <v>0</v>
      </c>
      <c r="Y552" s="75">
        <f>IF(X552&gt;Constantes!$E$29,1000*((X552-Constantes!$E$29)/(Escenarios!$E$9*10000)),0)</f>
        <v>0</v>
      </c>
      <c r="Z552" s="75">
        <f>W552*1000/Escenarios!$E$9/10000+S552</f>
        <v>-3.8236257649172656E-4</v>
      </c>
      <c r="AA552" s="75">
        <f>MAX(0,AB551+Observaciones!$F551-Y552-Constantes!$D$13)</f>
        <v>0</v>
      </c>
      <c r="AB552" s="75">
        <f>AB551+Observaciones!$F551-Y552-Z552-AA552-AC551</f>
        <v>7.4853264712741598</v>
      </c>
      <c r="AC552" s="75">
        <f>MAX(0,(AB552-Constantes!$D$14)*(1-EXP(-Constantes!$D$22)))</f>
        <v>0</v>
      </c>
      <c r="AD552" s="75">
        <f t="shared" si="92"/>
        <v>175.162593974749</v>
      </c>
      <c r="AE552" s="75">
        <f>MAX(0,(AD552-Constantes!$D$13)*(1-EXP(-Constantes!$D$23)))</f>
        <v>0.69187357491889645</v>
      </c>
      <c r="AF552" s="75">
        <f t="shared" si="93"/>
        <v>0.69187357491889645</v>
      </c>
      <c r="AG552" s="75">
        <f>0.0526*Y552*Observaciones!$F551^1.218</f>
        <v>0</v>
      </c>
      <c r="AH552" s="75">
        <f>AG552*Constantes!$E$35</f>
        <v>0</v>
      </c>
      <c r="AI552" s="75">
        <f t="shared" si="94"/>
        <v>0</v>
      </c>
      <c r="AJ552" s="15"/>
      <c r="AK552" s="74">
        <v>546</v>
      </c>
      <c r="AL552" s="140">
        <f>ETo!$I551*((1-Constantes!$F$19)*ETo!$K551+ETo!$L551)</f>
        <v>1.4190473115562503</v>
      </c>
      <c r="AM552" s="75">
        <f>MIN(AL552*Constantes!$F$17,0.8*(AV551+Observaciones!$F551-AS552-AU552-Constantes!$D$14))</f>
        <v>-2.9313664587490964E-3</v>
      </c>
      <c r="AN552" s="75">
        <f>IF(Observaciones!$F551&gt;0.05*Constantes!$F$18,((Observaciones!$F551-0.05*Constantes!$F$18)^2)/(Observaciones!$F551+0.95*Constantes!$F$18),0)</f>
        <v>0</v>
      </c>
      <c r="AO552" s="75">
        <f>(AN552*Escenarios!$F$9*10000)/1000</f>
        <v>0</v>
      </c>
      <c r="AP552" s="75">
        <f>(Observaciones!$F551*Constantes!$F$28)/1000</f>
        <v>0</v>
      </c>
      <c r="AQ552" s="75">
        <f>(AL552*Constantes!$F$28)/1000</f>
        <v>1.4190473115562503</v>
      </c>
      <c r="AR552" s="75">
        <f t="shared" si="95"/>
        <v>0</v>
      </c>
      <c r="AS552" s="75">
        <f>IF(AR552&gt;Constantes!$F$29,1000*((AR552-Constantes!$F$29)/(Escenarios!$F$9*10000)),0)</f>
        <v>0</v>
      </c>
      <c r="AT552" s="75">
        <f>AQ552*1000/Escenarios!$F$9/10000+AM552</f>
        <v>-9.3271835636595316E-5</v>
      </c>
      <c r="AU552" s="75">
        <f>MAX(0,AV551+Observaciones!$F551-AS552-Constantes!$D$13)</f>
        <v>0</v>
      </c>
      <c r="AV552" s="75">
        <f>AV551+Observaciones!$F551-AS552-AT552-AU552-AW551</f>
        <v>7.4964290637622</v>
      </c>
      <c r="AW552" s="75">
        <f>MAX(0,(AV552-Constantes!$D$14)*(1-EXP(-Constantes!$D$22)))</f>
        <v>0</v>
      </c>
      <c r="AX552" s="75">
        <f t="shared" si="96"/>
        <v>176.59665601829647</v>
      </c>
      <c r="AY552" s="75">
        <f>MAX(0,(AX552-Constantes!$D$13)*(1-EXP(-Constantes!$D$23)))</f>
        <v>0.7017793650282742</v>
      </c>
      <c r="AZ552" s="75">
        <f t="shared" si="97"/>
        <v>0.7017793650282742</v>
      </c>
      <c r="BA552" s="75">
        <f>0.0526*AS552*Observaciones!$F551^1.218</f>
        <v>0</v>
      </c>
      <c r="BB552" s="75">
        <f>BA552*Constantes!$F$35</f>
        <v>0</v>
      </c>
      <c r="BC552" s="75">
        <f t="shared" si="98"/>
        <v>0</v>
      </c>
      <c r="BD552" s="15"/>
      <c r="BE552" s="74">
        <v>546</v>
      </c>
      <c r="BF552" s="75">
        <f>0.0526*Observaciones!$F551^2.218</f>
        <v>0</v>
      </c>
      <c r="BG552" s="75">
        <f>IF(Observaciones!$F551&gt;0.05*$BK$7,((Observaciones!$F551-0.05*$BK$7)^2)/(Observaciones!$F551+0.95*$BK$7),0)</f>
        <v>0</v>
      </c>
      <c r="BH552" s="75">
        <f>0.0526*BG552*Observaciones!$F551^1.218</f>
        <v>0</v>
      </c>
      <c r="BI552" s="28"/>
      <c r="BJ552" s="28"/>
      <c r="BK552" s="103"/>
      <c r="BL552" s="38"/>
    </row>
    <row r="553" spans="2:64" s="2" customFormat="1">
      <c r="B553" s="37"/>
      <c r="C553" s="74">
        <v>547</v>
      </c>
      <c r="D553" s="140">
        <f>ETo!$I552*((1-Constantes!$D$19)*ETo!$K552+ETo!$L552)</f>
        <v>1.4945116242394698</v>
      </c>
      <c r="E553" s="75">
        <f>MIN(D553*Constantes!$D$17,0.8*(H552+Observaciones!$F552-F553-G553-Constantes!$D$14))</f>
        <v>2.7208102437725758E-11</v>
      </c>
      <c r="F553" s="75">
        <f>IF(Observaciones!$F552&gt;0.05*Constantes!$D$18,((Observaciones!$F552-0.05*Constantes!$D$18)^2)/(Observaciones!$F552+0.95*Constantes!$D$18),0)</f>
        <v>0</v>
      </c>
      <c r="G553" s="75">
        <f>MAX(0,H552+Observaciones!$F552-F553-Constantes!$D$13)</f>
        <v>0</v>
      </c>
      <c r="H553" s="75">
        <f>H552+Observaciones!$F552-F553-E553-G553-I552</f>
        <v>7.5000000000063336</v>
      </c>
      <c r="I553" s="75">
        <f>MAX(0,(H553-Constantes!$D$14)*(1-EXP(-Constantes!$D$22)))</f>
        <v>8.7196547100858915E-14</v>
      </c>
      <c r="J553" s="75">
        <f t="shared" si="88"/>
        <v>168.23620681413445</v>
      </c>
      <c r="K553" s="75">
        <f>MAX(0,(J553-Constantes!$D$13)*(1-EXP(-Constantes!$D$23)))</f>
        <v>0.64402952400209568</v>
      </c>
      <c r="L553" s="75">
        <f t="shared" si="89"/>
        <v>0.64402952400218283</v>
      </c>
      <c r="M553" s="75">
        <f>0.0526*F553*Observaciones!$F552^1.218</f>
        <v>0</v>
      </c>
      <c r="N553" s="75">
        <f>M553*Constantes!$D$35</f>
        <v>0</v>
      </c>
      <c r="O553" s="75">
        <f t="shared" si="90"/>
        <v>0</v>
      </c>
      <c r="P553" s="15"/>
      <c r="Q553" s="74">
        <v>547</v>
      </c>
      <c r="R553" s="140">
        <f>ETo!$I552*((1-Constantes!$E$19)*ETo!$K552+ETo!$L552)</f>
        <v>1.4945116242394698</v>
      </c>
      <c r="S553" s="75">
        <f>MIN(R553*Constantes!$E$17,0.8*(AB552+Observaciones!$F552-Y553-AA553-Constantes!$D$14))</f>
        <v>-1.1738822980672126E-2</v>
      </c>
      <c r="T553" s="75">
        <f>IF(Observaciones!$F552&gt;0.05*Constantes!$E$18,((Observaciones!$F552-0.05*Constantes!$E$18)^2)/(Observaciones!$F552+0.95*Constantes!$E$18),0)</f>
        <v>0</v>
      </c>
      <c r="U553" s="75">
        <f>(T553*Escenarios!$E$9*10000)/1000</f>
        <v>0</v>
      </c>
      <c r="V553" s="75">
        <f>(Observaciones!$F552*Constantes!$E$28)/1000</f>
        <v>0</v>
      </c>
      <c r="W553" s="75">
        <f>(R553*Constantes!$E$28)/1000</f>
        <v>5.9780464969578793</v>
      </c>
      <c r="X553" s="75">
        <f t="shared" si="91"/>
        <v>0</v>
      </c>
      <c r="Y553" s="75">
        <f>IF(X553&gt;Constantes!$E$29,1000*((X553-Constantes!$E$29)/(Escenarios!$E$9*10000)),0)</f>
        <v>0</v>
      </c>
      <c r="Z553" s="75">
        <f>W553*1000/Escenarios!$E$9/10000+S553</f>
        <v>2.1727001324363046E-4</v>
      </c>
      <c r="AA553" s="75">
        <f>MAX(0,AB552+Observaciones!$F552-Y553-Constantes!$D$13)</f>
        <v>0</v>
      </c>
      <c r="AB553" s="75">
        <f>AB552+Observaciones!$F552-Y553-Z553-AA553-AC552</f>
        <v>7.4851092012609159</v>
      </c>
      <c r="AC553" s="75">
        <f>MAX(0,(AB553-Constantes!$D$14)*(1-EXP(-Constantes!$D$22)))</f>
        <v>0</v>
      </c>
      <c r="AD553" s="75">
        <f t="shared" si="92"/>
        <v>174.4707203998301</v>
      </c>
      <c r="AE553" s="75">
        <f>MAX(0,(AD553-Constantes!$D$13)*(1-EXP(-Constantes!$D$23)))</f>
        <v>0.68709445504314992</v>
      </c>
      <c r="AF553" s="75">
        <f t="shared" si="93"/>
        <v>0.68709445504314992</v>
      </c>
      <c r="AG553" s="75">
        <f>0.0526*Y553*Observaciones!$F552^1.218</f>
        <v>0</v>
      </c>
      <c r="AH553" s="75">
        <f>AG553*Constantes!$E$35</f>
        <v>0</v>
      </c>
      <c r="AI553" s="75">
        <f t="shared" si="94"/>
        <v>0</v>
      </c>
      <c r="AJ553" s="15"/>
      <c r="AK553" s="74">
        <v>547</v>
      </c>
      <c r="AL553" s="140">
        <f>ETo!$I552*((1-Constantes!$F$19)*ETo!$K552+ETo!$L552)</f>
        <v>1.454896784049053</v>
      </c>
      <c r="AM553" s="75">
        <f>MIN(AL553*Constantes!$F$17,0.8*(AV552+Observaciones!$F552-AS553-AU553-Constantes!$D$14))</f>
        <v>-2.8567489902400212E-3</v>
      </c>
      <c r="AN553" s="75">
        <f>IF(Observaciones!$F552&gt;0.05*Constantes!$F$18,((Observaciones!$F552-0.05*Constantes!$F$18)^2)/(Observaciones!$F552+0.95*Constantes!$F$18),0)</f>
        <v>0</v>
      </c>
      <c r="AO553" s="75">
        <f>(AN553*Escenarios!$F$9*10000)/1000</f>
        <v>0</v>
      </c>
      <c r="AP553" s="75">
        <f>(Observaciones!$F552*Constantes!$F$28)/1000</f>
        <v>0</v>
      </c>
      <c r="AQ553" s="75">
        <f>(AL553*Constantes!$F$28)/1000</f>
        <v>1.454896784049053</v>
      </c>
      <c r="AR553" s="75">
        <f t="shared" si="95"/>
        <v>0</v>
      </c>
      <c r="AS553" s="75">
        <f>IF(AR553&gt;Constantes!$F$29,1000*((AR553-Constantes!$F$29)/(Escenarios!$F$9*10000)),0)</f>
        <v>0</v>
      </c>
      <c r="AT553" s="75">
        <f>AQ553*1000/Escenarios!$F$9/10000+AM553</f>
        <v>5.3044577858084654E-5</v>
      </c>
      <c r="AU553" s="75">
        <f>MAX(0,AV552+Observaciones!$F552-AS553-Constantes!$D$13)</f>
        <v>0</v>
      </c>
      <c r="AV553" s="75">
        <f>AV552+Observaciones!$F552-AS553-AT553-AU553-AW552</f>
        <v>7.4963760191843418</v>
      </c>
      <c r="AW553" s="75">
        <f>MAX(0,(AV553-Constantes!$D$14)*(1-EXP(-Constantes!$D$22)))</f>
        <v>0</v>
      </c>
      <c r="AX553" s="75">
        <f t="shared" si="96"/>
        <v>175.8948766532682</v>
      </c>
      <c r="AY553" s="75">
        <f>MAX(0,(AX553-Constantes!$D$13)*(1-EXP(-Constantes!$D$23)))</f>
        <v>0.69693182086214744</v>
      </c>
      <c r="AZ553" s="75">
        <f t="shared" si="97"/>
        <v>0.69693182086214744</v>
      </c>
      <c r="BA553" s="75">
        <f>0.0526*AS553*Observaciones!$F552^1.218</f>
        <v>0</v>
      </c>
      <c r="BB553" s="75">
        <f>BA553*Constantes!$F$35</f>
        <v>0</v>
      </c>
      <c r="BC553" s="75">
        <f t="shared" si="98"/>
        <v>0</v>
      </c>
      <c r="BD553" s="15"/>
      <c r="BE553" s="74">
        <v>547</v>
      </c>
      <c r="BF553" s="75">
        <f>0.0526*Observaciones!$F552^2.218</f>
        <v>0</v>
      </c>
      <c r="BG553" s="75">
        <f>IF(Observaciones!$F552&gt;0.05*$BK$7,((Observaciones!$F552-0.05*$BK$7)^2)/(Observaciones!$F552+0.95*$BK$7),0)</f>
        <v>0</v>
      </c>
      <c r="BH553" s="75">
        <f>0.0526*BG553*Observaciones!$F552^1.218</f>
        <v>0</v>
      </c>
      <c r="BI553" s="28"/>
      <c r="BJ553" s="28"/>
      <c r="BK553" s="103"/>
      <c r="BL553" s="38"/>
    </row>
    <row r="554" spans="2:64" s="2" customFormat="1">
      <c r="B554" s="37"/>
      <c r="C554" s="74">
        <v>548</v>
      </c>
      <c r="D554" s="140">
        <f>ETo!$I553*((1-Constantes!$D$19)*ETo!$K553+ETo!$L553)</f>
        <v>1.5022760223750227</v>
      </c>
      <c r="E554" s="75">
        <f>MIN(D554*Constantes!$D$17,0.8*(H553+Observaciones!$F553-F554-G554-Constantes!$D$14))</f>
        <v>5.0668802487052746E-12</v>
      </c>
      <c r="F554" s="75">
        <f>IF(Observaciones!$F553&gt;0.05*Constantes!$D$18,((Observaciones!$F553-0.05*Constantes!$D$18)^2)/(Observaciones!$F553+0.95*Constantes!$D$18),0)</f>
        <v>0</v>
      </c>
      <c r="G554" s="75">
        <f>MAX(0,H553+Observaciones!$F553-F554-Constantes!$D$13)</f>
        <v>0</v>
      </c>
      <c r="H554" s="75">
        <f>H553+Observaciones!$F553-F554-E554-G554-I553</f>
        <v>7.5000000000011795</v>
      </c>
      <c r="I554" s="75">
        <f>MAX(0,(H554-Constantes!$D$14)*(1-EXP(-Constantes!$D$22)))</f>
        <v>1.6238538010088436E-14</v>
      </c>
      <c r="J554" s="75">
        <f t="shared" si="88"/>
        <v>167.59217729013235</v>
      </c>
      <c r="K554" s="75">
        <f>MAX(0,(J554-Constantes!$D$13)*(1-EXP(-Constantes!$D$23)))</f>
        <v>0.63958088712636763</v>
      </c>
      <c r="L554" s="75">
        <f t="shared" si="89"/>
        <v>0.63958088712638383</v>
      </c>
      <c r="M554" s="75">
        <f>0.0526*F554*Observaciones!$F553^1.218</f>
        <v>0</v>
      </c>
      <c r="N554" s="75">
        <f>M554*Constantes!$D$35</f>
        <v>0</v>
      </c>
      <c r="O554" s="75">
        <f t="shared" si="90"/>
        <v>0</v>
      </c>
      <c r="P554" s="15"/>
      <c r="Q554" s="74">
        <v>548</v>
      </c>
      <c r="R554" s="140">
        <f>ETo!$I553*((1-Constantes!$E$19)*ETo!$K553+ETo!$L553)</f>
        <v>1.5022760223750227</v>
      </c>
      <c r="S554" s="75">
        <f>MIN(R554*Constantes!$E$17,0.8*(AB553+Observaciones!$F553-Y554-AA554-Constantes!$D$14))</f>
        <v>-1.1912638991267245E-2</v>
      </c>
      <c r="T554" s="75">
        <f>IF(Observaciones!$F553&gt;0.05*Constantes!$E$18,((Observaciones!$F553-0.05*Constantes!$E$18)^2)/(Observaciones!$F553+0.95*Constantes!$E$18),0)</f>
        <v>0</v>
      </c>
      <c r="U554" s="75">
        <f>(T554*Escenarios!$E$9*10000)/1000</f>
        <v>0</v>
      </c>
      <c r="V554" s="75">
        <f>(Observaciones!$F553*Constantes!$E$28)/1000</f>
        <v>0</v>
      </c>
      <c r="W554" s="75">
        <f>(R554*Constantes!$E$28)/1000</f>
        <v>6.0091040895000907</v>
      </c>
      <c r="X554" s="75">
        <f t="shared" si="91"/>
        <v>0</v>
      </c>
      <c r="Y554" s="75">
        <f>IF(X554&gt;Constantes!$E$29,1000*((X554-Constantes!$E$29)/(Escenarios!$E$9*10000)),0)</f>
        <v>0</v>
      </c>
      <c r="Z554" s="75">
        <f>W554*1000/Escenarios!$E$9/10000+S554</f>
        <v>1.0556918773293664E-4</v>
      </c>
      <c r="AA554" s="75">
        <f>MAX(0,AB553+Observaciones!$F553-Y554-Constantes!$D$13)</f>
        <v>0</v>
      </c>
      <c r="AB554" s="75">
        <f>AB553+Observaciones!$F553-Y554-Z554-AA554-AC553</f>
        <v>7.485003632073183</v>
      </c>
      <c r="AC554" s="75">
        <f>MAX(0,(AB554-Constantes!$D$14)*(1-EXP(-Constantes!$D$22)))</f>
        <v>0</v>
      </c>
      <c r="AD554" s="75">
        <f t="shared" si="92"/>
        <v>173.78362594478696</v>
      </c>
      <c r="AE554" s="75">
        <f>MAX(0,(AD554-Constantes!$D$13)*(1-EXP(-Constantes!$D$23)))</f>
        <v>0.68234834695975211</v>
      </c>
      <c r="AF554" s="75">
        <f t="shared" si="93"/>
        <v>0.68234834695975211</v>
      </c>
      <c r="AG554" s="75">
        <f>0.0526*Y554*Observaciones!$F553^1.218</f>
        <v>0</v>
      </c>
      <c r="AH554" s="75">
        <f>AG554*Constantes!$E$35</f>
        <v>0</v>
      </c>
      <c r="AI554" s="75">
        <f t="shared" si="94"/>
        <v>0</v>
      </c>
      <c r="AJ554" s="15"/>
      <c r="AK554" s="74">
        <v>548</v>
      </c>
      <c r="AL554" s="140">
        <f>ETo!$I553*((1-Constantes!$F$19)*ETo!$K553+ETo!$L553)</f>
        <v>1.4624955752460027</v>
      </c>
      <c r="AM554" s="75">
        <f>MIN(AL554*Constantes!$F$17,0.8*(AV553+Observaciones!$F553-AS554-AU554-Constantes!$D$14))</f>
        <v>-2.8991846525265432E-3</v>
      </c>
      <c r="AN554" s="75">
        <f>IF(Observaciones!$F553&gt;0.05*Constantes!$F$18,((Observaciones!$F553-0.05*Constantes!$F$18)^2)/(Observaciones!$F553+0.95*Constantes!$F$18),0)</f>
        <v>0</v>
      </c>
      <c r="AO554" s="75">
        <f>(AN554*Escenarios!$F$9*10000)/1000</f>
        <v>0</v>
      </c>
      <c r="AP554" s="75">
        <f>(Observaciones!$F553*Constantes!$F$28)/1000</f>
        <v>0</v>
      </c>
      <c r="AQ554" s="75">
        <f>(AL554*Constantes!$F$28)/1000</f>
        <v>1.4624955752460027</v>
      </c>
      <c r="AR554" s="75">
        <f t="shared" si="95"/>
        <v>0</v>
      </c>
      <c r="AS554" s="75">
        <f>IF(AR554&gt;Constantes!$F$29,1000*((AR554-Constantes!$F$29)/(Escenarios!$F$9*10000)),0)</f>
        <v>0</v>
      </c>
      <c r="AT554" s="75">
        <f>AQ554*1000/Escenarios!$F$9/10000+AM554</f>
        <v>2.5806497965462447E-5</v>
      </c>
      <c r="AU554" s="75">
        <f>MAX(0,AV553+Observaciones!$F553-AS554-Constantes!$D$13)</f>
        <v>0</v>
      </c>
      <c r="AV554" s="75">
        <f>AV553+Observaciones!$F553-AS554-AT554-AU554-AW553</f>
        <v>7.4963502126863766</v>
      </c>
      <c r="AW554" s="75">
        <f>MAX(0,(AV554-Constantes!$D$14)*(1-EXP(-Constantes!$D$22)))</f>
        <v>0</v>
      </c>
      <c r="AX554" s="75">
        <f t="shared" si="96"/>
        <v>175.19794483240605</v>
      </c>
      <c r="AY554" s="75">
        <f>MAX(0,(AX554-Constantes!$D$13)*(1-EXP(-Constantes!$D$23)))</f>
        <v>0.69211776112946721</v>
      </c>
      <c r="AZ554" s="75">
        <f t="shared" si="97"/>
        <v>0.69211776112946721</v>
      </c>
      <c r="BA554" s="75">
        <f>0.0526*AS554*Observaciones!$F553^1.218</f>
        <v>0</v>
      </c>
      <c r="BB554" s="75">
        <f>BA554*Constantes!$F$35</f>
        <v>0</v>
      </c>
      <c r="BC554" s="75">
        <f t="shared" si="98"/>
        <v>0</v>
      </c>
      <c r="BD554" s="15"/>
      <c r="BE554" s="74">
        <v>548</v>
      </c>
      <c r="BF554" s="75">
        <f>0.0526*Observaciones!$F553^2.218</f>
        <v>0</v>
      </c>
      <c r="BG554" s="75">
        <f>IF(Observaciones!$F553&gt;0.05*$BK$7,((Observaciones!$F553-0.05*$BK$7)^2)/(Observaciones!$F553+0.95*$BK$7),0)</f>
        <v>0</v>
      </c>
      <c r="BH554" s="75">
        <f>0.0526*BG554*Observaciones!$F553^1.218</f>
        <v>0</v>
      </c>
      <c r="BI554" s="28"/>
      <c r="BJ554" s="28"/>
      <c r="BK554" s="103"/>
      <c r="BL554" s="38"/>
    </row>
    <row r="555" spans="2:64" s="2" customFormat="1">
      <c r="B555" s="37"/>
      <c r="C555" s="74">
        <v>549</v>
      </c>
      <c r="D555" s="140">
        <f>ETo!$I554*((1-Constantes!$D$19)*ETo!$K554+ETo!$L554)</f>
        <v>1.4739095404290903</v>
      </c>
      <c r="E555" s="75">
        <f>MIN(D555*Constantes!$D$17,0.8*(H554+Observaciones!$F554-F555-G555-Constantes!$D$14))</f>
        <v>9.4360075308941313E-13</v>
      </c>
      <c r="F555" s="75">
        <f>IF(Observaciones!$F554&gt;0.05*Constantes!$D$18,((Observaciones!$F554-0.05*Constantes!$D$18)^2)/(Observaciones!$F554+0.95*Constantes!$D$18),0)</f>
        <v>0</v>
      </c>
      <c r="G555" s="75">
        <f>MAX(0,H554+Observaciones!$F554-F555-Constantes!$D$13)</f>
        <v>0</v>
      </c>
      <c r="H555" s="75">
        <f>H554+Observaciones!$F554-F555-E555-G555-I554</f>
        <v>7.5000000000002203</v>
      </c>
      <c r="I555" s="75">
        <f>MAX(0,(H555-Constantes!$D$14)*(1-EXP(-Constantes!$D$22)))</f>
        <v>3.0324980621249489E-15</v>
      </c>
      <c r="J555" s="75">
        <f t="shared" si="88"/>
        <v>166.952596403006</v>
      </c>
      <c r="K555" s="75">
        <f>MAX(0,(J555-Constantes!$D$13)*(1-EXP(-Constantes!$D$23)))</f>
        <v>0.63516297923015774</v>
      </c>
      <c r="L555" s="75">
        <f t="shared" si="89"/>
        <v>0.63516297923016074</v>
      </c>
      <c r="M555" s="75">
        <f>0.0526*F555*Observaciones!$F554^1.218</f>
        <v>0</v>
      </c>
      <c r="N555" s="75">
        <f>M555*Constantes!$D$35</f>
        <v>0</v>
      </c>
      <c r="O555" s="75">
        <f t="shared" si="90"/>
        <v>0</v>
      </c>
      <c r="P555" s="15"/>
      <c r="Q555" s="74">
        <v>549</v>
      </c>
      <c r="R555" s="140">
        <f>ETo!$I554*((1-Constantes!$E$19)*ETo!$K554+ETo!$L554)</f>
        <v>1.4739095404290903</v>
      </c>
      <c r="S555" s="75">
        <f>MIN(R555*Constantes!$E$17,0.8*(AB554+Observaciones!$F554-Y555-AA555-Constantes!$D$14))</f>
        <v>-1.1997094341453619E-2</v>
      </c>
      <c r="T555" s="75">
        <f>IF(Observaciones!$F554&gt;0.05*Constantes!$E$18,((Observaciones!$F554-0.05*Constantes!$E$18)^2)/(Observaciones!$F554+0.95*Constantes!$E$18),0)</f>
        <v>0</v>
      </c>
      <c r="U555" s="75">
        <f>(T555*Escenarios!$E$9*10000)/1000</f>
        <v>0</v>
      </c>
      <c r="V555" s="75">
        <f>(Observaciones!$F554*Constantes!$E$28)/1000</f>
        <v>0</v>
      </c>
      <c r="W555" s="75">
        <f>(R555*Constantes!$E$28)/1000</f>
        <v>5.8956381617163611</v>
      </c>
      <c r="X555" s="75">
        <f t="shared" si="91"/>
        <v>0</v>
      </c>
      <c r="Y555" s="75">
        <f>IF(X555&gt;Constantes!$E$29,1000*((X555-Constantes!$E$29)/(Escenarios!$E$9*10000)),0)</f>
        <v>0</v>
      </c>
      <c r="Z555" s="75">
        <f>W555*1000/Escenarios!$E$9/10000+S555</f>
        <v>-2.0581801802089551E-4</v>
      </c>
      <c r="AA555" s="75">
        <f>MAX(0,AB554+Observaciones!$F554-Y555-Constantes!$D$13)</f>
        <v>0</v>
      </c>
      <c r="AB555" s="75">
        <f>AB554+Observaciones!$F554-Y555-Z555-AA555-AC554</f>
        <v>7.4852094500912036</v>
      </c>
      <c r="AC555" s="75">
        <f>MAX(0,(AB555-Constantes!$D$14)*(1-EXP(-Constantes!$D$22)))</f>
        <v>0</v>
      </c>
      <c r="AD555" s="75">
        <f t="shared" si="92"/>
        <v>173.10127759782722</v>
      </c>
      <c r="AE555" s="75">
        <f>MAX(0,(AD555-Constantes!$D$13)*(1-EXP(-Constantes!$D$23)))</f>
        <v>0.67763502263959674</v>
      </c>
      <c r="AF555" s="75">
        <f t="shared" si="93"/>
        <v>0.67763502263959674</v>
      </c>
      <c r="AG555" s="75">
        <f>0.0526*Y555*Observaciones!$F554^1.218</f>
        <v>0</v>
      </c>
      <c r="AH555" s="75">
        <f>AG555*Constantes!$E$35</f>
        <v>0</v>
      </c>
      <c r="AI555" s="75">
        <f t="shared" si="94"/>
        <v>0</v>
      </c>
      <c r="AJ555" s="15"/>
      <c r="AK555" s="74">
        <v>549</v>
      </c>
      <c r="AL555" s="140">
        <f>ETo!$I554*((1-Constantes!$F$19)*ETo!$K554+ETo!$L554)</f>
        <v>1.4348283034097518</v>
      </c>
      <c r="AM555" s="75">
        <f>MIN(AL555*Constantes!$F$17,0.8*(AV554+Observaciones!$F554-AS555-AU555-Constantes!$D$14))</f>
        <v>-2.9198298508987365E-3</v>
      </c>
      <c r="AN555" s="75">
        <f>IF(Observaciones!$F554&gt;0.05*Constantes!$F$18,((Observaciones!$F554-0.05*Constantes!$F$18)^2)/(Observaciones!$F554+0.95*Constantes!$F$18),0)</f>
        <v>0</v>
      </c>
      <c r="AO555" s="75">
        <f>(AN555*Escenarios!$F$9*10000)/1000</f>
        <v>0</v>
      </c>
      <c r="AP555" s="75">
        <f>(Observaciones!$F554*Constantes!$F$28)/1000</f>
        <v>0</v>
      </c>
      <c r="AQ555" s="75">
        <f>(AL555*Constantes!$F$28)/1000</f>
        <v>1.4348283034097518</v>
      </c>
      <c r="AR555" s="75">
        <f t="shared" si="95"/>
        <v>0</v>
      </c>
      <c r="AS555" s="75">
        <f>IF(AR555&gt;Constantes!$F$29,1000*((AR555-Constantes!$F$29)/(Escenarios!$F$9*10000)),0)</f>
        <v>0</v>
      </c>
      <c r="AT555" s="75">
        <f>AQ555*1000/Escenarios!$F$9/10000+AM555</f>
        <v>-5.0173244079233098E-5</v>
      </c>
      <c r="AU555" s="75">
        <f>MAX(0,AV554+Observaciones!$F554-AS555-Constantes!$D$13)</f>
        <v>0</v>
      </c>
      <c r="AV555" s="75">
        <f>AV554+Observaciones!$F554-AS555-AT555-AU555-AW554</f>
        <v>7.496400385930456</v>
      </c>
      <c r="AW555" s="75">
        <f>MAX(0,(AV555-Constantes!$D$14)*(1-EXP(-Constantes!$D$22)))</f>
        <v>0</v>
      </c>
      <c r="AX555" s="75">
        <f t="shared" si="96"/>
        <v>174.50582707127657</v>
      </c>
      <c r="AY555" s="75">
        <f>MAX(0,(AX555-Constantes!$D$13)*(1-EXP(-Constantes!$D$23)))</f>
        <v>0.6873369545363569</v>
      </c>
      <c r="AZ555" s="75">
        <f t="shared" si="97"/>
        <v>0.6873369545363569</v>
      </c>
      <c r="BA555" s="75">
        <f>0.0526*AS555*Observaciones!$F554^1.218</f>
        <v>0</v>
      </c>
      <c r="BB555" s="75">
        <f>BA555*Constantes!$F$35</f>
        <v>0</v>
      </c>
      <c r="BC555" s="75">
        <f t="shared" si="98"/>
        <v>0</v>
      </c>
      <c r="BD555" s="15"/>
      <c r="BE555" s="74">
        <v>549</v>
      </c>
      <c r="BF555" s="75">
        <f>0.0526*Observaciones!$F554^2.218</f>
        <v>0</v>
      </c>
      <c r="BG555" s="75">
        <f>IF(Observaciones!$F554&gt;0.05*$BK$7,((Observaciones!$F554-0.05*$BK$7)^2)/(Observaciones!$F554+0.95*$BK$7),0)</f>
        <v>0</v>
      </c>
      <c r="BH555" s="75">
        <f>0.0526*BG555*Observaciones!$F554^1.218</f>
        <v>0</v>
      </c>
      <c r="BI555" s="28"/>
      <c r="BJ555" s="28"/>
      <c r="BK555" s="103"/>
      <c r="BL555" s="38"/>
    </row>
    <row r="556" spans="2:64" s="2" customFormat="1">
      <c r="B556" s="37"/>
      <c r="C556" s="74">
        <v>550</v>
      </c>
      <c r="D556" s="140">
        <f>ETo!$I555*((1-Constantes!$D$19)*ETo!$K555+ETo!$L555)</f>
        <v>1.5344769389122068</v>
      </c>
      <c r="E556" s="75">
        <f>MIN(D556*Constantes!$D$17,0.8*(H555+Observaciones!$F555-F556-G556-Constantes!$D$14))</f>
        <v>1.7621459846850485E-13</v>
      </c>
      <c r="F556" s="75">
        <f>IF(Observaciones!$F555&gt;0.05*Constantes!$D$18,((Observaciones!$F555-0.05*Constantes!$D$18)^2)/(Observaciones!$F555+0.95*Constantes!$D$18),0)</f>
        <v>0</v>
      </c>
      <c r="G556" s="75">
        <f>MAX(0,H555+Observaciones!$F555-F556-Constantes!$D$13)</f>
        <v>0</v>
      </c>
      <c r="H556" s="75">
        <f>H555+Observaciones!$F555-F556-E556-G556-I555</f>
        <v>7.5000000000000417</v>
      </c>
      <c r="I556" s="75">
        <f>MAX(0,(H556-Constantes!$D$14)*(1-EXP(-Constantes!$D$22)))</f>
        <v>5.7470729403174435E-16</v>
      </c>
      <c r="J556" s="75">
        <f t="shared" si="88"/>
        <v>166.31743342377584</v>
      </c>
      <c r="K556" s="75">
        <f>MAX(0,(J556-Constantes!$D$13)*(1-EXP(-Constantes!$D$23)))</f>
        <v>0.63077558805289957</v>
      </c>
      <c r="L556" s="75">
        <f t="shared" si="89"/>
        <v>0.63077558805290013</v>
      </c>
      <c r="M556" s="75">
        <f>0.0526*F556*Observaciones!$F555^1.218</f>
        <v>0</v>
      </c>
      <c r="N556" s="75">
        <f>M556*Constantes!$D$35</f>
        <v>0</v>
      </c>
      <c r="O556" s="75">
        <f t="shared" si="90"/>
        <v>0</v>
      </c>
      <c r="P556" s="15"/>
      <c r="Q556" s="74">
        <v>550</v>
      </c>
      <c r="R556" s="140">
        <f>ETo!$I555*((1-Constantes!$E$19)*ETo!$K555+ETo!$L555)</f>
        <v>1.5344769389122068</v>
      </c>
      <c r="S556" s="75">
        <f>MIN(R556*Constantes!$E$17,0.8*(AB555+Observaciones!$F555-Y556-AA556-Constantes!$D$14))</f>
        <v>-1.1832439927037086E-2</v>
      </c>
      <c r="T556" s="75">
        <f>IF(Observaciones!$F555&gt;0.05*Constantes!$E$18,((Observaciones!$F555-0.05*Constantes!$E$18)^2)/(Observaciones!$F555+0.95*Constantes!$E$18),0)</f>
        <v>0</v>
      </c>
      <c r="U556" s="75">
        <f>(T556*Escenarios!$E$9*10000)/1000</f>
        <v>0</v>
      </c>
      <c r="V556" s="75">
        <f>(Observaciones!$F555*Constantes!$E$28)/1000</f>
        <v>0</v>
      </c>
      <c r="W556" s="75">
        <f>(R556*Constantes!$E$28)/1000</f>
        <v>6.1379077556488273</v>
      </c>
      <c r="X556" s="75">
        <f t="shared" si="91"/>
        <v>0</v>
      </c>
      <c r="Y556" s="75">
        <f>IF(X556&gt;Constantes!$E$29,1000*((X556-Constantes!$E$29)/(Escenarios!$E$9*10000)),0)</f>
        <v>0</v>
      </c>
      <c r="Z556" s="75">
        <f>W556*1000/Escenarios!$E$9/10000+S556</f>
        <v>4.433755842605698E-4</v>
      </c>
      <c r="AA556" s="75">
        <f>MAX(0,AB555+Observaciones!$F555-Y556-Constantes!$D$13)</f>
        <v>0</v>
      </c>
      <c r="AB556" s="75">
        <f>AB555+Observaciones!$F555-Y556-Z556-AA556-AC555</f>
        <v>7.4847660745069433</v>
      </c>
      <c r="AC556" s="75">
        <f>MAX(0,(AB556-Constantes!$D$14)*(1-EXP(-Constantes!$D$22)))</f>
        <v>0</v>
      </c>
      <c r="AD556" s="75">
        <f t="shared" si="92"/>
        <v>172.42364257518761</v>
      </c>
      <c r="AE556" s="75">
        <f>MAX(0,(AD556-Constantes!$D$13)*(1-EXP(-Constantes!$D$23)))</f>
        <v>0.67295425562868938</v>
      </c>
      <c r="AF556" s="75">
        <f t="shared" si="93"/>
        <v>0.67295425562868938</v>
      </c>
      <c r="AG556" s="75">
        <f>0.0526*Y556*Observaciones!$F555^1.218</f>
        <v>0</v>
      </c>
      <c r="AH556" s="75">
        <f>AG556*Constantes!$E$35</f>
        <v>0</v>
      </c>
      <c r="AI556" s="75">
        <f t="shared" si="94"/>
        <v>0</v>
      </c>
      <c r="AJ556" s="15"/>
      <c r="AK556" s="74">
        <v>550</v>
      </c>
      <c r="AL556" s="140">
        <f>ETo!$I555*((1-Constantes!$F$19)*ETo!$K555+ETo!$L555)</f>
        <v>1.4939872572668842</v>
      </c>
      <c r="AM556" s="75">
        <f>MIN(AL556*Constantes!$F$17,0.8*(AV555+Observaciones!$F555-AS556-AU556-Constantes!$D$14))</f>
        <v>-2.8796912556352085E-3</v>
      </c>
      <c r="AN556" s="75">
        <f>IF(Observaciones!$F555&gt;0.05*Constantes!$F$18,((Observaciones!$F555-0.05*Constantes!$F$18)^2)/(Observaciones!$F555+0.95*Constantes!$F$18),0)</f>
        <v>0</v>
      </c>
      <c r="AO556" s="75">
        <f>(AN556*Escenarios!$F$9*10000)/1000</f>
        <v>0</v>
      </c>
      <c r="AP556" s="75">
        <f>(Observaciones!$F555*Constantes!$F$28)/1000</f>
        <v>0</v>
      </c>
      <c r="AQ556" s="75">
        <f>(AL556*Constantes!$F$28)/1000</f>
        <v>1.4939872572668842</v>
      </c>
      <c r="AR556" s="75">
        <f t="shared" si="95"/>
        <v>0</v>
      </c>
      <c r="AS556" s="75">
        <f>IF(AR556&gt;Constantes!$F$29,1000*((AR556-Constantes!$F$29)/(Escenarios!$F$9*10000)),0)</f>
        <v>0</v>
      </c>
      <c r="AT556" s="75">
        <f>AQ556*1000/Escenarios!$F$9/10000+AM556</f>
        <v>1.0828325889855996E-4</v>
      </c>
      <c r="AU556" s="75">
        <f>MAX(0,AV555+Observaciones!$F555-AS556-Constantes!$D$13)</f>
        <v>0</v>
      </c>
      <c r="AV556" s="75">
        <f>AV555+Observaciones!$F555-AS556-AT556-AU556-AW555</f>
        <v>7.496292102671557</v>
      </c>
      <c r="AW556" s="75">
        <f>MAX(0,(AV556-Constantes!$D$14)*(1-EXP(-Constantes!$D$22)))</f>
        <v>0</v>
      </c>
      <c r="AX556" s="75">
        <f t="shared" si="96"/>
        <v>173.81849011674021</v>
      </c>
      <c r="AY556" s="75">
        <f>MAX(0,(AX556-Constantes!$D$13)*(1-EXP(-Constantes!$D$23)))</f>
        <v>0.68258917138660313</v>
      </c>
      <c r="AZ556" s="75">
        <f t="shared" si="97"/>
        <v>0.68258917138660313</v>
      </c>
      <c r="BA556" s="75">
        <f>0.0526*AS556*Observaciones!$F555^1.218</f>
        <v>0</v>
      </c>
      <c r="BB556" s="75">
        <f>BA556*Constantes!$F$35</f>
        <v>0</v>
      </c>
      <c r="BC556" s="75">
        <f t="shared" si="98"/>
        <v>0</v>
      </c>
      <c r="BD556" s="15"/>
      <c r="BE556" s="74">
        <v>550</v>
      </c>
      <c r="BF556" s="75">
        <f>0.0526*Observaciones!$F555^2.218</f>
        <v>0</v>
      </c>
      <c r="BG556" s="75">
        <f>IF(Observaciones!$F555&gt;0.05*$BK$7,((Observaciones!$F555-0.05*$BK$7)^2)/(Observaciones!$F555+0.95*$BK$7),0)</f>
        <v>0</v>
      </c>
      <c r="BH556" s="75">
        <f>0.0526*BG556*Observaciones!$F555^1.218</f>
        <v>0</v>
      </c>
      <c r="BI556" s="28"/>
      <c r="BJ556" s="28"/>
      <c r="BK556" s="103"/>
      <c r="BL556" s="38"/>
    </row>
    <row r="557" spans="2:64" s="2" customFormat="1">
      <c r="B557" s="37"/>
      <c r="C557" s="74">
        <v>551</v>
      </c>
      <c r="D557" s="140">
        <f>ETo!$I556*((1-Constantes!$D$19)*ETo!$K556+ETo!$L556)</f>
        <v>1.5308541254293166</v>
      </c>
      <c r="E557" s="75">
        <f>MIN(D557*Constantes!$D$17,0.8*(H556+Observaciones!$F556-F557-G557-Constantes!$D$14))</f>
        <v>3.339550858072471E-14</v>
      </c>
      <c r="F557" s="75">
        <f>IF(Observaciones!$F556&gt;0.05*Constantes!$D$18,((Observaciones!$F556-0.05*Constantes!$D$18)^2)/(Observaciones!$F556+0.95*Constantes!$D$18),0)</f>
        <v>0</v>
      </c>
      <c r="G557" s="75">
        <f>MAX(0,H556+Observaciones!$F556-F557-Constantes!$D$13)</f>
        <v>0</v>
      </c>
      <c r="H557" s="75">
        <f>H556+Observaciones!$F556-F557-E557-G557-I556</f>
        <v>7.5000000000000071</v>
      </c>
      <c r="I557" s="75">
        <f>MAX(0,(H557-Constantes!$D$14)*(1-EXP(-Constantes!$D$22)))</f>
        <v>9.7822518133062869E-17</v>
      </c>
      <c r="J557" s="75">
        <f t="shared" si="88"/>
        <v>165.68665783572294</v>
      </c>
      <c r="K557" s="75">
        <f>MAX(0,(J557-Constantes!$D$13)*(1-EXP(-Constantes!$D$23)))</f>
        <v>0.62641850280021782</v>
      </c>
      <c r="L557" s="75">
        <f t="shared" si="89"/>
        <v>0.62641850280021794</v>
      </c>
      <c r="M557" s="75">
        <f>0.0526*F557*Observaciones!$F556^1.218</f>
        <v>0</v>
      </c>
      <c r="N557" s="75">
        <f>M557*Constantes!$D$35</f>
        <v>0</v>
      </c>
      <c r="O557" s="75">
        <f t="shared" si="90"/>
        <v>0</v>
      </c>
      <c r="P557" s="15"/>
      <c r="Q557" s="74">
        <v>551</v>
      </c>
      <c r="R557" s="140">
        <f>ETo!$I556*((1-Constantes!$E$19)*ETo!$K556+ETo!$L556)</f>
        <v>1.5308541254293166</v>
      </c>
      <c r="S557" s="75">
        <f>MIN(R557*Constantes!$E$17,0.8*(AB556+Observaciones!$F556-Y557-AA557-Constantes!$D$14))</f>
        <v>-1.218714039444535E-2</v>
      </c>
      <c r="T557" s="75">
        <f>IF(Observaciones!$F556&gt;0.05*Constantes!$E$18,((Observaciones!$F556-0.05*Constantes!$E$18)^2)/(Observaciones!$F556+0.95*Constantes!$E$18),0)</f>
        <v>0</v>
      </c>
      <c r="U557" s="75">
        <f>(T557*Escenarios!$E$9*10000)/1000</f>
        <v>0</v>
      </c>
      <c r="V557" s="75">
        <f>(Observaciones!$F556*Constantes!$E$28)/1000</f>
        <v>0</v>
      </c>
      <c r="W557" s="75">
        <f>(R557*Constantes!$E$28)/1000</f>
        <v>6.1234165017172666</v>
      </c>
      <c r="X557" s="75">
        <f t="shared" si="91"/>
        <v>0</v>
      </c>
      <c r="Y557" s="75">
        <f>IF(X557&gt;Constantes!$E$29,1000*((X557-Constantes!$E$29)/(Escenarios!$E$9*10000)),0)</f>
        <v>0</v>
      </c>
      <c r="Z557" s="75">
        <f>W557*1000/Escenarios!$E$9/10000+S557</f>
        <v>5.9692608989182078E-5</v>
      </c>
      <c r="AA557" s="75">
        <f>MAX(0,AB556+Observaciones!$F556-Y557-Constantes!$D$13)</f>
        <v>0</v>
      </c>
      <c r="AB557" s="75">
        <f>AB556+Observaciones!$F556-Y557-Z557-AA557-AC556</f>
        <v>7.4847063818979542</v>
      </c>
      <c r="AC557" s="75">
        <f>MAX(0,(AB557-Constantes!$D$14)*(1-EXP(-Constantes!$D$22)))</f>
        <v>0</v>
      </c>
      <c r="AD557" s="75">
        <f t="shared" si="92"/>
        <v>171.75068831955892</v>
      </c>
      <c r="AE557" s="75">
        <f>MAX(0,(AD557-Constantes!$D$13)*(1-EXP(-Constantes!$D$23)))</f>
        <v>0.6683058210372681</v>
      </c>
      <c r="AF557" s="75">
        <f t="shared" si="93"/>
        <v>0.6683058210372681</v>
      </c>
      <c r="AG557" s="75">
        <f>0.0526*Y557*Observaciones!$F556^1.218</f>
        <v>0</v>
      </c>
      <c r="AH557" s="75">
        <f>AG557*Constantes!$E$35</f>
        <v>0</v>
      </c>
      <c r="AI557" s="75">
        <f t="shared" si="94"/>
        <v>0</v>
      </c>
      <c r="AJ557" s="15"/>
      <c r="AK557" s="74">
        <v>551</v>
      </c>
      <c r="AL557" s="140">
        <f>ETo!$I556*((1-Constantes!$F$19)*ETo!$K556+ETo!$L556)</f>
        <v>1.490469601656139</v>
      </c>
      <c r="AM557" s="75">
        <f>MIN(AL557*Constantes!$F$17,0.8*(AV556+Observaciones!$F556-AS557-AU557-Constantes!$D$14))</f>
        <v>-2.9663178627544087E-3</v>
      </c>
      <c r="AN557" s="75">
        <f>IF(Observaciones!$F556&gt;0.05*Constantes!$F$18,((Observaciones!$F556-0.05*Constantes!$F$18)^2)/(Observaciones!$F556+0.95*Constantes!$F$18),0)</f>
        <v>0</v>
      </c>
      <c r="AO557" s="75">
        <f>(AN557*Escenarios!$F$9*10000)/1000</f>
        <v>0</v>
      </c>
      <c r="AP557" s="75">
        <f>(Observaciones!$F556*Constantes!$F$28)/1000</f>
        <v>0</v>
      </c>
      <c r="AQ557" s="75">
        <f>(AL557*Constantes!$F$28)/1000</f>
        <v>1.490469601656139</v>
      </c>
      <c r="AR557" s="75">
        <f t="shared" si="95"/>
        <v>0</v>
      </c>
      <c r="AS557" s="75">
        <f>IF(AR557&gt;Constantes!$F$29,1000*((AR557-Constantes!$F$29)/(Escenarios!$F$9*10000)),0)</f>
        <v>0</v>
      </c>
      <c r="AT557" s="75">
        <f>AQ557*1000/Escenarios!$F$9/10000+AM557</f>
        <v>1.4621340557869483E-5</v>
      </c>
      <c r="AU557" s="75">
        <f>MAX(0,AV556+Observaciones!$F556-AS557-Constantes!$D$13)</f>
        <v>0</v>
      </c>
      <c r="AV557" s="75">
        <f>AV556+Observaciones!$F556-AS557-AT557-AU557-AW556</f>
        <v>7.4962774813309991</v>
      </c>
      <c r="AW557" s="75">
        <f>MAX(0,(AV557-Constantes!$D$14)*(1-EXP(-Constantes!$D$22)))</f>
        <v>0</v>
      </c>
      <c r="AX557" s="75">
        <f t="shared" si="96"/>
        <v>173.1359009453536</v>
      </c>
      <c r="AY557" s="75">
        <f>MAX(0,(AX557-Constantes!$D$13)*(1-EXP(-Constantes!$D$23)))</f>
        <v>0.67787418357062024</v>
      </c>
      <c r="AZ557" s="75">
        <f t="shared" si="97"/>
        <v>0.67787418357062024</v>
      </c>
      <c r="BA557" s="75">
        <f>0.0526*AS557*Observaciones!$F556^1.218</f>
        <v>0</v>
      </c>
      <c r="BB557" s="75">
        <f>BA557*Constantes!$F$35</f>
        <v>0</v>
      </c>
      <c r="BC557" s="75">
        <f t="shared" si="98"/>
        <v>0</v>
      </c>
      <c r="BD557" s="15"/>
      <c r="BE557" s="74">
        <v>551</v>
      </c>
      <c r="BF557" s="75">
        <f>0.0526*Observaciones!$F556^2.218</f>
        <v>0</v>
      </c>
      <c r="BG557" s="75">
        <f>IF(Observaciones!$F556&gt;0.05*$BK$7,((Observaciones!$F556-0.05*$BK$7)^2)/(Observaciones!$F556+0.95*$BK$7),0)</f>
        <v>0</v>
      </c>
      <c r="BH557" s="75">
        <f>0.0526*BG557*Observaciones!$F556^1.218</f>
        <v>0</v>
      </c>
      <c r="BI557" s="28"/>
      <c r="BJ557" s="28"/>
      <c r="BK557" s="103"/>
      <c r="BL557" s="38"/>
    </row>
    <row r="558" spans="2:64" s="2" customFormat="1">
      <c r="B558" s="37"/>
      <c r="C558" s="74">
        <v>552</v>
      </c>
      <c r="D558" s="140">
        <f>ETo!$I557*((1-Constantes!$D$19)*ETo!$K557+ETo!$L557)</f>
        <v>1.5433436231498125</v>
      </c>
      <c r="E558" s="75">
        <f>MIN(D558*Constantes!$D$17,0.8*(H557+Observaciones!$F557-F558-G558-Constantes!$D$14))</f>
        <v>5.6843418860808018E-15</v>
      </c>
      <c r="F558" s="75">
        <f>IF(Observaciones!$F557&gt;0.05*Constantes!$D$18,((Observaciones!$F557-0.05*Constantes!$D$18)^2)/(Observaciones!$F557+0.95*Constantes!$D$18),0)</f>
        <v>0</v>
      </c>
      <c r="G558" s="75">
        <f>MAX(0,H557+Observaciones!$F557-F558-Constantes!$D$13)</f>
        <v>0</v>
      </c>
      <c r="H558" s="75">
        <f>H557+Observaciones!$F557-F558-E558-G558-I557</f>
        <v>7.5000000000000018</v>
      </c>
      <c r="I558" s="75">
        <f>MAX(0,(H558-Constantes!$D$14)*(1-EXP(-Constantes!$D$22)))</f>
        <v>2.4455629533265717E-17</v>
      </c>
      <c r="J558" s="75">
        <f t="shared" si="88"/>
        <v>165.06023933292272</v>
      </c>
      <c r="K558" s="75">
        <f>MAX(0,(J558-Constantes!$D$13)*(1-EXP(-Constantes!$D$23)))</f>
        <v>0.62209151413380015</v>
      </c>
      <c r="L558" s="75">
        <f t="shared" si="89"/>
        <v>0.62209151413380015</v>
      </c>
      <c r="M558" s="75">
        <f>0.0526*F558*Observaciones!$F557^1.218</f>
        <v>0</v>
      </c>
      <c r="N558" s="75">
        <f>M558*Constantes!$D$35</f>
        <v>0</v>
      </c>
      <c r="O558" s="75">
        <f t="shared" si="90"/>
        <v>0</v>
      </c>
      <c r="P558" s="15"/>
      <c r="Q558" s="74">
        <v>552</v>
      </c>
      <c r="R558" s="140">
        <f>ETo!$I557*((1-Constantes!$E$19)*ETo!$K557+ETo!$L557)</f>
        <v>1.5433436231498125</v>
      </c>
      <c r="S558" s="75">
        <f>MIN(R558*Constantes!$E$17,0.8*(AB557+Observaciones!$F557-Y558-AA558-Constantes!$D$14))</f>
        <v>-1.2234894481636616E-2</v>
      </c>
      <c r="T558" s="75">
        <f>IF(Observaciones!$F557&gt;0.05*Constantes!$E$18,((Observaciones!$F557-0.05*Constantes!$E$18)^2)/(Observaciones!$F557+0.95*Constantes!$E$18),0)</f>
        <v>0</v>
      </c>
      <c r="U558" s="75">
        <f>(T558*Escenarios!$E$9*10000)/1000</f>
        <v>0</v>
      </c>
      <c r="V558" s="75">
        <f>(Observaciones!$F557*Constantes!$E$28)/1000</f>
        <v>0</v>
      </c>
      <c r="W558" s="75">
        <f>(R558*Constantes!$E$28)/1000</f>
        <v>6.1733744925992502</v>
      </c>
      <c r="X558" s="75">
        <f t="shared" si="91"/>
        <v>0</v>
      </c>
      <c r="Y558" s="75">
        <f>IF(X558&gt;Constantes!$E$29,1000*((X558-Constantes!$E$29)/(Escenarios!$E$9*10000)),0)</f>
        <v>0</v>
      </c>
      <c r="Z558" s="75">
        <f>W558*1000/Escenarios!$E$9/10000+S558</f>
        <v>1.1185450356188467E-4</v>
      </c>
      <c r="AA558" s="75">
        <f>MAX(0,AB557+Observaciones!$F557-Y558-Constantes!$D$13)</f>
        <v>0</v>
      </c>
      <c r="AB558" s="75">
        <f>AB557+Observaciones!$F557-Y558-Z558-AA558-AC557</f>
        <v>7.4845945273943926</v>
      </c>
      <c r="AC558" s="75">
        <f>MAX(0,(AB558-Constantes!$D$14)*(1-EXP(-Constantes!$D$22)))</f>
        <v>0</v>
      </c>
      <c r="AD558" s="75">
        <f t="shared" si="92"/>
        <v>171.08238249852164</v>
      </c>
      <c r="AE558" s="75">
        <f>MAX(0,(AD558-Constantes!$D$13)*(1-EXP(-Constantes!$D$23)))</f>
        <v>0.66368949552899759</v>
      </c>
      <c r="AF558" s="75">
        <f t="shared" si="93"/>
        <v>0.66368949552899759</v>
      </c>
      <c r="AG558" s="75">
        <f>0.0526*Y558*Observaciones!$F557^1.218</f>
        <v>0</v>
      </c>
      <c r="AH558" s="75">
        <f>AG558*Constantes!$E$35</f>
        <v>0</v>
      </c>
      <c r="AI558" s="75">
        <f t="shared" si="94"/>
        <v>0</v>
      </c>
      <c r="AJ558" s="15"/>
      <c r="AK558" s="74">
        <v>552</v>
      </c>
      <c r="AL558" s="140">
        <f>ETo!$I557*((1-Constantes!$F$19)*ETo!$K557+ETo!$L557)</f>
        <v>1.5026954487048088</v>
      </c>
      <c r="AM558" s="75">
        <f>MIN(AL558*Constantes!$F$17,0.8*(AV557+Observaciones!$F557-AS558-AU558-Constantes!$D$14))</f>
        <v>-2.9780149352006905E-3</v>
      </c>
      <c r="AN558" s="75">
        <f>IF(Observaciones!$F557&gt;0.05*Constantes!$F$18,((Observaciones!$F557-0.05*Constantes!$F$18)^2)/(Observaciones!$F557+0.95*Constantes!$F$18),0)</f>
        <v>0</v>
      </c>
      <c r="AO558" s="75">
        <f>(AN558*Escenarios!$F$9*10000)/1000</f>
        <v>0</v>
      </c>
      <c r="AP558" s="75">
        <f>(Observaciones!$F557*Constantes!$F$28)/1000</f>
        <v>0</v>
      </c>
      <c r="AQ558" s="75">
        <f>(AL558*Constantes!$F$28)/1000</f>
        <v>1.5026954487048088</v>
      </c>
      <c r="AR558" s="75">
        <f t="shared" si="95"/>
        <v>0</v>
      </c>
      <c r="AS558" s="75">
        <f>IF(AR558&gt;Constantes!$F$29,1000*((AR558-Constantes!$F$29)/(Escenarios!$F$9*10000)),0)</f>
        <v>0</v>
      </c>
      <c r="AT558" s="75">
        <f>AQ558*1000/Escenarios!$F$9/10000+AM558</f>
        <v>2.7375962208926741E-5</v>
      </c>
      <c r="AU558" s="75">
        <f>MAX(0,AV557+Observaciones!$F557-AS558-Constantes!$D$13)</f>
        <v>0</v>
      </c>
      <c r="AV558" s="75">
        <f>AV557+Observaciones!$F557-AS558-AT558-AU558-AW557</f>
        <v>7.49625010536879</v>
      </c>
      <c r="AW558" s="75">
        <f>MAX(0,(AV558-Constantes!$D$14)*(1-EXP(-Constantes!$D$22)))</f>
        <v>0</v>
      </c>
      <c r="AX558" s="75">
        <f t="shared" si="96"/>
        <v>172.45802676178297</v>
      </c>
      <c r="AY558" s="75">
        <f>MAX(0,(AX558-Constantes!$D$13)*(1-EXP(-Constantes!$D$23)))</f>
        <v>0.67319176455449059</v>
      </c>
      <c r="AZ558" s="75">
        <f t="shared" si="97"/>
        <v>0.67319176455449059</v>
      </c>
      <c r="BA558" s="75">
        <f>0.0526*AS558*Observaciones!$F557^1.218</f>
        <v>0</v>
      </c>
      <c r="BB558" s="75">
        <f>BA558*Constantes!$F$35</f>
        <v>0</v>
      </c>
      <c r="BC558" s="75">
        <f t="shared" si="98"/>
        <v>0</v>
      </c>
      <c r="BD558" s="15"/>
      <c r="BE558" s="74">
        <v>552</v>
      </c>
      <c r="BF558" s="75">
        <f>0.0526*Observaciones!$F557^2.218</f>
        <v>0</v>
      </c>
      <c r="BG558" s="75">
        <f>IF(Observaciones!$F557&gt;0.05*$BK$7,((Observaciones!$F557-0.05*$BK$7)^2)/(Observaciones!$F557+0.95*$BK$7),0)</f>
        <v>0</v>
      </c>
      <c r="BH558" s="75">
        <f>0.0526*BG558*Observaciones!$F557^1.218</f>
        <v>0</v>
      </c>
      <c r="BI558" s="28"/>
      <c r="BJ558" s="28"/>
      <c r="BK558" s="103"/>
      <c r="BL558" s="38"/>
    </row>
    <row r="559" spans="2:64" s="2" customFormat="1">
      <c r="B559" s="37"/>
      <c r="C559" s="74">
        <v>553</v>
      </c>
      <c r="D559" s="140">
        <f>ETo!$I558*((1-Constantes!$D$19)*ETo!$K558+ETo!$L558)</f>
        <v>1.4789386635299151</v>
      </c>
      <c r="E559" s="75">
        <f>MIN(D559*Constantes!$D$17,0.8*(H558+Observaciones!$F558-F559-G559-Constantes!$D$14))</f>
        <v>1.4210854715202005E-15</v>
      </c>
      <c r="F559" s="75">
        <f>IF(Observaciones!$F558&gt;0.05*Constantes!$D$18,((Observaciones!$F558-0.05*Constantes!$D$18)^2)/(Observaciones!$F558+0.95*Constantes!$D$18),0)</f>
        <v>0</v>
      </c>
      <c r="G559" s="75">
        <f>MAX(0,H558+Observaciones!$F558-F559-Constantes!$D$13)</f>
        <v>0</v>
      </c>
      <c r="H559" s="75">
        <f>H558+Observaciones!$F558-F559-E559-G559-I558</f>
        <v>7.5</v>
      </c>
      <c r="I559" s="75">
        <f>MAX(0,(H559-Constantes!$D$14)*(1-EXP(-Constantes!$D$22)))</f>
        <v>0</v>
      </c>
      <c r="J559" s="75">
        <f t="shared" si="88"/>
        <v>164.43814781878891</v>
      </c>
      <c r="K559" s="75">
        <f>MAX(0,(J559-Constantes!$D$13)*(1-EXP(-Constantes!$D$23)))</f>
        <v>0.61779441416133962</v>
      </c>
      <c r="L559" s="75">
        <f t="shared" si="89"/>
        <v>0.61779441416133962</v>
      </c>
      <c r="M559" s="75">
        <f>0.0526*F559*Observaciones!$F558^1.218</f>
        <v>0</v>
      </c>
      <c r="N559" s="75">
        <f>M559*Constantes!$D$35</f>
        <v>0</v>
      </c>
      <c r="O559" s="75">
        <f t="shared" si="90"/>
        <v>0</v>
      </c>
      <c r="P559" s="15"/>
      <c r="Q559" s="74">
        <v>553</v>
      </c>
      <c r="R559" s="140">
        <f>ETo!$I558*((1-Constantes!$E$19)*ETo!$K558+ETo!$L558)</f>
        <v>1.4789386635299151</v>
      </c>
      <c r="S559" s="75">
        <f>MIN(R559*Constantes!$E$17,0.8*(AB558+Observaciones!$F558-Y559-AA559-Constantes!$D$14))</f>
        <v>-1.2324378084485943E-2</v>
      </c>
      <c r="T559" s="75">
        <f>IF(Observaciones!$F558&gt;0.05*Constantes!$E$18,((Observaciones!$F558-0.05*Constantes!$E$18)^2)/(Observaciones!$F558+0.95*Constantes!$E$18),0)</f>
        <v>0</v>
      </c>
      <c r="U559" s="75">
        <f>(T559*Escenarios!$E$9*10000)/1000</f>
        <v>0</v>
      </c>
      <c r="V559" s="75">
        <f>(Observaciones!$F558*Constantes!$E$28)/1000</f>
        <v>0</v>
      </c>
      <c r="W559" s="75">
        <f>(R559*Constantes!$E$28)/1000</f>
        <v>5.9157546541196604</v>
      </c>
      <c r="X559" s="75">
        <f t="shared" si="91"/>
        <v>0</v>
      </c>
      <c r="Y559" s="75">
        <f>IF(X559&gt;Constantes!$E$29,1000*((X559-Constantes!$E$29)/(Escenarios!$E$9*10000)),0)</f>
        <v>0</v>
      </c>
      <c r="Z559" s="75">
        <f>W559*1000/Escenarios!$E$9/10000+S559</f>
        <v>-4.9286877624662127E-4</v>
      </c>
      <c r="AA559" s="75">
        <f>MAX(0,AB558+Observaciones!$F558-Y559-Constantes!$D$13)</f>
        <v>0</v>
      </c>
      <c r="AB559" s="75">
        <f>AB558+Observaciones!$F558-Y559-Z559-AA559-AC558</f>
        <v>7.4850873961706395</v>
      </c>
      <c r="AC559" s="75">
        <f>MAX(0,(AB559-Constantes!$D$14)*(1-EXP(-Constantes!$D$22)))</f>
        <v>0</v>
      </c>
      <c r="AD559" s="75">
        <f t="shared" si="92"/>
        <v>170.41869300299265</v>
      </c>
      <c r="AE559" s="75">
        <f>MAX(0,(AD559-Constantes!$D$13)*(1-EXP(-Constantes!$D$23)))</f>
        <v>0.65910505731023983</v>
      </c>
      <c r="AF559" s="75">
        <f t="shared" si="93"/>
        <v>0.65910505731023983</v>
      </c>
      <c r="AG559" s="75">
        <f>0.0526*Y559*Observaciones!$F558^1.218</f>
        <v>0</v>
      </c>
      <c r="AH559" s="75">
        <f>AG559*Constantes!$E$35</f>
        <v>0</v>
      </c>
      <c r="AI559" s="75">
        <f t="shared" si="94"/>
        <v>0</v>
      </c>
      <c r="AJ559" s="15"/>
      <c r="AK559" s="74">
        <v>553</v>
      </c>
      <c r="AL559" s="140">
        <f>ETo!$I558*((1-Constantes!$F$19)*ETo!$K558+ETo!$L558)</f>
        <v>1.4398405897469793</v>
      </c>
      <c r="AM559" s="75">
        <f>MIN(AL559*Constantes!$F$17,0.8*(AV558+Observaciones!$F558-AS559-AU559-Constantes!$D$14))</f>
        <v>-2.9999157049680038E-3</v>
      </c>
      <c r="AN559" s="75">
        <f>IF(Observaciones!$F558&gt;0.05*Constantes!$F$18,((Observaciones!$F558-0.05*Constantes!$F$18)^2)/(Observaciones!$F558+0.95*Constantes!$F$18),0)</f>
        <v>0</v>
      </c>
      <c r="AO559" s="75">
        <f>(AN559*Escenarios!$F$9*10000)/1000</f>
        <v>0</v>
      </c>
      <c r="AP559" s="75">
        <f>(Observaciones!$F558*Constantes!$F$28)/1000</f>
        <v>0</v>
      </c>
      <c r="AQ559" s="75">
        <f>(AL559*Constantes!$F$28)/1000</f>
        <v>1.4398405897469793</v>
      </c>
      <c r="AR559" s="75">
        <f t="shared" si="95"/>
        <v>0</v>
      </c>
      <c r="AS559" s="75">
        <f>IF(AR559&gt;Constantes!$F$29,1000*((AR559-Constantes!$F$29)/(Escenarios!$F$9*10000)),0)</f>
        <v>0</v>
      </c>
      <c r="AT559" s="75">
        <f>AQ559*1000/Escenarios!$F$9/10000+AM559</f>
        <v>-1.2023452547404523E-4</v>
      </c>
      <c r="AU559" s="75">
        <f>MAX(0,AV558+Observaciones!$F558-AS559-Constantes!$D$13)</f>
        <v>0</v>
      </c>
      <c r="AV559" s="75">
        <f>AV558+Observaciones!$F558-AS559-AT559-AU559-AW558</f>
        <v>7.4963703398942636</v>
      </c>
      <c r="AW559" s="75">
        <f>MAX(0,(AV559-Constantes!$D$14)*(1-EXP(-Constantes!$D$22)))</f>
        <v>0</v>
      </c>
      <c r="AX559" s="75">
        <f t="shared" si="96"/>
        <v>171.78483499722847</v>
      </c>
      <c r="AY559" s="75">
        <f>MAX(0,(AX559-Constantes!$D$13)*(1-EXP(-Constantes!$D$23)))</f>
        <v>0.66854168936908054</v>
      </c>
      <c r="AZ559" s="75">
        <f t="shared" si="97"/>
        <v>0.66854168936908054</v>
      </c>
      <c r="BA559" s="75">
        <f>0.0526*AS559*Observaciones!$F558^1.218</f>
        <v>0</v>
      </c>
      <c r="BB559" s="75">
        <f>BA559*Constantes!$F$35</f>
        <v>0</v>
      </c>
      <c r="BC559" s="75">
        <f t="shared" si="98"/>
        <v>0</v>
      </c>
      <c r="BD559" s="15"/>
      <c r="BE559" s="74">
        <v>553</v>
      </c>
      <c r="BF559" s="75">
        <f>0.0526*Observaciones!$F558^2.218</f>
        <v>0</v>
      </c>
      <c r="BG559" s="75">
        <f>IF(Observaciones!$F558&gt;0.05*$BK$7,((Observaciones!$F558-0.05*$BK$7)^2)/(Observaciones!$F558+0.95*$BK$7),0)</f>
        <v>0</v>
      </c>
      <c r="BH559" s="75">
        <f>0.0526*BG559*Observaciones!$F558^1.218</f>
        <v>0</v>
      </c>
      <c r="BI559" s="28"/>
      <c r="BJ559" s="28"/>
      <c r="BK559" s="103"/>
      <c r="BL559" s="38"/>
    </row>
    <row r="560" spans="2:64" s="2" customFormat="1">
      <c r="B560" s="37"/>
      <c r="C560" s="74">
        <v>554</v>
      </c>
      <c r="D560" s="140">
        <f>ETo!$I559*((1-Constantes!$D$19)*ETo!$K559+ETo!$L559)</f>
        <v>1.4328258850176698</v>
      </c>
      <c r="E560" s="75">
        <f>MIN(D560*Constantes!$D$17,0.8*(H559+Observaciones!$F559-F560-G560-Constantes!$D$14))</f>
        <v>0</v>
      </c>
      <c r="F560" s="75">
        <f>IF(Observaciones!$F559&gt;0.05*Constantes!$D$18,((Observaciones!$F559-0.05*Constantes!$D$18)^2)/(Observaciones!$F559+0.95*Constantes!$D$18),0)</f>
        <v>0</v>
      </c>
      <c r="G560" s="75">
        <f>MAX(0,H559+Observaciones!$F559-F560-Constantes!$D$13)</f>
        <v>0</v>
      </c>
      <c r="H560" s="75">
        <f>H559+Observaciones!$F559-F560-E560-G560-I559</f>
        <v>7.5</v>
      </c>
      <c r="I560" s="75">
        <f>MAX(0,(H560-Constantes!$D$14)*(1-EXP(-Constantes!$D$22)))</f>
        <v>0</v>
      </c>
      <c r="J560" s="75">
        <f t="shared" si="88"/>
        <v>163.82035340462755</v>
      </c>
      <c r="K560" s="75">
        <f>MAX(0,(J560-Constantes!$D$13)*(1-EXP(-Constantes!$D$23)))</f>
        <v>0.6135269964265464</v>
      </c>
      <c r="L560" s="75">
        <f t="shared" si="89"/>
        <v>0.6135269964265464</v>
      </c>
      <c r="M560" s="75">
        <f>0.0526*F560*Observaciones!$F559^1.218</f>
        <v>0</v>
      </c>
      <c r="N560" s="75">
        <f>M560*Constantes!$D$35</f>
        <v>0</v>
      </c>
      <c r="O560" s="75">
        <f t="shared" si="90"/>
        <v>0</v>
      </c>
      <c r="P560" s="15"/>
      <c r="Q560" s="74">
        <v>554</v>
      </c>
      <c r="R560" s="140">
        <f>ETo!$I559*((1-Constantes!$E$19)*ETo!$K559+ETo!$L559)</f>
        <v>1.4328258850176698</v>
      </c>
      <c r="S560" s="75">
        <f>MIN(R560*Constantes!$E$17,0.8*(AB559+Observaciones!$F559-Y560-AA560-Constantes!$D$14))</f>
        <v>-1.193008306348844E-2</v>
      </c>
      <c r="T560" s="75">
        <f>IF(Observaciones!$F559&gt;0.05*Constantes!$E$18,((Observaciones!$F559-0.05*Constantes!$E$18)^2)/(Observaciones!$F559+0.95*Constantes!$E$18),0)</f>
        <v>0</v>
      </c>
      <c r="U560" s="75">
        <f>(T560*Escenarios!$E$9*10000)/1000</f>
        <v>0</v>
      </c>
      <c r="V560" s="75">
        <f>(Observaciones!$F559*Constantes!$E$28)/1000</f>
        <v>0</v>
      </c>
      <c r="W560" s="75">
        <f>(R560*Constantes!$E$28)/1000</f>
        <v>5.7313035400706793</v>
      </c>
      <c r="X560" s="75">
        <f t="shared" si="91"/>
        <v>0</v>
      </c>
      <c r="Y560" s="75">
        <f>IF(X560&gt;Constantes!$E$29,1000*((X560-Constantes!$E$29)/(Escenarios!$E$9*10000)),0)</f>
        <v>0</v>
      </c>
      <c r="Z560" s="75">
        <f>W560*1000/Escenarios!$E$9/10000+S560</f>
        <v>-4.6747598334708103E-4</v>
      </c>
      <c r="AA560" s="75">
        <f>MAX(0,AB559+Observaciones!$F559-Y560-Constantes!$D$13)</f>
        <v>0</v>
      </c>
      <c r="AB560" s="75">
        <f>AB559+Observaciones!$F559-Y560-Z560-AA560-AC559</f>
        <v>7.4855548721539868</v>
      </c>
      <c r="AC560" s="75">
        <f>MAX(0,(AB560-Constantes!$D$14)*(1-EXP(-Constantes!$D$22)))</f>
        <v>0</v>
      </c>
      <c r="AD560" s="75">
        <f t="shared" si="92"/>
        <v>169.75958794568243</v>
      </c>
      <c r="AE560" s="75">
        <f>MAX(0,(AD560-Constantes!$D$13)*(1-EXP(-Constantes!$D$23)))</f>
        <v>0.65455228611939675</v>
      </c>
      <c r="AF560" s="75">
        <f t="shared" si="93"/>
        <v>0.65455228611939675</v>
      </c>
      <c r="AG560" s="75">
        <f>0.0526*Y560*Observaciones!$F559^1.218</f>
        <v>0</v>
      </c>
      <c r="AH560" s="75">
        <f>AG560*Constantes!$E$35</f>
        <v>0</v>
      </c>
      <c r="AI560" s="75">
        <f t="shared" si="94"/>
        <v>0</v>
      </c>
      <c r="AJ560" s="15"/>
      <c r="AK560" s="74">
        <v>554</v>
      </c>
      <c r="AL560" s="140">
        <f>ETo!$I559*((1-Constantes!$F$19)*ETo!$K559+ETo!$L559)</f>
        <v>1.3949112490008087</v>
      </c>
      <c r="AM560" s="75">
        <f>MIN(AL560*Constantes!$F$17,0.8*(AV559+Observaciones!$F559-AS560-AU560-Constantes!$D$14))</f>
        <v>-2.9037280845891191E-3</v>
      </c>
      <c r="AN560" s="75">
        <f>IF(Observaciones!$F559&gt;0.05*Constantes!$F$18,((Observaciones!$F559-0.05*Constantes!$F$18)^2)/(Observaciones!$F559+0.95*Constantes!$F$18),0)</f>
        <v>0</v>
      </c>
      <c r="AO560" s="75">
        <f>(AN560*Escenarios!$F$9*10000)/1000</f>
        <v>0</v>
      </c>
      <c r="AP560" s="75">
        <f>(Observaciones!$F559*Constantes!$F$28)/1000</f>
        <v>0</v>
      </c>
      <c r="AQ560" s="75">
        <f>(AL560*Constantes!$F$28)/1000</f>
        <v>1.3949112490008084</v>
      </c>
      <c r="AR560" s="75">
        <f t="shared" si="95"/>
        <v>0</v>
      </c>
      <c r="AS560" s="75">
        <f>IF(AR560&gt;Constantes!$F$29,1000*((AR560-Constantes!$F$29)/(Escenarios!$F$9*10000)),0)</f>
        <v>0</v>
      </c>
      <c r="AT560" s="75">
        <f>AQ560*1000/Escenarios!$F$9/10000+AM560</f>
        <v>-1.1390558658750218E-4</v>
      </c>
      <c r="AU560" s="75">
        <f>MAX(0,AV559+Observaciones!$F559-AS560-Constantes!$D$13)</f>
        <v>0</v>
      </c>
      <c r="AV560" s="75">
        <f>AV559+Observaciones!$F559-AS560-AT560-AU560-AW559</f>
        <v>7.4964842454808513</v>
      </c>
      <c r="AW560" s="75">
        <f>MAX(0,(AV560-Constantes!$D$14)*(1-EXP(-Constantes!$D$22)))</f>
        <v>0</v>
      </c>
      <c r="AX560" s="75">
        <f t="shared" si="96"/>
        <v>171.11629330785939</v>
      </c>
      <c r="AY560" s="75">
        <f>MAX(0,(AX560-Constantes!$D$13)*(1-EXP(-Constantes!$D$23)))</f>
        <v>0.66392373459923193</v>
      </c>
      <c r="AZ560" s="75">
        <f t="shared" si="97"/>
        <v>0.66392373459923193</v>
      </c>
      <c r="BA560" s="75">
        <f>0.0526*AS560*Observaciones!$F559^1.218</f>
        <v>0</v>
      </c>
      <c r="BB560" s="75">
        <f>BA560*Constantes!$F$35</f>
        <v>0</v>
      </c>
      <c r="BC560" s="75">
        <f t="shared" si="98"/>
        <v>0</v>
      </c>
      <c r="BD560" s="15"/>
      <c r="BE560" s="74">
        <v>554</v>
      </c>
      <c r="BF560" s="75">
        <f>0.0526*Observaciones!$F559^2.218</f>
        <v>0</v>
      </c>
      <c r="BG560" s="75">
        <f>IF(Observaciones!$F559&gt;0.05*$BK$7,((Observaciones!$F559-0.05*$BK$7)^2)/(Observaciones!$F559+0.95*$BK$7),0)</f>
        <v>0</v>
      </c>
      <c r="BH560" s="75">
        <f>0.0526*BG560*Observaciones!$F559^1.218</f>
        <v>0</v>
      </c>
      <c r="BI560" s="28"/>
      <c r="BJ560" s="28"/>
      <c r="BK560" s="103"/>
      <c r="BL560" s="38"/>
    </row>
    <row r="561" spans="2:64" s="2" customFormat="1">
      <c r="B561" s="37"/>
      <c r="C561" s="74">
        <v>555</v>
      </c>
      <c r="D561" s="140">
        <f>ETo!$I560*((1-Constantes!$D$19)*ETo!$K560+ETo!$L560)</f>
        <v>1.3992122117247399</v>
      </c>
      <c r="E561" s="75">
        <f>MIN(D561*Constantes!$D$17,0.8*(H560+Observaciones!$F560-F561-G561-Constantes!$D$14))</f>
        <v>0.88788526344808338</v>
      </c>
      <c r="F561" s="75">
        <f>IF(Observaciones!$F560&gt;0.05*Constantes!$D$18,((Observaciones!$F560-0.05*Constantes!$D$18)^2)/(Observaciones!$F560+0.95*Constantes!$D$18),0)</f>
        <v>0</v>
      </c>
      <c r="G561" s="75">
        <f>MAX(0,H560+Observaciones!$F560-F561-Constantes!$D$13)</f>
        <v>0</v>
      </c>
      <c r="H561" s="75">
        <f>H560+Observaciones!$F560-F561-E561-G561-I560</f>
        <v>8.8121147365519157</v>
      </c>
      <c r="I561" s="75">
        <f>MAX(0,(H561-Constantes!$D$14)*(1-EXP(-Constantes!$D$22)))</f>
        <v>1.8064271316728362E-2</v>
      </c>
      <c r="J561" s="75">
        <f t="shared" si="88"/>
        <v>163.20682640820101</v>
      </c>
      <c r="K561" s="75">
        <f>MAX(0,(J561-Constantes!$D$13)*(1-EXP(-Constantes!$D$23)))</f>
        <v>0.60928905589922833</v>
      </c>
      <c r="L561" s="75">
        <f t="shared" si="89"/>
        <v>0.62735332721595671</v>
      </c>
      <c r="M561" s="75">
        <f>0.0526*F561*Observaciones!$F560^1.218</f>
        <v>0</v>
      </c>
      <c r="N561" s="75">
        <f>M561*Constantes!$D$35</f>
        <v>0</v>
      </c>
      <c r="O561" s="75">
        <f t="shared" si="90"/>
        <v>0</v>
      </c>
      <c r="P561" s="15"/>
      <c r="Q561" s="74">
        <v>555</v>
      </c>
      <c r="R561" s="140">
        <f>ETo!$I560*((1-Constantes!$E$19)*ETo!$K560+ETo!$L560)</f>
        <v>1.3992122117247399</v>
      </c>
      <c r="S561" s="75">
        <f>MIN(R561*Constantes!$E$17,0.8*(AB560+Observaciones!$F560-Y561-AA561-Constantes!$D$14))</f>
        <v>0.88788526344808338</v>
      </c>
      <c r="T561" s="75">
        <f>IF(Observaciones!$F560&gt;0.05*Constantes!$E$18,((Observaciones!$F560-0.05*Constantes!$E$18)^2)/(Observaciones!$F560+0.95*Constantes!$E$18),0)</f>
        <v>0</v>
      </c>
      <c r="U561" s="75">
        <f>(T561*Escenarios!$E$9*10000)/1000</f>
        <v>0</v>
      </c>
      <c r="V561" s="75">
        <f>(Observaciones!$F560*Constantes!$E$28)/1000</f>
        <v>8.8000000000000007</v>
      </c>
      <c r="W561" s="75">
        <f>(R561*Constantes!$E$28)/1000</f>
        <v>5.5968488468989595</v>
      </c>
      <c r="X561" s="75">
        <f t="shared" si="91"/>
        <v>3.2031511531010413</v>
      </c>
      <c r="Y561" s="75">
        <f>IF(X561&gt;Constantes!$E$29,1000*((X561-Constantes!$E$29)/(Escenarios!$E$9*10000)),0)</f>
        <v>0</v>
      </c>
      <c r="Z561" s="75">
        <f>W561*1000/Escenarios!$E$9/10000+S561</f>
        <v>0.89907896114188135</v>
      </c>
      <c r="AA561" s="75">
        <f>MAX(0,AB560+Observaciones!$F560-Y561-Constantes!$D$13)</f>
        <v>0</v>
      </c>
      <c r="AB561" s="75">
        <f>AB560+Observaciones!$F560-Y561-Z561-AA561-AC560</f>
        <v>8.7864759110121042</v>
      </c>
      <c r="AC561" s="75">
        <f>MAX(0,(AB561-Constantes!$D$14)*(1-EXP(-Constantes!$D$22)))</f>
        <v>1.7711294029078568E-2</v>
      </c>
      <c r="AD561" s="75">
        <f t="shared" si="92"/>
        <v>169.10503565956304</v>
      </c>
      <c r="AE561" s="75">
        <f>MAX(0,(AD561-Constantes!$D$13)*(1-EXP(-Constantes!$D$23)))</f>
        <v>0.65003096321632847</v>
      </c>
      <c r="AF561" s="75">
        <f t="shared" si="93"/>
        <v>0.66774225724540703</v>
      </c>
      <c r="AG561" s="75">
        <f>0.0526*Y561*Observaciones!$F560^1.218</f>
        <v>0</v>
      </c>
      <c r="AH561" s="75">
        <f>AG561*Constantes!$E$35</f>
        <v>0</v>
      </c>
      <c r="AI561" s="75">
        <f t="shared" si="94"/>
        <v>0</v>
      </c>
      <c r="AJ561" s="15"/>
      <c r="AK561" s="74">
        <v>555</v>
      </c>
      <c r="AL561" s="140">
        <f>ETo!$I560*((1-Constantes!$F$19)*ETo!$K560+ETo!$L560)</f>
        <v>1.3622043860558886</v>
      </c>
      <c r="AM561" s="75">
        <f>MIN(AL561*Constantes!$F$17,0.8*(AV560+Observaciones!$F560-AS561-AU561-Constantes!$D$14))</f>
        <v>0.86440154684792203</v>
      </c>
      <c r="AN561" s="75">
        <f>IF(Observaciones!$F560&gt;0.05*Constantes!$F$18,((Observaciones!$F560-0.05*Constantes!$F$18)^2)/(Observaciones!$F560+0.95*Constantes!$F$18),0)</f>
        <v>0</v>
      </c>
      <c r="AO561" s="75">
        <f>(AN561*Escenarios!$F$9*10000)/1000</f>
        <v>0</v>
      </c>
      <c r="AP561" s="75">
        <f>(Observaciones!$F560*Constantes!$F$28)/1000</f>
        <v>2.2000000000000002</v>
      </c>
      <c r="AQ561" s="75">
        <f>(AL561*Constantes!$F$28)/1000</f>
        <v>1.3622043860558886</v>
      </c>
      <c r="AR561" s="75">
        <f t="shared" si="95"/>
        <v>0.83779561394411162</v>
      </c>
      <c r="AS561" s="75">
        <f>IF(AR561&gt;Constantes!$F$29,1000*((AR561-Constantes!$F$29)/(Escenarios!$F$9*10000)),0)</f>
        <v>0</v>
      </c>
      <c r="AT561" s="75">
        <f>AQ561*1000/Escenarios!$F$9/10000+AM561</f>
        <v>0.86712595562003381</v>
      </c>
      <c r="AU561" s="75">
        <f>MAX(0,AV560+Observaciones!$F560-AS561-Constantes!$D$13)</f>
        <v>0</v>
      </c>
      <c r="AV561" s="75">
        <f>AV560+Observaciones!$F560-AS561-AT561-AU561-AW560</f>
        <v>8.8293582898608172</v>
      </c>
      <c r="AW561" s="75">
        <f>MAX(0,(AV561-Constantes!$D$14)*(1-EXP(-Constantes!$D$22)))</f>
        <v>1.8301668410716523E-2</v>
      </c>
      <c r="AX561" s="75">
        <f t="shared" si="96"/>
        <v>170.45236957326017</v>
      </c>
      <c r="AY561" s="75">
        <f>MAX(0,(AX561-Constantes!$D$13)*(1-EXP(-Constantes!$D$23)))</f>
        <v>0.6593376783730277</v>
      </c>
      <c r="AZ561" s="75">
        <f t="shared" si="97"/>
        <v>0.67763934678374427</v>
      </c>
      <c r="BA561" s="75">
        <f>0.0526*AS561*Observaciones!$F560^1.218</f>
        <v>0</v>
      </c>
      <c r="BB561" s="75">
        <f>BA561*Constantes!$F$35</f>
        <v>0</v>
      </c>
      <c r="BC561" s="75">
        <f t="shared" si="98"/>
        <v>0</v>
      </c>
      <c r="BD561" s="15"/>
      <c r="BE561" s="74">
        <v>555</v>
      </c>
      <c r="BF561" s="75">
        <f>0.0526*Observaciones!$F560^2.218</f>
        <v>0.30232861200727251</v>
      </c>
      <c r="BG561" s="75">
        <f>IF(Observaciones!$F560&gt;0.05*$BK$7,((Observaciones!$F560-0.05*$BK$7)^2)/(Observaciones!$F560+0.95*$BK$7),0)</f>
        <v>6.2440408225724973E-3</v>
      </c>
      <c r="BH561" s="75">
        <f>0.0526*BG561*Observaciones!$F560^1.218</f>
        <v>8.5806917963867778E-4</v>
      </c>
      <c r="BI561" s="28"/>
      <c r="BJ561" s="28"/>
      <c r="BK561" s="103"/>
      <c r="BL561" s="38"/>
    </row>
    <row r="562" spans="2:64" s="2" customFormat="1">
      <c r="B562" s="37"/>
      <c r="C562" s="74">
        <v>556</v>
      </c>
      <c r="D562" s="140">
        <f>ETo!$I561*((1-Constantes!$D$19)*ETo!$K561+ETo!$L561)</f>
        <v>1.4848268802756872</v>
      </c>
      <c r="E562" s="75">
        <f>MIN(D562*Constantes!$D$17,0.8*(H561+Observaciones!$F561-F562-G562-Constantes!$D$14))</f>
        <v>0.94221297864696452</v>
      </c>
      <c r="F562" s="75">
        <f>IF(Observaciones!$F561&gt;0.05*Constantes!$D$18,((Observaciones!$F561-0.05*Constantes!$D$18)^2)/(Observaciones!$F561+0.95*Constantes!$D$18),0)</f>
        <v>0</v>
      </c>
      <c r="G562" s="75">
        <f>MAX(0,H561+Observaciones!$F561-F562-Constantes!$D$13)</f>
        <v>0</v>
      </c>
      <c r="H562" s="75">
        <f>H561+Observaciones!$F561-F562-E562-G562-I561</f>
        <v>7.8518374865882228</v>
      </c>
      <c r="I562" s="75">
        <f>MAX(0,(H562-Constantes!$D$14)*(1-EXP(-Constantes!$D$22)))</f>
        <v>4.8438506481738317E-3</v>
      </c>
      <c r="J562" s="75">
        <f t="shared" si="88"/>
        <v>162.59753735230177</v>
      </c>
      <c r="K562" s="75">
        <f>MAX(0,(J562-Constantes!$D$13)*(1-EXP(-Constantes!$D$23)))</f>
        <v>0.60508038896544025</v>
      </c>
      <c r="L562" s="75">
        <f t="shared" si="89"/>
        <v>0.60992423961361408</v>
      </c>
      <c r="M562" s="75">
        <f>0.0526*F562*Observaciones!$F561^1.218</f>
        <v>0</v>
      </c>
      <c r="N562" s="75">
        <f>M562*Constantes!$D$35</f>
        <v>0</v>
      </c>
      <c r="O562" s="75">
        <f t="shared" si="90"/>
        <v>0</v>
      </c>
      <c r="P562" s="15"/>
      <c r="Q562" s="74">
        <v>556</v>
      </c>
      <c r="R562" s="140">
        <f>ETo!$I561*((1-Constantes!$E$19)*ETo!$K561+ETo!$L561)</f>
        <v>1.4848268802756872</v>
      </c>
      <c r="S562" s="75">
        <f>MIN(R562*Constantes!$E$17,0.8*(AB561+Observaciones!$F561-Y562-AA562-Constantes!$D$14))</f>
        <v>0.94221297864696452</v>
      </c>
      <c r="T562" s="75">
        <f>IF(Observaciones!$F561&gt;0.05*Constantes!$E$18,((Observaciones!$F561-0.05*Constantes!$E$18)^2)/(Observaciones!$F561+0.95*Constantes!$E$18),0)</f>
        <v>0</v>
      </c>
      <c r="U562" s="75">
        <f>(T562*Escenarios!$E$9*10000)/1000</f>
        <v>0</v>
      </c>
      <c r="V562" s="75">
        <f>(Observaciones!$F561*Constantes!$E$28)/1000</f>
        <v>0</v>
      </c>
      <c r="W562" s="75">
        <f>(R562*Constantes!$E$28)/1000</f>
        <v>5.9393075211027488</v>
      </c>
      <c r="X562" s="75">
        <f t="shared" si="91"/>
        <v>0</v>
      </c>
      <c r="Y562" s="75">
        <f>IF(X562&gt;Constantes!$E$29,1000*((X562-Constantes!$E$29)/(Escenarios!$E$9*10000)),0)</f>
        <v>0</v>
      </c>
      <c r="Z562" s="75">
        <f>W562*1000/Escenarios!$E$9/10000+S562</f>
        <v>0.95409159368917007</v>
      </c>
      <c r="AA562" s="75">
        <f>MAX(0,AB561+Observaciones!$F561-Y562-Constantes!$D$13)</f>
        <v>0</v>
      </c>
      <c r="AB562" s="75">
        <f>AB561+Observaciones!$F561-Y562-Z562-AA562-AC561</f>
        <v>7.8146730232938557</v>
      </c>
      <c r="AC562" s="75">
        <f>MAX(0,(AB562-Constantes!$D$14)*(1-EXP(-Constantes!$D$22)))</f>
        <v>4.3321964996545746E-3</v>
      </c>
      <c r="AD562" s="75">
        <f t="shared" si="92"/>
        <v>168.45500469634672</v>
      </c>
      <c r="AE562" s="75">
        <f>MAX(0,(AD562-Constantes!$D$13)*(1-EXP(-Constantes!$D$23)))</f>
        <v>0.64554087137184379</v>
      </c>
      <c r="AF562" s="75">
        <f t="shared" si="93"/>
        <v>0.64987306787149834</v>
      </c>
      <c r="AG562" s="75">
        <f>0.0526*Y562*Observaciones!$F561^1.218</f>
        <v>0</v>
      </c>
      <c r="AH562" s="75">
        <f>AG562*Constantes!$E$35</f>
        <v>0</v>
      </c>
      <c r="AI562" s="75">
        <f t="shared" si="94"/>
        <v>0</v>
      </c>
      <c r="AJ562" s="15"/>
      <c r="AK562" s="74">
        <v>556</v>
      </c>
      <c r="AL562" s="140">
        <f>ETo!$I561*((1-Constantes!$F$19)*ETo!$K561+ETo!$L561)</f>
        <v>1.4456854240569732</v>
      </c>
      <c r="AM562" s="75">
        <f>MIN(AL562*Constantes!$F$17,0.8*(AV561+Observaciones!$F561-AS562-AU562-Constantes!$D$14))</f>
        <v>0.91737534367259843</v>
      </c>
      <c r="AN562" s="75">
        <f>IF(Observaciones!$F561&gt;0.05*Constantes!$F$18,((Observaciones!$F561-0.05*Constantes!$F$18)^2)/(Observaciones!$F561+0.95*Constantes!$F$18),0)</f>
        <v>0</v>
      </c>
      <c r="AO562" s="75">
        <f>(AN562*Escenarios!$F$9*10000)/1000</f>
        <v>0</v>
      </c>
      <c r="AP562" s="75">
        <f>(Observaciones!$F561*Constantes!$F$28)/1000</f>
        <v>0</v>
      </c>
      <c r="AQ562" s="75">
        <f>(AL562*Constantes!$F$28)/1000</f>
        <v>1.4456854240569732</v>
      </c>
      <c r="AR562" s="75">
        <f t="shared" si="95"/>
        <v>0</v>
      </c>
      <c r="AS562" s="75">
        <f>IF(AR562&gt;Constantes!$F$29,1000*((AR562-Constantes!$F$29)/(Escenarios!$F$9*10000)),0)</f>
        <v>0</v>
      </c>
      <c r="AT562" s="75">
        <f>AQ562*1000/Escenarios!$F$9/10000+AM562</f>
        <v>0.9202667145207124</v>
      </c>
      <c r="AU562" s="75">
        <f>MAX(0,AV561+Observaciones!$F561-AS562-Constantes!$D$13)</f>
        <v>0</v>
      </c>
      <c r="AV562" s="75">
        <f>AV561+Observaciones!$F561-AS562-AT562-AU562-AW561</f>
        <v>7.8907899069293883</v>
      </c>
      <c r="AW562" s="75">
        <f>MAX(0,(AV562-Constantes!$D$14)*(1-EXP(-Constantes!$D$22)))</f>
        <v>5.380120129709543E-3</v>
      </c>
      <c r="AX562" s="75">
        <f t="shared" si="96"/>
        <v>169.79303189488715</v>
      </c>
      <c r="AY562" s="75">
        <f>MAX(0,(AX562-Constantes!$D$13)*(1-EXP(-Constantes!$D$23)))</f>
        <v>0.65478330035113186</v>
      </c>
      <c r="AZ562" s="75">
        <f t="shared" si="97"/>
        <v>0.66016342048084142</v>
      </c>
      <c r="BA562" s="75">
        <f>0.0526*AS562*Observaciones!$F561^1.218</f>
        <v>0</v>
      </c>
      <c r="BB562" s="75">
        <f>BA562*Constantes!$F$35</f>
        <v>0</v>
      </c>
      <c r="BC562" s="75">
        <f t="shared" si="98"/>
        <v>0</v>
      </c>
      <c r="BD562" s="15"/>
      <c r="BE562" s="74">
        <v>556</v>
      </c>
      <c r="BF562" s="75">
        <f>0.0526*Observaciones!$F561^2.218</f>
        <v>0</v>
      </c>
      <c r="BG562" s="75">
        <f>IF(Observaciones!$F561&gt;0.05*$BK$7,((Observaciones!$F561-0.05*$BK$7)^2)/(Observaciones!$F561+0.95*$BK$7),0)</f>
        <v>0</v>
      </c>
      <c r="BH562" s="75">
        <f>0.0526*BG562*Observaciones!$F561^1.218</f>
        <v>0</v>
      </c>
      <c r="BI562" s="28"/>
      <c r="BJ562" s="28"/>
      <c r="BK562" s="103"/>
      <c r="BL562" s="38"/>
    </row>
    <row r="563" spans="2:64" s="2" customFormat="1">
      <c r="B563" s="37"/>
      <c r="C563" s="74">
        <v>557</v>
      </c>
      <c r="D563" s="140">
        <f>ETo!$I562*((1-Constantes!$D$19)*ETo!$K562+ETo!$L562)</f>
        <v>1.5389640536347566</v>
      </c>
      <c r="E563" s="75">
        <f>MIN(D563*Constantes!$D$17,0.8*(H562+Observaciones!$F562-F563-G563-Constantes!$D$14))</f>
        <v>0.28146998927057826</v>
      </c>
      <c r="F563" s="75">
        <f>IF(Observaciones!$F562&gt;0.05*Constantes!$D$18,((Observaciones!$F562-0.05*Constantes!$D$18)^2)/(Observaciones!$F562+0.95*Constantes!$D$18),0)</f>
        <v>0</v>
      </c>
      <c r="G563" s="75">
        <f>MAX(0,H562+Observaciones!$F562-F563-Constantes!$D$13)</f>
        <v>0</v>
      </c>
      <c r="H563" s="75">
        <f>H562+Observaciones!$F562-F563-E563-G563-I562</f>
        <v>7.5655236466694706</v>
      </c>
      <c r="I563" s="75">
        <f>MAX(0,(H563-Constantes!$D$14)*(1-EXP(-Constantes!$D$22)))</f>
        <v>9.0208340637132236E-4</v>
      </c>
      <c r="J563" s="75">
        <f t="shared" si="88"/>
        <v>161.99245696333634</v>
      </c>
      <c r="K563" s="75">
        <f>MAX(0,(J563-Constantes!$D$13)*(1-EXP(-Constantes!$D$23)))</f>
        <v>0.60090079341770153</v>
      </c>
      <c r="L563" s="75">
        <f t="shared" si="89"/>
        <v>0.60180287682407285</v>
      </c>
      <c r="M563" s="75">
        <f>0.0526*F563*Observaciones!$F562^1.218</f>
        <v>0</v>
      </c>
      <c r="N563" s="75">
        <f>M563*Constantes!$D$35</f>
        <v>0</v>
      </c>
      <c r="O563" s="75">
        <f t="shared" si="90"/>
        <v>0</v>
      </c>
      <c r="P563" s="15"/>
      <c r="Q563" s="74">
        <v>557</v>
      </c>
      <c r="R563" s="140">
        <f>ETo!$I562*((1-Constantes!$E$19)*ETo!$K562+ETo!$L562)</f>
        <v>1.5389640536347566</v>
      </c>
      <c r="S563" s="75">
        <f>MIN(R563*Constantes!$E$17,0.8*(AB562+Observaciones!$F562-Y563-AA563-Constantes!$D$14))</f>
        <v>0.25173841863508456</v>
      </c>
      <c r="T563" s="75">
        <f>IF(Observaciones!$F562&gt;0.05*Constantes!$E$18,((Observaciones!$F562-0.05*Constantes!$E$18)^2)/(Observaciones!$F562+0.95*Constantes!$E$18),0)</f>
        <v>0</v>
      </c>
      <c r="U563" s="75">
        <f>(T563*Escenarios!$E$9*10000)/1000</f>
        <v>0</v>
      </c>
      <c r="V563" s="75">
        <f>(Observaciones!$F562*Constantes!$E$28)/1000</f>
        <v>0</v>
      </c>
      <c r="W563" s="75">
        <f>(R563*Constantes!$E$28)/1000</f>
        <v>6.1558562145390265</v>
      </c>
      <c r="X563" s="75">
        <f t="shared" si="91"/>
        <v>0</v>
      </c>
      <c r="Y563" s="75">
        <f>IF(X563&gt;Constantes!$E$29,1000*((X563-Constantes!$E$29)/(Escenarios!$E$9*10000)),0)</f>
        <v>0</v>
      </c>
      <c r="Z563" s="75">
        <f>W563*1000/Escenarios!$E$9/10000+S563</f>
        <v>0.26405013106416264</v>
      </c>
      <c r="AA563" s="75">
        <f>MAX(0,AB562+Observaciones!$F562-Y563-Constantes!$D$13)</f>
        <v>0</v>
      </c>
      <c r="AB563" s="75">
        <f>AB562+Observaciones!$F562-Y563-Z563-AA563-AC562</f>
        <v>7.5462906957300389</v>
      </c>
      <c r="AC563" s="75">
        <f>MAX(0,(AB563-Constantes!$D$14)*(1-EXP(-Constantes!$D$22)))</f>
        <v>6.3729768732344034E-4</v>
      </c>
      <c r="AD563" s="75">
        <f t="shared" si="92"/>
        <v>167.80946382497487</v>
      </c>
      <c r="AE563" s="75">
        <f>MAX(0,(AD563-Constantes!$D$13)*(1-EXP(-Constantes!$D$23)))</f>
        <v>0.64108179485726302</v>
      </c>
      <c r="AF563" s="75">
        <f t="shared" si="93"/>
        <v>0.64171909254458648</v>
      </c>
      <c r="AG563" s="75">
        <f>0.0526*Y563*Observaciones!$F562^1.218</f>
        <v>0</v>
      </c>
      <c r="AH563" s="75">
        <f>AG563*Constantes!$E$35</f>
        <v>0</v>
      </c>
      <c r="AI563" s="75">
        <f t="shared" si="94"/>
        <v>0</v>
      </c>
      <c r="AJ563" s="15"/>
      <c r="AK563" s="74">
        <v>557</v>
      </c>
      <c r="AL563" s="140">
        <f>ETo!$I562*((1-Constantes!$F$19)*ETo!$K562+ETo!$L562)</f>
        <v>1.4985615503358602</v>
      </c>
      <c r="AM563" s="75">
        <f>MIN(AL563*Constantes!$F$17,0.8*(AV562+Observaciones!$F562-AS563-AU563-Constantes!$D$14))</f>
        <v>0.31263192554351066</v>
      </c>
      <c r="AN563" s="75">
        <f>IF(Observaciones!$F562&gt;0.05*Constantes!$F$18,((Observaciones!$F562-0.05*Constantes!$F$18)^2)/(Observaciones!$F562+0.95*Constantes!$F$18),0)</f>
        <v>0</v>
      </c>
      <c r="AO563" s="75">
        <f>(AN563*Escenarios!$F$9*10000)/1000</f>
        <v>0</v>
      </c>
      <c r="AP563" s="75">
        <f>(Observaciones!$F562*Constantes!$F$28)/1000</f>
        <v>0</v>
      </c>
      <c r="AQ563" s="75">
        <f>(AL563*Constantes!$F$28)/1000</f>
        <v>1.4985615503358602</v>
      </c>
      <c r="AR563" s="75">
        <f t="shared" si="95"/>
        <v>0</v>
      </c>
      <c r="AS563" s="75">
        <f>IF(AR563&gt;Constantes!$F$29,1000*((AR563-Constantes!$F$29)/(Escenarios!$F$9*10000)),0)</f>
        <v>0</v>
      </c>
      <c r="AT563" s="75">
        <f>AQ563*1000/Escenarios!$F$9/10000+AM563</f>
        <v>0.3156290486441824</v>
      </c>
      <c r="AU563" s="75">
        <f>MAX(0,AV562+Observaciones!$F562-AS563-Constantes!$D$13)</f>
        <v>0</v>
      </c>
      <c r="AV563" s="75">
        <f>AV562+Observaciones!$F562-AS563-AT563-AU563-AW562</f>
        <v>7.5697807381554965</v>
      </c>
      <c r="AW563" s="75">
        <f>MAX(0,(AV563-Constantes!$D$14)*(1-EXP(-Constantes!$D$22)))</f>
        <v>9.6069204285824448E-4</v>
      </c>
      <c r="AX563" s="75">
        <f t="shared" si="96"/>
        <v>169.13824859453601</v>
      </c>
      <c r="AY563" s="75">
        <f>MAX(0,(AX563-Constantes!$D$13)*(1-EXP(-Constantes!$D$23)))</f>
        <v>0.65026038171620371</v>
      </c>
      <c r="AZ563" s="75">
        <f t="shared" si="97"/>
        <v>0.65122107375906191</v>
      </c>
      <c r="BA563" s="75">
        <f>0.0526*AS563*Observaciones!$F562^1.218</f>
        <v>0</v>
      </c>
      <c r="BB563" s="75">
        <f>BA563*Constantes!$F$35</f>
        <v>0</v>
      </c>
      <c r="BC563" s="75">
        <f t="shared" si="98"/>
        <v>0</v>
      </c>
      <c r="BD563" s="15"/>
      <c r="BE563" s="74">
        <v>557</v>
      </c>
      <c r="BF563" s="75">
        <f>0.0526*Observaciones!$F562^2.218</f>
        <v>0</v>
      </c>
      <c r="BG563" s="75">
        <f>IF(Observaciones!$F562&gt;0.05*$BK$7,((Observaciones!$F562-0.05*$BK$7)^2)/(Observaciones!$F562+0.95*$BK$7),0)</f>
        <v>0</v>
      </c>
      <c r="BH563" s="75">
        <f>0.0526*BG563*Observaciones!$F562^1.218</f>
        <v>0</v>
      </c>
      <c r="BI563" s="28"/>
      <c r="BJ563" s="28"/>
      <c r="BK563" s="103"/>
      <c r="BL563" s="38"/>
    </row>
    <row r="564" spans="2:64" s="2" customFormat="1">
      <c r="B564" s="37"/>
      <c r="C564" s="74">
        <v>558</v>
      </c>
      <c r="D564" s="140">
        <f>ETo!$I563*((1-Constantes!$D$19)*ETo!$K563+ETo!$L563)</f>
        <v>1.5387763665528424</v>
      </c>
      <c r="E564" s="75">
        <f>MIN(D564*Constantes!$D$17,0.8*(H563+Observaciones!$F563-F564-G564-Constantes!$D$14))</f>
        <v>5.2418917335576513E-2</v>
      </c>
      <c r="F564" s="75">
        <f>IF(Observaciones!$F563&gt;0.05*Constantes!$D$18,((Observaciones!$F563-0.05*Constantes!$D$18)^2)/(Observaciones!$F563+0.95*Constantes!$D$18),0)</f>
        <v>0</v>
      </c>
      <c r="G564" s="75">
        <f>MAX(0,H563+Observaciones!$F563-F564-Constantes!$D$13)</f>
        <v>0</v>
      </c>
      <c r="H564" s="75">
        <f>H563+Observaciones!$F563-F564-E564-G564-I563</f>
        <v>7.5122026459275224</v>
      </c>
      <c r="I564" s="75">
        <f>MAX(0,(H564-Constantes!$D$14)*(1-EXP(-Constantes!$D$22)))</f>
        <v>1.6799743244710782E-4</v>
      </c>
      <c r="J564" s="75">
        <f t="shared" ref="J564:J627" si="99">J563+G564-K563</f>
        <v>161.39155616991863</v>
      </c>
      <c r="K564" s="75">
        <f>MAX(0,(J564-Constantes!$D$13)*(1-EXP(-Constantes!$D$23)))</f>
        <v>0.59675006844528</v>
      </c>
      <c r="L564" s="75">
        <f t="shared" ref="L564:L627" si="100">F564+I564+K564</f>
        <v>0.59691806587772711</v>
      </c>
      <c r="M564" s="75">
        <f>0.0526*F564*Observaciones!$F563^1.218</f>
        <v>0</v>
      </c>
      <c r="N564" s="75">
        <f>M564*Constantes!$D$35</f>
        <v>0</v>
      </c>
      <c r="O564" s="75">
        <f t="shared" ref="O564:O627" si="101">N564*1000000/(L564/1000*10000)</f>
        <v>0</v>
      </c>
      <c r="P564" s="15"/>
      <c r="Q564" s="74">
        <v>558</v>
      </c>
      <c r="R564" s="140">
        <f>ETo!$I563*((1-Constantes!$E$19)*ETo!$K563+ETo!$L563)</f>
        <v>1.5387763665528424</v>
      </c>
      <c r="S564" s="75">
        <f>MIN(R564*Constantes!$E$17,0.8*(AB563+Observaciones!$F563-Y564-AA564-Constantes!$D$14))</f>
        <v>3.7032556584031089E-2</v>
      </c>
      <c r="T564" s="75">
        <f>IF(Observaciones!$F563&gt;0.05*Constantes!$E$18,((Observaciones!$F563-0.05*Constantes!$E$18)^2)/(Observaciones!$F563+0.95*Constantes!$E$18),0)</f>
        <v>0</v>
      </c>
      <c r="U564" s="75">
        <f>(T564*Escenarios!$E$9*10000)/1000</f>
        <v>0</v>
      </c>
      <c r="V564" s="75">
        <f>(Observaciones!$F563*Constantes!$E$28)/1000</f>
        <v>0</v>
      </c>
      <c r="W564" s="75">
        <f>(R564*Constantes!$E$28)/1000</f>
        <v>6.1551054662113698</v>
      </c>
      <c r="X564" s="75">
        <f t="shared" si="91"/>
        <v>0</v>
      </c>
      <c r="Y564" s="75">
        <f>IF(X564&gt;Constantes!$E$29,1000*((X564-Constantes!$E$29)/(Escenarios!$E$9*10000)),0)</f>
        <v>0</v>
      </c>
      <c r="Z564" s="75">
        <f>W564*1000/Escenarios!$E$9/10000+S564</f>
        <v>4.9342767516453827E-2</v>
      </c>
      <c r="AA564" s="75">
        <f>MAX(0,AB563+Observaciones!$F563-Y564-Constantes!$D$13)</f>
        <v>0</v>
      </c>
      <c r="AB564" s="75">
        <f>AB563+Observaciones!$F563-Y564-Z564-AA564-AC563</f>
        <v>7.4963106305262617</v>
      </c>
      <c r="AC564" s="75">
        <f>MAX(0,(AB564-Constantes!$D$14)*(1-EXP(-Constantes!$D$22)))</f>
        <v>0</v>
      </c>
      <c r="AD564" s="75">
        <f t="shared" si="92"/>
        <v>167.16838203011761</v>
      </c>
      <c r="AE564" s="75">
        <f>MAX(0,(AD564-Constantes!$D$13)*(1-EXP(-Constantes!$D$23)))</f>
        <v>0.63665351943405324</v>
      </c>
      <c r="AF564" s="75">
        <f t="shared" si="93"/>
        <v>0.63665351943405324</v>
      </c>
      <c r="AG564" s="75">
        <f>0.0526*Y564*Observaciones!$F563^1.218</f>
        <v>0</v>
      </c>
      <c r="AH564" s="75">
        <f>AG564*Constantes!$E$35</f>
        <v>0</v>
      </c>
      <c r="AI564" s="75">
        <f t="shared" si="94"/>
        <v>0</v>
      </c>
      <c r="AJ564" s="15"/>
      <c r="AK564" s="74">
        <v>558</v>
      </c>
      <c r="AL564" s="140">
        <f>ETo!$I563*((1-Constantes!$F$19)*ETo!$K563+ETo!$L563)</f>
        <v>1.4984133000139233</v>
      </c>
      <c r="AM564" s="75">
        <f>MIN(AL564*Constantes!$F$17,0.8*(AV563+Observaciones!$F563-AS564-AU564-Constantes!$D$14))</f>
        <v>5.5824590524397172E-2</v>
      </c>
      <c r="AN564" s="75">
        <f>IF(Observaciones!$F563&gt;0.05*Constantes!$F$18,((Observaciones!$F563-0.05*Constantes!$F$18)^2)/(Observaciones!$F563+0.95*Constantes!$F$18),0)</f>
        <v>0</v>
      </c>
      <c r="AO564" s="75">
        <f>(AN564*Escenarios!$F$9*10000)/1000</f>
        <v>0</v>
      </c>
      <c r="AP564" s="75">
        <f>(Observaciones!$F563*Constantes!$F$28)/1000</f>
        <v>0</v>
      </c>
      <c r="AQ564" s="75">
        <f>(AL564*Constantes!$F$28)/1000</f>
        <v>1.4984133000139233</v>
      </c>
      <c r="AR564" s="75">
        <f t="shared" si="95"/>
        <v>0</v>
      </c>
      <c r="AS564" s="75">
        <f>IF(AR564&gt;Constantes!$F$29,1000*((AR564-Constantes!$F$29)/(Escenarios!$F$9*10000)),0)</f>
        <v>0</v>
      </c>
      <c r="AT564" s="75">
        <f>AQ564*1000/Escenarios!$F$9/10000+AM564</f>
        <v>5.882141712442502E-2</v>
      </c>
      <c r="AU564" s="75">
        <f>MAX(0,AV563+Observaciones!$F563-AS564-Constantes!$D$13)</f>
        <v>0</v>
      </c>
      <c r="AV564" s="75">
        <f>AV563+Observaciones!$F563-AS564-AT564-AU564-AW563</f>
        <v>7.509998628988213</v>
      </c>
      <c r="AW564" s="75">
        <f>MAX(0,(AV564-Constantes!$D$14)*(1-EXP(-Constantes!$D$22)))</f>
        <v>1.3765407994199356E-4</v>
      </c>
      <c r="AX564" s="75">
        <f t="shared" si="96"/>
        <v>168.4879882128198</v>
      </c>
      <c r="AY564" s="75">
        <f>MAX(0,(AX564-Constantes!$D$13)*(1-EXP(-Constantes!$D$23)))</f>
        <v>0.64576870516238427</v>
      </c>
      <c r="AZ564" s="75">
        <f t="shared" si="97"/>
        <v>0.64590635924232631</v>
      </c>
      <c r="BA564" s="75">
        <f>0.0526*AS564*Observaciones!$F563^1.218</f>
        <v>0</v>
      </c>
      <c r="BB564" s="75">
        <f>BA564*Constantes!$F$35</f>
        <v>0</v>
      </c>
      <c r="BC564" s="75">
        <f t="shared" si="98"/>
        <v>0</v>
      </c>
      <c r="BD564" s="15"/>
      <c r="BE564" s="74">
        <v>558</v>
      </c>
      <c r="BF564" s="75">
        <f>0.0526*Observaciones!$F563^2.218</f>
        <v>0</v>
      </c>
      <c r="BG564" s="75">
        <f>IF(Observaciones!$F563&gt;0.05*$BK$7,((Observaciones!$F563-0.05*$BK$7)^2)/(Observaciones!$F563+0.95*$BK$7),0)</f>
        <v>0</v>
      </c>
      <c r="BH564" s="75">
        <f>0.0526*BG564*Observaciones!$F563^1.218</f>
        <v>0</v>
      </c>
      <c r="BI564" s="28"/>
      <c r="BJ564" s="28"/>
      <c r="BK564" s="103"/>
      <c r="BL564" s="38"/>
    </row>
    <row r="565" spans="2:64" s="2" customFormat="1">
      <c r="B565" s="37"/>
      <c r="C565" s="74">
        <v>559</v>
      </c>
      <c r="D565" s="140">
        <f>ETo!$I564*((1-Constantes!$D$19)*ETo!$K564+ETo!$L564)</f>
        <v>1.4804664022661824</v>
      </c>
      <c r="E565" s="75">
        <f>MIN(D565*Constantes!$D$17,0.8*(H564+Observaciones!$F564-F565-G565-Constantes!$D$14))</f>
        <v>9.762116742017924E-3</v>
      </c>
      <c r="F565" s="75">
        <f>IF(Observaciones!$F564&gt;0.05*Constantes!$D$18,((Observaciones!$F564-0.05*Constantes!$D$18)^2)/(Observaciones!$F564+0.95*Constantes!$D$18),0)</f>
        <v>0</v>
      </c>
      <c r="G565" s="75">
        <f>MAX(0,H564+Observaciones!$F564-F565-Constantes!$D$13)</f>
        <v>0</v>
      </c>
      <c r="H565" s="75">
        <f>H564+Observaciones!$F564-F565-E565-G565-I564</f>
        <v>7.5022725317530572</v>
      </c>
      <c r="I565" s="75">
        <f>MAX(0,(H565-Constantes!$D$14)*(1-EXP(-Constantes!$D$22)))</f>
        <v>3.1286616192562847E-5</v>
      </c>
      <c r="J565" s="75">
        <f t="shared" si="99"/>
        <v>160.79480610147334</v>
      </c>
      <c r="K565" s="75">
        <f>MAX(0,(J565-Constantes!$D$13)*(1-EXP(-Constantes!$D$23)))</f>
        <v>0.59262801462454495</v>
      </c>
      <c r="L565" s="75">
        <f t="shared" si="100"/>
        <v>0.59265930124073751</v>
      </c>
      <c r="M565" s="75">
        <f>0.0526*F565*Observaciones!$F564^1.218</f>
        <v>0</v>
      </c>
      <c r="N565" s="75">
        <f>M565*Constantes!$D$35</f>
        <v>0</v>
      </c>
      <c r="O565" s="75">
        <f t="shared" si="101"/>
        <v>0</v>
      </c>
      <c r="P565" s="15"/>
      <c r="Q565" s="74">
        <v>559</v>
      </c>
      <c r="R565" s="140">
        <f>ETo!$I564*((1-Constantes!$E$19)*ETo!$K564+ETo!$L564)</f>
        <v>1.4804664022661824</v>
      </c>
      <c r="S565" s="75">
        <f>MIN(R565*Constantes!$E$17,0.8*(AB564+Observaciones!$F564-Y565-AA565-Constantes!$D$14))</f>
        <v>-2.9514955789906594E-3</v>
      </c>
      <c r="T565" s="75">
        <f>IF(Observaciones!$F564&gt;0.05*Constantes!$E$18,((Observaciones!$F564-0.05*Constantes!$E$18)^2)/(Observaciones!$F564+0.95*Constantes!$E$18),0)</f>
        <v>0</v>
      </c>
      <c r="U565" s="75">
        <f>(T565*Escenarios!$E$9*10000)/1000</f>
        <v>0</v>
      </c>
      <c r="V565" s="75">
        <f>(Observaciones!$F564*Constantes!$E$28)/1000</f>
        <v>0</v>
      </c>
      <c r="W565" s="75">
        <f>(R565*Constantes!$E$28)/1000</f>
        <v>5.9218656090647297</v>
      </c>
      <c r="X565" s="75">
        <f t="shared" si="91"/>
        <v>0</v>
      </c>
      <c r="Y565" s="75">
        <f>IF(X565&gt;Constantes!$E$29,1000*((X565-Constantes!$E$29)/(Escenarios!$E$9*10000)),0)</f>
        <v>0</v>
      </c>
      <c r="Z565" s="75">
        <f>W565*1000/Escenarios!$E$9/10000+S565</f>
        <v>8.892235639138801E-3</v>
      </c>
      <c r="AA565" s="75">
        <f>MAX(0,AB564+Observaciones!$F564-Y565-Constantes!$D$13)</f>
        <v>0</v>
      </c>
      <c r="AB565" s="75">
        <f>AB564+Observaciones!$F564-Y565-Z565-AA565-AC564</f>
        <v>7.4874183948871229</v>
      </c>
      <c r="AC565" s="75">
        <f>MAX(0,(AB565-Constantes!$D$14)*(1-EXP(-Constantes!$D$22)))</f>
        <v>0</v>
      </c>
      <c r="AD565" s="75">
        <f t="shared" si="92"/>
        <v>166.53172851068356</v>
      </c>
      <c r="AE565" s="75">
        <f>MAX(0,(AD565-Constantes!$D$13)*(1-EXP(-Constantes!$D$23)))</f>
        <v>0.63225583234353544</v>
      </c>
      <c r="AF565" s="75">
        <f t="shared" si="93"/>
        <v>0.63225583234353544</v>
      </c>
      <c r="AG565" s="75">
        <f>0.0526*Y565*Observaciones!$F564^1.218</f>
        <v>0</v>
      </c>
      <c r="AH565" s="75">
        <f>AG565*Constantes!$E$35</f>
        <v>0</v>
      </c>
      <c r="AI565" s="75">
        <f t="shared" si="94"/>
        <v>0</v>
      </c>
      <c r="AJ565" s="15"/>
      <c r="AK565" s="74">
        <v>559</v>
      </c>
      <c r="AL565" s="140">
        <f>ETo!$I564*((1-Constantes!$F$19)*ETo!$K564+ETo!$L564)</f>
        <v>1.4415523196357354</v>
      </c>
      <c r="AM565" s="75">
        <f>MIN(AL565*Constantes!$F$17,0.8*(AV564+Observaciones!$F564-AS565-AU565-Constantes!$D$14))</f>
        <v>7.998903190570417E-3</v>
      </c>
      <c r="AN565" s="75">
        <f>IF(Observaciones!$F564&gt;0.05*Constantes!$F$18,((Observaciones!$F564-0.05*Constantes!$F$18)^2)/(Observaciones!$F564+0.95*Constantes!$F$18),0)</f>
        <v>0</v>
      </c>
      <c r="AO565" s="75">
        <f>(AN565*Escenarios!$F$9*10000)/1000</f>
        <v>0</v>
      </c>
      <c r="AP565" s="75">
        <f>(Observaciones!$F564*Constantes!$F$28)/1000</f>
        <v>0</v>
      </c>
      <c r="AQ565" s="75">
        <f>(AL565*Constantes!$F$28)/1000</f>
        <v>1.4415523196357354</v>
      </c>
      <c r="AR565" s="75">
        <f t="shared" si="95"/>
        <v>0</v>
      </c>
      <c r="AS565" s="75">
        <f>IF(AR565&gt;Constantes!$F$29,1000*((AR565-Constantes!$F$29)/(Escenarios!$F$9*10000)),0)</f>
        <v>0</v>
      </c>
      <c r="AT565" s="75">
        <f>AQ565*1000/Escenarios!$F$9/10000+AM565</f>
        <v>1.0882007829841889E-2</v>
      </c>
      <c r="AU565" s="75">
        <f>MAX(0,AV564+Observaciones!$F564-AS565-Constantes!$D$13)</f>
        <v>0</v>
      </c>
      <c r="AV565" s="75">
        <f>AV564+Observaciones!$F564-AS565-AT565-AU565-AW564</f>
        <v>7.498978967078429</v>
      </c>
      <c r="AW565" s="75">
        <f>MAX(0,(AV565-Constantes!$D$14)*(1-EXP(-Constantes!$D$22)))</f>
        <v>0</v>
      </c>
      <c r="AX565" s="75">
        <f t="shared" si="96"/>
        <v>167.8422195076574</v>
      </c>
      <c r="AY565" s="75">
        <f>MAX(0,(AX565-Constantes!$D$13)*(1-EXP(-Constantes!$D$23)))</f>
        <v>0.64130805488485554</v>
      </c>
      <c r="AZ565" s="75">
        <f t="shared" si="97"/>
        <v>0.64130805488485554</v>
      </c>
      <c r="BA565" s="75">
        <f>0.0526*AS565*Observaciones!$F564^1.218</f>
        <v>0</v>
      </c>
      <c r="BB565" s="75">
        <f>BA565*Constantes!$F$35</f>
        <v>0</v>
      </c>
      <c r="BC565" s="75">
        <f t="shared" si="98"/>
        <v>0</v>
      </c>
      <c r="BD565" s="15"/>
      <c r="BE565" s="74">
        <v>559</v>
      </c>
      <c r="BF565" s="75">
        <f>0.0526*Observaciones!$F564^2.218</f>
        <v>0</v>
      </c>
      <c r="BG565" s="75">
        <f>IF(Observaciones!$F564&gt;0.05*$BK$7,((Observaciones!$F564-0.05*$BK$7)^2)/(Observaciones!$F564+0.95*$BK$7),0)</f>
        <v>0</v>
      </c>
      <c r="BH565" s="75">
        <f>0.0526*BG565*Observaciones!$F564^1.218</f>
        <v>0</v>
      </c>
      <c r="BI565" s="28"/>
      <c r="BJ565" s="28"/>
      <c r="BK565" s="103"/>
      <c r="BL565" s="38"/>
    </row>
    <row r="566" spans="2:64" s="2" customFormat="1">
      <c r="B566" s="37"/>
      <c r="C566" s="74">
        <v>560</v>
      </c>
      <c r="D566" s="140">
        <f>ETo!$I565*((1-Constantes!$D$19)*ETo!$K565+ETo!$L565)</f>
        <v>1.4560148804610571</v>
      </c>
      <c r="E566" s="75">
        <f>MIN(D566*Constantes!$D$17,0.8*(H565+Observaciones!$F565-F566-G566-Constantes!$D$14))</f>
        <v>1.8180254024457556E-3</v>
      </c>
      <c r="F566" s="75">
        <f>IF(Observaciones!$F565&gt;0.05*Constantes!$D$18,((Observaciones!$F565-0.05*Constantes!$D$18)^2)/(Observaciones!$F565+0.95*Constantes!$D$18),0)</f>
        <v>0</v>
      </c>
      <c r="G566" s="75">
        <f>MAX(0,H565+Observaciones!$F565-F566-Constantes!$D$13)</f>
        <v>0</v>
      </c>
      <c r="H566" s="75">
        <f>H565+Observaciones!$F565-F566-E566-G566-I565</f>
        <v>7.5004232197344187</v>
      </c>
      <c r="I566" s="75">
        <f>MAX(0,(H566-Constantes!$D$14)*(1-EXP(-Constantes!$D$22)))</f>
        <v>5.8265911479845932E-6</v>
      </c>
      <c r="J566" s="75">
        <f t="shared" si="99"/>
        <v>160.20217808684879</v>
      </c>
      <c r="K566" s="75">
        <f>MAX(0,(J566-Constantes!$D$13)*(1-EXP(-Constantes!$D$23)))</f>
        <v>0.58853443390938553</v>
      </c>
      <c r="L566" s="75">
        <f t="shared" si="100"/>
        <v>0.58854026050053354</v>
      </c>
      <c r="M566" s="75">
        <f>0.0526*F566*Observaciones!$F565^1.218</f>
        <v>0</v>
      </c>
      <c r="N566" s="75">
        <f>M566*Constantes!$D$35</f>
        <v>0</v>
      </c>
      <c r="O566" s="75">
        <f t="shared" si="101"/>
        <v>0</v>
      </c>
      <c r="P566" s="15"/>
      <c r="Q566" s="74">
        <v>560</v>
      </c>
      <c r="R566" s="140">
        <f>ETo!$I565*((1-Constantes!$E$19)*ETo!$K565+ETo!$L565)</f>
        <v>1.4560148804610571</v>
      </c>
      <c r="S566" s="75">
        <f>MIN(R566*Constantes!$E$17,0.8*(AB565+Observaciones!$F565-Y566-AA566-Constantes!$D$14))</f>
        <v>-1.0065284090301675E-2</v>
      </c>
      <c r="T566" s="75">
        <f>IF(Observaciones!$F565&gt;0.05*Constantes!$E$18,((Observaciones!$F565-0.05*Constantes!$E$18)^2)/(Observaciones!$F565+0.95*Constantes!$E$18),0)</f>
        <v>0</v>
      </c>
      <c r="U566" s="75">
        <f>(T566*Escenarios!$E$9*10000)/1000</f>
        <v>0</v>
      </c>
      <c r="V566" s="75">
        <f>(Observaciones!$F565*Constantes!$E$28)/1000</f>
        <v>0</v>
      </c>
      <c r="W566" s="75">
        <f>(R566*Constantes!$E$28)/1000</f>
        <v>5.8240595218442284</v>
      </c>
      <c r="X566" s="75">
        <f t="shared" si="91"/>
        <v>0</v>
      </c>
      <c r="Y566" s="75">
        <f>IF(X566&gt;Constantes!$E$29,1000*((X566-Constantes!$E$29)/(Escenarios!$E$9*10000)),0)</f>
        <v>0</v>
      </c>
      <c r="Z566" s="75">
        <f>W566*1000/Escenarios!$E$9/10000+S566</f>
        <v>1.5828349533867827E-3</v>
      </c>
      <c r="AA566" s="75">
        <f>MAX(0,AB565+Observaciones!$F565-Y566-Constantes!$D$13)</f>
        <v>0</v>
      </c>
      <c r="AB566" s="75">
        <f>AB565+Observaciones!$F565-Y566-Z566-AA566-AC565</f>
        <v>7.4858355599337365</v>
      </c>
      <c r="AC566" s="75">
        <f>MAX(0,(AB566-Constantes!$D$14)*(1-EXP(-Constantes!$D$22)))</f>
        <v>0</v>
      </c>
      <c r="AD566" s="75">
        <f t="shared" si="92"/>
        <v>165.89947267834003</v>
      </c>
      <c r="AE566" s="75">
        <f>MAX(0,(AD566-Constantes!$D$13)*(1-EXP(-Constantes!$D$23)))</f>
        <v>0.62788852229666181</v>
      </c>
      <c r="AF566" s="75">
        <f t="shared" si="93"/>
        <v>0.62788852229666181</v>
      </c>
      <c r="AG566" s="75">
        <f>0.0526*Y566*Observaciones!$F565^1.218</f>
        <v>0</v>
      </c>
      <c r="AH566" s="75">
        <f>AG566*Constantes!$E$35</f>
        <v>0</v>
      </c>
      <c r="AI566" s="75">
        <f t="shared" si="94"/>
        <v>0</v>
      </c>
      <c r="AJ566" s="15"/>
      <c r="AK566" s="74">
        <v>560</v>
      </c>
      <c r="AL566" s="140">
        <f>ETo!$I565*((1-Constantes!$F$19)*ETo!$K565+ETo!$L565)</f>
        <v>1.4177605566335061</v>
      </c>
      <c r="AM566" s="75">
        <f>MIN(AL566*Constantes!$F$17,0.8*(AV565+Observaciones!$F565-AS566-AU566-Constantes!$D$14))</f>
        <v>-8.1682633725677078E-4</v>
      </c>
      <c r="AN566" s="75">
        <f>IF(Observaciones!$F565&gt;0.05*Constantes!$F$18,((Observaciones!$F565-0.05*Constantes!$F$18)^2)/(Observaciones!$F565+0.95*Constantes!$F$18),0)</f>
        <v>0</v>
      </c>
      <c r="AO566" s="75">
        <f>(AN566*Escenarios!$F$9*10000)/1000</f>
        <v>0</v>
      </c>
      <c r="AP566" s="75">
        <f>(Observaciones!$F565*Constantes!$F$28)/1000</f>
        <v>0</v>
      </c>
      <c r="AQ566" s="75">
        <f>(AL566*Constantes!$F$28)/1000</f>
        <v>1.4177605566335061</v>
      </c>
      <c r="AR566" s="75">
        <f t="shared" si="95"/>
        <v>0</v>
      </c>
      <c r="AS566" s="75">
        <f>IF(AR566&gt;Constantes!$F$29,1000*((AR566-Constantes!$F$29)/(Escenarios!$F$9*10000)),0)</f>
        <v>0</v>
      </c>
      <c r="AT566" s="75">
        <f>AQ566*1000/Escenarios!$F$9/10000+AM566</f>
        <v>2.0186947760102414E-3</v>
      </c>
      <c r="AU566" s="75">
        <f>MAX(0,AV565+Observaciones!$F565-AS566-Constantes!$D$13)</f>
        <v>0</v>
      </c>
      <c r="AV566" s="75">
        <f>AV565+Observaciones!$F565-AS566-AT566-AU566-AW565</f>
        <v>7.4969602723024185</v>
      </c>
      <c r="AW566" s="75">
        <f>MAX(0,(AV566-Constantes!$D$14)*(1-EXP(-Constantes!$D$22)))</f>
        <v>0</v>
      </c>
      <c r="AX566" s="75">
        <f t="shared" si="96"/>
        <v>167.20091145277254</v>
      </c>
      <c r="AY566" s="75">
        <f>MAX(0,(AX566-Constantes!$D$13)*(1-EXP(-Constantes!$D$23)))</f>
        <v>0.63687821656947285</v>
      </c>
      <c r="AZ566" s="75">
        <f t="shared" si="97"/>
        <v>0.63687821656947285</v>
      </c>
      <c r="BA566" s="75">
        <f>0.0526*AS566*Observaciones!$F565^1.218</f>
        <v>0</v>
      </c>
      <c r="BB566" s="75">
        <f>BA566*Constantes!$F$35</f>
        <v>0</v>
      </c>
      <c r="BC566" s="75">
        <f t="shared" si="98"/>
        <v>0</v>
      </c>
      <c r="BD566" s="15"/>
      <c r="BE566" s="74">
        <v>560</v>
      </c>
      <c r="BF566" s="75">
        <f>0.0526*Observaciones!$F565^2.218</f>
        <v>0</v>
      </c>
      <c r="BG566" s="75">
        <f>IF(Observaciones!$F565&gt;0.05*$BK$7,((Observaciones!$F565-0.05*$BK$7)^2)/(Observaciones!$F565+0.95*$BK$7),0)</f>
        <v>0</v>
      </c>
      <c r="BH566" s="75">
        <f>0.0526*BG566*Observaciones!$F565^1.218</f>
        <v>0</v>
      </c>
      <c r="BI566" s="28"/>
      <c r="BJ566" s="28"/>
      <c r="BK566" s="103"/>
      <c r="BL566" s="38"/>
    </row>
    <row r="567" spans="2:64" s="2" customFormat="1">
      <c r="B567" s="37"/>
      <c r="C567" s="74">
        <v>561</v>
      </c>
      <c r="D567" s="140">
        <f>ETo!$I566*((1-Constantes!$D$19)*ETo!$K566+ETo!$L566)</f>
        <v>1.5163010626192206</v>
      </c>
      <c r="E567" s="75">
        <f>MIN(D567*Constantes!$D$17,0.8*(H566+Observaciones!$F566-F567-G567-Constantes!$D$14))</f>
        <v>3.3857578753497823E-4</v>
      </c>
      <c r="F567" s="75">
        <f>IF(Observaciones!$F566&gt;0.05*Constantes!$D$18,((Observaciones!$F566-0.05*Constantes!$D$18)^2)/(Observaciones!$F566+0.95*Constantes!$D$18),0)</f>
        <v>0</v>
      </c>
      <c r="G567" s="75">
        <f>MAX(0,H566+Observaciones!$F566-F567-Constantes!$D$13)</f>
        <v>0</v>
      </c>
      <c r="H567" s="75">
        <f>H566+Observaciones!$F566-F567-E567-G567-I566</f>
        <v>7.5000788173557353</v>
      </c>
      <c r="I567" s="75">
        <f>MAX(0,(H567-Constantes!$D$14)*(1-EXP(-Constantes!$D$22)))</f>
        <v>1.0851018274604403E-6</v>
      </c>
      <c r="J567" s="75">
        <f t="shared" si="99"/>
        <v>159.6136436529394</v>
      </c>
      <c r="K567" s="75">
        <f>MAX(0,(J567-Constantes!$D$13)*(1-EXP(-Constantes!$D$23)))</f>
        <v>0.58446912962169495</v>
      </c>
      <c r="L567" s="75">
        <f t="shared" si="100"/>
        <v>0.58447021472352245</v>
      </c>
      <c r="M567" s="75">
        <f>0.0526*F567*Observaciones!$F566^1.218</f>
        <v>0</v>
      </c>
      <c r="N567" s="75">
        <f>M567*Constantes!$D$35</f>
        <v>0</v>
      </c>
      <c r="O567" s="75">
        <f t="shared" si="101"/>
        <v>0</v>
      </c>
      <c r="P567" s="15"/>
      <c r="Q567" s="74">
        <v>561</v>
      </c>
      <c r="R567" s="140">
        <f>ETo!$I566*((1-Constantes!$E$19)*ETo!$K566+ETo!$L566)</f>
        <v>1.5163010626192206</v>
      </c>
      <c r="S567" s="75">
        <f>MIN(R567*Constantes!$E$17,0.8*(AB566+Observaciones!$F566-Y567-AA567-Constantes!$D$14))</f>
        <v>-1.1331552053010797E-2</v>
      </c>
      <c r="T567" s="75">
        <f>IF(Observaciones!$F566&gt;0.05*Constantes!$E$18,((Observaciones!$F566-0.05*Constantes!$E$18)^2)/(Observaciones!$F566+0.95*Constantes!$E$18),0)</f>
        <v>0</v>
      </c>
      <c r="U567" s="75">
        <f>(T567*Escenarios!$E$9*10000)/1000</f>
        <v>0</v>
      </c>
      <c r="V567" s="75">
        <f>(Observaciones!$F566*Constantes!$E$28)/1000</f>
        <v>0</v>
      </c>
      <c r="W567" s="75">
        <f>(R567*Constantes!$E$28)/1000</f>
        <v>6.0652042504768824</v>
      </c>
      <c r="X567" s="75">
        <f t="shared" si="91"/>
        <v>0</v>
      </c>
      <c r="Y567" s="75">
        <f>IF(X567&gt;Constantes!$E$29,1000*((X567-Constantes!$E$29)/(Escenarios!$E$9*10000)),0)</f>
        <v>0</v>
      </c>
      <c r="Z567" s="75">
        <f>W567*1000/Escenarios!$E$9/10000+S567</f>
        <v>7.9885644794296801E-4</v>
      </c>
      <c r="AA567" s="75">
        <f>MAX(0,AB566+Observaciones!$F566-Y567-Constantes!$D$13)</f>
        <v>0</v>
      </c>
      <c r="AB567" s="75">
        <f>AB566+Observaciones!$F566-Y567-Z567-AA567-AC566</f>
        <v>7.4850367034857932</v>
      </c>
      <c r="AC567" s="75">
        <f>MAX(0,(AB567-Constantes!$D$14)*(1-EXP(-Constantes!$D$22)))</f>
        <v>0</v>
      </c>
      <c r="AD567" s="75">
        <f t="shared" si="92"/>
        <v>165.27158415604336</v>
      </c>
      <c r="AE567" s="75">
        <f>MAX(0,(AD567-Constantes!$D$13)*(1-EXP(-Constantes!$D$23)))</f>
        <v>0.62355137946386485</v>
      </c>
      <c r="AF567" s="75">
        <f t="shared" si="93"/>
        <v>0.62355137946386485</v>
      </c>
      <c r="AG567" s="75">
        <f>0.0526*Y567*Observaciones!$F566^1.218</f>
        <v>0</v>
      </c>
      <c r="AH567" s="75">
        <f>AG567*Constantes!$E$35</f>
        <v>0</v>
      </c>
      <c r="AI567" s="75">
        <f t="shared" si="94"/>
        <v>0</v>
      </c>
      <c r="AJ567" s="15"/>
      <c r="AK567" s="74">
        <v>561</v>
      </c>
      <c r="AL567" s="140">
        <f>ETo!$I566*((1-Constantes!$F$19)*ETo!$K566+ETo!$L566)</f>
        <v>1.4765953008284771</v>
      </c>
      <c r="AM567" s="75">
        <f>MIN(AL567*Constantes!$F$17,0.8*(AV566+Observaciones!$F566-AS567-AU567-Constantes!$D$14))</f>
        <v>-2.4317821580652323E-3</v>
      </c>
      <c r="AN567" s="75">
        <f>IF(Observaciones!$F566&gt;0.05*Constantes!$F$18,((Observaciones!$F566-0.05*Constantes!$F$18)^2)/(Observaciones!$F566+0.95*Constantes!$F$18),0)</f>
        <v>0</v>
      </c>
      <c r="AO567" s="75">
        <f>(AN567*Escenarios!$F$9*10000)/1000</f>
        <v>0</v>
      </c>
      <c r="AP567" s="75">
        <f>(Observaciones!$F566*Constantes!$F$28)/1000</f>
        <v>0</v>
      </c>
      <c r="AQ567" s="75">
        <f>(AL567*Constantes!$F$28)/1000</f>
        <v>1.4765953008284771</v>
      </c>
      <c r="AR567" s="75">
        <f t="shared" si="95"/>
        <v>0</v>
      </c>
      <c r="AS567" s="75">
        <f>IF(AR567&gt;Constantes!$F$29,1000*((AR567-Constantes!$F$29)/(Escenarios!$F$9*10000)),0)</f>
        <v>0</v>
      </c>
      <c r="AT567" s="75">
        <f>AQ567*1000/Escenarios!$F$9/10000+AM567</f>
        <v>5.2140844359172206E-4</v>
      </c>
      <c r="AU567" s="75">
        <f>MAX(0,AV566+Observaciones!$F566-AS567-Constantes!$D$13)</f>
        <v>0</v>
      </c>
      <c r="AV567" s="75">
        <f>AV566+Observaciones!$F566-AS567-AT567-AU567-AW566</f>
        <v>7.4964388638588266</v>
      </c>
      <c r="AW567" s="75">
        <f>MAX(0,(AV567-Constantes!$D$14)*(1-EXP(-Constantes!$D$22)))</f>
        <v>0</v>
      </c>
      <c r="AX567" s="75">
        <f t="shared" si="96"/>
        <v>166.56403323620307</v>
      </c>
      <c r="AY567" s="75">
        <f>MAX(0,(AX567-Constantes!$D$13)*(1-EXP(-Constantes!$D$23)))</f>
        <v>0.63247897738246672</v>
      </c>
      <c r="AZ567" s="75">
        <f t="shared" si="97"/>
        <v>0.63247897738246672</v>
      </c>
      <c r="BA567" s="75">
        <f>0.0526*AS567*Observaciones!$F566^1.218</f>
        <v>0</v>
      </c>
      <c r="BB567" s="75">
        <f>BA567*Constantes!$F$35</f>
        <v>0</v>
      </c>
      <c r="BC567" s="75">
        <f t="shared" si="98"/>
        <v>0</v>
      </c>
      <c r="BD567" s="15"/>
      <c r="BE567" s="74">
        <v>561</v>
      </c>
      <c r="BF567" s="75">
        <f>0.0526*Observaciones!$F566^2.218</f>
        <v>0</v>
      </c>
      <c r="BG567" s="75">
        <f>IF(Observaciones!$F566&gt;0.05*$BK$7,((Observaciones!$F566-0.05*$BK$7)^2)/(Observaciones!$F566+0.95*$BK$7),0)</f>
        <v>0</v>
      </c>
      <c r="BH567" s="75">
        <f>0.0526*BG567*Observaciones!$F566^1.218</f>
        <v>0</v>
      </c>
      <c r="BI567" s="28"/>
      <c r="BJ567" s="28"/>
      <c r="BK567" s="103"/>
      <c r="BL567" s="38"/>
    </row>
    <row r="568" spans="2:64" s="2" customFormat="1">
      <c r="B568" s="37"/>
      <c r="C568" s="74">
        <v>562</v>
      </c>
      <c r="D568" s="140">
        <f>ETo!$I567*((1-Constantes!$D$19)*ETo!$K567+ETo!$L567)</f>
        <v>1.4973207018678905</v>
      </c>
      <c r="E568" s="75">
        <f>MIN(D568*Constantes!$D$17,0.8*(H567+Observaciones!$F567-F568-G568-Constantes!$D$14))</f>
        <v>6.3053884588271103E-5</v>
      </c>
      <c r="F568" s="75">
        <f>IF(Observaciones!$F567&gt;0.05*Constantes!$D$18,((Observaciones!$F567-0.05*Constantes!$D$18)^2)/(Observaciones!$F567+0.95*Constantes!$D$18),0)</f>
        <v>0</v>
      </c>
      <c r="G568" s="75">
        <f>MAX(0,H567+Observaciones!$F567-F568-Constantes!$D$13)</f>
        <v>0</v>
      </c>
      <c r="H568" s="75">
        <f>H567+Observaciones!$F567-F568-E568-G568-I567</f>
        <v>7.50001467836932</v>
      </c>
      <c r="I568" s="75">
        <f>MAX(0,(H568-Constantes!$D$14)*(1-EXP(-Constantes!$D$22)))</f>
        <v>2.0208144798417693E-7</v>
      </c>
      <c r="J568" s="75">
        <f t="shared" si="99"/>
        <v>159.02917452331772</v>
      </c>
      <c r="K568" s="75">
        <f>MAX(0,(J568-Constantes!$D$13)*(1-EXP(-Constantes!$D$23)))</f>
        <v>0.58043190644192155</v>
      </c>
      <c r="L568" s="75">
        <f t="shared" si="100"/>
        <v>0.58043210852336957</v>
      </c>
      <c r="M568" s="75">
        <f>0.0526*F568*Observaciones!$F567^1.218</f>
        <v>0</v>
      </c>
      <c r="N568" s="75">
        <f>M568*Constantes!$D$35</f>
        <v>0</v>
      </c>
      <c r="O568" s="75">
        <f t="shared" si="101"/>
        <v>0</v>
      </c>
      <c r="P568" s="15"/>
      <c r="Q568" s="74">
        <v>562</v>
      </c>
      <c r="R568" s="140">
        <f>ETo!$I567*((1-Constantes!$E$19)*ETo!$K567+ETo!$L567)</f>
        <v>1.4973207018678905</v>
      </c>
      <c r="S568" s="75">
        <f>MIN(R568*Constantes!$E$17,0.8*(AB567+Observaciones!$F567-Y568-AA568-Constantes!$D$14))</f>
        <v>-1.1970637211365443E-2</v>
      </c>
      <c r="T568" s="75">
        <f>IF(Observaciones!$F567&gt;0.05*Constantes!$E$18,((Observaciones!$F567-0.05*Constantes!$E$18)^2)/(Observaciones!$F567+0.95*Constantes!$E$18),0)</f>
        <v>0</v>
      </c>
      <c r="U568" s="75">
        <f>(T568*Escenarios!$E$9*10000)/1000</f>
        <v>0</v>
      </c>
      <c r="V568" s="75">
        <f>(Observaciones!$F567*Constantes!$E$28)/1000</f>
        <v>0</v>
      </c>
      <c r="W568" s="75">
        <f>(R568*Constantes!$E$28)/1000</f>
        <v>5.9892828074715618</v>
      </c>
      <c r="X568" s="75">
        <f t="shared" si="91"/>
        <v>0</v>
      </c>
      <c r="Y568" s="75">
        <f>IF(X568&gt;Constantes!$E$29,1000*((X568-Constantes!$E$29)/(Escenarios!$E$9*10000)),0)</f>
        <v>0</v>
      </c>
      <c r="Z568" s="75">
        <f>W568*1000/Escenarios!$E$9/10000+S568</f>
        <v>7.9284035776790163E-6</v>
      </c>
      <c r="AA568" s="75">
        <f>MAX(0,AB567+Observaciones!$F567-Y568-Constantes!$D$13)</f>
        <v>0</v>
      </c>
      <c r="AB568" s="75">
        <f>AB567+Observaciones!$F567-Y568-Z568-AA568-AC567</f>
        <v>7.4850287750822151</v>
      </c>
      <c r="AC568" s="75">
        <f>MAX(0,(AB568-Constantes!$D$14)*(1-EXP(-Constantes!$D$22)))</f>
        <v>0</v>
      </c>
      <c r="AD568" s="75">
        <f t="shared" si="92"/>
        <v>164.6480327765795</v>
      </c>
      <c r="AE568" s="75">
        <f>MAX(0,(AD568-Constantes!$D$13)*(1-EXP(-Constantes!$D$23)))</f>
        <v>0.61924419546497567</v>
      </c>
      <c r="AF568" s="75">
        <f t="shared" si="93"/>
        <v>0.61924419546497567</v>
      </c>
      <c r="AG568" s="75">
        <f>0.0526*Y568*Observaciones!$F567^1.218</f>
        <v>0</v>
      </c>
      <c r="AH568" s="75">
        <f>AG568*Constantes!$E$35</f>
        <v>0</v>
      </c>
      <c r="AI568" s="75">
        <f t="shared" si="94"/>
        <v>0</v>
      </c>
      <c r="AJ568" s="15"/>
      <c r="AK568" s="74">
        <v>562</v>
      </c>
      <c r="AL568" s="140">
        <f>ETo!$I567*((1-Constantes!$F$19)*ETo!$K567+ETo!$L567)</f>
        <v>1.458126381476845</v>
      </c>
      <c r="AM568" s="75">
        <f>MIN(AL568*Constantes!$F$17,0.8*(AV567+Observaciones!$F567-AS568-AU568-Constantes!$D$14))</f>
        <v>-2.8489089129386971E-3</v>
      </c>
      <c r="AN568" s="75">
        <f>IF(Observaciones!$F567&gt;0.05*Constantes!$F$18,((Observaciones!$F567-0.05*Constantes!$F$18)^2)/(Observaciones!$F567+0.95*Constantes!$F$18),0)</f>
        <v>0</v>
      </c>
      <c r="AO568" s="75">
        <f>(AN568*Escenarios!$F$9*10000)/1000</f>
        <v>0</v>
      </c>
      <c r="AP568" s="75">
        <f>(Observaciones!$F567*Constantes!$F$28)/1000</f>
        <v>0</v>
      </c>
      <c r="AQ568" s="75">
        <f>(AL568*Constantes!$F$28)/1000</f>
        <v>1.458126381476845</v>
      </c>
      <c r="AR568" s="75">
        <f t="shared" si="95"/>
        <v>0</v>
      </c>
      <c r="AS568" s="75">
        <f>IF(AR568&gt;Constantes!$F$29,1000*((AR568-Constantes!$F$29)/(Escenarios!$F$9*10000)),0)</f>
        <v>0</v>
      </c>
      <c r="AT568" s="75">
        <f>AQ568*1000/Escenarios!$F$9/10000+AM568</f>
        <v>6.7343850014992945E-5</v>
      </c>
      <c r="AU568" s="75">
        <f>MAX(0,AV567+Observaciones!$F567-AS568-Constantes!$D$13)</f>
        <v>0</v>
      </c>
      <c r="AV568" s="75">
        <f>AV567+Observaciones!$F567-AS568-AT568-AU568-AW567</f>
        <v>7.4963715200088119</v>
      </c>
      <c r="AW568" s="75">
        <f>MAX(0,(AV568-Constantes!$D$14)*(1-EXP(-Constantes!$D$22)))</f>
        <v>0</v>
      </c>
      <c r="AX568" s="75">
        <f t="shared" si="96"/>
        <v>165.9315542588206</v>
      </c>
      <c r="AY568" s="75">
        <f>MAX(0,(AX568-Constantes!$D$13)*(1-EXP(-Constantes!$D$23)))</f>
        <v>0.62811012596021842</v>
      </c>
      <c r="AZ568" s="75">
        <f t="shared" si="97"/>
        <v>0.62811012596021842</v>
      </c>
      <c r="BA568" s="75">
        <f>0.0526*AS568*Observaciones!$F567^1.218</f>
        <v>0</v>
      </c>
      <c r="BB568" s="75">
        <f>BA568*Constantes!$F$35</f>
        <v>0</v>
      </c>
      <c r="BC568" s="75">
        <f t="shared" si="98"/>
        <v>0</v>
      </c>
      <c r="BD568" s="15"/>
      <c r="BE568" s="74">
        <v>562</v>
      </c>
      <c r="BF568" s="75">
        <f>0.0526*Observaciones!$F567^2.218</f>
        <v>0</v>
      </c>
      <c r="BG568" s="75">
        <f>IF(Observaciones!$F567&gt;0.05*$BK$7,((Observaciones!$F567-0.05*$BK$7)^2)/(Observaciones!$F567+0.95*$BK$7),0)</f>
        <v>0</v>
      </c>
      <c r="BH568" s="75">
        <f>0.0526*BG568*Observaciones!$F567^1.218</f>
        <v>0</v>
      </c>
      <c r="BI568" s="28"/>
      <c r="BJ568" s="28"/>
      <c r="BK568" s="103"/>
      <c r="BL568" s="38"/>
    </row>
    <row r="569" spans="2:64" s="2" customFormat="1">
      <c r="B569" s="37"/>
      <c r="C569" s="74">
        <v>563</v>
      </c>
      <c r="D569" s="140">
        <f>ETo!$I568*((1-Constantes!$D$19)*ETo!$K568+ETo!$L568)</f>
        <v>1.487370733006625</v>
      </c>
      <c r="E569" s="75">
        <f>MIN(D569*Constantes!$D$17,0.8*(H568+Observaciones!$F568-F569-G569-Constantes!$D$14))</f>
        <v>1.1742695456007368E-5</v>
      </c>
      <c r="F569" s="75">
        <f>IF(Observaciones!$F568&gt;0.05*Constantes!$D$18,((Observaciones!$F568-0.05*Constantes!$D$18)^2)/(Observaciones!$F568+0.95*Constantes!$D$18),0)</f>
        <v>0</v>
      </c>
      <c r="G569" s="75">
        <f>MAX(0,H568+Observaciones!$F568-F569-Constantes!$D$13)</f>
        <v>0</v>
      </c>
      <c r="H569" s="75">
        <f>H568+Observaciones!$F568-F569-E569-G569-I568</f>
        <v>7.5000027335924164</v>
      </c>
      <c r="I569" s="75">
        <f>MAX(0,(H569-Constantes!$D$14)*(1-EXP(-Constantes!$D$22)))</f>
        <v>3.763417459165225E-8</v>
      </c>
      <c r="J569" s="75">
        <f t="shared" si="99"/>
        <v>158.44874261687579</v>
      </c>
      <c r="K569" s="75">
        <f>MAX(0,(J569-Constantes!$D$13)*(1-EXP(-Constantes!$D$23)))</f>
        <v>0.57642257039968403</v>
      </c>
      <c r="L569" s="75">
        <f t="shared" si="100"/>
        <v>0.57642260803385859</v>
      </c>
      <c r="M569" s="75">
        <f>0.0526*F569*Observaciones!$F568^1.218</f>
        <v>0</v>
      </c>
      <c r="N569" s="75">
        <f>M569*Constantes!$D$35</f>
        <v>0</v>
      </c>
      <c r="O569" s="75">
        <f t="shared" si="101"/>
        <v>0</v>
      </c>
      <c r="P569" s="15"/>
      <c r="Q569" s="74">
        <v>563</v>
      </c>
      <c r="R569" s="140">
        <f>ETo!$I568*((1-Constantes!$E$19)*ETo!$K568+ETo!$L568)</f>
        <v>1.487370733006625</v>
      </c>
      <c r="S569" s="75">
        <f>MIN(R569*Constantes!$E$17,0.8*(AB568+Observaciones!$F568-Y569-AA569-Constantes!$D$14))</f>
        <v>-1.1976979934227928E-2</v>
      </c>
      <c r="T569" s="75">
        <f>IF(Observaciones!$F568&gt;0.05*Constantes!$E$18,((Observaciones!$F568-0.05*Constantes!$E$18)^2)/(Observaciones!$F568+0.95*Constantes!$E$18),0)</f>
        <v>0</v>
      </c>
      <c r="U569" s="75">
        <f>(T569*Escenarios!$E$9*10000)/1000</f>
        <v>0</v>
      </c>
      <c r="V569" s="75">
        <f>(Observaciones!$F568*Constantes!$E$28)/1000</f>
        <v>0</v>
      </c>
      <c r="W569" s="75">
        <f>(R569*Constantes!$E$28)/1000</f>
        <v>5.9494829320265001</v>
      </c>
      <c r="X569" s="75">
        <f t="shared" si="91"/>
        <v>0</v>
      </c>
      <c r="Y569" s="75">
        <f>IF(X569&gt;Constantes!$E$29,1000*((X569-Constantes!$E$29)/(Escenarios!$E$9*10000)),0)</f>
        <v>0</v>
      </c>
      <c r="Z569" s="75">
        <f>W569*1000/Escenarios!$E$9/10000+S569</f>
        <v>-7.8014070174927883E-5</v>
      </c>
      <c r="AA569" s="75">
        <f>MAX(0,AB568+Observaciones!$F568-Y569-Constantes!$D$13)</f>
        <v>0</v>
      </c>
      <c r="AB569" s="75">
        <f>AB568+Observaciones!$F568-Y569-Z569-AA569-AC568</f>
        <v>7.4851067891523897</v>
      </c>
      <c r="AC569" s="75">
        <f>MAX(0,(AB569-Constantes!$D$14)*(1-EXP(-Constantes!$D$22)))</f>
        <v>0</v>
      </c>
      <c r="AD569" s="75">
        <f t="shared" si="92"/>
        <v>164.02878858111453</v>
      </c>
      <c r="AE569" s="75">
        <f>MAX(0,(AD569-Constantes!$D$13)*(1-EXP(-Constantes!$D$23)))</f>
        <v>0.6149667633592123</v>
      </c>
      <c r="AF569" s="75">
        <f t="shared" si="93"/>
        <v>0.6149667633592123</v>
      </c>
      <c r="AG569" s="75">
        <f>0.0526*Y569*Observaciones!$F568^1.218</f>
        <v>0</v>
      </c>
      <c r="AH569" s="75">
        <f>AG569*Constantes!$E$35</f>
        <v>0</v>
      </c>
      <c r="AI569" s="75">
        <f t="shared" si="94"/>
        <v>0</v>
      </c>
      <c r="AJ569" s="15"/>
      <c r="AK569" s="74">
        <v>563</v>
      </c>
      <c r="AL569" s="140">
        <f>ETo!$I568*((1-Constantes!$F$19)*ETo!$K568+ETo!$L568)</f>
        <v>1.4484738414249949</v>
      </c>
      <c r="AM569" s="75">
        <f>MIN(AL569*Constantes!$F$17,0.8*(AV568+Observaciones!$F568-AS569-AU569-Constantes!$D$14))</f>
        <v>-2.9027839929504752E-3</v>
      </c>
      <c r="AN569" s="75">
        <f>IF(Observaciones!$F568&gt;0.05*Constantes!$F$18,((Observaciones!$F568-0.05*Constantes!$F$18)^2)/(Observaciones!$F568+0.95*Constantes!$F$18),0)</f>
        <v>0</v>
      </c>
      <c r="AO569" s="75">
        <f>(AN569*Escenarios!$F$9*10000)/1000</f>
        <v>0</v>
      </c>
      <c r="AP569" s="75">
        <f>(Observaciones!$F568*Constantes!$F$28)/1000</f>
        <v>0</v>
      </c>
      <c r="AQ569" s="75">
        <f>(AL569*Constantes!$F$28)/1000</f>
        <v>1.4484738414249949</v>
      </c>
      <c r="AR569" s="75">
        <f t="shared" si="95"/>
        <v>0</v>
      </c>
      <c r="AS569" s="75">
        <f>IF(AR569&gt;Constantes!$F$29,1000*((AR569-Constantes!$F$29)/(Escenarios!$F$9*10000)),0)</f>
        <v>0</v>
      </c>
      <c r="AT569" s="75">
        <f>AQ569*1000/Escenarios!$F$9/10000+AM569</f>
        <v>-5.8363101004856033E-6</v>
      </c>
      <c r="AU569" s="75">
        <f>MAX(0,AV568+Observaciones!$F568-AS569-Constantes!$D$13)</f>
        <v>0</v>
      </c>
      <c r="AV569" s="75">
        <f>AV568+Observaciones!$F568-AS569-AT569-AU569-AW568</f>
        <v>7.496377356318912</v>
      </c>
      <c r="AW569" s="75">
        <f>MAX(0,(AV569-Constantes!$D$14)*(1-EXP(-Constantes!$D$22)))</f>
        <v>0</v>
      </c>
      <c r="AX569" s="75">
        <f t="shared" si="96"/>
        <v>165.30344413286039</v>
      </c>
      <c r="AY569" s="75">
        <f>MAX(0,(AX569-Constantes!$D$13)*(1-EXP(-Constantes!$D$23)))</f>
        <v>0.62377145239910436</v>
      </c>
      <c r="AZ569" s="75">
        <f t="shared" si="97"/>
        <v>0.62377145239910436</v>
      </c>
      <c r="BA569" s="75">
        <f>0.0526*AS569*Observaciones!$F568^1.218</f>
        <v>0</v>
      </c>
      <c r="BB569" s="75">
        <f>BA569*Constantes!$F$35</f>
        <v>0</v>
      </c>
      <c r="BC569" s="75">
        <f t="shared" si="98"/>
        <v>0</v>
      </c>
      <c r="BD569" s="15"/>
      <c r="BE569" s="74">
        <v>563</v>
      </c>
      <c r="BF569" s="75">
        <f>0.0526*Observaciones!$F568^2.218</f>
        <v>0</v>
      </c>
      <c r="BG569" s="75">
        <f>IF(Observaciones!$F568&gt;0.05*$BK$7,((Observaciones!$F568-0.05*$BK$7)^2)/(Observaciones!$F568+0.95*$BK$7),0)</f>
        <v>0</v>
      </c>
      <c r="BH569" s="75">
        <f>0.0526*BG569*Observaciones!$F568^1.218</f>
        <v>0</v>
      </c>
      <c r="BI569" s="28"/>
      <c r="BJ569" s="28"/>
      <c r="BK569" s="103"/>
      <c r="BL569" s="38"/>
    </row>
    <row r="570" spans="2:64" s="2" customFormat="1">
      <c r="B570" s="37"/>
      <c r="C570" s="74">
        <v>564</v>
      </c>
      <c r="D570" s="140">
        <f>ETo!$I569*((1-Constantes!$D$19)*ETo!$K569+ETo!$L569)</f>
        <v>1.5185867302757958</v>
      </c>
      <c r="E570" s="75">
        <f>MIN(D570*Constantes!$D$17,0.8*(H569+Observaciones!$F569-F570-G570-Constantes!$D$14))</f>
        <v>0.16000218687393331</v>
      </c>
      <c r="F570" s="75">
        <f>IF(Observaciones!$F569&gt;0.05*Constantes!$D$18,((Observaciones!$F569-0.05*Constantes!$D$18)^2)/(Observaciones!$F569+0.95*Constantes!$D$18),0)</f>
        <v>0</v>
      </c>
      <c r="G570" s="75">
        <f>MAX(0,H569+Observaciones!$F569-F570-Constantes!$D$13)</f>
        <v>0</v>
      </c>
      <c r="H570" s="75">
        <f>H569+Observaciones!$F569-F570-E570-G570-I569</f>
        <v>7.5400005090843081</v>
      </c>
      <c r="I570" s="75">
        <f>MAX(0,(H570-Constantes!$D$14)*(1-EXP(-Constantes!$D$22)))</f>
        <v>5.5069882897973898E-4</v>
      </c>
      <c r="J570" s="75">
        <f t="shared" si="99"/>
        <v>157.87232004647612</v>
      </c>
      <c r="K570" s="75">
        <f>MAX(0,(J570-Constantes!$D$13)*(1-EXP(-Constantes!$D$23)))</f>
        <v>0.57244092886445286</v>
      </c>
      <c r="L570" s="75">
        <f t="shared" si="100"/>
        <v>0.57299162769343259</v>
      </c>
      <c r="M570" s="75">
        <f>0.0526*F570*Observaciones!$F569^1.218</f>
        <v>0</v>
      </c>
      <c r="N570" s="75">
        <f>M570*Constantes!$D$35</f>
        <v>0</v>
      </c>
      <c r="O570" s="75">
        <f t="shared" si="101"/>
        <v>0</v>
      </c>
      <c r="P570" s="15"/>
      <c r="Q570" s="74">
        <v>564</v>
      </c>
      <c r="R570" s="140">
        <f>ETo!$I569*((1-Constantes!$E$19)*ETo!$K569+ETo!$L569)</f>
        <v>1.5185867302757958</v>
      </c>
      <c r="S570" s="75">
        <f>MIN(R570*Constantes!$E$17,0.8*(AB569+Observaciones!$F569-Y570-AA570-Constantes!$D$14))</f>
        <v>0.1480854313219119</v>
      </c>
      <c r="T570" s="75">
        <f>IF(Observaciones!$F569&gt;0.05*Constantes!$E$18,((Observaciones!$F569-0.05*Constantes!$E$18)^2)/(Observaciones!$F569+0.95*Constantes!$E$18),0)</f>
        <v>0</v>
      </c>
      <c r="U570" s="75">
        <f>(T570*Escenarios!$E$9*10000)/1000</f>
        <v>0</v>
      </c>
      <c r="V570" s="75">
        <f>(Observaciones!$F569*Constantes!$E$28)/1000</f>
        <v>0.8</v>
      </c>
      <c r="W570" s="75">
        <f>(R570*Constantes!$E$28)/1000</f>
        <v>6.0743469211031833</v>
      </c>
      <c r="X570" s="75">
        <f t="shared" si="91"/>
        <v>0</v>
      </c>
      <c r="Y570" s="75">
        <f>IF(X570&gt;Constantes!$E$29,1000*((X570-Constantes!$E$29)/(Escenarios!$E$9*10000)),0)</f>
        <v>0</v>
      </c>
      <c r="Z570" s="75">
        <f>W570*1000/Escenarios!$E$9/10000+S570</f>
        <v>0.16023412516411828</v>
      </c>
      <c r="AA570" s="75">
        <f>MAX(0,AB569+Observaciones!$F569-Y570-Constantes!$D$13)</f>
        <v>0</v>
      </c>
      <c r="AB570" s="75">
        <f>AB569+Observaciones!$F569-Y570-Z570-AA570-AC569</f>
        <v>7.5248726639882717</v>
      </c>
      <c r="AC570" s="75">
        <f>MAX(0,(AB570-Constantes!$D$14)*(1-EXP(-Constantes!$D$22)))</f>
        <v>3.4242931516391943E-4</v>
      </c>
      <c r="AD570" s="75">
        <f t="shared" si="92"/>
        <v>163.41382181775532</v>
      </c>
      <c r="AE570" s="75">
        <f>MAX(0,(AD570-Constantes!$D$13)*(1-EXP(-Constantes!$D$23)))</f>
        <v>0.61071887763523736</v>
      </c>
      <c r="AF570" s="75">
        <f t="shared" si="93"/>
        <v>0.61106130695040128</v>
      </c>
      <c r="AG570" s="75">
        <f>0.0526*Y570*Observaciones!$F569^1.218</f>
        <v>0</v>
      </c>
      <c r="AH570" s="75">
        <f>AG570*Constantes!$E$35</f>
        <v>0</v>
      </c>
      <c r="AI570" s="75">
        <f t="shared" si="94"/>
        <v>0</v>
      </c>
      <c r="AJ570" s="15"/>
      <c r="AK570" s="74">
        <v>564</v>
      </c>
      <c r="AL570" s="140">
        <f>ETo!$I569*((1-Constantes!$F$19)*ETo!$K569+ETo!$L569)</f>
        <v>1.4789675315497866</v>
      </c>
      <c r="AM570" s="75">
        <f>MIN(AL570*Constantes!$F$17,0.8*(AV569+Observaciones!$F569-AS570-AU570-Constantes!$D$14))</f>
        <v>0.15710188505512976</v>
      </c>
      <c r="AN570" s="75">
        <f>IF(Observaciones!$F569&gt;0.05*Constantes!$F$18,((Observaciones!$F569-0.05*Constantes!$F$18)^2)/(Observaciones!$F569+0.95*Constantes!$F$18),0)</f>
        <v>0</v>
      </c>
      <c r="AO570" s="75">
        <f>(AN570*Escenarios!$F$9*10000)/1000</f>
        <v>0</v>
      </c>
      <c r="AP570" s="75">
        <f>(Observaciones!$F569*Constantes!$F$28)/1000</f>
        <v>0.2</v>
      </c>
      <c r="AQ570" s="75">
        <f>(AL570*Constantes!$F$28)/1000</f>
        <v>1.4789675315497866</v>
      </c>
      <c r="AR570" s="75">
        <f t="shared" si="95"/>
        <v>0</v>
      </c>
      <c r="AS570" s="75">
        <f>IF(AR570&gt;Constantes!$F$29,1000*((AR570-Constantes!$F$29)/(Escenarios!$F$9*10000)),0)</f>
        <v>0</v>
      </c>
      <c r="AT570" s="75">
        <f>AQ570*1000/Escenarios!$F$9/10000+AM570</f>
        <v>0.16005982011822933</v>
      </c>
      <c r="AU570" s="75">
        <f>MAX(0,AV569+Observaciones!$F569-AS570-Constantes!$D$13)</f>
        <v>0</v>
      </c>
      <c r="AV570" s="75">
        <f>AV569+Observaciones!$F569-AS570-AT570-AU570-AW569</f>
        <v>7.5363175362006825</v>
      </c>
      <c r="AW570" s="75">
        <f>MAX(0,(AV570-Constantes!$D$14)*(1-EXP(-Constantes!$D$22)))</f>
        <v>4.9999425294792001E-4</v>
      </c>
      <c r="AX570" s="75">
        <f t="shared" si="96"/>
        <v>164.67967268046129</v>
      </c>
      <c r="AY570" s="75">
        <f>MAX(0,(AX570-Constantes!$D$13)*(1-EXP(-Constantes!$D$23)))</f>
        <v>0.61946274824541092</v>
      </c>
      <c r="AZ570" s="75">
        <f t="shared" si="97"/>
        <v>0.61996274249835881</v>
      </c>
      <c r="BA570" s="75">
        <f>0.0526*AS570*Observaciones!$F569^1.218</f>
        <v>0</v>
      </c>
      <c r="BB570" s="75">
        <f>BA570*Constantes!$F$35</f>
        <v>0</v>
      </c>
      <c r="BC570" s="75">
        <f t="shared" si="98"/>
        <v>0</v>
      </c>
      <c r="BD570" s="15"/>
      <c r="BE570" s="74">
        <v>564</v>
      </c>
      <c r="BF570" s="75">
        <f>0.0526*Observaciones!$F569^2.218</f>
        <v>1.4813929535417848E-3</v>
      </c>
      <c r="BG570" s="75">
        <f>IF(Observaciones!$F569&gt;0.05*$BK$7,((Observaciones!$F569-0.05*$BK$7)^2)/(Observaciones!$F569+0.95*$BK$7),0)</f>
        <v>0</v>
      </c>
      <c r="BH570" s="75">
        <f>0.0526*BG570*Observaciones!$F569^1.218</f>
        <v>0</v>
      </c>
      <c r="BI570" s="28"/>
      <c r="BJ570" s="28"/>
      <c r="BK570" s="103"/>
      <c r="BL570" s="38"/>
    </row>
    <row r="571" spans="2:64" s="2" customFormat="1">
      <c r="B571" s="37"/>
      <c r="C571" s="74">
        <v>565</v>
      </c>
      <c r="D571" s="140">
        <f>ETo!$I570*((1-Constantes!$D$19)*ETo!$K570+ETo!$L570)</f>
        <v>1.5214961456036071</v>
      </c>
      <c r="E571" s="75">
        <f>MIN(D571*Constantes!$D$17,0.8*(H570+Observaciones!$F570-F571-G571-Constantes!$D$14))</f>
        <v>0.96548185811593024</v>
      </c>
      <c r="F571" s="75">
        <f>IF(Observaciones!$F570&gt;0.05*Constantes!$D$18,((Observaciones!$F570-0.05*Constantes!$D$18)^2)/(Observaciones!$F570+0.95*Constantes!$D$18),0)</f>
        <v>0</v>
      </c>
      <c r="G571" s="75">
        <f>MAX(0,H570+Observaciones!$F570-F571-Constantes!$D$13)</f>
        <v>0</v>
      </c>
      <c r="H571" s="75">
        <f>H570+Observaciones!$F570-F571-E571-G571-I570</f>
        <v>8.1739679521393978</v>
      </c>
      <c r="I571" s="75">
        <f>MAX(0,(H571-Constantes!$D$14)*(1-EXP(-Constantes!$D$22)))</f>
        <v>9.2787159591086309E-3</v>
      </c>
      <c r="J571" s="75">
        <f t="shared" si="99"/>
        <v>157.29987911761165</v>
      </c>
      <c r="K571" s="75">
        <f>MAX(0,(J571-Constantes!$D$13)*(1-EXP(-Constantes!$D$23)))</f>
        <v>0.56848679053629414</v>
      </c>
      <c r="L571" s="75">
        <f t="shared" si="100"/>
        <v>0.57776550649540281</v>
      </c>
      <c r="M571" s="75">
        <f>0.0526*F571*Observaciones!$F570^1.218</f>
        <v>0</v>
      </c>
      <c r="N571" s="75">
        <f>M571*Constantes!$D$35</f>
        <v>0</v>
      </c>
      <c r="O571" s="75">
        <f t="shared" si="101"/>
        <v>0</v>
      </c>
      <c r="P571" s="15"/>
      <c r="Q571" s="74">
        <v>565</v>
      </c>
      <c r="R571" s="140">
        <f>ETo!$I570*((1-Constantes!$E$19)*ETo!$K570+ETo!$L570)</f>
        <v>1.5214961456036071</v>
      </c>
      <c r="S571" s="75">
        <f>MIN(R571*Constantes!$E$17,0.8*(AB570+Observaciones!$F570-Y571-AA571-Constantes!$D$14))</f>
        <v>0.96548185811593024</v>
      </c>
      <c r="T571" s="75">
        <f>IF(Observaciones!$F570&gt;0.05*Constantes!$E$18,((Observaciones!$F570-0.05*Constantes!$E$18)^2)/(Observaciones!$F570+0.95*Constantes!$E$18),0)</f>
        <v>0</v>
      </c>
      <c r="U571" s="75">
        <f>(T571*Escenarios!$E$9*10000)/1000</f>
        <v>0</v>
      </c>
      <c r="V571" s="75">
        <f>(Observaciones!$F570*Constantes!$E$28)/1000</f>
        <v>6.4</v>
      </c>
      <c r="W571" s="75">
        <f>(R571*Constantes!$E$28)/1000</f>
        <v>6.0859845824144285</v>
      </c>
      <c r="X571" s="75">
        <f t="shared" si="91"/>
        <v>0.31401541758557183</v>
      </c>
      <c r="Y571" s="75">
        <f>IF(X571&gt;Constantes!$E$29,1000*((X571-Constantes!$E$29)/(Escenarios!$E$9*10000)),0)</f>
        <v>0</v>
      </c>
      <c r="Z571" s="75">
        <f>W571*1000/Escenarios!$E$9/10000+S571</f>
        <v>0.97765382728075911</v>
      </c>
      <c r="AA571" s="75">
        <f>MAX(0,AB570+Observaciones!$F570-Y571-Constantes!$D$13)</f>
        <v>0</v>
      </c>
      <c r="AB571" s="75">
        <f>AB570+Observaciones!$F570-Y571-Z571-AA571-AC570</f>
        <v>8.1468764073923481</v>
      </c>
      <c r="AC571" s="75">
        <f>MAX(0,(AB571-Constantes!$D$14)*(1-EXP(-Constantes!$D$22)))</f>
        <v>8.905738656844615E-3</v>
      </c>
      <c r="AD571" s="75">
        <f t="shared" si="92"/>
        <v>162.80310294012008</v>
      </c>
      <c r="AE571" s="75">
        <f>MAX(0,(AD571-Constantes!$D$13)*(1-EXP(-Constantes!$D$23)))</f>
        <v>0.60650033420128369</v>
      </c>
      <c r="AF571" s="75">
        <f t="shared" si="93"/>
        <v>0.61540607285812832</v>
      </c>
      <c r="AG571" s="75">
        <f>0.0526*Y571*Observaciones!$F570^1.218</f>
        <v>0</v>
      </c>
      <c r="AH571" s="75">
        <f>AG571*Constantes!$E$35</f>
        <v>0</v>
      </c>
      <c r="AI571" s="75">
        <f t="shared" si="94"/>
        <v>0</v>
      </c>
      <c r="AJ571" s="15"/>
      <c r="AK571" s="74">
        <v>565</v>
      </c>
      <c r="AL571" s="140">
        <f>ETo!$I570*((1-Constantes!$F$19)*ETo!$K570+ETo!$L570)</f>
        <v>1.4818569095358438</v>
      </c>
      <c r="AM571" s="75">
        <f>MIN(AL571*Constantes!$F$17,0.8*(AV570+Observaciones!$F570-AS571-AU571-Constantes!$D$14))</f>
        <v>0.94032835154702776</v>
      </c>
      <c r="AN571" s="75">
        <f>IF(Observaciones!$F570&gt;0.05*Constantes!$F$18,((Observaciones!$F570-0.05*Constantes!$F$18)^2)/(Observaciones!$F570+0.95*Constantes!$F$18),0)</f>
        <v>0</v>
      </c>
      <c r="AO571" s="75">
        <f>(AN571*Escenarios!$F$9*10000)/1000</f>
        <v>0</v>
      </c>
      <c r="AP571" s="75">
        <f>(Observaciones!$F570*Constantes!$F$28)/1000</f>
        <v>1.6</v>
      </c>
      <c r="AQ571" s="75">
        <f>(AL571*Constantes!$F$28)/1000</f>
        <v>1.4818569095358438</v>
      </c>
      <c r="AR571" s="75">
        <f t="shared" si="95"/>
        <v>0.11814309046415628</v>
      </c>
      <c r="AS571" s="75">
        <f>IF(AR571&gt;Constantes!$F$29,1000*((AR571-Constantes!$F$29)/(Escenarios!$F$9*10000)),0)</f>
        <v>0</v>
      </c>
      <c r="AT571" s="75">
        <f>AQ571*1000/Escenarios!$F$9/10000+AM571</f>
        <v>0.94329206536609944</v>
      </c>
      <c r="AU571" s="75">
        <f>MAX(0,AV570+Observaciones!$F570-AS571-Constantes!$D$13)</f>
        <v>0</v>
      </c>
      <c r="AV571" s="75">
        <f>AV570+Observaciones!$F570-AS571-AT571-AU571-AW570</f>
        <v>8.1925254765816344</v>
      </c>
      <c r="AW571" s="75">
        <f>MAX(0,(AV571-Constantes!$D$14)*(1-EXP(-Constantes!$D$22)))</f>
        <v>9.5342028819766118E-3</v>
      </c>
      <c r="AX571" s="75">
        <f t="shared" si="96"/>
        <v>164.06020993221588</v>
      </c>
      <c r="AY571" s="75">
        <f>MAX(0,(AX571-Constantes!$D$13)*(1-EXP(-Constantes!$D$23)))</f>
        <v>0.61518380648531945</v>
      </c>
      <c r="AZ571" s="75">
        <f t="shared" si="97"/>
        <v>0.62471800936729605</v>
      </c>
      <c r="BA571" s="75">
        <f>0.0526*AS571*Observaciones!$F570^1.218</f>
        <v>0</v>
      </c>
      <c r="BB571" s="75">
        <f>BA571*Constantes!$F$35</f>
        <v>0</v>
      </c>
      <c r="BC571" s="75">
        <f t="shared" si="98"/>
        <v>0</v>
      </c>
      <c r="BD571" s="15"/>
      <c r="BE571" s="74">
        <v>565</v>
      </c>
      <c r="BF571" s="75">
        <f>0.0526*Observaciones!$F570^2.218</f>
        <v>0.14918455586023374</v>
      </c>
      <c r="BG571" s="75">
        <f>IF(Observaciones!$F570&gt;0.05*$BK$7,((Observaciones!$F570-0.05*$BK$7)^2)/(Observaciones!$F570+0.95*$BK$7),0)</f>
        <v>0</v>
      </c>
      <c r="BH571" s="75">
        <f>0.0526*BG571*Observaciones!$F570^1.218</f>
        <v>0</v>
      </c>
      <c r="BI571" s="28"/>
      <c r="BJ571" s="28"/>
      <c r="BK571" s="103"/>
      <c r="BL571" s="38"/>
    </row>
    <row r="572" spans="2:64" s="2" customFormat="1">
      <c r="B572" s="37"/>
      <c r="C572" s="74">
        <v>566</v>
      </c>
      <c r="D572" s="140">
        <f>ETo!$I571*((1-Constantes!$D$19)*ETo!$K571+ETo!$L571)</f>
        <v>1.490428341904632</v>
      </c>
      <c r="E572" s="75">
        <f>MIN(D572*Constantes!$D$17,0.8*(H571+Observaciones!$F571-F572-G572-Constantes!$D$14))</f>
        <v>0.94576744679156388</v>
      </c>
      <c r="F572" s="75">
        <f>IF(Observaciones!$F571&gt;0.05*Constantes!$D$18,((Observaciones!$F571-0.05*Constantes!$D$18)^2)/(Observaciones!$F571+0.95*Constantes!$D$18),0)</f>
        <v>2.1696868880963071E-3</v>
      </c>
      <c r="G572" s="75">
        <f>MAX(0,H571+Observaciones!$F571-F572-Constantes!$D$13)</f>
        <v>0</v>
      </c>
      <c r="H572" s="75">
        <f>H571+Observaciones!$F571-F572-E572-G572-I571</f>
        <v>12.316752102500628</v>
      </c>
      <c r="I572" s="75">
        <f>MAX(0,(H572-Constantes!$D$14)*(1-EXP(-Constantes!$D$22)))</f>
        <v>6.631364957735951E-2</v>
      </c>
      <c r="J572" s="75">
        <f t="shared" si="99"/>
        <v>156.73139232707535</v>
      </c>
      <c r="K572" s="75">
        <f>MAX(0,(J572-Constantes!$D$13)*(1-EXP(-Constantes!$D$23)))</f>
        <v>0.56455996543667986</v>
      </c>
      <c r="L572" s="75">
        <f t="shared" si="100"/>
        <v>0.63304330190213565</v>
      </c>
      <c r="M572" s="75">
        <f>0.0526*F572*Observaciones!$F571^1.218</f>
        <v>8.3023929218520786E-4</v>
      </c>
      <c r="N572" s="75">
        <f>M572*Constantes!$D$35</f>
        <v>3.8132056436360248E-6</v>
      </c>
      <c r="O572" s="75">
        <f t="shared" si="101"/>
        <v>0.60236094942925744</v>
      </c>
      <c r="P572" s="15"/>
      <c r="Q572" s="74">
        <v>566</v>
      </c>
      <c r="R572" s="140">
        <f>ETo!$I571*((1-Constantes!$E$19)*ETo!$K571+ETo!$L571)</f>
        <v>1.490428341904632</v>
      </c>
      <c r="S572" s="75">
        <f>MIN(R572*Constantes!$E$17,0.8*(AB571+Observaciones!$F571-Y572-AA572-Constantes!$D$14))</f>
        <v>0.94576744679156388</v>
      </c>
      <c r="T572" s="75">
        <f>IF(Observaciones!$F571&gt;0.05*Constantes!$E$18,((Observaciones!$F571-0.05*Constantes!$E$18)^2)/(Observaciones!$F571+0.95*Constantes!$E$18),0)</f>
        <v>2.1696868880963071E-3</v>
      </c>
      <c r="U572" s="75">
        <f>(T572*Escenarios!$E$9*10000)/1000</f>
        <v>1.0848434440481536</v>
      </c>
      <c r="V572" s="75">
        <f>(Observaciones!$F571*Constantes!$E$28)/1000</f>
        <v>20.399999999999999</v>
      </c>
      <c r="W572" s="75">
        <f>(R572*Constantes!$E$28)/1000</f>
        <v>5.9617133676185281</v>
      </c>
      <c r="X572" s="75">
        <f t="shared" si="91"/>
        <v>15.523130076429624</v>
      </c>
      <c r="Y572" s="75">
        <f>IF(X572&gt;Constantes!$E$29,1000*((X572-Constantes!$E$29)/(Escenarios!$E$9*10000)),0)</f>
        <v>0</v>
      </c>
      <c r="Z572" s="75">
        <f>W572*1000/Escenarios!$E$9/10000+S572</f>
        <v>0.95769087352680093</v>
      </c>
      <c r="AA572" s="75">
        <f>MAX(0,AB571+Observaciones!$F571-Y572-Constantes!$D$13)</f>
        <v>0</v>
      </c>
      <c r="AB572" s="75">
        <f>AB571+Observaciones!$F571-Y572-Z572-AA572-AC571</f>
        <v>12.280279795208703</v>
      </c>
      <c r="AC572" s="75">
        <f>MAX(0,(AB572-Constantes!$D$14)*(1-EXP(-Constantes!$D$22)))</f>
        <v>6.5811524545062561E-2</v>
      </c>
      <c r="AD572" s="75">
        <f t="shared" si="92"/>
        <v>162.1966026059188</v>
      </c>
      <c r="AE572" s="75">
        <f>MAX(0,(AD572-Constantes!$D$13)*(1-EXP(-Constantes!$D$23)))</f>
        <v>0.60231093037534911</v>
      </c>
      <c r="AF572" s="75">
        <f t="shared" si="93"/>
        <v>0.66812245492041167</v>
      </c>
      <c r="AG572" s="75">
        <f>0.0526*Y572*Observaciones!$F571^1.218</f>
        <v>0</v>
      </c>
      <c r="AH572" s="75">
        <f>AG572*Constantes!$E$35</f>
        <v>0</v>
      </c>
      <c r="AI572" s="75">
        <f t="shared" si="94"/>
        <v>0</v>
      </c>
      <c r="AJ572" s="15"/>
      <c r="AK572" s="74">
        <v>566</v>
      </c>
      <c r="AL572" s="140">
        <f>ETo!$I571*((1-Constantes!$F$19)*ETo!$K571+ETo!$L571)</f>
        <v>1.4516172270833267</v>
      </c>
      <c r="AM572" s="75">
        <f>MIN(AL572*Constantes!$F$17,0.8*(AV571+Observaciones!$F571-AS572-AU572-Constantes!$D$14))</f>
        <v>0.92113943352876404</v>
      </c>
      <c r="AN572" s="75">
        <f>IF(Observaciones!$F571&gt;0.05*Constantes!$F$18,((Observaciones!$F571-0.05*Constantes!$F$18)^2)/(Observaciones!$F571+0.95*Constantes!$F$18),0)</f>
        <v>0</v>
      </c>
      <c r="AO572" s="75">
        <f>(AN572*Escenarios!$F$9*10000)/1000</f>
        <v>0</v>
      </c>
      <c r="AP572" s="75">
        <f>(Observaciones!$F571*Constantes!$F$28)/1000</f>
        <v>5.0999999999999996</v>
      </c>
      <c r="AQ572" s="75">
        <f>(AL572*Constantes!$F$28)/1000</f>
        <v>1.4516172270833267</v>
      </c>
      <c r="AR572" s="75">
        <f t="shared" si="95"/>
        <v>3.6483827729166727</v>
      </c>
      <c r="AS572" s="75">
        <f>IF(AR572&gt;Constantes!$F$29,1000*((AR572-Constantes!$F$29)/(Escenarios!$F$9*10000)),0)</f>
        <v>0</v>
      </c>
      <c r="AT572" s="75">
        <f>AQ572*1000/Escenarios!$F$9/10000+AM572</f>
        <v>0.92404266798293067</v>
      </c>
      <c r="AU572" s="75">
        <f>MAX(0,AV571+Observaciones!$F571-AS572-Constantes!$D$13)</f>
        <v>0</v>
      </c>
      <c r="AV572" s="75">
        <f>AV571+Observaciones!$F571-AS572-AT572-AU572-AW571</f>
        <v>12.358948605716726</v>
      </c>
      <c r="AW572" s="75">
        <f>MAX(0,(AV572-Constantes!$D$14)*(1-EXP(-Constantes!$D$22)))</f>
        <v>6.6894581306482459E-2</v>
      </c>
      <c r="AX572" s="75">
        <f t="shared" si="96"/>
        <v>163.44502612573058</v>
      </c>
      <c r="AY572" s="75">
        <f>MAX(0,(AX572-Constantes!$D$13)*(1-EXP(-Constantes!$D$23)))</f>
        <v>0.61093442153496058</v>
      </c>
      <c r="AZ572" s="75">
        <f t="shared" si="97"/>
        <v>0.6778290028414431</v>
      </c>
      <c r="BA572" s="75">
        <f>0.0526*AS572*Observaciones!$F571^1.218</f>
        <v>0</v>
      </c>
      <c r="BB572" s="75">
        <f>BA572*Constantes!$F$35</f>
        <v>0</v>
      </c>
      <c r="BC572" s="75">
        <f t="shared" si="98"/>
        <v>0</v>
      </c>
      <c r="BD572" s="15"/>
      <c r="BE572" s="74">
        <v>566</v>
      </c>
      <c r="BF572" s="75">
        <f>0.0526*Observaciones!$F571^2.218</f>
        <v>1.9515352253705529</v>
      </c>
      <c r="BG572" s="75">
        <f>IF(Observaciones!$F571&gt;0.05*$BK$7,((Observaciones!$F571-0.05*$BK$7)^2)/(Observaciones!$F571+0.95*$BK$7),0)</f>
        <v>0.29850768176925341</v>
      </c>
      <c r="BH572" s="75">
        <f>0.0526*BG572*Observaciones!$F571^1.218</f>
        <v>0.11422514823851004</v>
      </c>
      <c r="BI572" s="28"/>
      <c r="BJ572" s="28"/>
      <c r="BK572" s="103"/>
      <c r="BL572" s="38"/>
    </row>
    <row r="573" spans="2:64" s="2" customFormat="1">
      <c r="B573" s="37"/>
      <c r="C573" s="74">
        <v>567</v>
      </c>
      <c r="D573" s="140">
        <f>ETo!$I572*((1-Constantes!$D$19)*ETo!$K572+ETo!$L572)</f>
        <v>1.4559140418996428</v>
      </c>
      <c r="E573" s="75">
        <f>MIN(D573*Constantes!$D$17,0.8*(H572+Observaciones!$F572-F573-G573-Constantes!$D$14))</f>
        <v>0.92386602390812456</v>
      </c>
      <c r="F573" s="75">
        <f>IF(Observaciones!$F572&gt;0.05*Constantes!$D$18,((Observaciones!$F572-0.05*Constantes!$D$18)^2)/(Observaciones!$F572+0.95*Constantes!$D$18),0)</f>
        <v>4.4227773708184925E-2</v>
      </c>
      <c r="G573" s="75">
        <f>MAX(0,H572+Observaciones!$F572-F573-Constantes!$D$13)</f>
        <v>0</v>
      </c>
      <c r="H573" s="75">
        <f>H572+Observaciones!$F572-F573-E573-G573-I572</f>
        <v>17.982344655306957</v>
      </c>
      <c r="I573" s="75">
        <f>MAX(0,(H573-Constantes!$D$14)*(1-EXP(-Constantes!$D$22)))</f>
        <v>0.14431353647206766</v>
      </c>
      <c r="J573" s="75">
        <f t="shared" si="99"/>
        <v>156.16683236163868</v>
      </c>
      <c r="K573" s="75">
        <f>MAX(0,(J573-Constantes!$D$13)*(1-EXP(-Constantes!$D$23)))</f>
        <v>0.56066026489935916</v>
      </c>
      <c r="L573" s="75">
        <f t="shared" si="100"/>
        <v>0.74920157507961171</v>
      </c>
      <c r="M573" s="75">
        <f>0.0526*F573*Observaciones!$F572^1.218</f>
        <v>2.359608395368152E-2</v>
      </c>
      <c r="N573" s="75">
        <f>M573*Constantes!$D$35</f>
        <v>1.0837444258156842E-4</v>
      </c>
      <c r="O573" s="75">
        <f t="shared" si="101"/>
        <v>14.465324978801908</v>
      </c>
      <c r="P573" s="15"/>
      <c r="Q573" s="74">
        <v>567</v>
      </c>
      <c r="R573" s="140">
        <f>ETo!$I572*((1-Constantes!$E$19)*ETo!$K572+ETo!$L572)</f>
        <v>1.4559140418996428</v>
      </c>
      <c r="S573" s="75">
        <f>MIN(R573*Constantes!$E$17,0.8*(AB572+Observaciones!$F572-Y573-AA573-Constantes!$D$14))</f>
        <v>0.92386602390812456</v>
      </c>
      <c r="T573" s="75">
        <f>IF(Observaciones!$F572&gt;0.05*Constantes!$E$18,((Observaciones!$F572-0.05*Constantes!$E$18)^2)/(Observaciones!$F572+0.95*Constantes!$E$18),0)</f>
        <v>4.4227773708184925E-2</v>
      </c>
      <c r="U573" s="75">
        <f>(T573*Escenarios!$E$9*10000)/1000</f>
        <v>22.113886854092463</v>
      </c>
      <c r="V573" s="75">
        <f>(Observaciones!$F572*Constantes!$E$28)/1000</f>
        <v>26.8</v>
      </c>
      <c r="W573" s="75">
        <f>(R573*Constantes!$E$28)/1000</f>
        <v>5.8236561675985712</v>
      </c>
      <c r="X573" s="75">
        <f t="shared" si="91"/>
        <v>43.090230686493896</v>
      </c>
      <c r="Y573" s="75">
        <f>IF(X573&gt;Constantes!$E$29,1000*((X573-Constantes!$E$29)/(Escenarios!$E$9*10000)),0)</f>
        <v>0</v>
      </c>
      <c r="Z573" s="75">
        <f>W573*1000/Escenarios!$E$9/10000+S573</f>
        <v>0.93551333624332167</v>
      </c>
      <c r="AA573" s="75">
        <f>MAX(0,AB572+Observaciones!$F572-Y573-Constantes!$D$13)</f>
        <v>0</v>
      </c>
      <c r="AB573" s="75">
        <f>AB572+Observaciones!$F572-Y573-Z573-AA573-AC572</f>
        <v>17.978954934420319</v>
      </c>
      <c r="AC573" s="75">
        <f>MAX(0,(AB573-Constantes!$D$14)*(1-EXP(-Constantes!$D$22)))</f>
        <v>0.14426686918293627</v>
      </c>
      <c r="AD573" s="75">
        <f t="shared" si="92"/>
        <v>161.59429167554345</v>
      </c>
      <c r="AE573" s="75">
        <f>MAX(0,(AD573-Constantes!$D$13)*(1-EXP(-Constantes!$D$23)))</f>
        <v>0.5981504648754582</v>
      </c>
      <c r="AF573" s="75">
        <f t="shared" si="93"/>
        <v>0.7424173340583945</v>
      </c>
      <c r="AG573" s="75">
        <f>0.0526*Y573*Observaciones!$F572^1.218</f>
        <v>0</v>
      </c>
      <c r="AH573" s="75">
        <f>AG573*Constantes!$E$35</f>
        <v>0</v>
      </c>
      <c r="AI573" s="75">
        <f t="shared" si="94"/>
        <v>0</v>
      </c>
      <c r="AJ573" s="15"/>
      <c r="AK573" s="74">
        <v>567</v>
      </c>
      <c r="AL573" s="140">
        <f>ETo!$I572*((1-Constantes!$F$19)*ETo!$K572+ETo!$L572)</f>
        <v>1.4180461168504546</v>
      </c>
      <c r="AM573" s="75">
        <f>MIN(AL573*Constantes!$F$17,0.8*(AV572+Observaciones!$F572-AS573-AU573-Constantes!$D$14))</f>
        <v>0.89983652193066099</v>
      </c>
      <c r="AN573" s="75">
        <f>IF(Observaciones!$F572&gt;0.05*Constantes!$F$18,((Observaciones!$F572-0.05*Constantes!$F$18)^2)/(Observaciones!$F572+0.95*Constantes!$F$18),0)</f>
        <v>1.0704621591651309E-2</v>
      </c>
      <c r="AO573" s="75">
        <f>(AN573*Escenarios!$F$9*10000)/1000</f>
        <v>5.3523107958256544</v>
      </c>
      <c r="AP573" s="75">
        <f>(Observaciones!$F572*Constantes!$F$28)/1000</f>
        <v>6.7</v>
      </c>
      <c r="AQ573" s="75">
        <f>(AL573*Constantes!$F$28)/1000</f>
        <v>1.4180461168504546</v>
      </c>
      <c r="AR573" s="75">
        <f t="shared" si="95"/>
        <v>10.6342646789752</v>
      </c>
      <c r="AS573" s="75">
        <f>IF(AR573&gt;Constantes!$F$29,1000*((AR573-Constantes!$F$29)/(Escenarios!$F$9*10000)),0)</f>
        <v>0</v>
      </c>
      <c r="AT573" s="75">
        <f>AQ573*1000/Escenarios!$F$9/10000+AM573</f>
        <v>0.90267261416436195</v>
      </c>
      <c r="AU573" s="75">
        <f>MAX(0,AV572+Observaciones!$F572-AS573-Constantes!$D$13)</f>
        <v>0</v>
      </c>
      <c r="AV573" s="75">
        <f>AV572+Observaciones!$F572-AS573-AT573-AU573-AW572</f>
        <v>18.089381410245881</v>
      </c>
      <c r="AW573" s="75">
        <f>MAX(0,(AV573-Constantes!$D$14)*(1-EXP(-Constantes!$D$22)))</f>
        <v>0.14578714310738372</v>
      </c>
      <c r="AX573" s="75">
        <f t="shared" si="96"/>
        <v>162.83409170419563</v>
      </c>
      <c r="AY573" s="75">
        <f>MAX(0,(AX573-Constantes!$D$13)*(1-EXP(-Constantes!$D$23)))</f>
        <v>0.60671438923053611</v>
      </c>
      <c r="AZ573" s="75">
        <f t="shared" si="97"/>
        <v>0.75250153233791983</v>
      </c>
      <c r="BA573" s="75">
        <f>0.0526*AS573*Observaciones!$F572^1.218</f>
        <v>0</v>
      </c>
      <c r="BB573" s="75">
        <f>BA573*Constantes!$F$35</f>
        <v>0</v>
      </c>
      <c r="BC573" s="75">
        <f t="shared" si="98"/>
        <v>0</v>
      </c>
      <c r="BD573" s="15"/>
      <c r="BE573" s="74">
        <v>567</v>
      </c>
      <c r="BF573" s="75">
        <f>0.0526*Observaciones!$F572^2.218</f>
        <v>3.5745358455700194</v>
      </c>
      <c r="BG573" s="75">
        <f>IF(Observaciones!$F572&gt;0.05*$BK$7,((Observaciones!$F572-0.05*$BK$7)^2)/(Observaciones!$F572+0.95*$BK$7),0)</f>
        <v>0.62323226526715592</v>
      </c>
      <c r="BH573" s="75">
        <f>0.0526*BG573*Observaciones!$F572^1.218</f>
        <v>0.33250239885272398</v>
      </c>
      <c r="BI573" s="28"/>
      <c r="BJ573" s="28"/>
      <c r="BK573" s="103"/>
      <c r="BL573" s="38"/>
    </row>
    <row r="574" spans="2:64" s="2" customFormat="1">
      <c r="B574" s="37"/>
      <c r="C574" s="74">
        <v>568</v>
      </c>
      <c r="D574" s="140">
        <f>ETo!$I573*((1-Constantes!$D$19)*ETo!$K573+ETo!$L573)</f>
        <v>1.5585712887101055</v>
      </c>
      <c r="E574" s="75">
        <f>MIN(D574*Constantes!$D$17,0.8*(H573+Observaciones!$F573-F574-G574-Constantes!$D$14))</f>
        <v>0.98900829172524796</v>
      </c>
      <c r="F574" s="75">
        <f>IF(Observaciones!$F573&gt;0.05*Constantes!$D$18,((Observaciones!$F573-0.05*Constantes!$D$18)^2)/(Observaciones!$F573+0.95*Constantes!$D$18),0)</f>
        <v>0</v>
      </c>
      <c r="G574" s="75">
        <f>MAX(0,H573+Observaciones!$F573-F574-Constantes!$D$13)</f>
        <v>0</v>
      </c>
      <c r="H574" s="75">
        <f>H573+Observaciones!$F573-F574-E574-G574-I573</f>
        <v>16.849022827109639</v>
      </c>
      <c r="I574" s="75">
        <f>MAX(0,(H574-Constantes!$D$14)*(1-EXP(-Constantes!$D$22)))</f>
        <v>0.12871075995914877</v>
      </c>
      <c r="J574" s="75">
        <f t="shared" si="99"/>
        <v>155.60617209673933</v>
      </c>
      <c r="K574" s="75">
        <f>MAX(0,(J574-Constantes!$D$13)*(1-EXP(-Constantes!$D$23)))</f>
        <v>0.5567875015612942</v>
      </c>
      <c r="L574" s="75">
        <f t="shared" si="100"/>
        <v>0.68549826152044302</v>
      </c>
      <c r="M574" s="75">
        <f>0.0526*F574*Observaciones!$F573^1.218</f>
        <v>0</v>
      </c>
      <c r="N574" s="75">
        <f>M574*Constantes!$D$35</f>
        <v>0</v>
      </c>
      <c r="O574" s="75">
        <f t="shared" si="101"/>
        <v>0</v>
      </c>
      <c r="P574" s="15"/>
      <c r="Q574" s="74">
        <v>568</v>
      </c>
      <c r="R574" s="140">
        <f>ETo!$I573*((1-Constantes!$E$19)*ETo!$K573+ETo!$L573)</f>
        <v>1.5585712887101055</v>
      </c>
      <c r="S574" s="75">
        <f>MIN(R574*Constantes!$E$17,0.8*(AB573+Observaciones!$F573-Y574-AA574-Constantes!$D$14))</f>
        <v>0.98900829172524796</v>
      </c>
      <c r="T574" s="75">
        <f>IF(Observaciones!$F573&gt;0.05*Constantes!$E$18,((Observaciones!$F573-0.05*Constantes!$E$18)^2)/(Observaciones!$F573+0.95*Constantes!$E$18),0)</f>
        <v>0</v>
      </c>
      <c r="U574" s="75">
        <f>(T574*Escenarios!$E$9*10000)/1000</f>
        <v>0</v>
      </c>
      <c r="V574" s="75">
        <f>(Observaciones!$F573*Constantes!$E$28)/1000</f>
        <v>0</v>
      </c>
      <c r="W574" s="75">
        <f>(R574*Constantes!$E$28)/1000</f>
        <v>6.2342851548404221</v>
      </c>
      <c r="X574" s="75">
        <f t="shared" si="91"/>
        <v>0</v>
      </c>
      <c r="Y574" s="75">
        <f>IF(X574&gt;Constantes!$E$29,1000*((X574-Constantes!$E$29)/(Escenarios!$E$9*10000)),0)</f>
        <v>0</v>
      </c>
      <c r="Z574" s="75">
        <f>W574*1000/Escenarios!$E$9/10000+S574</f>
        <v>1.0014768620349288</v>
      </c>
      <c r="AA574" s="75">
        <f>MAX(0,AB573+Observaciones!$F573-Y574-Constantes!$D$13)</f>
        <v>0</v>
      </c>
      <c r="AB574" s="75">
        <f>AB573+Observaciones!$F573-Y574-Z574-AA574-AC573</f>
        <v>16.833211203202456</v>
      </c>
      <c r="AC574" s="75">
        <f>MAX(0,(AB574-Constantes!$D$14)*(1-EXP(-Constantes!$D$22)))</f>
        <v>0.12849307666037874</v>
      </c>
      <c r="AD574" s="75">
        <f t="shared" si="92"/>
        <v>160.99614121066799</v>
      </c>
      <c r="AE574" s="75">
        <f>MAX(0,(AD574-Constantes!$D$13)*(1-EXP(-Constantes!$D$23)))</f>
        <v>0.59401873780999193</v>
      </c>
      <c r="AF574" s="75">
        <f t="shared" si="93"/>
        <v>0.72251181447037061</v>
      </c>
      <c r="AG574" s="75">
        <f>0.0526*Y574*Observaciones!$F573^1.218</f>
        <v>0</v>
      </c>
      <c r="AH574" s="75">
        <f>AG574*Constantes!$E$35</f>
        <v>0</v>
      </c>
      <c r="AI574" s="75">
        <f t="shared" si="94"/>
        <v>0</v>
      </c>
      <c r="AJ574" s="15"/>
      <c r="AK574" s="74">
        <v>568</v>
      </c>
      <c r="AL574" s="140">
        <f>ETo!$I573*((1-Constantes!$F$19)*ETo!$K573+ETo!$L573)</f>
        <v>1.5181899574070545</v>
      </c>
      <c r="AM574" s="75">
        <f>MIN(AL574*Constantes!$F$17,0.8*(AV573+Observaciones!$F573-AS574-AU574-Constantes!$D$14))</f>
        <v>0.96338388058735613</v>
      </c>
      <c r="AN574" s="75">
        <f>IF(Observaciones!$F573&gt;0.05*Constantes!$F$18,((Observaciones!$F573-0.05*Constantes!$F$18)^2)/(Observaciones!$F573+0.95*Constantes!$F$18),0)</f>
        <v>0</v>
      </c>
      <c r="AO574" s="75">
        <f>(AN574*Escenarios!$F$9*10000)/1000</f>
        <v>0</v>
      </c>
      <c r="AP574" s="75">
        <f>(Observaciones!$F573*Constantes!$F$28)/1000</f>
        <v>0</v>
      </c>
      <c r="AQ574" s="75">
        <f>(AL574*Constantes!$F$28)/1000</f>
        <v>1.5181899574070545</v>
      </c>
      <c r="AR574" s="75">
        <f t="shared" si="95"/>
        <v>0</v>
      </c>
      <c r="AS574" s="75">
        <f>IF(AR574&gt;Constantes!$F$29,1000*((AR574-Constantes!$F$29)/(Escenarios!$F$9*10000)),0)</f>
        <v>0</v>
      </c>
      <c r="AT574" s="75">
        <f>AQ574*1000/Escenarios!$F$9/10000+AM574</f>
        <v>0.96642026050217023</v>
      </c>
      <c r="AU574" s="75">
        <f>MAX(0,AV573+Observaciones!$F573-AS574-Constantes!$D$13)</f>
        <v>0</v>
      </c>
      <c r="AV574" s="75">
        <f>AV573+Observaciones!$F573-AS574-AT574-AU574-AW573</f>
        <v>16.977174006636329</v>
      </c>
      <c r="AW574" s="75">
        <f>MAX(0,(AV574-Constantes!$D$14)*(1-EXP(-Constantes!$D$22)))</f>
        <v>0.1304750551172173</v>
      </c>
      <c r="AX574" s="75">
        <f t="shared" si="96"/>
        <v>162.22737731496508</v>
      </c>
      <c r="AY574" s="75">
        <f>MAX(0,(AX574-Constantes!$D$13)*(1-EXP(-Constantes!$D$23)))</f>
        <v>0.60252350681851019</v>
      </c>
      <c r="AZ574" s="75">
        <f t="shared" si="97"/>
        <v>0.73299856193572754</v>
      </c>
      <c r="BA574" s="75">
        <f>0.0526*AS574*Observaciones!$F573^1.218</f>
        <v>0</v>
      </c>
      <c r="BB574" s="75">
        <f>BA574*Constantes!$F$35</f>
        <v>0</v>
      </c>
      <c r="BC574" s="75">
        <f t="shared" si="98"/>
        <v>0</v>
      </c>
      <c r="BD574" s="15"/>
      <c r="BE574" s="74">
        <v>568</v>
      </c>
      <c r="BF574" s="75">
        <f>0.0526*Observaciones!$F573^2.218</f>
        <v>0</v>
      </c>
      <c r="BG574" s="75">
        <f>IF(Observaciones!$F573&gt;0.05*$BK$7,((Observaciones!$F573-0.05*$BK$7)^2)/(Observaciones!$F573+0.95*$BK$7),0)</f>
        <v>0</v>
      </c>
      <c r="BH574" s="75">
        <f>0.0526*BG574*Observaciones!$F573^1.218</f>
        <v>0</v>
      </c>
      <c r="BI574" s="28"/>
      <c r="BJ574" s="28"/>
      <c r="BK574" s="103"/>
      <c r="BL574" s="38"/>
    </row>
    <row r="575" spans="2:64" s="2" customFormat="1">
      <c r="B575" s="37"/>
      <c r="C575" s="74">
        <v>569</v>
      </c>
      <c r="D575" s="140">
        <f>ETo!$I574*((1-Constantes!$D$19)*ETo!$K574+ETo!$L574)</f>
        <v>1.5439473990754218</v>
      </c>
      <c r="E575" s="75">
        <f>MIN(D575*Constantes!$D$17,0.8*(H574+Observaciones!$F574-F575-G575-Constantes!$D$14))</f>
        <v>0.97972854417007071</v>
      </c>
      <c r="F575" s="75">
        <f>IF(Observaciones!$F574&gt;0.05*Constantes!$D$18,((Observaciones!$F574-0.05*Constantes!$D$18)^2)/(Observaciones!$F574+0.95*Constantes!$D$18),0)</f>
        <v>0</v>
      </c>
      <c r="G575" s="75">
        <f>MAX(0,H574+Observaciones!$F574-F575-Constantes!$D$13)</f>
        <v>0</v>
      </c>
      <c r="H575" s="75">
        <f>H574+Observaciones!$F574-F575-E575-G575-I574</f>
        <v>15.740583522980421</v>
      </c>
      <c r="I575" s="75">
        <f>MAX(0,(H575-Constantes!$D$14)*(1-EXP(-Constantes!$D$22)))</f>
        <v>0.11345054850802654</v>
      </c>
      <c r="J575" s="75">
        <f t="shared" si="99"/>
        <v>155.04938459517803</v>
      </c>
      <c r="K575" s="75">
        <f>MAX(0,(J575-Constantes!$D$13)*(1-EXP(-Constantes!$D$23)))</f>
        <v>0.55294148935365817</v>
      </c>
      <c r="L575" s="75">
        <f t="shared" si="100"/>
        <v>0.66639203786168466</v>
      </c>
      <c r="M575" s="75">
        <f>0.0526*F575*Observaciones!$F574^1.218</f>
        <v>0</v>
      </c>
      <c r="N575" s="75">
        <f>M575*Constantes!$D$35</f>
        <v>0</v>
      </c>
      <c r="O575" s="75">
        <f t="shared" si="101"/>
        <v>0</v>
      </c>
      <c r="P575" s="15"/>
      <c r="Q575" s="74">
        <v>569</v>
      </c>
      <c r="R575" s="140">
        <f>ETo!$I574*((1-Constantes!$E$19)*ETo!$K574+ETo!$L574)</f>
        <v>1.5439473990754218</v>
      </c>
      <c r="S575" s="75">
        <f>MIN(R575*Constantes!$E$17,0.8*(AB574+Observaciones!$F574-Y575-AA575-Constantes!$D$14))</f>
        <v>0.97972854417007071</v>
      </c>
      <c r="T575" s="75">
        <f>IF(Observaciones!$F574&gt;0.05*Constantes!$E$18,((Observaciones!$F574-0.05*Constantes!$E$18)^2)/(Observaciones!$F574+0.95*Constantes!$E$18),0)</f>
        <v>0</v>
      </c>
      <c r="U575" s="75">
        <f>(T575*Escenarios!$E$9*10000)/1000</f>
        <v>0</v>
      </c>
      <c r="V575" s="75">
        <f>(Observaciones!$F574*Constantes!$E$28)/1000</f>
        <v>0</v>
      </c>
      <c r="W575" s="75">
        <f>(R575*Constantes!$E$28)/1000</f>
        <v>6.1757895963016871</v>
      </c>
      <c r="X575" s="75">
        <f t="shared" si="91"/>
        <v>0</v>
      </c>
      <c r="Y575" s="75">
        <f>IF(X575&gt;Constantes!$E$29,1000*((X575-Constantes!$E$29)/(Escenarios!$E$9*10000)),0)</f>
        <v>0</v>
      </c>
      <c r="Z575" s="75">
        <f>W575*1000/Escenarios!$E$9/10000+S575</f>
        <v>0.99208012336267404</v>
      </c>
      <c r="AA575" s="75">
        <f>MAX(0,AB574+Observaciones!$F574-Y575-Constantes!$D$13)</f>
        <v>0</v>
      </c>
      <c r="AB575" s="75">
        <f>AB574+Observaciones!$F574-Y575-Z575-AA575-AC574</f>
        <v>15.712638003179404</v>
      </c>
      <c r="AC575" s="75">
        <f>MAX(0,(AB575-Constantes!$D$14)*(1-EXP(-Constantes!$D$22)))</f>
        <v>0.11306581427883926</v>
      </c>
      <c r="AD575" s="75">
        <f t="shared" si="92"/>
        <v>160.402122472858</v>
      </c>
      <c r="AE575" s="75">
        <f>MAX(0,(AD575-Constantes!$D$13)*(1-EXP(-Constantes!$D$23)))</f>
        <v>0.58991555066808321</v>
      </c>
      <c r="AF575" s="75">
        <f t="shared" si="93"/>
        <v>0.70298136494692243</v>
      </c>
      <c r="AG575" s="75">
        <f>0.0526*Y575*Observaciones!$F574^1.218</f>
        <v>0</v>
      </c>
      <c r="AH575" s="75">
        <f>AG575*Constantes!$E$35</f>
        <v>0</v>
      </c>
      <c r="AI575" s="75">
        <f t="shared" si="94"/>
        <v>0</v>
      </c>
      <c r="AJ575" s="15"/>
      <c r="AK575" s="74">
        <v>569</v>
      </c>
      <c r="AL575" s="140">
        <f>ETo!$I574*((1-Constantes!$F$19)*ETo!$K574+ETo!$L574)</f>
        <v>1.5039778129350827</v>
      </c>
      <c r="AM575" s="75">
        <f>MIN(AL575*Constantes!$F$17,0.8*(AV574+Observaciones!$F574-AS575-AU575-Constantes!$D$14))</f>
        <v>0.95436541038468081</v>
      </c>
      <c r="AN575" s="75">
        <f>IF(Observaciones!$F574&gt;0.05*Constantes!$F$18,((Observaciones!$F574-0.05*Constantes!$F$18)^2)/(Observaciones!$F574+0.95*Constantes!$F$18),0)</f>
        <v>0</v>
      </c>
      <c r="AO575" s="75">
        <f>(AN575*Escenarios!$F$9*10000)/1000</f>
        <v>0</v>
      </c>
      <c r="AP575" s="75">
        <f>(Observaciones!$F574*Constantes!$F$28)/1000</f>
        <v>0</v>
      </c>
      <c r="AQ575" s="75">
        <f>(AL575*Constantes!$F$28)/1000</f>
        <v>1.5039778129350827</v>
      </c>
      <c r="AR575" s="75">
        <f t="shared" si="95"/>
        <v>0</v>
      </c>
      <c r="AS575" s="75">
        <f>IF(AR575&gt;Constantes!$F$29,1000*((AR575-Constantes!$F$29)/(Escenarios!$F$9*10000)),0)</f>
        <v>0</v>
      </c>
      <c r="AT575" s="75">
        <f>AQ575*1000/Escenarios!$F$9/10000+AM575</f>
        <v>0.95737336601055101</v>
      </c>
      <c r="AU575" s="75">
        <f>MAX(0,AV574+Observaciones!$F574-AS575-Constantes!$D$13)</f>
        <v>0</v>
      </c>
      <c r="AV575" s="75">
        <f>AV574+Observaciones!$F574-AS575-AT575-AU575-AW574</f>
        <v>15.88932558550856</v>
      </c>
      <c r="AW575" s="75">
        <f>MAX(0,(AV575-Constantes!$D$14)*(1-EXP(-Constantes!$D$22)))</f>
        <v>0.11549832443711867</v>
      </c>
      <c r="AX575" s="75">
        <f t="shared" si="96"/>
        <v>161.62485380814658</v>
      </c>
      <c r="AY575" s="75">
        <f>MAX(0,(AX575-Constantes!$D$13)*(1-EXP(-Constantes!$D$23)))</f>
        <v>0.59836157294586823</v>
      </c>
      <c r="AZ575" s="75">
        <f t="shared" si="97"/>
        <v>0.71385989738298694</v>
      </c>
      <c r="BA575" s="75">
        <f>0.0526*AS575*Observaciones!$F574^1.218</f>
        <v>0</v>
      </c>
      <c r="BB575" s="75">
        <f>BA575*Constantes!$F$35</f>
        <v>0</v>
      </c>
      <c r="BC575" s="75">
        <f t="shared" si="98"/>
        <v>0</v>
      </c>
      <c r="BD575" s="15"/>
      <c r="BE575" s="74">
        <v>569</v>
      </c>
      <c r="BF575" s="75">
        <f>0.0526*Observaciones!$F574^2.218</f>
        <v>0</v>
      </c>
      <c r="BG575" s="75">
        <f>IF(Observaciones!$F574&gt;0.05*$BK$7,((Observaciones!$F574-0.05*$BK$7)^2)/(Observaciones!$F574+0.95*$BK$7),0)</f>
        <v>0</v>
      </c>
      <c r="BH575" s="75">
        <f>0.0526*BG575*Observaciones!$F574^1.218</f>
        <v>0</v>
      </c>
      <c r="BI575" s="28"/>
      <c r="BJ575" s="28"/>
      <c r="BK575" s="103"/>
      <c r="BL575" s="38"/>
    </row>
    <row r="576" spans="2:64" s="2" customFormat="1">
      <c r="B576" s="37"/>
      <c r="C576" s="74">
        <v>570</v>
      </c>
      <c r="D576" s="140">
        <f>ETo!$I575*((1-Constantes!$D$19)*ETo!$K575+ETo!$L575)</f>
        <v>1.582659034761992</v>
      </c>
      <c r="E576" s="75">
        <f>MIN(D576*Constantes!$D$17,0.8*(H575+Observaciones!$F575-F576-G576-Constantes!$D$14))</f>
        <v>1.0042934318704921</v>
      </c>
      <c r="F576" s="75">
        <f>IF(Observaciones!$F575&gt;0.05*Constantes!$D$18,((Observaciones!$F575-0.05*Constantes!$D$18)^2)/(Observaciones!$F575+0.95*Constantes!$D$18),0)</f>
        <v>0</v>
      </c>
      <c r="G576" s="75">
        <f>MAX(0,H575+Observaciones!$F575-F576-Constantes!$D$13)</f>
        <v>0</v>
      </c>
      <c r="H576" s="75">
        <f>H575+Observaciones!$F575-F576-E576-G576-I575</f>
        <v>14.622839542601902</v>
      </c>
      <c r="I576" s="75">
        <f>MAX(0,(H576-Constantes!$D$14)*(1-EXP(-Constantes!$D$22)))</f>
        <v>9.8062236829386557E-2</v>
      </c>
      <c r="J576" s="75">
        <f t="shared" si="99"/>
        <v>154.49644310582437</v>
      </c>
      <c r="K576" s="75">
        <f>MAX(0,(J576-Constantes!$D$13)*(1-EXP(-Constantes!$D$23)))</f>
        <v>0.54912204349289562</v>
      </c>
      <c r="L576" s="75">
        <f t="shared" si="100"/>
        <v>0.64718428032228215</v>
      </c>
      <c r="M576" s="75">
        <f>0.0526*F576*Observaciones!$F575^1.218</f>
        <v>0</v>
      </c>
      <c r="N576" s="75">
        <f>M576*Constantes!$D$35</f>
        <v>0</v>
      </c>
      <c r="O576" s="75">
        <f t="shared" si="101"/>
        <v>0</v>
      </c>
      <c r="P576" s="15"/>
      <c r="Q576" s="74">
        <v>570</v>
      </c>
      <c r="R576" s="140">
        <f>ETo!$I575*((1-Constantes!$E$19)*ETo!$K575+ETo!$L575)</f>
        <v>1.582659034761992</v>
      </c>
      <c r="S576" s="75">
        <f>MIN(R576*Constantes!$E$17,0.8*(AB575+Observaciones!$F575-Y576-AA576-Constantes!$D$14))</f>
        <v>1.0042934318704921</v>
      </c>
      <c r="T576" s="75">
        <f>IF(Observaciones!$F575&gt;0.05*Constantes!$E$18,((Observaciones!$F575-0.05*Constantes!$E$18)^2)/(Observaciones!$F575+0.95*Constantes!$E$18),0)</f>
        <v>0</v>
      </c>
      <c r="U576" s="75">
        <f>(T576*Escenarios!$E$9*10000)/1000</f>
        <v>0</v>
      </c>
      <c r="V576" s="75">
        <f>(Observaciones!$F575*Constantes!$E$28)/1000</f>
        <v>0</v>
      </c>
      <c r="W576" s="75">
        <f>(R576*Constantes!$E$28)/1000</f>
        <v>6.330636139047968</v>
      </c>
      <c r="X576" s="75">
        <f t="shared" si="91"/>
        <v>0</v>
      </c>
      <c r="Y576" s="75">
        <f>IF(X576&gt;Constantes!$E$29,1000*((X576-Constantes!$E$29)/(Escenarios!$E$9*10000)),0)</f>
        <v>0</v>
      </c>
      <c r="Z576" s="75">
        <f>W576*1000/Escenarios!$E$9/10000+S576</f>
        <v>1.016954704148588</v>
      </c>
      <c r="AA576" s="75">
        <f>MAX(0,AB575+Observaciones!$F575-Y576-Constantes!$D$13)</f>
        <v>0</v>
      </c>
      <c r="AB576" s="75">
        <f>AB575+Observaciones!$F575-Y576-Z576-AA576-AC575</f>
        <v>14.582617484751976</v>
      </c>
      <c r="AC576" s="75">
        <f>MAX(0,(AB576-Constantes!$D$14)*(1-EXP(-Constantes!$D$22)))</f>
        <v>9.7508487873081431E-2</v>
      </c>
      <c r="AD576" s="75">
        <f t="shared" si="92"/>
        <v>159.81220692218992</v>
      </c>
      <c r="AE576" s="75">
        <f>MAX(0,(AD576-Constantes!$D$13)*(1-EXP(-Constantes!$D$23)))</f>
        <v>0.58584070631008001</v>
      </c>
      <c r="AF576" s="75">
        <f t="shared" si="93"/>
        <v>0.68334919418316142</v>
      </c>
      <c r="AG576" s="75">
        <f>0.0526*Y576*Observaciones!$F575^1.218</f>
        <v>0</v>
      </c>
      <c r="AH576" s="75">
        <f>AG576*Constantes!$E$35</f>
        <v>0</v>
      </c>
      <c r="AI576" s="75">
        <f t="shared" si="94"/>
        <v>0</v>
      </c>
      <c r="AJ576" s="15"/>
      <c r="AK576" s="74">
        <v>570</v>
      </c>
      <c r="AL576" s="140">
        <f>ETo!$I575*((1-Constantes!$F$19)*ETo!$K575+ETo!$L575)</f>
        <v>1.5418094976976453</v>
      </c>
      <c r="AM576" s="75">
        <f>MIN(AL576*Constantes!$F$17,0.8*(AV575+Observaciones!$F575-AS576-AU576-Constantes!$D$14))</f>
        <v>0.9783719156957571</v>
      </c>
      <c r="AN576" s="75">
        <f>IF(Observaciones!$F575&gt;0.05*Constantes!$F$18,((Observaciones!$F575-0.05*Constantes!$F$18)^2)/(Observaciones!$F575+0.95*Constantes!$F$18),0)</f>
        <v>0</v>
      </c>
      <c r="AO576" s="75">
        <f>(AN576*Escenarios!$F$9*10000)/1000</f>
        <v>0</v>
      </c>
      <c r="AP576" s="75">
        <f>(Observaciones!$F575*Constantes!$F$28)/1000</f>
        <v>0</v>
      </c>
      <c r="AQ576" s="75">
        <f>(AL576*Constantes!$F$28)/1000</f>
        <v>1.5418094976976453</v>
      </c>
      <c r="AR576" s="75">
        <f t="shared" si="95"/>
        <v>0</v>
      </c>
      <c r="AS576" s="75">
        <f>IF(AR576&gt;Constantes!$F$29,1000*((AR576-Constantes!$F$29)/(Escenarios!$F$9*10000)),0)</f>
        <v>0</v>
      </c>
      <c r="AT576" s="75">
        <f>AQ576*1000/Escenarios!$F$9/10000+AM576</f>
        <v>0.98145553469115243</v>
      </c>
      <c r="AU576" s="75">
        <f>MAX(0,AV575+Observaciones!$F575-AS576-Constantes!$D$13)</f>
        <v>0</v>
      </c>
      <c r="AV576" s="75">
        <f>AV575+Observaciones!$F575-AS576-AT576-AU576-AW575</f>
        <v>14.792371726380289</v>
      </c>
      <c r="AW576" s="75">
        <f>MAX(0,(AV576-Constantes!$D$14)*(1-EXP(-Constantes!$D$22)))</f>
        <v>0.10039623650134974</v>
      </c>
      <c r="AX576" s="75">
        <f t="shared" si="96"/>
        <v>161.02649223520072</v>
      </c>
      <c r="AY576" s="75">
        <f>MAX(0,(AX576-Constantes!$D$13)*(1-EXP(-Constantes!$D$23)))</f>
        <v>0.59422838765044239</v>
      </c>
      <c r="AZ576" s="75">
        <f t="shared" si="97"/>
        <v>0.69462462415179216</v>
      </c>
      <c r="BA576" s="75">
        <f>0.0526*AS576*Observaciones!$F575^1.218</f>
        <v>0</v>
      </c>
      <c r="BB576" s="75">
        <f>BA576*Constantes!$F$35</f>
        <v>0</v>
      </c>
      <c r="BC576" s="75">
        <f t="shared" si="98"/>
        <v>0</v>
      </c>
      <c r="BD576" s="15"/>
      <c r="BE576" s="74">
        <v>570</v>
      </c>
      <c r="BF576" s="75">
        <f>0.0526*Observaciones!$F575^2.218</f>
        <v>0</v>
      </c>
      <c r="BG576" s="75">
        <f>IF(Observaciones!$F575&gt;0.05*$BK$7,((Observaciones!$F575-0.05*$BK$7)^2)/(Observaciones!$F575+0.95*$BK$7),0)</f>
        <v>0</v>
      </c>
      <c r="BH576" s="75">
        <f>0.0526*BG576*Observaciones!$F575^1.218</f>
        <v>0</v>
      </c>
      <c r="BI576" s="28"/>
      <c r="BJ576" s="28"/>
      <c r="BK576" s="103"/>
      <c r="BL576" s="38"/>
    </row>
    <row r="577" spans="2:64" s="2" customFormat="1">
      <c r="B577" s="37"/>
      <c r="C577" s="74">
        <v>571</v>
      </c>
      <c r="D577" s="140">
        <f>ETo!$I576*((1-Constantes!$D$19)*ETo!$K576+ETo!$L576)</f>
        <v>1.5904041440112984</v>
      </c>
      <c r="E577" s="75">
        <f>MIN(D577*Constantes!$D$17,0.8*(H576+Observaciones!$F576-F577-G577-Constantes!$D$14))</f>
        <v>1.0092081748298736</v>
      </c>
      <c r="F577" s="75">
        <f>IF(Observaciones!$F576&gt;0.05*Constantes!$D$18,((Observaciones!$F576-0.05*Constantes!$D$18)^2)/(Observaciones!$F576+0.95*Constantes!$D$18),0)</f>
        <v>0</v>
      </c>
      <c r="G577" s="75">
        <f>MAX(0,H576+Observaciones!$F576-F577-Constantes!$D$13)</f>
        <v>0</v>
      </c>
      <c r="H577" s="75">
        <f>H576+Observaciones!$F576-F577-E577-G577-I576</f>
        <v>13.515569130942641</v>
      </c>
      <c r="I577" s="75">
        <f>MAX(0,(H577-Constantes!$D$14)*(1-EXP(-Constantes!$D$22)))</f>
        <v>8.2818117866313712E-2</v>
      </c>
      <c r="J577" s="75">
        <f t="shared" si="99"/>
        <v>153.94732106233147</v>
      </c>
      <c r="K577" s="75">
        <f>MAX(0,(J577-Constantes!$D$13)*(1-EXP(-Constantes!$D$23)))</f>
        <v>0.5453289804718443</v>
      </c>
      <c r="L577" s="75">
        <f t="shared" si="100"/>
        <v>0.62814709833815807</v>
      </c>
      <c r="M577" s="75">
        <f>0.0526*F577*Observaciones!$F576^1.218</f>
        <v>0</v>
      </c>
      <c r="N577" s="75">
        <f>M577*Constantes!$D$35</f>
        <v>0</v>
      </c>
      <c r="O577" s="75">
        <f t="shared" si="101"/>
        <v>0</v>
      </c>
      <c r="P577" s="15"/>
      <c r="Q577" s="74">
        <v>571</v>
      </c>
      <c r="R577" s="140">
        <f>ETo!$I576*((1-Constantes!$E$19)*ETo!$K576+ETo!$L576)</f>
        <v>1.5904041440112984</v>
      </c>
      <c r="S577" s="75">
        <f>MIN(R577*Constantes!$E$17,0.8*(AB576+Observaciones!$F576-Y577-AA577-Constantes!$D$14))</f>
        <v>1.0092081748298736</v>
      </c>
      <c r="T577" s="75">
        <f>IF(Observaciones!$F576&gt;0.05*Constantes!$E$18,((Observaciones!$F576-0.05*Constantes!$E$18)^2)/(Observaciones!$F576+0.95*Constantes!$E$18),0)</f>
        <v>0</v>
      </c>
      <c r="U577" s="75">
        <f>(T577*Escenarios!$E$9*10000)/1000</f>
        <v>0</v>
      </c>
      <c r="V577" s="75">
        <f>(Observaciones!$F576*Constantes!$E$28)/1000</f>
        <v>0</v>
      </c>
      <c r="W577" s="75">
        <f>(R577*Constantes!$E$28)/1000</f>
        <v>6.3616165760451935</v>
      </c>
      <c r="X577" s="75">
        <f t="shared" si="91"/>
        <v>0</v>
      </c>
      <c r="Y577" s="75">
        <f>IF(X577&gt;Constantes!$E$29,1000*((X577-Constantes!$E$29)/(Escenarios!$E$9*10000)),0)</f>
        <v>0</v>
      </c>
      <c r="Z577" s="75">
        <f>W577*1000/Escenarios!$E$9/10000+S577</f>
        <v>1.0219314079819639</v>
      </c>
      <c r="AA577" s="75">
        <f>MAX(0,AB576+Observaciones!$F576-Y577-Constantes!$D$13)</f>
        <v>0</v>
      </c>
      <c r="AB577" s="75">
        <f>AB576+Observaciones!$F576-Y577-Z577-AA577-AC576</f>
        <v>13.463177588896931</v>
      </c>
      <c r="AC577" s="75">
        <f>MAX(0,(AB577-Constantes!$D$14)*(1-EXP(-Constantes!$D$22)))</f>
        <v>8.2096828024921825E-2</v>
      </c>
      <c r="AD577" s="75">
        <f t="shared" si="92"/>
        <v>159.22636621587984</v>
      </c>
      <c r="AE577" s="75">
        <f>MAX(0,(AD577-Constantes!$D$13)*(1-EXP(-Constantes!$D$23)))</f>
        <v>0.58179400895807298</v>
      </c>
      <c r="AF577" s="75">
        <f t="shared" si="93"/>
        <v>0.66389083698299478</v>
      </c>
      <c r="AG577" s="75">
        <f>0.0526*Y577*Observaciones!$F576^1.218</f>
        <v>0</v>
      </c>
      <c r="AH577" s="75">
        <f>AG577*Constantes!$E$35</f>
        <v>0</v>
      </c>
      <c r="AI577" s="75">
        <f t="shared" si="94"/>
        <v>0</v>
      </c>
      <c r="AJ577" s="15"/>
      <c r="AK577" s="74">
        <v>571</v>
      </c>
      <c r="AL577" s="140">
        <f>ETo!$I576*((1-Constantes!$F$19)*ETo!$K576+ETo!$L576)</f>
        <v>1.5494258284083648</v>
      </c>
      <c r="AM577" s="75">
        <f>MIN(AL577*Constantes!$F$17,0.8*(AV576+Observaciones!$F576-AS577-AU577-Constantes!$D$14))</f>
        <v>0.98320494083871179</v>
      </c>
      <c r="AN577" s="75">
        <f>IF(Observaciones!$F576&gt;0.05*Constantes!$F$18,((Observaciones!$F576-0.05*Constantes!$F$18)^2)/(Observaciones!$F576+0.95*Constantes!$F$18),0)</f>
        <v>0</v>
      </c>
      <c r="AO577" s="75">
        <f>(AN577*Escenarios!$F$9*10000)/1000</f>
        <v>0</v>
      </c>
      <c r="AP577" s="75">
        <f>(Observaciones!$F576*Constantes!$F$28)/1000</f>
        <v>0</v>
      </c>
      <c r="AQ577" s="75">
        <f>(AL577*Constantes!$F$28)/1000</f>
        <v>1.5494258284083648</v>
      </c>
      <c r="AR577" s="75">
        <f t="shared" si="95"/>
        <v>0</v>
      </c>
      <c r="AS577" s="75">
        <f>IF(AR577&gt;Constantes!$F$29,1000*((AR577-Constantes!$F$29)/(Escenarios!$F$9*10000)),0)</f>
        <v>0</v>
      </c>
      <c r="AT577" s="75">
        <f>AQ577*1000/Escenarios!$F$9/10000+AM577</f>
        <v>0.98630379249552858</v>
      </c>
      <c r="AU577" s="75">
        <f>MAX(0,AV576+Observaciones!$F576-AS577-Constantes!$D$13)</f>
        <v>0</v>
      </c>
      <c r="AV577" s="75">
        <f>AV576+Observaciones!$F576-AS577-AT577-AU577-AW576</f>
        <v>13.70567169738341</v>
      </c>
      <c r="AW577" s="75">
        <f>MAX(0,(AV577-Constantes!$D$14)*(1-EXP(-Constantes!$D$22)))</f>
        <v>8.5435316075074597E-2</v>
      </c>
      <c r="AX577" s="75">
        <f t="shared" si="96"/>
        <v>160.43226384755027</v>
      </c>
      <c r="AY577" s="75">
        <f>MAX(0,(AX577-Constantes!$D$13)*(1-EXP(-Constantes!$D$23)))</f>
        <v>0.5901237523513041</v>
      </c>
      <c r="AZ577" s="75">
        <f t="shared" si="97"/>
        <v>0.67555906842637869</v>
      </c>
      <c r="BA577" s="75">
        <f>0.0526*AS577*Observaciones!$F576^1.218</f>
        <v>0</v>
      </c>
      <c r="BB577" s="75">
        <f>BA577*Constantes!$F$35</f>
        <v>0</v>
      </c>
      <c r="BC577" s="75">
        <f t="shared" si="98"/>
        <v>0</v>
      </c>
      <c r="BD577" s="15"/>
      <c r="BE577" s="74">
        <v>571</v>
      </c>
      <c r="BF577" s="75">
        <f>0.0526*Observaciones!$F576^2.218</f>
        <v>0</v>
      </c>
      <c r="BG577" s="75">
        <f>IF(Observaciones!$F576&gt;0.05*$BK$7,((Observaciones!$F576-0.05*$BK$7)^2)/(Observaciones!$F576+0.95*$BK$7),0)</f>
        <v>0</v>
      </c>
      <c r="BH577" s="75">
        <f>0.0526*BG577*Observaciones!$F576^1.218</f>
        <v>0</v>
      </c>
      <c r="BI577" s="28"/>
      <c r="BJ577" s="28"/>
      <c r="BK577" s="103"/>
      <c r="BL577" s="38"/>
    </row>
    <row r="578" spans="2:64" s="2" customFormat="1">
      <c r="B578" s="37"/>
      <c r="C578" s="74">
        <v>572</v>
      </c>
      <c r="D578" s="140">
        <f>ETo!$I577*((1-Constantes!$D$19)*ETo!$K577+ETo!$L577)</f>
        <v>1.5537966920022122</v>
      </c>
      <c r="E578" s="75">
        <f>MIN(D578*Constantes!$D$17,0.8*(H577+Observaciones!$F577-F578-G578-Constantes!$D$14))</f>
        <v>0.98597851967185757</v>
      </c>
      <c r="F578" s="75">
        <f>IF(Observaciones!$F577&gt;0.05*Constantes!$D$18,((Observaciones!$F577-0.05*Constantes!$D$18)^2)/(Observaciones!$F577+0.95*Constantes!$D$18),0)</f>
        <v>0</v>
      </c>
      <c r="G578" s="75">
        <f>MAX(0,H577+Observaciones!$F577-F578-Constantes!$D$13)</f>
        <v>0</v>
      </c>
      <c r="H578" s="75">
        <f>H577+Observaciones!$F577-F578-E578-G578-I577</f>
        <v>12.44677249340447</v>
      </c>
      <c r="I578" s="75">
        <f>MAX(0,(H578-Constantes!$D$14)*(1-EXP(-Constantes!$D$22)))</f>
        <v>6.8103678720821653E-2</v>
      </c>
      <c r="J578" s="75">
        <f t="shared" si="99"/>
        <v>153.40199208185962</v>
      </c>
      <c r="K578" s="75">
        <f>MAX(0,(J578-Constantes!$D$13)*(1-EXP(-Constantes!$D$23)))</f>
        <v>0.54156211805091847</v>
      </c>
      <c r="L578" s="75">
        <f t="shared" si="100"/>
        <v>0.60966579677174015</v>
      </c>
      <c r="M578" s="75">
        <f>0.0526*F578*Observaciones!$F577^1.218</f>
        <v>0</v>
      </c>
      <c r="N578" s="75">
        <f>M578*Constantes!$D$35</f>
        <v>0</v>
      </c>
      <c r="O578" s="75">
        <f t="shared" si="101"/>
        <v>0</v>
      </c>
      <c r="P578" s="15"/>
      <c r="Q578" s="74">
        <v>572</v>
      </c>
      <c r="R578" s="140">
        <f>ETo!$I577*((1-Constantes!$E$19)*ETo!$K577+ETo!$L577)</f>
        <v>1.5537966920022122</v>
      </c>
      <c r="S578" s="75">
        <f>MIN(R578*Constantes!$E$17,0.8*(AB577+Observaciones!$F577-Y578-AA578-Constantes!$D$14))</f>
        <v>0.98597851967185757</v>
      </c>
      <c r="T578" s="75">
        <f>IF(Observaciones!$F577&gt;0.05*Constantes!$E$18,((Observaciones!$F577-0.05*Constantes!$E$18)^2)/(Observaciones!$F577+0.95*Constantes!$E$18),0)</f>
        <v>0</v>
      </c>
      <c r="U578" s="75">
        <f>(T578*Escenarios!$E$9*10000)/1000</f>
        <v>0</v>
      </c>
      <c r="V578" s="75">
        <f>(Observaciones!$F577*Constantes!$E$28)/1000</f>
        <v>0</v>
      </c>
      <c r="W578" s="75">
        <f>(R578*Constantes!$E$28)/1000</f>
        <v>6.2151867680088486</v>
      </c>
      <c r="X578" s="75">
        <f t="shared" si="91"/>
        <v>0</v>
      </c>
      <c r="Y578" s="75">
        <f>IF(X578&gt;Constantes!$E$29,1000*((X578-Constantes!$E$29)/(Escenarios!$E$9*10000)),0)</f>
        <v>0</v>
      </c>
      <c r="Z578" s="75">
        <f>W578*1000/Escenarios!$E$9/10000+S578</f>
        <v>0.99840889320787529</v>
      </c>
      <c r="AA578" s="75">
        <f>MAX(0,AB577+Observaciones!$F577-Y578-Constantes!$D$13)</f>
        <v>0</v>
      </c>
      <c r="AB578" s="75">
        <f>AB577+Observaciones!$F577-Y578-Z578-AA578-AC577</f>
        <v>12.382671867664135</v>
      </c>
      <c r="AC578" s="75">
        <f>MAX(0,(AB578-Constantes!$D$14)*(1-EXP(-Constantes!$D$22)))</f>
        <v>6.7221186464093877E-2</v>
      </c>
      <c r="AD578" s="75">
        <f t="shared" si="92"/>
        <v>158.64457220692177</v>
      </c>
      <c r="AE578" s="75">
        <f>MAX(0,(AD578-Constantes!$D$13)*(1-EXP(-Constantes!$D$23)))</f>
        <v>0.57777526418648995</v>
      </c>
      <c r="AF578" s="75">
        <f t="shared" si="93"/>
        <v>0.64499645065058386</v>
      </c>
      <c r="AG578" s="75">
        <f>0.0526*Y578*Observaciones!$F577^1.218</f>
        <v>0</v>
      </c>
      <c r="AH578" s="75">
        <f>AG578*Constantes!$E$35</f>
        <v>0</v>
      </c>
      <c r="AI578" s="75">
        <f t="shared" si="94"/>
        <v>0</v>
      </c>
      <c r="AJ578" s="15"/>
      <c r="AK578" s="74">
        <v>572</v>
      </c>
      <c r="AL578" s="140">
        <f>ETo!$I577*((1-Constantes!$F$19)*ETo!$K577+ETo!$L577)</f>
        <v>1.5137655958274108</v>
      </c>
      <c r="AM578" s="75">
        <f>MIN(AL578*Constantes!$F$17,0.8*(AV577+Observaciones!$F577-AS578-AU578-Constantes!$D$14))</f>
        <v>0.96057635402790065</v>
      </c>
      <c r="AN578" s="75">
        <f>IF(Observaciones!$F577&gt;0.05*Constantes!$F$18,((Observaciones!$F577-0.05*Constantes!$F$18)^2)/(Observaciones!$F577+0.95*Constantes!$F$18),0)</f>
        <v>0</v>
      </c>
      <c r="AO578" s="75">
        <f>(AN578*Escenarios!$F$9*10000)/1000</f>
        <v>0</v>
      </c>
      <c r="AP578" s="75">
        <f>(Observaciones!$F577*Constantes!$F$28)/1000</f>
        <v>0</v>
      </c>
      <c r="AQ578" s="75">
        <f>(AL578*Constantes!$F$28)/1000</f>
        <v>1.5137655958274108</v>
      </c>
      <c r="AR578" s="75">
        <f t="shared" si="95"/>
        <v>0</v>
      </c>
      <c r="AS578" s="75">
        <f>IF(AR578&gt;Constantes!$F$29,1000*((AR578-Constantes!$F$29)/(Escenarios!$F$9*10000)),0)</f>
        <v>0</v>
      </c>
      <c r="AT578" s="75">
        <f>AQ578*1000/Escenarios!$F$9/10000+AM578</f>
        <v>0.96360388521955542</v>
      </c>
      <c r="AU578" s="75">
        <f>MAX(0,AV577+Observaciones!$F577-AS578-Constantes!$D$13)</f>
        <v>0</v>
      </c>
      <c r="AV578" s="75">
        <f>AV577+Observaciones!$F577-AS578-AT578-AU578-AW577</f>
        <v>12.656632496088781</v>
      </c>
      <c r="AW578" s="75">
        <f>MAX(0,(AV578-Constantes!$D$14)*(1-EXP(-Constantes!$D$22)))</f>
        <v>7.0992883392800993E-2</v>
      </c>
      <c r="AX578" s="75">
        <f t="shared" si="96"/>
        <v>159.84214009519897</v>
      </c>
      <c r="AY578" s="75">
        <f>MAX(0,(AX578-Constantes!$D$13)*(1-EXP(-Constantes!$D$23)))</f>
        <v>0.58604746983922407</v>
      </c>
      <c r="AZ578" s="75">
        <f t="shared" si="97"/>
        <v>0.65704035323202503</v>
      </c>
      <c r="BA578" s="75">
        <f>0.0526*AS578*Observaciones!$F577^1.218</f>
        <v>0</v>
      </c>
      <c r="BB578" s="75">
        <f>BA578*Constantes!$F$35</f>
        <v>0</v>
      </c>
      <c r="BC578" s="75">
        <f t="shared" si="98"/>
        <v>0</v>
      </c>
      <c r="BD578" s="15"/>
      <c r="BE578" s="74">
        <v>572</v>
      </c>
      <c r="BF578" s="75">
        <f>0.0526*Observaciones!$F577^2.218</f>
        <v>0</v>
      </c>
      <c r="BG578" s="75">
        <f>IF(Observaciones!$F577&gt;0.05*$BK$7,((Observaciones!$F577-0.05*$BK$7)^2)/(Observaciones!$F577+0.95*$BK$7),0)</f>
        <v>0</v>
      </c>
      <c r="BH578" s="75">
        <f>0.0526*BG578*Observaciones!$F577^1.218</f>
        <v>0</v>
      </c>
      <c r="BI578" s="28"/>
      <c r="BJ578" s="28"/>
      <c r="BK578" s="103"/>
      <c r="BL578" s="38"/>
    </row>
    <row r="579" spans="2:64" s="2" customFormat="1">
      <c r="B579" s="37"/>
      <c r="C579" s="74">
        <v>573</v>
      </c>
      <c r="D579" s="140">
        <f>ETo!$I578*((1-Constantes!$D$19)*ETo!$K578+ETo!$L578)</f>
        <v>1.557958546506391</v>
      </c>
      <c r="E579" s="75">
        <f>MIN(D579*Constantes!$D$17,0.8*(H578+Observaciones!$F578-F579-G579-Constantes!$D$14))</f>
        <v>0.98861946952343183</v>
      </c>
      <c r="F579" s="75">
        <f>IF(Observaciones!$F578&gt;0.05*Constantes!$D$18,((Observaciones!$F578-0.05*Constantes!$D$18)^2)/(Observaciones!$F578+0.95*Constantes!$D$18),0)</f>
        <v>0</v>
      </c>
      <c r="G579" s="75">
        <f>MAX(0,H578+Observaciones!$F578-F579-Constantes!$D$13)</f>
        <v>0</v>
      </c>
      <c r="H579" s="75">
        <f>H578+Observaciones!$F578-F579-E579-G579-I578</f>
        <v>11.390049345160216</v>
      </c>
      <c r="I579" s="75">
        <f>MAX(0,(H579-Constantes!$D$14)*(1-EXP(-Constantes!$D$22)))</f>
        <v>5.3555458870235224E-2</v>
      </c>
      <c r="J579" s="75">
        <f t="shared" si="99"/>
        <v>152.86042996380871</v>
      </c>
      <c r="K579" s="75">
        <f>MAX(0,(J579-Constantes!$D$13)*(1-EXP(-Constantes!$D$23)))</f>
        <v>0.5378212752493533</v>
      </c>
      <c r="L579" s="75">
        <f t="shared" si="100"/>
        <v>0.59137673411958858</v>
      </c>
      <c r="M579" s="75">
        <f>0.0526*F579*Observaciones!$F578^1.218</f>
        <v>0</v>
      </c>
      <c r="N579" s="75">
        <f>M579*Constantes!$D$35</f>
        <v>0</v>
      </c>
      <c r="O579" s="75">
        <f t="shared" si="101"/>
        <v>0</v>
      </c>
      <c r="P579" s="15"/>
      <c r="Q579" s="74">
        <v>573</v>
      </c>
      <c r="R579" s="140">
        <f>ETo!$I578*((1-Constantes!$E$19)*ETo!$K578+ETo!$L578)</f>
        <v>1.557958546506391</v>
      </c>
      <c r="S579" s="75">
        <f>MIN(R579*Constantes!$E$17,0.8*(AB578+Observaciones!$F578-Y579-AA579-Constantes!$D$14))</f>
        <v>0.98861946952343183</v>
      </c>
      <c r="T579" s="75">
        <f>IF(Observaciones!$F578&gt;0.05*Constantes!$E$18,((Observaciones!$F578-0.05*Constantes!$E$18)^2)/(Observaciones!$F578+0.95*Constantes!$E$18),0)</f>
        <v>0</v>
      </c>
      <c r="U579" s="75">
        <f>(T579*Escenarios!$E$9*10000)/1000</f>
        <v>0</v>
      </c>
      <c r="V579" s="75">
        <f>(Observaciones!$F578*Constantes!$E$28)/1000</f>
        <v>0</v>
      </c>
      <c r="W579" s="75">
        <f>(R579*Constantes!$E$28)/1000</f>
        <v>6.2318341860255639</v>
      </c>
      <c r="X579" s="75">
        <f t="shared" si="91"/>
        <v>0</v>
      </c>
      <c r="Y579" s="75">
        <f>IF(X579&gt;Constantes!$E$29,1000*((X579-Constantes!$E$29)/(Escenarios!$E$9*10000)),0)</f>
        <v>0</v>
      </c>
      <c r="Z579" s="75">
        <f>W579*1000/Escenarios!$E$9/10000+S579</f>
        <v>1.001083137895483</v>
      </c>
      <c r="AA579" s="75">
        <f>MAX(0,AB578+Observaciones!$F578-Y579-Constantes!$D$13)</f>
        <v>0</v>
      </c>
      <c r="AB579" s="75">
        <f>AB578+Observaciones!$F578-Y579-Z579-AA579-AC578</f>
        <v>11.314367543304558</v>
      </c>
      <c r="AC579" s="75">
        <f>MAX(0,(AB579-Constantes!$D$14)*(1-EXP(-Constantes!$D$22)))</f>
        <v>5.2513525139613333E-2</v>
      </c>
      <c r="AD579" s="75">
        <f t="shared" si="92"/>
        <v>158.06679694273527</v>
      </c>
      <c r="AE579" s="75">
        <f>MAX(0,(AD579-Constantes!$D$13)*(1-EXP(-Constantes!$D$23)))</f>
        <v>0.57378427891275396</v>
      </c>
      <c r="AF579" s="75">
        <f t="shared" si="93"/>
        <v>0.62629780405236735</v>
      </c>
      <c r="AG579" s="75">
        <f>0.0526*Y579*Observaciones!$F578^1.218</f>
        <v>0</v>
      </c>
      <c r="AH579" s="75">
        <f>AG579*Constantes!$E$35</f>
        <v>0</v>
      </c>
      <c r="AI579" s="75">
        <f t="shared" si="94"/>
        <v>0</v>
      </c>
      <c r="AJ579" s="15"/>
      <c r="AK579" s="74">
        <v>573</v>
      </c>
      <c r="AL579" s="140">
        <f>ETo!$I578*((1-Constantes!$F$19)*ETo!$K578+ETo!$L578)</f>
        <v>1.5178879858166889</v>
      </c>
      <c r="AM579" s="75">
        <f>MIN(AL579*Constantes!$F$17,0.8*(AV578+Observaciones!$F578-AS579-AU579-Constantes!$D$14))</f>
        <v>0.96319226124411506</v>
      </c>
      <c r="AN579" s="75">
        <f>IF(Observaciones!$F578&gt;0.05*Constantes!$F$18,((Observaciones!$F578-0.05*Constantes!$F$18)^2)/(Observaciones!$F578+0.95*Constantes!$F$18),0)</f>
        <v>0</v>
      </c>
      <c r="AO579" s="75">
        <f>(AN579*Escenarios!$F$9*10000)/1000</f>
        <v>0</v>
      </c>
      <c r="AP579" s="75">
        <f>(Observaciones!$F578*Constantes!$F$28)/1000</f>
        <v>0</v>
      </c>
      <c r="AQ579" s="75">
        <f>(AL579*Constantes!$F$28)/1000</f>
        <v>1.5178879858166889</v>
      </c>
      <c r="AR579" s="75">
        <f t="shared" si="95"/>
        <v>0</v>
      </c>
      <c r="AS579" s="75">
        <f>IF(AR579&gt;Constantes!$F$29,1000*((AR579-Constantes!$F$29)/(Escenarios!$F$9*10000)),0)</f>
        <v>0</v>
      </c>
      <c r="AT579" s="75">
        <f>AQ579*1000/Escenarios!$F$9/10000+AM579</f>
        <v>0.96622803721574846</v>
      </c>
      <c r="AU579" s="75">
        <f>MAX(0,AV578+Observaciones!$F578-AS579-Constantes!$D$13)</f>
        <v>0</v>
      </c>
      <c r="AV579" s="75">
        <f>AV578+Observaciones!$F578-AS579-AT579-AU579-AW578</f>
        <v>11.619411575480232</v>
      </c>
      <c r="AW579" s="75">
        <f>MAX(0,(AV579-Constantes!$D$14)*(1-EXP(-Constantes!$D$22)))</f>
        <v>5.6713156473113084E-2</v>
      </c>
      <c r="AX579" s="75">
        <f t="shared" si="96"/>
        <v>159.25609262535974</v>
      </c>
      <c r="AY579" s="75">
        <f>MAX(0,(AX579-Constantes!$D$13)*(1-EXP(-Constantes!$D$23)))</f>
        <v>0.58199934426719602</v>
      </c>
      <c r="AZ579" s="75">
        <f t="shared" si="97"/>
        <v>0.63871250074030905</v>
      </c>
      <c r="BA579" s="75">
        <f>0.0526*AS579*Observaciones!$F578^1.218</f>
        <v>0</v>
      </c>
      <c r="BB579" s="75">
        <f>BA579*Constantes!$F$35</f>
        <v>0</v>
      </c>
      <c r="BC579" s="75">
        <f t="shared" si="98"/>
        <v>0</v>
      </c>
      <c r="BD579" s="15"/>
      <c r="BE579" s="74">
        <v>573</v>
      </c>
      <c r="BF579" s="75">
        <f>0.0526*Observaciones!$F578^2.218</f>
        <v>0</v>
      </c>
      <c r="BG579" s="75">
        <f>IF(Observaciones!$F578&gt;0.05*$BK$7,((Observaciones!$F578-0.05*$BK$7)^2)/(Observaciones!$F578+0.95*$BK$7),0)</f>
        <v>0</v>
      </c>
      <c r="BH579" s="75">
        <f>0.0526*BG579*Observaciones!$F578^1.218</f>
        <v>0</v>
      </c>
      <c r="BI579" s="28"/>
      <c r="BJ579" s="28"/>
      <c r="BK579" s="103"/>
      <c r="BL579" s="38"/>
    </row>
    <row r="580" spans="2:64" s="2" customFormat="1">
      <c r="B580" s="37"/>
      <c r="C580" s="74">
        <v>574</v>
      </c>
      <c r="D580" s="140">
        <f>ETo!$I579*((1-Constantes!$D$19)*ETo!$K579+ETo!$L579)</f>
        <v>1.586521988281987</v>
      </c>
      <c r="E580" s="75">
        <f>MIN(D580*Constantes!$D$17,0.8*(H579+Observaciones!$F579-F580-G580-Constantes!$D$14))</f>
        <v>1.006744710865235</v>
      </c>
      <c r="F580" s="75">
        <f>IF(Observaciones!$F579&gt;0.05*Constantes!$D$18,((Observaciones!$F579-0.05*Constantes!$D$18)^2)/(Observaciones!$F579+0.95*Constantes!$D$18),0)</f>
        <v>0</v>
      </c>
      <c r="G580" s="75">
        <f>MAX(0,H579+Observaciones!$F579-F580-Constantes!$D$13)</f>
        <v>0</v>
      </c>
      <c r="H580" s="75">
        <f>H579+Observaciones!$F579-F580-E580-G580-I579</f>
        <v>10.329749175424746</v>
      </c>
      <c r="I580" s="75">
        <f>MAX(0,(H580-Constantes!$D$14)*(1-EXP(-Constantes!$D$22)))</f>
        <v>3.8957993107745614E-2</v>
      </c>
      <c r="J580" s="75">
        <f t="shared" si="99"/>
        <v>152.32260868855937</v>
      </c>
      <c r="K580" s="75">
        <f>MAX(0,(J580-Constantes!$D$13)*(1-EXP(-Constantes!$D$23)))</f>
        <v>0.53410627233650931</v>
      </c>
      <c r="L580" s="75">
        <f t="shared" si="100"/>
        <v>0.57306426544425493</v>
      </c>
      <c r="M580" s="75">
        <f>0.0526*F580*Observaciones!$F579^1.218</f>
        <v>0</v>
      </c>
      <c r="N580" s="75">
        <f>M580*Constantes!$D$35</f>
        <v>0</v>
      </c>
      <c r="O580" s="75">
        <f t="shared" si="101"/>
        <v>0</v>
      </c>
      <c r="P580" s="15"/>
      <c r="Q580" s="74">
        <v>574</v>
      </c>
      <c r="R580" s="140">
        <f>ETo!$I579*((1-Constantes!$E$19)*ETo!$K579+ETo!$L579)</f>
        <v>1.586521988281987</v>
      </c>
      <c r="S580" s="75">
        <f>MIN(R580*Constantes!$E$17,0.8*(AB579+Observaciones!$F579-Y580-AA580-Constantes!$D$14))</f>
        <v>1.006744710865235</v>
      </c>
      <c r="T580" s="75">
        <f>IF(Observaciones!$F579&gt;0.05*Constantes!$E$18,((Observaciones!$F579-0.05*Constantes!$E$18)^2)/(Observaciones!$F579+0.95*Constantes!$E$18),0)</f>
        <v>0</v>
      </c>
      <c r="U580" s="75">
        <f>(T580*Escenarios!$E$9*10000)/1000</f>
        <v>0</v>
      </c>
      <c r="V580" s="75">
        <f>(Observaciones!$F579*Constantes!$E$28)/1000</f>
        <v>0</v>
      </c>
      <c r="W580" s="75">
        <f>(R580*Constantes!$E$28)/1000</f>
        <v>6.3460879531279479</v>
      </c>
      <c r="X580" s="75">
        <f t="shared" si="91"/>
        <v>0</v>
      </c>
      <c r="Y580" s="75">
        <f>IF(X580&gt;Constantes!$E$29,1000*((X580-Constantes!$E$29)/(Escenarios!$E$9*10000)),0)</f>
        <v>0</v>
      </c>
      <c r="Z580" s="75">
        <f>W580*1000/Escenarios!$E$9/10000+S580</f>
        <v>1.0194368867714909</v>
      </c>
      <c r="AA580" s="75">
        <f>MAX(0,AB579+Observaciones!$F579-Y580-Constantes!$D$13)</f>
        <v>0</v>
      </c>
      <c r="AB580" s="75">
        <f>AB579+Observaciones!$F579-Y580-Z580-AA580-AC579</f>
        <v>10.242417131393454</v>
      </c>
      <c r="AC580" s="75">
        <f>MAX(0,(AB580-Constantes!$D$14)*(1-EXP(-Constantes!$D$22)))</f>
        <v>3.7755667050367848E-2</v>
      </c>
      <c r="AD580" s="75">
        <f t="shared" si="92"/>
        <v>157.49301266382253</v>
      </c>
      <c r="AE580" s="75">
        <f>MAX(0,(AD580-Constantes!$D$13)*(1-EXP(-Constantes!$D$23)))</f>
        <v>0.56982086138800714</v>
      </c>
      <c r="AF580" s="75">
        <f t="shared" si="93"/>
        <v>0.60757652843837495</v>
      </c>
      <c r="AG580" s="75">
        <f>0.0526*Y580*Observaciones!$F579^1.218</f>
        <v>0</v>
      </c>
      <c r="AH580" s="75">
        <f>AG580*Constantes!$E$35</f>
        <v>0</v>
      </c>
      <c r="AI580" s="75">
        <f t="shared" si="94"/>
        <v>0</v>
      </c>
      <c r="AJ580" s="15"/>
      <c r="AK580" s="74">
        <v>574</v>
      </c>
      <c r="AL580" s="140">
        <f>ETo!$I579*((1-Constantes!$F$19)*ETo!$K579+ETo!$L579)</f>
        <v>1.5458158198672367</v>
      </c>
      <c r="AM580" s="75">
        <f>MIN(AL580*Constantes!$F$17,0.8*(AV579+Observaciones!$F579-AS580-AU580-Constantes!$D$14))</f>
        <v>0.9809141708198893</v>
      </c>
      <c r="AN580" s="75">
        <f>IF(Observaciones!$F579&gt;0.05*Constantes!$F$18,((Observaciones!$F579-0.05*Constantes!$F$18)^2)/(Observaciones!$F579+0.95*Constantes!$F$18),0)</f>
        <v>0</v>
      </c>
      <c r="AO580" s="75">
        <f>(AN580*Escenarios!$F$9*10000)/1000</f>
        <v>0</v>
      </c>
      <c r="AP580" s="75">
        <f>(Observaciones!$F579*Constantes!$F$28)/1000</f>
        <v>0</v>
      </c>
      <c r="AQ580" s="75">
        <f>(AL580*Constantes!$F$28)/1000</f>
        <v>1.5458158198672367</v>
      </c>
      <c r="AR580" s="75">
        <f t="shared" si="95"/>
        <v>0</v>
      </c>
      <c r="AS580" s="75">
        <f>IF(AR580&gt;Constantes!$F$29,1000*((AR580-Constantes!$F$29)/(Escenarios!$F$9*10000)),0)</f>
        <v>0</v>
      </c>
      <c r="AT580" s="75">
        <f>AQ580*1000/Escenarios!$F$9/10000+AM580</f>
        <v>0.98400580245962377</v>
      </c>
      <c r="AU580" s="75">
        <f>MAX(0,AV579+Observaciones!$F579-AS580-Constantes!$D$13)</f>
        <v>0</v>
      </c>
      <c r="AV580" s="75">
        <f>AV579+Observaciones!$F579-AS580-AT580-AU580-AW579</f>
        <v>10.578692616547494</v>
      </c>
      <c r="AW580" s="75">
        <f>MAX(0,(AV580-Constantes!$D$14)*(1-EXP(-Constantes!$D$22)))</f>
        <v>4.2385271026122516E-2</v>
      </c>
      <c r="AX580" s="75">
        <f t="shared" si="96"/>
        <v>158.67409328109255</v>
      </c>
      <c r="AY580" s="75">
        <f>MAX(0,(AX580-Constantes!$D$13)*(1-EXP(-Constantes!$D$23)))</f>
        <v>0.57797918114102831</v>
      </c>
      <c r="AZ580" s="75">
        <f t="shared" si="97"/>
        <v>0.62036445216715086</v>
      </c>
      <c r="BA580" s="75">
        <f>0.0526*AS580*Observaciones!$F579^1.218</f>
        <v>0</v>
      </c>
      <c r="BB580" s="75">
        <f>BA580*Constantes!$F$35</f>
        <v>0</v>
      </c>
      <c r="BC580" s="75">
        <f t="shared" si="98"/>
        <v>0</v>
      </c>
      <c r="BD580" s="15"/>
      <c r="BE580" s="74">
        <v>574</v>
      </c>
      <c r="BF580" s="75">
        <f>0.0526*Observaciones!$F579^2.218</f>
        <v>0</v>
      </c>
      <c r="BG580" s="75">
        <f>IF(Observaciones!$F579&gt;0.05*$BK$7,((Observaciones!$F579-0.05*$BK$7)^2)/(Observaciones!$F579+0.95*$BK$7),0)</f>
        <v>0</v>
      </c>
      <c r="BH580" s="75">
        <f>0.0526*BG580*Observaciones!$F579^1.218</f>
        <v>0</v>
      </c>
      <c r="BI580" s="28"/>
      <c r="BJ580" s="28"/>
      <c r="BK580" s="103"/>
      <c r="BL580" s="38"/>
    </row>
    <row r="581" spans="2:64" s="2" customFormat="1">
      <c r="B581" s="37"/>
      <c r="C581" s="74">
        <v>575</v>
      </c>
      <c r="D581" s="140">
        <f>ETo!$I580*((1-Constantes!$D$19)*ETo!$K580+ETo!$L580)</f>
        <v>1.6042003221251502</v>
      </c>
      <c r="E581" s="75">
        <f>MIN(D581*Constantes!$D$17,0.8*(H580+Observaciones!$F580-F581-G581-Constantes!$D$14))</f>
        <v>1.0179626890747819</v>
      </c>
      <c r="F581" s="75">
        <f>IF(Observaciones!$F580&gt;0.05*Constantes!$D$18,((Observaciones!$F580-0.05*Constantes!$D$18)^2)/(Observaciones!$F580+0.95*Constantes!$D$18),0)</f>
        <v>0</v>
      </c>
      <c r="G581" s="75">
        <f>MAX(0,H580+Observaciones!$F580-F581-Constantes!$D$13)</f>
        <v>0</v>
      </c>
      <c r="H581" s="75">
        <f>H580+Observaciones!$F580-F581-E581-G581-I580</f>
        <v>9.2728284932422191</v>
      </c>
      <c r="I581" s="75">
        <f>MAX(0,(H581-Constantes!$D$14)*(1-EXP(-Constantes!$D$22)))</f>
        <v>2.4407053749058379E-2</v>
      </c>
      <c r="J581" s="75">
        <f t="shared" si="99"/>
        <v>151.78850241622285</v>
      </c>
      <c r="K581" s="75">
        <f>MAX(0,(J581-Constantes!$D$13)*(1-EXP(-Constantes!$D$23)))</f>
        <v>0.53041693082323715</v>
      </c>
      <c r="L581" s="75">
        <f t="shared" si="100"/>
        <v>0.55482398457229554</v>
      </c>
      <c r="M581" s="75">
        <f>0.0526*F581*Observaciones!$F580^1.218</f>
        <v>0</v>
      </c>
      <c r="N581" s="75">
        <f>M581*Constantes!$D$35</f>
        <v>0</v>
      </c>
      <c r="O581" s="75">
        <f t="shared" si="101"/>
        <v>0</v>
      </c>
      <c r="P581" s="15"/>
      <c r="Q581" s="74">
        <v>575</v>
      </c>
      <c r="R581" s="140">
        <f>ETo!$I580*((1-Constantes!$E$19)*ETo!$K580+ETo!$L580)</f>
        <v>1.6042003221251502</v>
      </c>
      <c r="S581" s="75">
        <f>MIN(R581*Constantes!$E$17,0.8*(AB580+Observaciones!$F580-Y581-AA581-Constantes!$D$14))</f>
        <v>1.0179626890747819</v>
      </c>
      <c r="T581" s="75">
        <f>IF(Observaciones!$F580&gt;0.05*Constantes!$E$18,((Observaciones!$F580-0.05*Constantes!$E$18)^2)/(Observaciones!$F580+0.95*Constantes!$E$18),0)</f>
        <v>0</v>
      </c>
      <c r="U581" s="75">
        <f>(T581*Escenarios!$E$9*10000)/1000</f>
        <v>0</v>
      </c>
      <c r="V581" s="75">
        <f>(Observaciones!$F580*Constantes!$E$28)/1000</f>
        <v>0</v>
      </c>
      <c r="W581" s="75">
        <f>(R581*Constantes!$E$28)/1000</f>
        <v>6.4168012885006007</v>
      </c>
      <c r="X581" s="75">
        <f t="shared" si="91"/>
        <v>0</v>
      </c>
      <c r="Y581" s="75">
        <f>IF(X581&gt;Constantes!$E$29,1000*((X581-Constantes!$E$29)/(Escenarios!$E$9*10000)),0)</f>
        <v>0</v>
      </c>
      <c r="Z581" s="75">
        <f>W581*1000/Escenarios!$E$9/10000+S581</f>
        <v>1.0307962916517832</v>
      </c>
      <c r="AA581" s="75">
        <f>MAX(0,AB580+Observaciones!$F580-Y581-Constantes!$D$13)</f>
        <v>0</v>
      </c>
      <c r="AB581" s="75">
        <f>AB580+Observaciones!$F580-Y581-Z581-AA581-AC580</f>
        <v>9.1738651726913023</v>
      </c>
      <c r="AC581" s="75">
        <f>MAX(0,(AB581-Constantes!$D$14)*(1-EXP(-Constantes!$D$22)))</f>
        <v>2.3044596470715488E-2</v>
      </c>
      <c r="AD581" s="75">
        <f t="shared" si="92"/>
        <v>156.92319180243453</v>
      </c>
      <c r="AE581" s="75">
        <f>MAX(0,(AD581-Constantes!$D$13)*(1-EXP(-Constantes!$D$23)))</f>
        <v>0.56588482118789751</v>
      </c>
      <c r="AF581" s="75">
        <f t="shared" si="93"/>
        <v>0.58892941765861295</v>
      </c>
      <c r="AG581" s="75">
        <f>0.0526*Y581*Observaciones!$F580^1.218</f>
        <v>0</v>
      </c>
      <c r="AH581" s="75">
        <f>AG581*Constantes!$E$35</f>
        <v>0</v>
      </c>
      <c r="AI581" s="75">
        <f t="shared" si="94"/>
        <v>0</v>
      </c>
      <c r="AJ581" s="15"/>
      <c r="AK581" s="74">
        <v>575</v>
      </c>
      <c r="AL581" s="140">
        <f>ETo!$I580*((1-Constantes!$F$19)*ETo!$K580+ETo!$L580)</f>
        <v>1.5631295189618928</v>
      </c>
      <c r="AM581" s="75">
        <f>MIN(AL581*Constantes!$F$17,0.8*(AV580+Observaciones!$F580-AS581-AU581-Constantes!$D$14))</f>
        <v>0.99190076610050826</v>
      </c>
      <c r="AN581" s="75">
        <f>IF(Observaciones!$F580&gt;0.05*Constantes!$F$18,((Observaciones!$F580-0.05*Constantes!$F$18)^2)/(Observaciones!$F580+0.95*Constantes!$F$18),0)</f>
        <v>0</v>
      </c>
      <c r="AO581" s="75">
        <f>(AN581*Escenarios!$F$9*10000)/1000</f>
        <v>0</v>
      </c>
      <c r="AP581" s="75">
        <f>(Observaciones!$F580*Constantes!$F$28)/1000</f>
        <v>0</v>
      </c>
      <c r="AQ581" s="75">
        <f>(AL581*Constantes!$F$28)/1000</f>
        <v>1.5631295189618928</v>
      </c>
      <c r="AR581" s="75">
        <f t="shared" si="95"/>
        <v>0</v>
      </c>
      <c r="AS581" s="75">
        <f>IF(AR581&gt;Constantes!$F$29,1000*((AR581-Constantes!$F$29)/(Escenarios!$F$9*10000)),0)</f>
        <v>0</v>
      </c>
      <c r="AT581" s="75">
        <f>AQ581*1000/Escenarios!$F$9/10000+AM581</f>
        <v>0.995027025138432</v>
      </c>
      <c r="AU581" s="75">
        <f>MAX(0,AV580+Observaciones!$F580-AS581-Constantes!$D$13)</f>
        <v>0</v>
      </c>
      <c r="AV581" s="75">
        <f>AV580+Observaciones!$F580-AS581-AT581-AU581-AW580</f>
        <v>9.5412803203829402</v>
      </c>
      <c r="AW581" s="75">
        <f>MAX(0,(AV581-Constantes!$D$14)*(1-EXP(-Constantes!$D$22)))</f>
        <v>2.8102909382602341E-2</v>
      </c>
      <c r="AX581" s="75">
        <f t="shared" si="96"/>
        <v>158.09611409995154</v>
      </c>
      <c r="AY581" s="75">
        <f>MAX(0,(AX581-Constantes!$D$13)*(1-EXP(-Constantes!$D$23)))</f>
        <v>0.57398678730999853</v>
      </c>
      <c r="AZ581" s="75">
        <f t="shared" si="97"/>
        <v>0.60208969669260082</v>
      </c>
      <c r="BA581" s="75">
        <f>0.0526*AS581*Observaciones!$F580^1.218</f>
        <v>0</v>
      </c>
      <c r="BB581" s="75">
        <f>BA581*Constantes!$F$35</f>
        <v>0</v>
      </c>
      <c r="BC581" s="75">
        <f t="shared" si="98"/>
        <v>0</v>
      </c>
      <c r="BD581" s="15"/>
      <c r="BE581" s="74">
        <v>575</v>
      </c>
      <c r="BF581" s="75">
        <f>0.0526*Observaciones!$F580^2.218</f>
        <v>0</v>
      </c>
      <c r="BG581" s="75">
        <f>IF(Observaciones!$F580&gt;0.05*$BK$7,((Observaciones!$F580-0.05*$BK$7)^2)/(Observaciones!$F580+0.95*$BK$7),0)</f>
        <v>0</v>
      </c>
      <c r="BH581" s="75">
        <f>0.0526*BG581*Observaciones!$F580^1.218</f>
        <v>0</v>
      </c>
      <c r="BI581" s="28"/>
      <c r="BJ581" s="28"/>
      <c r="BK581" s="103"/>
      <c r="BL581" s="38"/>
    </row>
    <row r="582" spans="2:64" s="2" customFormat="1">
      <c r="B582" s="37"/>
      <c r="C582" s="74">
        <v>576</v>
      </c>
      <c r="D582" s="140">
        <f>ETo!$I581*((1-Constantes!$D$19)*ETo!$K581+ETo!$L581)</f>
        <v>1.7042603042456508</v>
      </c>
      <c r="E582" s="75">
        <f>MIN(D582*Constantes!$D$17,0.8*(H581+Observaciones!$F581-F582-G582-Constantes!$D$14))</f>
        <v>1.0814568344526017</v>
      </c>
      <c r="F582" s="75">
        <f>IF(Observaciones!$F581&gt;0.05*Constantes!$D$18,((Observaciones!$F581-0.05*Constantes!$D$18)^2)/(Observaciones!$F581+0.95*Constantes!$D$18),0)</f>
        <v>0</v>
      </c>
      <c r="G582" s="75">
        <f>MAX(0,H581+Observaciones!$F581-F582-Constantes!$D$13)</f>
        <v>0</v>
      </c>
      <c r="H582" s="75">
        <f>H581+Observaciones!$F581-F582-E582-G582-I581</f>
        <v>8.1669646050405582</v>
      </c>
      <c r="I582" s="75">
        <f>MAX(0,(H582-Constantes!$D$14)*(1-EXP(-Constantes!$D$22)))</f>
        <v>9.1822988100633308E-3</v>
      </c>
      <c r="J582" s="75">
        <f t="shared" si="99"/>
        <v>151.25808548539962</v>
      </c>
      <c r="K582" s="75">
        <f>MAX(0,(J582-Constantes!$D$13)*(1-EXP(-Constantes!$D$23)))</f>
        <v>0.52675307345330225</v>
      </c>
      <c r="L582" s="75">
        <f t="shared" si="100"/>
        <v>0.53593537226336563</v>
      </c>
      <c r="M582" s="75">
        <f>0.0526*F582*Observaciones!$F581^1.218</f>
        <v>0</v>
      </c>
      <c r="N582" s="75">
        <f>M582*Constantes!$D$35</f>
        <v>0</v>
      </c>
      <c r="O582" s="75">
        <f t="shared" si="101"/>
        <v>0</v>
      </c>
      <c r="P582" s="15"/>
      <c r="Q582" s="74">
        <v>576</v>
      </c>
      <c r="R582" s="140">
        <f>ETo!$I581*((1-Constantes!$E$19)*ETo!$K581+ETo!$L581)</f>
        <v>1.7042603042456508</v>
      </c>
      <c r="S582" s="75">
        <f>MIN(R582*Constantes!$E$17,0.8*(AB581+Observaciones!$F581-Y582-AA582-Constantes!$D$14))</f>
        <v>1.0814568344526017</v>
      </c>
      <c r="T582" s="75">
        <f>IF(Observaciones!$F581&gt;0.05*Constantes!$E$18,((Observaciones!$F581-0.05*Constantes!$E$18)^2)/(Observaciones!$F581+0.95*Constantes!$E$18),0)</f>
        <v>0</v>
      </c>
      <c r="U582" s="75">
        <f>(T582*Escenarios!$E$9*10000)/1000</f>
        <v>0</v>
      </c>
      <c r="V582" s="75">
        <f>(Observaciones!$F581*Constantes!$E$28)/1000</f>
        <v>0</v>
      </c>
      <c r="W582" s="75">
        <f>(R582*Constantes!$E$28)/1000</f>
        <v>6.8170412169826031</v>
      </c>
      <c r="X582" s="75">
        <f t="shared" si="91"/>
        <v>0</v>
      </c>
      <c r="Y582" s="75">
        <f>IF(X582&gt;Constantes!$E$29,1000*((X582-Constantes!$E$29)/(Escenarios!$E$9*10000)),0)</f>
        <v>0</v>
      </c>
      <c r="Z582" s="75">
        <f>W582*1000/Escenarios!$E$9/10000+S582</f>
        <v>1.0950909168865668</v>
      </c>
      <c r="AA582" s="75">
        <f>MAX(0,AB581+Observaciones!$F581-Y582-Constantes!$D$13)</f>
        <v>0</v>
      </c>
      <c r="AB582" s="75">
        <f>AB581+Observaciones!$F581-Y582-Z582-AA582-AC581</f>
        <v>8.0557296593340197</v>
      </c>
      <c r="AC582" s="75">
        <f>MAX(0,(AB582-Constantes!$D$14)*(1-EXP(-Constantes!$D$22)))</f>
        <v>7.6508944418562713E-3</v>
      </c>
      <c r="AD582" s="75">
        <f t="shared" si="92"/>
        <v>156.35730698124664</v>
      </c>
      <c r="AE582" s="75">
        <f>MAX(0,(AD582-Constantes!$D$13)*(1-EXP(-Constantes!$D$23)))</f>
        <v>0.56197596920342996</v>
      </c>
      <c r="AF582" s="75">
        <f t="shared" si="93"/>
        <v>0.56962686364528625</v>
      </c>
      <c r="AG582" s="75">
        <f>0.0526*Y582*Observaciones!$F581^1.218</f>
        <v>0</v>
      </c>
      <c r="AH582" s="75">
        <f>AG582*Constantes!$E$35</f>
        <v>0</v>
      </c>
      <c r="AI582" s="75">
        <f t="shared" si="94"/>
        <v>0</v>
      </c>
      <c r="AJ582" s="15"/>
      <c r="AK582" s="74">
        <v>576</v>
      </c>
      <c r="AL582" s="140">
        <f>ETo!$I581*((1-Constantes!$F$19)*ETo!$K581+ETo!$L581)</f>
        <v>1.6609255558423177</v>
      </c>
      <c r="AM582" s="75">
        <f>MIN(AL582*Constantes!$F$17,0.8*(AV581+Observaciones!$F581-AS582-AU582-Constantes!$D$14))</f>
        <v>1.0539583005060447</v>
      </c>
      <c r="AN582" s="75">
        <f>IF(Observaciones!$F581&gt;0.05*Constantes!$F$18,((Observaciones!$F581-0.05*Constantes!$F$18)^2)/(Observaciones!$F581+0.95*Constantes!$F$18),0)</f>
        <v>0</v>
      </c>
      <c r="AO582" s="75">
        <f>(AN582*Escenarios!$F$9*10000)/1000</f>
        <v>0</v>
      </c>
      <c r="AP582" s="75">
        <f>(Observaciones!$F581*Constantes!$F$28)/1000</f>
        <v>0</v>
      </c>
      <c r="AQ582" s="75">
        <f>(AL582*Constantes!$F$28)/1000</f>
        <v>1.6609255558423177</v>
      </c>
      <c r="AR582" s="75">
        <f t="shared" si="95"/>
        <v>0</v>
      </c>
      <c r="AS582" s="75">
        <f>IF(AR582&gt;Constantes!$F$29,1000*((AR582-Constantes!$F$29)/(Escenarios!$F$9*10000)),0)</f>
        <v>0</v>
      </c>
      <c r="AT582" s="75">
        <f>AQ582*1000/Escenarios!$F$9/10000+AM582</f>
        <v>1.0572801516177293</v>
      </c>
      <c r="AU582" s="75">
        <f>MAX(0,AV581+Observaciones!$F581-AS582-Constantes!$D$13)</f>
        <v>0</v>
      </c>
      <c r="AV582" s="75">
        <f>AV581+Observaciones!$F581-AS582-AT582-AU582-AW581</f>
        <v>8.4558972593826098</v>
      </c>
      <c r="AW582" s="75">
        <f>MAX(0,(AV582-Constantes!$D$14)*(1-EXP(-Constantes!$D$22)))</f>
        <v>1.3160120043908458E-2</v>
      </c>
      <c r="AX582" s="75">
        <f t="shared" si="96"/>
        <v>157.52212731264154</v>
      </c>
      <c r="AY582" s="75">
        <f>MAX(0,(AX582-Constantes!$D$13)*(1-EXP(-Constantes!$D$23)))</f>
        <v>0.57002197095757368</v>
      </c>
      <c r="AZ582" s="75">
        <f t="shared" si="97"/>
        <v>0.58318209100148211</v>
      </c>
      <c r="BA582" s="75">
        <f>0.0526*AS582*Observaciones!$F581^1.218</f>
        <v>0</v>
      </c>
      <c r="BB582" s="75">
        <f>BA582*Constantes!$F$35</f>
        <v>0</v>
      </c>
      <c r="BC582" s="75">
        <f t="shared" si="98"/>
        <v>0</v>
      </c>
      <c r="BD582" s="15"/>
      <c r="BE582" s="74">
        <v>576</v>
      </c>
      <c r="BF582" s="75">
        <f>0.0526*Observaciones!$F581^2.218</f>
        <v>0</v>
      </c>
      <c r="BG582" s="75">
        <f>IF(Observaciones!$F581&gt;0.05*$BK$7,((Observaciones!$F581-0.05*$BK$7)^2)/(Observaciones!$F581+0.95*$BK$7),0)</f>
        <v>0</v>
      </c>
      <c r="BH582" s="75">
        <f>0.0526*BG582*Observaciones!$F581^1.218</f>
        <v>0</v>
      </c>
      <c r="BI582" s="28"/>
      <c r="BJ582" s="28"/>
      <c r="BK582" s="103"/>
      <c r="BL582" s="38"/>
    </row>
    <row r="583" spans="2:64" s="2" customFormat="1">
      <c r="B583" s="37"/>
      <c r="C583" s="74">
        <v>577</v>
      </c>
      <c r="D583" s="140">
        <f>ETo!$I582*((1-Constantes!$D$19)*ETo!$K582+ETo!$L582)</f>
        <v>1.6422311987659268</v>
      </c>
      <c r="E583" s="75">
        <f>MIN(D583*Constantes!$D$17,0.8*(H582+Observaciones!$F582-F583-G583-Constantes!$D$14))</f>
        <v>0.53357168403244659</v>
      </c>
      <c r="F583" s="75">
        <f>IF(Observaciones!$F582&gt;0.05*Constantes!$D$18,((Observaciones!$F582-0.05*Constantes!$D$18)^2)/(Observaciones!$F582+0.95*Constantes!$D$18),0)</f>
        <v>0</v>
      </c>
      <c r="G583" s="75">
        <f>MAX(0,H582+Observaciones!$F582-F583-Constantes!$D$13)</f>
        <v>0</v>
      </c>
      <c r="H583" s="75">
        <f>H582+Observaciones!$F582-F583-E583-G583-I582</f>
        <v>7.6242106221980483</v>
      </c>
      <c r="I583" s="75">
        <f>MAX(0,(H583-Constantes!$D$14)*(1-EXP(-Constantes!$D$22)))</f>
        <v>1.7100443408642487E-3</v>
      </c>
      <c r="J583" s="75">
        <f t="shared" si="99"/>
        <v>150.73133241194631</v>
      </c>
      <c r="K583" s="75">
        <f>MAX(0,(J583-Constantes!$D$13)*(1-EXP(-Constantes!$D$23)))</f>
        <v>0.52311452419486815</v>
      </c>
      <c r="L583" s="75">
        <f t="shared" si="100"/>
        <v>0.52482456853573245</v>
      </c>
      <c r="M583" s="75">
        <f>0.0526*F583*Observaciones!$F582^1.218</f>
        <v>0</v>
      </c>
      <c r="N583" s="75">
        <f>M583*Constantes!$D$35</f>
        <v>0</v>
      </c>
      <c r="O583" s="75">
        <f t="shared" si="101"/>
        <v>0</v>
      </c>
      <c r="P583" s="15"/>
      <c r="Q583" s="74">
        <v>577</v>
      </c>
      <c r="R583" s="140">
        <f>ETo!$I582*((1-Constantes!$E$19)*ETo!$K582+ETo!$L582)</f>
        <v>1.6422311987659268</v>
      </c>
      <c r="S583" s="75">
        <f>MIN(R583*Constantes!$E$17,0.8*(AB582+Observaciones!$F582-Y583-AA583-Constantes!$D$14))</f>
        <v>0.44458372746721581</v>
      </c>
      <c r="T583" s="75">
        <f>IF(Observaciones!$F582&gt;0.05*Constantes!$E$18,((Observaciones!$F582-0.05*Constantes!$E$18)^2)/(Observaciones!$F582+0.95*Constantes!$E$18),0)</f>
        <v>0</v>
      </c>
      <c r="U583" s="75">
        <f>(T583*Escenarios!$E$9*10000)/1000</f>
        <v>0</v>
      </c>
      <c r="V583" s="75">
        <f>(Observaciones!$F582*Constantes!$E$28)/1000</f>
        <v>0</v>
      </c>
      <c r="W583" s="75">
        <f>(R583*Constantes!$E$28)/1000</f>
        <v>6.5689247950637073</v>
      </c>
      <c r="X583" s="75">
        <f t="shared" si="91"/>
        <v>0</v>
      </c>
      <c r="Y583" s="75">
        <f>IF(X583&gt;Constantes!$E$29,1000*((X583-Constantes!$E$29)/(Escenarios!$E$9*10000)),0)</f>
        <v>0</v>
      </c>
      <c r="Z583" s="75">
        <f>W583*1000/Escenarios!$E$9/10000+S583</f>
        <v>0.45772157705734323</v>
      </c>
      <c r="AA583" s="75">
        <f>MAX(0,AB582+Observaciones!$F582-Y583-Constantes!$D$13)</f>
        <v>0</v>
      </c>
      <c r="AB583" s="75">
        <f>AB582+Observaciones!$F582-Y583-Z583-AA583-AC582</f>
        <v>7.5903571878348197</v>
      </c>
      <c r="AC583" s="75">
        <f>MAX(0,(AB583-Constantes!$D$14)*(1-EXP(-Constantes!$D$22)))</f>
        <v>1.2439741060710121E-3</v>
      </c>
      <c r="AD583" s="75">
        <f t="shared" si="92"/>
        <v>155.79533101204322</v>
      </c>
      <c r="AE583" s="75">
        <f>MAX(0,(AD583-Constantes!$D$13)*(1-EXP(-Constantes!$D$23)))</f>
        <v>0.55809411763188121</v>
      </c>
      <c r="AF583" s="75">
        <f t="shared" si="93"/>
        <v>0.55933809173795224</v>
      </c>
      <c r="AG583" s="75">
        <f>0.0526*Y583*Observaciones!$F582^1.218</f>
        <v>0</v>
      </c>
      <c r="AH583" s="75">
        <f>AG583*Constantes!$E$35</f>
        <v>0</v>
      </c>
      <c r="AI583" s="75">
        <f t="shared" si="94"/>
        <v>0</v>
      </c>
      <c r="AJ583" s="15"/>
      <c r="AK583" s="74">
        <v>577</v>
      </c>
      <c r="AL583" s="140">
        <f>ETo!$I582*((1-Constantes!$F$19)*ETo!$K582+ETo!$L582)</f>
        <v>1.6003777939442132</v>
      </c>
      <c r="AM583" s="75">
        <f>MIN(AL583*Constantes!$F$17,0.8*(AV582+Observaciones!$F582-AS583-AU583-Constantes!$D$14))</f>
        <v>0.76471780750608787</v>
      </c>
      <c r="AN583" s="75">
        <f>IF(Observaciones!$F582&gt;0.05*Constantes!$F$18,((Observaciones!$F582-0.05*Constantes!$F$18)^2)/(Observaciones!$F582+0.95*Constantes!$F$18),0)</f>
        <v>0</v>
      </c>
      <c r="AO583" s="75">
        <f>(AN583*Escenarios!$F$9*10000)/1000</f>
        <v>0</v>
      </c>
      <c r="AP583" s="75">
        <f>(Observaciones!$F582*Constantes!$F$28)/1000</f>
        <v>0</v>
      </c>
      <c r="AQ583" s="75">
        <f>(AL583*Constantes!$F$28)/1000</f>
        <v>1.6003777939442132</v>
      </c>
      <c r="AR583" s="75">
        <f t="shared" si="95"/>
        <v>0</v>
      </c>
      <c r="AS583" s="75">
        <f>IF(AR583&gt;Constantes!$F$29,1000*((AR583-Constantes!$F$29)/(Escenarios!$F$9*10000)),0)</f>
        <v>0</v>
      </c>
      <c r="AT583" s="75">
        <f>AQ583*1000/Escenarios!$F$9/10000+AM583</f>
        <v>0.76791856309397633</v>
      </c>
      <c r="AU583" s="75">
        <f>MAX(0,AV582+Observaciones!$F582-AS583-Constantes!$D$13)</f>
        <v>0</v>
      </c>
      <c r="AV583" s="75">
        <f>AV582+Observaciones!$F582-AS583-AT583-AU583-AW582</f>
        <v>7.674818576244725</v>
      </c>
      <c r="AW583" s="75">
        <f>MAX(0,(AV583-Constantes!$D$14)*(1-EXP(-Constantes!$D$22)))</f>
        <v>2.4067789992113439E-3</v>
      </c>
      <c r="AX583" s="75">
        <f t="shared" si="96"/>
        <v>156.95210534168396</v>
      </c>
      <c r="AY583" s="75">
        <f>MAX(0,(AX583-Constantes!$D$13)*(1-EXP(-Constantes!$D$23)))</f>
        <v>0.56608454159219435</v>
      </c>
      <c r="AZ583" s="75">
        <f t="shared" si="97"/>
        <v>0.56849132059140572</v>
      </c>
      <c r="BA583" s="75">
        <f>0.0526*AS583*Observaciones!$F582^1.218</f>
        <v>0</v>
      </c>
      <c r="BB583" s="75">
        <f>BA583*Constantes!$F$35</f>
        <v>0</v>
      </c>
      <c r="BC583" s="75">
        <f t="shared" si="98"/>
        <v>0</v>
      </c>
      <c r="BD583" s="15"/>
      <c r="BE583" s="74">
        <v>577</v>
      </c>
      <c r="BF583" s="75">
        <f>0.0526*Observaciones!$F582^2.218</f>
        <v>0</v>
      </c>
      <c r="BG583" s="75">
        <f>IF(Observaciones!$F582&gt;0.05*$BK$7,((Observaciones!$F582-0.05*$BK$7)^2)/(Observaciones!$F582+0.95*$BK$7),0)</f>
        <v>0</v>
      </c>
      <c r="BH583" s="75">
        <f>0.0526*BG583*Observaciones!$F582^1.218</f>
        <v>0</v>
      </c>
      <c r="BI583" s="28"/>
      <c r="BJ583" s="28"/>
      <c r="BK583" s="103"/>
      <c r="BL583" s="38"/>
    </row>
    <row r="584" spans="2:64" s="2" customFormat="1">
      <c r="B584" s="37"/>
      <c r="C584" s="74">
        <v>578</v>
      </c>
      <c r="D584" s="140">
        <f>ETo!$I583*((1-Constantes!$D$19)*ETo!$K583+ETo!$L583)</f>
        <v>1.7302845133911331</v>
      </c>
      <c r="E584" s="75">
        <f>MIN(D584*Constantes!$D$17,0.8*(H583+Observaciones!$F583-F584-G584-Constantes!$D$14))</f>
        <v>9.9368497758438687E-2</v>
      </c>
      <c r="F584" s="75">
        <f>IF(Observaciones!$F583&gt;0.05*Constantes!$D$18,((Observaciones!$F583-0.05*Constantes!$D$18)^2)/(Observaciones!$F583+0.95*Constantes!$D$18),0)</f>
        <v>0</v>
      </c>
      <c r="G584" s="75">
        <f>MAX(0,H583+Observaciones!$F583-F584-Constantes!$D$13)</f>
        <v>0</v>
      </c>
      <c r="H584" s="75">
        <f>H583+Observaciones!$F583-F584-E584-G584-I583</f>
        <v>7.5231320800987449</v>
      </c>
      <c r="I584" s="75">
        <f>MAX(0,(H584-Constantes!$D$14)*(1-EXP(-Constantes!$D$22)))</f>
        <v>3.1846618240270567E-4</v>
      </c>
      <c r="J584" s="75">
        <f t="shared" si="99"/>
        <v>150.20821788775143</v>
      </c>
      <c r="K584" s="75">
        <f>MAX(0,(J584-Constantes!$D$13)*(1-EXP(-Constantes!$D$23)))</f>
        <v>0.51950110823203921</v>
      </c>
      <c r="L584" s="75">
        <f t="shared" si="100"/>
        <v>0.51981957441444193</v>
      </c>
      <c r="M584" s="75">
        <f>0.0526*F584*Observaciones!$F583^1.218</f>
        <v>0</v>
      </c>
      <c r="N584" s="75">
        <f>M584*Constantes!$D$35</f>
        <v>0</v>
      </c>
      <c r="O584" s="75">
        <f t="shared" si="101"/>
        <v>0</v>
      </c>
      <c r="P584" s="15"/>
      <c r="Q584" s="74">
        <v>578</v>
      </c>
      <c r="R584" s="140">
        <f>ETo!$I583*((1-Constantes!$E$19)*ETo!$K583+ETo!$L583)</f>
        <v>1.7302845133911331</v>
      </c>
      <c r="S584" s="75">
        <f>MIN(R584*Constantes!$E$17,0.8*(AB583+Observaciones!$F583-Y584-AA584-Constantes!$D$14))</f>
        <v>7.2285750267855775E-2</v>
      </c>
      <c r="T584" s="75">
        <f>IF(Observaciones!$F583&gt;0.05*Constantes!$E$18,((Observaciones!$F583-0.05*Constantes!$E$18)^2)/(Observaciones!$F583+0.95*Constantes!$E$18),0)</f>
        <v>0</v>
      </c>
      <c r="U584" s="75">
        <f>(T584*Escenarios!$E$9*10000)/1000</f>
        <v>0</v>
      </c>
      <c r="V584" s="75">
        <f>(Observaciones!$F583*Constantes!$E$28)/1000</f>
        <v>0</v>
      </c>
      <c r="W584" s="75">
        <f>(R584*Constantes!$E$28)/1000</f>
        <v>6.9211380535645324</v>
      </c>
      <c r="X584" s="75">
        <f t="shared" ref="X584:X647" si="102">MAX(0,U584+V584-W584)</f>
        <v>0</v>
      </c>
      <c r="Y584" s="75">
        <f>IF(X584&gt;Constantes!$E$29,1000*((X584-Constantes!$E$29)/(Escenarios!$E$9*10000)),0)</f>
        <v>0</v>
      </c>
      <c r="Z584" s="75">
        <f>W584*1000/Escenarios!$E$9/10000+S584</f>
        <v>8.6128026374984845E-2</v>
      </c>
      <c r="AA584" s="75">
        <f>MAX(0,AB583+Observaciones!$F583-Y584-Constantes!$D$13)</f>
        <v>0</v>
      </c>
      <c r="AB584" s="75">
        <f>AB583+Observaciones!$F583-Y584-Z584-AA584-AC583</f>
        <v>7.5029851873537634</v>
      </c>
      <c r="AC584" s="75">
        <f>MAX(0,(AB584-Constantes!$D$14)*(1-EXP(-Constantes!$D$22)))</f>
        <v>4.1097956441947895E-5</v>
      </c>
      <c r="AD584" s="75">
        <f t="shared" ref="AD584:AD647" si="103">AD583+AA584-AE583</f>
        <v>155.23723689441135</v>
      </c>
      <c r="AE584" s="75">
        <f>MAX(0,(AD584-Constantes!$D$13)*(1-EXP(-Constantes!$D$23)))</f>
        <v>0.55423907996777566</v>
      </c>
      <c r="AF584" s="75">
        <f t="shared" ref="AF584:AF647" si="104">Y584+AC584+AE584</f>
        <v>0.55428017792421758</v>
      </c>
      <c r="AG584" s="75">
        <f>0.0526*Y584*Observaciones!$F583^1.218</f>
        <v>0</v>
      </c>
      <c r="AH584" s="75">
        <f>AG584*Constantes!$E$35</f>
        <v>0</v>
      </c>
      <c r="AI584" s="75">
        <f t="shared" ref="AI584:AI647" si="105">AH584*1000000/(AF584/1000*10000)</f>
        <v>0</v>
      </c>
      <c r="AJ584" s="15"/>
      <c r="AK584" s="74">
        <v>578</v>
      </c>
      <c r="AL584" s="140">
        <f>ETo!$I583*((1-Constantes!$F$19)*ETo!$K583+ETo!$L583)</f>
        <v>1.6864737227060707</v>
      </c>
      <c r="AM584" s="75">
        <f>MIN(AL584*Constantes!$F$17,0.8*(AV583+Observaciones!$F583-AS584-AU584-Constantes!$D$14))</f>
        <v>0.13985486099577998</v>
      </c>
      <c r="AN584" s="75">
        <f>IF(Observaciones!$F583&gt;0.05*Constantes!$F$18,((Observaciones!$F583-0.05*Constantes!$F$18)^2)/(Observaciones!$F583+0.95*Constantes!$F$18),0)</f>
        <v>0</v>
      </c>
      <c r="AO584" s="75">
        <f>(AN584*Escenarios!$F$9*10000)/1000</f>
        <v>0</v>
      </c>
      <c r="AP584" s="75">
        <f>(Observaciones!$F583*Constantes!$F$28)/1000</f>
        <v>0</v>
      </c>
      <c r="AQ584" s="75">
        <f>(AL584*Constantes!$F$28)/1000</f>
        <v>1.6864737227060707</v>
      </c>
      <c r="AR584" s="75">
        <f t="shared" ref="AR584:AR647" si="106">MAX(0,AO584+AP584-AQ584)</f>
        <v>0</v>
      </c>
      <c r="AS584" s="75">
        <f>IF(AR584&gt;Constantes!$F$29,1000*((AR584-Constantes!$F$29)/(Escenarios!$F$9*10000)),0)</f>
        <v>0</v>
      </c>
      <c r="AT584" s="75">
        <f>AQ584*1000/Escenarios!$F$9/10000+AM584</f>
        <v>0.14322780844119212</v>
      </c>
      <c r="AU584" s="75">
        <f>MAX(0,AV583+Observaciones!$F583-AS584-Constantes!$D$13)</f>
        <v>0</v>
      </c>
      <c r="AV584" s="75">
        <f>AV583+Observaciones!$F583-AS584-AT584-AU584-AW583</f>
        <v>7.5291839888043217</v>
      </c>
      <c r="AW584" s="75">
        <f>MAX(0,(AV584-Constantes!$D$14)*(1-EXP(-Constantes!$D$22)))</f>
        <v>4.017845979315937E-4</v>
      </c>
      <c r="AX584" s="75">
        <f t="shared" ref="AX584:AX647" si="107">AX583+AU584-AY583</f>
        <v>156.38602080009176</v>
      </c>
      <c r="AY584" s="75">
        <f>MAX(0,(AX584-Constantes!$D$13)*(1-EXP(-Constantes!$D$23)))</f>
        <v>0.56217431003812279</v>
      </c>
      <c r="AZ584" s="75">
        <f t="shared" ref="AZ584:AZ647" si="108">AS584+AW584+AY584</f>
        <v>0.5625760946360544</v>
      </c>
      <c r="BA584" s="75">
        <f>0.0526*AS584*Observaciones!$F583^1.218</f>
        <v>0</v>
      </c>
      <c r="BB584" s="75">
        <f>BA584*Constantes!$F$35</f>
        <v>0</v>
      </c>
      <c r="BC584" s="75">
        <f t="shared" ref="BC584:BC647" si="109">BB584*1000000/(AZ584/1000*10000)</f>
        <v>0</v>
      </c>
      <c r="BD584" s="15"/>
      <c r="BE584" s="74">
        <v>578</v>
      </c>
      <c r="BF584" s="75">
        <f>0.0526*Observaciones!$F583^2.218</f>
        <v>0</v>
      </c>
      <c r="BG584" s="75">
        <f>IF(Observaciones!$F583&gt;0.05*$BK$7,((Observaciones!$F583-0.05*$BK$7)^2)/(Observaciones!$F583+0.95*$BK$7),0)</f>
        <v>0</v>
      </c>
      <c r="BH584" s="75">
        <f>0.0526*BG584*Observaciones!$F583^1.218</f>
        <v>0</v>
      </c>
      <c r="BI584" s="28"/>
      <c r="BJ584" s="28"/>
      <c r="BK584" s="103"/>
      <c r="BL584" s="38"/>
    </row>
    <row r="585" spans="2:64" s="2" customFormat="1">
      <c r="B585" s="37"/>
      <c r="C585" s="74">
        <v>579</v>
      </c>
      <c r="D585" s="140">
        <f>ETo!$I584*((1-Constantes!$D$19)*ETo!$K584+ETo!$L584)</f>
        <v>1.7181871429804818</v>
      </c>
      <c r="E585" s="75">
        <f>MIN(D585*Constantes!$D$17,0.8*(H584+Observaciones!$F584-F585-G585-Constantes!$D$14))</f>
        <v>0.33850566407899624</v>
      </c>
      <c r="F585" s="75">
        <f>IF(Observaciones!$F584&gt;0.05*Constantes!$D$18,((Observaciones!$F584-0.05*Constantes!$D$18)^2)/(Observaciones!$F584+0.95*Constantes!$D$18),0)</f>
        <v>0</v>
      </c>
      <c r="G585" s="75">
        <f>MAX(0,H584+Observaciones!$F584-F585-Constantes!$D$13)</f>
        <v>0</v>
      </c>
      <c r="H585" s="75">
        <f>H584+Observaciones!$F584-F585-E585-G585-I584</f>
        <v>7.5843079498373465</v>
      </c>
      <c r="I585" s="75">
        <f>MAX(0,(H585-Constantes!$D$14)*(1-EXP(-Constantes!$D$22)))</f>
        <v>1.1606924589697978E-3</v>
      </c>
      <c r="J585" s="75">
        <f t="shared" si="99"/>
        <v>149.68871677951938</v>
      </c>
      <c r="K585" s="75">
        <f>MAX(0,(J585-Constantes!$D$13)*(1-EXP(-Constantes!$D$23)))</f>
        <v>0.51591265195646141</v>
      </c>
      <c r="L585" s="75">
        <f t="shared" si="100"/>
        <v>0.51707334441543118</v>
      </c>
      <c r="M585" s="75">
        <f>0.0526*F585*Observaciones!$F584^1.218</f>
        <v>0</v>
      </c>
      <c r="N585" s="75">
        <f>M585*Constantes!$D$35</f>
        <v>0</v>
      </c>
      <c r="O585" s="75">
        <f t="shared" si="101"/>
        <v>0</v>
      </c>
      <c r="P585" s="15"/>
      <c r="Q585" s="74">
        <v>579</v>
      </c>
      <c r="R585" s="140">
        <f>ETo!$I584*((1-Constantes!$E$19)*ETo!$K584+ETo!$L584)</f>
        <v>1.7181871429804818</v>
      </c>
      <c r="S585" s="75">
        <f>MIN(R585*Constantes!$E$17,0.8*(AB584+Observaciones!$F584-Y585-AA585-Constantes!$D$14))</f>
        <v>0.32238814988301101</v>
      </c>
      <c r="T585" s="75">
        <f>IF(Observaciones!$F584&gt;0.05*Constantes!$E$18,((Observaciones!$F584-0.05*Constantes!$E$18)^2)/(Observaciones!$F584+0.95*Constantes!$E$18),0)</f>
        <v>0</v>
      </c>
      <c r="U585" s="75">
        <f>(T585*Escenarios!$E$9*10000)/1000</f>
        <v>0</v>
      </c>
      <c r="V585" s="75">
        <f>(Observaciones!$F584*Constantes!$E$28)/1000</f>
        <v>1.6</v>
      </c>
      <c r="W585" s="75">
        <f>(R585*Constantes!$E$28)/1000</f>
        <v>6.8727485719219272</v>
      </c>
      <c r="X585" s="75">
        <f t="shared" si="102"/>
        <v>0</v>
      </c>
      <c r="Y585" s="75">
        <f>IF(X585&gt;Constantes!$E$29,1000*((X585-Constantes!$E$29)/(Escenarios!$E$9*10000)),0)</f>
        <v>0</v>
      </c>
      <c r="Z585" s="75">
        <f>W585*1000/Escenarios!$E$9/10000+S585</f>
        <v>0.33613364702685489</v>
      </c>
      <c r="AA585" s="75">
        <f>MAX(0,AB584+Observaciones!$F584-Y585-Constantes!$D$13)</f>
        <v>0</v>
      </c>
      <c r="AB585" s="75">
        <f>AB584+Observaciones!$F584-Y585-Z585-AA585-AC584</f>
        <v>7.5668104423704676</v>
      </c>
      <c r="AC585" s="75">
        <f>MAX(0,(AB585-Constantes!$D$14)*(1-EXP(-Constantes!$D$22)))</f>
        <v>9.197991030436229E-4</v>
      </c>
      <c r="AD585" s="75">
        <f t="shared" si="103"/>
        <v>154.68299781444358</v>
      </c>
      <c r="AE585" s="75">
        <f>MAX(0,(AD585-Constantes!$D$13)*(1-EXP(-Constantes!$D$23)))</f>
        <v>0.55041067099392527</v>
      </c>
      <c r="AF585" s="75">
        <f t="shared" si="104"/>
        <v>0.55133047009696889</v>
      </c>
      <c r="AG585" s="75">
        <f>0.0526*Y585*Observaciones!$F584^1.218</f>
        <v>0</v>
      </c>
      <c r="AH585" s="75">
        <f>AG585*Constantes!$E$35</f>
        <v>0</v>
      </c>
      <c r="AI585" s="75">
        <f t="shared" si="105"/>
        <v>0</v>
      </c>
      <c r="AJ585" s="15"/>
      <c r="AK585" s="74">
        <v>579</v>
      </c>
      <c r="AL585" s="140">
        <f>ETo!$I584*((1-Constantes!$F$19)*ETo!$K584+ETo!$L584)</f>
        <v>1.674699212601213</v>
      </c>
      <c r="AM585" s="75">
        <f>MIN(AL585*Constantes!$F$17,0.8*(AV584+Observaciones!$F584-AS585-AU585-Constantes!$D$14))</f>
        <v>0.34334719104345768</v>
      </c>
      <c r="AN585" s="75">
        <f>IF(Observaciones!$F584&gt;0.05*Constantes!$F$18,((Observaciones!$F584-0.05*Constantes!$F$18)^2)/(Observaciones!$F584+0.95*Constantes!$F$18),0)</f>
        <v>0</v>
      </c>
      <c r="AO585" s="75">
        <f>(AN585*Escenarios!$F$9*10000)/1000</f>
        <v>0</v>
      </c>
      <c r="AP585" s="75">
        <f>(Observaciones!$F584*Constantes!$F$28)/1000</f>
        <v>0.4</v>
      </c>
      <c r="AQ585" s="75">
        <f>(AL585*Constantes!$F$28)/1000</f>
        <v>1.674699212601213</v>
      </c>
      <c r="AR585" s="75">
        <f t="shared" si="106"/>
        <v>0</v>
      </c>
      <c r="AS585" s="75">
        <f>IF(AR585&gt;Constantes!$F$29,1000*((AR585-Constantes!$F$29)/(Escenarios!$F$9*10000)),0)</f>
        <v>0</v>
      </c>
      <c r="AT585" s="75">
        <f>AQ585*1000/Escenarios!$F$9/10000+AM585</f>
        <v>0.34669658946866011</v>
      </c>
      <c r="AU585" s="75">
        <f>MAX(0,AV584+Observaciones!$F584-AS585-Constantes!$D$13)</f>
        <v>0</v>
      </c>
      <c r="AV585" s="75">
        <f>AV584+Observaciones!$F584-AS585-AT585-AU585-AW584</f>
        <v>7.5820856147377302</v>
      </c>
      <c r="AW585" s="75">
        <f>MAX(0,(AV585-Constantes!$D$14)*(1-EXP(-Constantes!$D$22)))</f>
        <v>1.1300969149386011E-3</v>
      </c>
      <c r="AX585" s="75">
        <f t="shared" si="107"/>
        <v>155.82384649005363</v>
      </c>
      <c r="AY585" s="75">
        <f>MAX(0,(AX585-Constantes!$D$13)*(1-EXP(-Constantes!$D$23)))</f>
        <v>0.55829108842635322</v>
      </c>
      <c r="AZ585" s="75">
        <f t="shared" si="108"/>
        <v>0.55942118534129182</v>
      </c>
      <c r="BA585" s="75">
        <f>0.0526*AS585*Observaciones!$F584^1.218</f>
        <v>0</v>
      </c>
      <c r="BB585" s="75">
        <f>BA585*Constantes!$F$35</f>
        <v>0</v>
      </c>
      <c r="BC585" s="75">
        <f t="shared" si="109"/>
        <v>0</v>
      </c>
      <c r="BD585" s="15"/>
      <c r="BE585" s="74">
        <v>579</v>
      </c>
      <c r="BF585" s="75">
        <f>0.0526*Observaciones!$F584^2.218</f>
        <v>6.8921513346888582E-3</v>
      </c>
      <c r="BG585" s="75">
        <f>IF(Observaciones!$F584&gt;0.05*$BK$7,((Observaciones!$F584-0.05*$BK$7)^2)/(Observaciones!$F584+0.95*$BK$7),0)</f>
        <v>0</v>
      </c>
      <c r="BH585" s="75">
        <f>0.0526*BG585*Observaciones!$F584^1.218</f>
        <v>0</v>
      </c>
      <c r="BI585" s="28"/>
      <c r="BJ585" s="28"/>
      <c r="BK585" s="103"/>
      <c r="BL585" s="38"/>
    </row>
    <row r="586" spans="2:64" s="2" customFormat="1">
      <c r="B586" s="37"/>
      <c r="C586" s="74">
        <v>580</v>
      </c>
      <c r="D586" s="140">
        <f>ETo!$I585*((1-Constantes!$D$19)*ETo!$K585+ETo!$L585)</f>
        <v>1.7275850319642392</v>
      </c>
      <c r="E586" s="75">
        <f>MIN(D586*Constantes!$D$17,0.8*(H585+Observaciones!$F585-F586-G586-Constantes!$D$14))</f>
        <v>6.7446359869877168E-2</v>
      </c>
      <c r="F586" s="75">
        <f>IF(Observaciones!$F585&gt;0.05*Constantes!$D$18,((Observaciones!$F585-0.05*Constantes!$D$18)^2)/(Observaciones!$F585+0.95*Constantes!$D$18),0)</f>
        <v>0</v>
      </c>
      <c r="G586" s="75">
        <f>MAX(0,H585+Observaciones!$F585-F586-Constantes!$D$13)</f>
        <v>0</v>
      </c>
      <c r="H586" s="75">
        <f>H585+Observaciones!$F585-F586-E586-G586-I585</f>
        <v>7.5157008975084993</v>
      </c>
      <c r="I586" s="75">
        <f>MAX(0,(H586-Constantes!$D$14)*(1-EXP(-Constantes!$D$22)))</f>
        <v>2.1615889571899072E-4</v>
      </c>
      <c r="J586" s="75">
        <f t="shared" si="99"/>
        <v>149.17280412756293</v>
      </c>
      <c r="K586" s="75">
        <f>MAX(0,(J586-Constantes!$D$13)*(1-EXP(-Constantes!$D$23)))</f>
        <v>0.51234898295898135</v>
      </c>
      <c r="L586" s="75">
        <f t="shared" si="100"/>
        <v>0.51256514185470037</v>
      </c>
      <c r="M586" s="75">
        <f>0.0526*F586*Observaciones!$F585^1.218</f>
        <v>0</v>
      </c>
      <c r="N586" s="75">
        <f>M586*Constantes!$D$35</f>
        <v>0</v>
      </c>
      <c r="O586" s="75">
        <f t="shared" si="101"/>
        <v>0</v>
      </c>
      <c r="P586" s="15"/>
      <c r="Q586" s="74">
        <v>580</v>
      </c>
      <c r="R586" s="140">
        <f>ETo!$I585*((1-Constantes!$E$19)*ETo!$K585+ETo!$L585)</f>
        <v>1.7275850319642392</v>
      </c>
      <c r="S586" s="75">
        <f>MIN(R586*Constantes!$E$17,0.8*(AB585+Observaciones!$F585-Y586-AA586-Constantes!$D$14))</f>
        <v>5.3448353896374104E-2</v>
      </c>
      <c r="T586" s="75">
        <f>IF(Observaciones!$F585&gt;0.05*Constantes!$E$18,((Observaciones!$F585-0.05*Constantes!$E$18)^2)/(Observaciones!$F585+0.95*Constantes!$E$18),0)</f>
        <v>0</v>
      </c>
      <c r="U586" s="75">
        <f>(T586*Escenarios!$E$9*10000)/1000</f>
        <v>0</v>
      </c>
      <c r="V586" s="75">
        <f>(Observaciones!$F585*Constantes!$E$28)/1000</f>
        <v>0</v>
      </c>
      <c r="W586" s="75">
        <f>(R586*Constantes!$E$28)/1000</f>
        <v>6.9103401278569567</v>
      </c>
      <c r="X586" s="75">
        <f t="shared" si="102"/>
        <v>0</v>
      </c>
      <c r="Y586" s="75">
        <f>IF(X586&gt;Constantes!$E$29,1000*((X586-Constantes!$E$29)/(Escenarios!$E$9*10000)),0)</f>
        <v>0</v>
      </c>
      <c r="Z586" s="75">
        <f>W586*1000/Escenarios!$E$9/10000+S586</f>
        <v>6.7269034152088014E-2</v>
      </c>
      <c r="AA586" s="75">
        <f>MAX(0,AB585+Observaciones!$F585-Y586-Constantes!$D$13)</f>
        <v>0</v>
      </c>
      <c r="AB586" s="75">
        <f>AB585+Observaciones!$F585-Y586-Z586-AA586-AC585</f>
        <v>7.4986216091153359</v>
      </c>
      <c r="AC586" s="75">
        <f>MAX(0,(AB586-Constantes!$D$14)*(1-EXP(-Constantes!$D$22)))</f>
        <v>0</v>
      </c>
      <c r="AD586" s="75">
        <f t="shared" si="103"/>
        <v>154.13258714344965</v>
      </c>
      <c r="AE586" s="75">
        <f>MAX(0,(AD586-Constantes!$D$13)*(1-EXP(-Constantes!$D$23)))</f>
        <v>0.54660870677253059</v>
      </c>
      <c r="AF586" s="75">
        <f t="shared" si="104"/>
        <v>0.54660870677253059</v>
      </c>
      <c r="AG586" s="75">
        <f>0.0526*Y586*Observaciones!$F585^1.218</f>
        <v>0</v>
      </c>
      <c r="AH586" s="75">
        <f>AG586*Constantes!$E$35</f>
        <v>0</v>
      </c>
      <c r="AI586" s="75">
        <f t="shared" si="105"/>
        <v>0</v>
      </c>
      <c r="AJ586" s="15"/>
      <c r="AK586" s="74">
        <v>580</v>
      </c>
      <c r="AL586" s="140">
        <f>ETo!$I585*((1-Constantes!$F$19)*ETo!$K585+ETo!$L585)</f>
        <v>1.6839408421481858</v>
      </c>
      <c r="AM586" s="75">
        <f>MIN(AL586*Constantes!$F$17,0.8*(AV585+Observaciones!$F585-AS586-AU586-Constantes!$D$14))</f>
        <v>6.5668491790184191E-2</v>
      </c>
      <c r="AN586" s="75">
        <f>IF(Observaciones!$F585&gt;0.05*Constantes!$F$18,((Observaciones!$F585-0.05*Constantes!$F$18)^2)/(Observaciones!$F585+0.95*Constantes!$F$18),0)</f>
        <v>0</v>
      </c>
      <c r="AO586" s="75">
        <f>(AN586*Escenarios!$F$9*10000)/1000</f>
        <v>0</v>
      </c>
      <c r="AP586" s="75">
        <f>(Observaciones!$F585*Constantes!$F$28)/1000</f>
        <v>0</v>
      </c>
      <c r="AQ586" s="75">
        <f>(AL586*Constantes!$F$28)/1000</f>
        <v>1.6839408421481858</v>
      </c>
      <c r="AR586" s="75">
        <f t="shared" si="106"/>
        <v>0</v>
      </c>
      <c r="AS586" s="75">
        <f>IF(AR586&gt;Constantes!$F$29,1000*((AR586-Constantes!$F$29)/(Escenarios!$F$9*10000)),0)</f>
        <v>0</v>
      </c>
      <c r="AT586" s="75">
        <f>AQ586*1000/Escenarios!$F$9/10000+AM586</f>
        <v>6.9036373474480564E-2</v>
      </c>
      <c r="AU586" s="75">
        <f>MAX(0,AV585+Observaciones!$F585-AS586-Constantes!$D$13)</f>
        <v>0</v>
      </c>
      <c r="AV586" s="75">
        <f>AV585+Observaciones!$F585-AS586-AT586-AU586-AW585</f>
        <v>7.5119191443483109</v>
      </c>
      <c r="AW586" s="75">
        <f>MAX(0,(AV586-Constantes!$D$14)*(1-EXP(-Constantes!$D$22)))</f>
        <v>1.6409438242950334E-4</v>
      </c>
      <c r="AX586" s="75">
        <f t="shared" si="107"/>
        <v>155.26555540162727</v>
      </c>
      <c r="AY586" s="75">
        <f>MAX(0,(AX586-Constantes!$D$13)*(1-EXP(-Constantes!$D$23)))</f>
        <v>0.554434690185586</v>
      </c>
      <c r="AZ586" s="75">
        <f t="shared" si="108"/>
        <v>0.55459878456801548</v>
      </c>
      <c r="BA586" s="75">
        <f>0.0526*AS586*Observaciones!$F585^1.218</f>
        <v>0</v>
      </c>
      <c r="BB586" s="75">
        <f>BA586*Constantes!$F$35</f>
        <v>0</v>
      </c>
      <c r="BC586" s="75">
        <f t="shared" si="109"/>
        <v>0</v>
      </c>
      <c r="BD586" s="15"/>
      <c r="BE586" s="74">
        <v>580</v>
      </c>
      <c r="BF586" s="75">
        <f>0.0526*Observaciones!$F585^2.218</f>
        <v>0</v>
      </c>
      <c r="BG586" s="75">
        <f>IF(Observaciones!$F585&gt;0.05*$BK$7,((Observaciones!$F585-0.05*$BK$7)^2)/(Observaciones!$F585+0.95*$BK$7),0)</f>
        <v>0</v>
      </c>
      <c r="BH586" s="75">
        <f>0.0526*BG586*Observaciones!$F585^1.218</f>
        <v>0</v>
      </c>
      <c r="BI586" s="28"/>
      <c r="BJ586" s="28"/>
      <c r="BK586" s="103"/>
      <c r="BL586" s="38"/>
    </row>
    <row r="587" spans="2:64" s="2" customFormat="1">
      <c r="B587" s="37"/>
      <c r="C587" s="74">
        <v>581</v>
      </c>
      <c r="D587" s="140">
        <f>ETo!$I586*((1-Constantes!$D$19)*ETo!$K586+ETo!$L586)</f>
        <v>1.7371070330386364</v>
      </c>
      <c r="E587" s="75">
        <f>MIN(D587*Constantes!$D$17,0.8*(H586+Observaciones!$F586-F587-G587-Constantes!$D$14))</f>
        <v>1.2560718006799476E-2</v>
      </c>
      <c r="F587" s="75">
        <f>IF(Observaciones!$F586&gt;0.05*Constantes!$D$18,((Observaciones!$F586-0.05*Constantes!$D$18)^2)/(Observaciones!$F586+0.95*Constantes!$D$18),0)</f>
        <v>0</v>
      </c>
      <c r="G587" s="75">
        <f>MAX(0,H586+Observaciones!$F586-F587-Constantes!$D$13)</f>
        <v>0</v>
      </c>
      <c r="H587" s="75">
        <f>H586+Observaciones!$F586-F587-E587-G587-I586</f>
        <v>7.5029240206059811</v>
      </c>
      <c r="I587" s="75">
        <f>MAX(0,(H587-Constantes!$D$14)*(1-EXP(-Constantes!$D$22)))</f>
        <v>4.025585575004829E-5</v>
      </c>
      <c r="J587" s="75">
        <f t="shared" si="99"/>
        <v>148.66045514460396</v>
      </c>
      <c r="K587" s="75">
        <f>MAX(0,(J587-Constantes!$D$13)*(1-EXP(-Constantes!$D$23)))</f>
        <v>0.50880993002136221</v>
      </c>
      <c r="L587" s="75">
        <f t="shared" si="100"/>
        <v>0.50885018587711228</v>
      </c>
      <c r="M587" s="75">
        <f>0.0526*F587*Observaciones!$F586^1.218</f>
        <v>0</v>
      </c>
      <c r="N587" s="75">
        <f>M587*Constantes!$D$35</f>
        <v>0</v>
      </c>
      <c r="O587" s="75">
        <f t="shared" si="101"/>
        <v>0</v>
      </c>
      <c r="P587" s="15"/>
      <c r="Q587" s="74">
        <v>581</v>
      </c>
      <c r="R587" s="140">
        <f>ETo!$I586*((1-Constantes!$E$19)*ETo!$K586+ETo!$L586)</f>
        <v>1.7371070330386364</v>
      </c>
      <c r="S587" s="75">
        <f>MIN(R587*Constantes!$E$17,0.8*(AB586+Observaciones!$F586-Y587-AA587-Constantes!$D$14))</f>
        <v>-1.1027127077312571E-3</v>
      </c>
      <c r="T587" s="75">
        <f>IF(Observaciones!$F586&gt;0.05*Constantes!$E$18,((Observaciones!$F586-0.05*Constantes!$E$18)^2)/(Observaciones!$F586+0.95*Constantes!$E$18),0)</f>
        <v>0</v>
      </c>
      <c r="U587" s="75">
        <f>(T587*Escenarios!$E$9*10000)/1000</f>
        <v>0</v>
      </c>
      <c r="V587" s="75">
        <f>(Observaciones!$F586*Constantes!$E$28)/1000</f>
        <v>0</v>
      </c>
      <c r="W587" s="75">
        <f>(R587*Constantes!$E$28)/1000</f>
        <v>6.9484281321545458</v>
      </c>
      <c r="X587" s="75">
        <f t="shared" si="102"/>
        <v>0</v>
      </c>
      <c r="Y587" s="75">
        <f>IF(X587&gt;Constantes!$E$29,1000*((X587-Constantes!$E$29)/(Escenarios!$E$9*10000)),0)</f>
        <v>0</v>
      </c>
      <c r="Z587" s="75">
        <f>W587*1000/Escenarios!$E$9/10000+S587</f>
        <v>1.2794143556577833E-2</v>
      </c>
      <c r="AA587" s="75">
        <f>MAX(0,AB586+Observaciones!$F586-Y587-Constantes!$D$13)</f>
        <v>0</v>
      </c>
      <c r="AB587" s="75">
        <f>AB586+Observaciones!$F586-Y587-Z587-AA587-AC586</f>
        <v>7.4858274655587582</v>
      </c>
      <c r="AC587" s="75">
        <f>MAX(0,(AB587-Constantes!$D$14)*(1-EXP(-Constantes!$D$22)))</f>
        <v>0</v>
      </c>
      <c r="AD587" s="75">
        <f t="shared" si="103"/>
        <v>153.58597843667712</v>
      </c>
      <c r="AE587" s="75">
        <f>MAX(0,(AD587-Constantes!$D$13)*(1-EXP(-Constantes!$D$23)))</f>
        <v>0.54283300463634343</v>
      </c>
      <c r="AF587" s="75">
        <f t="shared" si="104"/>
        <v>0.54283300463634343</v>
      </c>
      <c r="AG587" s="75">
        <f>0.0526*Y587*Observaciones!$F586^1.218</f>
        <v>0</v>
      </c>
      <c r="AH587" s="75">
        <f>AG587*Constantes!$E$35</f>
        <v>0</v>
      </c>
      <c r="AI587" s="75">
        <f t="shared" si="105"/>
        <v>0</v>
      </c>
      <c r="AJ587" s="15"/>
      <c r="AK587" s="74">
        <v>581</v>
      </c>
      <c r="AL587" s="140">
        <f>ETo!$I586*((1-Constantes!$F$19)*ETo!$K586+ETo!$L586)</f>
        <v>1.6933045201643395</v>
      </c>
      <c r="AM587" s="75">
        <f>MIN(AL587*Constantes!$F$17,0.8*(AV586+Observaciones!$F586-AS587-AU587-Constantes!$D$14))</f>
        <v>9.5353154786486996E-3</v>
      </c>
      <c r="AN587" s="75">
        <f>IF(Observaciones!$F586&gt;0.05*Constantes!$F$18,((Observaciones!$F586-0.05*Constantes!$F$18)^2)/(Observaciones!$F586+0.95*Constantes!$F$18),0)</f>
        <v>0</v>
      </c>
      <c r="AO587" s="75">
        <f>(AN587*Escenarios!$F$9*10000)/1000</f>
        <v>0</v>
      </c>
      <c r="AP587" s="75">
        <f>(Observaciones!$F586*Constantes!$F$28)/1000</f>
        <v>0</v>
      </c>
      <c r="AQ587" s="75">
        <f>(AL587*Constantes!$F$28)/1000</f>
        <v>1.6933045201643395</v>
      </c>
      <c r="AR587" s="75">
        <f t="shared" si="106"/>
        <v>0</v>
      </c>
      <c r="AS587" s="75">
        <f>IF(AR587&gt;Constantes!$F$29,1000*((AR587-Constantes!$F$29)/(Escenarios!$F$9*10000)),0)</f>
        <v>0</v>
      </c>
      <c r="AT587" s="75">
        <f>AQ587*1000/Escenarios!$F$9/10000+AM587</f>
        <v>1.292192451897738E-2</v>
      </c>
      <c r="AU587" s="75">
        <f>MAX(0,AV586+Observaciones!$F586-AS587-Constantes!$D$13)</f>
        <v>0</v>
      </c>
      <c r="AV587" s="75">
        <f>AV586+Observaciones!$F586-AS587-AT587-AU587-AW586</f>
        <v>7.4988331254469038</v>
      </c>
      <c r="AW587" s="75">
        <f>MAX(0,(AV587-Constantes!$D$14)*(1-EXP(-Constantes!$D$22)))</f>
        <v>0</v>
      </c>
      <c r="AX587" s="75">
        <f t="shared" si="107"/>
        <v>154.71112071144168</v>
      </c>
      <c r="AY587" s="75">
        <f>MAX(0,(AX587-Constantes!$D$13)*(1-EXP(-Constantes!$D$23)))</f>
        <v>0.55060493003326338</v>
      </c>
      <c r="AZ587" s="75">
        <f t="shared" si="108"/>
        <v>0.55060493003326338</v>
      </c>
      <c r="BA587" s="75">
        <f>0.0526*AS587*Observaciones!$F586^1.218</f>
        <v>0</v>
      </c>
      <c r="BB587" s="75">
        <f>BA587*Constantes!$F$35</f>
        <v>0</v>
      </c>
      <c r="BC587" s="75">
        <f t="shared" si="109"/>
        <v>0</v>
      </c>
      <c r="BD587" s="15"/>
      <c r="BE587" s="74">
        <v>581</v>
      </c>
      <c r="BF587" s="75">
        <f>0.0526*Observaciones!$F586^2.218</f>
        <v>0</v>
      </c>
      <c r="BG587" s="75">
        <f>IF(Observaciones!$F586&gt;0.05*$BK$7,((Observaciones!$F586-0.05*$BK$7)^2)/(Observaciones!$F586+0.95*$BK$7),0)</f>
        <v>0</v>
      </c>
      <c r="BH587" s="75">
        <f>0.0526*BG587*Observaciones!$F586^1.218</f>
        <v>0</v>
      </c>
      <c r="BI587" s="28"/>
      <c r="BJ587" s="28"/>
      <c r="BK587" s="103"/>
      <c r="BL587" s="38"/>
    </row>
    <row r="588" spans="2:64" s="2" customFormat="1">
      <c r="B588" s="37"/>
      <c r="C588" s="74">
        <v>582</v>
      </c>
      <c r="D588" s="140">
        <f>ETo!$I587*((1-Constantes!$D$19)*ETo!$K587+ETo!$L587)</f>
        <v>1.8023625948032902</v>
      </c>
      <c r="E588" s="75">
        <f>MIN(D588*Constantes!$D$17,0.8*(H587+Observaciones!$F587-F588-G588-Constantes!$D$14))</f>
        <v>2.3392164847848562E-3</v>
      </c>
      <c r="F588" s="75">
        <f>IF(Observaciones!$F587&gt;0.05*Constantes!$D$18,((Observaciones!$F587-0.05*Constantes!$D$18)^2)/(Observaciones!$F587+0.95*Constantes!$D$18),0)</f>
        <v>0</v>
      </c>
      <c r="G588" s="75">
        <f>MAX(0,H587+Observaciones!$F587-F588-Constantes!$D$13)</f>
        <v>0</v>
      </c>
      <c r="H588" s="75">
        <f>H587+Observaciones!$F587-F588-E588-G588-I587</f>
        <v>7.500544548265446</v>
      </c>
      <c r="I588" s="75">
        <f>MAX(0,(H588-Constantes!$D$14)*(1-EXP(-Constantes!$D$22)))</f>
        <v>7.4969568880241979E-6</v>
      </c>
      <c r="J588" s="75">
        <f t="shared" si="99"/>
        <v>148.1516452145826</v>
      </c>
      <c r="K588" s="75">
        <f>MAX(0,(J588-Constantes!$D$13)*(1-EXP(-Constantes!$D$23)))</f>
        <v>0.50529532310805836</v>
      </c>
      <c r="L588" s="75">
        <f t="shared" si="100"/>
        <v>0.50530282006494642</v>
      </c>
      <c r="M588" s="75">
        <f>0.0526*F588*Observaciones!$F587^1.218</f>
        <v>0</v>
      </c>
      <c r="N588" s="75">
        <f>M588*Constantes!$D$35</f>
        <v>0</v>
      </c>
      <c r="O588" s="75">
        <f t="shared" si="101"/>
        <v>0</v>
      </c>
      <c r="P588" s="15"/>
      <c r="Q588" s="74">
        <v>582</v>
      </c>
      <c r="R588" s="140">
        <f>ETo!$I587*((1-Constantes!$E$19)*ETo!$K587+ETo!$L587)</f>
        <v>1.8023625948032902</v>
      </c>
      <c r="S588" s="75">
        <f>MIN(R588*Constantes!$E$17,0.8*(AB587+Observaciones!$F587-Y588-AA588-Constantes!$D$14))</f>
        <v>-1.1338027552993424E-2</v>
      </c>
      <c r="T588" s="75">
        <f>IF(Observaciones!$F587&gt;0.05*Constantes!$E$18,((Observaciones!$F587-0.05*Constantes!$E$18)^2)/(Observaciones!$F587+0.95*Constantes!$E$18),0)</f>
        <v>0</v>
      </c>
      <c r="U588" s="75">
        <f>(T588*Escenarios!$E$9*10000)/1000</f>
        <v>0</v>
      </c>
      <c r="V588" s="75">
        <f>(Observaciones!$F587*Constantes!$E$28)/1000</f>
        <v>0</v>
      </c>
      <c r="W588" s="75">
        <f>(R588*Constantes!$E$28)/1000</f>
        <v>7.2094503792131608</v>
      </c>
      <c r="X588" s="75">
        <f t="shared" si="102"/>
        <v>0</v>
      </c>
      <c r="Y588" s="75">
        <f>IF(X588&gt;Constantes!$E$29,1000*((X588-Constantes!$E$29)/(Escenarios!$E$9*10000)),0)</f>
        <v>0</v>
      </c>
      <c r="Z588" s="75">
        <f>W588*1000/Escenarios!$E$9/10000+S588</f>
        <v>3.080873205432896E-3</v>
      </c>
      <c r="AA588" s="75">
        <f>MAX(0,AB587+Observaciones!$F587-Y588-Constantes!$D$13)</f>
        <v>0</v>
      </c>
      <c r="AB588" s="75">
        <f>AB587+Observaciones!$F587-Y588-Z588-AA588-AC587</f>
        <v>7.4827465923533252</v>
      </c>
      <c r="AC588" s="75">
        <f>MAX(0,(AB588-Constantes!$D$14)*(1-EXP(-Constantes!$D$22)))</f>
        <v>0</v>
      </c>
      <c r="AD588" s="75">
        <f t="shared" si="103"/>
        <v>153.04314543204077</v>
      </c>
      <c r="AE588" s="75">
        <f>MAX(0,(AD588-Constantes!$D$13)*(1-EXP(-Constantes!$D$23)))</f>
        <v>0.53908338317989035</v>
      </c>
      <c r="AF588" s="75">
        <f t="shared" si="104"/>
        <v>0.53908338317989035</v>
      </c>
      <c r="AG588" s="75">
        <f>0.0526*Y588*Observaciones!$F587^1.218</f>
        <v>0</v>
      </c>
      <c r="AH588" s="75">
        <f>AG588*Constantes!$E$35</f>
        <v>0</v>
      </c>
      <c r="AI588" s="75">
        <f t="shared" si="105"/>
        <v>0</v>
      </c>
      <c r="AJ588" s="15"/>
      <c r="AK588" s="74">
        <v>582</v>
      </c>
      <c r="AL588" s="140">
        <f>ETo!$I587*((1-Constantes!$F$19)*ETo!$K587+ETo!$L587)</f>
        <v>1.7571811714758618</v>
      </c>
      <c r="AM588" s="75">
        <f>MIN(AL588*Constantes!$F$17,0.8*(AV587+Observaciones!$F587-AS588-AU588-Constantes!$D$14))</f>
        <v>-9.3349964247693153E-4</v>
      </c>
      <c r="AN588" s="75">
        <f>IF(Observaciones!$F587&gt;0.05*Constantes!$F$18,((Observaciones!$F587-0.05*Constantes!$F$18)^2)/(Observaciones!$F587+0.95*Constantes!$F$18),0)</f>
        <v>0</v>
      </c>
      <c r="AO588" s="75">
        <f>(AN588*Escenarios!$F$9*10000)/1000</f>
        <v>0</v>
      </c>
      <c r="AP588" s="75">
        <f>(Observaciones!$F587*Constantes!$F$28)/1000</f>
        <v>0</v>
      </c>
      <c r="AQ588" s="75">
        <f>(AL588*Constantes!$F$28)/1000</f>
        <v>1.7571811714758618</v>
      </c>
      <c r="AR588" s="75">
        <f t="shared" si="106"/>
        <v>0</v>
      </c>
      <c r="AS588" s="75">
        <f>IF(AR588&gt;Constantes!$F$29,1000*((AR588-Constantes!$F$29)/(Escenarios!$F$9*10000)),0)</f>
        <v>0</v>
      </c>
      <c r="AT588" s="75">
        <f>AQ588*1000/Escenarios!$F$9/10000+AM588</f>
        <v>2.5808627004747925E-3</v>
      </c>
      <c r="AU588" s="75">
        <f>MAX(0,AV587+Observaciones!$F587-AS588-Constantes!$D$13)</f>
        <v>0</v>
      </c>
      <c r="AV588" s="75">
        <f>AV587+Observaciones!$F587-AS588-AT588-AU588-AW587</f>
        <v>7.4962522627464292</v>
      </c>
      <c r="AW588" s="75">
        <f>MAX(0,(AV588-Constantes!$D$14)*(1-EXP(-Constantes!$D$22)))</f>
        <v>0</v>
      </c>
      <c r="AX588" s="75">
        <f t="shared" si="107"/>
        <v>154.16051578140841</v>
      </c>
      <c r="AY588" s="75">
        <f>MAX(0,(AX588-Constantes!$D$13)*(1-EXP(-Constantes!$D$23)))</f>
        <v>0.54680162396666809</v>
      </c>
      <c r="AZ588" s="75">
        <f t="shared" si="108"/>
        <v>0.54680162396666809</v>
      </c>
      <c r="BA588" s="75">
        <f>0.0526*AS588*Observaciones!$F587^1.218</f>
        <v>0</v>
      </c>
      <c r="BB588" s="75">
        <f>BA588*Constantes!$F$35</f>
        <v>0</v>
      </c>
      <c r="BC588" s="75">
        <f t="shared" si="109"/>
        <v>0</v>
      </c>
      <c r="BD588" s="15"/>
      <c r="BE588" s="74">
        <v>582</v>
      </c>
      <c r="BF588" s="75">
        <f>0.0526*Observaciones!$F587^2.218</f>
        <v>0</v>
      </c>
      <c r="BG588" s="75">
        <f>IF(Observaciones!$F587&gt;0.05*$BK$7,((Observaciones!$F587-0.05*$BK$7)^2)/(Observaciones!$F587+0.95*$BK$7),0)</f>
        <v>0</v>
      </c>
      <c r="BH588" s="75">
        <f>0.0526*BG588*Observaciones!$F587^1.218</f>
        <v>0</v>
      </c>
      <c r="BI588" s="28"/>
      <c r="BJ588" s="28"/>
      <c r="BK588" s="103"/>
      <c r="BL588" s="38"/>
    </row>
    <row r="589" spans="2:64" s="2" customFormat="1">
      <c r="B589" s="37"/>
      <c r="C589" s="74">
        <v>583</v>
      </c>
      <c r="D589" s="140">
        <f>ETo!$I588*((1-Constantes!$D$19)*ETo!$K588+ETo!$L588)</f>
        <v>1.560590815782773</v>
      </c>
      <c r="E589" s="75">
        <f>MIN(D589*Constantes!$D$17,0.8*(H588+Observaciones!$F588-F589-G589-Constantes!$D$14))</f>
        <v>0.99028980450217385</v>
      </c>
      <c r="F589" s="75">
        <f>IF(Observaciones!$F588&gt;0.05*Constantes!$D$18,((Observaciones!$F588-0.05*Constantes!$D$18)^2)/(Observaciones!$F588+0.95*Constantes!$D$18),0)</f>
        <v>0</v>
      </c>
      <c r="G589" s="75">
        <f>MAX(0,H588+Observaciones!$F588-F589-Constantes!$D$13)</f>
        <v>0</v>
      </c>
      <c r="H589" s="75">
        <f>H588+Observaciones!$F588-F589-E589-G589-I588</f>
        <v>9.1102472468063844</v>
      </c>
      <c r="I589" s="75">
        <f>MAX(0,(H589-Constantes!$D$14)*(1-EXP(-Constantes!$D$22)))</f>
        <v>2.2168749685538253E-2</v>
      </c>
      <c r="J589" s="75">
        <f t="shared" si="99"/>
        <v>147.64634989147453</v>
      </c>
      <c r="K589" s="75">
        <f>MAX(0,(J589-Constantes!$D$13)*(1-EXP(-Constantes!$D$23)))</f>
        <v>0.50180499335804485</v>
      </c>
      <c r="L589" s="75">
        <f t="shared" si="100"/>
        <v>0.52397374304358313</v>
      </c>
      <c r="M589" s="75">
        <f>0.0526*F589*Observaciones!$F588^1.218</f>
        <v>0</v>
      </c>
      <c r="N589" s="75">
        <f>M589*Constantes!$D$35</f>
        <v>0</v>
      </c>
      <c r="O589" s="75">
        <f t="shared" si="101"/>
        <v>0</v>
      </c>
      <c r="P589" s="15"/>
      <c r="Q589" s="74">
        <v>583</v>
      </c>
      <c r="R589" s="140">
        <f>ETo!$I588*((1-Constantes!$E$19)*ETo!$K588+ETo!$L588)</f>
        <v>1.560590815782773</v>
      </c>
      <c r="S589" s="75">
        <f>MIN(R589*Constantes!$E$17,0.8*(AB588+Observaciones!$F588-Y589-AA589-Constantes!$D$14))</f>
        <v>0.99028980450217385</v>
      </c>
      <c r="T589" s="75">
        <f>IF(Observaciones!$F588&gt;0.05*Constantes!$E$18,((Observaciones!$F588-0.05*Constantes!$E$18)^2)/(Observaciones!$F588+0.95*Constantes!$E$18),0)</f>
        <v>0</v>
      </c>
      <c r="U589" s="75">
        <f>(T589*Escenarios!$E$9*10000)/1000</f>
        <v>0</v>
      </c>
      <c r="V589" s="75">
        <f>(Observaciones!$F588*Constantes!$E$28)/1000</f>
        <v>10.4</v>
      </c>
      <c r="W589" s="75">
        <f>(R589*Constantes!$E$28)/1000</f>
        <v>6.2423632631310921</v>
      </c>
      <c r="X589" s="75">
        <f t="shared" si="102"/>
        <v>4.1576367368689082</v>
      </c>
      <c r="Y589" s="75">
        <f>IF(X589&gt;Constantes!$E$29,1000*((X589-Constantes!$E$29)/(Escenarios!$E$9*10000)),0)</f>
        <v>0</v>
      </c>
      <c r="Z589" s="75">
        <f>W589*1000/Escenarios!$E$9/10000+S589</f>
        <v>1.0027745310284359</v>
      </c>
      <c r="AA589" s="75">
        <f>MAX(0,AB588+Observaciones!$F588-Y589-Constantes!$D$13)</f>
        <v>0</v>
      </c>
      <c r="AB589" s="75">
        <f>AB588+Observaciones!$F588-Y589-Z589-AA589-AC588</f>
        <v>9.0799720613248898</v>
      </c>
      <c r="AC589" s="75">
        <f>MAX(0,(AB589-Constantes!$D$14)*(1-EXP(-Constantes!$D$22)))</f>
        <v>2.1751942260496152E-2</v>
      </c>
      <c r="AD589" s="75">
        <f t="shared" si="103"/>
        <v>152.50406204886087</v>
      </c>
      <c r="AE589" s="75">
        <f>MAX(0,(AD589-Constantes!$D$13)*(1-EXP(-Constantes!$D$23)))</f>
        <v>0.53535966225075715</v>
      </c>
      <c r="AF589" s="75">
        <f t="shared" si="104"/>
        <v>0.5571116045112533</v>
      </c>
      <c r="AG589" s="75">
        <f>0.0526*Y589*Observaciones!$F588^1.218</f>
        <v>0</v>
      </c>
      <c r="AH589" s="75">
        <f>AG589*Constantes!$E$35</f>
        <v>0</v>
      </c>
      <c r="AI589" s="75">
        <f t="shared" si="105"/>
        <v>0</v>
      </c>
      <c r="AJ589" s="15"/>
      <c r="AK589" s="74">
        <v>583</v>
      </c>
      <c r="AL589" s="140">
        <f>ETo!$I588*((1-Constantes!$F$19)*ETo!$K588+ETo!$L588)</f>
        <v>1.5211688497095393</v>
      </c>
      <c r="AM589" s="75">
        <f>MIN(AL589*Constantes!$F$17,0.8*(AV588+Observaciones!$F588-AS589-AU589-Constantes!$D$14))</f>
        <v>0.96527416896149398</v>
      </c>
      <c r="AN589" s="75">
        <f>IF(Observaciones!$F588&gt;0.05*Constantes!$F$18,((Observaciones!$F588-0.05*Constantes!$F$18)^2)/(Observaciones!$F588+0.95*Constantes!$F$18),0)</f>
        <v>0</v>
      </c>
      <c r="AO589" s="75">
        <f>(AN589*Escenarios!$F$9*10000)/1000</f>
        <v>0</v>
      </c>
      <c r="AP589" s="75">
        <f>(Observaciones!$F588*Constantes!$F$28)/1000</f>
        <v>2.6</v>
      </c>
      <c r="AQ589" s="75">
        <f>(AL589*Constantes!$F$28)/1000</f>
        <v>1.5211688497095393</v>
      </c>
      <c r="AR589" s="75">
        <f t="shared" si="106"/>
        <v>1.0788311502904608</v>
      </c>
      <c r="AS589" s="75">
        <f>IF(AR589&gt;Constantes!$F$29,1000*((AR589-Constantes!$F$29)/(Escenarios!$F$9*10000)),0)</f>
        <v>0</v>
      </c>
      <c r="AT589" s="75">
        <f>AQ589*1000/Escenarios!$F$9/10000+AM589</f>
        <v>0.96831650666091307</v>
      </c>
      <c r="AU589" s="75">
        <f>MAX(0,AV588+Observaciones!$F588-AS589-Constantes!$D$13)</f>
        <v>0</v>
      </c>
      <c r="AV589" s="75">
        <f>AV588+Observaciones!$F588-AS589-AT589-AU589-AW588</f>
        <v>9.127935756085515</v>
      </c>
      <c r="AW589" s="75">
        <f>MAX(0,(AV589-Constantes!$D$14)*(1-EXP(-Constantes!$D$22)))</f>
        <v>2.2412272619856E-2</v>
      </c>
      <c r="AX589" s="75">
        <f t="shared" si="107"/>
        <v>153.61371415744173</v>
      </c>
      <c r="AY589" s="75">
        <f>MAX(0,(AX589-Constantes!$D$13)*(1-EXP(-Constantes!$D$23)))</f>
        <v>0.54302458925408215</v>
      </c>
      <c r="AZ589" s="75">
        <f t="shared" si="108"/>
        <v>0.56543686187393816</v>
      </c>
      <c r="BA589" s="75">
        <f>0.0526*AS589*Observaciones!$F588^1.218</f>
        <v>0</v>
      </c>
      <c r="BB589" s="75">
        <f>BA589*Constantes!$F$35</f>
        <v>0</v>
      </c>
      <c r="BC589" s="75">
        <f t="shared" si="109"/>
        <v>0</v>
      </c>
      <c r="BD589" s="15"/>
      <c r="BE589" s="74">
        <v>583</v>
      </c>
      <c r="BF589" s="75">
        <f>0.0526*Observaciones!$F588^2.218</f>
        <v>0.43792186533391209</v>
      </c>
      <c r="BG589" s="75">
        <f>IF(Observaciones!$F588&gt;0.05*$BK$7,((Observaciones!$F588-0.05*$BK$7)^2)/(Observaciones!$F588+0.95*$BK$7),0)</f>
        <v>2.1229385132854627E-2</v>
      </c>
      <c r="BH589" s="75">
        <f>0.0526*BG589*Observaciones!$F588^1.218</f>
        <v>3.5756968989506619E-3</v>
      </c>
      <c r="BI589" s="28"/>
      <c r="BJ589" s="28"/>
      <c r="BK589" s="103"/>
      <c r="BL589" s="38"/>
    </row>
    <row r="590" spans="2:64" s="2" customFormat="1">
      <c r="B590" s="37"/>
      <c r="C590" s="74">
        <v>584</v>
      </c>
      <c r="D590" s="140">
        <f>ETo!$I589*((1-Constantes!$D$19)*ETo!$K589+ETo!$L589)</f>
        <v>1.7643568207607168</v>
      </c>
      <c r="E590" s="75">
        <f>MIN(D590*Constantes!$D$17,0.8*(H589+Observaciones!$F589-F590-G590-Constantes!$D$14))</f>
        <v>1.1195917298967448</v>
      </c>
      <c r="F590" s="75">
        <f>IF(Observaciones!$F589&gt;0.05*Constantes!$D$18,((Observaciones!$F589-0.05*Constantes!$D$18)^2)/(Observaciones!$F589+0.95*Constantes!$D$18),0)</f>
        <v>0</v>
      </c>
      <c r="G590" s="75">
        <f>MAX(0,H589+Observaciones!$F589-F590-Constantes!$D$13)</f>
        <v>0</v>
      </c>
      <c r="H590" s="75">
        <f>H589+Observaciones!$F589-F590-E590-G590-I589</f>
        <v>7.9684867672241015</v>
      </c>
      <c r="I590" s="75">
        <f>MAX(0,(H590-Constantes!$D$14)*(1-EXP(-Constantes!$D$22)))</f>
        <v>6.4497957653250467E-3</v>
      </c>
      <c r="J590" s="75">
        <f t="shared" si="99"/>
        <v>147.14454489811649</v>
      </c>
      <c r="K590" s="75">
        <f>MAX(0,(J590-Constantes!$D$13)*(1-EXP(-Constantes!$D$23)))</f>
        <v>0.4983387730767061</v>
      </c>
      <c r="L590" s="75">
        <f t="shared" si="100"/>
        <v>0.50478856884203116</v>
      </c>
      <c r="M590" s="75">
        <f>0.0526*F590*Observaciones!$F589^1.218</f>
        <v>0</v>
      </c>
      <c r="N590" s="75">
        <f>M590*Constantes!$D$35</f>
        <v>0</v>
      </c>
      <c r="O590" s="75">
        <f t="shared" si="101"/>
        <v>0</v>
      </c>
      <c r="P590" s="15"/>
      <c r="Q590" s="74">
        <v>584</v>
      </c>
      <c r="R590" s="140">
        <f>ETo!$I589*((1-Constantes!$E$19)*ETo!$K589+ETo!$L589)</f>
        <v>1.7643568207607168</v>
      </c>
      <c r="S590" s="75">
        <f>MIN(R590*Constantes!$E$17,0.8*(AB589+Observaciones!$F589-Y590-AA590-Constantes!$D$14))</f>
        <v>1.1195917298967448</v>
      </c>
      <c r="T590" s="75">
        <f>IF(Observaciones!$F589&gt;0.05*Constantes!$E$18,((Observaciones!$F589-0.05*Constantes!$E$18)^2)/(Observaciones!$F589+0.95*Constantes!$E$18),0)</f>
        <v>0</v>
      </c>
      <c r="U590" s="75">
        <f>(T590*Escenarios!$E$9*10000)/1000</f>
        <v>0</v>
      </c>
      <c r="V590" s="75">
        <f>(Observaciones!$F589*Constantes!$E$28)/1000</f>
        <v>0</v>
      </c>
      <c r="W590" s="75">
        <f>(R590*Constantes!$E$28)/1000</f>
        <v>7.057427283042867</v>
      </c>
      <c r="X590" s="75">
        <f t="shared" si="102"/>
        <v>0</v>
      </c>
      <c r="Y590" s="75">
        <f>IF(X590&gt;Constantes!$E$29,1000*((X590-Constantes!$E$29)/(Escenarios!$E$9*10000)),0)</f>
        <v>0</v>
      </c>
      <c r="Z590" s="75">
        <f>W590*1000/Escenarios!$E$9/10000+S590</f>
        <v>1.1337065844628305</v>
      </c>
      <c r="AA590" s="75">
        <f>MAX(0,AB589+Observaciones!$F589-Y590-Constantes!$D$13)</f>
        <v>0</v>
      </c>
      <c r="AB590" s="75">
        <f>AB589+Observaciones!$F589-Y590-Z590-AA590-AC589</f>
        <v>7.9245135346015632</v>
      </c>
      <c r="AC590" s="75">
        <f>MAX(0,(AB590-Constantes!$D$14)*(1-EXP(-Constantes!$D$22)))</f>
        <v>5.8444032774283032E-3</v>
      </c>
      <c r="AD590" s="75">
        <f t="shared" si="103"/>
        <v>151.96870238661012</v>
      </c>
      <c r="AE590" s="75">
        <f>MAX(0,(AD590-Constantes!$D$13)*(1-EXP(-Constantes!$D$23)))</f>
        <v>0.53166166294093309</v>
      </c>
      <c r="AF590" s="75">
        <f t="shared" si="104"/>
        <v>0.53750606621836139</v>
      </c>
      <c r="AG590" s="75">
        <f>0.0526*Y590*Observaciones!$F589^1.218</f>
        <v>0</v>
      </c>
      <c r="AH590" s="75">
        <f>AG590*Constantes!$E$35</f>
        <v>0</v>
      </c>
      <c r="AI590" s="75">
        <f t="shared" si="105"/>
        <v>0</v>
      </c>
      <c r="AJ590" s="15"/>
      <c r="AK590" s="74">
        <v>584</v>
      </c>
      <c r="AL590" s="140">
        <f>ETo!$I589*((1-Constantes!$F$19)*ETo!$K589+ETo!$L589)</f>
        <v>1.7201126829952433</v>
      </c>
      <c r="AM590" s="75">
        <f>MIN(AL590*Constantes!$F$17,0.8*(AV589+Observaciones!$F589-AS590-AU590-Constantes!$D$14))</f>
        <v>1.0915161330810856</v>
      </c>
      <c r="AN590" s="75">
        <f>IF(Observaciones!$F589&gt;0.05*Constantes!$F$18,((Observaciones!$F589-0.05*Constantes!$F$18)^2)/(Observaciones!$F589+0.95*Constantes!$F$18),0)</f>
        <v>0</v>
      </c>
      <c r="AO590" s="75">
        <f>(AN590*Escenarios!$F$9*10000)/1000</f>
        <v>0</v>
      </c>
      <c r="AP590" s="75">
        <f>(Observaciones!$F589*Constantes!$F$28)/1000</f>
        <v>0</v>
      </c>
      <c r="AQ590" s="75">
        <f>(AL590*Constantes!$F$28)/1000</f>
        <v>1.7201126829952433</v>
      </c>
      <c r="AR590" s="75">
        <f t="shared" si="106"/>
        <v>0</v>
      </c>
      <c r="AS590" s="75">
        <f>IF(AR590&gt;Constantes!$F$29,1000*((AR590-Constantes!$F$29)/(Escenarios!$F$9*10000)),0)</f>
        <v>0</v>
      </c>
      <c r="AT590" s="75">
        <f>AQ590*1000/Escenarios!$F$9/10000+AM590</f>
        <v>1.0949563584470761</v>
      </c>
      <c r="AU590" s="75">
        <f>MAX(0,AV589+Observaciones!$F589-AS590-Constantes!$D$13)</f>
        <v>0</v>
      </c>
      <c r="AV590" s="75">
        <f>AV589+Observaciones!$F589-AS590-AT590-AU590-AW589</f>
        <v>8.0105671250185821</v>
      </c>
      <c r="AW590" s="75">
        <f>MAX(0,(AV590-Constantes!$D$14)*(1-EXP(-Constantes!$D$22)))</f>
        <v>7.0291284861068361E-3</v>
      </c>
      <c r="AX590" s="75">
        <f t="shared" si="107"/>
        <v>153.07068956818765</v>
      </c>
      <c r="AY590" s="75">
        <f>MAX(0,(AX590-Constantes!$D$13)*(1-EXP(-Constantes!$D$23)))</f>
        <v>0.53927364442600778</v>
      </c>
      <c r="AZ590" s="75">
        <f t="shared" si="108"/>
        <v>0.5463027729121146</v>
      </c>
      <c r="BA590" s="75">
        <f>0.0526*AS590*Observaciones!$F589^1.218</f>
        <v>0</v>
      </c>
      <c r="BB590" s="75">
        <f>BA590*Constantes!$F$35</f>
        <v>0</v>
      </c>
      <c r="BC590" s="75">
        <f t="shared" si="109"/>
        <v>0</v>
      </c>
      <c r="BD590" s="15"/>
      <c r="BE590" s="74">
        <v>584</v>
      </c>
      <c r="BF590" s="75">
        <f>0.0526*Observaciones!$F589^2.218</f>
        <v>0</v>
      </c>
      <c r="BG590" s="75">
        <f>IF(Observaciones!$F589&gt;0.05*$BK$7,((Observaciones!$F589-0.05*$BK$7)^2)/(Observaciones!$F589+0.95*$BK$7),0)</f>
        <v>0</v>
      </c>
      <c r="BH590" s="75">
        <f>0.0526*BG590*Observaciones!$F589^1.218</f>
        <v>0</v>
      </c>
      <c r="BI590" s="28"/>
      <c r="BJ590" s="28"/>
      <c r="BK590" s="103"/>
      <c r="BL590" s="38"/>
    </row>
    <row r="591" spans="2:64" s="2" customFormat="1">
      <c r="B591" s="37"/>
      <c r="C591" s="74">
        <v>585</v>
      </c>
      <c r="D591" s="140">
        <f>ETo!$I590*((1-Constantes!$D$19)*ETo!$K590+ETo!$L590)</f>
        <v>1.7263430680055005</v>
      </c>
      <c r="E591" s="75">
        <f>MIN(D591*Constantes!$D$17,0.8*(H590+Observaciones!$F590-F591-G591-Constantes!$D$14))</f>
        <v>0.85478941377928097</v>
      </c>
      <c r="F591" s="75">
        <f>IF(Observaciones!$F590&gt;0.05*Constantes!$D$18,((Observaciones!$F590-0.05*Constantes!$D$18)^2)/(Observaciones!$F590+0.95*Constantes!$D$18),0)</f>
        <v>0</v>
      </c>
      <c r="G591" s="75">
        <f>MAX(0,H590+Observaciones!$F590-F591-Constantes!$D$13)</f>
        <v>0</v>
      </c>
      <c r="H591" s="75">
        <f>H590+Observaciones!$F590-F591-E591-G591-I590</f>
        <v>7.7072475576794952</v>
      </c>
      <c r="I591" s="75">
        <f>MAX(0,(H591-Constantes!$D$14)*(1-EXP(-Constantes!$D$22)))</f>
        <v>2.8532383696031941E-3</v>
      </c>
      <c r="J591" s="75">
        <f t="shared" si="99"/>
        <v>146.64620612503978</v>
      </c>
      <c r="K591" s="75">
        <f>MAX(0,(J591-Constantes!$D$13)*(1-EXP(-Constantes!$D$23)))</f>
        <v>0.49489649572777683</v>
      </c>
      <c r="L591" s="75">
        <f t="shared" si="100"/>
        <v>0.49774973409738005</v>
      </c>
      <c r="M591" s="75">
        <f>0.0526*F591*Observaciones!$F590^1.218</f>
        <v>0</v>
      </c>
      <c r="N591" s="75">
        <f>M591*Constantes!$D$35</f>
        <v>0</v>
      </c>
      <c r="O591" s="75">
        <f t="shared" si="101"/>
        <v>0</v>
      </c>
      <c r="P591" s="15"/>
      <c r="Q591" s="74">
        <v>585</v>
      </c>
      <c r="R591" s="140">
        <f>ETo!$I590*((1-Constantes!$E$19)*ETo!$K590+ETo!$L590)</f>
        <v>1.7263430680055005</v>
      </c>
      <c r="S591" s="75">
        <f>MIN(R591*Constantes!$E$17,0.8*(AB590+Observaciones!$F590-Y591-AA591-Constantes!$D$14))</f>
        <v>0.81961082768125104</v>
      </c>
      <c r="T591" s="75">
        <f>IF(Observaciones!$F590&gt;0.05*Constantes!$E$18,((Observaciones!$F590-0.05*Constantes!$E$18)^2)/(Observaciones!$F590+0.95*Constantes!$E$18),0)</f>
        <v>0</v>
      </c>
      <c r="U591" s="75">
        <f>(T591*Escenarios!$E$9*10000)/1000</f>
        <v>0</v>
      </c>
      <c r="V591" s="75">
        <f>(Observaciones!$F590*Constantes!$E$28)/1000</f>
        <v>2.4</v>
      </c>
      <c r="W591" s="75">
        <f>(R591*Constantes!$E$28)/1000</f>
        <v>6.9053722720220021</v>
      </c>
      <c r="X591" s="75">
        <f t="shared" si="102"/>
        <v>0</v>
      </c>
      <c r="Y591" s="75">
        <f>IF(X591&gt;Constantes!$E$29,1000*((X591-Constantes!$E$29)/(Escenarios!$E$9*10000)),0)</f>
        <v>0</v>
      </c>
      <c r="Z591" s="75">
        <f>W591*1000/Escenarios!$E$9/10000+S591</f>
        <v>0.833421572225295</v>
      </c>
      <c r="AA591" s="75">
        <f>MAX(0,AB590+Observaciones!$F590-Y591-Constantes!$D$13)</f>
        <v>0</v>
      </c>
      <c r="AB591" s="75">
        <f>AB590+Observaciones!$F590-Y591-Z591-AA591-AC590</f>
        <v>7.6852475590988405</v>
      </c>
      <c r="AC591" s="75">
        <f>MAX(0,(AB591-Constantes!$D$14)*(1-EXP(-Constantes!$D$22)))</f>
        <v>2.5503578879976425E-3</v>
      </c>
      <c r="AD591" s="75">
        <f t="shared" si="103"/>
        <v>151.43704072366918</v>
      </c>
      <c r="AE591" s="75">
        <f>MAX(0,(AD591-Constantes!$D$13)*(1-EXP(-Constantes!$D$23)))</f>
        <v>0.52798920757821555</v>
      </c>
      <c r="AF591" s="75">
        <f t="shared" si="104"/>
        <v>0.53053956546621317</v>
      </c>
      <c r="AG591" s="75">
        <f>0.0526*Y591*Observaciones!$F590^1.218</f>
        <v>0</v>
      </c>
      <c r="AH591" s="75">
        <f>AG591*Constantes!$E$35</f>
        <v>0</v>
      </c>
      <c r="AI591" s="75">
        <f t="shared" si="105"/>
        <v>0</v>
      </c>
      <c r="AJ591" s="15"/>
      <c r="AK591" s="74">
        <v>585</v>
      </c>
      <c r="AL591" s="140">
        <f>ETo!$I590*((1-Constantes!$F$19)*ETo!$K590+ETo!$L590)</f>
        <v>1.6830252662574068</v>
      </c>
      <c r="AM591" s="75">
        <f>MIN(AL591*Constantes!$F$17,0.8*(AV590+Observaciones!$F590-AS591-AU591-Constantes!$D$14))</f>
        <v>0.88845370001486546</v>
      </c>
      <c r="AN591" s="75">
        <f>IF(Observaciones!$F590&gt;0.05*Constantes!$F$18,((Observaciones!$F590-0.05*Constantes!$F$18)^2)/(Observaciones!$F590+0.95*Constantes!$F$18),0)</f>
        <v>0</v>
      </c>
      <c r="AO591" s="75">
        <f>(AN591*Escenarios!$F$9*10000)/1000</f>
        <v>0</v>
      </c>
      <c r="AP591" s="75">
        <f>(Observaciones!$F590*Constantes!$F$28)/1000</f>
        <v>0.6</v>
      </c>
      <c r="AQ591" s="75">
        <f>(AL591*Constantes!$F$28)/1000</f>
        <v>1.6830252662574068</v>
      </c>
      <c r="AR591" s="75">
        <f t="shared" si="106"/>
        <v>0</v>
      </c>
      <c r="AS591" s="75">
        <f>IF(AR591&gt;Constantes!$F$29,1000*((AR591-Constantes!$F$29)/(Escenarios!$F$9*10000)),0)</f>
        <v>0</v>
      </c>
      <c r="AT591" s="75">
        <f>AQ591*1000/Escenarios!$F$9/10000+AM591</f>
        <v>0.89181975054738027</v>
      </c>
      <c r="AU591" s="75">
        <f>MAX(0,AV590+Observaciones!$F590-AS591-Constantes!$D$13)</f>
        <v>0</v>
      </c>
      <c r="AV591" s="75">
        <f>AV590+Observaciones!$F590-AS591-AT591-AU591-AW590</f>
        <v>7.7117182459850939</v>
      </c>
      <c r="AW591" s="75">
        <f>MAX(0,(AV591-Constantes!$D$14)*(1-EXP(-Constantes!$D$22)))</f>
        <v>2.9147876566244547E-3</v>
      </c>
      <c r="AX591" s="75">
        <f t="shared" si="107"/>
        <v>152.53141592376164</v>
      </c>
      <c r="AY591" s="75">
        <f>MAX(0,(AX591-Constantes!$D$13)*(1-EXP(-Constantes!$D$23)))</f>
        <v>0.53554860926644898</v>
      </c>
      <c r="AZ591" s="75">
        <f t="shared" si="108"/>
        <v>0.53846339692307343</v>
      </c>
      <c r="BA591" s="75">
        <f>0.0526*AS591*Observaciones!$F590^1.218</f>
        <v>0</v>
      </c>
      <c r="BB591" s="75">
        <f>BA591*Constantes!$F$35</f>
        <v>0</v>
      </c>
      <c r="BC591" s="75">
        <f t="shared" si="109"/>
        <v>0</v>
      </c>
      <c r="BD591" s="15"/>
      <c r="BE591" s="74">
        <v>585</v>
      </c>
      <c r="BF591" s="75">
        <f>0.0526*Observaciones!$F590^2.218</f>
        <v>1.6940460723560119E-2</v>
      </c>
      <c r="BG591" s="75">
        <f>IF(Observaciones!$F590&gt;0.05*$BK$7,((Observaciones!$F590-0.05*$BK$7)^2)/(Observaciones!$F590+0.95*$BK$7),0)</f>
        <v>0</v>
      </c>
      <c r="BH591" s="75">
        <f>0.0526*BG591*Observaciones!$F590^1.218</f>
        <v>0</v>
      </c>
      <c r="BI591" s="28"/>
      <c r="BJ591" s="28"/>
      <c r="BK591" s="103"/>
      <c r="BL591" s="38"/>
    </row>
    <row r="592" spans="2:64" s="2" customFormat="1">
      <c r="B592" s="37"/>
      <c r="C592" s="74">
        <v>586</v>
      </c>
      <c r="D592" s="140">
        <f>ETo!$I591*((1-Constantes!$D$19)*ETo!$K591+ETo!$L591)</f>
        <v>1.8186919696595094</v>
      </c>
      <c r="E592" s="75">
        <f>MIN(D592*Constantes!$D$17,0.8*(H591+Observaciones!$F591-F592-G592-Constantes!$D$14))</f>
        <v>0.16579804614359617</v>
      </c>
      <c r="F592" s="75">
        <f>IF(Observaciones!$F591&gt;0.05*Constantes!$D$18,((Observaciones!$F591-0.05*Constantes!$D$18)^2)/(Observaciones!$F591+0.95*Constantes!$D$18),0)</f>
        <v>0</v>
      </c>
      <c r="G592" s="75">
        <f>MAX(0,H591+Observaciones!$F591-F592-Constantes!$D$13)</f>
        <v>0</v>
      </c>
      <c r="H592" s="75">
        <f>H591+Observaciones!$F591-F592-E592-G592-I591</f>
        <v>7.5385962731662959</v>
      </c>
      <c r="I592" s="75">
        <f>MAX(0,(H592-Constantes!$D$14)*(1-EXP(-Constantes!$D$22)))</f>
        <v>5.3136629813542609E-4</v>
      </c>
      <c r="J592" s="75">
        <f t="shared" si="99"/>
        <v>146.15130962931201</v>
      </c>
      <c r="K592" s="75">
        <f>MAX(0,(J592-Constantes!$D$13)*(1-EXP(-Constantes!$D$23)))</f>
        <v>0.4914779959253423</v>
      </c>
      <c r="L592" s="75">
        <f t="shared" si="100"/>
        <v>0.49200936222347774</v>
      </c>
      <c r="M592" s="75">
        <f>0.0526*F592*Observaciones!$F591^1.218</f>
        <v>0</v>
      </c>
      <c r="N592" s="75">
        <f>M592*Constantes!$D$35</f>
        <v>0</v>
      </c>
      <c r="O592" s="75">
        <f t="shared" si="101"/>
        <v>0</v>
      </c>
      <c r="P592" s="15"/>
      <c r="Q592" s="74">
        <v>586</v>
      </c>
      <c r="R592" s="140">
        <f>ETo!$I591*((1-Constantes!$E$19)*ETo!$K591+ETo!$L591)</f>
        <v>1.8186919696595094</v>
      </c>
      <c r="S592" s="75">
        <f>MIN(R592*Constantes!$E$17,0.8*(AB591+Observaciones!$F591-Y592-AA592-Constantes!$D$14))</f>
        <v>0.1481980472790724</v>
      </c>
      <c r="T592" s="75">
        <f>IF(Observaciones!$F591&gt;0.05*Constantes!$E$18,((Observaciones!$F591-0.05*Constantes!$E$18)^2)/(Observaciones!$F591+0.95*Constantes!$E$18),0)</f>
        <v>0</v>
      </c>
      <c r="U592" s="75">
        <f>(T592*Escenarios!$E$9*10000)/1000</f>
        <v>0</v>
      </c>
      <c r="V592" s="75">
        <f>(Observaciones!$F591*Constantes!$E$28)/1000</f>
        <v>0</v>
      </c>
      <c r="W592" s="75">
        <f>(R592*Constantes!$E$28)/1000</f>
        <v>7.2747678786380376</v>
      </c>
      <c r="X592" s="75">
        <f t="shared" si="102"/>
        <v>0</v>
      </c>
      <c r="Y592" s="75">
        <f>IF(X592&gt;Constantes!$E$29,1000*((X592-Constantes!$E$29)/(Escenarios!$E$9*10000)),0)</f>
        <v>0</v>
      </c>
      <c r="Z592" s="75">
        <f>W592*1000/Escenarios!$E$9/10000+S592</f>
        <v>0.16274758303634848</v>
      </c>
      <c r="AA592" s="75">
        <f>MAX(0,AB591+Observaciones!$F591-Y592-Constantes!$D$13)</f>
        <v>0</v>
      </c>
      <c r="AB592" s="75">
        <f>AB591+Observaciones!$F591-Y592-Z592-AA592-AC591</f>
        <v>7.5199496181744943</v>
      </c>
      <c r="AC592" s="75">
        <f>MAX(0,(AB592-Constantes!$D$14)*(1-EXP(-Constantes!$D$22)))</f>
        <v>2.7465228865291435E-4</v>
      </c>
      <c r="AD592" s="75">
        <f t="shared" si="103"/>
        <v>150.90905151609098</v>
      </c>
      <c r="AE592" s="75">
        <f>MAX(0,(AD592-Constantes!$D$13)*(1-EXP(-Constantes!$D$23)))</f>
        <v>0.52434211971767331</v>
      </c>
      <c r="AF592" s="75">
        <f t="shared" si="104"/>
        <v>0.52461677200632617</v>
      </c>
      <c r="AG592" s="75">
        <f>0.0526*Y592*Observaciones!$F591^1.218</f>
        <v>0</v>
      </c>
      <c r="AH592" s="75">
        <f>AG592*Constantes!$E$35</f>
        <v>0</v>
      </c>
      <c r="AI592" s="75">
        <f t="shared" si="105"/>
        <v>0</v>
      </c>
      <c r="AJ592" s="15"/>
      <c r="AK592" s="74">
        <v>586</v>
      </c>
      <c r="AL592" s="140">
        <f>ETo!$I591*((1-Constantes!$F$19)*ETo!$K591+ETo!$L591)</f>
        <v>1.7733585525711639</v>
      </c>
      <c r="AM592" s="75">
        <f>MIN(AL592*Constantes!$F$17,0.8*(AV591+Observaciones!$F591-AS592-AU592-Constantes!$D$14))</f>
        <v>0.16937459678807515</v>
      </c>
      <c r="AN592" s="75">
        <f>IF(Observaciones!$F591&gt;0.05*Constantes!$F$18,((Observaciones!$F591-0.05*Constantes!$F$18)^2)/(Observaciones!$F591+0.95*Constantes!$F$18),0)</f>
        <v>0</v>
      </c>
      <c r="AO592" s="75">
        <f>(AN592*Escenarios!$F$9*10000)/1000</f>
        <v>0</v>
      </c>
      <c r="AP592" s="75">
        <f>(Observaciones!$F591*Constantes!$F$28)/1000</f>
        <v>0</v>
      </c>
      <c r="AQ592" s="75">
        <f>(AL592*Constantes!$F$28)/1000</f>
        <v>1.7733585525711639</v>
      </c>
      <c r="AR592" s="75">
        <f t="shared" si="106"/>
        <v>0</v>
      </c>
      <c r="AS592" s="75">
        <f>IF(AR592&gt;Constantes!$F$29,1000*((AR592-Constantes!$F$29)/(Escenarios!$F$9*10000)),0)</f>
        <v>0</v>
      </c>
      <c r="AT592" s="75">
        <f>AQ592*1000/Escenarios!$F$9/10000+AM592</f>
        <v>0.17292131389321747</v>
      </c>
      <c r="AU592" s="75">
        <f>MAX(0,AV591+Observaciones!$F591-AS592-Constantes!$D$13)</f>
        <v>0</v>
      </c>
      <c r="AV592" s="75">
        <f>AV591+Observaciones!$F591-AS592-AT592-AU592-AW591</f>
        <v>7.5358821444352513</v>
      </c>
      <c r="AW592" s="75">
        <f>MAX(0,(AV592-Constantes!$D$14)*(1-EXP(-Constantes!$D$22)))</f>
        <v>4.9400008585207108E-4</v>
      </c>
      <c r="AX592" s="75">
        <f t="shared" si="107"/>
        <v>151.9958673144952</v>
      </c>
      <c r="AY592" s="75">
        <f>MAX(0,(AX592-Constantes!$D$13)*(1-EXP(-Constantes!$D$23)))</f>
        <v>0.53184930480425197</v>
      </c>
      <c r="AZ592" s="75">
        <f t="shared" si="108"/>
        <v>0.53234330489010406</v>
      </c>
      <c r="BA592" s="75">
        <f>0.0526*AS592*Observaciones!$F591^1.218</f>
        <v>0</v>
      </c>
      <c r="BB592" s="75">
        <f>BA592*Constantes!$F$35</f>
        <v>0</v>
      </c>
      <c r="BC592" s="75">
        <f t="shared" si="109"/>
        <v>0</v>
      </c>
      <c r="BD592" s="15"/>
      <c r="BE592" s="74">
        <v>586</v>
      </c>
      <c r="BF592" s="75">
        <f>0.0526*Observaciones!$F591^2.218</f>
        <v>0</v>
      </c>
      <c r="BG592" s="75">
        <f>IF(Observaciones!$F591&gt;0.05*$BK$7,((Observaciones!$F591-0.05*$BK$7)^2)/(Observaciones!$F591+0.95*$BK$7),0)</f>
        <v>0</v>
      </c>
      <c r="BH592" s="75">
        <f>0.0526*BG592*Observaciones!$F591^1.218</f>
        <v>0</v>
      </c>
      <c r="BI592" s="28"/>
      <c r="BJ592" s="28"/>
      <c r="BK592" s="103"/>
      <c r="BL592" s="38"/>
    </row>
    <row r="593" spans="2:64" s="2" customFormat="1">
      <c r="B593" s="37"/>
      <c r="C593" s="74">
        <v>587</v>
      </c>
      <c r="D593" s="140">
        <f>ETo!$I592*((1-Constantes!$D$19)*ETo!$K592+ETo!$L592)</f>
        <v>1.84121525434276</v>
      </c>
      <c r="E593" s="75">
        <f>MIN(D593*Constantes!$D$17,0.8*(H592+Observaciones!$F592-F593-G593-Constantes!$D$14))</f>
        <v>3.0877018533036704E-2</v>
      </c>
      <c r="F593" s="75">
        <f>IF(Observaciones!$F592&gt;0.05*Constantes!$D$18,((Observaciones!$F592-0.05*Constantes!$D$18)^2)/(Observaciones!$F592+0.95*Constantes!$D$18),0)</f>
        <v>0</v>
      </c>
      <c r="G593" s="75">
        <f>MAX(0,H592+Observaciones!$F592-F593-Constantes!$D$13)</f>
        <v>0</v>
      </c>
      <c r="H593" s="75">
        <f>H592+Observaciones!$F592-F593-E593-G593-I592</f>
        <v>7.5071878883351237</v>
      </c>
      <c r="I593" s="75">
        <f>MAX(0,(H593-Constantes!$D$14)*(1-EXP(-Constantes!$D$22)))</f>
        <v>9.8957782778384844E-5</v>
      </c>
      <c r="J593" s="75">
        <f t="shared" si="99"/>
        <v>145.65983163338666</v>
      </c>
      <c r="K593" s="75">
        <f>MAX(0,(J593-Constantes!$D$13)*(1-EXP(-Constantes!$D$23)))</f>
        <v>0.4880831094258915</v>
      </c>
      <c r="L593" s="75">
        <f t="shared" si="100"/>
        <v>0.48818206720866991</v>
      </c>
      <c r="M593" s="75">
        <f>0.0526*F593*Observaciones!$F592^1.218</f>
        <v>0</v>
      </c>
      <c r="N593" s="75">
        <f>M593*Constantes!$D$35</f>
        <v>0</v>
      </c>
      <c r="O593" s="75">
        <f t="shared" si="101"/>
        <v>0</v>
      </c>
      <c r="P593" s="15"/>
      <c r="Q593" s="74">
        <v>587</v>
      </c>
      <c r="R593" s="140">
        <f>ETo!$I592*((1-Constantes!$E$19)*ETo!$K592+ETo!$L592)</f>
        <v>1.84121525434276</v>
      </c>
      <c r="S593" s="75">
        <f>MIN(R593*Constantes!$E$17,0.8*(AB592+Observaciones!$F592-Y593-AA593-Constantes!$D$14))</f>
        <v>1.5959694539595403E-2</v>
      </c>
      <c r="T593" s="75">
        <f>IF(Observaciones!$F592&gt;0.05*Constantes!$E$18,((Observaciones!$F592-0.05*Constantes!$E$18)^2)/(Observaciones!$F592+0.95*Constantes!$E$18),0)</f>
        <v>0</v>
      </c>
      <c r="U593" s="75">
        <f>(T593*Escenarios!$E$9*10000)/1000</f>
        <v>0</v>
      </c>
      <c r="V593" s="75">
        <f>(Observaciones!$F592*Constantes!$E$28)/1000</f>
        <v>0</v>
      </c>
      <c r="W593" s="75">
        <f>(R593*Constantes!$E$28)/1000</f>
        <v>7.36486101737104</v>
      </c>
      <c r="X593" s="75">
        <f t="shared" si="102"/>
        <v>0</v>
      </c>
      <c r="Y593" s="75">
        <f>IF(X593&gt;Constantes!$E$29,1000*((X593-Constantes!$E$29)/(Escenarios!$E$9*10000)),0)</f>
        <v>0</v>
      </c>
      <c r="Z593" s="75">
        <f>W593*1000/Escenarios!$E$9/10000+S593</f>
        <v>3.0689416574337484E-2</v>
      </c>
      <c r="AA593" s="75">
        <f>MAX(0,AB592+Observaciones!$F592-Y593-Constantes!$D$13)</f>
        <v>0</v>
      </c>
      <c r="AB593" s="75">
        <f>AB592+Observaciones!$F592-Y593-Z593-AA593-AC592</f>
        <v>7.4889855493115043</v>
      </c>
      <c r="AC593" s="75">
        <f>MAX(0,(AB593-Constantes!$D$14)*(1-EXP(-Constantes!$D$22)))</f>
        <v>0</v>
      </c>
      <c r="AD593" s="75">
        <f t="shared" si="103"/>
        <v>150.3847093963733</v>
      </c>
      <c r="AE593" s="75">
        <f>MAX(0,(AD593-Constantes!$D$13)*(1-EXP(-Constantes!$D$23)))</f>
        <v>0.52072022413316921</v>
      </c>
      <c r="AF593" s="75">
        <f t="shared" si="104"/>
        <v>0.52072022413316921</v>
      </c>
      <c r="AG593" s="75">
        <f>0.0526*Y593*Observaciones!$F592^1.218</f>
        <v>0</v>
      </c>
      <c r="AH593" s="75">
        <f>AG593*Constantes!$E$35</f>
        <v>0</v>
      </c>
      <c r="AI593" s="75">
        <f t="shared" si="105"/>
        <v>0</v>
      </c>
      <c r="AJ593" s="15"/>
      <c r="AK593" s="74">
        <v>587</v>
      </c>
      <c r="AL593" s="140">
        <f>ETo!$I592*((1-Constantes!$F$19)*ETo!$K592+ETo!$L592)</f>
        <v>1.7954463594636696</v>
      </c>
      <c r="AM593" s="75">
        <f>MIN(AL593*Constantes!$F$17,0.8*(AV592+Observaciones!$F592-AS593-AU593-Constantes!$D$14))</f>
        <v>2.8705715548201029E-2</v>
      </c>
      <c r="AN593" s="75">
        <f>IF(Observaciones!$F592&gt;0.05*Constantes!$F$18,((Observaciones!$F592-0.05*Constantes!$F$18)^2)/(Observaciones!$F592+0.95*Constantes!$F$18),0)</f>
        <v>0</v>
      </c>
      <c r="AO593" s="75">
        <f>(AN593*Escenarios!$F$9*10000)/1000</f>
        <v>0</v>
      </c>
      <c r="AP593" s="75">
        <f>(Observaciones!$F592*Constantes!$F$28)/1000</f>
        <v>0</v>
      </c>
      <c r="AQ593" s="75">
        <f>(AL593*Constantes!$F$28)/1000</f>
        <v>1.7954463594636696</v>
      </c>
      <c r="AR593" s="75">
        <f t="shared" si="106"/>
        <v>0</v>
      </c>
      <c r="AS593" s="75">
        <f>IF(AR593&gt;Constantes!$F$29,1000*((AR593-Constantes!$F$29)/(Escenarios!$F$9*10000)),0)</f>
        <v>0</v>
      </c>
      <c r="AT593" s="75">
        <f>AQ593*1000/Escenarios!$F$9/10000+AM593</f>
        <v>3.2296608267128366E-2</v>
      </c>
      <c r="AU593" s="75">
        <f>MAX(0,AV592+Observaciones!$F592-AS593-Constantes!$D$13)</f>
        <v>0</v>
      </c>
      <c r="AV593" s="75">
        <f>AV592+Observaciones!$F592-AS593-AT593-AU593-AW592</f>
        <v>7.5030915360822705</v>
      </c>
      <c r="AW593" s="75">
        <f>MAX(0,(AV593-Constantes!$D$14)*(1-EXP(-Constantes!$D$22)))</f>
        <v>4.2562090814060959E-5</v>
      </c>
      <c r="AX593" s="75">
        <f t="shared" si="107"/>
        <v>151.46401800969096</v>
      </c>
      <c r="AY593" s="75">
        <f>MAX(0,(AX593-Constantes!$D$13)*(1-EXP(-Constantes!$D$23)))</f>
        <v>0.52817555330450738</v>
      </c>
      <c r="AZ593" s="75">
        <f t="shared" si="108"/>
        <v>0.52821811539532149</v>
      </c>
      <c r="BA593" s="75">
        <f>0.0526*AS593*Observaciones!$F592^1.218</f>
        <v>0</v>
      </c>
      <c r="BB593" s="75">
        <f>BA593*Constantes!$F$35</f>
        <v>0</v>
      </c>
      <c r="BC593" s="75">
        <f t="shared" si="109"/>
        <v>0</v>
      </c>
      <c r="BD593" s="15"/>
      <c r="BE593" s="74">
        <v>587</v>
      </c>
      <c r="BF593" s="75">
        <f>0.0526*Observaciones!$F592^2.218</f>
        <v>0</v>
      </c>
      <c r="BG593" s="75">
        <f>IF(Observaciones!$F592&gt;0.05*$BK$7,((Observaciones!$F592-0.05*$BK$7)^2)/(Observaciones!$F592+0.95*$BK$7),0)</f>
        <v>0</v>
      </c>
      <c r="BH593" s="75">
        <f>0.0526*BG593*Observaciones!$F592^1.218</f>
        <v>0</v>
      </c>
      <c r="BI593" s="28"/>
      <c r="BJ593" s="28"/>
      <c r="BK593" s="103"/>
      <c r="BL593" s="38"/>
    </row>
    <row r="594" spans="2:64" s="2" customFormat="1">
      <c r="B594" s="37"/>
      <c r="C594" s="74">
        <v>588</v>
      </c>
      <c r="D594" s="140">
        <f>ETo!$I593*((1-Constantes!$D$19)*ETo!$K593+ETo!$L593)</f>
        <v>1.7843175860392968</v>
      </c>
      <c r="E594" s="75">
        <f>MIN(D594*Constantes!$D$17,0.8*(H593+Observaciones!$F593-F594-G594-Constantes!$D$14))</f>
        <v>5.7503106680989909E-3</v>
      </c>
      <c r="F594" s="75">
        <f>IF(Observaciones!$F593&gt;0.05*Constantes!$D$18,((Observaciones!$F593-0.05*Constantes!$D$18)^2)/(Observaciones!$F593+0.95*Constantes!$D$18),0)</f>
        <v>0</v>
      </c>
      <c r="G594" s="75">
        <f>MAX(0,H593+Observaciones!$F593-F594-Constantes!$D$13)</f>
        <v>0</v>
      </c>
      <c r="H594" s="75">
        <f>H593+Observaciones!$F593-F594-E594-G594-I593</f>
        <v>7.5013386198842458</v>
      </c>
      <c r="I594" s="75">
        <f>MAX(0,(H594-Constantes!$D$14)*(1-EXP(-Constantes!$D$22)))</f>
        <v>1.8429175517476857E-5</v>
      </c>
      <c r="J594" s="75">
        <f t="shared" si="99"/>
        <v>145.17174852396076</v>
      </c>
      <c r="K594" s="75">
        <f>MAX(0,(J594-Constantes!$D$13)*(1-EXP(-Constantes!$D$23)))</f>
        <v>0.4847116731204264</v>
      </c>
      <c r="L594" s="75">
        <f t="shared" si="100"/>
        <v>0.48473010229594388</v>
      </c>
      <c r="M594" s="75">
        <f>0.0526*F594*Observaciones!$F593^1.218</f>
        <v>0</v>
      </c>
      <c r="N594" s="75">
        <f>M594*Constantes!$D$35</f>
        <v>0</v>
      </c>
      <c r="O594" s="75">
        <f t="shared" si="101"/>
        <v>0</v>
      </c>
      <c r="P594" s="15"/>
      <c r="Q594" s="74">
        <v>588</v>
      </c>
      <c r="R594" s="140">
        <f>ETo!$I593*((1-Constantes!$E$19)*ETo!$K593+ETo!$L593)</f>
        <v>1.7843175860392968</v>
      </c>
      <c r="S594" s="75">
        <f>MIN(R594*Constantes!$E$17,0.8*(AB593+Observaciones!$F593-Y594-AA594-Constantes!$D$14))</f>
        <v>-8.8115605507965711E-3</v>
      </c>
      <c r="T594" s="75">
        <f>IF(Observaciones!$F593&gt;0.05*Constantes!$E$18,((Observaciones!$F593-0.05*Constantes!$E$18)^2)/(Observaciones!$F593+0.95*Constantes!$E$18),0)</f>
        <v>0</v>
      </c>
      <c r="U594" s="75">
        <f>(T594*Escenarios!$E$9*10000)/1000</f>
        <v>0</v>
      </c>
      <c r="V594" s="75">
        <f>(Observaciones!$F593*Constantes!$E$28)/1000</f>
        <v>0</v>
      </c>
      <c r="W594" s="75">
        <f>(R594*Constantes!$E$28)/1000</f>
        <v>7.1372703441571872</v>
      </c>
      <c r="X594" s="75">
        <f t="shared" si="102"/>
        <v>0</v>
      </c>
      <c r="Y594" s="75">
        <f>IF(X594&gt;Constantes!$E$29,1000*((X594-Constantes!$E$29)/(Escenarios!$E$9*10000)),0)</f>
        <v>0</v>
      </c>
      <c r="Z594" s="75">
        <f>W594*1000/Escenarios!$E$9/10000+S594</f>
        <v>5.4629801375178037E-3</v>
      </c>
      <c r="AA594" s="75">
        <f>MAX(0,AB593+Observaciones!$F593-Y594-Constantes!$D$13)</f>
        <v>0</v>
      </c>
      <c r="AB594" s="75">
        <f>AB593+Observaciones!$F593-Y594-Z594-AA594-AC593</f>
        <v>7.4835225691739868</v>
      </c>
      <c r="AC594" s="75">
        <f>MAX(0,(AB594-Constantes!$D$14)*(1-EXP(-Constantes!$D$22)))</f>
        <v>0</v>
      </c>
      <c r="AD594" s="75">
        <f t="shared" si="103"/>
        <v>149.86398917224014</v>
      </c>
      <c r="AE594" s="75">
        <f>MAX(0,(AD594-Constantes!$D$13)*(1-EXP(-Constantes!$D$23)))</f>
        <v>0.51712334680894168</v>
      </c>
      <c r="AF594" s="75">
        <f t="shared" si="104"/>
        <v>0.51712334680894168</v>
      </c>
      <c r="AG594" s="75">
        <f>0.0526*Y594*Observaciones!$F593^1.218</f>
        <v>0</v>
      </c>
      <c r="AH594" s="75">
        <f>AG594*Constantes!$E$35</f>
        <v>0</v>
      </c>
      <c r="AI594" s="75">
        <f t="shared" si="105"/>
        <v>0</v>
      </c>
      <c r="AJ594" s="15"/>
      <c r="AK594" s="74">
        <v>588</v>
      </c>
      <c r="AL594" s="140">
        <f>ETo!$I593*((1-Constantes!$F$19)*ETo!$K593+ETo!$L593)</f>
        <v>1.7398597171252668</v>
      </c>
      <c r="AM594" s="75">
        <f>MIN(AL594*Constantes!$F$17,0.8*(AV593+Observaciones!$F593-AS594-AU594-Constantes!$D$14))</f>
        <v>2.4732288658164238E-3</v>
      </c>
      <c r="AN594" s="75">
        <f>IF(Observaciones!$F593&gt;0.05*Constantes!$F$18,((Observaciones!$F593-0.05*Constantes!$F$18)^2)/(Observaciones!$F593+0.95*Constantes!$F$18),0)</f>
        <v>0</v>
      </c>
      <c r="AO594" s="75">
        <f>(AN594*Escenarios!$F$9*10000)/1000</f>
        <v>0</v>
      </c>
      <c r="AP594" s="75">
        <f>(Observaciones!$F593*Constantes!$F$28)/1000</f>
        <v>0</v>
      </c>
      <c r="AQ594" s="75">
        <f>(AL594*Constantes!$F$28)/1000</f>
        <v>1.7398597171252668</v>
      </c>
      <c r="AR594" s="75">
        <f t="shared" si="106"/>
        <v>0</v>
      </c>
      <c r="AS594" s="75">
        <f>IF(AR594&gt;Constantes!$F$29,1000*((AR594-Constantes!$F$29)/(Escenarios!$F$9*10000)),0)</f>
        <v>0</v>
      </c>
      <c r="AT594" s="75">
        <f>AQ594*1000/Escenarios!$F$9/10000+AM594</f>
        <v>5.952948300066957E-3</v>
      </c>
      <c r="AU594" s="75">
        <f>MAX(0,AV593+Observaciones!$F593-AS594-Constantes!$D$13)</f>
        <v>0</v>
      </c>
      <c r="AV594" s="75">
        <f>AV593+Observaciones!$F593-AS594-AT594-AU594-AW593</f>
        <v>7.4970960256913894</v>
      </c>
      <c r="AW594" s="75">
        <f>MAX(0,(AV594-Constantes!$D$14)*(1-EXP(-Constantes!$D$22)))</f>
        <v>0</v>
      </c>
      <c r="AX594" s="75">
        <f t="shared" si="107"/>
        <v>150.93584245638644</v>
      </c>
      <c r="AY594" s="75">
        <f>MAX(0,(AX594-Constantes!$D$13)*(1-EXP(-Constantes!$D$23)))</f>
        <v>0.52452717826001027</v>
      </c>
      <c r="AZ594" s="75">
        <f t="shared" si="108"/>
        <v>0.52452717826001027</v>
      </c>
      <c r="BA594" s="75">
        <f>0.0526*AS594*Observaciones!$F593^1.218</f>
        <v>0</v>
      </c>
      <c r="BB594" s="75">
        <f>BA594*Constantes!$F$35</f>
        <v>0</v>
      </c>
      <c r="BC594" s="75">
        <f t="shared" si="109"/>
        <v>0</v>
      </c>
      <c r="BD594" s="15"/>
      <c r="BE594" s="74">
        <v>588</v>
      </c>
      <c r="BF594" s="75">
        <f>0.0526*Observaciones!$F593^2.218</f>
        <v>0</v>
      </c>
      <c r="BG594" s="75">
        <f>IF(Observaciones!$F593&gt;0.05*$BK$7,((Observaciones!$F593-0.05*$BK$7)^2)/(Observaciones!$F593+0.95*$BK$7),0)</f>
        <v>0</v>
      </c>
      <c r="BH594" s="75">
        <f>0.0526*BG594*Observaciones!$F593^1.218</f>
        <v>0</v>
      </c>
      <c r="BI594" s="28"/>
      <c r="BJ594" s="28"/>
      <c r="BK594" s="103"/>
      <c r="BL594" s="38"/>
    </row>
    <row r="595" spans="2:64" s="2" customFormat="1">
      <c r="B595" s="37"/>
      <c r="C595" s="74">
        <v>589</v>
      </c>
      <c r="D595" s="140">
        <f>ETo!$I594*((1-Constantes!$D$19)*ETo!$K594+ETo!$L594)</f>
        <v>1.7781716851876053</v>
      </c>
      <c r="E595" s="75">
        <f>MIN(D595*Constantes!$D$17,0.8*(H594+Observaciones!$F594-F595-G595-Constantes!$D$14))</f>
        <v>1.0708959073966184E-3</v>
      </c>
      <c r="F595" s="75">
        <f>IF(Observaciones!$F594&gt;0.05*Constantes!$D$18,((Observaciones!$F594-0.05*Constantes!$D$18)^2)/(Observaciones!$F594+0.95*Constantes!$D$18),0)</f>
        <v>0</v>
      </c>
      <c r="G595" s="75">
        <f>MAX(0,H594+Observaciones!$F594-F595-Constantes!$D$13)</f>
        <v>0</v>
      </c>
      <c r="H595" s="75">
        <f>H594+Observaciones!$F594-F595-E595-G595-I594</f>
        <v>7.500249294801332</v>
      </c>
      <c r="I595" s="75">
        <f>MAX(0,(H595-Constantes!$D$14)*(1-EXP(-Constantes!$D$22)))</f>
        <v>3.4321151982063516E-6</v>
      </c>
      <c r="J595" s="75">
        <f t="shared" si="99"/>
        <v>144.68703685084034</v>
      </c>
      <c r="K595" s="75">
        <f>MAX(0,(J595-Constantes!$D$13)*(1-EXP(-Constantes!$D$23)))</f>
        <v>0.48136352502662516</v>
      </c>
      <c r="L595" s="75">
        <f t="shared" si="100"/>
        <v>0.48136695714182337</v>
      </c>
      <c r="M595" s="75">
        <f>0.0526*F595*Observaciones!$F594^1.218</f>
        <v>0</v>
      </c>
      <c r="N595" s="75">
        <f>M595*Constantes!$D$35</f>
        <v>0</v>
      </c>
      <c r="O595" s="75">
        <f t="shared" si="101"/>
        <v>0</v>
      </c>
      <c r="P595" s="15"/>
      <c r="Q595" s="74">
        <v>589</v>
      </c>
      <c r="R595" s="140">
        <f>ETo!$I594*((1-Constantes!$E$19)*ETo!$K594+ETo!$L594)</f>
        <v>1.7781716851876053</v>
      </c>
      <c r="S595" s="75">
        <f>MIN(R595*Constantes!$E$17,0.8*(AB594+Observaciones!$F594-Y595-AA595-Constantes!$D$14))</f>
        <v>-1.3181944660810531E-2</v>
      </c>
      <c r="T595" s="75">
        <f>IF(Observaciones!$F594&gt;0.05*Constantes!$E$18,((Observaciones!$F594-0.05*Constantes!$E$18)^2)/(Observaciones!$F594+0.95*Constantes!$E$18),0)</f>
        <v>0</v>
      </c>
      <c r="U595" s="75">
        <f>(T595*Escenarios!$E$9*10000)/1000</f>
        <v>0</v>
      </c>
      <c r="V595" s="75">
        <f>(Observaciones!$F594*Constantes!$E$28)/1000</f>
        <v>0</v>
      </c>
      <c r="W595" s="75">
        <f>(R595*Constantes!$E$28)/1000</f>
        <v>7.1126867407504211</v>
      </c>
      <c r="X595" s="75">
        <f t="shared" si="102"/>
        <v>0</v>
      </c>
      <c r="Y595" s="75">
        <f>IF(X595&gt;Constantes!$E$29,1000*((X595-Constantes!$E$29)/(Escenarios!$E$9*10000)),0)</f>
        <v>0</v>
      </c>
      <c r="Z595" s="75">
        <f>W595*1000/Escenarios!$E$9/10000+S595</f>
        <v>1.0434288206903133E-3</v>
      </c>
      <c r="AA595" s="75">
        <f>MAX(0,AB594+Observaciones!$F594-Y595-Constantes!$D$13)</f>
        <v>0</v>
      </c>
      <c r="AB595" s="75">
        <f>AB594+Observaciones!$F594-Y595-Z595-AA595-AC594</f>
        <v>7.4824791403532966</v>
      </c>
      <c r="AC595" s="75">
        <f>MAX(0,(AB595-Constantes!$D$14)*(1-EXP(-Constantes!$D$22)))</f>
        <v>0</v>
      </c>
      <c r="AD595" s="75">
        <f t="shared" si="103"/>
        <v>149.34686582543119</v>
      </c>
      <c r="AE595" s="75">
        <f>MAX(0,(AD595-Constantes!$D$13)*(1-EXP(-Constantes!$D$23)))</f>
        <v>0.51355131493124373</v>
      </c>
      <c r="AF595" s="75">
        <f t="shared" si="104"/>
        <v>0.51355131493124373</v>
      </c>
      <c r="AG595" s="75">
        <f>0.0526*Y595*Observaciones!$F594^1.218</f>
        <v>0</v>
      </c>
      <c r="AH595" s="75">
        <f>AG595*Constantes!$E$35</f>
        <v>0</v>
      </c>
      <c r="AI595" s="75">
        <f t="shared" si="105"/>
        <v>0</v>
      </c>
      <c r="AJ595" s="15"/>
      <c r="AK595" s="74">
        <v>589</v>
      </c>
      <c r="AL595" s="140">
        <f>ETo!$I594*((1-Constantes!$F$19)*ETo!$K594+ETo!$L594)</f>
        <v>1.7339151358751534</v>
      </c>
      <c r="AM595" s="75">
        <f>MIN(AL595*Constantes!$F$17,0.8*(AV594+Observaciones!$F594-AS595-AU595-Constantes!$D$14))</f>
        <v>-2.3231794468884458E-3</v>
      </c>
      <c r="AN595" s="75">
        <f>IF(Observaciones!$F594&gt;0.05*Constantes!$F$18,((Observaciones!$F594-0.05*Constantes!$F$18)^2)/(Observaciones!$F594+0.95*Constantes!$F$18),0)</f>
        <v>0</v>
      </c>
      <c r="AO595" s="75">
        <f>(AN595*Escenarios!$F$9*10000)/1000</f>
        <v>0</v>
      </c>
      <c r="AP595" s="75">
        <f>(Observaciones!$F594*Constantes!$F$28)/1000</f>
        <v>0</v>
      </c>
      <c r="AQ595" s="75">
        <f>(AL595*Constantes!$F$28)/1000</f>
        <v>1.7339151358751534</v>
      </c>
      <c r="AR595" s="75">
        <f t="shared" si="106"/>
        <v>0</v>
      </c>
      <c r="AS595" s="75">
        <f>IF(AR595&gt;Constantes!$F$29,1000*((AR595-Constantes!$F$29)/(Escenarios!$F$9*10000)),0)</f>
        <v>0</v>
      </c>
      <c r="AT595" s="75">
        <f>AQ595*1000/Escenarios!$F$9/10000+AM595</f>
        <v>1.1446508248618616E-3</v>
      </c>
      <c r="AU595" s="75">
        <f>MAX(0,AV594+Observaciones!$F594-AS595-Constantes!$D$13)</f>
        <v>0</v>
      </c>
      <c r="AV595" s="75">
        <f>AV594+Observaciones!$F594-AS595-AT595-AU595-AW594</f>
        <v>7.4959513748665278</v>
      </c>
      <c r="AW595" s="75">
        <f>MAX(0,(AV595-Constantes!$D$14)*(1-EXP(-Constantes!$D$22)))</f>
        <v>0</v>
      </c>
      <c r="AX595" s="75">
        <f t="shared" si="107"/>
        <v>150.41131527812644</v>
      </c>
      <c r="AY595" s="75">
        <f>MAX(0,(AX595-Constantes!$D$13)*(1-EXP(-Constantes!$D$23)))</f>
        <v>0.52090400438278073</v>
      </c>
      <c r="AZ595" s="75">
        <f t="shared" si="108"/>
        <v>0.52090400438278073</v>
      </c>
      <c r="BA595" s="75">
        <f>0.0526*AS595*Observaciones!$F594^1.218</f>
        <v>0</v>
      </c>
      <c r="BB595" s="75">
        <f>BA595*Constantes!$F$35</f>
        <v>0</v>
      </c>
      <c r="BC595" s="75">
        <f t="shared" si="109"/>
        <v>0</v>
      </c>
      <c r="BD595" s="15"/>
      <c r="BE595" s="74">
        <v>589</v>
      </c>
      <c r="BF595" s="75">
        <f>0.0526*Observaciones!$F594^2.218</f>
        <v>0</v>
      </c>
      <c r="BG595" s="75">
        <f>IF(Observaciones!$F594&gt;0.05*$BK$7,((Observaciones!$F594-0.05*$BK$7)^2)/(Observaciones!$F594+0.95*$BK$7),0)</f>
        <v>0</v>
      </c>
      <c r="BH595" s="75">
        <f>0.0526*BG595*Observaciones!$F594^1.218</f>
        <v>0</v>
      </c>
      <c r="BI595" s="28"/>
      <c r="BJ595" s="28"/>
      <c r="BK595" s="103"/>
      <c r="BL595" s="38"/>
    </row>
    <row r="596" spans="2:64" s="2" customFormat="1">
      <c r="B596" s="37"/>
      <c r="C596" s="74">
        <v>590</v>
      </c>
      <c r="D596" s="140">
        <f>ETo!$I595*((1-Constantes!$D$19)*ETo!$K595+ETo!$L595)</f>
        <v>1.7760396389426305</v>
      </c>
      <c r="E596" s="75">
        <f>MIN(D596*Constantes!$D$17,0.8*(H595+Observaciones!$F595-F596-G596-Constantes!$D$14))</f>
        <v>0.16019943584106572</v>
      </c>
      <c r="F596" s="75">
        <f>IF(Observaciones!$F595&gt;0.05*Constantes!$D$18,((Observaciones!$F595-0.05*Constantes!$D$18)^2)/(Observaciones!$F595+0.95*Constantes!$D$18),0)</f>
        <v>0</v>
      </c>
      <c r="G596" s="75">
        <f>MAX(0,H595+Observaciones!$F595-F596-Constantes!$D$13)</f>
        <v>0</v>
      </c>
      <c r="H596" s="75">
        <f>H595+Observaciones!$F595-F596-E596-G596-I595</f>
        <v>7.540046426845068</v>
      </c>
      <c r="I596" s="75">
        <f>MAX(0,(H596-Constantes!$D$14)*(1-EXP(-Constantes!$D$22)))</f>
        <v>5.5133099236112388E-4</v>
      </c>
      <c r="J596" s="75">
        <f t="shared" si="99"/>
        <v>144.20567332581371</v>
      </c>
      <c r="K596" s="75">
        <f>MAX(0,(J596-Constantes!$D$13)*(1-EXP(-Constantes!$D$23)))</f>
        <v>0.47803850428105921</v>
      </c>
      <c r="L596" s="75">
        <f t="shared" si="100"/>
        <v>0.47858983527342031</v>
      </c>
      <c r="M596" s="75">
        <f>0.0526*F596*Observaciones!$F595^1.218</f>
        <v>0</v>
      </c>
      <c r="N596" s="75">
        <f>M596*Constantes!$D$35</f>
        <v>0</v>
      </c>
      <c r="O596" s="75">
        <f t="shared" si="101"/>
        <v>0</v>
      </c>
      <c r="P596" s="15"/>
      <c r="Q596" s="74">
        <v>590</v>
      </c>
      <c r="R596" s="140">
        <f>ETo!$I595*((1-Constantes!$E$19)*ETo!$K595+ETo!$L595)</f>
        <v>1.7760396389426305</v>
      </c>
      <c r="S596" s="75">
        <f>MIN(R596*Constantes!$E$17,0.8*(AB595+Observaciones!$F595-Y596-AA596-Constantes!$D$14))</f>
        <v>0.14598331228263747</v>
      </c>
      <c r="T596" s="75">
        <f>IF(Observaciones!$F595&gt;0.05*Constantes!$E$18,((Observaciones!$F595-0.05*Constantes!$E$18)^2)/(Observaciones!$F595+0.95*Constantes!$E$18),0)</f>
        <v>0</v>
      </c>
      <c r="U596" s="75">
        <f>(T596*Escenarios!$E$9*10000)/1000</f>
        <v>0</v>
      </c>
      <c r="V596" s="75">
        <f>(Observaciones!$F595*Constantes!$E$28)/1000</f>
        <v>0.8</v>
      </c>
      <c r="W596" s="75">
        <f>(R596*Constantes!$E$28)/1000</f>
        <v>7.104158555770522</v>
      </c>
      <c r="X596" s="75">
        <f t="shared" si="102"/>
        <v>0</v>
      </c>
      <c r="Y596" s="75">
        <f>IF(X596&gt;Constantes!$E$29,1000*((X596-Constantes!$E$29)/(Escenarios!$E$9*10000)),0)</f>
        <v>0</v>
      </c>
      <c r="Z596" s="75">
        <f>W596*1000/Escenarios!$E$9/10000+S596</f>
        <v>0.16019162939417853</v>
      </c>
      <c r="AA596" s="75">
        <f>MAX(0,AB595+Observaciones!$F595-Y596-Constantes!$D$13)</f>
        <v>0</v>
      </c>
      <c r="AB596" s="75">
        <f>AB595+Observaciones!$F595-Y596-Z596-AA596-AC595</f>
        <v>7.5222875109591181</v>
      </c>
      <c r="AC596" s="75">
        <f>MAX(0,(AB596-Constantes!$D$14)*(1-EXP(-Constantes!$D$22)))</f>
        <v>3.068387494816738E-4</v>
      </c>
      <c r="AD596" s="75">
        <f t="shared" si="103"/>
        <v>148.83331451049995</v>
      </c>
      <c r="AE596" s="75">
        <f>MAX(0,(AD596-Constantes!$D$13)*(1-EXP(-Constantes!$D$23)))</f>
        <v>0.51000395688003985</v>
      </c>
      <c r="AF596" s="75">
        <f t="shared" si="104"/>
        <v>0.51031079562952153</v>
      </c>
      <c r="AG596" s="75">
        <f>0.0526*Y596*Observaciones!$F595^1.218</f>
        <v>0</v>
      </c>
      <c r="AH596" s="75">
        <f>AG596*Constantes!$E$35</f>
        <v>0</v>
      </c>
      <c r="AI596" s="75">
        <f t="shared" si="105"/>
        <v>0</v>
      </c>
      <c r="AJ596" s="15"/>
      <c r="AK596" s="74">
        <v>590</v>
      </c>
      <c r="AL596" s="140">
        <f>ETo!$I595*((1-Constantes!$F$19)*ETo!$K595+ETo!$L595)</f>
        <v>1.7318955284141091</v>
      </c>
      <c r="AM596" s="75">
        <f>MIN(AL596*Constantes!$F$17,0.8*(AV595+Observaciones!$F595-AS596-AU596-Constantes!$D$14))</f>
        <v>0.15676109989322243</v>
      </c>
      <c r="AN596" s="75">
        <f>IF(Observaciones!$F595&gt;0.05*Constantes!$F$18,((Observaciones!$F595-0.05*Constantes!$F$18)^2)/(Observaciones!$F595+0.95*Constantes!$F$18),0)</f>
        <v>0</v>
      </c>
      <c r="AO596" s="75">
        <f>(AN596*Escenarios!$F$9*10000)/1000</f>
        <v>0</v>
      </c>
      <c r="AP596" s="75">
        <f>(Observaciones!$F595*Constantes!$F$28)/1000</f>
        <v>0.2</v>
      </c>
      <c r="AQ596" s="75">
        <f>(AL596*Constantes!$F$28)/1000</f>
        <v>1.7318955284141091</v>
      </c>
      <c r="AR596" s="75">
        <f t="shared" si="106"/>
        <v>0</v>
      </c>
      <c r="AS596" s="75">
        <f>IF(AR596&gt;Constantes!$F$29,1000*((AR596-Constantes!$F$29)/(Escenarios!$F$9*10000)),0)</f>
        <v>0</v>
      </c>
      <c r="AT596" s="75">
        <f>AQ596*1000/Escenarios!$F$9/10000+AM596</f>
        <v>0.16022489095005066</v>
      </c>
      <c r="AU596" s="75">
        <f>MAX(0,AV595+Observaciones!$F595-AS596-Constantes!$D$13)</f>
        <v>0</v>
      </c>
      <c r="AV596" s="75">
        <f>AV595+Observaciones!$F595-AS596-AT596-AU596-AW595</f>
        <v>7.535726483916477</v>
      </c>
      <c r="AW596" s="75">
        <f>MAX(0,(AV596-Constantes!$D$14)*(1-EXP(-Constantes!$D$22)))</f>
        <v>4.9185706149138908E-4</v>
      </c>
      <c r="AX596" s="75">
        <f t="shared" si="107"/>
        <v>149.89041127374367</v>
      </c>
      <c r="AY596" s="75">
        <f>MAX(0,(AX596-Constantes!$D$13)*(1-EXP(-Constantes!$D$23)))</f>
        <v>0.51730585759564041</v>
      </c>
      <c r="AZ596" s="75">
        <f t="shared" si="108"/>
        <v>0.51779771465713176</v>
      </c>
      <c r="BA596" s="75">
        <f>0.0526*AS596*Observaciones!$F595^1.218</f>
        <v>0</v>
      </c>
      <c r="BB596" s="75">
        <f>BA596*Constantes!$F$35</f>
        <v>0</v>
      </c>
      <c r="BC596" s="75">
        <f t="shared" si="109"/>
        <v>0</v>
      </c>
      <c r="BD596" s="15"/>
      <c r="BE596" s="74">
        <v>590</v>
      </c>
      <c r="BF596" s="75">
        <f>0.0526*Observaciones!$F595^2.218</f>
        <v>1.4813929535417848E-3</v>
      </c>
      <c r="BG596" s="75">
        <f>IF(Observaciones!$F595&gt;0.05*$BK$7,((Observaciones!$F595-0.05*$BK$7)^2)/(Observaciones!$F595+0.95*$BK$7),0)</f>
        <v>0</v>
      </c>
      <c r="BH596" s="75">
        <f>0.0526*BG596*Observaciones!$F595^1.218</f>
        <v>0</v>
      </c>
      <c r="BI596" s="28"/>
      <c r="BJ596" s="28"/>
      <c r="BK596" s="103"/>
      <c r="BL596" s="38"/>
    </row>
    <row r="597" spans="2:64" s="2" customFormat="1">
      <c r="B597" s="37"/>
      <c r="C597" s="74">
        <v>591</v>
      </c>
      <c r="D597" s="140">
        <f>ETo!$I596*((1-Constantes!$D$19)*ETo!$K596+ETo!$L596)</f>
        <v>1.780011023975824</v>
      </c>
      <c r="E597" s="75">
        <f>MIN(D597*Constantes!$D$17,0.8*(H596+Observaciones!$F596-F597-G597-Constantes!$D$14))</f>
        <v>3.2037141476054389E-2</v>
      </c>
      <c r="F597" s="75">
        <f>IF(Observaciones!$F596&gt;0.05*Constantes!$D$18,((Observaciones!$F596-0.05*Constantes!$D$18)^2)/(Observaciones!$F596+0.95*Constantes!$D$18),0)</f>
        <v>0</v>
      </c>
      <c r="G597" s="75">
        <f>MAX(0,H596+Observaciones!$F596-F597-Constantes!$D$13)</f>
        <v>0</v>
      </c>
      <c r="H597" s="75">
        <f>H596+Observaciones!$F596-F597-E597-G597-I596</f>
        <v>7.507457954376652</v>
      </c>
      <c r="I597" s="75">
        <f>MAX(0,(H597-Constantes!$D$14)*(1-EXP(-Constantes!$D$22)))</f>
        <v>1.0267586177841282E-4</v>
      </c>
      <c r="J597" s="75">
        <f t="shared" si="99"/>
        <v>143.72763482153266</v>
      </c>
      <c r="K597" s="75">
        <f>MAX(0,(J597-Constantes!$D$13)*(1-EXP(-Constantes!$D$23)))</f>
        <v>0.47473645113146534</v>
      </c>
      <c r="L597" s="75">
        <f t="shared" si="100"/>
        <v>0.47483912699324377</v>
      </c>
      <c r="M597" s="75">
        <f>0.0526*F597*Observaciones!$F596^1.218</f>
        <v>0</v>
      </c>
      <c r="N597" s="75">
        <f>M597*Constantes!$D$35</f>
        <v>0</v>
      </c>
      <c r="O597" s="75">
        <f t="shared" si="101"/>
        <v>0</v>
      </c>
      <c r="P597" s="15"/>
      <c r="Q597" s="74">
        <v>591</v>
      </c>
      <c r="R597" s="140">
        <f>ETo!$I596*((1-Constantes!$E$19)*ETo!$K596+ETo!$L596)</f>
        <v>1.780011023975824</v>
      </c>
      <c r="S597" s="75">
        <f>MIN(R597*Constantes!$E$17,0.8*(AB596+Observaciones!$F596-Y597-AA597-Constantes!$D$14))</f>
        <v>1.7830008767294458E-2</v>
      </c>
      <c r="T597" s="75">
        <f>IF(Observaciones!$F596&gt;0.05*Constantes!$E$18,((Observaciones!$F596-0.05*Constantes!$E$18)^2)/(Observaciones!$F596+0.95*Constantes!$E$18),0)</f>
        <v>0</v>
      </c>
      <c r="U597" s="75">
        <f>(T597*Escenarios!$E$9*10000)/1000</f>
        <v>0</v>
      </c>
      <c r="V597" s="75">
        <f>(Observaciones!$F596*Constantes!$E$28)/1000</f>
        <v>0</v>
      </c>
      <c r="W597" s="75">
        <f>(R597*Constantes!$E$28)/1000</f>
        <v>7.120044095903296</v>
      </c>
      <c r="X597" s="75">
        <f t="shared" si="102"/>
        <v>0</v>
      </c>
      <c r="Y597" s="75">
        <f>IF(X597&gt;Constantes!$E$29,1000*((X597-Constantes!$E$29)/(Escenarios!$E$9*10000)),0)</f>
        <v>0</v>
      </c>
      <c r="Z597" s="75">
        <f>W597*1000/Escenarios!$E$9/10000+S597</f>
        <v>3.2070096959101055E-2</v>
      </c>
      <c r="AA597" s="75">
        <f>MAX(0,AB596+Observaciones!$F596-Y597-Constantes!$D$13)</f>
        <v>0</v>
      </c>
      <c r="AB597" s="75">
        <f>AB596+Observaciones!$F596-Y597-Z597-AA597-AC596</f>
        <v>7.4899105752505353</v>
      </c>
      <c r="AC597" s="75">
        <f>MAX(0,(AB597-Constantes!$D$14)*(1-EXP(-Constantes!$D$22)))</f>
        <v>0</v>
      </c>
      <c r="AD597" s="75">
        <f t="shared" si="103"/>
        <v>148.3233105536199</v>
      </c>
      <c r="AE597" s="75">
        <f>MAX(0,(AD597-Constantes!$D$13)*(1-EXP(-Constantes!$D$23)))</f>
        <v>0.50648110222076126</v>
      </c>
      <c r="AF597" s="75">
        <f t="shared" si="104"/>
        <v>0.50648110222076126</v>
      </c>
      <c r="AG597" s="75">
        <f>0.0526*Y597*Observaciones!$F596^1.218</f>
        <v>0</v>
      </c>
      <c r="AH597" s="75">
        <f>AG597*Constantes!$E$35</f>
        <v>0</v>
      </c>
      <c r="AI597" s="75">
        <f t="shared" si="105"/>
        <v>0</v>
      </c>
      <c r="AJ597" s="15"/>
      <c r="AK597" s="74">
        <v>591</v>
      </c>
      <c r="AL597" s="140">
        <f>ETo!$I596*((1-Constantes!$F$19)*ETo!$K596+ETo!$L596)</f>
        <v>1.7358402135958511</v>
      </c>
      <c r="AM597" s="75">
        <f>MIN(AL597*Constantes!$F$17,0.8*(AV596+Observaciones!$F596-AS597-AU597-Constantes!$D$14))</f>
        <v>2.858118713318163E-2</v>
      </c>
      <c r="AN597" s="75">
        <f>IF(Observaciones!$F596&gt;0.05*Constantes!$F$18,((Observaciones!$F596-0.05*Constantes!$F$18)^2)/(Observaciones!$F596+0.95*Constantes!$F$18),0)</f>
        <v>0</v>
      </c>
      <c r="AO597" s="75">
        <f>(AN597*Escenarios!$F$9*10000)/1000</f>
        <v>0</v>
      </c>
      <c r="AP597" s="75">
        <f>(Observaciones!$F596*Constantes!$F$28)/1000</f>
        <v>0</v>
      </c>
      <c r="AQ597" s="75">
        <f>(AL597*Constantes!$F$28)/1000</f>
        <v>1.7358402135958511</v>
      </c>
      <c r="AR597" s="75">
        <f t="shared" si="106"/>
        <v>0</v>
      </c>
      <c r="AS597" s="75">
        <f>IF(AR597&gt;Constantes!$F$29,1000*((AR597-Constantes!$F$29)/(Escenarios!$F$9*10000)),0)</f>
        <v>0</v>
      </c>
      <c r="AT597" s="75">
        <f>AQ597*1000/Escenarios!$F$9/10000+AM597</f>
        <v>3.205286756037333E-2</v>
      </c>
      <c r="AU597" s="75">
        <f>MAX(0,AV596+Observaciones!$F596-AS597-Constantes!$D$13)</f>
        <v>0</v>
      </c>
      <c r="AV597" s="75">
        <f>AV596+Observaciones!$F596-AS597-AT597-AU597-AW596</f>
        <v>7.5031817592946126</v>
      </c>
      <c r="AW597" s="75">
        <f>MAX(0,(AV597-Constantes!$D$14)*(1-EXP(-Constantes!$D$22)))</f>
        <v>4.3804220439932892E-5</v>
      </c>
      <c r="AX597" s="75">
        <f t="shared" si="107"/>
        <v>149.37310541614804</v>
      </c>
      <c r="AY597" s="75">
        <f>MAX(0,(AX597-Constantes!$D$13)*(1-EXP(-Constantes!$D$23)))</f>
        <v>0.51373256502385056</v>
      </c>
      <c r="AZ597" s="75">
        <f t="shared" si="108"/>
        <v>0.51377636924429049</v>
      </c>
      <c r="BA597" s="75">
        <f>0.0526*AS597*Observaciones!$F596^1.218</f>
        <v>0</v>
      </c>
      <c r="BB597" s="75">
        <f>BA597*Constantes!$F$35</f>
        <v>0</v>
      </c>
      <c r="BC597" s="75">
        <f t="shared" si="109"/>
        <v>0</v>
      </c>
      <c r="BD597" s="15"/>
      <c r="BE597" s="74">
        <v>591</v>
      </c>
      <c r="BF597" s="75">
        <f>0.0526*Observaciones!$F596^2.218</f>
        <v>0</v>
      </c>
      <c r="BG597" s="75">
        <f>IF(Observaciones!$F596&gt;0.05*$BK$7,((Observaciones!$F596-0.05*$BK$7)^2)/(Observaciones!$F596+0.95*$BK$7),0)</f>
        <v>0</v>
      </c>
      <c r="BH597" s="75">
        <f>0.0526*BG597*Observaciones!$F596^1.218</f>
        <v>0</v>
      </c>
      <c r="BI597" s="28"/>
      <c r="BJ597" s="28"/>
      <c r="BK597" s="103"/>
      <c r="BL597" s="38"/>
    </row>
    <row r="598" spans="2:64" s="2" customFormat="1">
      <c r="B598" s="37"/>
      <c r="C598" s="74">
        <v>592</v>
      </c>
      <c r="D598" s="140">
        <f>ETo!$I597*((1-Constantes!$D$19)*ETo!$K597+ETo!$L597)</f>
        <v>1.8066934292467687</v>
      </c>
      <c r="E598" s="75">
        <f>MIN(D598*Constantes!$D$17,0.8*(H597+Observaciones!$F597-F598-G598-Constantes!$D$14))</f>
        <v>5.9663635013215812E-3</v>
      </c>
      <c r="F598" s="75">
        <f>IF(Observaciones!$F597&gt;0.05*Constantes!$D$18,((Observaciones!$F597-0.05*Constantes!$D$18)^2)/(Observaciones!$F597+0.95*Constantes!$D$18),0)</f>
        <v>0</v>
      </c>
      <c r="G598" s="75">
        <f>MAX(0,H597+Observaciones!$F597-F598-Constantes!$D$13)</f>
        <v>0</v>
      </c>
      <c r="H598" s="75">
        <f>H597+Observaciones!$F597-F598-E598-G598-I597</f>
        <v>7.5013889150135524</v>
      </c>
      <c r="I598" s="75">
        <f>MAX(0,(H598-Constantes!$D$14)*(1-EXP(-Constantes!$D$22)))</f>
        <v>1.9121603425186279E-5</v>
      </c>
      <c r="J598" s="75">
        <f t="shared" si="99"/>
        <v>143.2528983704012</v>
      </c>
      <c r="K598" s="75">
        <f>MAX(0,(J598-Constantes!$D$13)*(1-EXP(-Constantes!$D$23)))</f>
        <v>0.47145720692906939</v>
      </c>
      <c r="L598" s="75">
        <f t="shared" si="100"/>
        <v>0.4714763285324946</v>
      </c>
      <c r="M598" s="75">
        <f>0.0526*F598*Observaciones!$F597^1.218</f>
        <v>0</v>
      </c>
      <c r="N598" s="75">
        <f>M598*Constantes!$D$35</f>
        <v>0</v>
      </c>
      <c r="O598" s="75">
        <f t="shared" si="101"/>
        <v>0</v>
      </c>
      <c r="P598" s="15"/>
      <c r="Q598" s="74">
        <v>592</v>
      </c>
      <c r="R598" s="140">
        <f>ETo!$I597*((1-Constantes!$E$19)*ETo!$K597+ETo!$L597)</f>
        <v>1.8066934292467687</v>
      </c>
      <c r="S598" s="75">
        <f>MIN(R598*Constantes!$E$17,0.8*(AB597+Observaciones!$F597-Y598-AA598-Constantes!$D$14))</f>
        <v>-8.0715397995717812E-3</v>
      </c>
      <c r="T598" s="75">
        <f>IF(Observaciones!$F597&gt;0.05*Constantes!$E$18,((Observaciones!$F597-0.05*Constantes!$E$18)^2)/(Observaciones!$F597+0.95*Constantes!$E$18),0)</f>
        <v>0</v>
      </c>
      <c r="U598" s="75">
        <f>(T598*Escenarios!$E$9*10000)/1000</f>
        <v>0</v>
      </c>
      <c r="V598" s="75">
        <f>(Observaciones!$F597*Constantes!$E$28)/1000</f>
        <v>0</v>
      </c>
      <c r="W598" s="75">
        <f>(R598*Constantes!$E$28)/1000</f>
        <v>7.2267737169870747</v>
      </c>
      <c r="X598" s="75">
        <f t="shared" si="102"/>
        <v>0</v>
      </c>
      <c r="Y598" s="75">
        <f>IF(X598&gt;Constantes!$E$29,1000*((X598-Constantes!$E$29)/(Escenarios!$E$9*10000)),0)</f>
        <v>0</v>
      </c>
      <c r="Z598" s="75">
        <f>W598*1000/Escenarios!$E$9/10000+S598</f>
        <v>6.3820076344023677E-3</v>
      </c>
      <c r="AA598" s="75">
        <f>MAX(0,AB597+Observaciones!$F597-Y598-Constantes!$D$13)</f>
        <v>0</v>
      </c>
      <c r="AB598" s="75">
        <f>AB597+Observaciones!$F597-Y598-Z598-AA598-AC597</f>
        <v>7.4835285676161325</v>
      </c>
      <c r="AC598" s="75">
        <f>MAX(0,(AB598-Constantes!$D$14)*(1-EXP(-Constantes!$D$22)))</f>
        <v>0</v>
      </c>
      <c r="AD598" s="75">
        <f t="shared" si="103"/>
        <v>147.81682945139914</v>
      </c>
      <c r="AE598" s="75">
        <f>MAX(0,(AD598-Constantes!$D$13)*(1-EXP(-Constantes!$D$23)))</f>
        <v>0.50298258169611632</v>
      </c>
      <c r="AF598" s="75">
        <f t="shared" si="104"/>
        <v>0.50298258169611632</v>
      </c>
      <c r="AG598" s="75">
        <f>0.0526*Y598*Observaciones!$F597^1.218</f>
        <v>0</v>
      </c>
      <c r="AH598" s="75">
        <f>AG598*Constantes!$E$35</f>
        <v>0</v>
      </c>
      <c r="AI598" s="75">
        <f t="shared" si="105"/>
        <v>0</v>
      </c>
      <c r="AJ598" s="15"/>
      <c r="AK598" s="74">
        <v>592</v>
      </c>
      <c r="AL598" s="140">
        <f>ETo!$I597*((1-Constantes!$F$19)*ETo!$K597+ETo!$L597)</f>
        <v>1.76197532202701</v>
      </c>
      <c r="AM598" s="75">
        <f>MIN(AL598*Constantes!$F$17,0.8*(AV597+Observaciones!$F597-AS598-AU598-Constantes!$D$14))</f>
        <v>2.5454074356900946E-3</v>
      </c>
      <c r="AN598" s="75">
        <f>IF(Observaciones!$F597&gt;0.05*Constantes!$F$18,((Observaciones!$F597-0.05*Constantes!$F$18)^2)/(Observaciones!$F597+0.95*Constantes!$F$18),0)</f>
        <v>0</v>
      </c>
      <c r="AO598" s="75">
        <f>(AN598*Escenarios!$F$9*10000)/1000</f>
        <v>0</v>
      </c>
      <c r="AP598" s="75">
        <f>(Observaciones!$F597*Constantes!$F$28)/1000</f>
        <v>0</v>
      </c>
      <c r="AQ598" s="75">
        <f>(AL598*Constantes!$F$28)/1000</f>
        <v>1.76197532202701</v>
      </c>
      <c r="AR598" s="75">
        <f t="shared" si="106"/>
        <v>0</v>
      </c>
      <c r="AS598" s="75">
        <f>IF(AR598&gt;Constantes!$F$29,1000*((AR598-Constantes!$F$29)/(Escenarios!$F$9*10000)),0)</f>
        <v>0</v>
      </c>
      <c r="AT598" s="75">
        <f>AQ598*1000/Escenarios!$F$9/10000+AM598</f>
        <v>6.0693580797441145E-3</v>
      </c>
      <c r="AU598" s="75">
        <f>MAX(0,AV597+Observaciones!$F597-AS598-Constantes!$D$13)</f>
        <v>0</v>
      </c>
      <c r="AV598" s="75">
        <f>AV597+Observaciones!$F597-AS598-AT598-AU598-AW597</f>
        <v>7.4970685969944286</v>
      </c>
      <c r="AW598" s="75">
        <f>MAX(0,(AV598-Constantes!$D$14)*(1-EXP(-Constantes!$D$22)))</f>
        <v>0</v>
      </c>
      <c r="AX598" s="75">
        <f t="shared" si="107"/>
        <v>148.85937285112419</v>
      </c>
      <c r="AY598" s="75">
        <f>MAX(0,(AX598-Constantes!$D$13)*(1-EXP(-Constantes!$D$23)))</f>
        <v>0.51018395498680513</v>
      </c>
      <c r="AZ598" s="75">
        <f t="shared" si="108"/>
        <v>0.51018395498680513</v>
      </c>
      <c r="BA598" s="75">
        <f>0.0526*AS598*Observaciones!$F597^1.218</f>
        <v>0</v>
      </c>
      <c r="BB598" s="75">
        <f>BA598*Constantes!$F$35</f>
        <v>0</v>
      </c>
      <c r="BC598" s="75">
        <f t="shared" si="109"/>
        <v>0</v>
      </c>
      <c r="BD598" s="15"/>
      <c r="BE598" s="74">
        <v>592</v>
      </c>
      <c r="BF598" s="75">
        <f>0.0526*Observaciones!$F597^2.218</f>
        <v>0</v>
      </c>
      <c r="BG598" s="75">
        <f>IF(Observaciones!$F597&gt;0.05*$BK$7,((Observaciones!$F597-0.05*$BK$7)^2)/(Observaciones!$F597+0.95*$BK$7),0)</f>
        <v>0</v>
      </c>
      <c r="BH598" s="75">
        <f>0.0526*BG598*Observaciones!$F597^1.218</f>
        <v>0</v>
      </c>
      <c r="BI598" s="28"/>
      <c r="BJ598" s="28"/>
      <c r="BK598" s="103"/>
      <c r="BL598" s="38"/>
    </row>
    <row r="599" spans="2:64" s="2" customFormat="1">
      <c r="B599" s="37"/>
      <c r="C599" s="74">
        <v>593</v>
      </c>
      <c r="D599" s="140">
        <f>ETo!$I598*((1-Constantes!$D$19)*ETo!$K598+ETo!$L598)</f>
        <v>1.8169752563907788</v>
      </c>
      <c r="E599" s="75">
        <f>MIN(D599*Constantes!$D$17,0.8*(H598+Observaciones!$F598-F599-G599-Constantes!$D$14))</f>
        <v>1.1111320108419421E-3</v>
      </c>
      <c r="F599" s="75">
        <f>IF(Observaciones!$F598&gt;0.05*Constantes!$D$18,((Observaciones!$F598-0.05*Constantes!$D$18)^2)/(Observaciones!$F598+0.95*Constantes!$D$18),0)</f>
        <v>0</v>
      </c>
      <c r="G599" s="75">
        <f>MAX(0,H598+Observaciones!$F598-F599-Constantes!$D$13)</f>
        <v>0</v>
      </c>
      <c r="H599" s="75">
        <f>H598+Observaciones!$F598-F599-E599-G599-I598</f>
        <v>7.5002586613992852</v>
      </c>
      <c r="I599" s="75">
        <f>MAX(0,(H599-Constantes!$D$14)*(1-EXP(-Constantes!$D$22)))</f>
        <v>3.5610679201206842E-6</v>
      </c>
      <c r="J599" s="75">
        <f t="shared" si="99"/>
        <v>142.78144116347212</v>
      </c>
      <c r="K599" s="75">
        <f>MAX(0,(J599-Constantes!$D$13)*(1-EXP(-Constantes!$D$23)))</f>
        <v>0.46820061412096453</v>
      </c>
      <c r="L599" s="75">
        <f t="shared" si="100"/>
        <v>0.46820417518888463</v>
      </c>
      <c r="M599" s="75">
        <f>0.0526*F599*Observaciones!$F598^1.218</f>
        <v>0</v>
      </c>
      <c r="N599" s="75">
        <f>M599*Constantes!$D$35</f>
        <v>0</v>
      </c>
      <c r="O599" s="75">
        <f t="shared" si="101"/>
        <v>0</v>
      </c>
      <c r="P599" s="15"/>
      <c r="Q599" s="74">
        <v>593</v>
      </c>
      <c r="R599" s="140">
        <f>ETo!$I598*((1-Constantes!$E$19)*ETo!$K598+ETo!$L598)</f>
        <v>1.8169752563907788</v>
      </c>
      <c r="S599" s="75">
        <f>MIN(R599*Constantes!$E$17,0.8*(AB598+Observaciones!$F598-Y599-AA599-Constantes!$D$14))</f>
        <v>-1.3177145907094002E-2</v>
      </c>
      <c r="T599" s="75">
        <f>IF(Observaciones!$F598&gt;0.05*Constantes!$E$18,((Observaciones!$F598-0.05*Constantes!$E$18)^2)/(Observaciones!$F598+0.95*Constantes!$E$18),0)</f>
        <v>0</v>
      </c>
      <c r="U599" s="75">
        <f>(T599*Escenarios!$E$9*10000)/1000</f>
        <v>0</v>
      </c>
      <c r="V599" s="75">
        <f>(Observaciones!$F598*Constantes!$E$28)/1000</f>
        <v>0</v>
      </c>
      <c r="W599" s="75">
        <f>(R599*Constantes!$E$28)/1000</f>
        <v>7.2679010255631153</v>
      </c>
      <c r="X599" s="75">
        <f t="shared" si="102"/>
        <v>0</v>
      </c>
      <c r="Y599" s="75">
        <f>IF(X599&gt;Constantes!$E$29,1000*((X599-Constantes!$E$29)/(Escenarios!$E$9*10000)),0)</f>
        <v>0</v>
      </c>
      <c r="Z599" s="75">
        <f>W599*1000/Escenarios!$E$9/10000+S599</f>
        <v>1.3586561440322286E-3</v>
      </c>
      <c r="AA599" s="75">
        <f>MAX(0,AB598+Observaciones!$F598-Y599-Constantes!$D$13)</f>
        <v>0</v>
      </c>
      <c r="AB599" s="75">
        <f>AB598+Observaciones!$F598-Y599-Z599-AA599-AC598</f>
        <v>7.4821699114721003</v>
      </c>
      <c r="AC599" s="75">
        <f>MAX(0,(AB599-Constantes!$D$14)*(1-EXP(-Constantes!$D$22)))</f>
        <v>0</v>
      </c>
      <c r="AD599" s="75">
        <f t="shared" si="103"/>
        <v>147.31384686970304</v>
      </c>
      <c r="AE599" s="75">
        <f>MAX(0,(AD599-Constantes!$D$13)*(1-EXP(-Constantes!$D$23)))</f>
        <v>0.49950822721795901</v>
      </c>
      <c r="AF599" s="75">
        <f t="shared" si="104"/>
        <v>0.49950822721795901</v>
      </c>
      <c r="AG599" s="75">
        <f>0.0526*Y599*Observaciones!$F598^1.218</f>
        <v>0</v>
      </c>
      <c r="AH599" s="75">
        <f>AG599*Constantes!$E$35</f>
        <v>0</v>
      </c>
      <c r="AI599" s="75">
        <f t="shared" si="105"/>
        <v>0</v>
      </c>
      <c r="AJ599" s="15"/>
      <c r="AK599" s="74">
        <v>593</v>
      </c>
      <c r="AL599" s="140">
        <f>ETo!$I598*((1-Constantes!$F$19)*ETo!$K598+ETo!$L598)</f>
        <v>1.7720861924251576</v>
      </c>
      <c r="AM599" s="75">
        <f>MIN(AL599*Constantes!$F$17,0.8*(AV598+Observaciones!$F598-AS599-AU599-Constantes!$D$14))</f>
        <v>-2.3451224044571009E-3</v>
      </c>
      <c r="AN599" s="75">
        <f>IF(Observaciones!$F598&gt;0.05*Constantes!$F$18,((Observaciones!$F598-0.05*Constantes!$F$18)^2)/(Observaciones!$F598+0.95*Constantes!$F$18),0)</f>
        <v>0</v>
      </c>
      <c r="AO599" s="75">
        <f>(AN599*Escenarios!$F$9*10000)/1000</f>
        <v>0</v>
      </c>
      <c r="AP599" s="75">
        <f>(Observaciones!$F598*Constantes!$F$28)/1000</f>
        <v>0</v>
      </c>
      <c r="AQ599" s="75">
        <f>(AL599*Constantes!$F$28)/1000</f>
        <v>1.7720861924251576</v>
      </c>
      <c r="AR599" s="75">
        <f t="shared" si="106"/>
        <v>0</v>
      </c>
      <c r="AS599" s="75">
        <f>IF(AR599&gt;Constantes!$F$29,1000*((AR599-Constantes!$F$29)/(Escenarios!$F$9*10000)),0)</f>
        <v>0</v>
      </c>
      <c r="AT599" s="75">
        <f>AQ599*1000/Escenarios!$F$9/10000+AM599</f>
        <v>1.1990499803932143E-3</v>
      </c>
      <c r="AU599" s="75">
        <f>MAX(0,AV598+Observaciones!$F598-AS599-Constantes!$D$13)</f>
        <v>0</v>
      </c>
      <c r="AV599" s="75">
        <f>AV598+Observaciones!$F598-AS599-AT599-AU599-AW598</f>
        <v>7.4958695470140357</v>
      </c>
      <c r="AW599" s="75">
        <f>MAX(0,(AV599-Constantes!$D$14)*(1-EXP(-Constantes!$D$22)))</f>
        <v>0</v>
      </c>
      <c r="AX599" s="75">
        <f t="shared" si="107"/>
        <v>148.34918889613738</v>
      </c>
      <c r="AY599" s="75">
        <f>MAX(0,(AX599-Constantes!$D$13)*(1-EXP(-Constantes!$D$23)))</f>
        <v>0.50665985698978266</v>
      </c>
      <c r="AZ599" s="75">
        <f t="shared" si="108"/>
        <v>0.50665985698978266</v>
      </c>
      <c r="BA599" s="75">
        <f>0.0526*AS599*Observaciones!$F598^1.218</f>
        <v>0</v>
      </c>
      <c r="BB599" s="75">
        <f>BA599*Constantes!$F$35</f>
        <v>0</v>
      </c>
      <c r="BC599" s="75">
        <f t="shared" si="109"/>
        <v>0</v>
      </c>
      <c r="BD599" s="15"/>
      <c r="BE599" s="74">
        <v>593</v>
      </c>
      <c r="BF599" s="75">
        <f>0.0526*Observaciones!$F598^2.218</f>
        <v>0</v>
      </c>
      <c r="BG599" s="75">
        <f>IF(Observaciones!$F598&gt;0.05*$BK$7,((Observaciones!$F598-0.05*$BK$7)^2)/(Observaciones!$F598+0.95*$BK$7),0)</f>
        <v>0</v>
      </c>
      <c r="BH599" s="75">
        <f>0.0526*BG599*Observaciones!$F598^1.218</f>
        <v>0</v>
      </c>
      <c r="BI599" s="28"/>
      <c r="BJ599" s="28"/>
      <c r="BK599" s="103"/>
      <c r="BL599" s="38"/>
    </row>
    <row r="600" spans="2:64" s="2" customFormat="1">
      <c r="B600" s="37"/>
      <c r="C600" s="74">
        <v>594</v>
      </c>
      <c r="D600" s="140">
        <f>ETo!$I599*((1-Constantes!$D$19)*ETo!$K599+ETo!$L599)</f>
        <v>1.8628906104146701</v>
      </c>
      <c r="E600" s="75">
        <f>MIN(D600*Constantes!$D$17,0.8*(H599+Observaciones!$F599-F600-G600-Constantes!$D$14))</f>
        <v>1.1821174133151291</v>
      </c>
      <c r="F600" s="75">
        <f>IF(Observaciones!$F599&gt;0.05*Constantes!$D$18,((Observaciones!$F599-0.05*Constantes!$D$18)^2)/(Observaciones!$F599+0.95*Constantes!$D$18),0)</f>
        <v>0</v>
      </c>
      <c r="G600" s="75">
        <f>MAX(0,H599+Observaciones!$F599-F600-Constantes!$D$13)</f>
        <v>0</v>
      </c>
      <c r="H600" s="75">
        <f>H599+Observaciones!$F599-F600-E600-G600-I599</f>
        <v>9.6181376870162349</v>
      </c>
      <c r="I600" s="75">
        <f>MAX(0,(H600-Constantes!$D$14)*(1-EXP(-Constantes!$D$22)))</f>
        <v>2.9161027460905143E-2</v>
      </c>
      <c r="J600" s="75">
        <f t="shared" si="99"/>
        <v>142.31324054935115</v>
      </c>
      <c r="K600" s="75">
        <f>MAX(0,(J600-Constantes!$D$13)*(1-EXP(-Constantes!$D$23)))</f>
        <v>0.46496651624254132</v>
      </c>
      <c r="L600" s="75">
        <f t="shared" si="100"/>
        <v>0.49412754370344647</v>
      </c>
      <c r="M600" s="75">
        <f>0.0526*F600*Observaciones!$F599^1.218</f>
        <v>0</v>
      </c>
      <c r="N600" s="75">
        <f>M600*Constantes!$D$35</f>
        <v>0</v>
      </c>
      <c r="O600" s="75">
        <f t="shared" si="101"/>
        <v>0</v>
      </c>
      <c r="P600" s="15"/>
      <c r="Q600" s="74">
        <v>594</v>
      </c>
      <c r="R600" s="140">
        <f>ETo!$I599*((1-Constantes!$E$19)*ETo!$K599+ETo!$L599)</f>
        <v>1.8628906104146701</v>
      </c>
      <c r="S600" s="75">
        <f>MIN(R600*Constantes!$E$17,0.8*(AB599+Observaciones!$F599-Y600-AA600-Constantes!$D$14))</f>
        <v>1.1821174133151291</v>
      </c>
      <c r="T600" s="75">
        <f>IF(Observaciones!$F599&gt;0.05*Constantes!$E$18,((Observaciones!$F599-0.05*Constantes!$E$18)^2)/(Observaciones!$F599+0.95*Constantes!$E$18),0)</f>
        <v>0</v>
      </c>
      <c r="U600" s="75">
        <f>(T600*Escenarios!$E$9*10000)/1000</f>
        <v>0</v>
      </c>
      <c r="V600" s="75">
        <f>(Observaciones!$F599*Constantes!$E$28)/1000</f>
        <v>13.2</v>
      </c>
      <c r="W600" s="75">
        <f>(R600*Constantes!$E$28)/1000</f>
        <v>7.4515624416586803</v>
      </c>
      <c r="X600" s="75">
        <f t="shared" si="102"/>
        <v>5.748437558341319</v>
      </c>
      <c r="Y600" s="75">
        <f>IF(X600&gt;Constantes!$E$29,1000*((X600-Constantes!$E$29)/(Escenarios!$E$9*10000)),0)</f>
        <v>0</v>
      </c>
      <c r="Z600" s="75">
        <f>W600*1000/Escenarios!$E$9/10000+S600</f>
        <v>1.1970205381984464</v>
      </c>
      <c r="AA600" s="75">
        <f>MAX(0,AB599+Observaciones!$F599-Y600-Constantes!$D$13)</f>
        <v>0</v>
      </c>
      <c r="AB600" s="75">
        <f>AB599+Observaciones!$F599-Y600-Z600-AA600-AC599</f>
        <v>9.5851493732736532</v>
      </c>
      <c r="AC600" s="75">
        <f>MAX(0,(AB600-Constantes!$D$14)*(1-EXP(-Constantes!$D$22)))</f>
        <v>2.870686759734524E-2</v>
      </c>
      <c r="AD600" s="75">
        <f t="shared" si="103"/>
        <v>146.81433864248507</v>
      </c>
      <c r="AE600" s="75">
        <f>MAX(0,(AD600-Constantes!$D$13)*(1-EXP(-Constantes!$D$23)))</f>
        <v>0.49605787185921274</v>
      </c>
      <c r="AF600" s="75">
        <f t="shared" si="104"/>
        <v>0.52476473945655799</v>
      </c>
      <c r="AG600" s="75">
        <f>0.0526*Y600*Observaciones!$F599^1.218</f>
        <v>0</v>
      </c>
      <c r="AH600" s="75">
        <f>AG600*Constantes!$E$35</f>
        <v>0</v>
      </c>
      <c r="AI600" s="75">
        <f t="shared" si="105"/>
        <v>0</v>
      </c>
      <c r="AJ600" s="15"/>
      <c r="AK600" s="74">
        <v>594</v>
      </c>
      <c r="AL600" s="140">
        <f>ETo!$I599*((1-Constantes!$F$19)*ETo!$K599+ETo!$L599)</f>
        <v>1.8170312579383017</v>
      </c>
      <c r="AM600" s="75">
        <f>MIN(AL600*Constantes!$F$17,0.8*(AV599+Observaciones!$F599-AS600-AU600-Constantes!$D$14))</f>
        <v>1.1530168645107073</v>
      </c>
      <c r="AN600" s="75">
        <f>IF(Observaciones!$F599&gt;0.05*Constantes!$F$18,((Observaciones!$F599-0.05*Constantes!$F$18)^2)/(Observaciones!$F599+0.95*Constantes!$F$18),0)</f>
        <v>0</v>
      </c>
      <c r="AO600" s="75">
        <f>(AN600*Escenarios!$F$9*10000)/1000</f>
        <v>0</v>
      </c>
      <c r="AP600" s="75">
        <f>(Observaciones!$F599*Constantes!$F$28)/1000</f>
        <v>3.3</v>
      </c>
      <c r="AQ600" s="75">
        <f>(AL600*Constantes!$F$28)/1000</f>
        <v>1.8170312579383017</v>
      </c>
      <c r="AR600" s="75">
        <f t="shared" si="106"/>
        <v>1.4829687420616982</v>
      </c>
      <c r="AS600" s="75">
        <f>IF(AR600&gt;Constantes!$F$29,1000*((AR600-Constantes!$F$29)/(Escenarios!$F$9*10000)),0)</f>
        <v>0</v>
      </c>
      <c r="AT600" s="75">
        <f>AQ600*1000/Escenarios!$F$9/10000+AM600</f>
        <v>1.1566509270265839</v>
      </c>
      <c r="AU600" s="75">
        <f>MAX(0,AV599+Observaciones!$F599-AS600-Constantes!$D$13)</f>
        <v>0</v>
      </c>
      <c r="AV600" s="75">
        <f>AV599+Observaciones!$F599-AS600-AT600-AU600-AW599</f>
        <v>9.6392186199874512</v>
      </c>
      <c r="AW600" s="75">
        <f>MAX(0,(AV600-Constantes!$D$14)*(1-EXP(-Constantes!$D$22)))</f>
        <v>2.9451254894675566E-2</v>
      </c>
      <c r="AX600" s="75">
        <f t="shared" si="107"/>
        <v>147.84252903914759</v>
      </c>
      <c r="AY600" s="75">
        <f>MAX(0,(AX600-Constantes!$D$13)*(1-EXP(-Constantes!$D$23)))</f>
        <v>0.50316010171575498</v>
      </c>
      <c r="AZ600" s="75">
        <f t="shared" si="108"/>
        <v>0.53261135661043058</v>
      </c>
      <c r="BA600" s="75">
        <f>0.0526*AS600*Observaciones!$F599^1.218</f>
        <v>0</v>
      </c>
      <c r="BB600" s="75">
        <f>BA600*Constantes!$F$35</f>
        <v>0</v>
      </c>
      <c r="BC600" s="75">
        <f t="shared" si="109"/>
        <v>0</v>
      </c>
      <c r="BD600" s="15"/>
      <c r="BE600" s="74">
        <v>594</v>
      </c>
      <c r="BF600" s="75">
        <f>0.0526*Observaciones!$F599^2.218</f>
        <v>0.74310410909583668</v>
      </c>
      <c r="BG600" s="75">
        <f>IF(Observaciones!$F599&gt;0.05*$BK$7,((Observaciones!$F599-0.05*$BK$7)^2)/(Observaciones!$F599+0.95*$BK$7),0)</f>
        <v>6.7925012840267113E-2</v>
      </c>
      <c r="BH600" s="75">
        <f>0.0526*BG600*Observaciones!$F599^1.218</f>
        <v>1.529556247029999E-2</v>
      </c>
      <c r="BI600" s="28"/>
      <c r="BJ600" s="28"/>
      <c r="BK600" s="103"/>
      <c r="BL600" s="38"/>
    </row>
    <row r="601" spans="2:64" s="2" customFormat="1">
      <c r="B601" s="37"/>
      <c r="C601" s="74">
        <v>595</v>
      </c>
      <c r="D601" s="140">
        <f>ETo!$I600*((1-Constantes!$D$19)*ETo!$K600+ETo!$L600)</f>
        <v>1.8713149665010371</v>
      </c>
      <c r="E601" s="75">
        <f>MIN(D601*Constantes!$D$17,0.8*(H600+Observaciones!$F600-F601-G601-Constantes!$D$14))</f>
        <v>1.1874631797117106</v>
      </c>
      <c r="F601" s="75">
        <f>IF(Observaciones!$F600&gt;0.05*Constantes!$D$18,((Observaciones!$F600-0.05*Constantes!$D$18)^2)/(Observaciones!$F600+0.95*Constantes!$D$18),0)</f>
        <v>0</v>
      </c>
      <c r="G601" s="75">
        <f>MAX(0,H600+Observaciones!$F600-F601-Constantes!$D$13)</f>
        <v>0</v>
      </c>
      <c r="H601" s="75">
        <f>H600+Observaciones!$F600-F601-E601-G601-I600</f>
        <v>8.4015134798436186</v>
      </c>
      <c r="I601" s="75">
        <f>MAX(0,(H601-Constantes!$D$14)*(1-EXP(-Constantes!$D$22)))</f>
        <v>1.241140248022716E-2</v>
      </c>
      <c r="J601" s="75">
        <f t="shared" si="99"/>
        <v>141.84827403310859</v>
      </c>
      <c r="K601" s="75">
        <f>MAX(0,(J601-Constantes!$D$13)*(1-EXP(-Constantes!$D$23)))</f>
        <v>0.46175475790997039</v>
      </c>
      <c r="L601" s="75">
        <f t="shared" si="100"/>
        <v>0.47416616039019754</v>
      </c>
      <c r="M601" s="75">
        <f>0.0526*F601*Observaciones!$F600^1.218</f>
        <v>0</v>
      </c>
      <c r="N601" s="75">
        <f>M601*Constantes!$D$35</f>
        <v>0</v>
      </c>
      <c r="O601" s="75">
        <f t="shared" si="101"/>
        <v>0</v>
      </c>
      <c r="P601" s="15"/>
      <c r="Q601" s="74">
        <v>595</v>
      </c>
      <c r="R601" s="140">
        <f>ETo!$I600*((1-Constantes!$E$19)*ETo!$K600+ETo!$L600)</f>
        <v>1.8713149665010371</v>
      </c>
      <c r="S601" s="75">
        <f>MIN(R601*Constantes!$E$17,0.8*(AB600+Observaciones!$F600-Y601-AA601-Constantes!$D$14))</f>
        <v>1.1874631797117106</v>
      </c>
      <c r="T601" s="75">
        <f>IF(Observaciones!$F600&gt;0.05*Constantes!$E$18,((Observaciones!$F600-0.05*Constantes!$E$18)^2)/(Observaciones!$F600+0.95*Constantes!$E$18),0)</f>
        <v>0</v>
      </c>
      <c r="U601" s="75">
        <f>(T601*Escenarios!$E$9*10000)/1000</f>
        <v>0</v>
      </c>
      <c r="V601" s="75">
        <f>(Observaciones!$F600*Constantes!$E$28)/1000</f>
        <v>0</v>
      </c>
      <c r="W601" s="75">
        <f>(R601*Constantes!$E$28)/1000</f>
        <v>7.4852598660041485</v>
      </c>
      <c r="X601" s="75">
        <f t="shared" si="102"/>
        <v>0</v>
      </c>
      <c r="Y601" s="75">
        <f>IF(X601&gt;Constantes!$E$29,1000*((X601-Constantes!$E$29)/(Escenarios!$E$9*10000)),0)</f>
        <v>0</v>
      </c>
      <c r="Z601" s="75">
        <f>W601*1000/Escenarios!$E$9/10000+S601</f>
        <v>1.2024336994437188</v>
      </c>
      <c r="AA601" s="75">
        <f>MAX(0,AB600+Observaciones!$F600-Y601-Constantes!$D$13)</f>
        <v>0</v>
      </c>
      <c r="AB601" s="75">
        <f>AB600+Observaciones!$F600-Y601-Z601-AA601-AC600</f>
        <v>8.3540088062325903</v>
      </c>
      <c r="AC601" s="75">
        <f>MAX(0,(AB601-Constantes!$D$14)*(1-EXP(-Constantes!$D$22)))</f>
        <v>1.1757391600677613E-2</v>
      </c>
      <c r="AD601" s="75">
        <f t="shared" si="103"/>
        <v>146.31828077062585</v>
      </c>
      <c r="AE601" s="75">
        <f>MAX(0,(AD601-Constantes!$D$13)*(1-EXP(-Constantes!$D$23)))</f>
        <v>0.49263134984585094</v>
      </c>
      <c r="AF601" s="75">
        <f t="shared" si="104"/>
        <v>0.50438874144652857</v>
      </c>
      <c r="AG601" s="75">
        <f>0.0526*Y601*Observaciones!$F600^1.218</f>
        <v>0</v>
      </c>
      <c r="AH601" s="75">
        <f>AG601*Constantes!$E$35</f>
        <v>0</v>
      </c>
      <c r="AI601" s="75">
        <f t="shared" si="105"/>
        <v>0</v>
      </c>
      <c r="AJ601" s="15"/>
      <c r="AK601" s="74">
        <v>595</v>
      </c>
      <c r="AL601" s="140">
        <f>ETo!$I600*((1-Constantes!$F$19)*ETo!$K600+ETo!$L600)</f>
        <v>1.8253271962069153</v>
      </c>
      <c r="AM601" s="75">
        <f>MIN(AL601*Constantes!$F$17,0.8*(AV600+Observaciones!$F600-AS601-AU601-Constantes!$D$14))</f>
        <v>1.1582811419901737</v>
      </c>
      <c r="AN601" s="75">
        <f>IF(Observaciones!$F600&gt;0.05*Constantes!$F$18,((Observaciones!$F600-0.05*Constantes!$F$18)^2)/(Observaciones!$F600+0.95*Constantes!$F$18),0)</f>
        <v>0</v>
      </c>
      <c r="AO601" s="75">
        <f>(AN601*Escenarios!$F$9*10000)/1000</f>
        <v>0</v>
      </c>
      <c r="AP601" s="75">
        <f>(Observaciones!$F600*Constantes!$F$28)/1000</f>
        <v>0</v>
      </c>
      <c r="AQ601" s="75">
        <f>(AL601*Constantes!$F$28)/1000</f>
        <v>1.8253271962069153</v>
      </c>
      <c r="AR601" s="75">
        <f t="shared" si="106"/>
        <v>0</v>
      </c>
      <c r="AS601" s="75">
        <f>IF(AR601&gt;Constantes!$F$29,1000*((AR601-Constantes!$F$29)/(Escenarios!$F$9*10000)),0)</f>
        <v>0</v>
      </c>
      <c r="AT601" s="75">
        <f>AQ601*1000/Escenarios!$F$9/10000+AM601</f>
        <v>1.1619317963825875</v>
      </c>
      <c r="AU601" s="75">
        <f>MAX(0,AV600+Observaciones!$F600-AS601-Constantes!$D$13)</f>
        <v>0</v>
      </c>
      <c r="AV601" s="75">
        <f>AV600+Observaciones!$F600-AS601-AT601-AU601-AW600</f>
        <v>8.4478355687101878</v>
      </c>
      <c r="AW601" s="75">
        <f>MAX(0,(AV601-Constantes!$D$14)*(1-EXP(-Constantes!$D$22)))</f>
        <v>1.3049132366138094E-2</v>
      </c>
      <c r="AX601" s="75">
        <f t="shared" si="107"/>
        <v>147.33936893743183</v>
      </c>
      <c r="AY601" s="75">
        <f>MAX(0,(AX601-Constantes!$D$13)*(1-EXP(-Constantes!$D$23)))</f>
        <v>0.49968452101725186</v>
      </c>
      <c r="AZ601" s="75">
        <f t="shared" si="108"/>
        <v>0.51273365338338994</v>
      </c>
      <c r="BA601" s="75">
        <f>0.0526*AS601*Observaciones!$F600^1.218</f>
        <v>0</v>
      </c>
      <c r="BB601" s="75">
        <f>BA601*Constantes!$F$35</f>
        <v>0</v>
      </c>
      <c r="BC601" s="75">
        <f t="shared" si="109"/>
        <v>0</v>
      </c>
      <c r="BD601" s="15"/>
      <c r="BE601" s="74">
        <v>595</v>
      </c>
      <c r="BF601" s="75">
        <f>0.0526*Observaciones!$F600^2.218</f>
        <v>0</v>
      </c>
      <c r="BG601" s="75">
        <f>IF(Observaciones!$F600&gt;0.05*$BK$7,((Observaciones!$F600-0.05*$BK$7)^2)/(Observaciones!$F600+0.95*$BK$7),0)</f>
        <v>0</v>
      </c>
      <c r="BH601" s="75">
        <f>0.0526*BG601*Observaciones!$F600^1.218</f>
        <v>0</v>
      </c>
      <c r="BI601" s="28"/>
      <c r="BJ601" s="28"/>
      <c r="BK601" s="103"/>
      <c r="BL601" s="38"/>
    </row>
    <row r="602" spans="2:64" s="2" customFormat="1">
      <c r="B602" s="37"/>
      <c r="C602" s="74">
        <v>596</v>
      </c>
      <c r="D602" s="140">
        <f>ETo!$I601*((1-Constantes!$D$19)*ETo!$K601+ETo!$L601)</f>
        <v>1.8861006289932412</v>
      </c>
      <c r="E602" s="75">
        <f>MIN(D602*Constantes!$D$17,0.8*(H601+Observaciones!$F601-F602-G602-Constantes!$D$14))</f>
        <v>0.7212107838748949</v>
      </c>
      <c r="F602" s="75">
        <f>IF(Observaciones!$F601&gt;0.05*Constantes!$D$18,((Observaciones!$F601-0.05*Constantes!$D$18)^2)/(Observaciones!$F601+0.95*Constantes!$D$18),0)</f>
        <v>0</v>
      </c>
      <c r="G602" s="75">
        <f>MAX(0,H601+Observaciones!$F601-F602-Constantes!$D$13)</f>
        <v>0</v>
      </c>
      <c r="H602" s="75">
        <f>H601+Observaciones!$F601-F602-E602-G602-I601</f>
        <v>7.6678912934884966</v>
      </c>
      <c r="I602" s="75">
        <f>MAX(0,(H602-Constantes!$D$14)*(1-EXP(-Constantes!$D$22)))</f>
        <v>2.3114090504482909E-3</v>
      </c>
      <c r="J602" s="75">
        <f t="shared" si="99"/>
        <v>141.38651927519862</v>
      </c>
      <c r="K602" s="75">
        <f>MAX(0,(J602-Constantes!$D$13)*(1-EXP(-Constantes!$D$23)))</f>
        <v>0.45856518481273689</v>
      </c>
      <c r="L602" s="75">
        <f t="shared" si="100"/>
        <v>0.46087659386318519</v>
      </c>
      <c r="M602" s="75">
        <f>0.0526*F602*Observaciones!$F601^1.218</f>
        <v>0</v>
      </c>
      <c r="N602" s="75">
        <f>M602*Constantes!$D$35</f>
        <v>0</v>
      </c>
      <c r="O602" s="75">
        <f t="shared" si="101"/>
        <v>0</v>
      </c>
      <c r="P602" s="15"/>
      <c r="Q602" s="74">
        <v>596</v>
      </c>
      <c r="R602" s="140">
        <f>ETo!$I601*((1-Constantes!$E$19)*ETo!$K601+ETo!$L601)</f>
        <v>1.8861006289932412</v>
      </c>
      <c r="S602" s="75">
        <f>MIN(R602*Constantes!$E$17,0.8*(AB601+Observaciones!$F601-Y602-AA602-Constantes!$D$14))</f>
        <v>0.68320704498607232</v>
      </c>
      <c r="T602" s="75">
        <f>IF(Observaciones!$F601&gt;0.05*Constantes!$E$18,((Observaciones!$F601-0.05*Constantes!$E$18)^2)/(Observaciones!$F601+0.95*Constantes!$E$18),0)</f>
        <v>0</v>
      </c>
      <c r="U602" s="75">
        <f>(T602*Escenarios!$E$9*10000)/1000</f>
        <v>0</v>
      </c>
      <c r="V602" s="75">
        <f>(Observaciones!$F601*Constantes!$E$28)/1000</f>
        <v>0</v>
      </c>
      <c r="W602" s="75">
        <f>(R602*Constantes!$E$28)/1000</f>
        <v>7.5444025159729646</v>
      </c>
      <c r="X602" s="75">
        <f t="shared" si="102"/>
        <v>0</v>
      </c>
      <c r="Y602" s="75">
        <f>IF(X602&gt;Constantes!$E$29,1000*((X602-Constantes!$E$29)/(Escenarios!$E$9*10000)),0)</f>
        <v>0</v>
      </c>
      <c r="Z602" s="75">
        <f>W602*1000/Escenarios!$E$9/10000+S602</f>
        <v>0.6982958500180183</v>
      </c>
      <c r="AA602" s="75">
        <f>MAX(0,AB601+Observaciones!$F601-Y602-Constantes!$D$13)</f>
        <v>0</v>
      </c>
      <c r="AB602" s="75">
        <f>AB601+Observaciones!$F601-Y602-Z602-AA602-AC601</f>
        <v>7.6439555646138944</v>
      </c>
      <c r="AC602" s="75">
        <f>MAX(0,(AB602-Constantes!$D$14)*(1-EXP(-Constantes!$D$22)))</f>
        <v>1.9818787978648066E-3</v>
      </c>
      <c r="AD602" s="75">
        <f t="shared" si="103"/>
        <v>145.82564942078</v>
      </c>
      <c r="AE602" s="75">
        <f>MAX(0,(AD602-Constantes!$D$13)*(1-EXP(-Constantes!$D$23)))</f>
        <v>0.48922849654893158</v>
      </c>
      <c r="AF602" s="75">
        <f t="shared" si="104"/>
        <v>0.4912103753467964</v>
      </c>
      <c r="AG602" s="75">
        <f>0.0526*Y602*Observaciones!$F601^1.218</f>
        <v>0</v>
      </c>
      <c r="AH602" s="75">
        <f>AG602*Constantes!$E$35</f>
        <v>0</v>
      </c>
      <c r="AI602" s="75">
        <f t="shared" si="105"/>
        <v>0</v>
      </c>
      <c r="AJ602" s="15"/>
      <c r="AK602" s="74">
        <v>596</v>
      </c>
      <c r="AL602" s="140">
        <f>ETo!$I601*((1-Constantes!$F$19)*ETo!$K601+ETo!$L601)</f>
        <v>1.8398437720276108</v>
      </c>
      <c r="AM602" s="75">
        <f>MIN(AL602*Constantes!$F$17,0.8*(AV601+Observaciones!$F601-AS602-AU602-Constantes!$D$14))</f>
        <v>0.75826845496815032</v>
      </c>
      <c r="AN602" s="75">
        <f>IF(Observaciones!$F601&gt;0.05*Constantes!$F$18,((Observaciones!$F601-0.05*Constantes!$F$18)^2)/(Observaciones!$F601+0.95*Constantes!$F$18),0)</f>
        <v>0</v>
      </c>
      <c r="AO602" s="75">
        <f>(AN602*Escenarios!$F$9*10000)/1000</f>
        <v>0</v>
      </c>
      <c r="AP602" s="75">
        <f>(Observaciones!$F601*Constantes!$F$28)/1000</f>
        <v>0</v>
      </c>
      <c r="AQ602" s="75">
        <f>(AL602*Constantes!$F$28)/1000</f>
        <v>1.8398437720276108</v>
      </c>
      <c r="AR602" s="75">
        <f t="shared" si="106"/>
        <v>0</v>
      </c>
      <c r="AS602" s="75">
        <f>IF(AR602&gt;Constantes!$F$29,1000*((AR602-Constantes!$F$29)/(Escenarios!$F$9*10000)),0)</f>
        <v>0</v>
      </c>
      <c r="AT602" s="75">
        <f>AQ602*1000/Escenarios!$F$9/10000+AM602</f>
        <v>0.76194814251220555</v>
      </c>
      <c r="AU602" s="75">
        <f>MAX(0,AV601+Observaciones!$F601-AS602-Constantes!$D$13)</f>
        <v>0</v>
      </c>
      <c r="AV602" s="75">
        <f>AV601+Observaciones!$F601-AS602-AT602-AU602-AW601</f>
        <v>7.6728382938318438</v>
      </c>
      <c r="AW602" s="75">
        <f>MAX(0,(AV602-Constantes!$D$14)*(1-EXP(-Constantes!$D$22)))</f>
        <v>2.3795158660466051E-3</v>
      </c>
      <c r="AX602" s="75">
        <f t="shared" si="107"/>
        <v>146.83968441641457</v>
      </c>
      <c r="AY602" s="75">
        <f>MAX(0,(AX602-Constantes!$D$13)*(1-EXP(-Constantes!$D$23)))</f>
        <v>0.49623294790828265</v>
      </c>
      <c r="AZ602" s="75">
        <f t="shared" si="108"/>
        <v>0.49861246377432927</v>
      </c>
      <c r="BA602" s="75">
        <f>0.0526*AS602*Observaciones!$F601^1.218</f>
        <v>0</v>
      </c>
      <c r="BB602" s="75">
        <f>BA602*Constantes!$F$35</f>
        <v>0</v>
      </c>
      <c r="BC602" s="75">
        <f t="shared" si="109"/>
        <v>0</v>
      </c>
      <c r="BD602" s="15"/>
      <c r="BE602" s="74">
        <v>596</v>
      </c>
      <c r="BF602" s="75">
        <f>0.0526*Observaciones!$F601^2.218</f>
        <v>0</v>
      </c>
      <c r="BG602" s="75">
        <f>IF(Observaciones!$F601&gt;0.05*$BK$7,((Observaciones!$F601-0.05*$BK$7)^2)/(Observaciones!$F601+0.95*$BK$7),0)</f>
        <v>0</v>
      </c>
      <c r="BH602" s="75">
        <f>0.0526*BG602*Observaciones!$F601^1.218</f>
        <v>0</v>
      </c>
      <c r="BI602" s="28"/>
      <c r="BJ602" s="28"/>
      <c r="BK602" s="103"/>
      <c r="BL602" s="38"/>
    </row>
    <row r="603" spans="2:64" s="2" customFormat="1">
      <c r="B603" s="37"/>
      <c r="C603" s="74">
        <v>597</v>
      </c>
      <c r="D603" s="140">
        <f>ETo!$I602*((1-Constantes!$D$19)*ETo!$K602+ETo!$L602)</f>
        <v>1.960839475355727</v>
      </c>
      <c r="E603" s="75">
        <f>MIN(D603*Constantes!$D$17,0.8*(H602+Observaciones!$F602-F603-G603-Constantes!$D$14))</f>
        <v>0.13431303479079731</v>
      </c>
      <c r="F603" s="75">
        <f>IF(Observaciones!$F602&gt;0.05*Constantes!$D$18,((Observaciones!$F602-0.05*Constantes!$D$18)^2)/(Observaciones!$F602+0.95*Constantes!$D$18),0)</f>
        <v>0</v>
      </c>
      <c r="G603" s="75">
        <f>MAX(0,H602+Observaciones!$F602-F603-Constantes!$D$13)</f>
        <v>0</v>
      </c>
      <c r="H603" s="75">
        <f>H602+Observaciones!$F602-F603-E603-G603-I602</f>
        <v>7.5312668496472508</v>
      </c>
      <c r="I603" s="75">
        <f>MAX(0,(H603-Constantes!$D$14)*(1-EXP(-Constantes!$D$22)))</f>
        <v>4.3045995865540924E-4</v>
      </c>
      <c r="J603" s="75">
        <f t="shared" si="99"/>
        <v>140.9279540903859</v>
      </c>
      <c r="K603" s="75">
        <f>MAX(0,(J603-Constantes!$D$13)*(1-EXP(-Constantes!$D$23)))</f>
        <v>0.45539764370622648</v>
      </c>
      <c r="L603" s="75">
        <f t="shared" si="100"/>
        <v>0.45582810366488191</v>
      </c>
      <c r="M603" s="75">
        <f>0.0526*F603*Observaciones!$F602^1.218</f>
        <v>0</v>
      </c>
      <c r="N603" s="75">
        <f>M603*Constantes!$D$35</f>
        <v>0</v>
      </c>
      <c r="O603" s="75">
        <f t="shared" si="101"/>
        <v>0</v>
      </c>
      <c r="P603" s="15"/>
      <c r="Q603" s="74">
        <v>597</v>
      </c>
      <c r="R603" s="140">
        <f>ETo!$I602*((1-Constantes!$E$19)*ETo!$K602+ETo!$L602)</f>
        <v>1.960839475355727</v>
      </c>
      <c r="S603" s="75">
        <f>MIN(R603*Constantes!$E$17,0.8*(AB602+Observaciones!$F602-Y603-AA603-Constantes!$D$14))</f>
        <v>0.1151644516911155</v>
      </c>
      <c r="T603" s="75">
        <f>IF(Observaciones!$F602&gt;0.05*Constantes!$E$18,((Observaciones!$F602-0.05*Constantes!$E$18)^2)/(Observaciones!$F602+0.95*Constantes!$E$18),0)</f>
        <v>0</v>
      </c>
      <c r="U603" s="75">
        <f>(T603*Escenarios!$E$9*10000)/1000</f>
        <v>0</v>
      </c>
      <c r="V603" s="75">
        <f>(Observaciones!$F602*Constantes!$E$28)/1000</f>
        <v>0</v>
      </c>
      <c r="W603" s="75">
        <f>(R603*Constantes!$E$28)/1000</f>
        <v>7.843357901422908</v>
      </c>
      <c r="X603" s="75">
        <f t="shared" si="102"/>
        <v>0</v>
      </c>
      <c r="Y603" s="75">
        <f>IF(X603&gt;Constantes!$E$29,1000*((X603-Constantes!$E$29)/(Escenarios!$E$9*10000)),0)</f>
        <v>0</v>
      </c>
      <c r="Z603" s="75">
        <f>W603*1000/Escenarios!$E$9/10000+S603</f>
        <v>0.13085116749396131</v>
      </c>
      <c r="AA603" s="75">
        <f>MAX(0,AB602+Observaciones!$F602-Y603-Constantes!$D$13)</f>
        <v>0</v>
      </c>
      <c r="AB603" s="75">
        <f>AB602+Observaciones!$F602-Y603-Z603-AA603-AC602</f>
        <v>7.5111225183220682</v>
      </c>
      <c r="AC603" s="75">
        <f>MAX(0,(AB603-Constantes!$D$14)*(1-EXP(-Constantes!$D$22)))</f>
        <v>1.531269965179399E-4</v>
      </c>
      <c r="AD603" s="75">
        <f t="shared" si="103"/>
        <v>145.33642092423108</v>
      </c>
      <c r="AE603" s="75">
        <f>MAX(0,(AD603-Constantes!$D$13)*(1-EXP(-Constantes!$D$23)))</f>
        <v>0.48584914847668786</v>
      </c>
      <c r="AF603" s="75">
        <f t="shared" si="104"/>
        <v>0.48600227547320579</v>
      </c>
      <c r="AG603" s="75">
        <f>0.0526*Y603*Observaciones!$F602^1.218</f>
        <v>0</v>
      </c>
      <c r="AH603" s="75">
        <f>AG603*Constantes!$E$35</f>
        <v>0</v>
      </c>
      <c r="AI603" s="75">
        <f t="shared" si="105"/>
        <v>0</v>
      </c>
      <c r="AJ603" s="15"/>
      <c r="AK603" s="74">
        <v>597</v>
      </c>
      <c r="AL603" s="140">
        <f>ETo!$I602*((1-Constantes!$F$19)*ETo!$K602+ETo!$L602)</f>
        <v>1.9130230445131753</v>
      </c>
      <c r="AM603" s="75">
        <f>MIN(AL603*Constantes!$F$17,0.8*(AV602+Observaciones!$F602-AS603-AU603-Constantes!$D$14))</f>
        <v>0.13827063506547504</v>
      </c>
      <c r="AN603" s="75">
        <f>IF(Observaciones!$F602&gt;0.05*Constantes!$F$18,((Observaciones!$F602-0.05*Constantes!$F$18)^2)/(Observaciones!$F602+0.95*Constantes!$F$18),0)</f>
        <v>0</v>
      </c>
      <c r="AO603" s="75">
        <f>(AN603*Escenarios!$F$9*10000)/1000</f>
        <v>0</v>
      </c>
      <c r="AP603" s="75">
        <f>(Observaciones!$F602*Constantes!$F$28)/1000</f>
        <v>0</v>
      </c>
      <c r="AQ603" s="75">
        <f>(AL603*Constantes!$F$28)/1000</f>
        <v>1.9130230445131753</v>
      </c>
      <c r="AR603" s="75">
        <f t="shared" si="106"/>
        <v>0</v>
      </c>
      <c r="AS603" s="75">
        <f>IF(AR603&gt;Constantes!$F$29,1000*((AR603-Constantes!$F$29)/(Escenarios!$F$9*10000)),0)</f>
        <v>0</v>
      </c>
      <c r="AT603" s="75">
        <f>AQ603*1000/Escenarios!$F$9/10000+AM603</f>
        <v>0.14209668115450139</v>
      </c>
      <c r="AU603" s="75">
        <f>MAX(0,AV602+Observaciones!$F602-AS603-Constantes!$D$13)</f>
        <v>0</v>
      </c>
      <c r="AV603" s="75">
        <f>AV602+Observaciones!$F602-AS603-AT603-AU603-AW602</f>
        <v>7.5283620968112963</v>
      </c>
      <c r="AW603" s="75">
        <f>MAX(0,(AV603-Constantes!$D$14)*(1-EXP(-Constantes!$D$22)))</f>
        <v>3.9046936798907102E-4</v>
      </c>
      <c r="AX603" s="75">
        <f t="shared" si="107"/>
        <v>146.34345146850629</v>
      </c>
      <c r="AY603" s="75">
        <f>MAX(0,(AX603-Constantes!$D$13)*(1-EXP(-Constantes!$D$23)))</f>
        <v>0.4928052165563131</v>
      </c>
      <c r="AZ603" s="75">
        <f t="shared" si="108"/>
        <v>0.49319568592430219</v>
      </c>
      <c r="BA603" s="75">
        <f>0.0526*AS603*Observaciones!$F602^1.218</f>
        <v>0</v>
      </c>
      <c r="BB603" s="75">
        <f>BA603*Constantes!$F$35</f>
        <v>0</v>
      </c>
      <c r="BC603" s="75">
        <f t="shared" si="109"/>
        <v>0</v>
      </c>
      <c r="BD603" s="15"/>
      <c r="BE603" s="74">
        <v>597</v>
      </c>
      <c r="BF603" s="75">
        <f>0.0526*Observaciones!$F602^2.218</f>
        <v>0</v>
      </c>
      <c r="BG603" s="75">
        <f>IF(Observaciones!$F602&gt;0.05*$BK$7,((Observaciones!$F602-0.05*$BK$7)^2)/(Observaciones!$F602+0.95*$BK$7),0)</f>
        <v>0</v>
      </c>
      <c r="BH603" s="75">
        <f>0.0526*BG603*Observaciones!$F602^1.218</f>
        <v>0</v>
      </c>
      <c r="BI603" s="28"/>
      <c r="BJ603" s="28"/>
      <c r="BK603" s="103"/>
      <c r="BL603" s="38"/>
    </row>
    <row r="604" spans="2:64" s="2" customFormat="1">
      <c r="B604" s="37"/>
      <c r="C604" s="74">
        <v>598</v>
      </c>
      <c r="D604" s="140">
        <f>ETo!$I603*((1-Constantes!$D$19)*ETo!$K603+ETo!$L603)</f>
        <v>1.9244308972398769</v>
      </c>
      <c r="E604" s="75">
        <f>MIN(D604*Constantes!$D$17,0.8*(H603+Observaciones!$F603-F604-G604-Constantes!$D$14))</f>
        <v>2.5013479717800637E-2</v>
      </c>
      <c r="F604" s="75">
        <f>IF(Observaciones!$F603&gt;0.05*Constantes!$D$18,((Observaciones!$F603-0.05*Constantes!$D$18)^2)/(Observaciones!$F603+0.95*Constantes!$D$18),0)</f>
        <v>0</v>
      </c>
      <c r="G604" s="75">
        <f>MAX(0,H603+Observaciones!$F603-F604-Constantes!$D$13)</f>
        <v>0</v>
      </c>
      <c r="H604" s="75">
        <f>H603+Observaciones!$F603-F604-E604-G604-I603</f>
        <v>7.505822909970794</v>
      </c>
      <c r="I604" s="75">
        <f>MAX(0,(H604-Constantes!$D$14)*(1-EXP(-Constantes!$D$22)))</f>
        <v>8.0165722276486737E-5</v>
      </c>
      <c r="J604" s="75">
        <f t="shared" si="99"/>
        <v>140.47255644667968</v>
      </c>
      <c r="K604" s="75">
        <f>MAX(0,(J604-Constantes!$D$13)*(1-EXP(-Constantes!$D$23)))</f>
        <v>0.45225198240436271</v>
      </c>
      <c r="L604" s="75">
        <f t="shared" si="100"/>
        <v>0.45233214812663919</v>
      </c>
      <c r="M604" s="75">
        <f>0.0526*F604*Observaciones!$F603^1.218</f>
        <v>0</v>
      </c>
      <c r="N604" s="75">
        <f>M604*Constantes!$D$35</f>
        <v>0</v>
      </c>
      <c r="O604" s="75">
        <f t="shared" si="101"/>
        <v>0</v>
      </c>
      <c r="P604" s="15"/>
      <c r="Q604" s="74">
        <v>598</v>
      </c>
      <c r="R604" s="140">
        <f>ETo!$I603*((1-Constantes!$E$19)*ETo!$K603+ETo!$L603)</f>
        <v>1.9244308972398769</v>
      </c>
      <c r="S604" s="75">
        <f>MIN(R604*Constantes!$E$17,0.8*(AB603+Observaciones!$F603-Y604-AA604-Constantes!$D$14))</f>
        <v>8.8980146576545845E-3</v>
      </c>
      <c r="T604" s="75">
        <f>IF(Observaciones!$F603&gt;0.05*Constantes!$E$18,((Observaciones!$F603-0.05*Constantes!$E$18)^2)/(Observaciones!$F603+0.95*Constantes!$E$18),0)</f>
        <v>0</v>
      </c>
      <c r="U604" s="75">
        <f>(T604*Escenarios!$E$9*10000)/1000</f>
        <v>0</v>
      </c>
      <c r="V604" s="75">
        <f>(Observaciones!$F603*Constantes!$E$28)/1000</f>
        <v>0</v>
      </c>
      <c r="W604" s="75">
        <f>(R604*Constantes!$E$28)/1000</f>
        <v>7.6977235889595077</v>
      </c>
      <c r="X604" s="75">
        <f t="shared" si="102"/>
        <v>0</v>
      </c>
      <c r="Y604" s="75">
        <f>IF(X604&gt;Constantes!$E$29,1000*((X604-Constantes!$E$29)/(Escenarios!$E$9*10000)),0)</f>
        <v>0</v>
      </c>
      <c r="Z604" s="75">
        <f>W604*1000/Escenarios!$E$9/10000+S604</f>
        <v>2.4293461835573599E-2</v>
      </c>
      <c r="AA604" s="75">
        <f>MAX(0,AB603+Observaciones!$F603-Y604-Constantes!$D$13)</f>
        <v>0</v>
      </c>
      <c r="AB604" s="75">
        <f>AB603+Observaciones!$F603-Y604-Z604-AA604-AC603</f>
        <v>7.4866759294899765</v>
      </c>
      <c r="AC604" s="75">
        <f>MAX(0,(AB604-Constantes!$D$14)*(1-EXP(-Constantes!$D$22)))</f>
        <v>0</v>
      </c>
      <c r="AD604" s="75">
        <f t="shared" si="103"/>
        <v>144.85057177575439</v>
      </c>
      <c r="AE604" s="75">
        <f>MAX(0,(AD604-Constantes!$D$13)*(1-EXP(-Constantes!$D$23)))</f>
        <v>0.48249314326667292</v>
      </c>
      <c r="AF604" s="75">
        <f t="shared" si="104"/>
        <v>0.48249314326667292</v>
      </c>
      <c r="AG604" s="75">
        <f>0.0526*Y604*Observaciones!$F603^1.218</f>
        <v>0</v>
      </c>
      <c r="AH604" s="75">
        <f>AG604*Constantes!$E$35</f>
        <v>0</v>
      </c>
      <c r="AI604" s="75">
        <f t="shared" si="105"/>
        <v>0</v>
      </c>
      <c r="AJ604" s="15"/>
      <c r="AK604" s="74">
        <v>598</v>
      </c>
      <c r="AL604" s="140">
        <f>ETo!$I603*((1-Constantes!$F$19)*ETo!$K603+ETo!$L603)</f>
        <v>1.8774463548171283</v>
      </c>
      <c r="AM604" s="75">
        <f>MIN(AL604*Constantes!$F$17,0.8*(AV603+Observaciones!$F603-AS604-AU604-Constantes!$D$14))</f>
        <v>2.2689677449037049E-2</v>
      </c>
      <c r="AN604" s="75">
        <f>IF(Observaciones!$F603&gt;0.05*Constantes!$F$18,((Observaciones!$F603-0.05*Constantes!$F$18)^2)/(Observaciones!$F603+0.95*Constantes!$F$18),0)</f>
        <v>0</v>
      </c>
      <c r="AO604" s="75">
        <f>(AN604*Escenarios!$F$9*10000)/1000</f>
        <v>0</v>
      </c>
      <c r="AP604" s="75">
        <f>(Observaciones!$F603*Constantes!$F$28)/1000</f>
        <v>0</v>
      </c>
      <c r="AQ604" s="75">
        <f>(AL604*Constantes!$F$28)/1000</f>
        <v>1.8774463548171283</v>
      </c>
      <c r="AR604" s="75">
        <f t="shared" si="106"/>
        <v>0</v>
      </c>
      <c r="AS604" s="75">
        <f>IF(AR604&gt;Constantes!$F$29,1000*((AR604-Constantes!$F$29)/(Escenarios!$F$9*10000)),0)</f>
        <v>0</v>
      </c>
      <c r="AT604" s="75">
        <f>AQ604*1000/Escenarios!$F$9/10000+AM604</f>
        <v>2.6444570158671306E-2</v>
      </c>
      <c r="AU604" s="75">
        <f>MAX(0,AV603+Observaciones!$F603-AS604-Constantes!$D$13)</f>
        <v>0</v>
      </c>
      <c r="AV604" s="75">
        <f>AV603+Observaciones!$F603-AS604-AT604-AU604-AW603</f>
        <v>7.501527057284636</v>
      </c>
      <c r="AW604" s="75">
        <f>MAX(0,(AV604-Constantes!$D$14)*(1-EXP(-Constantes!$D$22)))</f>
        <v>2.1023448893152022E-5</v>
      </c>
      <c r="AX604" s="75">
        <f t="shared" si="107"/>
        <v>145.85064625194997</v>
      </c>
      <c r="AY604" s="75">
        <f>MAX(0,(AX604-Constantes!$D$13)*(1-EXP(-Constantes!$D$23)))</f>
        <v>0.48940116227429781</v>
      </c>
      <c r="AZ604" s="75">
        <f t="shared" si="108"/>
        <v>0.48942218572319096</v>
      </c>
      <c r="BA604" s="75">
        <f>0.0526*AS604*Observaciones!$F603^1.218</f>
        <v>0</v>
      </c>
      <c r="BB604" s="75">
        <f>BA604*Constantes!$F$35</f>
        <v>0</v>
      </c>
      <c r="BC604" s="75">
        <f t="shared" si="109"/>
        <v>0</v>
      </c>
      <c r="BD604" s="15"/>
      <c r="BE604" s="74">
        <v>598</v>
      </c>
      <c r="BF604" s="75">
        <f>0.0526*Observaciones!$F603^2.218</f>
        <v>0</v>
      </c>
      <c r="BG604" s="75">
        <f>IF(Observaciones!$F603&gt;0.05*$BK$7,((Observaciones!$F603-0.05*$BK$7)^2)/(Observaciones!$F603+0.95*$BK$7),0)</f>
        <v>0</v>
      </c>
      <c r="BH604" s="75">
        <f>0.0526*BG604*Observaciones!$F603^1.218</f>
        <v>0</v>
      </c>
      <c r="BI604" s="28"/>
      <c r="BJ604" s="28"/>
      <c r="BK604" s="103"/>
      <c r="BL604" s="38"/>
    </row>
    <row r="605" spans="2:64" s="2" customFormat="1">
      <c r="B605" s="37"/>
      <c r="C605" s="74">
        <v>599</v>
      </c>
      <c r="D605" s="140">
        <f>ETo!$I604*((1-Constantes!$D$19)*ETo!$K604+ETo!$L604)</f>
        <v>2.0414136235577747</v>
      </c>
      <c r="E605" s="75">
        <f>MIN(D605*Constantes!$D$17,0.8*(H604+Observaciones!$F604-F605-G605-Constantes!$D$14))</f>
        <v>4.6583279766352348E-3</v>
      </c>
      <c r="F605" s="75">
        <f>IF(Observaciones!$F604&gt;0.05*Constantes!$D$18,((Observaciones!$F604-0.05*Constantes!$D$18)^2)/(Observaciones!$F604+0.95*Constantes!$D$18),0)</f>
        <v>0</v>
      </c>
      <c r="G605" s="75">
        <f>MAX(0,H604+Observaciones!$F604-F605-Constantes!$D$13)</f>
        <v>0</v>
      </c>
      <c r="H605" s="75">
        <f>H604+Observaciones!$F604-F605-E605-G605-I604</f>
        <v>7.5010844162718824</v>
      </c>
      <c r="I605" s="75">
        <f>MAX(0,(H605-Constantes!$D$14)*(1-EXP(-Constantes!$D$22)))</f>
        <v>1.4929479267214489E-5</v>
      </c>
      <c r="J605" s="75">
        <f t="shared" si="99"/>
        <v>140.02030446427531</v>
      </c>
      <c r="K605" s="75">
        <f>MAX(0,(J605-Constantes!$D$13)*(1-EXP(-Constantes!$D$23)))</f>
        <v>0.44912804977229503</v>
      </c>
      <c r="L605" s="75">
        <f t="shared" si="100"/>
        <v>0.44914297925156227</v>
      </c>
      <c r="M605" s="75">
        <f>0.0526*F605*Observaciones!$F604^1.218</f>
        <v>0</v>
      </c>
      <c r="N605" s="75">
        <f>M605*Constantes!$D$35</f>
        <v>0</v>
      </c>
      <c r="O605" s="75">
        <f t="shared" si="101"/>
        <v>0</v>
      </c>
      <c r="P605" s="15"/>
      <c r="Q605" s="74">
        <v>599</v>
      </c>
      <c r="R605" s="140">
        <f>ETo!$I604*((1-Constantes!$E$19)*ETo!$K604+ETo!$L604)</f>
        <v>2.0414136235577747</v>
      </c>
      <c r="S605" s="75">
        <f>MIN(R605*Constantes!$E$17,0.8*(AB604+Observaciones!$F604-Y605-AA605-Constantes!$D$14))</f>
        <v>-1.0659256408018791E-2</v>
      </c>
      <c r="T605" s="75">
        <f>IF(Observaciones!$F604&gt;0.05*Constantes!$E$18,((Observaciones!$F604-0.05*Constantes!$E$18)^2)/(Observaciones!$F604+0.95*Constantes!$E$18),0)</f>
        <v>0</v>
      </c>
      <c r="U605" s="75">
        <f>(T605*Escenarios!$E$9*10000)/1000</f>
        <v>0</v>
      </c>
      <c r="V605" s="75">
        <f>(Observaciones!$F604*Constantes!$E$28)/1000</f>
        <v>0</v>
      </c>
      <c r="W605" s="75">
        <f>(R605*Constantes!$E$28)/1000</f>
        <v>8.1656544942310987</v>
      </c>
      <c r="X605" s="75">
        <f t="shared" si="102"/>
        <v>0</v>
      </c>
      <c r="Y605" s="75">
        <f>IF(X605&gt;Constantes!$E$29,1000*((X605-Constantes!$E$29)/(Escenarios!$E$9*10000)),0)</f>
        <v>0</v>
      </c>
      <c r="Z605" s="75">
        <f>W605*1000/Escenarios!$E$9/10000+S605</f>
        <v>5.6720525804434055E-3</v>
      </c>
      <c r="AA605" s="75">
        <f>MAX(0,AB604+Observaciones!$F604-Y605-Constantes!$D$13)</f>
        <v>0</v>
      </c>
      <c r="AB605" s="75">
        <f>AB604+Observaciones!$F604-Y605-Z605-AA605-AC604</f>
        <v>7.4810038769095328</v>
      </c>
      <c r="AC605" s="75">
        <f>MAX(0,(AB605-Constantes!$D$14)*(1-EXP(-Constantes!$D$22)))</f>
        <v>0</v>
      </c>
      <c r="AD605" s="75">
        <f t="shared" si="103"/>
        <v>144.36807863248771</v>
      </c>
      <c r="AE605" s="75">
        <f>MAX(0,(AD605-Constantes!$D$13)*(1-EXP(-Constantes!$D$23)))</f>
        <v>0.47916031967795947</v>
      </c>
      <c r="AF605" s="75">
        <f t="shared" si="104"/>
        <v>0.47916031967795947</v>
      </c>
      <c r="AG605" s="75">
        <f>0.0526*Y605*Observaciones!$F604^1.218</f>
        <v>0</v>
      </c>
      <c r="AH605" s="75">
        <f>AG605*Constantes!$E$35</f>
        <v>0</v>
      </c>
      <c r="AI605" s="75">
        <f t="shared" si="105"/>
        <v>0</v>
      </c>
      <c r="AJ605" s="15"/>
      <c r="AK605" s="74">
        <v>599</v>
      </c>
      <c r="AL605" s="140">
        <f>ETo!$I604*((1-Constantes!$F$19)*ETo!$K604+ETo!$L604)</f>
        <v>1.9920249901202183</v>
      </c>
      <c r="AM605" s="75">
        <f>MIN(AL605*Constantes!$F$17,0.8*(AV604+Observaciones!$F604-AS605-AU605-Constantes!$D$14))</f>
        <v>1.2216458277087838E-3</v>
      </c>
      <c r="AN605" s="75">
        <f>IF(Observaciones!$F604&gt;0.05*Constantes!$F$18,((Observaciones!$F604-0.05*Constantes!$F$18)^2)/(Observaciones!$F604+0.95*Constantes!$F$18),0)</f>
        <v>0</v>
      </c>
      <c r="AO605" s="75">
        <f>(AN605*Escenarios!$F$9*10000)/1000</f>
        <v>0</v>
      </c>
      <c r="AP605" s="75">
        <f>(Observaciones!$F604*Constantes!$F$28)/1000</f>
        <v>0</v>
      </c>
      <c r="AQ605" s="75">
        <f>(AL605*Constantes!$F$28)/1000</f>
        <v>1.9920249901202183</v>
      </c>
      <c r="AR605" s="75">
        <f t="shared" si="106"/>
        <v>0</v>
      </c>
      <c r="AS605" s="75">
        <f>IF(AR605&gt;Constantes!$F$29,1000*((AR605-Constantes!$F$29)/(Escenarios!$F$9*10000)),0)</f>
        <v>0</v>
      </c>
      <c r="AT605" s="75">
        <f>AQ605*1000/Escenarios!$F$9/10000+AM605</f>
        <v>5.2056958079492203E-3</v>
      </c>
      <c r="AU605" s="75">
        <f>MAX(0,AV604+Observaciones!$F604-AS605-Constantes!$D$13)</f>
        <v>0</v>
      </c>
      <c r="AV605" s="75">
        <f>AV604+Observaciones!$F604-AS605-AT605-AU605-AW604</f>
        <v>7.4963003380277939</v>
      </c>
      <c r="AW605" s="75">
        <f>MAX(0,(AV605-Constantes!$D$14)*(1-EXP(-Constantes!$D$22)))</f>
        <v>0</v>
      </c>
      <c r="AX605" s="75">
        <f t="shared" si="107"/>
        <v>145.36124508967566</v>
      </c>
      <c r="AY605" s="75">
        <f>MAX(0,(AX605-Constantes!$D$13)*(1-EXP(-Constantes!$D$23)))</f>
        <v>0.48602062151276809</v>
      </c>
      <c r="AZ605" s="75">
        <f t="shared" si="108"/>
        <v>0.48602062151276809</v>
      </c>
      <c r="BA605" s="75">
        <f>0.0526*AS605*Observaciones!$F604^1.218</f>
        <v>0</v>
      </c>
      <c r="BB605" s="75">
        <f>BA605*Constantes!$F$35</f>
        <v>0</v>
      </c>
      <c r="BC605" s="75">
        <f t="shared" si="109"/>
        <v>0</v>
      </c>
      <c r="BD605" s="15"/>
      <c r="BE605" s="74">
        <v>599</v>
      </c>
      <c r="BF605" s="75">
        <f>0.0526*Observaciones!$F604^2.218</f>
        <v>0</v>
      </c>
      <c r="BG605" s="75">
        <f>IF(Observaciones!$F604&gt;0.05*$BK$7,((Observaciones!$F604-0.05*$BK$7)^2)/(Observaciones!$F604+0.95*$BK$7),0)</f>
        <v>0</v>
      </c>
      <c r="BH605" s="75">
        <f>0.0526*BG605*Observaciones!$F604^1.218</f>
        <v>0</v>
      </c>
      <c r="BI605" s="28"/>
      <c r="BJ605" s="28"/>
      <c r="BK605" s="103"/>
      <c r="BL605" s="38"/>
    </row>
    <row r="606" spans="2:64" s="2" customFormat="1">
      <c r="B606" s="37"/>
      <c r="C606" s="74">
        <v>600</v>
      </c>
      <c r="D606" s="140">
        <f>ETo!$I605*((1-Constantes!$D$19)*ETo!$K605+ETo!$L605)</f>
        <v>1.9631533424187086</v>
      </c>
      <c r="E606" s="75">
        <f>MIN(D606*Constantes!$D$17,0.8*(H605+Observaciones!$F605-F606-G606-Constantes!$D$14))</f>
        <v>8.6753301750590599E-4</v>
      </c>
      <c r="F606" s="75">
        <f>IF(Observaciones!$F605&gt;0.05*Constantes!$D$18,((Observaciones!$F605-0.05*Constantes!$D$18)^2)/(Observaciones!$F605+0.95*Constantes!$D$18),0)</f>
        <v>0</v>
      </c>
      <c r="G606" s="75">
        <f>MAX(0,H605+Observaciones!$F605-F606-Constantes!$D$13)</f>
        <v>0</v>
      </c>
      <c r="H606" s="75">
        <f>H605+Observaciones!$F605-F606-E606-G606-I605</f>
        <v>7.5002019537751092</v>
      </c>
      <c r="I606" s="75">
        <f>MAX(0,(H606-Constantes!$D$14)*(1-EXP(-Constantes!$D$22)))</f>
        <v>2.7803573006104691E-6</v>
      </c>
      <c r="J606" s="75">
        <f t="shared" si="99"/>
        <v>139.57117641450301</v>
      </c>
      <c r="K606" s="75">
        <f>MAX(0,(J606-Constantes!$D$13)*(1-EXP(-Constantes!$D$23)))</f>
        <v>0.44602569571913769</v>
      </c>
      <c r="L606" s="75">
        <f t="shared" si="100"/>
        <v>0.44602847607643831</v>
      </c>
      <c r="M606" s="75">
        <f>0.0526*F606*Observaciones!$F605^1.218</f>
        <v>0</v>
      </c>
      <c r="N606" s="75">
        <f>M606*Constantes!$D$35</f>
        <v>0</v>
      </c>
      <c r="O606" s="75">
        <f t="shared" si="101"/>
        <v>0</v>
      </c>
      <c r="P606" s="15"/>
      <c r="Q606" s="74">
        <v>600</v>
      </c>
      <c r="R606" s="140">
        <f>ETo!$I605*((1-Constantes!$E$19)*ETo!$K605+ETo!$L605)</f>
        <v>1.9631533424187086</v>
      </c>
      <c r="S606" s="75">
        <f>MIN(R606*Constantes!$E$17,0.8*(AB605+Observaciones!$F605-Y606-AA606-Constantes!$D$14))</f>
        <v>-1.5196898472373732E-2</v>
      </c>
      <c r="T606" s="75">
        <f>IF(Observaciones!$F605&gt;0.05*Constantes!$E$18,((Observaciones!$F605-0.05*Constantes!$E$18)^2)/(Observaciones!$F605+0.95*Constantes!$E$18),0)</f>
        <v>0</v>
      </c>
      <c r="U606" s="75">
        <f>(T606*Escenarios!$E$9*10000)/1000</f>
        <v>0</v>
      </c>
      <c r="V606" s="75">
        <f>(Observaciones!$F605*Constantes!$E$28)/1000</f>
        <v>0</v>
      </c>
      <c r="W606" s="75">
        <f>(R606*Constantes!$E$28)/1000</f>
        <v>7.8526133696748346</v>
      </c>
      <c r="X606" s="75">
        <f t="shared" si="102"/>
        <v>0</v>
      </c>
      <c r="Y606" s="75">
        <f>IF(X606&gt;Constantes!$E$29,1000*((X606-Constantes!$E$29)/(Escenarios!$E$9*10000)),0)</f>
        <v>0</v>
      </c>
      <c r="Z606" s="75">
        <f>W606*1000/Escenarios!$E$9/10000+S606</f>
        <v>5.0832826697593501E-4</v>
      </c>
      <c r="AA606" s="75">
        <f>MAX(0,AB605+Observaciones!$F605-Y606-Constantes!$D$13)</f>
        <v>0</v>
      </c>
      <c r="AB606" s="75">
        <f>AB605+Observaciones!$F605-Y606-Z606-AA606-AC605</f>
        <v>7.4804955486425566</v>
      </c>
      <c r="AC606" s="75">
        <f>MAX(0,(AB606-Constantes!$D$14)*(1-EXP(-Constantes!$D$22)))</f>
        <v>0</v>
      </c>
      <c r="AD606" s="75">
        <f t="shared" si="103"/>
        <v>143.88891831280975</v>
      </c>
      <c r="AE606" s="75">
        <f>MAX(0,(AD606-Constantes!$D$13)*(1-EXP(-Constantes!$D$23)))</f>
        <v>0.47585051758339264</v>
      </c>
      <c r="AF606" s="75">
        <f t="shared" si="104"/>
        <v>0.47585051758339264</v>
      </c>
      <c r="AG606" s="75">
        <f>0.0526*Y606*Observaciones!$F605^1.218</f>
        <v>0</v>
      </c>
      <c r="AH606" s="75">
        <f>AG606*Constantes!$E$35</f>
        <v>0</v>
      </c>
      <c r="AI606" s="75">
        <f t="shared" si="105"/>
        <v>0</v>
      </c>
      <c r="AJ606" s="15"/>
      <c r="AK606" s="74">
        <v>600</v>
      </c>
      <c r="AL606" s="140">
        <f>ETo!$I605*((1-Constantes!$F$19)*ETo!$K605+ETo!$L605)</f>
        <v>1.9154388212721332</v>
      </c>
      <c r="AM606" s="75">
        <f>MIN(AL606*Constantes!$F$17,0.8*(AV605+Observaciones!$F605-AS606-AU606-Constantes!$D$14))</f>
        <v>-2.9597295777648472E-3</v>
      </c>
      <c r="AN606" s="75">
        <f>IF(Observaciones!$F605&gt;0.05*Constantes!$F$18,((Observaciones!$F605-0.05*Constantes!$F$18)^2)/(Observaciones!$F605+0.95*Constantes!$F$18),0)</f>
        <v>0</v>
      </c>
      <c r="AO606" s="75">
        <f>(AN606*Escenarios!$F$9*10000)/1000</f>
        <v>0</v>
      </c>
      <c r="AP606" s="75">
        <f>(Observaciones!$F605*Constantes!$F$28)/1000</f>
        <v>0</v>
      </c>
      <c r="AQ606" s="75">
        <f>(AL606*Constantes!$F$28)/1000</f>
        <v>1.9154388212721332</v>
      </c>
      <c r="AR606" s="75">
        <f t="shared" si="106"/>
        <v>0</v>
      </c>
      <c r="AS606" s="75">
        <f>IF(AR606&gt;Constantes!$F$29,1000*((AR606-Constantes!$F$29)/(Escenarios!$F$9*10000)),0)</f>
        <v>0</v>
      </c>
      <c r="AT606" s="75">
        <f>AQ606*1000/Escenarios!$F$9/10000+AM606</f>
        <v>8.7114806477941878E-4</v>
      </c>
      <c r="AU606" s="75">
        <f>MAX(0,AV605+Observaciones!$F605-AS606-Constantes!$D$13)</f>
        <v>0</v>
      </c>
      <c r="AV606" s="75">
        <f>AV605+Observaciones!$F605-AS606-AT606-AU606-AW605</f>
        <v>7.4954291899630148</v>
      </c>
      <c r="AW606" s="75">
        <f>MAX(0,(AV606-Constantes!$D$14)*(1-EXP(-Constantes!$D$22)))</f>
        <v>0</v>
      </c>
      <c r="AX606" s="75">
        <f t="shared" si="107"/>
        <v>144.87522446816288</v>
      </c>
      <c r="AY606" s="75">
        <f>MAX(0,(AX606-Constantes!$D$13)*(1-EXP(-Constantes!$D$23)))</f>
        <v>0.48266343185197397</v>
      </c>
      <c r="AZ606" s="75">
        <f t="shared" si="108"/>
        <v>0.48266343185197397</v>
      </c>
      <c r="BA606" s="75">
        <f>0.0526*AS606*Observaciones!$F605^1.218</f>
        <v>0</v>
      </c>
      <c r="BB606" s="75">
        <f>BA606*Constantes!$F$35</f>
        <v>0</v>
      </c>
      <c r="BC606" s="75">
        <f t="shared" si="109"/>
        <v>0</v>
      </c>
      <c r="BD606" s="15"/>
      <c r="BE606" s="74">
        <v>600</v>
      </c>
      <c r="BF606" s="75">
        <f>0.0526*Observaciones!$F605^2.218</f>
        <v>0</v>
      </c>
      <c r="BG606" s="75">
        <f>IF(Observaciones!$F605&gt;0.05*$BK$7,((Observaciones!$F605-0.05*$BK$7)^2)/(Observaciones!$F605+0.95*$BK$7),0)</f>
        <v>0</v>
      </c>
      <c r="BH606" s="75">
        <f>0.0526*BG606*Observaciones!$F605^1.218</f>
        <v>0</v>
      </c>
      <c r="BI606" s="28"/>
      <c r="BJ606" s="28"/>
      <c r="BK606" s="103"/>
      <c r="BL606" s="38"/>
    </row>
    <row r="607" spans="2:64" s="2" customFormat="1">
      <c r="B607" s="37"/>
      <c r="C607" s="74">
        <v>601</v>
      </c>
      <c r="D607" s="140">
        <f>ETo!$I606*((1-Constantes!$D$19)*ETo!$K606+ETo!$L606)</f>
        <v>1.9870113238731952</v>
      </c>
      <c r="E607" s="75">
        <f>MIN(D607*Constantes!$D$17,0.8*(H606+Observaciones!$F606-F607-G607-Constantes!$D$14))</f>
        <v>1.6156302008738522E-4</v>
      </c>
      <c r="F607" s="75">
        <f>IF(Observaciones!$F606&gt;0.05*Constantes!$D$18,((Observaciones!$F606-0.05*Constantes!$D$18)^2)/(Observaciones!$F606+0.95*Constantes!$D$18),0)</f>
        <v>0</v>
      </c>
      <c r="G607" s="75">
        <f>MAX(0,H606+Observaciones!$F606-F607-Constantes!$D$13)</f>
        <v>0</v>
      </c>
      <c r="H607" s="75">
        <f>H606+Observaciones!$F606-F607-E607-G607-I606</f>
        <v>7.5000376103977207</v>
      </c>
      <c r="I607" s="75">
        <f>MAX(0,(H607-Constantes!$D$14)*(1-EXP(-Constantes!$D$22)))</f>
        <v>5.1779345954255301E-7</v>
      </c>
      <c r="J607" s="75">
        <f t="shared" si="99"/>
        <v>139.12515071878389</v>
      </c>
      <c r="K607" s="75">
        <f>MAX(0,(J607-Constantes!$D$13)*(1-EXP(-Constantes!$D$23)))</f>
        <v>0.44294477119075859</v>
      </c>
      <c r="L607" s="75">
        <f t="shared" si="100"/>
        <v>0.44294528898421814</v>
      </c>
      <c r="M607" s="75">
        <f>0.0526*F607*Observaciones!$F606^1.218</f>
        <v>0</v>
      </c>
      <c r="N607" s="75">
        <f>M607*Constantes!$D$35</f>
        <v>0</v>
      </c>
      <c r="O607" s="75">
        <f t="shared" si="101"/>
        <v>0</v>
      </c>
      <c r="P607" s="15"/>
      <c r="Q607" s="74">
        <v>601</v>
      </c>
      <c r="R607" s="140">
        <f>ETo!$I606*((1-Constantes!$E$19)*ETo!$K606+ETo!$L606)</f>
        <v>1.9870113238731952</v>
      </c>
      <c r="S607" s="75">
        <f>MIN(R607*Constantes!$E$17,0.8*(AB606+Observaciones!$F606-Y607-AA607-Constantes!$D$14))</f>
        <v>-1.5603561085954711E-2</v>
      </c>
      <c r="T607" s="75">
        <f>IF(Observaciones!$F606&gt;0.05*Constantes!$E$18,((Observaciones!$F606-0.05*Constantes!$E$18)^2)/(Observaciones!$F606+0.95*Constantes!$E$18),0)</f>
        <v>0</v>
      </c>
      <c r="U607" s="75">
        <f>(T607*Escenarios!$E$9*10000)/1000</f>
        <v>0</v>
      </c>
      <c r="V607" s="75">
        <f>(Observaciones!$F606*Constantes!$E$28)/1000</f>
        <v>0</v>
      </c>
      <c r="W607" s="75">
        <f>(R607*Constantes!$E$28)/1000</f>
        <v>7.9480452954927809</v>
      </c>
      <c r="X607" s="75">
        <f t="shared" si="102"/>
        <v>0</v>
      </c>
      <c r="Y607" s="75">
        <f>IF(X607&gt;Constantes!$E$29,1000*((X607-Constantes!$E$29)/(Escenarios!$E$9*10000)),0)</f>
        <v>0</v>
      </c>
      <c r="Z607" s="75">
        <f>W607*1000/Escenarios!$E$9/10000+S607</f>
        <v>2.9252950503085018E-4</v>
      </c>
      <c r="AA607" s="75">
        <f>MAX(0,AB606+Observaciones!$F606-Y607-Constantes!$D$13)</f>
        <v>0</v>
      </c>
      <c r="AB607" s="75">
        <f>AB606+Observaciones!$F606-Y607-Z607-AA607-AC606</f>
        <v>7.4802030191375257</v>
      </c>
      <c r="AC607" s="75">
        <f>MAX(0,(AB607-Constantes!$D$14)*(1-EXP(-Constantes!$D$22)))</f>
        <v>0</v>
      </c>
      <c r="AD607" s="75">
        <f t="shared" si="103"/>
        <v>143.41306779522637</v>
      </c>
      <c r="AE607" s="75">
        <f>MAX(0,(AD607-Constantes!$D$13)*(1-EXP(-Constantes!$D$23)))</f>
        <v>0.47256357796189663</v>
      </c>
      <c r="AF607" s="75">
        <f t="shared" si="104"/>
        <v>0.47256357796189663</v>
      </c>
      <c r="AG607" s="75">
        <f>0.0526*Y607*Observaciones!$F606^1.218</f>
        <v>0</v>
      </c>
      <c r="AH607" s="75">
        <f>AG607*Constantes!$E$35</f>
        <v>0</v>
      </c>
      <c r="AI607" s="75">
        <f t="shared" si="105"/>
        <v>0</v>
      </c>
      <c r="AJ607" s="15"/>
      <c r="AK607" s="74">
        <v>601</v>
      </c>
      <c r="AL607" s="140">
        <f>ETo!$I606*((1-Constantes!$F$19)*ETo!$K606+ETo!$L606)</f>
        <v>1.9388383228121446</v>
      </c>
      <c r="AM607" s="75">
        <f>MIN(AL607*Constantes!$F$17,0.8*(AV606+Observaciones!$F606-AS607-AU607-Constantes!$D$14))</f>
        <v>-3.6566480295881832E-3</v>
      </c>
      <c r="AN607" s="75">
        <f>IF(Observaciones!$F606&gt;0.05*Constantes!$F$18,((Observaciones!$F606-0.05*Constantes!$F$18)^2)/(Observaciones!$F606+0.95*Constantes!$F$18),0)</f>
        <v>0</v>
      </c>
      <c r="AO607" s="75">
        <f>(AN607*Escenarios!$F$9*10000)/1000</f>
        <v>0</v>
      </c>
      <c r="AP607" s="75">
        <f>(Observaciones!$F606*Constantes!$F$28)/1000</f>
        <v>0</v>
      </c>
      <c r="AQ607" s="75">
        <f>(AL607*Constantes!$F$28)/1000</f>
        <v>1.9388383228121446</v>
      </c>
      <c r="AR607" s="75">
        <f t="shared" si="106"/>
        <v>0</v>
      </c>
      <c r="AS607" s="75">
        <f>IF(AR607&gt;Constantes!$F$29,1000*((AR607-Constantes!$F$29)/(Escenarios!$F$9*10000)),0)</f>
        <v>0</v>
      </c>
      <c r="AT607" s="75">
        <f>AQ607*1000/Escenarios!$F$9/10000+AM607</f>
        <v>2.2102861603610652E-4</v>
      </c>
      <c r="AU607" s="75">
        <f>MAX(0,AV606+Observaciones!$F606-AS607-Constantes!$D$13)</f>
        <v>0</v>
      </c>
      <c r="AV607" s="75">
        <f>AV606+Observaciones!$F606-AS607-AT607-AU607-AW606</f>
        <v>7.4952081613469783</v>
      </c>
      <c r="AW607" s="75">
        <f>MAX(0,(AV607-Constantes!$D$14)*(1-EXP(-Constantes!$D$22)))</f>
        <v>0</v>
      </c>
      <c r="AX607" s="75">
        <f t="shared" si="107"/>
        <v>144.39256103631092</v>
      </c>
      <c r="AY607" s="75">
        <f>MAX(0,(AX607-Constantes!$D$13)*(1-EXP(-Constantes!$D$23)))</f>
        <v>0.47932943199408062</v>
      </c>
      <c r="AZ607" s="75">
        <f t="shared" si="108"/>
        <v>0.47932943199408062</v>
      </c>
      <c r="BA607" s="75">
        <f>0.0526*AS607*Observaciones!$F606^1.218</f>
        <v>0</v>
      </c>
      <c r="BB607" s="75">
        <f>BA607*Constantes!$F$35</f>
        <v>0</v>
      </c>
      <c r="BC607" s="75">
        <f t="shared" si="109"/>
        <v>0</v>
      </c>
      <c r="BD607" s="15"/>
      <c r="BE607" s="74">
        <v>601</v>
      </c>
      <c r="BF607" s="75">
        <f>0.0526*Observaciones!$F606^2.218</f>
        <v>0</v>
      </c>
      <c r="BG607" s="75">
        <f>IF(Observaciones!$F606&gt;0.05*$BK$7,((Observaciones!$F606-0.05*$BK$7)^2)/(Observaciones!$F606+0.95*$BK$7),0)</f>
        <v>0</v>
      </c>
      <c r="BH607" s="75">
        <f>0.0526*BG607*Observaciones!$F606^1.218</f>
        <v>0</v>
      </c>
      <c r="BI607" s="28"/>
      <c r="BJ607" s="28"/>
      <c r="BK607" s="103"/>
      <c r="BL607" s="38"/>
    </row>
    <row r="608" spans="2:64" s="2" customFormat="1">
      <c r="B608" s="37"/>
      <c r="C608" s="74">
        <v>602</v>
      </c>
      <c r="D608" s="140">
        <f>ETo!$I607*((1-Constantes!$D$19)*ETo!$K607+ETo!$L607)</f>
        <v>1.871268638309006</v>
      </c>
      <c r="E608" s="75">
        <f>MIN(D608*Constantes!$D$17,0.8*(H607+Observaciones!$F607-F608-G608-Constantes!$D$14))</f>
        <v>3.0088318176524353E-5</v>
      </c>
      <c r="F608" s="75">
        <f>IF(Observaciones!$F607&gt;0.05*Constantes!$D$18,((Observaciones!$F607-0.05*Constantes!$D$18)^2)/(Observaciones!$F607+0.95*Constantes!$D$18),0)</f>
        <v>0</v>
      </c>
      <c r="G608" s="75">
        <f>MAX(0,H607+Observaciones!$F607-F608-Constantes!$D$13)</f>
        <v>0</v>
      </c>
      <c r="H608" s="75">
        <f>H607+Observaciones!$F607-F608-E608-G608-I607</f>
        <v>7.5000070042860845</v>
      </c>
      <c r="I608" s="75">
        <f>MAX(0,(H608-Constantes!$D$14)*(1-EXP(-Constantes!$D$22)))</f>
        <v>9.6430076337903288E-8</v>
      </c>
      <c r="J608" s="75">
        <f t="shared" si="99"/>
        <v>138.68220594759313</v>
      </c>
      <c r="K608" s="75">
        <f>MAX(0,(J608-Constantes!$D$13)*(1-EXP(-Constantes!$D$23)))</f>
        <v>0.43988512816261738</v>
      </c>
      <c r="L608" s="75">
        <f t="shared" si="100"/>
        <v>0.43988522459269369</v>
      </c>
      <c r="M608" s="75">
        <f>0.0526*F608*Observaciones!$F607^1.218</f>
        <v>0</v>
      </c>
      <c r="N608" s="75">
        <f>M608*Constantes!$D$35</f>
        <v>0</v>
      </c>
      <c r="O608" s="75">
        <f t="shared" si="101"/>
        <v>0</v>
      </c>
      <c r="P608" s="15"/>
      <c r="Q608" s="74">
        <v>602</v>
      </c>
      <c r="R608" s="140">
        <f>ETo!$I607*((1-Constantes!$E$19)*ETo!$K607+ETo!$L607)</f>
        <v>1.871268638309006</v>
      </c>
      <c r="S608" s="75">
        <f>MIN(R608*Constantes!$E$17,0.8*(AB607+Observaciones!$F607-Y608-AA608-Constantes!$D$14))</f>
        <v>-1.5837584689979423E-2</v>
      </c>
      <c r="T608" s="75">
        <f>IF(Observaciones!$F607&gt;0.05*Constantes!$E$18,((Observaciones!$F607-0.05*Constantes!$E$18)^2)/(Observaciones!$F607+0.95*Constantes!$E$18),0)</f>
        <v>0</v>
      </c>
      <c r="U608" s="75">
        <f>(T608*Escenarios!$E$9*10000)/1000</f>
        <v>0</v>
      </c>
      <c r="V608" s="75">
        <f>(Observaciones!$F607*Constantes!$E$28)/1000</f>
        <v>0</v>
      </c>
      <c r="W608" s="75">
        <f>(R608*Constantes!$E$28)/1000</f>
        <v>7.4850745532360241</v>
      </c>
      <c r="X608" s="75">
        <f t="shared" si="102"/>
        <v>0</v>
      </c>
      <c r="Y608" s="75">
        <f>IF(X608&gt;Constantes!$E$29,1000*((X608-Constantes!$E$29)/(Escenarios!$E$9*10000)),0)</f>
        <v>0</v>
      </c>
      <c r="Z608" s="75">
        <f>W608*1000/Escenarios!$E$9/10000+S608</f>
        <v>-8.6743558350737583E-4</v>
      </c>
      <c r="AA608" s="75">
        <f>MAX(0,AB607+Observaciones!$F607-Y608-Constantes!$D$13)</f>
        <v>0</v>
      </c>
      <c r="AB608" s="75">
        <f>AB607+Observaciones!$F607-Y608-Z608-AA608-AC607</f>
        <v>7.4810704547210332</v>
      </c>
      <c r="AC608" s="75">
        <f>MAX(0,(AB608-Constantes!$D$14)*(1-EXP(-Constantes!$D$22)))</f>
        <v>0</v>
      </c>
      <c r="AD608" s="75">
        <f t="shared" si="103"/>
        <v>142.94050421726448</v>
      </c>
      <c r="AE608" s="75">
        <f>MAX(0,(AD608-Constantes!$D$13)*(1-EXP(-Constantes!$D$23)))</f>
        <v>0.46929934289083419</v>
      </c>
      <c r="AF608" s="75">
        <f t="shared" si="104"/>
        <v>0.46929934289083419</v>
      </c>
      <c r="AG608" s="75">
        <f>0.0526*Y608*Observaciones!$F607^1.218</f>
        <v>0</v>
      </c>
      <c r="AH608" s="75">
        <f>AG608*Constantes!$E$35</f>
        <v>0</v>
      </c>
      <c r="AI608" s="75">
        <f t="shared" si="105"/>
        <v>0</v>
      </c>
      <c r="AJ608" s="15"/>
      <c r="AK608" s="74">
        <v>602</v>
      </c>
      <c r="AL608" s="140">
        <f>ETo!$I607*((1-Constantes!$F$19)*ETo!$K607+ETo!$L607)</f>
        <v>1.8257155659154289</v>
      </c>
      <c r="AM608" s="75">
        <f>MIN(AL608*Constantes!$F$17,0.8*(AV607+Observaciones!$F607-AS608-AU608-Constantes!$D$14))</f>
        <v>-3.8334709224173481E-3</v>
      </c>
      <c r="AN608" s="75">
        <f>IF(Observaciones!$F607&gt;0.05*Constantes!$F$18,((Observaciones!$F607-0.05*Constantes!$F$18)^2)/(Observaciones!$F607+0.95*Constantes!$F$18),0)</f>
        <v>0</v>
      </c>
      <c r="AO608" s="75">
        <f>(AN608*Escenarios!$F$9*10000)/1000</f>
        <v>0</v>
      </c>
      <c r="AP608" s="75">
        <f>(Observaciones!$F607*Constantes!$F$28)/1000</f>
        <v>0</v>
      </c>
      <c r="AQ608" s="75">
        <f>(AL608*Constantes!$F$28)/1000</f>
        <v>1.8257155659154289</v>
      </c>
      <c r="AR608" s="75">
        <f t="shared" si="106"/>
        <v>0</v>
      </c>
      <c r="AS608" s="75">
        <f>IF(AR608&gt;Constantes!$F$29,1000*((AR608-Constantes!$F$29)/(Escenarios!$F$9*10000)),0)</f>
        <v>0</v>
      </c>
      <c r="AT608" s="75">
        <f>AQ608*1000/Escenarios!$F$9/10000+AM608</f>
        <v>-1.820397905864901E-4</v>
      </c>
      <c r="AU608" s="75">
        <f>MAX(0,AV607+Observaciones!$F607-AS608-Constantes!$D$13)</f>
        <v>0</v>
      </c>
      <c r="AV608" s="75">
        <f>AV607+Observaciones!$F607-AS608-AT608-AU608-AW607</f>
        <v>7.4953902011375648</v>
      </c>
      <c r="AW608" s="75">
        <f>MAX(0,(AV608-Constantes!$D$14)*(1-EXP(-Constantes!$D$22)))</f>
        <v>0</v>
      </c>
      <c r="AX608" s="75">
        <f t="shared" si="107"/>
        <v>143.91323160431685</v>
      </c>
      <c r="AY608" s="75">
        <f>MAX(0,(AX608-Constantes!$D$13)*(1-EXP(-Constantes!$D$23)))</f>
        <v>0.47601846175541862</v>
      </c>
      <c r="AZ608" s="75">
        <f t="shared" si="108"/>
        <v>0.47601846175541862</v>
      </c>
      <c r="BA608" s="75">
        <f>0.0526*AS608*Observaciones!$F607^1.218</f>
        <v>0</v>
      </c>
      <c r="BB608" s="75">
        <f>BA608*Constantes!$F$35</f>
        <v>0</v>
      </c>
      <c r="BC608" s="75">
        <f t="shared" si="109"/>
        <v>0</v>
      </c>
      <c r="BD608" s="15"/>
      <c r="BE608" s="74">
        <v>602</v>
      </c>
      <c r="BF608" s="75">
        <f>0.0526*Observaciones!$F607^2.218</f>
        <v>0</v>
      </c>
      <c r="BG608" s="75">
        <f>IF(Observaciones!$F607&gt;0.05*$BK$7,((Observaciones!$F607-0.05*$BK$7)^2)/(Observaciones!$F607+0.95*$BK$7),0)</f>
        <v>0</v>
      </c>
      <c r="BH608" s="75">
        <f>0.0526*BG608*Observaciones!$F607^1.218</f>
        <v>0</v>
      </c>
      <c r="BI608" s="28"/>
      <c r="BJ608" s="28"/>
      <c r="BK608" s="103"/>
      <c r="BL608" s="38"/>
    </row>
    <row r="609" spans="2:64" s="2" customFormat="1">
      <c r="B609" s="37"/>
      <c r="C609" s="74">
        <v>603</v>
      </c>
      <c r="D609" s="140">
        <f>ETo!$I608*((1-Constantes!$D$19)*ETo!$K608+ETo!$L608)</f>
        <v>1.9690065171651843</v>
      </c>
      <c r="E609" s="75">
        <f>MIN(D609*Constantes!$D$17,0.8*(H608+Observaciones!$F608-F609-G609-Constantes!$D$14))</f>
        <v>5.6034288675732569E-6</v>
      </c>
      <c r="F609" s="75">
        <f>IF(Observaciones!$F608&gt;0.05*Constantes!$D$18,((Observaciones!$F608-0.05*Constantes!$D$18)^2)/(Observaciones!$F608+0.95*Constantes!$D$18),0)</f>
        <v>0</v>
      </c>
      <c r="G609" s="75">
        <f>MAX(0,H608+Observaciones!$F608-F609-Constantes!$D$13)</f>
        <v>0</v>
      </c>
      <c r="H609" s="75">
        <f>H608+Observaciones!$F608-F609-E609-G609-I608</f>
        <v>7.5000013044271405</v>
      </c>
      <c r="I609" s="75">
        <f>MAX(0,(H609-Constantes!$D$14)*(1-EXP(-Constantes!$D$22)))</f>
        <v>1.7958433910489063E-8</v>
      </c>
      <c r="J609" s="75">
        <f t="shared" si="99"/>
        <v>138.24232081943052</v>
      </c>
      <c r="K609" s="75">
        <f>MAX(0,(J609-Constantes!$D$13)*(1-EXP(-Constantes!$D$23)))</f>
        <v>0.43684661963265409</v>
      </c>
      <c r="L609" s="75">
        <f t="shared" si="100"/>
        <v>0.43684663759108799</v>
      </c>
      <c r="M609" s="75">
        <f>0.0526*F609*Observaciones!$F608^1.218</f>
        <v>0</v>
      </c>
      <c r="N609" s="75">
        <f>M609*Constantes!$D$35</f>
        <v>0</v>
      </c>
      <c r="O609" s="75">
        <f t="shared" si="101"/>
        <v>0</v>
      </c>
      <c r="P609" s="15"/>
      <c r="Q609" s="74">
        <v>603</v>
      </c>
      <c r="R609" s="140">
        <f>ETo!$I608*((1-Constantes!$E$19)*ETo!$K608+ETo!$L608)</f>
        <v>1.9690065171651843</v>
      </c>
      <c r="S609" s="75">
        <f>MIN(R609*Constantes!$E$17,0.8*(AB608+Observaciones!$F608-Y609-AA609-Constantes!$D$14))</f>
        <v>-1.5143636223173475E-2</v>
      </c>
      <c r="T609" s="75">
        <f>IF(Observaciones!$F608&gt;0.05*Constantes!$E$18,((Observaciones!$F608-0.05*Constantes!$E$18)^2)/(Observaciones!$F608+0.95*Constantes!$E$18),0)</f>
        <v>0</v>
      </c>
      <c r="U609" s="75">
        <f>(T609*Escenarios!$E$9*10000)/1000</f>
        <v>0</v>
      </c>
      <c r="V609" s="75">
        <f>(Observaciones!$F608*Constantes!$E$28)/1000</f>
        <v>0</v>
      </c>
      <c r="W609" s="75">
        <f>(R609*Constantes!$E$28)/1000</f>
        <v>7.8760260686607371</v>
      </c>
      <c r="X609" s="75">
        <f t="shared" si="102"/>
        <v>0</v>
      </c>
      <c r="Y609" s="75">
        <f>IF(X609&gt;Constantes!$E$29,1000*((X609-Constantes!$E$29)/(Escenarios!$E$9*10000)),0)</f>
        <v>0</v>
      </c>
      <c r="Z609" s="75">
        <f>W609*1000/Escenarios!$E$9/10000+S609</f>
        <v>6.0841591414799792E-4</v>
      </c>
      <c r="AA609" s="75">
        <f>MAX(0,AB608+Observaciones!$F608-Y609-Constantes!$D$13)</f>
        <v>0</v>
      </c>
      <c r="AB609" s="75">
        <f>AB608+Observaciones!$F608-Y609-Z609-AA609-AC608</f>
        <v>7.480462038806885</v>
      </c>
      <c r="AC609" s="75">
        <f>MAX(0,(AB609-Constantes!$D$14)*(1-EXP(-Constantes!$D$22)))</f>
        <v>0</v>
      </c>
      <c r="AD609" s="75">
        <f t="shared" si="103"/>
        <v>142.47120487437365</v>
      </c>
      <c r="AE609" s="75">
        <f>MAX(0,(AD609-Constantes!$D$13)*(1-EXP(-Constantes!$D$23)))</f>
        <v>0.46605765553841982</v>
      </c>
      <c r="AF609" s="75">
        <f t="shared" si="104"/>
        <v>0.46605765553841982</v>
      </c>
      <c r="AG609" s="75">
        <f>0.0526*Y609*Observaciones!$F608^1.218</f>
        <v>0</v>
      </c>
      <c r="AH609" s="75">
        <f>AG609*Constantes!$E$35</f>
        <v>0</v>
      </c>
      <c r="AI609" s="75">
        <f t="shared" si="105"/>
        <v>0</v>
      </c>
      <c r="AJ609" s="15"/>
      <c r="AK609" s="74">
        <v>603</v>
      </c>
      <c r="AL609" s="140">
        <f>ETo!$I608*((1-Constantes!$F$19)*ETo!$K608+ETo!$L608)</f>
        <v>1.9213254705007303</v>
      </c>
      <c r="AM609" s="75">
        <f>MIN(AL609*Constantes!$F$17,0.8*(AV608+Observaciones!$F608-AS609-AU609-Constantes!$D$14))</f>
        <v>-3.6878390899481419E-3</v>
      </c>
      <c r="AN609" s="75">
        <f>IF(Observaciones!$F608&gt;0.05*Constantes!$F$18,((Observaciones!$F608-0.05*Constantes!$F$18)^2)/(Observaciones!$F608+0.95*Constantes!$F$18),0)</f>
        <v>0</v>
      </c>
      <c r="AO609" s="75">
        <f>(AN609*Escenarios!$F$9*10000)/1000</f>
        <v>0</v>
      </c>
      <c r="AP609" s="75">
        <f>(Observaciones!$F608*Constantes!$F$28)/1000</f>
        <v>0</v>
      </c>
      <c r="AQ609" s="75">
        <f>(AL609*Constantes!$F$28)/1000</f>
        <v>1.9213254705007303</v>
      </c>
      <c r="AR609" s="75">
        <f t="shared" si="106"/>
        <v>0</v>
      </c>
      <c r="AS609" s="75">
        <f>IF(AR609&gt;Constantes!$F$29,1000*((AR609-Constantes!$F$29)/(Escenarios!$F$9*10000)),0)</f>
        <v>0</v>
      </c>
      <c r="AT609" s="75">
        <f>AQ609*1000/Escenarios!$F$9/10000+AM609</f>
        <v>1.5481185105331845E-4</v>
      </c>
      <c r="AU609" s="75">
        <f>MAX(0,AV608+Observaciones!$F608-AS609-Constantes!$D$13)</f>
        <v>0</v>
      </c>
      <c r="AV609" s="75">
        <f>AV608+Observaciones!$F608-AS609-AT609-AU609-AW608</f>
        <v>7.4952353892865116</v>
      </c>
      <c r="AW609" s="75">
        <f>MAX(0,(AV609-Constantes!$D$14)*(1-EXP(-Constantes!$D$22)))</f>
        <v>0</v>
      </c>
      <c r="AX609" s="75">
        <f t="shared" si="107"/>
        <v>143.43721314256143</v>
      </c>
      <c r="AY609" s="75">
        <f>MAX(0,(AX609-Constantes!$D$13)*(1-EXP(-Constantes!$D$23)))</f>
        <v>0.47273036205878793</v>
      </c>
      <c r="AZ609" s="75">
        <f t="shared" si="108"/>
        <v>0.47273036205878793</v>
      </c>
      <c r="BA609" s="75">
        <f>0.0526*AS609*Observaciones!$F608^1.218</f>
        <v>0</v>
      </c>
      <c r="BB609" s="75">
        <f>BA609*Constantes!$F$35</f>
        <v>0</v>
      </c>
      <c r="BC609" s="75">
        <f t="shared" si="109"/>
        <v>0</v>
      </c>
      <c r="BD609" s="15"/>
      <c r="BE609" s="74">
        <v>603</v>
      </c>
      <c r="BF609" s="75">
        <f>0.0526*Observaciones!$F608^2.218</f>
        <v>0</v>
      </c>
      <c r="BG609" s="75">
        <f>IF(Observaciones!$F608&gt;0.05*$BK$7,((Observaciones!$F608-0.05*$BK$7)^2)/(Observaciones!$F608+0.95*$BK$7),0)</f>
        <v>0</v>
      </c>
      <c r="BH609" s="75">
        <f>0.0526*BG609*Observaciones!$F608^1.218</f>
        <v>0</v>
      </c>
      <c r="BI609" s="28"/>
      <c r="BJ609" s="28"/>
      <c r="BK609" s="103"/>
      <c r="BL609" s="38"/>
    </row>
    <row r="610" spans="2:64" s="2" customFormat="1">
      <c r="B610" s="37"/>
      <c r="C610" s="74">
        <v>604</v>
      </c>
      <c r="D610" s="140">
        <f>ETo!$I609*((1-Constantes!$D$19)*ETo!$K609+ETo!$L609)</f>
        <v>2.0127385894170753</v>
      </c>
      <c r="E610" s="75">
        <f>MIN(D610*Constantes!$D$17,0.8*(H609+Observaciones!$F609-F610-G610-Constantes!$D$14))</f>
        <v>1.0435417124199375E-6</v>
      </c>
      <c r="F610" s="75">
        <f>IF(Observaciones!$F609&gt;0.05*Constantes!$D$18,((Observaciones!$F609-0.05*Constantes!$D$18)^2)/(Observaciones!$F609+0.95*Constantes!$D$18),0)</f>
        <v>0</v>
      </c>
      <c r="G610" s="75">
        <f>MAX(0,H609+Observaciones!$F609-F610-Constantes!$D$13)</f>
        <v>0</v>
      </c>
      <c r="H610" s="75">
        <f>H609+Observaciones!$F609-F610-E610-G610-I609</f>
        <v>7.5000002429269941</v>
      </c>
      <c r="I610" s="75">
        <f>MAX(0,(H610-Constantes!$D$14)*(1-EXP(-Constantes!$D$22)))</f>
        <v>3.3444477139876077E-9</v>
      </c>
      <c r="J610" s="75">
        <f t="shared" si="99"/>
        <v>137.80547419979786</v>
      </c>
      <c r="K610" s="75">
        <f>MAX(0,(J610-Constantes!$D$13)*(1-EXP(-Constantes!$D$23)))</f>
        <v>0.43382909961422605</v>
      </c>
      <c r="L610" s="75">
        <f t="shared" si="100"/>
        <v>0.43382910295867377</v>
      </c>
      <c r="M610" s="75">
        <f>0.0526*F610*Observaciones!$F609^1.218</f>
        <v>0</v>
      </c>
      <c r="N610" s="75">
        <f>M610*Constantes!$D$35</f>
        <v>0</v>
      </c>
      <c r="O610" s="75">
        <f t="shared" si="101"/>
        <v>0</v>
      </c>
      <c r="P610" s="15"/>
      <c r="Q610" s="74">
        <v>604</v>
      </c>
      <c r="R610" s="140">
        <f>ETo!$I609*((1-Constantes!$E$19)*ETo!$K609+ETo!$L609)</f>
        <v>2.0127385894170753</v>
      </c>
      <c r="S610" s="75">
        <f>MIN(R610*Constantes!$E$17,0.8*(AB609+Observaciones!$F609-Y610-AA610-Constantes!$D$14))</f>
        <v>-1.5630368954492015E-2</v>
      </c>
      <c r="T610" s="75">
        <f>IF(Observaciones!$F609&gt;0.05*Constantes!$E$18,((Observaciones!$F609-0.05*Constantes!$E$18)^2)/(Observaciones!$F609+0.95*Constantes!$E$18),0)</f>
        <v>0</v>
      </c>
      <c r="U610" s="75">
        <f>(T610*Escenarios!$E$9*10000)/1000</f>
        <v>0</v>
      </c>
      <c r="V610" s="75">
        <f>(Observaciones!$F609*Constantes!$E$28)/1000</f>
        <v>0</v>
      </c>
      <c r="W610" s="75">
        <f>(R610*Constantes!$E$28)/1000</f>
        <v>8.0509543576683011</v>
      </c>
      <c r="X610" s="75">
        <f t="shared" si="102"/>
        <v>0</v>
      </c>
      <c r="Y610" s="75">
        <f>IF(X610&gt;Constantes!$E$29,1000*((X610-Constantes!$E$29)/(Escenarios!$E$9*10000)),0)</f>
        <v>0</v>
      </c>
      <c r="Z610" s="75">
        <f>W610*1000/Escenarios!$E$9/10000+S610</f>
        <v>4.7153976084458871E-4</v>
      </c>
      <c r="AA610" s="75">
        <f>MAX(0,AB609+Observaciones!$F609-Y610-Constantes!$D$13)</f>
        <v>0</v>
      </c>
      <c r="AB610" s="75">
        <f>AB609+Observaciones!$F609-Y610-Z610-AA610-AC609</f>
        <v>7.47999049904604</v>
      </c>
      <c r="AC610" s="75">
        <f>MAX(0,(AB610-Constantes!$D$14)*(1-EXP(-Constantes!$D$22)))</f>
        <v>0</v>
      </c>
      <c r="AD610" s="75">
        <f t="shared" si="103"/>
        <v>142.00514721883525</v>
      </c>
      <c r="AE610" s="75">
        <f>MAX(0,(AD610-Constantes!$D$13)*(1-EXP(-Constantes!$D$23)))</f>
        <v>0.46283836015618396</v>
      </c>
      <c r="AF610" s="75">
        <f t="shared" si="104"/>
        <v>0.46283836015618396</v>
      </c>
      <c r="AG610" s="75">
        <f>0.0526*Y610*Observaciones!$F609^1.218</f>
        <v>0</v>
      </c>
      <c r="AH610" s="75">
        <f>AG610*Constantes!$E$35</f>
        <v>0</v>
      </c>
      <c r="AI610" s="75">
        <f t="shared" si="105"/>
        <v>0</v>
      </c>
      <c r="AJ610" s="15"/>
      <c r="AK610" s="74">
        <v>604</v>
      </c>
      <c r="AL610" s="140">
        <f>ETo!$I609*((1-Constantes!$F$19)*ETo!$K609+ETo!$L609)</f>
        <v>1.964168411558044</v>
      </c>
      <c r="AM610" s="75">
        <f>MIN(AL610*Constantes!$F$17,0.8*(AV609+Observaciones!$F609-AS610-AU610-Constantes!$D$14))</f>
        <v>-3.8116885707907503E-3</v>
      </c>
      <c r="AN610" s="75">
        <f>IF(Observaciones!$F609&gt;0.05*Constantes!$F$18,((Observaciones!$F609-0.05*Constantes!$F$18)^2)/(Observaciones!$F609+0.95*Constantes!$F$18),0)</f>
        <v>0</v>
      </c>
      <c r="AO610" s="75">
        <f>(AN610*Escenarios!$F$9*10000)/1000</f>
        <v>0</v>
      </c>
      <c r="AP610" s="75">
        <f>(Observaciones!$F609*Constantes!$F$28)/1000</f>
        <v>0</v>
      </c>
      <c r="AQ610" s="75">
        <f>(AL610*Constantes!$F$28)/1000</f>
        <v>1.964168411558044</v>
      </c>
      <c r="AR610" s="75">
        <f t="shared" si="106"/>
        <v>0</v>
      </c>
      <c r="AS610" s="75">
        <f>IF(AR610&gt;Constantes!$F$29,1000*((AR610-Constantes!$F$29)/(Escenarios!$F$9*10000)),0)</f>
        <v>0</v>
      </c>
      <c r="AT610" s="75">
        <f>AQ610*1000/Escenarios!$F$9/10000+AM610</f>
        <v>1.1664825232533729E-4</v>
      </c>
      <c r="AU610" s="75">
        <f>MAX(0,AV609+Observaciones!$F609-AS610-Constantes!$D$13)</f>
        <v>0</v>
      </c>
      <c r="AV610" s="75">
        <f>AV609+Observaciones!$F609-AS610-AT610-AU610-AW609</f>
        <v>7.4951187410341866</v>
      </c>
      <c r="AW610" s="75">
        <f>MAX(0,(AV610-Constantes!$D$14)*(1-EXP(-Constantes!$D$22)))</f>
        <v>0</v>
      </c>
      <c r="AX610" s="75">
        <f t="shared" si="107"/>
        <v>142.96448278050264</v>
      </c>
      <c r="AY610" s="75">
        <f>MAX(0,(AX610-Constantes!$D$13)*(1-EXP(-Constantes!$D$23)))</f>
        <v>0.46946497492581513</v>
      </c>
      <c r="AZ610" s="75">
        <f t="shared" si="108"/>
        <v>0.46946497492581513</v>
      </c>
      <c r="BA610" s="75">
        <f>0.0526*AS610*Observaciones!$F609^1.218</f>
        <v>0</v>
      </c>
      <c r="BB610" s="75">
        <f>BA610*Constantes!$F$35</f>
        <v>0</v>
      </c>
      <c r="BC610" s="75">
        <f t="shared" si="109"/>
        <v>0</v>
      </c>
      <c r="BD610" s="15"/>
      <c r="BE610" s="74">
        <v>604</v>
      </c>
      <c r="BF610" s="75">
        <f>0.0526*Observaciones!$F609^2.218</f>
        <v>0</v>
      </c>
      <c r="BG610" s="75">
        <f>IF(Observaciones!$F609&gt;0.05*$BK$7,((Observaciones!$F609-0.05*$BK$7)^2)/(Observaciones!$F609+0.95*$BK$7),0)</f>
        <v>0</v>
      </c>
      <c r="BH610" s="75">
        <f>0.0526*BG610*Observaciones!$F609^1.218</f>
        <v>0</v>
      </c>
      <c r="BI610" s="28"/>
      <c r="BJ610" s="28"/>
      <c r="BK610" s="103"/>
      <c r="BL610" s="38"/>
    </row>
    <row r="611" spans="2:64" s="2" customFormat="1">
      <c r="B611" s="37"/>
      <c r="C611" s="74">
        <v>605</v>
      </c>
      <c r="D611" s="140">
        <f>ETo!$I610*((1-Constantes!$D$19)*ETo!$K610+ETo!$L610)</f>
        <v>1.9237530324710945</v>
      </c>
      <c r="E611" s="75">
        <f>MIN(D611*Constantes!$D$17,0.8*(H610+Observaciones!$F610-F611-G611-Constantes!$D$14))</f>
        <v>1.9434159526099393E-7</v>
      </c>
      <c r="F611" s="75">
        <f>IF(Observaciones!$F610&gt;0.05*Constantes!$D$18,((Observaciones!$F610-0.05*Constantes!$D$18)^2)/(Observaciones!$F610+0.95*Constantes!$D$18),0)</f>
        <v>0</v>
      </c>
      <c r="G611" s="75">
        <f>MAX(0,H610+Observaciones!$F610-F611-Constantes!$D$13)</f>
        <v>0</v>
      </c>
      <c r="H611" s="75">
        <f>H610+Observaciones!$F610-F611-E611-G611-I610</f>
        <v>7.5000000452409514</v>
      </c>
      <c r="I611" s="75">
        <f>MAX(0,(H611-Constantes!$D$14)*(1-EXP(-Constantes!$D$22)))</f>
        <v>6.2284554733217358E-10</v>
      </c>
      <c r="J611" s="75">
        <f t="shared" si="99"/>
        <v>137.37164510018363</v>
      </c>
      <c r="K611" s="75">
        <f>MAX(0,(J611-Constantes!$D$13)*(1-EXP(-Constantes!$D$23)))</f>
        <v>0.4308324231290942</v>
      </c>
      <c r="L611" s="75">
        <f t="shared" si="100"/>
        <v>0.43083242375193975</v>
      </c>
      <c r="M611" s="75">
        <f>0.0526*F611*Observaciones!$F610^1.218</f>
        <v>0</v>
      </c>
      <c r="N611" s="75">
        <f>M611*Constantes!$D$35</f>
        <v>0</v>
      </c>
      <c r="O611" s="75">
        <f t="shared" si="101"/>
        <v>0</v>
      </c>
      <c r="P611" s="15"/>
      <c r="Q611" s="74">
        <v>605</v>
      </c>
      <c r="R611" s="140">
        <f>ETo!$I610*((1-Constantes!$E$19)*ETo!$K610+ETo!$L610)</f>
        <v>1.9237530324710945</v>
      </c>
      <c r="S611" s="75">
        <f>MIN(R611*Constantes!$E$17,0.8*(AB610+Observaciones!$F610-Y611-AA611-Constantes!$D$14))</f>
        <v>-1.6007600763168029E-2</v>
      </c>
      <c r="T611" s="75">
        <f>IF(Observaciones!$F610&gt;0.05*Constantes!$E$18,((Observaciones!$F610-0.05*Constantes!$E$18)^2)/(Observaciones!$F610+0.95*Constantes!$E$18),0)</f>
        <v>0</v>
      </c>
      <c r="U611" s="75">
        <f>(T611*Escenarios!$E$9*10000)/1000</f>
        <v>0</v>
      </c>
      <c r="V611" s="75">
        <f>(Observaciones!$F610*Constantes!$E$28)/1000</f>
        <v>0</v>
      </c>
      <c r="W611" s="75">
        <f>(R611*Constantes!$E$28)/1000</f>
        <v>7.6950121298843781</v>
      </c>
      <c r="X611" s="75">
        <f t="shared" si="102"/>
        <v>0</v>
      </c>
      <c r="Y611" s="75">
        <f>IF(X611&gt;Constantes!$E$29,1000*((X611-Constantes!$E$29)/(Escenarios!$E$9*10000)),0)</f>
        <v>0</v>
      </c>
      <c r="Z611" s="75">
        <f>W611*1000/Escenarios!$E$9/10000+S611</f>
        <v>-6.1757650339927181E-4</v>
      </c>
      <c r="AA611" s="75">
        <f>MAX(0,AB610+Observaciones!$F610-Y611-Constantes!$D$13)</f>
        <v>0</v>
      </c>
      <c r="AB611" s="75">
        <f>AB610+Observaciones!$F610-Y611-Z611-AA611-AC610</f>
        <v>7.4806080755494389</v>
      </c>
      <c r="AC611" s="75">
        <f>MAX(0,(AB611-Constantes!$D$14)*(1-EXP(-Constantes!$D$22)))</f>
        <v>0</v>
      </c>
      <c r="AD611" s="75">
        <f t="shared" si="103"/>
        <v>141.54230885867906</v>
      </c>
      <c r="AE611" s="75">
        <f>MAX(0,(AD611-Constantes!$D$13)*(1-EXP(-Constantes!$D$23)))</f>
        <v>0.45964130207149029</v>
      </c>
      <c r="AF611" s="75">
        <f t="shared" si="104"/>
        <v>0.45964130207149029</v>
      </c>
      <c r="AG611" s="75">
        <f>0.0526*Y611*Observaciones!$F610^1.218</f>
        <v>0</v>
      </c>
      <c r="AH611" s="75">
        <f>AG611*Constantes!$E$35</f>
        <v>0</v>
      </c>
      <c r="AI611" s="75">
        <f t="shared" si="105"/>
        <v>0</v>
      </c>
      <c r="AJ611" s="15"/>
      <c r="AK611" s="74">
        <v>605</v>
      </c>
      <c r="AL611" s="140">
        <f>ETo!$I610*((1-Constantes!$F$19)*ETo!$K610+ETo!$L610)</f>
        <v>1.8771922124486817</v>
      </c>
      <c r="AM611" s="75">
        <f>MIN(AL611*Constantes!$F$17,0.8*(AV610+Observaciones!$F610-AS611-AU611-Constantes!$D$14))</f>
        <v>-3.9050071726506987E-3</v>
      </c>
      <c r="AN611" s="75">
        <f>IF(Observaciones!$F610&gt;0.05*Constantes!$F$18,((Observaciones!$F610-0.05*Constantes!$F$18)^2)/(Observaciones!$F610+0.95*Constantes!$F$18),0)</f>
        <v>0</v>
      </c>
      <c r="AO611" s="75">
        <f>(AN611*Escenarios!$F$9*10000)/1000</f>
        <v>0</v>
      </c>
      <c r="AP611" s="75">
        <f>(Observaciones!$F610*Constantes!$F$28)/1000</f>
        <v>0</v>
      </c>
      <c r="AQ611" s="75">
        <f>(AL611*Constantes!$F$28)/1000</f>
        <v>1.8771922124486817</v>
      </c>
      <c r="AR611" s="75">
        <f t="shared" si="106"/>
        <v>0</v>
      </c>
      <c r="AS611" s="75">
        <f>IF(AR611&gt;Constantes!$F$29,1000*((AR611-Constantes!$F$29)/(Escenarios!$F$9*10000)),0)</f>
        <v>0</v>
      </c>
      <c r="AT611" s="75">
        <f>AQ611*1000/Escenarios!$F$9/10000+AM611</f>
        <v>-1.5062274775333537E-4</v>
      </c>
      <c r="AU611" s="75">
        <f>MAX(0,AV610+Observaciones!$F610-AS611-Constantes!$D$13)</f>
        <v>0</v>
      </c>
      <c r="AV611" s="75">
        <f>AV610+Observaciones!$F610-AS611-AT611-AU611-AW610</f>
        <v>7.4952693637819401</v>
      </c>
      <c r="AW611" s="75">
        <f>MAX(0,(AV611-Constantes!$D$14)*(1-EXP(-Constantes!$D$22)))</f>
        <v>0</v>
      </c>
      <c r="AX611" s="75">
        <f t="shared" si="107"/>
        <v>142.49501780557682</v>
      </c>
      <c r="AY611" s="75">
        <f>MAX(0,(AX611-Constantes!$D$13)*(1-EXP(-Constantes!$D$23)))</f>
        <v>0.46622214346936325</v>
      </c>
      <c r="AZ611" s="75">
        <f t="shared" si="108"/>
        <v>0.46622214346936325</v>
      </c>
      <c r="BA611" s="75">
        <f>0.0526*AS611*Observaciones!$F610^1.218</f>
        <v>0</v>
      </c>
      <c r="BB611" s="75">
        <f>BA611*Constantes!$F$35</f>
        <v>0</v>
      </c>
      <c r="BC611" s="75">
        <f t="shared" si="109"/>
        <v>0</v>
      </c>
      <c r="BD611" s="15"/>
      <c r="BE611" s="74">
        <v>605</v>
      </c>
      <c r="BF611" s="75">
        <f>0.0526*Observaciones!$F610^2.218</f>
        <v>0</v>
      </c>
      <c r="BG611" s="75">
        <f>IF(Observaciones!$F610&gt;0.05*$BK$7,((Observaciones!$F610-0.05*$BK$7)^2)/(Observaciones!$F610+0.95*$BK$7),0)</f>
        <v>0</v>
      </c>
      <c r="BH611" s="75">
        <f>0.0526*BG611*Observaciones!$F610^1.218</f>
        <v>0</v>
      </c>
      <c r="BI611" s="28"/>
      <c r="BJ611" s="28"/>
      <c r="BK611" s="103"/>
      <c r="BL611" s="38"/>
    </row>
    <row r="612" spans="2:64" s="2" customFormat="1">
      <c r="B612" s="37"/>
      <c r="C612" s="74">
        <v>606</v>
      </c>
      <c r="D612" s="140">
        <f>ETo!$I611*((1-Constantes!$D$19)*ETo!$K611+ETo!$L611)</f>
        <v>1.9117642819798335</v>
      </c>
      <c r="E612" s="75">
        <f>MIN(D612*Constantes!$D$17,0.8*(H611+Observaciones!$F611-F612-G612-Constantes!$D$14))</f>
        <v>3.6192761143638569E-8</v>
      </c>
      <c r="F612" s="75">
        <f>IF(Observaciones!$F611&gt;0.05*Constantes!$D$18,((Observaciones!$F611-0.05*Constantes!$D$18)^2)/(Observaciones!$F611+0.95*Constantes!$D$18),0)</f>
        <v>0</v>
      </c>
      <c r="G612" s="75">
        <f>MAX(0,H611+Observaciones!$F611-F612-Constantes!$D$13)</f>
        <v>0</v>
      </c>
      <c r="H612" s="75">
        <f>H611+Observaciones!$F611-F612-E612-G612-I611</f>
        <v>7.5000000084253449</v>
      </c>
      <c r="I612" s="75">
        <f>MAX(0,(H612-Constantes!$D$14)*(1-EXP(-Constantes!$D$22)))</f>
        <v>1.1599421251868212E-10</v>
      </c>
      <c r="J612" s="75">
        <f t="shared" si="99"/>
        <v>136.94081267705454</v>
      </c>
      <c r="K612" s="75">
        <f>MAX(0,(J612-Constantes!$D$13)*(1-EXP(-Constantes!$D$23)))</f>
        <v>0.4278564462004571</v>
      </c>
      <c r="L612" s="75">
        <f t="shared" si="100"/>
        <v>0.42785644631645131</v>
      </c>
      <c r="M612" s="75">
        <f>0.0526*F612*Observaciones!$F611^1.218</f>
        <v>0</v>
      </c>
      <c r="N612" s="75">
        <f>M612*Constantes!$D$35</f>
        <v>0</v>
      </c>
      <c r="O612" s="75">
        <f t="shared" si="101"/>
        <v>0</v>
      </c>
      <c r="P612" s="15"/>
      <c r="Q612" s="74">
        <v>606</v>
      </c>
      <c r="R612" s="140">
        <f>ETo!$I611*((1-Constantes!$E$19)*ETo!$K611+ETo!$L611)</f>
        <v>1.9117642819798335</v>
      </c>
      <c r="S612" s="75">
        <f>MIN(R612*Constantes!$E$17,0.8*(AB611+Observaciones!$F611-Y612-AA612-Constantes!$D$14))</f>
        <v>-1.551353956044892E-2</v>
      </c>
      <c r="T612" s="75">
        <f>IF(Observaciones!$F611&gt;0.05*Constantes!$E$18,((Observaciones!$F611-0.05*Constantes!$E$18)^2)/(Observaciones!$F611+0.95*Constantes!$E$18),0)</f>
        <v>0</v>
      </c>
      <c r="U612" s="75">
        <f>(T612*Escenarios!$E$9*10000)/1000</f>
        <v>0</v>
      </c>
      <c r="V612" s="75">
        <f>(Observaciones!$F611*Constantes!$E$28)/1000</f>
        <v>0</v>
      </c>
      <c r="W612" s="75">
        <f>(R612*Constantes!$E$28)/1000</f>
        <v>7.647057127919334</v>
      </c>
      <c r="X612" s="75">
        <f t="shared" si="102"/>
        <v>0</v>
      </c>
      <c r="Y612" s="75">
        <f>IF(X612&gt;Constantes!$E$29,1000*((X612-Constantes!$E$29)/(Escenarios!$E$9*10000)),0)</f>
        <v>0</v>
      </c>
      <c r="Z612" s="75">
        <f>W612*1000/Escenarios!$E$9/10000+S612</f>
        <v>-2.1942530461025248E-4</v>
      </c>
      <c r="AA612" s="75">
        <f>MAX(0,AB611+Observaciones!$F611-Y612-Constantes!$D$13)</f>
        <v>0</v>
      </c>
      <c r="AB612" s="75">
        <f>AB611+Observaciones!$F611-Y612-Z612-AA612-AC611</f>
        <v>7.4808275008540495</v>
      </c>
      <c r="AC612" s="75">
        <f>MAX(0,(AB612-Constantes!$D$14)*(1-EXP(-Constantes!$D$22)))</f>
        <v>0</v>
      </c>
      <c r="AD612" s="75">
        <f t="shared" si="103"/>
        <v>141.08266755660756</v>
      </c>
      <c r="AE612" s="75">
        <f>MAX(0,(AD612-Constantes!$D$13)*(1-EXP(-Constantes!$D$23)))</f>
        <v>0.45646632768010464</v>
      </c>
      <c r="AF612" s="75">
        <f t="shared" si="104"/>
        <v>0.45646632768010464</v>
      </c>
      <c r="AG612" s="75">
        <f>0.0526*Y612*Observaciones!$F611^1.218</f>
        <v>0</v>
      </c>
      <c r="AH612" s="75">
        <f>AG612*Constantes!$E$35</f>
        <v>0</v>
      </c>
      <c r="AI612" s="75">
        <f t="shared" si="105"/>
        <v>0</v>
      </c>
      <c r="AJ612" s="15"/>
      <c r="AK612" s="74">
        <v>606</v>
      </c>
      <c r="AL612" s="140">
        <f>ETo!$I611*((1-Constantes!$F$19)*ETo!$K611+ETo!$L611)</f>
        <v>1.8655378853446984</v>
      </c>
      <c r="AM612" s="75">
        <f>MIN(AL612*Constantes!$F$17,0.8*(AV611+Observaciones!$F611-AS612-AU612-Constantes!$D$14))</f>
        <v>-3.784508974447931E-3</v>
      </c>
      <c r="AN612" s="75">
        <f>IF(Observaciones!$F611&gt;0.05*Constantes!$F$18,((Observaciones!$F611-0.05*Constantes!$F$18)^2)/(Observaciones!$F611+0.95*Constantes!$F$18),0)</f>
        <v>0</v>
      </c>
      <c r="AO612" s="75">
        <f>(AN612*Escenarios!$F$9*10000)/1000</f>
        <v>0</v>
      </c>
      <c r="AP612" s="75">
        <f>(Observaciones!$F611*Constantes!$F$28)/1000</f>
        <v>0</v>
      </c>
      <c r="AQ612" s="75">
        <f>(AL612*Constantes!$F$28)/1000</f>
        <v>1.8655378853446984</v>
      </c>
      <c r="AR612" s="75">
        <f t="shared" si="106"/>
        <v>0</v>
      </c>
      <c r="AS612" s="75">
        <f>IF(AR612&gt;Constantes!$F$29,1000*((AR612-Constantes!$F$29)/(Escenarios!$F$9*10000)),0)</f>
        <v>0</v>
      </c>
      <c r="AT612" s="75">
        <f>AQ612*1000/Escenarios!$F$9/10000+AM612</f>
        <v>-5.3433203758534217E-5</v>
      </c>
      <c r="AU612" s="75">
        <f>MAX(0,AV611+Observaciones!$F611-AS612-Constantes!$D$13)</f>
        <v>0</v>
      </c>
      <c r="AV612" s="75">
        <f>AV611+Observaciones!$F611-AS612-AT612-AU612-AW611</f>
        <v>7.4953227969856986</v>
      </c>
      <c r="AW612" s="75">
        <f>MAX(0,(AV612-Constantes!$D$14)*(1-EXP(-Constantes!$D$22)))</f>
        <v>0</v>
      </c>
      <c r="AX612" s="75">
        <f t="shared" si="107"/>
        <v>142.02879566210746</v>
      </c>
      <c r="AY612" s="75">
        <f>MAX(0,(AX612-Constantes!$D$13)*(1-EXP(-Constantes!$D$23)))</f>
        <v>0.46300171188599371</v>
      </c>
      <c r="AZ612" s="75">
        <f t="shared" si="108"/>
        <v>0.46300171188599371</v>
      </c>
      <c r="BA612" s="75">
        <f>0.0526*AS612*Observaciones!$F611^1.218</f>
        <v>0</v>
      </c>
      <c r="BB612" s="75">
        <f>BA612*Constantes!$F$35</f>
        <v>0</v>
      </c>
      <c r="BC612" s="75">
        <f t="shared" si="109"/>
        <v>0</v>
      </c>
      <c r="BD612" s="15"/>
      <c r="BE612" s="74">
        <v>606</v>
      </c>
      <c r="BF612" s="75">
        <f>0.0526*Observaciones!$F611^2.218</f>
        <v>0</v>
      </c>
      <c r="BG612" s="75">
        <f>IF(Observaciones!$F611&gt;0.05*$BK$7,((Observaciones!$F611-0.05*$BK$7)^2)/(Observaciones!$F611+0.95*$BK$7),0)</f>
        <v>0</v>
      </c>
      <c r="BH612" s="75">
        <f>0.0526*BG612*Observaciones!$F611^1.218</f>
        <v>0</v>
      </c>
      <c r="BI612" s="28"/>
      <c r="BJ612" s="28"/>
      <c r="BK612" s="103"/>
      <c r="BL612" s="38"/>
    </row>
    <row r="613" spans="2:64" s="2" customFormat="1">
      <c r="B613" s="37"/>
      <c r="C613" s="74">
        <v>607</v>
      </c>
      <c r="D613" s="140">
        <f>ETo!$I612*((1-Constantes!$D$19)*ETo!$K612+ETo!$L612)</f>
        <v>2.0110967608785106</v>
      </c>
      <c r="E613" s="75">
        <f>MIN(D613*Constantes!$D$17,0.8*(H612+Observaciones!$F612-F613-G613-Constantes!$D$14))</f>
        <v>6.7402758929802076E-9</v>
      </c>
      <c r="F613" s="75">
        <f>IF(Observaciones!$F612&gt;0.05*Constantes!$D$18,((Observaciones!$F612-0.05*Constantes!$D$18)^2)/(Observaciones!$F612+0.95*Constantes!$D$18),0)</f>
        <v>0</v>
      </c>
      <c r="G613" s="75">
        <f>MAX(0,H612+Observaciones!$F612-F613-Constantes!$D$13)</f>
        <v>0</v>
      </c>
      <c r="H613" s="75">
        <f>H612+Observaciones!$F612-F613-E613-G613-I612</f>
        <v>7.5000000015690746</v>
      </c>
      <c r="I613" s="75">
        <f>MAX(0,(H613-Constantes!$D$14)*(1-EXP(-Constantes!$D$22)))</f>
        <v>2.1601914350843708E-11</v>
      </c>
      <c r="J613" s="75">
        <f t="shared" si="99"/>
        <v>136.51295623085409</v>
      </c>
      <c r="K613" s="75">
        <f>MAX(0,(J613-Constantes!$D$13)*(1-EXP(-Constantes!$D$23)))</f>
        <v>0.4249010258460339</v>
      </c>
      <c r="L613" s="75">
        <f t="shared" si="100"/>
        <v>0.42490102586763578</v>
      </c>
      <c r="M613" s="75">
        <f>0.0526*F613*Observaciones!$F612^1.218</f>
        <v>0</v>
      </c>
      <c r="N613" s="75">
        <f>M613*Constantes!$D$35</f>
        <v>0</v>
      </c>
      <c r="O613" s="75">
        <f t="shared" si="101"/>
        <v>0</v>
      </c>
      <c r="P613" s="15"/>
      <c r="Q613" s="74">
        <v>607</v>
      </c>
      <c r="R613" s="140">
        <f>ETo!$I612*((1-Constantes!$E$19)*ETo!$K612+ETo!$L612)</f>
        <v>2.0110967608785106</v>
      </c>
      <c r="S613" s="75">
        <f>MIN(R613*Constantes!$E$17,0.8*(AB612+Observaciones!$F612-Y613-AA613-Constantes!$D$14))</f>
        <v>-1.5337999316760432E-2</v>
      </c>
      <c r="T613" s="75">
        <f>IF(Observaciones!$F612&gt;0.05*Constantes!$E$18,((Observaciones!$F612-0.05*Constantes!$E$18)^2)/(Observaciones!$F612+0.95*Constantes!$E$18),0)</f>
        <v>0</v>
      </c>
      <c r="U613" s="75">
        <f>(T613*Escenarios!$E$9*10000)/1000</f>
        <v>0</v>
      </c>
      <c r="V613" s="75">
        <f>(Observaciones!$F612*Constantes!$E$28)/1000</f>
        <v>0</v>
      </c>
      <c r="W613" s="75">
        <f>(R613*Constantes!$E$28)/1000</f>
        <v>8.0443870435140425</v>
      </c>
      <c r="X613" s="75">
        <f t="shared" si="102"/>
        <v>0</v>
      </c>
      <c r="Y613" s="75">
        <f>IF(X613&gt;Constantes!$E$29,1000*((X613-Constantes!$E$29)/(Escenarios!$E$9*10000)),0)</f>
        <v>0</v>
      </c>
      <c r="Z613" s="75">
        <f>W613*1000/Escenarios!$E$9/10000+S613</f>
        <v>7.5077477026765441E-4</v>
      </c>
      <c r="AA613" s="75">
        <f>MAX(0,AB612+Observaciones!$F612-Y613-Constantes!$D$13)</f>
        <v>0</v>
      </c>
      <c r="AB613" s="75">
        <f>AB612+Observaciones!$F612-Y613-Z613-AA613-AC612</f>
        <v>7.4800767260837819</v>
      </c>
      <c r="AC613" s="75">
        <f>MAX(0,(AB613-Constantes!$D$14)*(1-EXP(-Constantes!$D$22)))</f>
        <v>0</v>
      </c>
      <c r="AD613" s="75">
        <f t="shared" si="103"/>
        <v>140.62620122892744</v>
      </c>
      <c r="AE613" s="75">
        <f>MAX(0,(AD613-Constantes!$D$13)*(1-EXP(-Constantes!$D$23)))</f>
        <v>0.45331328443881475</v>
      </c>
      <c r="AF613" s="75">
        <f t="shared" si="104"/>
        <v>0.45331328443881475</v>
      </c>
      <c r="AG613" s="75">
        <f>0.0526*Y613*Observaciones!$F612^1.218</f>
        <v>0</v>
      </c>
      <c r="AH613" s="75">
        <f>AG613*Constantes!$E$35</f>
        <v>0</v>
      </c>
      <c r="AI613" s="75">
        <f t="shared" si="105"/>
        <v>0</v>
      </c>
      <c r="AJ613" s="15"/>
      <c r="AK613" s="74">
        <v>607</v>
      </c>
      <c r="AL613" s="140">
        <f>ETo!$I612*((1-Constantes!$F$19)*ETo!$K612+ETo!$L612)</f>
        <v>1.9627158764325994</v>
      </c>
      <c r="AM613" s="75">
        <f>MIN(AL613*Constantes!$F$17,0.8*(AV612+Observaciones!$F612-AS613-AU613-Constantes!$D$14))</f>
        <v>-3.7417624114411299E-3</v>
      </c>
      <c r="AN613" s="75">
        <f>IF(Observaciones!$F612&gt;0.05*Constantes!$F$18,((Observaciones!$F612-0.05*Constantes!$F$18)^2)/(Observaciones!$F612+0.95*Constantes!$F$18),0)</f>
        <v>0</v>
      </c>
      <c r="AO613" s="75">
        <f>(AN613*Escenarios!$F$9*10000)/1000</f>
        <v>0</v>
      </c>
      <c r="AP613" s="75">
        <f>(Observaciones!$F612*Constantes!$F$28)/1000</f>
        <v>0</v>
      </c>
      <c r="AQ613" s="75">
        <f>(AL613*Constantes!$F$28)/1000</f>
        <v>1.9627158764325994</v>
      </c>
      <c r="AR613" s="75">
        <f t="shared" si="106"/>
        <v>0</v>
      </c>
      <c r="AS613" s="75">
        <f>IF(AR613&gt;Constantes!$F$29,1000*((AR613-Constantes!$F$29)/(Escenarios!$F$9*10000)),0)</f>
        <v>0</v>
      </c>
      <c r="AT613" s="75">
        <f>AQ613*1000/Escenarios!$F$9/10000+AM613</f>
        <v>1.8366934142406916E-4</v>
      </c>
      <c r="AU613" s="75">
        <f>MAX(0,AV612+Observaciones!$F612-AS613-Constantes!$D$13)</f>
        <v>0</v>
      </c>
      <c r="AV613" s="75">
        <f>AV612+Observaciones!$F612-AS613-AT613-AU613-AW612</f>
        <v>7.4951391276442747</v>
      </c>
      <c r="AW613" s="75">
        <f>MAX(0,(AV613-Constantes!$D$14)*(1-EXP(-Constantes!$D$22)))</f>
        <v>0</v>
      </c>
      <c r="AX613" s="75">
        <f t="shared" si="107"/>
        <v>141.56579395022146</v>
      </c>
      <c r="AY613" s="75">
        <f>MAX(0,(AX613-Constantes!$D$13)*(1-EXP(-Constantes!$D$23)))</f>
        <v>0.45980352544848102</v>
      </c>
      <c r="AZ613" s="75">
        <f t="shared" si="108"/>
        <v>0.45980352544848102</v>
      </c>
      <c r="BA613" s="75">
        <f>0.0526*AS613*Observaciones!$F612^1.218</f>
        <v>0</v>
      </c>
      <c r="BB613" s="75">
        <f>BA613*Constantes!$F$35</f>
        <v>0</v>
      </c>
      <c r="BC613" s="75">
        <f t="shared" si="109"/>
        <v>0</v>
      </c>
      <c r="BD613" s="15"/>
      <c r="BE613" s="74">
        <v>607</v>
      </c>
      <c r="BF613" s="75">
        <f>0.0526*Observaciones!$F612^2.218</f>
        <v>0</v>
      </c>
      <c r="BG613" s="75">
        <f>IF(Observaciones!$F612&gt;0.05*$BK$7,((Observaciones!$F612-0.05*$BK$7)^2)/(Observaciones!$F612+0.95*$BK$7),0)</f>
        <v>0</v>
      </c>
      <c r="BH613" s="75">
        <f>0.0526*BG613*Observaciones!$F612^1.218</f>
        <v>0</v>
      </c>
      <c r="BI613" s="28"/>
      <c r="BJ613" s="28"/>
      <c r="BK613" s="103"/>
      <c r="BL613" s="38"/>
    </row>
    <row r="614" spans="2:64" s="2" customFormat="1">
      <c r="B614" s="37"/>
      <c r="C614" s="74">
        <v>608</v>
      </c>
      <c r="D614" s="140">
        <f>ETo!$I613*((1-Constantes!$D$19)*ETo!$K613+ETo!$L613)</f>
        <v>1.9990339338242102</v>
      </c>
      <c r="E614" s="75">
        <f>MIN(D614*Constantes!$D$17,0.8*(H613+Observaciones!$F613-F614-G614-Constantes!$D$14))</f>
        <v>1.255259718391244E-9</v>
      </c>
      <c r="F614" s="75">
        <f>IF(Observaciones!$F613&gt;0.05*Constantes!$D$18,((Observaciones!$F613-0.05*Constantes!$D$18)^2)/(Observaciones!$F613+0.95*Constantes!$D$18),0)</f>
        <v>0</v>
      </c>
      <c r="G614" s="75">
        <f>MAX(0,H613+Observaciones!$F613-F614-Constantes!$D$13)</f>
        <v>0</v>
      </c>
      <c r="H614" s="75">
        <f>H613+Observaciones!$F613-F614-E614-G614-I613</f>
        <v>7.5000000002922125</v>
      </c>
      <c r="I614" s="75">
        <f>MAX(0,(H614-Constantes!$D$14)*(1-EXP(-Constantes!$D$22)))</f>
        <v>4.0229755138517441E-12</v>
      </c>
      <c r="J614" s="75">
        <f t="shared" si="99"/>
        <v>136.08805520500806</v>
      </c>
      <c r="K614" s="75">
        <f>MAX(0,(J614-Constantes!$D$13)*(1-EXP(-Constantes!$D$23)))</f>
        <v>0.42196602007119438</v>
      </c>
      <c r="L614" s="75">
        <f t="shared" si="100"/>
        <v>0.42196602007521733</v>
      </c>
      <c r="M614" s="75">
        <f>0.0526*F614*Observaciones!$F613^1.218</f>
        <v>0</v>
      </c>
      <c r="N614" s="75">
        <f>M614*Constantes!$D$35</f>
        <v>0</v>
      </c>
      <c r="O614" s="75">
        <f t="shared" si="101"/>
        <v>0</v>
      </c>
      <c r="P614" s="15"/>
      <c r="Q614" s="74">
        <v>608</v>
      </c>
      <c r="R614" s="140">
        <f>ETo!$I613*((1-Constantes!$E$19)*ETo!$K613+ETo!$L613)</f>
        <v>1.9990339338242102</v>
      </c>
      <c r="S614" s="75">
        <f>MIN(R614*Constantes!$E$17,0.8*(AB613+Observaciones!$F613-Y614-AA614-Constantes!$D$14))</f>
        <v>-1.5938619132974452E-2</v>
      </c>
      <c r="T614" s="75">
        <f>IF(Observaciones!$F613&gt;0.05*Constantes!$E$18,((Observaciones!$F613-0.05*Constantes!$E$18)^2)/(Observaciones!$F613+0.95*Constantes!$E$18),0)</f>
        <v>0</v>
      </c>
      <c r="U614" s="75">
        <f>(T614*Escenarios!$E$9*10000)/1000</f>
        <v>0</v>
      </c>
      <c r="V614" s="75">
        <f>(Observaciones!$F613*Constantes!$E$28)/1000</f>
        <v>0</v>
      </c>
      <c r="W614" s="75">
        <f>(R614*Constantes!$E$28)/1000</f>
        <v>7.996135735296841</v>
      </c>
      <c r="X614" s="75">
        <f t="shared" si="102"/>
        <v>0</v>
      </c>
      <c r="Y614" s="75">
        <f>IF(X614&gt;Constantes!$E$29,1000*((X614-Constantes!$E$29)/(Escenarios!$E$9*10000)),0)</f>
        <v>0</v>
      </c>
      <c r="Z614" s="75">
        <f>W614*1000/Escenarios!$E$9/10000+S614</f>
        <v>5.3652337619228968E-5</v>
      </c>
      <c r="AA614" s="75">
        <f>MAX(0,AB613+Observaciones!$F613-Y614-Constantes!$D$13)</f>
        <v>0</v>
      </c>
      <c r="AB614" s="75">
        <f>AB613+Observaciones!$F613-Y614-Z614-AA614-AC613</f>
        <v>7.480023073746163</v>
      </c>
      <c r="AC614" s="75">
        <f>MAX(0,(AB614-Constantes!$D$14)*(1-EXP(-Constantes!$D$22)))</f>
        <v>0</v>
      </c>
      <c r="AD614" s="75">
        <f t="shared" si="103"/>
        <v>140.17288794448862</v>
      </c>
      <c r="AE614" s="75">
        <f>MAX(0,(AD614-Constantes!$D$13)*(1-EXP(-Constantes!$D$23)))</f>
        <v>0.45018202085810138</v>
      </c>
      <c r="AF614" s="75">
        <f t="shared" si="104"/>
        <v>0.45018202085810138</v>
      </c>
      <c r="AG614" s="75">
        <f>0.0526*Y614*Observaciones!$F613^1.218</f>
        <v>0</v>
      </c>
      <c r="AH614" s="75">
        <f>AG614*Constantes!$E$35</f>
        <v>0</v>
      </c>
      <c r="AI614" s="75">
        <f t="shared" si="105"/>
        <v>0</v>
      </c>
      <c r="AJ614" s="15"/>
      <c r="AK614" s="74">
        <v>608</v>
      </c>
      <c r="AL614" s="140">
        <f>ETo!$I613*((1-Constantes!$F$19)*ETo!$K613+ETo!$L613)</f>
        <v>1.9509698353027387</v>
      </c>
      <c r="AM614" s="75">
        <f>MIN(AL614*Constantes!$F$17,0.8*(AV613+Observaciones!$F613-AS614-AU614-Constantes!$D$14))</f>
        <v>-3.8886978845802389E-3</v>
      </c>
      <c r="AN614" s="75">
        <f>IF(Observaciones!$F613&gt;0.05*Constantes!$F$18,((Observaciones!$F613-0.05*Constantes!$F$18)^2)/(Observaciones!$F613+0.95*Constantes!$F$18),0)</f>
        <v>0</v>
      </c>
      <c r="AO614" s="75">
        <f>(AN614*Escenarios!$F$9*10000)/1000</f>
        <v>0</v>
      </c>
      <c r="AP614" s="75">
        <f>(Observaciones!$F613*Constantes!$F$28)/1000</f>
        <v>0</v>
      </c>
      <c r="AQ614" s="75">
        <f>(AL614*Constantes!$F$28)/1000</f>
        <v>1.9509698353027387</v>
      </c>
      <c r="AR614" s="75">
        <f t="shared" si="106"/>
        <v>0</v>
      </c>
      <c r="AS614" s="75">
        <f>IF(AR614&gt;Constantes!$F$29,1000*((AR614-Constantes!$F$29)/(Escenarios!$F$9*10000)),0)</f>
        <v>0</v>
      </c>
      <c r="AT614" s="75">
        <f>AQ614*1000/Escenarios!$F$9/10000+AM614</f>
        <v>1.3241786025238161E-5</v>
      </c>
      <c r="AU614" s="75">
        <f>MAX(0,AV613+Observaciones!$F613-AS614-Constantes!$D$13)</f>
        <v>0</v>
      </c>
      <c r="AV614" s="75">
        <f>AV613+Observaciones!$F613-AS614-AT614-AU614-AW613</f>
        <v>7.4951258858582497</v>
      </c>
      <c r="AW614" s="75">
        <f>MAX(0,(AV614-Constantes!$D$14)*(1-EXP(-Constantes!$D$22)))</f>
        <v>0</v>
      </c>
      <c r="AX614" s="75">
        <f t="shared" si="107"/>
        <v>141.10599042477298</v>
      </c>
      <c r="AY614" s="75">
        <f>MAX(0,(AX614-Constantes!$D$13)*(1-EXP(-Constantes!$D$23)))</f>
        <v>0.45662743049837873</v>
      </c>
      <c r="AZ614" s="75">
        <f t="shared" si="108"/>
        <v>0.45662743049837873</v>
      </c>
      <c r="BA614" s="75">
        <f>0.0526*AS614*Observaciones!$F613^1.218</f>
        <v>0</v>
      </c>
      <c r="BB614" s="75">
        <f>BA614*Constantes!$F$35</f>
        <v>0</v>
      </c>
      <c r="BC614" s="75">
        <f t="shared" si="109"/>
        <v>0</v>
      </c>
      <c r="BD614" s="15"/>
      <c r="BE614" s="74">
        <v>608</v>
      </c>
      <c r="BF614" s="75">
        <f>0.0526*Observaciones!$F613^2.218</f>
        <v>0</v>
      </c>
      <c r="BG614" s="75">
        <f>IF(Observaciones!$F613&gt;0.05*$BK$7,((Observaciones!$F613-0.05*$BK$7)^2)/(Observaciones!$F613+0.95*$BK$7),0)</f>
        <v>0</v>
      </c>
      <c r="BH614" s="75">
        <f>0.0526*BG614*Observaciones!$F613^1.218</f>
        <v>0</v>
      </c>
      <c r="BI614" s="28"/>
      <c r="BJ614" s="28"/>
      <c r="BK614" s="103"/>
      <c r="BL614" s="38"/>
    </row>
    <row r="615" spans="2:64" s="2" customFormat="1">
      <c r="B615" s="37"/>
      <c r="C615" s="74">
        <v>609</v>
      </c>
      <c r="D615" s="140">
        <f>ETo!$I614*((1-Constantes!$D$19)*ETo!$K614+ETo!$L614)</f>
        <v>2.0499552772802132</v>
      </c>
      <c r="E615" s="75">
        <f>MIN(D615*Constantes!$D$17,0.8*(H614+Observaciones!$F614-F615-G615-Constantes!$D$14))</f>
        <v>2.3376998115054451E-10</v>
      </c>
      <c r="F615" s="75">
        <f>IF(Observaciones!$F614&gt;0.05*Constantes!$D$18,((Observaciones!$F614-0.05*Constantes!$D$18)^2)/(Observaciones!$F614+0.95*Constantes!$D$18),0)</f>
        <v>0</v>
      </c>
      <c r="G615" s="75">
        <f>MAX(0,H614+Observaciones!$F614-F615-Constantes!$D$13)</f>
        <v>0</v>
      </c>
      <c r="H615" s="75">
        <f>H614+Observaciones!$F614-F615-E615-G615-I614</f>
        <v>7.5000000000544196</v>
      </c>
      <c r="I615" s="75">
        <f>MAX(0,(H615-Constantes!$D$14)*(1-EXP(-Constantes!$D$22)))</f>
        <v>7.4921043856636187E-13</v>
      </c>
      <c r="J615" s="75">
        <f t="shared" si="99"/>
        <v>135.66608918493688</v>
      </c>
      <c r="K615" s="75">
        <f>MAX(0,(J615-Constantes!$D$13)*(1-EXP(-Constantes!$D$23)))</f>
        <v>0.41905128786213691</v>
      </c>
      <c r="L615" s="75">
        <f t="shared" si="100"/>
        <v>0.41905128786288615</v>
      </c>
      <c r="M615" s="75">
        <f>0.0526*F615*Observaciones!$F614^1.218</f>
        <v>0</v>
      </c>
      <c r="N615" s="75">
        <f>M615*Constantes!$D$35</f>
        <v>0</v>
      </c>
      <c r="O615" s="75">
        <f t="shared" si="101"/>
        <v>0</v>
      </c>
      <c r="P615" s="15"/>
      <c r="Q615" s="74">
        <v>609</v>
      </c>
      <c r="R615" s="140">
        <f>ETo!$I614*((1-Constantes!$E$19)*ETo!$K614+ETo!$L614)</f>
        <v>2.0499552772802132</v>
      </c>
      <c r="S615" s="75">
        <f>MIN(R615*Constantes!$E$17,0.8*(AB614+Observaciones!$F614-Y615-AA615-Constantes!$D$14))</f>
        <v>-1.5981541003069567E-2</v>
      </c>
      <c r="T615" s="75">
        <f>IF(Observaciones!$F614&gt;0.05*Constantes!$E$18,((Observaciones!$F614-0.05*Constantes!$E$18)^2)/(Observaciones!$F614+0.95*Constantes!$E$18),0)</f>
        <v>0</v>
      </c>
      <c r="U615" s="75">
        <f>(T615*Escenarios!$E$9*10000)/1000</f>
        <v>0</v>
      </c>
      <c r="V615" s="75">
        <f>(Observaciones!$F614*Constantes!$E$28)/1000</f>
        <v>0</v>
      </c>
      <c r="W615" s="75">
        <f>(R615*Constantes!$E$28)/1000</f>
        <v>8.1998211091208528</v>
      </c>
      <c r="X615" s="75">
        <f t="shared" si="102"/>
        <v>0</v>
      </c>
      <c r="Y615" s="75">
        <f>IF(X615&gt;Constantes!$E$29,1000*((X615-Constantes!$E$29)/(Escenarios!$E$9*10000)),0)</f>
        <v>0</v>
      </c>
      <c r="Z615" s="75">
        <f>W615*1000/Escenarios!$E$9/10000+S615</f>
        <v>4.1810121517213764E-4</v>
      </c>
      <c r="AA615" s="75">
        <f>MAX(0,AB614+Observaciones!$F614-Y615-Constantes!$D$13)</f>
        <v>0</v>
      </c>
      <c r="AB615" s="75">
        <f>AB614+Observaciones!$F614-Y615-Z615-AA615-AC614</f>
        <v>7.479604972530991</v>
      </c>
      <c r="AC615" s="75">
        <f>MAX(0,(AB615-Constantes!$D$14)*(1-EXP(-Constantes!$D$22)))</f>
        <v>0</v>
      </c>
      <c r="AD615" s="75">
        <f t="shared" si="103"/>
        <v>139.72270592363051</v>
      </c>
      <c r="AE615" s="75">
        <f>MAX(0,(AD615-Constantes!$D$13)*(1-EXP(-Constantes!$D$23)))</f>
        <v>0.44707238649485959</v>
      </c>
      <c r="AF615" s="75">
        <f t="shared" si="104"/>
        <v>0.44707238649485959</v>
      </c>
      <c r="AG615" s="75">
        <f>0.0526*Y615*Observaciones!$F614^1.218</f>
        <v>0</v>
      </c>
      <c r="AH615" s="75">
        <f>AG615*Constantes!$E$35</f>
        <v>0</v>
      </c>
      <c r="AI615" s="75">
        <f t="shared" si="105"/>
        <v>0</v>
      </c>
      <c r="AJ615" s="15"/>
      <c r="AK615" s="74">
        <v>609</v>
      </c>
      <c r="AL615" s="140">
        <f>ETo!$I614*((1-Constantes!$F$19)*ETo!$K614+ETo!$L614)</f>
        <v>2.0008400299754396</v>
      </c>
      <c r="AM615" s="75">
        <f>MIN(AL615*Constantes!$F$17,0.8*(AV614+Observaciones!$F614-AS615-AU615-Constantes!$D$14))</f>
        <v>-3.899291313400255E-3</v>
      </c>
      <c r="AN615" s="75">
        <f>IF(Observaciones!$F614&gt;0.05*Constantes!$F$18,((Observaciones!$F614-0.05*Constantes!$F$18)^2)/(Observaciones!$F614+0.95*Constantes!$F$18),0)</f>
        <v>0</v>
      </c>
      <c r="AO615" s="75">
        <f>(AN615*Escenarios!$F$9*10000)/1000</f>
        <v>0</v>
      </c>
      <c r="AP615" s="75">
        <f>(Observaciones!$F614*Constantes!$F$28)/1000</f>
        <v>0</v>
      </c>
      <c r="AQ615" s="75">
        <f>(AL615*Constantes!$F$28)/1000</f>
        <v>2.0008400299754396</v>
      </c>
      <c r="AR615" s="75">
        <f t="shared" si="106"/>
        <v>0</v>
      </c>
      <c r="AS615" s="75">
        <f>IF(AR615&gt;Constantes!$F$29,1000*((AR615-Constantes!$F$29)/(Escenarios!$F$9*10000)),0)</f>
        <v>0</v>
      </c>
      <c r="AT615" s="75">
        <f>AQ615*1000/Escenarios!$F$9/10000+AM615</f>
        <v>1.0238874655062397E-4</v>
      </c>
      <c r="AU615" s="75">
        <f>MAX(0,AV614+Observaciones!$F614-AS615-Constantes!$D$13)</f>
        <v>0</v>
      </c>
      <c r="AV615" s="75">
        <f>AV614+Observaciones!$F614-AS615-AT615-AU615-AW614</f>
        <v>7.4950234971116991</v>
      </c>
      <c r="AW615" s="75">
        <f>MAX(0,(AV615-Constantes!$D$14)*(1-EXP(-Constantes!$D$22)))</f>
        <v>0</v>
      </c>
      <c r="AX615" s="75">
        <f t="shared" si="107"/>
        <v>140.64936299427461</v>
      </c>
      <c r="AY615" s="75">
        <f>MAX(0,(AX615-Constantes!$D$13)*(1-EXP(-Constantes!$D$23)))</f>
        <v>0.45347327443863661</v>
      </c>
      <c r="AZ615" s="75">
        <f t="shared" si="108"/>
        <v>0.45347327443863661</v>
      </c>
      <c r="BA615" s="75">
        <f>0.0526*AS615*Observaciones!$F614^1.218</f>
        <v>0</v>
      </c>
      <c r="BB615" s="75">
        <f>BA615*Constantes!$F$35</f>
        <v>0</v>
      </c>
      <c r="BC615" s="75">
        <f t="shared" si="109"/>
        <v>0</v>
      </c>
      <c r="BD615" s="15"/>
      <c r="BE615" s="74">
        <v>609</v>
      </c>
      <c r="BF615" s="75">
        <f>0.0526*Observaciones!$F614^2.218</f>
        <v>0</v>
      </c>
      <c r="BG615" s="75">
        <f>IF(Observaciones!$F614&gt;0.05*$BK$7,((Observaciones!$F614-0.05*$BK$7)^2)/(Observaciones!$F614+0.95*$BK$7),0)</f>
        <v>0</v>
      </c>
      <c r="BH615" s="75">
        <f>0.0526*BG615*Observaciones!$F614^1.218</f>
        <v>0</v>
      </c>
      <c r="BI615" s="28"/>
      <c r="BJ615" s="28"/>
      <c r="BK615" s="103"/>
      <c r="BL615" s="38"/>
    </row>
    <row r="616" spans="2:64" s="2" customFormat="1">
      <c r="B616" s="37"/>
      <c r="C616" s="74">
        <v>610</v>
      </c>
      <c r="D616" s="140">
        <f>ETo!$I615*((1-Constantes!$D$19)*ETo!$K615+ETo!$L615)</f>
        <v>2.0467043102073044</v>
      </c>
      <c r="E616" s="75">
        <f>MIN(D616*Constantes!$D$17,0.8*(H615+Observaciones!$F615-F616-G616-Constantes!$D$14))</f>
        <v>4.3535663962757101E-11</v>
      </c>
      <c r="F616" s="75">
        <f>IF(Observaciones!$F615&gt;0.05*Constantes!$D$18,((Observaciones!$F615-0.05*Constantes!$D$18)^2)/(Observaciones!$F615+0.95*Constantes!$D$18),0)</f>
        <v>0</v>
      </c>
      <c r="G616" s="75">
        <f>MAX(0,H615+Observaciones!$F615-F616-Constantes!$D$13)</f>
        <v>0</v>
      </c>
      <c r="H616" s="75">
        <f>H615+Observaciones!$F615-F616-E616-G616-I615</f>
        <v>7.5000000000101341</v>
      </c>
      <c r="I616" s="75">
        <f>MAX(0,(H616-Constantes!$D$14)*(1-EXP(-Constantes!$D$22)))</f>
        <v>1.3951936648728092E-13</v>
      </c>
      <c r="J616" s="75">
        <f t="shared" si="99"/>
        <v>135.24703789707473</v>
      </c>
      <c r="K616" s="75">
        <f>MAX(0,(J616-Constantes!$D$13)*(1-EXP(-Constantes!$D$23)))</f>
        <v>0.41615668917911314</v>
      </c>
      <c r="L616" s="75">
        <f t="shared" si="100"/>
        <v>0.41615668917925264</v>
      </c>
      <c r="M616" s="75">
        <f>0.0526*F616*Observaciones!$F615^1.218</f>
        <v>0</v>
      </c>
      <c r="N616" s="75">
        <f>M616*Constantes!$D$35</f>
        <v>0</v>
      </c>
      <c r="O616" s="75">
        <f t="shared" si="101"/>
        <v>0</v>
      </c>
      <c r="P616" s="15"/>
      <c r="Q616" s="74">
        <v>610</v>
      </c>
      <c r="R616" s="140">
        <f>ETo!$I615*((1-Constantes!$E$19)*ETo!$K615+ETo!$L615)</f>
        <v>2.0467043102073044</v>
      </c>
      <c r="S616" s="75">
        <f>MIN(R616*Constantes!$E$17,0.8*(AB615+Observaciones!$F615-Y616-AA616-Constantes!$D$14))</f>
        <v>-1.6316021975207207E-2</v>
      </c>
      <c r="T616" s="75">
        <f>IF(Observaciones!$F615&gt;0.05*Constantes!$E$18,((Observaciones!$F615-0.05*Constantes!$E$18)^2)/(Observaciones!$F615+0.95*Constantes!$E$18),0)</f>
        <v>0</v>
      </c>
      <c r="U616" s="75">
        <f>(T616*Escenarios!$E$9*10000)/1000</f>
        <v>0</v>
      </c>
      <c r="V616" s="75">
        <f>(Observaciones!$F615*Constantes!$E$28)/1000</f>
        <v>0</v>
      </c>
      <c r="W616" s="75">
        <f>(R616*Constantes!$E$28)/1000</f>
        <v>8.1868172408292175</v>
      </c>
      <c r="X616" s="75">
        <f t="shared" si="102"/>
        <v>0</v>
      </c>
      <c r="Y616" s="75">
        <f>IF(X616&gt;Constantes!$E$29,1000*((X616-Constantes!$E$29)/(Escenarios!$E$9*10000)),0)</f>
        <v>0</v>
      </c>
      <c r="Z616" s="75">
        <f>W616*1000/Escenarios!$E$9/10000+S616</f>
        <v>5.76125064512302E-5</v>
      </c>
      <c r="AA616" s="75">
        <f>MAX(0,AB615+Observaciones!$F615-Y616-Constantes!$D$13)</f>
        <v>0</v>
      </c>
      <c r="AB616" s="75">
        <f>AB615+Observaciones!$F615-Y616-Z616-AA616-AC615</f>
        <v>7.4795473600245401</v>
      </c>
      <c r="AC616" s="75">
        <f>MAX(0,(AB616-Constantes!$D$14)*(1-EXP(-Constantes!$D$22)))</f>
        <v>0</v>
      </c>
      <c r="AD616" s="75">
        <f t="shared" si="103"/>
        <v>139.27563353713566</v>
      </c>
      <c r="AE616" s="75">
        <f>MAX(0,(AD616-Constantes!$D$13)*(1-EXP(-Constantes!$D$23)))</f>
        <v>0.44398423194517117</v>
      </c>
      <c r="AF616" s="75">
        <f t="shared" si="104"/>
        <v>0.44398423194517117</v>
      </c>
      <c r="AG616" s="75">
        <f>0.0526*Y616*Observaciones!$F615^1.218</f>
        <v>0</v>
      </c>
      <c r="AH616" s="75">
        <f>AG616*Constantes!$E$35</f>
        <v>0</v>
      </c>
      <c r="AI616" s="75">
        <f t="shared" si="105"/>
        <v>0</v>
      </c>
      <c r="AJ616" s="15"/>
      <c r="AK616" s="74">
        <v>610</v>
      </c>
      <c r="AL616" s="140">
        <f>ETo!$I615*((1-Constantes!$F$19)*ETo!$K615+ETo!$L615)</f>
        <v>1.9977089155879064</v>
      </c>
      <c r="AM616" s="75">
        <f>MIN(AL616*Constantes!$F$17,0.8*(AV615+Observaciones!$F615-AS616-AU616-Constantes!$D$14))</f>
        <v>-3.9812023106406969E-3</v>
      </c>
      <c r="AN616" s="75">
        <f>IF(Observaciones!$F615&gt;0.05*Constantes!$F$18,((Observaciones!$F615-0.05*Constantes!$F$18)^2)/(Observaciones!$F615+0.95*Constantes!$F$18),0)</f>
        <v>0</v>
      </c>
      <c r="AO616" s="75">
        <f>(AN616*Escenarios!$F$9*10000)/1000</f>
        <v>0</v>
      </c>
      <c r="AP616" s="75">
        <f>(Observaciones!$F615*Constantes!$F$28)/1000</f>
        <v>0</v>
      </c>
      <c r="AQ616" s="75">
        <f>(AL616*Constantes!$F$28)/1000</f>
        <v>1.9977089155879064</v>
      </c>
      <c r="AR616" s="75">
        <f t="shared" si="106"/>
        <v>0</v>
      </c>
      <c r="AS616" s="75">
        <f>IF(AR616&gt;Constantes!$F$29,1000*((AR616-Constantes!$F$29)/(Escenarios!$F$9*10000)),0)</f>
        <v>0</v>
      </c>
      <c r="AT616" s="75">
        <f>AQ616*1000/Escenarios!$F$9/10000+AM616</f>
        <v>1.4215520535115593E-5</v>
      </c>
      <c r="AU616" s="75">
        <f>MAX(0,AV615+Observaciones!$F615-AS616-Constantes!$D$13)</f>
        <v>0</v>
      </c>
      <c r="AV616" s="75">
        <f>AV615+Observaciones!$F615-AS616-AT616-AU616-AW615</f>
        <v>7.4950092815911642</v>
      </c>
      <c r="AW616" s="75">
        <f>MAX(0,(AV616-Constantes!$D$14)*(1-EXP(-Constantes!$D$22)))</f>
        <v>0</v>
      </c>
      <c r="AX616" s="75">
        <f t="shared" si="107"/>
        <v>140.19588971983598</v>
      </c>
      <c r="AY616" s="75">
        <f>MAX(0,(AX616-Constantes!$D$13)*(1-EXP(-Constantes!$D$23)))</f>
        <v>0.4503409057262695</v>
      </c>
      <c r="AZ616" s="75">
        <f t="shared" si="108"/>
        <v>0.4503409057262695</v>
      </c>
      <c r="BA616" s="75">
        <f>0.0526*AS616*Observaciones!$F615^1.218</f>
        <v>0</v>
      </c>
      <c r="BB616" s="75">
        <f>BA616*Constantes!$F$35</f>
        <v>0</v>
      </c>
      <c r="BC616" s="75">
        <f t="shared" si="109"/>
        <v>0</v>
      </c>
      <c r="BD616" s="15"/>
      <c r="BE616" s="74">
        <v>610</v>
      </c>
      <c r="BF616" s="75">
        <f>0.0526*Observaciones!$F615^2.218</f>
        <v>0</v>
      </c>
      <c r="BG616" s="75">
        <f>IF(Observaciones!$F615&gt;0.05*$BK$7,((Observaciones!$F615-0.05*$BK$7)^2)/(Observaciones!$F615+0.95*$BK$7),0)</f>
        <v>0</v>
      </c>
      <c r="BH616" s="75">
        <f>0.0526*BG616*Observaciones!$F615^1.218</f>
        <v>0</v>
      </c>
      <c r="BI616" s="28"/>
      <c r="BJ616" s="28"/>
      <c r="BK616" s="103"/>
      <c r="BL616" s="38"/>
    </row>
    <row r="617" spans="2:64" s="2" customFormat="1">
      <c r="B617" s="37"/>
      <c r="C617" s="74">
        <v>611</v>
      </c>
      <c r="D617" s="140">
        <f>ETo!$I616*((1-Constantes!$D$19)*ETo!$K616+ETo!$L616)</f>
        <v>2.0660812395949142</v>
      </c>
      <c r="E617" s="75">
        <f>MIN(D617*Constantes!$D$17,0.8*(H616+Observaciones!$F616-F617-G617-Constantes!$D$14))</f>
        <v>8.1072926150227431E-12</v>
      </c>
      <c r="F617" s="75">
        <f>IF(Observaciones!$F616&gt;0.05*Constantes!$D$18,((Observaciones!$F616-0.05*Constantes!$D$18)^2)/(Observaciones!$F616+0.95*Constantes!$D$18),0)</f>
        <v>0</v>
      </c>
      <c r="G617" s="75">
        <f>MAX(0,H616+Observaciones!$F616-F617-Constantes!$D$13)</f>
        <v>0</v>
      </c>
      <c r="H617" s="75">
        <f>H616+Observaciones!$F616-F617-E617-G617-I616</f>
        <v>7.5000000000018874</v>
      </c>
      <c r="I617" s="75">
        <f>MAX(0,(H617-Constantes!$D$14)*(1-EXP(-Constantes!$D$22)))</f>
        <v>2.5984106379094825E-14</v>
      </c>
      <c r="J617" s="75">
        <f t="shared" si="99"/>
        <v>134.83088120789563</v>
      </c>
      <c r="K617" s="75">
        <f>MAX(0,(J617-Constantes!$D$13)*(1-EXP(-Constantes!$D$23)))</f>
        <v>0.41328208494970048</v>
      </c>
      <c r="L617" s="75">
        <f t="shared" si="100"/>
        <v>0.41328208494972646</v>
      </c>
      <c r="M617" s="75">
        <f>0.0526*F617*Observaciones!$F616^1.218</f>
        <v>0</v>
      </c>
      <c r="N617" s="75">
        <f>M617*Constantes!$D$35</f>
        <v>0</v>
      </c>
      <c r="O617" s="75">
        <f t="shared" si="101"/>
        <v>0</v>
      </c>
      <c r="P617" s="15"/>
      <c r="Q617" s="74">
        <v>611</v>
      </c>
      <c r="R617" s="140">
        <f>ETo!$I616*((1-Constantes!$E$19)*ETo!$K616+ETo!$L616)</f>
        <v>2.0660812395949142</v>
      </c>
      <c r="S617" s="75">
        <f>MIN(R617*Constantes!$E$17,0.8*(AB616+Observaciones!$F616-Y617-AA617-Constantes!$D$14))</f>
        <v>-1.63621119803679E-2</v>
      </c>
      <c r="T617" s="75">
        <f>IF(Observaciones!$F616&gt;0.05*Constantes!$E$18,((Observaciones!$F616-0.05*Constantes!$E$18)^2)/(Observaciones!$F616+0.95*Constantes!$E$18),0)</f>
        <v>0</v>
      </c>
      <c r="U617" s="75">
        <f>(T617*Escenarios!$E$9*10000)/1000</f>
        <v>0</v>
      </c>
      <c r="V617" s="75">
        <f>(Observaciones!$F616*Constantes!$E$28)/1000</f>
        <v>0</v>
      </c>
      <c r="W617" s="75">
        <f>(R617*Constantes!$E$28)/1000</f>
        <v>8.2643249583796567</v>
      </c>
      <c r="X617" s="75">
        <f t="shared" si="102"/>
        <v>0</v>
      </c>
      <c r="Y617" s="75">
        <f>IF(X617&gt;Constantes!$E$29,1000*((X617-Constantes!$E$29)/(Escenarios!$E$9*10000)),0)</f>
        <v>0</v>
      </c>
      <c r="Z617" s="75">
        <f>W617*1000/Escenarios!$E$9/10000+S617</f>
        <v>1.6653793639141365E-4</v>
      </c>
      <c r="AA617" s="75">
        <f>MAX(0,AB616+Observaciones!$F616-Y617-Constantes!$D$13)</f>
        <v>0</v>
      </c>
      <c r="AB617" s="75">
        <f>AB616+Observaciones!$F616-Y617-Z617-AA617-AC616</f>
        <v>7.4793808220881486</v>
      </c>
      <c r="AC617" s="75">
        <f>MAX(0,(AB617-Constantes!$D$14)*(1-EXP(-Constantes!$D$22)))</f>
        <v>0</v>
      </c>
      <c r="AD617" s="75">
        <f t="shared" si="103"/>
        <v>138.8316493051905</v>
      </c>
      <c r="AE617" s="75">
        <f>MAX(0,(AD617-Constantes!$D$13)*(1-EXP(-Constantes!$D$23)))</f>
        <v>0.44091740883712582</v>
      </c>
      <c r="AF617" s="75">
        <f t="shared" si="104"/>
        <v>0.44091740883712582</v>
      </c>
      <c r="AG617" s="75">
        <f>0.0526*Y617*Observaciones!$F616^1.218</f>
        <v>0</v>
      </c>
      <c r="AH617" s="75">
        <f>AG617*Constantes!$E$35</f>
        <v>0</v>
      </c>
      <c r="AI617" s="75">
        <f t="shared" si="105"/>
        <v>0</v>
      </c>
      <c r="AJ617" s="15"/>
      <c r="AK617" s="74">
        <v>611</v>
      </c>
      <c r="AL617" s="140">
        <f>ETo!$I616*((1-Constantes!$F$19)*ETo!$K616+ETo!$L616)</f>
        <v>2.0167195326309764</v>
      </c>
      <c r="AM617" s="75">
        <f>MIN(AL617*Constantes!$F$17,0.8*(AV616+Observaciones!$F616-AS617-AU617-Constantes!$D$14))</f>
        <v>-3.9925747270686427E-3</v>
      </c>
      <c r="AN617" s="75">
        <f>IF(Observaciones!$F616&gt;0.05*Constantes!$F$18,((Observaciones!$F616-0.05*Constantes!$F$18)^2)/(Observaciones!$F616+0.95*Constantes!$F$18),0)</f>
        <v>0</v>
      </c>
      <c r="AO617" s="75">
        <f>(AN617*Escenarios!$F$9*10000)/1000</f>
        <v>0</v>
      </c>
      <c r="AP617" s="75">
        <f>(Observaciones!$F616*Constantes!$F$28)/1000</f>
        <v>0</v>
      </c>
      <c r="AQ617" s="75">
        <f>(AL617*Constantes!$F$28)/1000</f>
        <v>2.0167195326309764</v>
      </c>
      <c r="AR617" s="75">
        <f t="shared" si="106"/>
        <v>0</v>
      </c>
      <c r="AS617" s="75">
        <f>IF(AR617&gt;Constantes!$F$29,1000*((AR617-Constantes!$F$29)/(Escenarios!$F$9*10000)),0)</f>
        <v>0</v>
      </c>
      <c r="AT617" s="75">
        <f>AQ617*1000/Escenarios!$F$9/10000+AM617</f>
        <v>4.0864338193309993E-5</v>
      </c>
      <c r="AU617" s="75">
        <f>MAX(0,AV616+Observaciones!$F616-AS617-Constantes!$D$13)</f>
        <v>0</v>
      </c>
      <c r="AV617" s="75">
        <f>AV616+Observaciones!$F616-AS617-AT617-AU617-AW616</f>
        <v>7.4949684172529709</v>
      </c>
      <c r="AW617" s="75">
        <f>MAX(0,(AV617-Constantes!$D$14)*(1-EXP(-Constantes!$D$22)))</f>
        <v>0</v>
      </c>
      <c r="AX617" s="75">
        <f t="shared" si="107"/>
        <v>139.7455488141097</v>
      </c>
      <c r="AY617" s="75">
        <f>MAX(0,(AX617-Constantes!$D$13)*(1-EXP(-Constantes!$D$23)))</f>
        <v>0.44723017386507585</v>
      </c>
      <c r="AZ617" s="75">
        <f t="shared" si="108"/>
        <v>0.44723017386507585</v>
      </c>
      <c r="BA617" s="75">
        <f>0.0526*AS617*Observaciones!$F616^1.218</f>
        <v>0</v>
      </c>
      <c r="BB617" s="75">
        <f>BA617*Constantes!$F$35</f>
        <v>0</v>
      </c>
      <c r="BC617" s="75">
        <f t="shared" si="109"/>
        <v>0</v>
      </c>
      <c r="BD617" s="15"/>
      <c r="BE617" s="74">
        <v>611</v>
      </c>
      <c r="BF617" s="75">
        <f>0.0526*Observaciones!$F616^2.218</f>
        <v>0</v>
      </c>
      <c r="BG617" s="75">
        <f>IF(Observaciones!$F616&gt;0.05*$BK$7,((Observaciones!$F616-0.05*$BK$7)^2)/(Observaciones!$F616+0.95*$BK$7),0)</f>
        <v>0</v>
      </c>
      <c r="BH617" s="75">
        <f>0.0526*BG617*Observaciones!$F616^1.218</f>
        <v>0</v>
      </c>
      <c r="BI617" s="28"/>
      <c r="BJ617" s="28"/>
      <c r="BK617" s="103"/>
      <c r="BL617" s="38"/>
    </row>
    <row r="618" spans="2:64" s="2" customFormat="1">
      <c r="B618" s="37"/>
      <c r="C618" s="74">
        <v>612</v>
      </c>
      <c r="D618" s="140">
        <f>ETo!$I617*((1-Constantes!$D$19)*ETo!$K617+ETo!$L617)</f>
        <v>2.0122300910338415</v>
      </c>
      <c r="E618" s="75">
        <f>MIN(D618*Constantes!$D$17,0.8*(H617+Observaciones!$F617-F618-G618-Constantes!$D$14))</f>
        <v>1.5099033134902129E-12</v>
      </c>
      <c r="F618" s="75">
        <f>IF(Observaciones!$F617&gt;0.05*Constantes!$D$18,((Observaciones!$F617-0.05*Constantes!$D$18)^2)/(Observaciones!$F617+0.95*Constantes!$D$18),0)</f>
        <v>0</v>
      </c>
      <c r="G618" s="75">
        <f>MAX(0,H617+Observaciones!$F617-F618-Constantes!$D$13)</f>
        <v>0</v>
      </c>
      <c r="H618" s="75">
        <f>H617+Observaciones!$F617-F618-E618-G618-I617</f>
        <v>7.5000000000003517</v>
      </c>
      <c r="I618" s="75">
        <f>MAX(0,(H618-Constantes!$D$14)*(1-EXP(-Constantes!$D$22)))</f>
        <v>4.842214647586612E-15</v>
      </c>
      <c r="J618" s="75">
        <f t="shared" si="99"/>
        <v>134.41759912294592</v>
      </c>
      <c r="K618" s="75">
        <f>MAX(0,(J618-Constantes!$D$13)*(1-EXP(-Constantes!$D$23)))</f>
        <v>0.41042733706211904</v>
      </c>
      <c r="L618" s="75">
        <f t="shared" si="100"/>
        <v>0.41042733706212386</v>
      </c>
      <c r="M618" s="75">
        <f>0.0526*F618*Observaciones!$F617^1.218</f>
        <v>0</v>
      </c>
      <c r="N618" s="75">
        <f>M618*Constantes!$D$35</f>
        <v>0</v>
      </c>
      <c r="O618" s="75">
        <f t="shared" si="101"/>
        <v>0</v>
      </c>
      <c r="P618" s="15"/>
      <c r="Q618" s="74">
        <v>612</v>
      </c>
      <c r="R618" s="140">
        <f>ETo!$I617*((1-Constantes!$E$19)*ETo!$K617+ETo!$L617)</f>
        <v>2.0122300910338415</v>
      </c>
      <c r="S618" s="75">
        <f>MIN(R618*Constantes!$E$17,0.8*(AB617+Observaciones!$F617-Y618-AA618-Constantes!$D$14))</f>
        <v>-1.6495342329481133E-2</v>
      </c>
      <c r="T618" s="75">
        <f>IF(Observaciones!$F617&gt;0.05*Constantes!$E$18,((Observaciones!$F617-0.05*Constantes!$E$18)^2)/(Observaciones!$F617+0.95*Constantes!$E$18),0)</f>
        <v>0</v>
      </c>
      <c r="U618" s="75">
        <f>(T618*Escenarios!$E$9*10000)/1000</f>
        <v>0</v>
      </c>
      <c r="V618" s="75">
        <f>(Observaciones!$F617*Constantes!$E$28)/1000</f>
        <v>0</v>
      </c>
      <c r="W618" s="75">
        <f>(R618*Constantes!$E$28)/1000</f>
        <v>8.0489203641353662</v>
      </c>
      <c r="X618" s="75">
        <f t="shared" si="102"/>
        <v>0</v>
      </c>
      <c r="Y618" s="75">
        <f>IF(X618&gt;Constantes!$E$29,1000*((X618-Constantes!$E$29)/(Escenarios!$E$9*10000)),0)</f>
        <v>0</v>
      </c>
      <c r="Z618" s="75">
        <f>W618*1000/Escenarios!$E$9/10000+S618</f>
        <v>-3.975016012104024E-4</v>
      </c>
      <c r="AA618" s="75">
        <f>MAX(0,AB617+Observaciones!$F617-Y618-Constantes!$D$13)</f>
        <v>0</v>
      </c>
      <c r="AB618" s="75">
        <f>AB617+Observaciones!$F617-Y618-Z618-AA618-AC617</f>
        <v>7.4797783236893594</v>
      </c>
      <c r="AC618" s="75">
        <f>MAX(0,(AB618-Constantes!$D$14)*(1-EXP(-Constantes!$D$22)))</f>
        <v>0</v>
      </c>
      <c r="AD618" s="75">
        <f t="shared" si="103"/>
        <v>138.39073189635337</v>
      </c>
      <c r="AE618" s="75">
        <f>MAX(0,(AD618-Constantes!$D$13)*(1-EXP(-Constantes!$D$23)))</f>
        <v>0.43787176982369314</v>
      </c>
      <c r="AF618" s="75">
        <f t="shared" si="104"/>
        <v>0.43787176982369314</v>
      </c>
      <c r="AG618" s="75">
        <f>0.0526*Y618*Observaciones!$F617^1.218</f>
        <v>0</v>
      </c>
      <c r="AH618" s="75">
        <f>AG618*Constantes!$E$35</f>
        <v>0</v>
      </c>
      <c r="AI618" s="75">
        <f t="shared" si="105"/>
        <v>0</v>
      </c>
      <c r="AJ618" s="15"/>
      <c r="AK618" s="74">
        <v>612</v>
      </c>
      <c r="AL618" s="140">
        <f>ETo!$I617*((1-Constantes!$F$19)*ETo!$K617+ETo!$L617)</f>
        <v>1.9640945096275997</v>
      </c>
      <c r="AM618" s="75">
        <f>MIN(AL618*Constantes!$F$17,0.8*(AV617+Observaciones!$F617-AS618-AU618-Constantes!$D$14))</f>
        <v>-4.0252661976232671E-3</v>
      </c>
      <c r="AN618" s="75">
        <f>IF(Observaciones!$F617&gt;0.05*Constantes!$F$18,((Observaciones!$F617-0.05*Constantes!$F$18)^2)/(Observaciones!$F617+0.95*Constantes!$F$18),0)</f>
        <v>0</v>
      </c>
      <c r="AO618" s="75">
        <f>(AN618*Escenarios!$F$9*10000)/1000</f>
        <v>0</v>
      </c>
      <c r="AP618" s="75">
        <f>(Observaciones!$F617*Constantes!$F$28)/1000</f>
        <v>0</v>
      </c>
      <c r="AQ618" s="75">
        <f>(AL618*Constantes!$F$28)/1000</f>
        <v>1.9640945096275997</v>
      </c>
      <c r="AR618" s="75">
        <f t="shared" si="106"/>
        <v>0</v>
      </c>
      <c r="AS618" s="75">
        <f>IF(AR618&gt;Constantes!$F$29,1000*((AR618-Constantes!$F$29)/(Escenarios!$F$9*10000)),0)</f>
        <v>0</v>
      </c>
      <c r="AT618" s="75">
        <f>AQ618*1000/Escenarios!$F$9/10000+AM618</f>
        <v>-9.7077178368066945E-5</v>
      </c>
      <c r="AU618" s="75">
        <f>MAX(0,AV617+Observaciones!$F617-AS618-Constantes!$D$13)</f>
        <v>0</v>
      </c>
      <c r="AV618" s="75">
        <f>AV617+Observaciones!$F617-AS618-AT618-AU618-AW617</f>
        <v>7.4950654944313388</v>
      </c>
      <c r="AW618" s="75">
        <f>MAX(0,(AV618-Constantes!$D$14)*(1-EXP(-Constantes!$D$22)))</f>
        <v>0</v>
      </c>
      <c r="AX618" s="75">
        <f t="shared" si="107"/>
        <v>139.29831864024462</v>
      </c>
      <c r="AY618" s="75">
        <f>MAX(0,(AX618-Constantes!$D$13)*(1-EXP(-Constantes!$D$23)))</f>
        <v>0.4441409293984076</v>
      </c>
      <c r="AZ618" s="75">
        <f t="shared" si="108"/>
        <v>0.4441409293984076</v>
      </c>
      <c r="BA618" s="75">
        <f>0.0526*AS618*Observaciones!$F617^1.218</f>
        <v>0</v>
      </c>
      <c r="BB618" s="75">
        <f>BA618*Constantes!$F$35</f>
        <v>0</v>
      </c>
      <c r="BC618" s="75">
        <f t="shared" si="109"/>
        <v>0</v>
      </c>
      <c r="BD618" s="15"/>
      <c r="BE618" s="74">
        <v>612</v>
      </c>
      <c r="BF618" s="75">
        <f>0.0526*Observaciones!$F617^2.218</f>
        <v>0</v>
      </c>
      <c r="BG618" s="75">
        <f>IF(Observaciones!$F617&gt;0.05*$BK$7,((Observaciones!$F617-0.05*$BK$7)^2)/(Observaciones!$F617+0.95*$BK$7),0)</f>
        <v>0</v>
      </c>
      <c r="BH618" s="75">
        <f>0.0526*BG618*Observaciones!$F617^1.218</f>
        <v>0</v>
      </c>
      <c r="BI618" s="28"/>
      <c r="BJ618" s="28"/>
      <c r="BK618" s="103"/>
      <c r="BL618" s="38"/>
    </row>
    <row r="619" spans="2:64" s="2" customFormat="1">
      <c r="B619" s="37"/>
      <c r="C619" s="74">
        <v>613</v>
      </c>
      <c r="D619" s="140">
        <f>ETo!$I618*((1-Constantes!$D$19)*ETo!$K618+ETo!$L618)</f>
        <v>2.061136124941839</v>
      </c>
      <c r="E619" s="75">
        <f>MIN(D619*Constantes!$D$17,0.8*(H618+Observaciones!$F618-F619-G619-Constantes!$D$14))</f>
        <v>2.8137492336099968E-13</v>
      </c>
      <c r="F619" s="75">
        <f>IF(Observaciones!$F618&gt;0.05*Constantes!$D$18,((Observaciones!$F618-0.05*Constantes!$D$18)^2)/(Observaciones!$F618+0.95*Constantes!$D$18),0)</f>
        <v>0</v>
      </c>
      <c r="G619" s="75">
        <f>MAX(0,H618+Observaciones!$F618-F619-Constantes!$D$13)</f>
        <v>0</v>
      </c>
      <c r="H619" s="75">
        <f>H618+Observaciones!$F618-F619-E619-G619-I618</f>
        <v>7.5000000000000657</v>
      </c>
      <c r="I619" s="75">
        <f>MAX(0,(H619-Constantes!$D$14)*(1-EXP(-Constantes!$D$22)))</f>
        <v>9.0485829273083153E-16</v>
      </c>
      <c r="J619" s="75">
        <f t="shared" si="99"/>
        <v>134.0071717858838</v>
      </c>
      <c r="K619" s="75">
        <f>MAX(0,(J619-Constantes!$D$13)*(1-EXP(-Constantes!$D$23)))</f>
        <v>0.40759230835859722</v>
      </c>
      <c r="L619" s="75">
        <f t="shared" si="100"/>
        <v>0.40759230835859811</v>
      </c>
      <c r="M619" s="75">
        <f>0.0526*F619*Observaciones!$F618^1.218</f>
        <v>0</v>
      </c>
      <c r="N619" s="75">
        <f>M619*Constantes!$D$35</f>
        <v>0</v>
      </c>
      <c r="O619" s="75">
        <f t="shared" si="101"/>
        <v>0</v>
      </c>
      <c r="P619" s="15"/>
      <c r="Q619" s="74">
        <v>613</v>
      </c>
      <c r="R619" s="140">
        <f>ETo!$I618*((1-Constantes!$E$19)*ETo!$K618+ETo!$L618)</f>
        <v>2.061136124941839</v>
      </c>
      <c r="S619" s="75">
        <f>MIN(R619*Constantes!$E$17,0.8*(AB618+Observaciones!$F618-Y619-AA619-Constantes!$D$14))</f>
        <v>-1.6177341048512518E-2</v>
      </c>
      <c r="T619" s="75">
        <f>IF(Observaciones!$F618&gt;0.05*Constantes!$E$18,((Observaciones!$F618-0.05*Constantes!$E$18)^2)/(Observaciones!$F618+0.95*Constantes!$E$18),0)</f>
        <v>0</v>
      </c>
      <c r="U619" s="75">
        <f>(T619*Escenarios!$E$9*10000)/1000</f>
        <v>0</v>
      </c>
      <c r="V619" s="75">
        <f>(Observaciones!$F618*Constantes!$E$28)/1000</f>
        <v>0</v>
      </c>
      <c r="W619" s="75">
        <f>(R619*Constantes!$E$28)/1000</f>
        <v>8.2445444997673558</v>
      </c>
      <c r="X619" s="75">
        <f t="shared" si="102"/>
        <v>0</v>
      </c>
      <c r="Y619" s="75">
        <f>IF(X619&gt;Constantes!$E$29,1000*((X619-Constantes!$E$29)/(Escenarios!$E$9*10000)),0)</f>
        <v>0</v>
      </c>
      <c r="Z619" s="75">
        <f>W619*1000/Escenarios!$E$9/10000+S619</f>
        <v>3.1174795102219266E-4</v>
      </c>
      <c r="AA619" s="75">
        <f>MAX(0,AB618+Observaciones!$F618-Y619-Constantes!$D$13)</f>
        <v>0</v>
      </c>
      <c r="AB619" s="75">
        <f>AB618+Observaciones!$F618-Y619-Z619-AA619-AC618</f>
        <v>7.4794665757383374</v>
      </c>
      <c r="AC619" s="75">
        <f>MAX(0,(AB619-Constantes!$D$14)*(1-EXP(-Constantes!$D$22)))</f>
        <v>0</v>
      </c>
      <c r="AD619" s="75">
        <f t="shared" si="103"/>
        <v>137.95286012652969</v>
      </c>
      <c r="AE619" s="75">
        <f>MAX(0,(AD619-Constantes!$D$13)*(1-EXP(-Constantes!$D$23)))</f>
        <v>0.43484716857564287</v>
      </c>
      <c r="AF619" s="75">
        <f t="shared" si="104"/>
        <v>0.43484716857564287</v>
      </c>
      <c r="AG619" s="75">
        <f>0.0526*Y619*Observaciones!$F618^1.218</f>
        <v>0</v>
      </c>
      <c r="AH619" s="75">
        <f>AG619*Constantes!$E$35</f>
        <v>0</v>
      </c>
      <c r="AI619" s="75">
        <f t="shared" si="105"/>
        <v>0</v>
      </c>
      <c r="AJ619" s="15"/>
      <c r="AK619" s="74">
        <v>613</v>
      </c>
      <c r="AL619" s="140">
        <f>ETo!$I618*((1-Constantes!$F$19)*ETo!$K618+ETo!$L618)</f>
        <v>2.0119805287559922</v>
      </c>
      <c r="AM619" s="75">
        <f>MIN(AL619*Constantes!$F$17,0.8*(AV618+Observaciones!$F618-AS619-AU619-Constantes!$D$14))</f>
        <v>-3.9476044549289213E-3</v>
      </c>
      <c r="AN619" s="75">
        <f>IF(Observaciones!$F618&gt;0.05*Constantes!$F$18,((Observaciones!$F618-0.05*Constantes!$F$18)^2)/(Observaciones!$F618+0.95*Constantes!$F$18),0)</f>
        <v>0</v>
      </c>
      <c r="AO619" s="75">
        <f>(AN619*Escenarios!$F$9*10000)/1000</f>
        <v>0</v>
      </c>
      <c r="AP619" s="75">
        <f>(Observaciones!$F618*Constantes!$F$28)/1000</f>
        <v>0</v>
      </c>
      <c r="AQ619" s="75">
        <f>(AL619*Constantes!$F$28)/1000</f>
        <v>2.0119805287559922</v>
      </c>
      <c r="AR619" s="75">
        <f t="shared" si="106"/>
        <v>0</v>
      </c>
      <c r="AS619" s="75">
        <f>IF(AR619&gt;Constantes!$F$29,1000*((AR619-Constantes!$F$29)/(Escenarios!$F$9*10000)),0)</f>
        <v>0</v>
      </c>
      <c r="AT619" s="75">
        <f>AQ619*1000/Escenarios!$F$9/10000+AM619</f>
        <v>7.6356602583063822E-5</v>
      </c>
      <c r="AU619" s="75">
        <f>MAX(0,AV618+Observaciones!$F618-AS619-Constantes!$D$13)</f>
        <v>0</v>
      </c>
      <c r="AV619" s="75">
        <f>AV618+Observaciones!$F618-AS619-AT619-AU619-AW618</f>
        <v>7.4949891378287559</v>
      </c>
      <c r="AW619" s="75">
        <f>MAX(0,(AV619-Constantes!$D$14)*(1-EXP(-Constantes!$D$22)))</f>
        <v>0</v>
      </c>
      <c r="AX619" s="75">
        <f t="shared" si="107"/>
        <v>138.85417771084622</v>
      </c>
      <c r="AY619" s="75">
        <f>MAX(0,(AX619-Constantes!$D$13)*(1-EXP(-Constantes!$D$23)))</f>
        <v>0.44107302390198905</v>
      </c>
      <c r="AZ619" s="75">
        <f t="shared" si="108"/>
        <v>0.44107302390198905</v>
      </c>
      <c r="BA619" s="75">
        <f>0.0526*AS619*Observaciones!$F618^1.218</f>
        <v>0</v>
      </c>
      <c r="BB619" s="75">
        <f>BA619*Constantes!$F$35</f>
        <v>0</v>
      </c>
      <c r="BC619" s="75">
        <f t="shared" si="109"/>
        <v>0</v>
      </c>
      <c r="BD619" s="15"/>
      <c r="BE619" s="74">
        <v>613</v>
      </c>
      <c r="BF619" s="75">
        <f>0.0526*Observaciones!$F618^2.218</f>
        <v>0</v>
      </c>
      <c r="BG619" s="75">
        <f>IF(Observaciones!$F618&gt;0.05*$BK$7,((Observaciones!$F618-0.05*$BK$7)^2)/(Observaciones!$F618+0.95*$BK$7),0)</f>
        <v>0</v>
      </c>
      <c r="BH619" s="75">
        <f>0.0526*BG619*Observaciones!$F618^1.218</f>
        <v>0</v>
      </c>
      <c r="BI619" s="28"/>
      <c r="BJ619" s="28"/>
      <c r="BK619" s="103"/>
      <c r="BL619" s="38"/>
    </row>
    <row r="620" spans="2:64" s="2" customFormat="1">
      <c r="B620" s="37"/>
      <c r="C620" s="74">
        <v>614</v>
      </c>
      <c r="D620" s="140">
        <f>ETo!$I619*((1-Constantes!$D$19)*ETo!$K619+ETo!$L619)</f>
        <v>1.9996069986634035</v>
      </c>
      <c r="E620" s="75">
        <f>MIN(D620*Constantes!$D$17,0.8*(H619+Observaciones!$F619-F620-G620-Constantes!$D$14))</f>
        <v>5.2580162446247416E-14</v>
      </c>
      <c r="F620" s="75">
        <f>IF(Observaciones!$F619&gt;0.05*Constantes!$D$18,((Observaciones!$F619-0.05*Constantes!$D$18)^2)/(Observaciones!$F619+0.95*Constantes!$D$18),0)</f>
        <v>0</v>
      </c>
      <c r="G620" s="75">
        <f>MAX(0,H619+Observaciones!$F619-F620-Constantes!$D$13)</f>
        <v>0</v>
      </c>
      <c r="H620" s="75">
        <f>H619+Observaciones!$F619-F620-E620-G620-I619</f>
        <v>7.5000000000000124</v>
      </c>
      <c r="I620" s="75">
        <f>MAX(0,(H620-Constantes!$D$14)*(1-EXP(-Constantes!$D$22)))</f>
        <v>1.7118940673286002E-16</v>
      </c>
      <c r="J620" s="75">
        <f t="shared" si="99"/>
        <v>133.5995794775252</v>
      </c>
      <c r="K620" s="75">
        <f>MAX(0,(J620-Constantes!$D$13)*(1-EXP(-Constantes!$D$23)))</f>
        <v>0.40477686262878115</v>
      </c>
      <c r="L620" s="75">
        <f t="shared" si="100"/>
        <v>0.40477686262878132</v>
      </c>
      <c r="M620" s="75">
        <f>0.0526*F620*Observaciones!$F619^1.218</f>
        <v>0</v>
      </c>
      <c r="N620" s="75">
        <f>M620*Constantes!$D$35</f>
        <v>0</v>
      </c>
      <c r="O620" s="75">
        <f t="shared" si="101"/>
        <v>0</v>
      </c>
      <c r="P620" s="15"/>
      <c r="Q620" s="74">
        <v>614</v>
      </c>
      <c r="R620" s="140">
        <f>ETo!$I619*((1-Constantes!$E$19)*ETo!$K619+ETo!$L619)</f>
        <v>1.9996069986634035</v>
      </c>
      <c r="S620" s="75">
        <f>MIN(R620*Constantes!$E$17,0.8*(AB619+Observaciones!$F619-Y620-AA620-Constantes!$D$14))</f>
        <v>-1.6426739409330083E-2</v>
      </c>
      <c r="T620" s="75">
        <f>IF(Observaciones!$F619&gt;0.05*Constantes!$E$18,((Observaciones!$F619-0.05*Constantes!$E$18)^2)/(Observaciones!$F619+0.95*Constantes!$E$18),0)</f>
        <v>0</v>
      </c>
      <c r="U620" s="75">
        <f>(T620*Escenarios!$E$9*10000)/1000</f>
        <v>0</v>
      </c>
      <c r="V620" s="75">
        <f>(Observaciones!$F619*Constantes!$E$28)/1000</f>
        <v>0</v>
      </c>
      <c r="W620" s="75">
        <f>(R620*Constantes!$E$28)/1000</f>
        <v>7.9984279946536141</v>
      </c>
      <c r="X620" s="75">
        <f t="shared" si="102"/>
        <v>0</v>
      </c>
      <c r="Y620" s="75">
        <f>IF(X620&gt;Constantes!$E$29,1000*((X620-Constantes!$E$29)/(Escenarios!$E$9*10000)),0)</f>
        <v>0</v>
      </c>
      <c r="Z620" s="75">
        <f>W620*1000/Escenarios!$E$9/10000+S620</f>
        <v>-4.2988342002285226E-4</v>
      </c>
      <c r="AA620" s="75">
        <f>MAX(0,AB619+Observaciones!$F619-Y620-Constantes!$D$13)</f>
        <v>0</v>
      </c>
      <c r="AB620" s="75">
        <f>AB619+Observaciones!$F619-Y620-Z620-AA620-AC619</f>
        <v>7.4798964591583603</v>
      </c>
      <c r="AC620" s="75">
        <f>MAX(0,(AB620-Constantes!$D$14)*(1-EXP(-Constantes!$D$22)))</f>
        <v>0</v>
      </c>
      <c r="AD620" s="75">
        <f t="shared" si="103"/>
        <v>137.51801295795406</v>
      </c>
      <c r="AE620" s="75">
        <f>MAX(0,(AD620-Constantes!$D$13)*(1-EXP(-Constantes!$D$23)))</f>
        <v>0.43184345977451466</v>
      </c>
      <c r="AF620" s="75">
        <f t="shared" si="104"/>
        <v>0.43184345977451466</v>
      </c>
      <c r="AG620" s="75">
        <f>0.0526*Y620*Observaciones!$F619^1.218</f>
        <v>0</v>
      </c>
      <c r="AH620" s="75">
        <f>AG620*Constantes!$E$35</f>
        <v>0</v>
      </c>
      <c r="AI620" s="75">
        <f t="shared" si="105"/>
        <v>0</v>
      </c>
      <c r="AJ620" s="15"/>
      <c r="AK620" s="74">
        <v>614</v>
      </c>
      <c r="AL620" s="140">
        <f>ETo!$I619*((1-Constantes!$F$19)*ETo!$K619+ETo!$L619)</f>
        <v>1.9518652711902151</v>
      </c>
      <c r="AM620" s="75">
        <f>MIN(AL620*Constantes!$F$17,0.8*(AV619+Observaciones!$F619-AS620-AU620-Constantes!$D$14))</f>
        <v>-4.0086897369953078E-3</v>
      </c>
      <c r="AN620" s="75">
        <f>IF(Observaciones!$F619&gt;0.05*Constantes!$F$18,((Observaciones!$F619-0.05*Constantes!$F$18)^2)/(Observaciones!$F619+0.95*Constantes!$F$18),0)</f>
        <v>0</v>
      </c>
      <c r="AO620" s="75">
        <f>(AN620*Escenarios!$F$9*10000)/1000</f>
        <v>0</v>
      </c>
      <c r="AP620" s="75">
        <f>(Observaciones!$F619*Constantes!$F$28)/1000</f>
        <v>0</v>
      </c>
      <c r="AQ620" s="75">
        <f>(AL620*Constantes!$F$28)/1000</f>
        <v>1.9518652711902151</v>
      </c>
      <c r="AR620" s="75">
        <f t="shared" si="106"/>
        <v>0</v>
      </c>
      <c r="AS620" s="75">
        <f>IF(AR620&gt;Constantes!$F$29,1000*((AR620-Constantes!$F$29)/(Escenarios!$F$9*10000)),0)</f>
        <v>0</v>
      </c>
      <c r="AT620" s="75">
        <f>AQ620*1000/Escenarios!$F$9/10000+AM620</f>
        <v>-1.0495919461487799E-4</v>
      </c>
      <c r="AU620" s="75">
        <f>MAX(0,AV619+Observaciones!$F619-AS620-Constantes!$D$13)</f>
        <v>0</v>
      </c>
      <c r="AV620" s="75">
        <f>AV619+Observaciones!$F619-AS620-AT620-AU620-AW619</f>
        <v>7.4950940970233706</v>
      </c>
      <c r="AW620" s="75">
        <f>MAX(0,(AV620-Constantes!$D$14)*(1-EXP(-Constantes!$D$22)))</f>
        <v>0</v>
      </c>
      <c r="AX620" s="75">
        <f t="shared" si="107"/>
        <v>138.41310468694422</v>
      </c>
      <c r="AY620" s="75">
        <f>MAX(0,(AX620-Constantes!$D$13)*(1-EXP(-Constantes!$D$23)))</f>
        <v>0.43802630997678565</v>
      </c>
      <c r="AZ620" s="75">
        <f t="shared" si="108"/>
        <v>0.43802630997678565</v>
      </c>
      <c r="BA620" s="75">
        <f>0.0526*AS620*Observaciones!$F619^1.218</f>
        <v>0</v>
      </c>
      <c r="BB620" s="75">
        <f>BA620*Constantes!$F$35</f>
        <v>0</v>
      </c>
      <c r="BC620" s="75">
        <f t="shared" si="109"/>
        <v>0</v>
      </c>
      <c r="BD620" s="15"/>
      <c r="BE620" s="74">
        <v>614</v>
      </c>
      <c r="BF620" s="75">
        <f>0.0526*Observaciones!$F619^2.218</f>
        <v>0</v>
      </c>
      <c r="BG620" s="75">
        <f>IF(Observaciones!$F619&gt;0.05*$BK$7,((Observaciones!$F619-0.05*$BK$7)^2)/(Observaciones!$F619+0.95*$BK$7),0)</f>
        <v>0</v>
      </c>
      <c r="BH620" s="75">
        <f>0.0526*BG620*Observaciones!$F619^1.218</f>
        <v>0</v>
      </c>
      <c r="BI620" s="28"/>
      <c r="BJ620" s="28"/>
      <c r="BK620" s="103"/>
      <c r="BL620" s="38"/>
    </row>
    <row r="621" spans="2:64" s="2" customFormat="1">
      <c r="B621" s="37"/>
      <c r="C621" s="74">
        <v>615</v>
      </c>
      <c r="D621" s="140">
        <f>ETo!$I620*((1-Constantes!$D$19)*ETo!$K620+ETo!$L620)</f>
        <v>2.1483255187923085</v>
      </c>
      <c r="E621" s="75">
        <f>MIN(D621*Constantes!$D$17,0.8*(H620+Observaciones!$F620-F621-G621-Constantes!$D$14))</f>
        <v>9.9475983006414035E-15</v>
      </c>
      <c r="F621" s="75">
        <f>IF(Observaciones!$F620&gt;0.05*Constantes!$D$18,((Observaciones!$F620-0.05*Constantes!$D$18)^2)/(Observaciones!$F620+0.95*Constantes!$D$18),0)</f>
        <v>0</v>
      </c>
      <c r="G621" s="75">
        <f>MAX(0,H620+Observaciones!$F620-F621-Constantes!$D$13)</f>
        <v>0</v>
      </c>
      <c r="H621" s="75">
        <f>H620+Observaciones!$F620-F621-E621-G621-I620</f>
        <v>7.5000000000000027</v>
      </c>
      <c r="I621" s="75">
        <f>MAX(0,(H621-Constantes!$D$14)*(1-EXP(-Constantes!$D$22)))</f>
        <v>3.6683444299898576E-17</v>
      </c>
      <c r="J621" s="75">
        <f t="shared" si="99"/>
        <v>133.19480261489642</v>
      </c>
      <c r="K621" s="75">
        <f>MAX(0,(J621-Constantes!$D$13)*(1-EXP(-Constantes!$D$23)))</f>
        <v>0.40198086460319055</v>
      </c>
      <c r="L621" s="75">
        <f t="shared" si="100"/>
        <v>0.4019808646031906</v>
      </c>
      <c r="M621" s="75">
        <f>0.0526*F621*Observaciones!$F620^1.218</f>
        <v>0</v>
      </c>
      <c r="N621" s="75">
        <f>M621*Constantes!$D$35</f>
        <v>0</v>
      </c>
      <c r="O621" s="75">
        <f t="shared" si="101"/>
        <v>0</v>
      </c>
      <c r="P621" s="15"/>
      <c r="Q621" s="74">
        <v>615</v>
      </c>
      <c r="R621" s="140">
        <f>ETo!$I620*((1-Constantes!$E$19)*ETo!$K620+ETo!$L620)</f>
        <v>2.1483255187923085</v>
      </c>
      <c r="S621" s="75">
        <f>MIN(R621*Constantes!$E$17,0.8*(AB620+Observaciones!$F620-Y621-AA621-Constantes!$D$14))</f>
        <v>-1.6082832673311741E-2</v>
      </c>
      <c r="T621" s="75">
        <f>IF(Observaciones!$F620&gt;0.05*Constantes!$E$18,((Observaciones!$F620-0.05*Constantes!$E$18)^2)/(Observaciones!$F620+0.95*Constantes!$E$18),0)</f>
        <v>0</v>
      </c>
      <c r="U621" s="75">
        <f>(T621*Escenarios!$E$9*10000)/1000</f>
        <v>0</v>
      </c>
      <c r="V621" s="75">
        <f>(Observaciones!$F620*Constantes!$E$28)/1000</f>
        <v>0</v>
      </c>
      <c r="W621" s="75">
        <f>(R621*Constantes!$E$28)/1000</f>
        <v>8.5933020751692339</v>
      </c>
      <c r="X621" s="75">
        <f t="shared" si="102"/>
        <v>0</v>
      </c>
      <c r="Y621" s="75">
        <f>IF(X621&gt;Constantes!$E$29,1000*((X621-Constantes!$E$29)/(Escenarios!$E$9*10000)),0)</f>
        <v>0</v>
      </c>
      <c r="Z621" s="75">
        <f>W621*1000/Escenarios!$E$9/10000+S621</f>
        <v>1.1037714770267305E-3</v>
      </c>
      <c r="AA621" s="75">
        <f>MAX(0,AB620+Observaciones!$F620-Y621-Constantes!$D$13)</f>
        <v>0</v>
      </c>
      <c r="AB621" s="75">
        <f>AB620+Observaciones!$F620-Y621-Z621-AA621-AC620</f>
        <v>7.4787926876813335</v>
      </c>
      <c r="AC621" s="75">
        <f>MAX(0,(AB621-Constantes!$D$14)*(1-EXP(-Constantes!$D$22)))</f>
        <v>0</v>
      </c>
      <c r="AD621" s="75">
        <f t="shared" si="103"/>
        <v>137.08616949817954</v>
      </c>
      <c r="AE621" s="75">
        <f>MAX(0,(AD621-Constantes!$D$13)*(1-EXP(-Constantes!$D$23)))</f>
        <v>0.42886049910563606</v>
      </c>
      <c r="AF621" s="75">
        <f t="shared" si="104"/>
        <v>0.42886049910563606</v>
      </c>
      <c r="AG621" s="75">
        <f>0.0526*Y621*Observaciones!$F620^1.218</f>
        <v>0</v>
      </c>
      <c r="AH621" s="75">
        <f>AG621*Constantes!$E$35</f>
        <v>0</v>
      </c>
      <c r="AI621" s="75">
        <f t="shared" si="105"/>
        <v>0</v>
      </c>
      <c r="AJ621" s="15"/>
      <c r="AK621" s="74">
        <v>615</v>
      </c>
      <c r="AL621" s="140">
        <f>ETo!$I620*((1-Constantes!$F$19)*ETo!$K620+ETo!$L620)</f>
        <v>2.0974109809852295</v>
      </c>
      <c r="AM621" s="75">
        <f>MIN(AL621*Constantes!$F$17,0.8*(AV620+Observaciones!$F620-AS621-AU621-Constantes!$D$14))</f>
        <v>-3.9247223813035246E-3</v>
      </c>
      <c r="AN621" s="75">
        <f>IF(Observaciones!$F620&gt;0.05*Constantes!$F$18,((Observaciones!$F620-0.05*Constantes!$F$18)^2)/(Observaciones!$F620+0.95*Constantes!$F$18),0)</f>
        <v>0</v>
      </c>
      <c r="AO621" s="75">
        <f>(AN621*Escenarios!$F$9*10000)/1000</f>
        <v>0</v>
      </c>
      <c r="AP621" s="75">
        <f>(Observaciones!$F620*Constantes!$F$28)/1000</f>
        <v>0</v>
      </c>
      <c r="AQ621" s="75">
        <f>(AL621*Constantes!$F$28)/1000</f>
        <v>2.0974109809852295</v>
      </c>
      <c r="AR621" s="75">
        <f t="shared" si="106"/>
        <v>0</v>
      </c>
      <c r="AS621" s="75">
        <f>IF(AR621&gt;Constantes!$F$29,1000*((AR621-Constantes!$F$29)/(Escenarios!$F$9*10000)),0)</f>
        <v>0</v>
      </c>
      <c r="AT621" s="75">
        <f>AQ621*1000/Escenarios!$F$9/10000+AM621</f>
        <v>2.7009958066693401E-4</v>
      </c>
      <c r="AU621" s="75">
        <f>MAX(0,AV620+Observaciones!$F620-AS621-Constantes!$D$13)</f>
        <v>0</v>
      </c>
      <c r="AV621" s="75">
        <f>AV620+Observaciones!$F620-AS621-AT621-AU621-AW620</f>
        <v>7.4948239974427038</v>
      </c>
      <c r="AW621" s="75">
        <f>MAX(0,(AV621-Constantes!$D$14)*(1-EXP(-Constantes!$D$22)))</f>
        <v>0</v>
      </c>
      <c r="AX621" s="75">
        <f t="shared" si="107"/>
        <v>137.97507837696745</v>
      </c>
      <c r="AY621" s="75">
        <f>MAX(0,(AX621-Constantes!$D$13)*(1-EXP(-Constantes!$D$23)))</f>
        <v>0.43500064124192278</v>
      </c>
      <c r="AZ621" s="75">
        <f t="shared" si="108"/>
        <v>0.43500064124192278</v>
      </c>
      <c r="BA621" s="75">
        <f>0.0526*AS621*Observaciones!$F620^1.218</f>
        <v>0</v>
      </c>
      <c r="BB621" s="75">
        <f>BA621*Constantes!$F$35</f>
        <v>0</v>
      </c>
      <c r="BC621" s="75">
        <f t="shared" si="109"/>
        <v>0</v>
      </c>
      <c r="BD621" s="15"/>
      <c r="BE621" s="74">
        <v>615</v>
      </c>
      <c r="BF621" s="75">
        <f>0.0526*Observaciones!$F620^2.218</f>
        <v>0</v>
      </c>
      <c r="BG621" s="75">
        <f>IF(Observaciones!$F620&gt;0.05*$BK$7,((Observaciones!$F620-0.05*$BK$7)^2)/(Observaciones!$F620+0.95*$BK$7),0)</f>
        <v>0</v>
      </c>
      <c r="BH621" s="75">
        <f>0.0526*BG621*Observaciones!$F620^1.218</f>
        <v>0</v>
      </c>
      <c r="BI621" s="28"/>
      <c r="BJ621" s="28"/>
      <c r="BK621" s="103"/>
      <c r="BL621" s="38"/>
    </row>
    <row r="622" spans="2:64" s="2" customFormat="1">
      <c r="B622" s="37"/>
      <c r="C622" s="74">
        <v>616</v>
      </c>
      <c r="D622" s="140">
        <f>ETo!$I621*((1-Constantes!$D$19)*ETo!$K621+ETo!$L621)</f>
        <v>2.1653947020168114</v>
      </c>
      <c r="E622" s="75">
        <f>MIN(D622*Constantes!$D$17,0.8*(H621+Observaciones!$F621-F622-G622-Constantes!$D$14))</f>
        <v>2.1316282072803009E-15</v>
      </c>
      <c r="F622" s="75">
        <f>IF(Observaciones!$F621&gt;0.05*Constantes!$D$18,((Observaciones!$F621-0.05*Constantes!$D$18)^2)/(Observaciones!$F621+0.95*Constantes!$D$18),0)</f>
        <v>0</v>
      </c>
      <c r="G622" s="75">
        <f>MAX(0,H621+Observaciones!$F621-F622-Constantes!$D$13)</f>
        <v>0</v>
      </c>
      <c r="H622" s="75">
        <f>H621+Observaciones!$F621-F622-E622-G622-I621</f>
        <v>7.5000000000000009</v>
      </c>
      <c r="I622" s="75">
        <f>MAX(0,(H622-Constantes!$D$14)*(1-EXP(-Constantes!$D$22)))</f>
        <v>1.2227814766632859E-17</v>
      </c>
      <c r="J622" s="75">
        <f t="shared" si="99"/>
        <v>132.79282175029323</v>
      </c>
      <c r="K622" s="75">
        <f>MAX(0,(J622-Constantes!$D$13)*(1-EXP(-Constantes!$D$23)))</f>
        <v>0.39920417994671981</v>
      </c>
      <c r="L622" s="75">
        <f t="shared" si="100"/>
        <v>0.39920417994671981</v>
      </c>
      <c r="M622" s="75">
        <f>0.0526*F622*Observaciones!$F621^1.218</f>
        <v>0</v>
      </c>
      <c r="N622" s="75">
        <f>M622*Constantes!$D$35</f>
        <v>0</v>
      </c>
      <c r="O622" s="75">
        <f t="shared" si="101"/>
        <v>0</v>
      </c>
      <c r="P622" s="15"/>
      <c r="Q622" s="74">
        <v>616</v>
      </c>
      <c r="R622" s="140">
        <f>ETo!$I621*((1-Constantes!$E$19)*ETo!$K621+ETo!$L621)</f>
        <v>2.1653947020168114</v>
      </c>
      <c r="S622" s="75">
        <f>MIN(R622*Constantes!$E$17,0.8*(AB621+Observaciones!$F621-Y622-AA622-Constantes!$D$14))</f>
        <v>-1.6965849854933168E-2</v>
      </c>
      <c r="T622" s="75">
        <f>IF(Observaciones!$F621&gt;0.05*Constantes!$E$18,((Observaciones!$F621-0.05*Constantes!$E$18)^2)/(Observaciones!$F621+0.95*Constantes!$E$18),0)</f>
        <v>0</v>
      </c>
      <c r="U622" s="75">
        <f>(T622*Escenarios!$E$9*10000)/1000</f>
        <v>0</v>
      </c>
      <c r="V622" s="75">
        <f>(Observaciones!$F621*Constantes!$E$28)/1000</f>
        <v>0</v>
      </c>
      <c r="W622" s="75">
        <f>(R622*Constantes!$E$28)/1000</f>
        <v>8.6615788080672456</v>
      </c>
      <c r="X622" s="75">
        <f t="shared" si="102"/>
        <v>0</v>
      </c>
      <c r="Y622" s="75">
        <f>IF(X622&gt;Constantes!$E$29,1000*((X622-Constantes!$E$29)/(Escenarios!$E$9*10000)),0)</f>
        <v>0</v>
      </c>
      <c r="Z622" s="75">
        <f>W622*1000/Escenarios!$E$9/10000+S622</f>
        <v>3.5730776120132535E-4</v>
      </c>
      <c r="AA622" s="75">
        <f>MAX(0,AB621+Observaciones!$F621-Y622-Constantes!$D$13)</f>
        <v>0</v>
      </c>
      <c r="AB622" s="75">
        <f>AB621+Observaciones!$F621-Y622-Z622-AA622-AC621</f>
        <v>7.478435379920132</v>
      </c>
      <c r="AC622" s="75">
        <f>MAX(0,(AB622-Constantes!$D$14)*(1-EXP(-Constantes!$D$22)))</f>
        <v>0</v>
      </c>
      <c r="AD622" s="75">
        <f t="shared" si="103"/>
        <v>136.6573089990739</v>
      </c>
      <c r="AE622" s="75">
        <f>MAX(0,(AD622-Constantes!$D$13)*(1-EXP(-Constantes!$D$23)))</f>
        <v>0.4258981432511888</v>
      </c>
      <c r="AF622" s="75">
        <f t="shared" si="104"/>
        <v>0.4258981432511888</v>
      </c>
      <c r="AG622" s="75">
        <f>0.0526*Y622*Observaciones!$F621^1.218</f>
        <v>0</v>
      </c>
      <c r="AH622" s="75">
        <f>AG622*Constantes!$E$35</f>
        <v>0</v>
      </c>
      <c r="AI622" s="75">
        <f t="shared" si="105"/>
        <v>0</v>
      </c>
      <c r="AJ622" s="15"/>
      <c r="AK622" s="74">
        <v>616</v>
      </c>
      <c r="AL622" s="140">
        <f>ETo!$I621*((1-Constantes!$F$19)*ETo!$K621+ETo!$L621)</f>
        <v>2.1141675992090851</v>
      </c>
      <c r="AM622" s="75">
        <f>MIN(AL622*Constantes!$F$17,0.8*(AV621+Observaciones!$F621-AS622-AU622-Constantes!$D$14))</f>
        <v>-4.1408020458369782E-3</v>
      </c>
      <c r="AN622" s="75">
        <f>IF(Observaciones!$F621&gt;0.05*Constantes!$F$18,((Observaciones!$F621-0.05*Constantes!$F$18)^2)/(Observaciones!$F621+0.95*Constantes!$F$18),0)</f>
        <v>0</v>
      </c>
      <c r="AO622" s="75">
        <f>(AN622*Escenarios!$F$9*10000)/1000</f>
        <v>0</v>
      </c>
      <c r="AP622" s="75">
        <f>(Observaciones!$F621*Constantes!$F$28)/1000</f>
        <v>0</v>
      </c>
      <c r="AQ622" s="75">
        <f>(AL622*Constantes!$F$28)/1000</f>
        <v>2.1141675992090851</v>
      </c>
      <c r="AR622" s="75">
        <f t="shared" si="106"/>
        <v>0</v>
      </c>
      <c r="AS622" s="75">
        <f>IF(AR622&gt;Constantes!$F$29,1000*((AR622-Constantes!$F$29)/(Escenarios!$F$9*10000)),0)</f>
        <v>0</v>
      </c>
      <c r="AT622" s="75">
        <f>AQ622*1000/Escenarios!$F$9/10000+AM622</f>
        <v>8.7533152581191487E-5</v>
      </c>
      <c r="AU622" s="75">
        <f>MAX(0,AV621+Observaciones!$F621-AS622-Constantes!$D$13)</f>
        <v>0</v>
      </c>
      <c r="AV622" s="75">
        <f>AV621+Observaciones!$F621-AS622-AT622-AU622-AW621</f>
        <v>7.4947364642901224</v>
      </c>
      <c r="AW622" s="75">
        <f>MAX(0,(AV622-Constantes!$D$14)*(1-EXP(-Constantes!$D$22)))</f>
        <v>0</v>
      </c>
      <c r="AX622" s="75">
        <f t="shared" si="107"/>
        <v>137.54007773572553</v>
      </c>
      <c r="AY622" s="75">
        <f>MAX(0,(AX622-Constantes!$D$13)*(1-EXP(-Constantes!$D$23)))</f>
        <v>0.43199587232765196</v>
      </c>
      <c r="AZ622" s="75">
        <f t="shared" si="108"/>
        <v>0.43199587232765196</v>
      </c>
      <c r="BA622" s="75">
        <f>0.0526*AS622*Observaciones!$F621^1.218</f>
        <v>0</v>
      </c>
      <c r="BB622" s="75">
        <f>BA622*Constantes!$F$35</f>
        <v>0</v>
      </c>
      <c r="BC622" s="75">
        <f t="shared" si="109"/>
        <v>0</v>
      </c>
      <c r="BD622" s="15"/>
      <c r="BE622" s="74">
        <v>616</v>
      </c>
      <c r="BF622" s="75">
        <f>0.0526*Observaciones!$F621^2.218</f>
        <v>0</v>
      </c>
      <c r="BG622" s="75">
        <f>IF(Observaciones!$F621&gt;0.05*$BK$7,((Observaciones!$F621-0.05*$BK$7)^2)/(Observaciones!$F621+0.95*$BK$7),0)</f>
        <v>0</v>
      </c>
      <c r="BH622" s="75">
        <f>0.0526*BG622*Observaciones!$F621^1.218</f>
        <v>0</v>
      </c>
      <c r="BI622" s="28"/>
      <c r="BJ622" s="28"/>
      <c r="BK622" s="103"/>
      <c r="BL622" s="38"/>
    </row>
    <row r="623" spans="2:64" s="2" customFormat="1">
      <c r="B623" s="37"/>
      <c r="C623" s="74">
        <v>617</v>
      </c>
      <c r="D623" s="140">
        <f>ETo!$I622*((1-Constantes!$D$19)*ETo!$K622+ETo!$L622)</f>
        <v>2.1894736897459035</v>
      </c>
      <c r="E623" s="75">
        <f>MIN(D623*Constantes!$D$17,0.8*(H622+Observaciones!$F622-F623-G623-Constantes!$D$14))</f>
        <v>7.1054273576010023E-16</v>
      </c>
      <c r="F623" s="75">
        <f>IF(Observaciones!$F622&gt;0.05*Constantes!$D$18,((Observaciones!$F622-0.05*Constantes!$D$18)^2)/(Observaciones!$F622+0.95*Constantes!$D$18),0)</f>
        <v>0</v>
      </c>
      <c r="G623" s="75">
        <f>MAX(0,H622+Observaciones!$F622-F623-Constantes!$D$13)</f>
        <v>0</v>
      </c>
      <c r="H623" s="75">
        <f>H622+Observaciones!$F622-F623-E623-G623-I622</f>
        <v>7.5</v>
      </c>
      <c r="I623" s="75">
        <f>MAX(0,(H623-Constantes!$D$14)*(1-EXP(-Constantes!$D$22)))</f>
        <v>0</v>
      </c>
      <c r="J623" s="75">
        <f t="shared" si="99"/>
        <v>132.39361757034652</v>
      </c>
      <c r="K623" s="75">
        <f>MAX(0,(J623-Constantes!$D$13)*(1-EXP(-Constantes!$D$23)))</f>
        <v>0.39644667525218358</v>
      </c>
      <c r="L623" s="75">
        <f t="shared" si="100"/>
        <v>0.39644667525218358</v>
      </c>
      <c r="M623" s="75">
        <f>0.0526*F623*Observaciones!$F622^1.218</f>
        <v>0</v>
      </c>
      <c r="N623" s="75">
        <f>M623*Constantes!$D$35</f>
        <v>0</v>
      </c>
      <c r="O623" s="75">
        <f t="shared" si="101"/>
        <v>0</v>
      </c>
      <c r="P623" s="15"/>
      <c r="Q623" s="74">
        <v>617</v>
      </c>
      <c r="R623" s="140">
        <f>ETo!$I622*((1-Constantes!$E$19)*ETo!$K622+ETo!$L622)</f>
        <v>2.1894736897459035</v>
      </c>
      <c r="S623" s="75">
        <f>MIN(R623*Constantes!$E$17,0.8*(AB622+Observaciones!$F622-Y623-AA623-Constantes!$D$14))</f>
        <v>-1.7251696063894428E-2</v>
      </c>
      <c r="T623" s="75">
        <f>IF(Observaciones!$F622&gt;0.05*Constantes!$E$18,((Observaciones!$F622-0.05*Constantes!$E$18)^2)/(Observaciones!$F622+0.95*Constantes!$E$18),0)</f>
        <v>0</v>
      </c>
      <c r="U623" s="75">
        <f>(T623*Escenarios!$E$9*10000)/1000</f>
        <v>0</v>
      </c>
      <c r="V623" s="75">
        <f>(Observaciones!$F622*Constantes!$E$28)/1000</f>
        <v>0</v>
      </c>
      <c r="W623" s="75">
        <f>(R623*Constantes!$E$28)/1000</f>
        <v>8.757894758983614</v>
      </c>
      <c r="X623" s="75">
        <f t="shared" si="102"/>
        <v>0</v>
      </c>
      <c r="Y623" s="75">
        <f>IF(X623&gt;Constantes!$E$29,1000*((X623-Constantes!$E$29)/(Escenarios!$E$9*10000)),0)</f>
        <v>0</v>
      </c>
      <c r="Z623" s="75">
        <f>W623*1000/Escenarios!$E$9/10000+S623</f>
        <v>2.6409345407279669E-4</v>
      </c>
      <c r="AA623" s="75">
        <f>MAX(0,AB622+Observaciones!$F622-Y623-Constantes!$D$13)</f>
        <v>0</v>
      </c>
      <c r="AB623" s="75">
        <f>AB622+Observaciones!$F622-Y623-Z623-AA623-AC622</f>
        <v>7.4781712864660594</v>
      </c>
      <c r="AC623" s="75">
        <f>MAX(0,(AB623-Constantes!$D$14)*(1-EXP(-Constantes!$D$22)))</f>
        <v>0</v>
      </c>
      <c r="AD623" s="75">
        <f t="shared" si="103"/>
        <v>136.23141085582273</v>
      </c>
      <c r="AE623" s="75">
        <f>MAX(0,(AD623-Constantes!$D$13)*(1-EXP(-Constantes!$D$23)))</f>
        <v>0.42295624988332337</v>
      </c>
      <c r="AF623" s="75">
        <f t="shared" si="104"/>
        <v>0.42295624988332337</v>
      </c>
      <c r="AG623" s="75">
        <f>0.0526*Y623*Observaciones!$F622^1.218</f>
        <v>0</v>
      </c>
      <c r="AH623" s="75">
        <f>AG623*Constantes!$E$35</f>
        <v>0</v>
      </c>
      <c r="AI623" s="75">
        <f t="shared" si="105"/>
        <v>0</v>
      </c>
      <c r="AJ623" s="15"/>
      <c r="AK623" s="74">
        <v>617</v>
      </c>
      <c r="AL623" s="140">
        <f>ETo!$I622*((1-Constantes!$F$19)*ETo!$K622+ETo!$L622)</f>
        <v>2.1377905743688834</v>
      </c>
      <c r="AM623" s="75">
        <f>MIN(AL623*Constantes!$F$17,0.8*(AV622+Observaciones!$F622-AS623-AU623-Constantes!$D$14))</f>
        <v>-4.2108285679020698E-3</v>
      </c>
      <c r="AN623" s="75">
        <f>IF(Observaciones!$F622&gt;0.05*Constantes!$F$18,((Observaciones!$F622-0.05*Constantes!$F$18)^2)/(Observaciones!$F622+0.95*Constantes!$F$18),0)</f>
        <v>0</v>
      </c>
      <c r="AO623" s="75">
        <f>(AN623*Escenarios!$F$9*10000)/1000</f>
        <v>0</v>
      </c>
      <c r="AP623" s="75">
        <f>(Observaciones!$F622*Constantes!$F$28)/1000</f>
        <v>0</v>
      </c>
      <c r="AQ623" s="75">
        <f>(AL623*Constantes!$F$28)/1000</f>
        <v>2.1377905743688834</v>
      </c>
      <c r="AR623" s="75">
        <f t="shared" si="106"/>
        <v>0</v>
      </c>
      <c r="AS623" s="75">
        <f>IF(AR623&gt;Constantes!$F$29,1000*((AR623-Constantes!$F$29)/(Escenarios!$F$9*10000)),0)</f>
        <v>0</v>
      </c>
      <c r="AT623" s="75">
        <f>AQ623*1000/Escenarios!$F$9/10000+AM623</f>
        <v>6.4752580835697633E-5</v>
      </c>
      <c r="AU623" s="75">
        <f>MAX(0,AV622+Observaciones!$F622-AS623-Constantes!$D$13)</f>
        <v>0</v>
      </c>
      <c r="AV623" s="75">
        <f>AV622+Observaciones!$F622-AS623-AT623-AU623-AW622</f>
        <v>7.4946717117092865</v>
      </c>
      <c r="AW623" s="75">
        <f>MAX(0,(AV623-Constantes!$D$14)*(1-EXP(-Constantes!$D$22)))</f>
        <v>0</v>
      </c>
      <c r="AX623" s="75">
        <f t="shared" si="107"/>
        <v>137.10808186339787</v>
      </c>
      <c r="AY623" s="75">
        <f>MAX(0,(AX623-Constantes!$D$13)*(1-EXP(-Constantes!$D$23)))</f>
        <v>0.42901185886836696</v>
      </c>
      <c r="AZ623" s="75">
        <f t="shared" si="108"/>
        <v>0.42901185886836696</v>
      </c>
      <c r="BA623" s="75">
        <f>0.0526*AS623*Observaciones!$F622^1.218</f>
        <v>0</v>
      </c>
      <c r="BB623" s="75">
        <f>BA623*Constantes!$F$35</f>
        <v>0</v>
      </c>
      <c r="BC623" s="75">
        <f t="shared" si="109"/>
        <v>0</v>
      </c>
      <c r="BD623" s="15"/>
      <c r="BE623" s="74">
        <v>617</v>
      </c>
      <c r="BF623" s="75">
        <f>0.0526*Observaciones!$F622^2.218</f>
        <v>0</v>
      </c>
      <c r="BG623" s="75">
        <f>IF(Observaciones!$F622&gt;0.05*$BK$7,((Observaciones!$F622-0.05*$BK$7)^2)/(Observaciones!$F622+0.95*$BK$7),0)</f>
        <v>0</v>
      </c>
      <c r="BH623" s="75">
        <f>0.0526*BG623*Observaciones!$F622^1.218</f>
        <v>0</v>
      </c>
      <c r="BI623" s="28"/>
      <c r="BJ623" s="28"/>
      <c r="BK623" s="103"/>
      <c r="BL623" s="38"/>
    </row>
    <row r="624" spans="2:64" s="2" customFormat="1">
      <c r="B624" s="37"/>
      <c r="C624" s="74">
        <v>618</v>
      </c>
      <c r="D624" s="140">
        <f>ETo!$I623*((1-Constantes!$D$19)*ETo!$K623+ETo!$L623)</f>
        <v>2.1876197576160834</v>
      </c>
      <c r="E624" s="75">
        <f>MIN(D624*Constantes!$D$17,0.8*(H623+Observaciones!$F623-F624-G624-Constantes!$D$14))</f>
        <v>0</v>
      </c>
      <c r="F624" s="75">
        <f>IF(Observaciones!$F623&gt;0.05*Constantes!$D$18,((Observaciones!$F623-0.05*Constantes!$D$18)^2)/(Observaciones!$F623+0.95*Constantes!$D$18),0)</f>
        <v>0</v>
      </c>
      <c r="G624" s="75">
        <f>MAX(0,H623+Observaciones!$F623-F624-Constantes!$D$13)</f>
        <v>0</v>
      </c>
      <c r="H624" s="75">
        <f>H623+Observaciones!$F623-F624-E624-G624-I623</f>
        <v>7.5</v>
      </c>
      <c r="I624" s="75">
        <f>MAX(0,(H624-Constantes!$D$14)*(1-EXP(-Constantes!$D$22)))</f>
        <v>0</v>
      </c>
      <c r="J624" s="75">
        <f t="shared" si="99"/>
        <v>131.99717089509434</v>
      </c>
      <c r="K624" s="75">
        <f>MAX(0,(J624-Constantes!$D$13)*(1-EXP(-Constantes!$D$23)))</f>
        <v>0.39370821803390721</v>
      </c>
      <c r="L624" s="75">
        <f t="shared" si="100"/>
        <v>0.39370821803390721</v>
      </c>
      <c r="M624" s="75">
        <f>0.0526*F624*Observaciones!$F623^1.218</f>
        <v>0</v>
      </c>
      <c r="N624" s="75">
        <f>M624*Constantes!$D$35</f>
        <v>0</v>
      </c>
      <c r="O624" s="75">
        <f t="shared" si="101"/>
        <v>0</v>
      </c>
      <c r="P624" s="15"/>
      <c r="Q624" s="74">
        <v>618</v>
      </c>
      <c r="R624" s="140">
        <f>ETo!$I623*((1-Constantes!$E$19)*ETo!$K623+ETo!$L623)</f>
        <v>2.1876197576160834</v>
      </c>
      <c r="S624" s="75">
        <f>MIN(R624*Constantes!$E$17,0.8*(AB623+Observaciones!$F623-Y624-AA624-Constantes!$D$14))</f>
        <v>-1.7462970827152448E-2</v>
      </c>
      <c r="T624" s="75">
        <f>IF(Observaciones!$F623&gt;0.05*Constantes!$E$18,((Observaciones!$F623-0.05*Constantes!$E$18)^2)/(Observaciones!$F623+0.95*Constantes!$E$18),0)</f>
        <v>0</v>
      </c>
      <c r="U624" s="75">
        <f>(T624*Escenarios!$E$9*10000)/1000</f>
        <v>0</v>
      </c>
      <c r="V624" s="75">
        <f>(Observaciones!$F623*Constantes!$E$28)/1000</f>
        <v>0</v>
      </c>
      <c r="W624" s="75">
        <f>(R624*Constantes!$E$28)/1000</f>
        <v>8.7504790304643336</v>
      </c>
      <c r="X624" s="75">
        <f t="shared" si="102"/>
        <v>0</v>
      </c>
      <c r="Y624" s="75">
        <f>IF(X624&gt;Constantes!$E$29,1000*((X624-Constantes!$E$29)/(Escenarios!$E$9*10000)),0)</f>
        <v>0</v>
      </c>
      <c r="Z624" s="75">
        <f>W624*1000/Escenarios!$E$9/10000+S624</f>
        <v>3.7987233776220347E-5</v>
      </c>
      <c r="AA624" s="75">
        <f>MAX(0,AB623+Observaciones!$F623-Y624-Constantes!$D$13)</f>
        <v>0</v>
      </c>
      <c r="AB624" s="75">
        <f>AB623+Observaciones!$F623-Y624-Z624-AA624-AC623</f>
        <v>7.4781332992322831</v>
      </c>
      <c r="AC624" s="75">
        <f>MAX(0,(AB624-Constantes!$D$14)*(1-EXP(-Constantes!$D$22)))</f>
        <v>0</v>
      </c>
      <c r="AD624" s="75">
        <f t="shared" si="103"/>
        <v>135.8084546059394</v>
      </c>
      <c r="AE624" s="75">
        <f>MAX(0,(AD624-Constantes!$D$13)*(1-EXP(-Constantes!$D$23)))</f>
        <v>0.42003467765732011</v>
      </c>
      <c r="AF624" s="75">
        <f t="shared" si="104"/>
        <v>0.42003467765732011</v>
      </c>
      <c r="AG624" s="75">
        <f>0.0526*Y624*Observaciones!$F623^1.218</f>
        <v>0</v>
      </c>
      <c r="AH624" s="75">
        <f>AG624*Constantes!$E$35</f>
        <v>0</v>
      </c>
      <c r="AI624" s="75">
        <f t="shared" si="105"/>
        <v>0</v>
      </c>
      <c r="AJ624" s="15"/>
      <c r="AK624" s="74">
        <v>618</v>
      </c>
      <c r="AL624" s="140">
        <f>ETo!$I623*((1-Constantes!$F$19)*ETo!$K623+ETo!$L623)</f>
        <v>2.1360136696446381</v>
      </c>
      <c r="AM624" s="75">
        <f>MIN(AL624*Constantes!$F$17,0.8*(AV623+Observaciones!$F623-AS624-AU624-Constantes!$D$14))</f>
        <v>-4.2626306325708185E-3</v>
      </c>
      <c r="AN624" s="75">
        <f>IF(Observaciones!$F623&gt;0.05*Constantes!$F$18,((Observaciones!$F623-0.05*Constantes!$F$18)^2)/(Observaciones!$F623+0.95*Constantes!$F$18),0)</f>
        <v>0</v>
      </c>
      <c r="AO624" s="75">
        <f>(AN624*Escenarios!$F$9*10000)/1000</f>
        <v>0</v>
      </c>
      <c r="AP624" s="75">
        <f>(Observaciones!$F623*Constantes!$F$28)/1000</f>
        <v>0</v>
      </c>
      <c r="AQ624" s="75">
        <f>(AL624*Constantes!$F$28)/1000</f>
        <v>2.1360136696446381</v>
      </c>
      <c r="AR624" s="75">
        <f t="shared" si="106"/>
        <v>0</v>
      </c>
      <c r="AS624" s="75">
        <f>IF(AR624&gt;Constantes!$F$29,1000*((AR624-Constantes!$F$29)/(Escenarios!$F$9*10000)),0)</f>
        <v>0</v>
      </c>
      <c r="AT624" s="75">
        <f>AQ624*1000/Escenarios!$F$9/10000+AM624</f>
        <v>9.3967067184572498E-6</v>
      </c>
      <c r="AU624" s="75">
        <f>MAX(0,AV623+Observaciones!$F623-AS624-Constantes!$D$13)</f>
        <v>0</v>
      </c>
      <c r="AV624" s="75">
        <f>AV623+Observaciones!$F623-AS624-AT624-AU624-AW623</f>
        <v>7.494662315002568</v>
      </c>
      <c r="AW624" s="75">
        <f>MAX(0,(AV624-Constantes!$D$14)*(1-EXP(-Constantes!$D$22)))</f>
        <v>0</v>
      </c>
      <c r="AX624" s="75">
        <f t="shared" si="107"/>
        <v>136.67907000452951</v>
      </c>
      <c r="AY624" s="75">
        <f>MAX(0,(AX624-Constantes!$D$13)*(1-EXP(-Constantes!$D$23)))</f>
        <v>0.42604845749566805</v>
      </c>
      <c r="AZ624" s="75">
        <f t="shared" si="108"/>
        <v>0.42604845749566805</v>
      </c>
      <c r="BA624" s="75">
        <f>0.0526*AS624*Observaciones!$F623^1.218</f>
        <v>0</v>
      </c>
      <c r="BB624" s="75">
        <f>BA624*Constantes!$F$35</f>
        <v>0</v>
      </c>
      <c r="BC624" s="75">
        <f t="shared" si="109"/>
        <v>0</v>
      </c>
      <c r="BD624" s="15"/>
      <c r="BE624" s="74">
        <v>618</v>
      </c>
      <c r="BF624" s="75">
        <f>0.0526*Observaciones!$F623^2.218</f>
        <v>0</v>
      </c>
      <c r="BG624" s="75">
        <f>IF(Observaciones!$F623&gt;0.05*$BK$7,((Observaciones!$F623-0.05*$BK$7)^2)/(Observaciones!$F623+0.95*$BK$7),0)</f>
        <v>0</v>
      </c>
      <c r="BH624" s="75">
        <f>0.0526*BG624*Observaciones!$F623^1.218</f>
        <v>0</v>
      </c>
      <c r="BI624" s="28"/>
      <c r="BJ624" s="28"/>
      <c r="BK624" s="103"/>
      <c r="BL624" s="38"/>
    </row>
    <row r="625" spans="2:64" s="2" customFormat="1">
      <c r="B625" s="37"/>
      <c r="C625" s="74">
        <v>619</v>
      </c>
      <c r="D625" s="140">
        <f>ETo!$I624*((1-Constantes!$D$19)*ETo!$K624+ETo!$L624)</f>
        <v>2.1713877331953473</v>
      </c>
      <c r="E625" s="75">
        <f>MIN(D625*Constantes!$D$17,0.8*(H624+Observaciones!$F624-F625-G625-Constantes!$D$14))</f>
        <v>0</v>
      </c>
      <c r="F625" s="75">
        <f>IF(Observaciones!$F624&gt;0.05*Constantes!$D$18,((Observaciones!$F624-0.05*Constantes!$D$18)^2)/(Observaciones!$F624+0.95*Constantes!$D$18),0)</f>
        <v>0</v>
      </c>
      <c r="G625" s="75">
        <f>MAX(0,H624+Observaciones!$F624-F625-Constantes!$D$13)</f>
        <v>0</v>
      </c>
      <c r="H625" s="75">
        <f>H624+Observaciones!$F624-F625-E625-G625-I624</f>
        <v>7.5</v>
      </c>
      <c r="I625" s="75">
        <f>MAX(0,(H625-Constantes!$D$14)*(1-EXP(-Constantes!$D$22)))</f>
        <v>0</v>
      </c>
      <c r="J625" s="75">
        <f t="shared" si="99"/>
        <v>131.60346267706043</v>
      </c>
      <c r="K625" s="75">
        <f>MAX(0,(J625-Constantes!$D$13)*(1-EXP(-Constantes!$D$23)))</f>
        <v>0.39098867672136156</v>
      </c>
      <c r="L625" s="75">
        <f t="shared" si="100"/>
        <v>0.39098867672136156</v>
      </c>
      <c r="M625" s="75">
        <f>0.0526*F625*Observaciones!$F624^1.218</f>
        <v>0</v>
      </c>
      <c r="N625" s="75">
        <f>M625*Constantes!$D$35</f>
        <v>0</v>
      </c>
      <c r="O625" s="75">
        <f t="shared" si="101"/>
        <v>0</v>
      </c>
      <c r="P625" s="15"/>
      <c r="Q625" s="74">
        <v>619</v>
      </c>
      <c r="R625" s="140">
        <f>ETo!$I624*((1-Constantes!$E$19)*ETo!$K624+ETo!$L624)</f>
        <v>2.1713877331953473</v>
      </c>
      <c r="S625" s="75">
        <f>MIN(R625*Constantes!$E$17,0.8*(AB624+Observaciones!$F624-Y625-AA625-Constantes!$D$14))</f>
        <v>-1.7493360614173527E-2</v>
      </c>
      <c r="T625" s="75">
        <f>IF(Observaciones!$F624&gt;0.05*Constantes!$E$18,((Observaciones!$F624-0.05*Constantes!$E$18)^2)/(Observaciones!$F624+0.95*Constantes!$E$18),0)</f>
        <v>0</v>
      </c>
      <c r="U625" s="75">
        <f>(T625*Escenarios!$E$9*10000)/1000</f>
        <v>0</v>
      </c>
      <c r="V625" s="75">
        <f>(Observaciones!$F624*Constantes!$E$28)/1000</f>
        <v>0</v>
      </c>
      <c r="W625" s="75">
        <f>(R625*Constantes!$E$28)/1000</f>
        <v>8.6855509327813891</v>
      </c>
      <c r="X625" s="75">
        <f t="shared" si="102"/>
        <v>0</v>
      </c>
      <c r="Y625" s="75">
        <f>IF(X625&gt;Constantes!$E$29,1000*((X625-Constantes!$E$29)/(Escenarios!$E$9*10000)),0)</f>
        <v>0</v>
      </c>
      <c r="Z625" s="75">
        <f>W625*1000/Escenarios!$E$9/10000+S625</f>
        <v>-1.2225874861074987E-4</v>
      </c>
      <c r="AA625" s="75">
        <f>MAX(0,AB624+Observaciones!$F624-Y625-Constantes!$D$13)</f>
        <v>0</v>
      </c>
      <c r="AB625" s="75">
        <f>AB624+Observaciones!$F624-Y625-Z625-AA625-AC624</f>
        <v>7.4782555579808943</v>
      </c>
      <c r="AC625" s="75">
        <f>MAX(0,(AB625-Constantes!$D$14)*(1-EXP(-Constantes!$D$22)))</f>
        <v>0</v>
      </c>
      <c r="AD625" s="75">
        <f t="shared" si="103"/>
        <v>135.38841992828208</v>
      </c>
      <c r="AE625" s="75">
        <f>MAX(0,(AD625-Constantes!$D$13)*(1-EXP(-Constantes!$D$23)))</f>
        <v>0.417133286204799</v>
      </c>
      <c r="AF625" s="75">
        <f t="shared" si="104"/>
        <v>0.417133286204799</v>
      </c>
      <c r="AG625" s="75">
        <f>0.0526*Y625*Observaciones!$F624^1.218</f>
        <v>0</v>
      </c>
      <c r="AH625" s="75">
        <f>AG625*Constantes!$E$35</f>
        <v>0</v>
      </c>
      <c r="AI625" s="75">
        <f t="shared" si="105"/>
        <v>0</v>
      </c>
      <c r="AJ625" s="15"/>
      <c r="AK625" s="74">
        <v>619</v>
      </c>
      <c r="AL625" s="140">
        <f>ETo!$I624*((1-Constantes!$F$19)*ETo!$K624+ETo!$L624)</f>
        <v>2.1201592210317766</v>
      </c>
      <c r="AM625" s="75">
        <f>MIN(AL625*Constantes!$F$17,0.8*(AV624+Observaciones!$F624-AS625-AU625-Constantes!$D$14))</f>
        <v>-4.2701479979456282E-3</v>
      </c>
      <c r="AN625" s="75">
        <f>IF(Observaciones!$F624&gt;0.05*Constantes!$F$18,((Observaciones!$F624-0.05*Constantes!$F$18)^2)/(Observaciones!$F624+0.95*Constantes!$F$18),0)</f>
        <v>0</v>
      </c>
      <c r="AO625" s="75">
        <f>(AN625*Escenarios!$F$9*10000)/1000</f>
        <v>0</v>
      </c>
      <c r="AP625" s="75">
        <f>(Observaciones!$F624*Constantes!$F$28)/1000</f>
        <v>0</v>
      </c>
      <c r="AQ625" s="75">
        <f>(AL625*Constantes!$F$28)/1000</f>
        <v>2.1201592210317766</v>
      </c>
      <c r="AR625" s="75">
        <f t="shared" si="106"/>
        <v>0</v>
      </c>
      <c r="AS625" s="75">
        <f>IF(AR625&gt;Constantes!$F$29,1000*((AR625-Constantes!$F$29)/(Escenarios!$F$9*10000)),0)</f>
        <v>0</v>
      </c>
      <c r="AT625" s="75">
        <f>AQ625*1000/Escenarios!$F$9/10000+AM625</f>
        <v>-2.9829555882075059E-5</v>
      </c>
      <c r="AU625" s="75">
        <f>MAX(0,AV624+Observaciones!$F624-AS625-Constantes!$D$13)</f>
        <v>0</v>
      </c>
      <c r="AV625" s="75">
        <f>AV624+Observaciones!$F624-AS625-AT625-AU625-AW624</f>
        <v>7.4946921445584502</v>
      </c>
      <c r="AW625" s="75">
        <f>MAX(0,(AV625-Constantes!$D$14)*(1-EXP(-Constantes!$D$22)))</f>
        <v>0</v>
      </c>
      <c r="AX625" s="75">
        <f t="shared" si="107"/>
        <v>136.25302154703382</v>
      </c>
      <c r="AY625" s="75">
        <f>MAX(0,(AX625-Constantes!$D$13)*(1-EXP(-Constantes!$D$23)))</f>
        <v>0.42310552583147282</v>
      </c>
      <c r="AZ625" s="75">
        <f t="shared" si="108"/>
        <v>0.42310552583147282</v>
      </c>
      <c r="BA625" s="75">
        <f>0.0526*AS625*Observaciones!$F624^1.218</f>
        <v>0</v>
      </c>
      <c r="BB625" s="75">
        <f>BA625*Constantes!$F$35</f>
        <v>0</v>
      </c>
      <c r="BC625" s="75">
        <f t="shared" si="109"/>
        <v>0</v>
      </c>
      <c r="BD625" s="15"/>
      <c r="BE625" s="74">
        <v>619</v>
      </c>
      <c r="BF625" s="75">
        <f>0.0526*Observaciones!$F624^2.218</f>
        <v>0</v>
      </c>
      <c r="BG625" s="75">
        <f>IF(Observaciones!$F624&gt;0.05*$BK$7,((Observaciones!$F624-0.05*$BK$7)^2)/(Observaciones!$F624+0.95*$BK$7),0)</f>
        <v>0</v>
      </c>
      <c r="BH625" s="75">
        <f>0.0526*BG625*Observaciones!$F624^1.218</f>
        <v>0</v>
      </c>
      <c r="BI625" s="28"/>
      <c r="BJ625" s="28"/>
      <c r="BK625" s="103"/>
      <c r="BL625" s="38"/>
    </row>
    <row r="626" spans="2:64" s="2" customFormat="1">
      <c r="B626" s="37"/>
      <c r="C626" s="74">
        <v>620</v>
      </c>
      <c r="D626" s="140">
        <f>ETo!$I625*((1-Constantes!$D$19)*ETo!$K625+ETo!$L625)</f>
        <v>2.2189586755080257</v>
      </c>
      <c r="E626" s="75">
        <f>MIN(D626*Constantes!$D$17,0.8*(H625+Observaciones!$F625-F626-G626-Constantes!$D$14))</f>
        <v>0</v>
      </c>
      <c r="F626" s="75">
        <f>IF(Observaciones!$F625&gt;0.05*Constantes!$D$18,((Observaciones!$F625-0.05*Constantes!$D$18)^2)/(Observaciones!$F625+0.95*Constantes!$D$18),0)</f>
        <v>0</v>
      </c>
      <c r="G626" s="75">
        <f>MAX(0,H625+Observaciones!$F625-F626-Constantes!$D$13)</f>
        <v>0</v>
      </c>
      <c r="H626" s="75">
        <f>H625+Observaciones!$F625-F626-E626-G626-I625</f>
        <v>7.5</v>
      </c>
      <c r="I626" s="75">
        <f>MAX(0,(H626-Constantes!$D$14)*(1-EXP(-Constantes!$D$22)))</f>
        <v>0</v>
      </c>
      <c r="J626" s="75">
        <f t="shared" si="99"/>
        <v>131.21247400033909</v>
      </c>
      <c r="K626" s="75">
        <f>MAX(0,(J626-Constantes!$D$13)*(1-EXP(-Constantes!$D$23)))</f>
        <v>0.38828792065284157</v>
      </c>
      <c r="L626" s="75">
        <f t="shared" si="100"/>
        <v>0.38828792065284157</v>
      </c>
      <c r="M626" s="75">
        <f>0.0526*F626*Observaciones!$F625^1.218</f>
        <v>0</v>
      </c>
      <c r="N626" s="75">
        <f>M626*Constantes!$D$35</f>
        <v>0</v>
      </c>
      <c r="O626" s="75">
        <f t="shared" si="101"/>
        <v>0</v>
      </c>
      <c r="P626" s="15"/>
      <c r="Q626" s="74">
        <v>620</v>
      </c>
      <c r="R626" s="140">
        <f>ETo!$I625*((1-Constantes!$E$19)*ETo!$K625+ETo!$L625)</f>
        <v>2.2189586755080257</v>
      </c>
      <c r="S626" s="75">
        <f>MIN(R626*Constantes!$E$17,0.8*(AB625+Observaciones!$F625-Y626-AA626-Constantes!$D$14))</f>
        <v>-1.7395553615284599E-2</v>
      </c>
      <c r="T626" s="75">
        <f>IF(Observaciones!$F625&gt;0.05*Constantes!$E$18,((Observaciones!$F625-0.05*Constantes!$E$18)^2)/(Observaciones!$F625+0.95*Constantes!$E$18),0)</f>
        <v>0</v>
      </c>
      <c r="U626" s="75">
        <f>(T626*Escenarios!$E$9*10000)/1000</f>
        <v>0</v>
      </c>
      <c r="V626" s="75">
        <f>(Observaciones!$F625*Constantes!$E$28)/1000</f>
        <v>0</v>
      </c>
      <c r="W626" s="75">
        <f>(R626*Constantes!$E$28)/1000</f>
        <v>8.8758347020321029</v>
      </c>
      <c r="X626" s="75">
        <f t="shared" si="102"/>
        <v>0</v>
      </c>
      <c r="Y626" s="75">
        <f>IF(X626&gt;Constantes!$E$29,1000*((X626-Constantes!$E$29)/(Escenarios!$E$9*10000)),0)</f>
        <v>0</v>
      </c>
      <c r="Z626" s="75">
        <f>W626*1000/Escenarios!$E$9/10000+S626</f>
        <v>3.561157887796082E-4</v>
      </c>
      <c r="AA626" s="75">
        <f>MAX(0,AB625+Observaciones!$F625-Y626-Constantes!$D$13)</f>
        <v>0</v>
      </c>
      <c r="AB626" s="75">
        <f>AB625+Observaciones!$F625-Y626-Z626-AA626-AC625</f>
        <v>7.4778994421921148</v>
      </c>
      <c r="AC626" s="75">
        <f>MAX(0,(AB626-Constantes!$D$14)*(1-EXP(-Constantes!$D$22)))</f>
        <v>0</v>
      </c>
      <c r="AD626" s="75">
        <f t="shared" si="103"/>
        <v>134.97128664207727</v>
      </c>
      <c r="AE626" s="75">
        <f>MAX(0,(AD626-Constantes!$D$13)*(1-EXP(-Constantes!$D$23)))</f>
        <v>0.41425193612697514</v>
      </c>
      <c r="AF626" s="75">
        <f t="shared" si="104"/>
        <v>0.41425193612697514</v>
      </c>
      <c r="AG626" s="75">
        <f>0.0526*Y626*Observaciones!$F625^1.218</f>
        <v>0</v>
      </c>
      <c r="AH626" s="75">
        <f>AG626*Constantes!$E$35</f>
        <v>0</v>
      </c>
      <c r="AI626" s="75">
        <f t="shared" si="105"/>
        <v>0</v>
      </c>
      <c r="AJ626" s="15"/>
      <c r="AK626" s="74">
        <v>620</v>
      </c>
      <c r="AL626" s="140">
        <f>ETo!$I625*((1-Constantes!$F$19)*ETo!$K625+ETo!$L625)</f>
        <v>2.1667853109615645</v>
      </c>
      <c r="AM626" s="75">
        <f>MIN(AL626*Constantes!$F$17,0.8*(AV625+Observaciones!$F625-AS626-AU626-Constantes!$D$14))</f>
        <v>-4.2462843532398153E-3</v>
      </c>
      <c r="AN626" s="75">
        <f>IF(Observaciones!$F625&gt;0.05*Constantes!$F$18,((Observaciones!$F625-0.05*Constantes!$F$18)^2)/(Observaciones!$F625+0.95*Constantes!$F$18),0)</f>
        <v>0</v>
      </c>
      <c r="AO626" s="75">
        <f>(AN626*Escenarios!$F$9*10000)/1000</f>
        <v>0</v>
      </c>
      <c r="AP626" s="75">
        <f>(Observaciones!$F625*Constantes!$F$28)/1000</f>
        <v>0</v>
      </c>
      <c r="AQ626" s="75">
        <f>(AL626*Constantes!$F$28)/1000</f>
        <v>2.1667853109615645</v>
      </c>
      <c r="AR626" s="75">
        <f t="shared" si="106"/>
        <v>0</v>
      </c>
      <c r="AS626" s="75">
        <f>IF(AR626&gt;Constantes!$F$29,1000*((AR626-Constantes!$F$29)/(Escenarios!$F$9*10000)),0)</f>
        <v>0</v>
      </c>
      <c r="AT626" s="75">
        <f>AQ626*1000/Escenarios!$F$9/10000+AM626</f>
        <v>8.72862686833141E-5</v>
      </c>
      <c r="AU626" s="75">
        <f>MAX(0,AV625+Observaciones!$F625-AS626-Constantes!$D$13)</f>
        <v>0</v>
      </c>
      <c r="AV626" s="75">
        <f>AV625+Observaciones!$F625-AS626-AT626-AU626-AW625</f>
        <v>7.4946048582897671</v>
      </c>
      <c r="AW626" s="75">
        <f>MAX(0,(AV626-Constantes!$D$14)*(1-EXP(-Constantes!$D$22)))</f>
        <v>0</v>
      </c>
      <c r="AX626" s="75">
        <f t="shared" si="107"/>
        <v>135.82991602120237</v>
      </c>
      <c r="AY626" s="75">
        <f>MAX(0,(AX626-Constantes!$D$13)*(1-EXP(-Constantes!$D$23)))</f>
        <v>0.42018292248117672</v>
      </c>
      <c r="AZ626" s="75">
        <f t="shared" si="108"/>
        <v>0.42018292248117672</v>
      </c>
      <c r="BA626" s="75">
        <f>0.0526*AS626*Observaciones!$F625^1.218</f>
        <v>0</v>
      </c>
      <c r="BB626" s="75">
        <f>BA626*Constantes!$F$35</f>
        <v>0</v>
      </c>
      <c r="BC626" s="75">
        <f t="shared" si="109"/>
        <v>0</v>
      </c>
      <c r="BD626" s="15"/>
      <c r="BE626" s="74">
        <v>620</v>
      </c>
      <c r="BF626" s="75">
        <f>0.0526*Observaciones!$F625^2.218</f>
        <v>0</v>
      </c>
      <c r="BG626" s="75">
        <f>IF(Observaciones!$F625&gt;0.05*$BK$7,((Observaciones!$F625-0.05*$BK$7)^2)/(Observaciones!$F625+0.95*$BK$7),0)</f>
        <v>0</v>
      </c>
      <c r="BH626" s="75">
        <f>0.0526*BG626*Observaciones!$F625^1.218</f>
        <v>0</v>
      </c>
      <c r="BI626" s="28"/>
      <c r="BJ626" s="28"/>
      <c r="BK626" s="103"/>
      <c r="BL626" s="38"/>
    </row>
    <row r="627" spans="2:64" s="2" customFormat="1">
      <c r="B627" s="37"/>
      <c r="C627" s="74">
        <v>621</v>
      </c>
      <c r="D627" s="140">
        <f>ETo!$I626*((1-Constantes!$D$19)*ETo!$K626+ETo!$L626)</f>
        <v>2.1856512927136693</v>
      </c>
      <c r="E627" s="75">
        <f>MIN(D627*Constantes!$D$17,0.8*(H626+Observaciones!$F626-F627-G627-Constantes!$D$14))</f>
        <v>0</v>
      </c>
      <c r="F627" s="75">
        <f>IF(Observaciones!$F626&gt;0.05*Constantes!$D$18,((Observaciones!$F626-0.05*Constantes!$D$18)^2)/(Observaciones!$F626+0.95*Constantes!$D$18),0)</f>
        <v>0</v>
      </c>
      <c r="G627" s="75">
        <f>MAX(0,H626+Observaciones!$F626-F627-Constantes!$D$13)</f>
        <v>0</v>
      </c>
      <c r="H627" s="75">
        <f>H626+Observaciones!$F626-F627-E627-G627-I626</f>
        <v>7.5</v>
      </c>
      <c r="I627" s="75">
        <f>MAX(0,(H627-Constantes!$D$14)*(1-EXP(-Constantes!$D$22)))</f>
        <v>0</v>
      </c>
      <c r="J627" s="75">
        <f t="shared" si="99"/>
        <v>130.82418607968626</v>
      </c>
      <c r="K627" s="75">
        <f>MAX(0,(J627-Constantes!$D$13)*(1-EXP(-Constantes!$D$23)))</f>
        <v>0.38560582006918831</v>
      </c>
      <c r="L627" s="75">
        <f t="shared" si="100"/>
        <v>0.38560582006918831</v>
      </c>
      <c r="M627" s="75">
        <f>0.0526*F627*Observaciones!$F626^1.218</f>
        <v>0</v>
      </c>
      <c r="N627" s="75">
        <f>M627*Constantes!$D$35</f>
        <v>0</v>
      </c>
      <c r="O627" s="75">
        <f t="shared" si="101"/>
        <v>0</v>
      </c>
      <c r="P627" s="15"/>
      <c r="Q627" s="74">
        <v>621</v>
      </c>
      <c r="R627" s="140">
        <f>ETo!$I626*((1-Constantes!$E$19)*ETo!$K626+ETo!$L626)</f>
        <v>2.1856512927136693</v>
      </c>
      <c r="S627" s="75">
        <f>MIN(R627*Constantes!$E$17,0.8*(AB626+Observaciones!$F626-Y627-AA627-Constantes!$D$14))</f>
        <v>-1.7680446246308181E-2</v>
      </c>
      <c r="T627" s="75">
        <f>IF(Observaciones!$F626&gt;0.05*Constantes!$E$18,((Observaciones!$F626-0.05*Constantes!$E$18)^2)/(Observaciones!$F626+0.95*Constantes!$E$18),0)</f>
        <v>0</v>
      </c>
      <c r="U627" s="75">
        <f>(T627*Escenarios!$E$9*10000)/1000</f>
        <v>0</v>
      </c>
      <c r="V627" s="75">
        <f>(Observaciones!$F626*Constantes!$E$28)/1000</f>
        <v>0</v>
      </c>
      <c r="W627" s="75">
        <f>(R627*Constantes!$E$28)/1000</f>
        <v>8.7426051708546773</v>
      </c>
      <c r="X627" s="75">
        <f t="shared" si="102"/>
        <v>0</v>
      </c>
      <c r="Y627" s="75">
        <f>IF(X627&gt;Constantes!$E$29,1000*((X627-Constantes!$E$29)/(Escenarios!$E$9*10000)),0)</f>
        <v>0</v>
      </c>
      <c r="Z627" s="75">
        <f>W627*1000/Escenarios!$E$9/10000+S627</f>
        <v>-1.9523590459882834E-4</v>
      </c>
      <c r="AA627" s="75">
        <f>MAX(0,AB626+Observaciones!$F626-Y627-Constantes!$D$13)</f>
        <v>0</v>
      </c>
      <c r="AB627" s="75">
        <f>AB626+Observaciones!$F626-Y627-Z627-AA627-AC626</f>
        <v>7.4780946780967135</v>
      </c>
      <c r="AC627" s="75">
        <f>MAX(0,(AB627-Constantes!$D$14)*(1-EXP(-Constantes!$D$22)))</f>
        <v>0</v>
      </c>
      <c r="AD627" s="75">
        <f t="shared" si="103"/>
        <v>134.55703470595029</v>
      </c>
      <c r="AE627" s="75">
        <f>MAX(0,(AD627-Constantes!$D$13)*(1-EXP(-Constantes!$D$23)))</f>
        <v>0.41139048898796127</v>
      </c>
      <c r="AF627" s="75">
        <f t="shared" si="104"/>
        <v>0.41139048898796127</v>
      </c>
      <c r="AG627" s="75">
        <f>0.0526*Y627*Observaciones!$F626^1.218</f>
        <v>0</v>
      </c>
      <c r="AH627" s="75">
        <f>AG627*Constantes!$E$35</f>
        <v>0</v>
      </c>
      <c r="AI627" s="75">
        <f t="shared" si="105"/>
        <v>0</v>
      </c>
      <c r="AJ627" s="15"/>
      <c r="AK627" s="74">
        <v>621</v>
      </c>
      <c r="AL627" s="140">
        <f>ETo!$I626*((1-Constantes!$F$19)*ETo!$K626+ETo!$L626)</f>
        <v>2.1342060817831983</v>
      </c>
      <c r="AM627" s="75">
        <f>MIN(AL627*Constantes!$F$17,0.8*(AV626+Observaciones!$F626-AS627-AU627-Constantes!$D$14))</f>
        <v>-4.3161133681863363E-3</v>
      </c>
      <c r="AN627" s="75">
        <f>IF(Observaciones!$F626&gt;0.05*Constantes!$F$18,((Observaciones!$F626-0.05*Constantes!$F$18)^2)/(Observaciones!$F626+0.95*Constantes!$F$18),0)</f>
        <v>0</v>
      </c>
      <c r="AO627" s="75">
        <f>(AN627*Escenarios!$F$9*10000)/1000</f>
        <v>0</v>
      </c>
      <c r="AP627" s="75">
        <f>(Observaciones!$F626*Constantes!$F$28)/1000</f>
        <v>0</v>
      </c>
      <c r="AQ627" s="75">
        <f>(AL627*Constantes!$F$28)/1000</f>
        <v>2.1342060817831983</v>
      </c>
      <c r="AR627" s="75">
        <f t="shared" si="106"/>
        <v>0</v>
      </c>
      <c r="AS627" s="75">
        <f>IF(AR627&gt;Constantes!$F$29,1000*((AR627-Constantes!$F$29)/(Escenarios!$F$9*10000)),0)</f>
        <v>0</v>
      </c>
      <c r="AT627" s="75">
        <f>AQ627*1000/Escenarios!$F$9/10000+AM627</f>
        <v>-4.7701204619938868E-5</v>
      </c>
      <c r="AU627" s="75">
        <f>MAX(0,AV626+Observaciones!$F626-AS627-Constantes!$D$13)</f>
        <v>0</v>
      </c>
      <c r="AV627" s="75">
        <f>AV626+Observaciones!$F626-AS627-AT627-AU627-AW626</f>
        <v>7.4946525594943871</v>
      </c>
      <c r="AW627" s="75">
        <f>MAX(0,(AV627-Constantes!$D$14)*(1-EXP(-Constantes!$D$22)))</f>
        <v>0</v>
      </c>
      <c r="AX627" s="75">
        <f t="shared" si="107"/>
        <v>135.40973309872118</v>
      </c>
      <c r="AY627" s="75">
        <f>MAX(0,(AX627-Constantes!$D$13)*(1-EXP(-Constantes!$D$23)))</f>
        <v>0.41728050702685832</v>
      </c>
      <c r="AZ627" s="75">
        <f t="shared" si="108"/>
        <v>0.41728050702685832</v>
      </c>
      <c r="BA627" s="75">
        <f>0.0526*AS627*Observaciones!$F626^1.218</f>
        <v>0</v>
      </c>
      <c r="BB627" s="75">
        <f>BA627*Constantes!$F$35</f>
        <v>0</v>
      </c>
      <c r="BC627" s="75">
        <f t="shared" si="109"/>
        <v>0</v>
      </c>
      <c r="BD627" s="15"/>
      <c r="BE627" s="74">
        <v>621</v>
      </c>
      <c r="BF627" s="75">
        <f>0.0526*Observaciones!$F626^2.218</f>
        <v>0</v>
      </c>
      <c r="BG627" s="75">
        <f>IF(Observaciones!$F626&gt;0.05*$BK$7,((Observaciones!$F626-0.05*$BK$7)^2)/(Observaciones!$F626+0.95*$BK$7),0)</f>
        <v>0</v>
      </c>
      <c r="BH627" s="75">
        <f>0.0526*BG627*Observaciones!$F626^1.218</f>
        <v>0</v>
      </c>
      <c r="BI627" s="28"/>
      <c r="BJ627" s="28"/>
      <c r="BK627" s="103"/>
      <c r="BL627" s="38"/>
    </row>
    <row r="628" spans="2:64" s="2" customFormat="1">
      <c r="B628" s="37"/>
      <c r="C628" s="74">
        <v>622</v>
      </c>
      <c r="D628" s="140">
        <f>ETo!$I627*((1-Constantes!$D$19)*ETo!$K627+ETo!$L627)</f>
        <v>2.1782430310075602</v>
      </c>
      <c r="E628" s="75">
        <f>MIN(D628*Constantes!$D$17,0.8*(H627+Observaciones!$F627-F628-G628-Constantes!$D$14))</f>
        <v>0</v>
      </c>
      <c r="F628" s="75">
        <f>IF(Observaciones!$F627&gt;0.05*Constantes!$D$18,((Observaciones!$F627-0.05*Constantes!$D$18)^2)/(Observaciones!$F627+0.95*Constantes!$D$18),0)</f>
        <v>0</v>
      </c>
      <c r="G628" s="75">
        <f>MAX(0,H627+Observaciones!$F627-F628-Constantes!$D$13)</f>
        <v>0</v>
      </c>
      <c r="H628" s="75">
        <f>H627+Observaciones!$F627-F628-E628-G628-I627</f>
        <v>7.5</v>
      </c>
      <c r="I628" s="75">
        <f>MAX(0,(H628-Constantes!$D$14)*(1-EXP(-Constantes!$D$22)))</f>
        <v>0</v>
      </c>
      <c r="J628" s="75">
        <f t="shared" ref="J628:J691" si="110">J627+G628-K627</f>
        <v>130.43858025961705</v>
      </c>
      <c r="K628" s="75">
        <f>MAX(0,(J628-Constantes!$D$13)*(1-EXP(-Constantes!$D$23)))</f>
        <v>0.38294224610755478</v>
      </c>
      <c r="L628" s="75">
        <f t="shared" ref="L628:L691" si="111">F628+I628+K628</f>
        <v>0.38294224610755478</v>
      </c>
      <c r="M628" s="75">
        <f>0.0526*F628*Observaciones!$F627^1.218</f>
        <v>0</v>
      </c>
      <c r="N628" s="75">
        <f>M628*Constantes!$D$35</f>
        <v>0</v>
      </c>
      <c r="O628" s="75">
        <f t="shared" ref="O628:O691" si="112">N628*1000000/(L628/1000*10000)</f>
        <v>0</v>
      </c>
      <c r="P628" s="15"/>
      <c r="Q628" s="74">
        <v>622</v>
      </c>
      <c r="R628" s="140">
        <f>ETo!$I627*((1-Constantes!$E$19)*ETo!$K627+ETo!$L627)</f>
        <v>2.1782430310075602</v>
      </c>
      <c r="S628" s="75">
        <f>MIN(R628*Constantes!$E$17,0.8*(AB627+Observaciones!$F627-Y628-AA628-Constantes!$D$14))</f>
        <v>-1.752425752262923E-2</v>
      </c>
      <c r="T628" s="75">
        <f>IF(Observaciones!$F627&gt;0.05*Constantes!$E$18,((Observaciones!$F627-0.05*Constantes!$E$18)^2)/(Observaciones!$F627+0.95*Constantes!$E$18),0)</f>
        <v>0</v>
      </c>
      <c r="U628" s="75">
        <f>(T628*Escenarios!$E$9*10000)/1000</f>
        <v>0</v>
      </c>
      <c r="V628" s="75">
        <f>(Observaciones!$F627*Constantes!$E$28)/1000</f>
        <v>0</v>
      </c>
      <c r="W628" s="75">
        <f>(R628*Constantes!$E$28)/1000</f>
        <v>8.7129721240302409</v>
      </c>
      <c r="X628" s="75">
        <f t="shared" si="102"/>
        <v>0</v>
      </c>
      <c r="Y628" s="75">
        <f>IF(X628&gt;Constantes!$E$29,1000*((X628-Constantes!$E$29)/(Escenarios!$E$9*10000)),0)</f>
        <v>0</v>
      </c>
      <c r="Z628" s="75">
        <f>W628*1000/Escenarios!$E$9/10000+S628</f>
        <v>-9.831327456874886E-5</v>
      </c>
      <c r="AA628" s="75">
        <f>MAX(0,AB627+Observaciones!$F627-Y628-Constantes!$D$13)</f>
        <v>0</v>
      </c>
      <c r="AB628" s="75">
        <f>AB627+Observaciones!$F627-Y628-Z628-AA628-AC627</f>
        <v>7.4781929913712819</v>
      </c>
      <c r="AC628" s="75">
        <f>MAX(0,(AB628-Constantes!$D$14)*(1-EXP(-Constantes!$D$22)))</f>
        <v>0</v>
      </c>
      <c r="AD628" s="75">
        <f t="shared" si="103"/>
        <v>134.14564421696232</v>
      </c>
      <c r="AE628" s="75">
        <f>MAX(0,(AD628-Constantes!$D$13)*(1-EXP(-Constantes!$D$23)))</f>
        <v>0.40854880730811688</v>
      </c>
      <c r="AF628" s="75">
        <f t="shared" si="104"/>
        <v>0.40854880730811688</v>
      </c>
      <c r="AG628" s="75">
        <f>0.0526*Y628*Observaciones!$F627^1.218</f>
        <v>0</v>
      </c>
      <c r="AH628" s="75">
        <f>AG628*Constantes!$E$35</f>
        <v>0</v>
      </c>
      <c r="AI628" s="75">
        <f t="shared" si="105"/>
        <v>0</v>
      </c>
      <c r="AJ628" s="15"/>
      <c r="AK628" s="74">
        <v>622</v>
      </c>
      <c r="AL628" s="140">
        <f>ETo!$I627*((1-Constantes!$F$19)*ETo!$K627+ETo!$L627)</f>
        <v>2.1269947331657519</v>
      </c>
      <c r="AM628" s="75">
        <f>MIN(AL628*Constantes!$F$17,0.8*(AV627+Observaciones!$F627-AS628-AU628-Constantes!$D$14))</f>
        <v>-4.2779524044902926E-3</v>
      </c>
      <c r="AN628" s="75">
        <f>IF(Observaciones!$F627&gt;0.05*Constantes!$F$18,((Observaciones!$F627-0.05*Constantes!$F$18)^2)/(Observaciones!$F627+0.95*Constantes!$F$18),0)</f>
        <v>0</v>
      </c>
      <c r="AO628" s="75">
        <f>(AN628*Escenarios!$F$9*10000)/1000</f>
        <v>0</v>
      </c>
      <c r="AP628" s="75">
        <f>(Observaciones!$F627*Constantes!$F$28)/1000</f>
        <v>0</v>
      </c>
      <c r="AQ628" s="75">
        <f>(AL628*Constantes!$F$28)/1000</f>
        <v>2.1269947331657519</v>
      </c>
      <c r="AR628" s="75">
        <f t="shared" si="106"/>
        <v>0</v>
      </c>
      <c r="AS628" s="75">
        <f>IF(AR628&gt;Constantes!$F$29,1000*((AR628-Constantes!$F$29)/(Escenarios!$F$9*10000)),0)</f>
        <v>0</v>
      </c>
      <c r="AT628" s="75">
        <f>AQ628*1000/Escenarios!$F$9/10000+AM628</f>
        <v>-2.3962938158789138E-5</v>
      </c>
      <c r="AU628" s="75">
        <f>MAX(0,AV627+Observaciones!$F627-AS628-Constantes!$D$13)</f>
        <v>0</v>
      </c>
      <c r="AV628" s="75">
        <f>AV627+Observaciones!$F627-AS628-AT628-AU628-AW627</f>
        <v>7.4946765224325462</v>
      </c>
      <c r="AW628" s="75">
        <f>MAX(0,(AV628-Constantes!$D$14)*(1-EXP(-Constantes!$D$22)))</f>
        <v>0</v>
      </c>
      <c r="AX628" s="75">
        <f t="shared" si="107"/>
        <v>134.99245259169433</v>
      </c>
      <c r="AY628" s="75">
        <f>MAX(0,(AX628-Constantes!$D$13)*(1-EXP(-Constantes!$D$23)))</f>
        <v>0.41439814002053443</v>
      </c>
      <c r="AZ628" s="75">
        <f t="shared" si="108"/>
        <v>0.41439814002053443</v>
      </c>
      <c r="BA628" s="75">
        <f>0.0526*AS628*Observaciones!$F627^1.218</f>
        <v>0</v>
      </c>
      <c r="BB628" s="75">
        <f>BA628*Constantes!$F$35</f>
        <v>0</v>
      </c>
      <c r="BC628" s="75">
        <f t="shared" si="109"/>
        <v>0</v>
      </c>
      <c r="BD628" s="15"/>
      <c r="BE628" s="74">
        <v>622</v>
      </c>
      <c r="BF628" s="75">
        <f>0.0526*Observaciones!$F627^2.218</f>
        <v>0</v>
      </c>
      <c r="BG628" s="75">
        <f>IF(Observaciones!$F627&gt;0.05*$BK$7,((Observaciones!$F627-0.05*$BK$7)^2)/(Observaciones!$F627+0.95*$BK$7),0)</f>
        <v>0</v>
      </c>
      <c r="BH628" s="75">
        <f>0.0526*BG628*Observaciones!$F627^1.218</f>
        <v>0</v>
      </c>
      <c r="BI628" s="28"/>
      <c r="BJ628" s="28"/>
      <c r="BK628" s="103"/>
      <c r="BL628" s="38"/>
    </row>
    <row r="629" spans="2:64" s="2" customFormat="1">
      <c r="B629" s="37"/>
      <c r="C629" s="74">
        <v>623</v>
      </c>
      <c r="D629" s="140">
        <f>ETo!$I628*((1-Constantes!$D$19)*ETo!$K628+ETo!$L628)</f>
        <v>2.1801841183379778</v>
      </c>
      <c r="E629" s="75">
        <f>MIN(D629*Constantes!$D$17,0.8*(H628+Observaciones!$F628-F629-G629-Constantes!$D$14))</f>
        <v>0.4</v>
      </c>
      <c r="F629" s="75">
        <f>IF(Observaciones!$F628&gt;0.05*Constantes!$D$18,((Observaciones!$F628-0.05*Constantes!$D$18)^2)/(Observaciones!$F628+0.95*Constantes!$D$18),0)</f>
        <v>0</v>
      </c>
      <c r="G629" s="75">
        <f>MAX(0,H628+Observaciones!$F628-F629-Constantes!$D$13)</f>
        <v>0</v>
      </c>
      <c r="H629" s="75">
        <f>H628+Observaciones!$F628-F629-E629-G629-I628</f>
        <v>7.6</v>
      </c>
      <c r="I629" s="75">
        <f>MAX(0,(H629-Constantes!$D$14)*(1-EXP(-Constantes!$D$22)))</f>
        <v>1.3767295506640748E-3</v>
      </c>
      <c r="J629" s="75">
        <f t="shared" si="110"/>
        <v>130.05563801350951</v>
      </c>
      <c r="K629" s="75">
        <f>MAX(0,(J629-Constantes!$D$13)*(1-EXP(-Constantes!$D$23)))</f>
        <v>0.38029707079521519</v>
      </c>
      <c r="L629" s="75">
        <f t="shared" si="111"/>
        <v>0.38167380034587928</v>
      </c>
      <c r="M629" s="75">
        <f>0.0526*F629*Observaciones!$F628^1.218</f>
        <v>0</v>
      </c>
      <c r="N629" s="75">
        <f>M629*Constantes!$D$35</f>
        <v>0</v>
      </c>
      <c r="O629" s="75">
        <f t="shared" si="112"/>
        <v>0</v>
      </c>
      <c r="P629" s="15"/>
      <c r="Q629" s="74">
        <v>623</v>
      </c>
      <c r="R629" s="140">
        <f>ETo!$I628*((1-Constantes!$E$19)*ETo!$K628+ETo!$L628)</f>
        <v>2.1801841183379778</v>
      </c>
      <c r="S629" s="75">
        <f>MIN(R629*Constantes!$E$17,0.8*(AB628+Observaciones!$F628-Y629-AA629-Constantes!$D$14))</f>
        <v>0.38255439309702555</v>
      </c>
      <c r="T629" s="75">
        <f>IF(Observaciones!$F628&gt;0.05*Constantes!$E$18,((Observaciones!$F628-0.05*Constantes!$E$18)^2)/(Observaciones!$F628+0.95*Constantes!$E$18),0)</f>
        <v>0</v>
      </c>
      <c r="U629" s="75">
        <f>(T629*Escenarios!$E$9*10000)/1000</f>
        <v>0</v>
      </c>
      <c r="V629" s="75">
        <f>(Observaciones!$F628*Constantes!$E$28)/1000</f>
        <v>2</v>
      </c>
      <c r="W629" s="75">
        <f>(R629*Constantes!$E$28)/1000</f>
        <v>8.720736473351911</v>
      </c>
      <c r="X629" s="75">
        <f t="shared" si="102"/>
        <v>0</v>
      </c>
      <c r="Y629" s="75">
        <f>IF(X629&gt;Constantes!$E$29,1000*((X629-Constantes!$E$29)/(Escenarios!$E$9*10000)),0)</f>
        <v>0</v>
      </c>
      <c r="Z629" s="75">
        <f>W629*1000/Escenarios!$E$9/10000+S629</f>
        <v>0.39999586604372939</v>
      </c>
      <c r="AA629" s="75">
        <f>MAX(0,AB628+Observaciones!$F628-Y629-Constantes!$D$13)</f>
        <v>0</v>
      </c>
      <c r="AB629" s="75">
        <f>AB628+Observaciones!$F628-Y629-Z629-AA629-AC628</f>
        <v>7.5781971253275522</v>
      </c>
      <c r="AC629" s="75">
        <f>MAX(0,(AB629-Constantes!$D$14)*(1-EXP(-Constantes!$D$22)))</f>
        <v>1.0765629321542365E-3</v>
      </c>
      <c r="AD629" s="75">
        <f t="shared" si="103"/>
        <v>133.73709540965422</v>
      </c>
      <c r="AE629" s="75">
        <f>MAX(0,(AD629-Constantes!$D$13)*(1-EXP(-Constantes!$D$23)))</f>
        <v>0.40572675455744261</v>
      </c>
      <c r="AF629" s="75">
        <f t="shared" si="104"/>
        <v>0.40680331748959686</v>
      </c>
      <c r="AG629" s="75">
        <f>0.0526*Y629*Observaciones!$F628^1.218</f>
        <v>0</v>
      </c>
      <c r="AH629" s="75">
        <f>AG629*Constantes!$E$35</f>
        <v>0</v>
      </c>
      <c r="AI629" s="75">
        <f t="shared" si="105"/>
        <v>0</v>
      </c>
      <c r="AJ629" s="15"/>
      <c r="AK629" s="74">
        <v>623</v>
      </c>
      <c r="AL629" s="140">
        <f>ETo!$I628*((1-Constantes!$F$19)*ETo!$K628+ETo!$L628)</f>
        <v>2.1289361473725399</v>
      </c>
      <c r="AM629" s="75">
        <f>MIN(AL629*Constantes!$F$17,0.8*(AV628+Observaciones!$F628-AS629-AU629-Constantes!$D$14))</f>
        <v>0.395741217946037</v>
      </c>
      <c r="AN629" s="75">
        <f>IF(Observaciones!$F628&gt;0.05*Constantes!$F$18,((Observaciones!$F628-0.05*Constantes!$F$18)^2)/(Observaciones!$F628+0.95*Constantes!$F$18),0)</f>
        <v>0</v>
      </c>
      <c r="AO629" s="75">
        <f>(AN629*Escenarios!$F$9*10000)/1000</f>
        <v>0</v>
      </c>
      <c r="AP629" s="75">
        <f>(Observaciones!$F628*Constantes!$F$28)/1000</f>
        <v>0.5</v>
      </c>
      <c r="AQ629" s="75">
        <f>(AL629*Constantes!$F$28)/1000</f>
        <v>2.1289361473725399</v>
      </c>
      <c r="AR629" s="75">
        <f t="shared" si="106"/>
        <v>0</v>
      </c>
      <c r="AS629" s="75">
        <f>IF(AR629&gt;Constantes!$F$29,1000*((AR629-Constantes!$F$29)/(Escenarios!$F$9*10000)),0)</f>
        <v>0</v>
      </c>
      <c r="AT629" s="75">
        <f>AQ629*1000/Escenarios!$F$9/10000+AM629</f>
        <v>0.39999909024078206</v>
      </c>
      <c r="AU629" s="75">
        <f>MAX(0,AV628+Observaciones!$F628-AS629-Constantes!$D$13)</f>
        <v>0</v>
      </c>
      <c r="AV629" s="75">
        <f>AV628+Observaciones!$F628-AS629-AT629-AU629-AW628</f>
        <v>7.5946774321917641</v>
      </c>
      <c r="AW629" s="75">
        <f>MAX(0,(AV629-Constantes!$D$14)*(1-EXP(-Constantes!$D$22)))</f>
        <v>1.3034521867939621E-3</v>
      </c>
      <c r="AX629" s="75">
        <f t="shared" si="107"/>
        <v>134.57805445167381</v>
      </c>
      <c r="AY629" s="75">
        <f>MAX(0,(AX629-Constantes!$D$13)*(1-EXP(-Constantes!$D$23)))</f>
        <v>0.41153568297745885</v>
      </c>
      <c r="AZ629" s="75">
        <f t="shared" si="108"/>
        <v>0.4128391351642528</v>
      </c>
      <c r="BA629" s="75">
        <f>0.0526*AS629*Observaciones!$F628^1.218</f>
        <v>0</v>
      </c>
      <c r="BB629" s="75">
        <f>BA629*Constantes!$F$35</f>
        <v>0</v>
      </c>
      <c r="BC629" s="75">
        <f t="shared" si="109"/>
        <v>0</v>
      </c>
      <c r="BD629" s="15"/>
      <c r="BE629" s="74">
        <v>623</v>
      </c>
      <c r="BF629" s="75">
        <f>0.0526*Observaciones!$F628^2.218</f>
        <v>1.1305797794095535E-2</v>
      </c>
      <c r="BG629" s="75">
        <f>IF(Observaciones!$F628&gt;0.05*$BK$7,((Observaciones!$F628-0.05*$BK$7)^2)/(Observaciones!$F628+0.95*$BK$7),0)</f>
        <v>0</v>
      </c>
      <c r="BH629" s="75">
        <f>0.0526*BG629*Observaciones!$F628^1.218</f>
        <v>0</v>
      </c>
      <c r="BI629" s="28"/>
      <c r="BJ629" s="28"/>
      <c r="BK629" s="103"/>
      <c r="BL629" s="38"/>
    </row>
    <row r="630" spans="2:64" s="2" customFormat="1">
      <c r="B630" s="37"/>
      <c r="C630" s="74">
        <v>624</v>
      </c>
      <c r="D630" s="140">
        <f>ETo!$I629*((1-Constantes!$D$19)*ETo!$K629+ETo!$L629)</f>
        <v>2.2904258738655714</v>
      </c>
      <c r="E630" s="75">
        <f>MIN(D630*Constantes!$D$17,0.8*(H629+Observaciones!$F629-F630-G630-Constantes!$D$14))</f>
        <v>7.9999999999999724E-2</v>
      </c>
      <c r="F630" s="75">
        <f>IF(Observaciones!$F629&gt;0.05*Constantes!$D$18,((Observaciones!$F629-0.05*Constantes!$D$18)^2)/(Observaciones!$F629+0.95*Constantes!$D$18),0)</f>
        <v>0</v>
      </c>
      <c r="G630" s="75">
        <f>MAX(0,H629+Observaciones!$F629-F630-Constantes!$D$13)</f>
        <v>0</v>
      </c>
      <c r="H630" s="75">
        <f>H629+Observaciones!$F629-F630-E630-G630-I629</f>
        <v>7.5186232704493356</v>
      </c>
      <c r="I630" s="75">
        <f>MAX(0,(H630-Constantes!$D$14)*(1-EXP(-Constantes!$D$22)))</f>
        <v>2.5639206757609504E-4</v>
      </c>
      <c r="J630" s="75">
        <f t="shared" si="110"/>
        <v>129.67534094271429</v>
      </c>
      <c r="K630" s="75">
        <f>MAX(0,(J630-Constantes!$D$13)*(1-EXP(-Constantes!$D$23)))</f>
        <v>0.37767016704341533</v>
      </c>
      <c r="L630" s="75">
        <f t="shared" si="111"/>
        <v>0.37792655911099143</v>
      </c>
      <c r="M630" s="75">
        <f>0.0526*F630*Observaciones!$F629^1.218</f>
        <v>0</v>
      </c>
      <c r="N630" s="75">
        <f>M630*Constantes!$D$35</f>
        <v>0</v>
      </c>
      <c r="O630" s="75">
        <f t="shared" si="112"/>
        <v>0</v>
      </c>
      <c r="P630" s="15"/>
      <c r="Q630" s="74">
        <v>624</v>
      </c>
      <c r="R630" s="140">
        <f>ETo!$I629*((1-Constantes!$E$19)*ETo!$K629+ETo!$L629)</f>
        <v>2.2904258738655714</v>
      </c>
      <c r="S630" s="75">
        <f>MIN(R630*Constantes!$E$17,0.8*(AB629+Observaciones!$F629-Y630-AA630-Constantes!$D$14))</f>
        <v>6.2557700262041757E-2</v>
      </c>
      <c r="T630" s="75">
        <f>IF(Observaciones!$F629&gt;0.05*Constantes!$E$18,((Observaciones!$F629-0.05*Constantes!$E$18)^2)/(Observaciones!$F629+0.95*Constantes!$E$18),0)</f>
        <v>0</v>
      </c>
      <c r="U630" s="75">
        <f>(T630*Escenarios!$E$9*10000)/1000</f>
        <v>0</v>
      </c>
      <c r="V630" s="75">
        <f>(Observaciones!$F629*Constantes!$E$28)/1000</f>
        <v>0</v>
      </c>
      <c r="W630" s="75">
        <f>(R630*Constantes!$E$28)/1000</f>
        <v>9.1617034954622856</v>
      </c>
      <c r="X630" s="75">
        <f t="shared" si="102"/>
        <v>0</v>
      </c>
      <c r="Y630" s="75">
        <f>IF(X630&gt;Constantes!$E$29,1000*((X630-Constantes!$E$29)/(Escenarios!$E$9*10000)),0)</f>
        <v>0</v>
      </c>
      <c r="Z630" s="75">
        <f>W630*1000/Escenarios!$E$9/10000+S630</f>
        <v>8.0881107252966322E-2</v>
      </c>
      <c r="AA630" s="75">
        <f>MAX(0,AB629+Observaciones!$F629-Y630-Constantes!$D$13)</f>
        <v>0</v>
      </c>
      <c r="AB630" s="75">
        <f>AB629+Observaciones!$F629-Y630-Z630-AA630-AC629</f>
        <v>7.4962394551424314</v>
      </c>
      <c r="AC630" s="75">
        <f>MAX(0,(AB630-Constantes!$D$14)*(1-EXP(-Constantes!$D$22)))</f>
        <v>0</v>
      </c>
      <c r="AD630" s="75">
        <f t="shared" si="103"/>
        <v>133.33136865509678</v>
      </c>
      <c r="AE630" s="75">
        <f>MAX(0,(AD630-Constantes!$D$13)*(1-EXP(-Constantes!$D$23)))</f>
        <v>0.4029241951490205</v>
      </c>
      <c r="AF630" s="75">
        <f t="shared" si="104"/>
        <v>0.4029241951490205</v>
      </c>
      <c r="AG630" s="75">
        <f>0.0526*Y630*Observaciones!$F629^1.218</f>
        <v>0</v>
      </c>
      <c r="AH630" s="75">
        <f>AG630*Constantes!$E$35</f>
        <v>0</v>
      </c>
      <c r="AI630" s="75">
        <f t="shared" si="105"/>
        <v>0</v>
      </c>
      <c r="AJ630" s="15"/>
      <c r="AK630" s="74">
        <v>624</v>
      </c>
      <c r="AL630" s="140">
        <f>ETo!$I629*((1-Constantes!$F$19)*ETo!$K629+ETo!$L629)</f>
        <v>2.2369441267869346</v>
      </c>
      <c r="AM630" s="75">
        <f>MIN(AL630*Constantes!$F$17,0.8*(AV629+Observaciones!$F629-AS630-AU630-Constantes!$D$14))</f>
        <v>7.5741945753411255E-2</v>
      </c>
      <c r="AN630" s="75">
        <f>IF(Observaciones!$F629&gt;0.05*Constantes!$F$18,((Observaciones!$F629-0.05*Constantes!$F$18)^2)/(Observaciones!$F629+0.95*Constantes!$F$18),0)</f>
        <v>0</v>
      </c>
      <c r="AO630" s="75">
        <f>(AN630*Escenarios!$F$9*10000)/1000</f>
        <v>0</v>
      </c>
      <c r="AP630" s="75">
        <f>(Observaciones!$F629*Constantes!$F$28)/1000</f>
        <v>0</v>
      </c>
      <c r="AQ630" s="75">
        <f>(AL630*Constantes!$F$28)/1000</f>
        <v>2.2369441267869346</v>
      </c>
      <c r="AR630" s="75">
        <f t="shared" si="106"/>
        <v>0</v>
      </c>
      <c r="AS630" s="75">
        <f>IF(AR630&gt;Constantes!$F$29,1000*((AR630-Constantes!$F$29)/(Escenarios!$F$9*10000)),0)</f>
        <v>0</v>
      </c>
      <c r="AT630" s="75">
        <f>AQ630*1000/Escenarios!$F$9/10000+AM630</f>
        <v>8.0215834006985121E-2</v>
      </c>
      <c r="AU630" s="75">
        <f>MAX(0,AV629+Observaciones!$F629-AS630-Constantes!$D$13)</f>
        <v>0</v>
      </c>
      <c r="AV630" s="75">
        <f>AV629+Observaciones!$F629-AS630-AT630-AU630-AW629</f>
        <v>7.513158145997985</v>
      </c>
      <c r="AW630" s="75">
        <f>MAX(0,(AV630-Constantes!$D$14)*(1-EXP(-Constantes!$D$22)))</f>
        <v>1.8115208427378301E-4</v>
      </c>
      <c r="AX630" s="75">
        <f t="shared" si="107"/>
        <v>134.16651876869633</v>
      </c>
      <c r="AY630" s="75">
        <f>MAX(0,(AX630-Constantes!$D$13)*(1-EXP(-Constantes!$D$23)))</f>
        <v>0.40869299836946937</v>
      </c>
      <c r="AZ630" s="75">
        <f t="shared" si="108"/>
        <v>0.40887415045374315</v>
      </c>
      <c r="BA630" s="75">
        <f>0.0526*AS630*Observaciones!$F629^1.218</f>
        <v>0</v>
      </c>
      <c r="BB630" s="75">
        <f>BA630*Constantes!$F$35</f>
        <v>0</v>
      </c>
      <c r="BC630" s="75">
        <f t="shared" si="109"/>
        <v>0</v>
      </c>
      <c r="BD630" s="15"/>
      <c r="BE630" s="74">
        <v>624</v>
      </c>
      <c r="BF630" s="75">
        <f>0.0526*Observaciones!$F629^2.218</f>
        <v>0</v>
      </c>
      <c r="BG630" s="75">
        <f>IF(Observaciones!$F629&gt;0.05*$BK$7,((Observaciones!$F629-0.05*$BK$7)^2)/(Observaciones!$F629+0.95*$BK$7),0)</f>
        <v>0</v>
      </c>
      <c r="BH630" s="75">
        <f>0.0526*BG630*Observaciones!$F629^1.218</f>
        <v>0</v>
      </c>
      <c r="BI630" s="28"/>
      <c r="BJ630" s="28"/>
      <c r="BK630" s="103"/>
      <c r="BL630" s="38"/>
    </row>
    <row r="631" spans="2:64" s="2" customFormat="1">
      <c r="B631" s="37"/>
      <c r="C631" s="74">
        <v>625</v>
      </c>
      <c r="D631" s="140">
        <f>ETo!$I630*((1-Constantes!$D$19)*ETo!$K630+ETo!$L630)</f>
        <v>2.3020637918439788</v>
      </c>
      <c r="E631" s="75">
        <f>MIN(D631*Constantes!$D$17,0.8*(H630+Observaciones!$F630-F631-G631-Constantes!$D$14))</f>
        <v>1.4898616359468521E-2</v>
      </c>
      <c r="F631" s="75">
        <f>IF(Observaciones!$F630&gt;0.05*Constantes!$D$18,((Observaciones!$F630-0.05*Constantes!$D$18)^2)/(Observaciones!$F630+0.95*Constantes!$D$18),0)</f>
        <v>0</v>
      </c>
      <c r="G631" s="75">
        <f>MAX(0,H630+Observaciones!$F630-F631-Constantes!$D$13)</f>
        <v>0</v>
      </c>
      <c r="H631" s="75">
        <f>H630+Observaciones!$F630-F631-E631-G631-I630</f>
        <v>7.5034682620222908</v>
      </c>
      <c r="I631" s="75">
        <f>MAX(0,(H631-Constantes!$D$14)*(1-EXP(-Constantes!$D$22)))</f>
        <v>4.7748588155336782E-5</v>
      </c>
      <c r="J631" s="75">
        <f t="shared" si="110"/>
        <v>129.29767077567087</v>
      </c>
      <c r="K631" s="75">
        <f>MAX(0,(J631-Constantes!$D$13)*(1-EXP(-Constantes!$D$23)))</f>
        <v>0.37506140864126752</v>
      </c>
      <c r="L631" s="75">
        <f t="shared" si="111"/>
        <v>0.37510915722942284</v>
      </c>
      <c r="M631" s="75">
        <f>0.0526*F631*Observaciones!$F630^1.218</f>
        <v>0</v>
      </c>
      <c r="N631" s="75">
        <f>M631*Constantes!$D$35</f>
        <v>0</v>
      </c>
      <c r="O631" s="75">
        <f t="shared" si="112"/>
        <v>0</v>
      </c>
      <c r="P631" s="15"/>
      <c r="Q631" s="74">
        <v>625</v>
      </c>
      <c r="R631" s="140">
        <f>ETo!$I630*((1-Constantes!$E$19)*ETo!$K630+ETo!$L630)</f>
        <v>2.3020637918439788</v>
      </c>
      <c r="S631" s="75">
        <f>MIN(R631*Constantes!$E$17,0.8*(AB630+Observaciones!$F630-Y631-AA631-Constantes!$D$14))</f>
        <v>-3.0084358860548834E-3</v>
      </c>
      <c r="T631" s="75">
        <f>IF(Observaciones!$F630&gt;0.05*Constantes!$E$18,((Observaciones!$F630-0.05*Constantes!$E$18)^2)/(Observaciones!$F630+0.95*Constantes!$E$18),0)</f>
        <v>0</v>
      </c>
      <c r="U631" s="75">
        <f>(T631*Escenarios!$E$9*10000)/1000</f>
        <v>0</v>
      </c>
      <c r="V631" s="75">
        <f>(Observaciones!$F630*Constantes!$E$28)/1000</f>
        <v>0</v>
      </c>
      <c r="W631" s="75">
        <f>(R631*Constantes!$E$28)/1000</f>
        <v>9.2082551673759152</v>
      </c>
      <c r="X631" s="75">
        <f t="shared" si="102"/>
        <v>0</v>
      </c>
      <c r="Y631" s="75">
        <f>IF(X631&gt;Constantes!$E$29,1000*((X631-Constantes!$E$29)/(Escenarios!$E$9*10000)),0)</f>
        <v>0</v>
      </c>
      <c r="Z631" s="75">
        <f>W631*1000/Escenarios!$E$9/10000+S631</f>
        <v>1.5408074448696948E-2</v>
      </c>
      <c r="AA631" s="75">
        <f>MAX(0,AB630+Observaciones!$F630-Y631-Constantes!$D$13)</f>
        <v>0</v>
      </c>
      <c r="AB631" s="75">
        <f>AB630+Observaciones!$F630-Y631-Z631-AA631-AC630</f>
        <v>7.4808313806937345</v>
      </c>
      <c r="AC631" s="75">
        <f>MAX(0,(AB631-Constantes!$D$14)*(1-EXP(-Constantes!$D$22)))</f>
        <v>0</v>
      </c>
      <c r="AD631" s="75">
        <f t="shared" si="103"/>
        <v>132.92844445994777</v>
      </c>
      <c r="AE631" s="75">
        <f>MAX(0,(AD631-Constantes!$D$13)*(1-EXP(-Constantes!$D$23)))</f>
        <v>0.40014099443250012</v>
      </c>
      <c r="AF631" s="75">
        <f t="shared" si="104"/>
        <v>0.40014099443250012</v>
      </c>
      <c r="AG631" s="75">
        <f>0.0526*Y631*Observaciones!$F630^1.218</f>
        <v>0</v>
      </c>
      <c r="AH631" s="75">
        <f>AG631*Constantes!$E$35</f>
        <v>0</v>
      </c>
      <c r="AI631" s="75">
        <f t="shared" si="105"/>
        <v>0</v>
      </c>
      <c r="AJ631" s="15"/>
      <c r="AK631" s="74">
        <v>625</v>
      </c>
      <c r="AL631" s="140">
        <f>ETo!$I630*((1-Constantes!$F$19)*ETo!$K630+ETo!$L630)</f>
        <v>2.2483804903627376</v>
      </c>
      <c r="AM631" s="75">
        <f>MIN(AL631*Constantes!$F$17,0.8*(AV630+Observaciones!$F630-AS631-AU631-Constantes!$D$14))</f>
        <v>1.0526516798388031E-2</v>
      </c>
      <c r="AN631" s="75">
        <f>IF(Observaciones!$F630&gt;0.05*Constantes!$F$18,((Observaciones!$F630-0.05*Constantes!$F$18)^2)/(Observaciones!$F630+0.95*Constantes!$F$18),0)</f>
        <v>0</v>
      </c>
      <c r="AO631" s="75">
        <f>(AN631*Escenarios!$F$9*10000)/1000</f>
        <v>0</v>
      </c>
      <c r="AP631" s="75">
        <f>(Observaciones!$F630*Constantes!$F$28)/1000</f>
        <v>0</v>
      </c>
      <c r="AQ631" s="75">
        <f>(AL631*Constantes!$F$28)/1000</f>
        <v>2.2483804903627376</v>
      </c>
      <c r="AR631" s="75">
        <f t="shared" si="106"/>
        <v>0</v>
      </c>
      <c r="AS631" s="75">
        <f>IF(AR631&gt;Constantes!$F$29,1000*((AR631-Constantes!$F$29)/(Escenarios!$F$9*10000)),0)</f>
        <v>0</v>
      </c>
      <c r="AT631" s="75">
        <f>AQ631*1000/Escenarios!$F$9/10000+AM631</f>
        <v>1.5023277779113504E-2</v>
      </c>
      <c r="AU631" s="75">
        <f>MAX(0,AV630+Observaciones!$F630-AS631-Constantes!$D$13)</f>
        <v>0</v>
      </c>
      <c r="AV631" s="75">
        <f>AV630+Observaciones!$F630-AS631-AT631-AU631-AW630</f>
        <v>7.4979537161345977</v>
      </c>
      <c r="AW631" s="75">
        <f>MAX(0,(AV631-Constantes!$D$14)*(1-EXP(-Constantes!$D$22)))</f>
        <v>0</v>
      </c>
      <c r="AX631" s="75">
        <f t="shared" si="107"/>
        <v>133.75782577032686</v>
      </c>
      <c r="AY631" s="75">
        <f>MAX(0,(AX631-Constantes!$D$13)*(1-EXP(-Constantes!$D$23)))</f>
        <v>0.4058699496183808</v>
      </c>
      <c r="AZ631" s="75">
        <f t="shared" si="108"/>
        <v>0.4058699496183808</v>
      </c>
      <c r="BA631" s="75">
        <f>0.0526*AS631*Observaciones!$F630^1.218</f>
        <v>0</v>
      </c>
      <c r="BB631" s="75">
        <f>BA631*Constantes!$F$35</f>
        <v>0</v>
      </c>
      <c r="BC631" s="75">
        <f t="shared" si="109"/>
        <v>0</v>
      </c>
      <c r="BD631" s="15"/>
      <c r="BE631" s="74">
        <v>625</v>
      </c>
      <c r="BF631" s="75">
        <f>0.0526*Observaciones!$F630^2.218</f>
        <v>0</v>
      </c>
      <c r="BG631" s="75">
        <f>IF(Observaciones!$F630&gt;0.05*$BK$7,((Observaciones!$F630-0.05*$BK$7)^2)/(Observaciones!$F630+0.95*$BK$7),0)</f>
        <v>0</v>
      </c>
      <c r="BH631" s="75">
        <f>0.0526*BG631*Observaciones!$F630^1.218</f>
        <v>0</v>
      </c>
      <c r="BI631" s="28"/>
      <c r="BJ631" s="28"/>
      <c r="BK631" s="103"/>
      <c r="BL631" s="38"/>
    </row>
    <row r="632" spans="2:64" s="2" customFormat="1">
      <c r="B632" s="37"/>
      <c r="C632" s="74">
        <v>626</v>
      </c>
      <c r="D632" s="140">
        <f>ETo!$I631*((1-Constantes!$D$19)*ETo!$K631+ETo!$L631)</f>
        <v>2.2795350073450686</v>
      </c>
      <c r="E632" s="75">
        <f>MIN(D632*Constantes!$D$17,0.8*(H631+Observaciones!$F631-F632-G632-Constantes!$D$14))</f>
        <v>2.7746096178326244E-3</v>
      </c>
      <c r="F632" s="75">
        <f>IF(Observaciones!$F631&gt;0.05*Constantes!$D$18,((Observaciones!$F631-0.05*Constantes!$D$18)^2)/(Observaciones!$F631+0.95*Constantes!$D$18),0)</f>
        <v>0</v>
      </c>
      <c r="G632" s="75">
        <f>MAX(0,H631+Observaciones!$F631-F632-Constantes!$D$13)</f>
        <v>0</v>
      </c>
      <c r="H632" s="75">
        <f>H631+Observaciones!$F631-F632-E632-G632-I631</f>
        <v>7.5006459038163031</v>
      </c>
      <c r="I632" s="75">
        <f>MAX(0,(H632-Constantes!$D$14)*(1-EXP(-Constantes!$D$22)))</f>
        <v>8.8923487079123537E-6</v>
      </c>
      <c r="J632" s="75">
        <f t="shared" si="110"/>
        <v>128.92260936702959</v>
      </c>
      <c r="K632" s="75">
        <f>MAX(0,(J632-Constantes!$D$13)*(1-EXP(-Constantes!$D$23)))</f>
        <v>0.37247067024968616</v>
      </c>
      <c r="L632" s="75">
        <f t="shared" si="111"/>
        <v>0.3724795625983941</v>
      </c>
      <c r="M632" s="75">
        <f>0.0526*F632*Observaciones!$F631^1.218</f>
        <v>0</v>
      </c>
      <c r="N632" s="75">
        <f>M632*Constantes!$D$35</f>
        <v>0</v>
      </c>
      <c r="O632" s="75">
        <f t="shared" si="112"/>
        <v>0</v>
      </c>
      <c r="P632" s="15"/>
      <c r="Q632" s="74">
        <v>626</v>
      </c>
      <c r="R632" s="140">
        <f>ETo!$I631*((1-Constantes!$E$19)*ETo!$K631+ETo!$L631)</f>
        <v>2.2795350073450686</v>
      </c>
      <c r="S632" s="75">
        <f>MIN(R632*Constantes!$E$17,0.8*(AB631+Observaciones!$F631-Y632-AA632-Constantes!$D$14))</f>
        <v>-1.5334895445012365E-2</v>
      </c>
      <c r="T632" s="75">
        <f>IF(Observaciones!$F631&gt;0.05*Constantes!$E$18,((Observaciones!$F631-0.05*Constantes!$E$18)^2)/(Observaciones!$F631+0.95*Constantes!$E$18),0)</f>
        <v>0</v>
      </c>
      <c r="U632" s="75">
        <f>(T632*Escenarios!$E$9*10000)/1000</f>
        <v>0</v>
      </c>
      <c r="V632" s="75">
        <f>(Observaciones!$F631*Constantes!$E$28)/1000</f>
        <v>0</v>
      </c>
      <c r="W632" s="75">
        <f>(R632*Constantes!$E$28)/1000</f>
        <v>9.1181400293802746</v>
      </c>
      <c r="X632" s="75">
        <f t="shared" si="102"/>
        <v>0</v>
      </c>
      <c r="Y632" s="75">
        <f>IF(X632&gt;Constantes!$E$29,1000*((X632-Constantes!$E$29)/(Escenarios!$E$9*10000)),0)</f>
        <v>0</v>
      </c>
      <c r="Z632" s="75">
        <f>W632*1000/Escenarios!$E$9/10000+S632</f>
        <v>2.9013846137481841E-3</v>
      </c>
      <c r="AA632" s="75">
        <f>MAX(0,AB631+Observaciones!$F631-Y632-Constantes!$D$13)</f>
        <v>0</v>
      </c>
      <c r="AB632" s="75">
        <f>AB631+Observaciones!$F631-Y632-Z632-AA632-AC631</f>
        <v>7.4779299960799861</v>
      </c>
      <c r="AC632" s="75">
        <f>MAX(0,(AB632-Constantes!$D$14)*(1-EXP(-Constantes!$D$22)))</f>
        <v>0</v>
      </c>
      <c r="AD632" s="75">
        <f t="shared" si="103"/>
        <v>132.52830346551528</v>
      </c>
      <c r="AE632" s="75">
        <f>MAX(0,(AD632-Constantes!$D$13)*(1-EXP(-Constantes!$D$23)))</f>
        <v>0.3973770186876287</v>
      </c>
      <c r="AF632" s="75">
        <f t="shared" si="104"/>
        <v>0.3973770186876287</v>
      </c>
      <c r="AG632" s="75">
        <f>0.0526*Y632*Observaciones!$F631^1.218</f>
        <v>0</v>
      </c>
      <c r="AH632" s="75">
        <f>AG632*Constantes!$E$35</f>
        <v>0</v>
      </c>
      <c r="AI632" s="75">
        <f t="shared" si="105"/>
        <v>0</v>
      </c>
      <c r="AJ632" s="15"/>
      <c r="AK632" s="74">
        <v>626</v>
      </c>
      <c r="AL632" s="140">
        <f>ETo!$I631*((1-Constantes!$F$19)*ETo!$K631+ETo!$L631)</f>
        <v>2.2263364397230951</v>
      </c>
      <c r="AM632" s="75">
        <f>MIN(AL632*Constantes!$F$17,0.8*(AV631+Observaciones!$F631-AS632-AU632-Constantes!$D$14))</f>
        <v>-1.63702709232183E-3</v>
      </c>
      <c r="AN632" s="75">
        <f>IF(Observaciones!$F631&gt;0.05*Constantes!$F$18,((Observaciones!$F631-0.05*Constantes!$F$18)^2)/(Observaciones!$F631+0.95*Constantes!$F$18),0)</f>
        <v>0</v>
      </c>
      <c r="AO632" s="75">
        <f>(AN632*Escenarios!$F$9*10000)/1000</f>
        <v>0</v>
      </c>
      <c r="AP632" s="75">
        <f>(Observaciones!$F631*Constantes!$F$28)/1000</f>
        <v>0</v>
      </c>
      <c r="AQ632" s="75">
        <f>(AL632*Constantes!$F$28)/1000</f>
        <v>2.2263364397230951</v>
      </c>
      <c r="AR632" s="75">
        <f t="shared" si="106"/>
        <v>0</v>
      </c>
      <c r="AS632" s="75">
        <f>IF(AR632&gt;Constantes!$F$29,1000*((AR632-Constantes!$F$29)/(Escenarios!$F$9*10000)),0)</f>
        <v>0</v>
      </c>
      <c r="AT632" s="75">
        <f>AQ632*1000/Escenarios!$F$9/10000+AM632</f>
        <v>2.8156457871243599E-3</v>
      </c>
      <c r="AU632" s="75">
        <f>MAX(0,AV631+Observaciones!$F631-AS632-Constantes!$D$13)</f>
        <v>0</v>
      </c>
      <c r="AV632" s="75">
        <f>AV631+Observaciones!$F631-AS632-AT632-AU632-AW631</f>
        <v>7.4951380703474735</v>
      </c>
      <c r="AW632" s="75">
        <f>MAX(0,(AV632-Constantes!$D$14)*(1-EXP(-Constantes!$D$22)))</f>
        <v>0</v>
      </c>
      <c r="AX632" s="75">
        <f t="shared" si="107"/>
        <v>133.35195582070847</v>
      </c>
      <c r="AY632" s="75">
        <f>MAX(0,(AX632-Constantes!$D$13)*(1-EXP(-Constantes!$D$23)))</f>
        <v>0.40306640108942177</v>
      </c>
      <c r="AZ632" s="75">
        <f t="shared" si="108"/>
        <v>0.40306640108942177</v>
      </c>
      <c r="BA632" s="75">
        <f>0.0526*AS632*Observaciones!$F631^1.218</f>
        <v>0</v>
      </c>
      <c r="BB632" s="75">
        <f>BA632*Constantes!$F$35</f>
        <v>0</v>
      </c>
      <c r="BC632" s="75">
        <f t="shared" si="109"/>
        <v>0</v>
      </c>
      <c r="BD632" s="15"/>
      <c r="BE632" s="74">
        <v>626</v>
      </c>
      <c r="BF632" s="75">
        <f>0.0526*Observaciones!$F631^2.218</f>
        <v>0</v>
      </c>
      <c r="BG632" s="75">
        <f>IF(Observaciones!$F631&gt;0.05*$BK$7,((Observaciones!$F631-0.05*$BK$7)^2)/(Observaciones!$F631+0.95*$BK$7),0)</f>
        <v>0</v>
      </c>
      <c r="BH632" s="75">
        <f>0.0526*BG632*Observaciones!$F631^1.218</f>
        <v>0</v>
      </c>
      <c r="BI632" s="28"/>
      <c r="BJ632" s="28"/>
      <c r="BK632" s="103"/>
      <c r="BL632" s="38"/>
    </row>
    <row r="633" spans="2:64" s="2" customFormat="1">
      <c r="B633" s="37"/>
      <c r="C633" s="74">
        <v>627</v>
      </c>
      <c r="D633" s="140">
        <f>ETo!$I632*((1-Constantes!$D$19)*ETo!$K632+ETo!$L632)</f>
        <v>2.3469703976425595</v>
      </c>
      <c r="E633" s="75">
        <f>MIN(D633*Constantes!$D$17,0.8*(H632+Observaciones!$F632-F633-G633-Constantes!$D$14))</f>
        <v>5.1672305304251154E-4</v>
      </c>
      <c r="F633" s="75">
        <f>IF(Observaciones!$F632&gt;0.05*Constantes!$D$18,((Observaciones!$F632-0.05*Constantes!$D$18)^2)/(Observaciones!$F632+0.95*Constantes!$D$18),0)</f>
        <v>0</v>
      </c>
      <c r="G633" s="75">
        <f>MAX(0,H632+Observaciones!$F632-F633-Constantes!$D$13)</f>
        <v>0</v>
      </c>
      <c r="H633" s="75">
        <f>H632+Observaciones!$F632-F633-E633-G633-I632</f>
        <v>7.5001202884145526</v>
      </c>
      <c r="I633" s="75">
        <f>MAX(0,(H633-Constantes!$D$14)*(1-EXP(-Constantes!$D$22)))</f>
        <v>1.6560461491707198E-6</v>
      </c>
      <c r="J633" s="75">
        <f t="shared" si="110"/>
        <v>128.5501386967799</v>
      </c>
      <c r="K633" s="75">
        <f>MAX(0,(J633-Constantes!$D$13)*(1-EXP(-Constantes!$D$23)))</f>
        <v>0.36989782739536609</v>
      </c>
      <c r="L633" s="75">
        <f t="shared" si="111"/>
        <v>0.36989948344151524</v>
      </c>
      <c r="M633" s="75">
        <f>0.0526*F633*Observaciones!$F632^1.218</f>
        <v>0</v>
      </c>
      <c r="N633" s="75">
        <f>M633*Constantes!$D$35</f>
        <v>0</v>
      </c>
      <c r="O633" s="75">
        <f t="shared" si="112"/>
        <v>0</v>
      </c>
      <c r="P633" s="15"/>
      <c r="Q633" s="74">
        <v>627</v>
      </c>
      <c r="R633" s="140">
        <f>ETo!$I632*((1-Constantes!$E$19)*ETo!$K632+ETo!$L632)</f>
        <v>2.3469703976425595</v>
      </c>
      <c r="S633" s="75">
        <f>MIN(R633*Constantes!$E$17,0.8*(AB632+Observaciones!$F632-Y633-AA633-Constantes!$D$14))</f>
        <v>-1.7656003136011122E-2</v>
      </c>
      <c r="T633" s="75">
        <f>IF(Observaciones!$F632&gt;0.05*Constantes!$E$18,((Observaciones!$F632-0.05*Constantes!$E$18)^2)/(Observaciones!$F632+0.95*Constantes!$E$18),0)</f>
        <v>0</v>
      </c>
      <c r="U633" s="75">
        <f>(T633*Escenarios!$E$9*10000)/1000</f>
        <v>0</v>
      </c>
      <c r="V633" s="75">
        <f>(Observaciones!$F632*Constantes!$E$28)/1000</f>
        <v>0</v>
      </c>
      <c r="W633" s="75">
        <f>(R633*Constantes!$E$28)/1000</f>
        <v>9.3878815905702382</v>
      </c>
      <c r="X633" s="75">
        <f t="shared" si="102"/>
        <v>0</v>
      </c>
      <c r="Y633" s="75">
        <f>IF(X633&gt;Constantes!$E$29,1000*((X633-Constantes!$E$29)/(Escenarios!$E$9*10000)),0)</f>
        <v>0</v>
      </c>
      <c r="Z633" s="75">
        <f>W633*1000/Escenarios!$E$9/10000+S633</f>
        <v>1.1197600451293525E-3</v>
      </c>
      <c r="AA633" s="75">
        <f>MAX(0,AB632+Observaciones!$F632-Y633-Constantes!$D$13)</f>
        <v>0</v>
      </c>
      <c r="AB633" s="75">
        <f>AB632+Observaciones!$F632-Y633-Z633-AA633-AC632</f>
        <v>7.4768102360348569</v>
      </c>
      <c r="AC633" s="75">
        <f>MAX(0,(AB633-Constantes!$D$14)*(1-EXP(-Constantes!$D$22)))</f>
        <v>0</v>
      </c>
      <c r="AD633" s="75">
        <f t="shared" si="103"/>
        <v>132.13092644682766</v>
      </c>
      <c r="AE633" s="75">
        <f>MAX(0,(AD633-Constantes!$D$13)*(1-EXP(-Constantes!$D$23)))</f>
        <v>0.39463213511782691</v>
      </c>
      <c r="AF633" s="75">
        <f t="shared" si="104"/>
        <v>0.39463213511782691</v>
      </c>
      <c r="AG633" s="75">
        <f>0.0526*Y633*Observaciones!$F632^1.218</f>
        <v>0</v>
      </c>
      <c r="AH633" s="75">
        <f>AG633*Constantes!$E$35</f>
        <v>0</v>
      </c>
      <c r="AI633" s="75">
        <f t="shared" si="105"/>
        <v>0</v>
      </c>
      <c r="AJ633" s="15"/>
      <c r="AK633" s="74">
        <v>627</v>
      </c>
      <c r="AL633" s="140">
        <f>ETo!$I632*((1-Constantes!$F$19)*ETo!$K632+ETo!$L632)</f>
        <v>2.2924565874350447</v>
      </c>
      <c r="AM633" s="75">
        <f>MIN(AL633*Constantes!$F$17,0.8*(AV632+Observaciones!$F632-AS633-AU633-Constantes!$D$14))</f>
        <v>-3.8895437220212159E-3</v>
      </c>
      <c r="AN633" s="75">
        <f>IF(Observaciones!$F632&gt;0.05*Constantes!$F$18,((Observaciones!$F632-0.05*Constantes!$F$18)^2)/(Observaciones!$F632+0.95*Constantes!$F$18),0)</f>
        <v>0</v>
      </c>
      <c r="AO633" s="75">
        <f>(AN633*Escenarios!$F$9*10000)/1000</f>
        <v>0</v>
      </c>
      <c r="AP633" s="75">
        <f>(Observaciones!$F632*Constantes!$F$28)/1000</f>
        <v>0</v>
      </c>
      <c r="AQ633" s="75">
        <f>(AL633*Constantes!$F$28)/1000</f>
        <v>2.2924565874350447</v>
      </c>
      <c r="AR633" s="75">
        <f t="shared" si="106"/>
        <v>0</v>
      </c>
      <c r="AS633" s="75">
        <f>IF(AR633&gt;Constantes!$F$29,1000*((AR633-Constantes!$F$29)/(Escenarios!$F$9*10000)),0)</f>
        <v>0</v>
      </c>
      <c r="AT633" s="75">
        <f>AQ633*1000/Escenarios!$F$9/10000+AM633</f>
        <v>6.9536945284887335E-4</v>
      </c>
      <c r="AU633" s="75">
        <f>MAX(0,AV632+Observaciones!$F632-AS633-Constantes!$D$13)</f>
        <v>0</v>
      </c>
      <c r="AV633" s="75">
        <f>AV632+Observaciones!$F632-AS633-AT633-AU633-AW632</f>
        <v>7.4944427008946244</v>
      </c>
      <c r="AW633" s="75">
        <f>MAX(0,(AV633-Constantes!$D$14)*(1-EXP(-Constantes!$D$22)))</f>
        <v>0</v>
      </c>
      <c r="AX633" s="75">
        <f t="shared" si="107"/>
        <v>132.94888941961904</v>
      </c>
      <c r="AY633" s="75">
        <f>MAX(0,(AX633-Constantes!$D$13)*(1-EXP(-Constantes!$D$23)))</f>
        <v>0.40028221808471898</v>
      </c>
      <c r="AZ633" s="75">
        <f t="shared" si="108"/>
        <v>0.40028221808471898</v>
      </c>
      <c r="BA633" s="75">
        <f>0.0526*AS633*Observaciones!$F632^1.218</f>
        <v>0</v>
      </c>
      <c r="BB633" s="75">
        <f>BA633*Constantes!$F$35</f>
        <v>0</v>
      </c>
      <c r="BC633" s="75">
        <f t="shared" si="109"/>
        <v>0</v>
      </c>
      <c r="BD633" s="15"/>
      <c r="BE633" s="74">
        <v>627</v>
      </c>
      <c r="BF633" s="75">
        <f>0.0526*Observaciones!$F632^2.218</f>
        <v>0</v>
      </c>
      <c r="BG633" s="75">
        <f>IF(Observaciones!$F632&gt;0.05*$BK$7,((Observaciones!$F632-0.05*$BK$7)^2)/(Observaciones!$F632+0.95*$BK$7),0)</f>
        <v>0</v>
      </c>
      <c r="BH633" s="75">
        <f>0.0526*BG633*Observaciones!$F632^1.218</f>
        <v>0</v>
      </c>
      <c r="BI633" s="28"/>
      <c r="BJ633" s="28"/>
      <c r="BK633" s="103"/>
      <c r="BL633" s="38"/>
    </row>
    <row r="634" spans="2:64" s="2" customFormat="1">
      <c r="B634" s="37"/>
      <c r="C634" s="74">
        <v>628</v>
      </c>
      <c r="D634" s="140">
        <f>ETo!$I633*((1-Constantes!$D$19)*ETo!$K633+ETo!$L633)</f>
        <v>2.4025366298236674</v>
      </c>
      <c r="E634" s="75">
        <f>MIN(D634*Constantes!$D$17,0.8*(H633+Observaciones!$F633-F634-G634-Constantes!$D$14))</f>
        <v>9.6230731642066314E-5</v>
      </c>
      <c r="F634" s="75">
        <f>IF(Observaciones!$F633&gt;0.05*Constantes!$D$18,((Observaciones!$F633-0.05*Constantes!$D$18)^2)/(Observaciones!$F633+0.95*Constantes!$D$18),0)</f>
        <v>0</v>
      </c>
      <c r="G634" s="75">
        <f>MAX(0,H633+Observaciones!$F633-F634-Constantes!$D$13)</f>
        <v>0</v>
      </c>
      <c r="H634" s="75">
        <f>H633+Observaciones!$F633-F634-E634-G634-I633</f>
        <v>7.5000224016367616</v>
      </c>
      <c r="I634" s="75">
        <f>MAX(0,(H634-Constantes!$D$14)*(1-EXP(-Constantes!$D$22)))</f>
        <v>3.0840995312928034E-7</v>
      </c>
      <c r="J634" s="75">
        <f t="shared" si="110"/>
        <v>128.18024086938453</v>
      </c>
      <c r="K634" s="75">
        <f>MAX(0,(J634-Constantes!$D$13)*(1-EXP(-Constantes!$D$23)))</f>
        <v>0.36734275646480213</v>
      </c>
      <c r="L634" s="75">
        <f t="shared" si="111"/>
        <v>0.36734306487475527</v>
      </c>
      <c r="M634" s="75">
        <f>0.0526*F634*Observaciones!$F633^1.218</f>
        <v>0</v>
      </c>
      <c r="N634" s="75">
        <f>M634*Constantes!$D$35</f>
        <v>0</v>
      </c>
      <c r="O634" s="75">
        <f t="shared" si="112"/>
        <v>0</v>
      </c>
      <c r="P634" s="15"/>
      <c r="Q634" s="74">
        <v>628</v>
      </c>
      <c r="R634" s="140">
        <f>ETo!$I633*((1-Constantes!$E$19)*ETo!$K633+ETo!$L633)</f>
        <v>2.4025366298236674</v>
      </c>
      <c r="S634" s="75">
        <f>MIN(R634*Constantes!$E$17,0.8*(AB633+Observaciones!$F633-Y634-AA634-Constantes!$D$14))</f>
        <v>-1.8551811172114442E-2</v>
      </c>
      <c r="T634" s="75">
        <f>IF(Observaciones!$F633&gt;0.05*Constantes!$E$18,((Observaciones!$F633-0.05*Constantes!$E$18)^2)/(Observaciones!$F633+0.95*Constantes!$E$18),0)</f>
        <v>0</v>
      </c>
      <c r="U634" s="75">
        <f>(T634*Escenarios!$E$9*10000)/1000</f>
        <v>0</v>
      </c>
      <c r="V634" s="75">
        <f>(Observaciones!$F633*Constantes!$E$28)/1000</f>
        <v>0</v>
      </c>
      <c r="W634" s="75">
        <f>(R634*Constantes!$E$28)/1000</f>
        <v>9.6101465192946698</v>
      </c>
      <c r="X634" s="75">
        <f t="shared" si="102"/>
        <v>0</v>
      </c>
      <c r="Y634" s="75">
        <f>IF(X634&gt;Constantes!$E$29,1000*((X634-Constantes!$E$29)/(Escenarios!$E$9*10000)),0)</f>
        <v>0</v>
      </c>
      <c r="Z634" s="75">
        <f>W634*1000/Escenarios!$E$9/10000+S634</f>
        <v>6.6848186647489732E-4</v>
      </c>
      <c r="AA634" s="75">
        <f>MAX(0,AB633+Observaciones!$F633-Y634-Constantes!$D$13)</f>
        <v>0</v>
      </c>
      <c r="AB634" s="75">
        <f>AB633+Observaciones!$F633-Y634-Z634-AA634-AC633</f>
        <v>7.4761417541683821</v>
      </c>
      <c r="AC634" s="75">
        <f>MAX(0,(AB634-Constantes!$D$14)*(1-EXP(-Constantes!$D$22)))</f>
        <v>0</v>
      </c>
      <c r="AD634" s="75">
        <f t="shared" si="103"/>
        <v>131.73629431170983</v>
      </c>
      <c r="AE634" s="75">
        <f>MAX(0,(AD634-Constantes!$D$13)*(1-EXP(-Constantes!$D$23)))</f>
        <v>0.39190621184380819</v>
      </c>
      <c r="AF634" s="75">
        <f t="shared" si="104"/>
        <v>0.39190621184380819</v>
      </c>
      <c r="AG634" s="75">
        <f>0.0526*Y634*Observaciones!$F633^1.218</f>
        <v>0</v>
      </c>
      <c r="AH634" s="75">
        <f>AG634*Constantes!$E$35</f>
        <v>0</v>
      </c>
      <c r="AI634" s="75">
        <f t="shared" si="105"/>
        <v>0</v>
      </c>
      <c r="AJ634" s="15"/>
      <c r="AK634" s="74">
        <v>628</v>
      </c>
      <c r="AL634" s="140">
        <f>ETo!$I633*((1-Constantes!$F$19)*ETo!$K633+ETo!$L633)</f>
        <v>2.3469746899732726</v>
      </c>
      <c r="AM634" s="75">
        <f>MIN(AL634*Constantes!$F$17,0.8*(AV633+Observaciones!$F633-AS634-AU634-Constantes!$D$14))</f>
        <v>-4.4458392843004903E-3</v>
      </c>
      <c r="AN634" s="75">
        <f>IF(Observaciones!$F633&gt;0.05*Constantes!$F$18,((Observaciones!$F633-0.05*Constantes!$F$18)^2)/(Observaciones!$F633+0.95*Constantes!$F$18),0)</f>
        <v>0</v>
      </c>
      <c r="AO634" s="75">
        <f>(AN634*Escenarios!$F$9*10000)/1000</f>
        <v>0</v>
      </c>
      <c r="AP634" s="75">
        <f>(Observaciones!$F633*Constantes!$F$28)/1000</f>
        <v>0</v>
      </c>
      <c r="AQ634" s="75">
        <f>(AL634*Constantes!$F$28)/1000</f>
        <v>2.3469746899732726</v>
      </c>
      <c r="AR634" s="75">
        <f t="shared" si="106"/>
        <v>0</v>
      </c>
      <c r="AS634" s="75">
        <f>IF(AR634&gt;Constantes!$F$29,1000*((AR634-Constantes!$F$29)/(Escenarios!$F$9*10000)),0)</f>
        <v>0</v>
      </c>
      <c r="AT634" s="75">
        <f>AQ634*1000/Escenarios!$F$9/10000+AM634</f>
        <v>2.4811009564605462E-4</v>
      </c>
      <c r="AU634" s="75">
        <f>MAX(0,AV633+Observaciones!$F633-AS634-Constantes!$D$13)</f>
        <v>0</v>
      </c>
      <c r="AV634" s="75">
        <f>AV633+Observaciones!$F633-AS634-AT634-AU634-AW633</f>
        <v>7.494194590798978</v>
      </c>
      <c r="AW634" s="75">
        <f>MAX(0,(AV634-Constantes!$D$14)*(1-EXP(-Constantes!$D$22)))</f>
        <v>0</v>
      </c>
      <c r="AX634" s="75">
        <f t="shared" si="107"/>
        <v>132.54860720153431</v>
      </c>
      <c r="AY634" s="75">
        <f>MAX(0,(AX634-Constantes!$D$13)*(1-EXP(-Constantes!$D$23)))</f>
        <v>0.39751726683682537</v>
      </c>
      <c r="AZ634" s="75">
        <f t="shared" si="108"/>
        <v>0.39751726683682537</v>
      </c>
      <c r="BA634" s="75">
        <f>0.0526*AS634*Observaciones!$F633^1.218</f>
        <v>0</v>
      </c>
      <c r="BB634" s="75">
        <f>BA634*Constantes!$F$35</f>
        <v>0</v>
      </c>
      <c r="BC634" s="75">
        <f t="shared" si="109"/>
        <v>0</v>
      </c>
      <c r="BD634" s="15"/>
      <c r="BE634" s="74">
        <v>628</v>
      </c>
      <c r="BF634" s="75">
        <f>0.0526*Observaciones!$F633^2.218</f>
        <v>0</v>
      </c>
      <c r="BG634" s="75">
        <f>IF(Observaciones!$F633&gt;0.05*$BK$7,((Observaciones!$F633-0.05*$BK$7)^2)/(Observaciones!$F633+0.95*$BK$7),0)</f>
        <v>0</v>
      </c>
      <c r="BH634" s="75">
        <f>0.0526*BG634*Observaciones!$F633^1.218</f>
        <v>0</v>
      </c>
      <c r="BI634" s="28"/>
      <c r="BJ634" s="28"/>
      <c r="BK634" s="103"/>
      <c r="BL634" s="38"/>
    </row>
    <row r="635" spans="2:64" s="2" customFormat="1">
      <c r="B635" s="37"/>
      <c r="C635" s="74">
        <v>629</v>
      </c>
      <c r="D635" s="140">
        <f>ETo!$I634*((1-Constantes!$D$19)*ETo!$K634+ETo!$L634)</f>
        <v>2.357215174403418</v>
      </c>
      <c r="E635" s="75">
        <f>MIN(D635*Constantes!$D$17,0.8*(H634+Observaciones!$F634-F635-G635-Constantes!$D$14))</f>
        <v>1.7921309409274501E-5</v>
      </c>
      <c r="F635" s="75">
        <f>IF(Observaciones!$F634&gt;0.05*Constantes!$D$18,((Observaciones!$F634-0.05*Constantes!$D$18)^2)/(Observaciones!$F634+0.95*Constantes!$D$18),0)</f>
        <v>0</v>
      </c>
      <c r="G635" s="75">
        <f>MAX(0,H634+Observaciones!$F634-F635-Constantes!$D$13)</f>
        <v>0</v>
      </c>
      <c r="H635" s="75">
        <f>H634+Observaciones!$F634-F635-E635-G635-I634</f>
        <v>7.5000041719174</v>
      </c>
      <c r="I635" s="75">
        <f>MAX(0,(H635-Constantes!$D$14)*(1-EXP(-Constantes!$D$22)))</f>
        <v>5.7436019674911645E-8</v>
      </c>
      <c r="J635" s="75">
        <f t="shared" si="110"/>
        <v>127.81289811291973</v>
      </c>
      <c r="K635" s="75">
        <f>MAX(0,(J635-Constantes!$D$13)*(1-EXP(-Constantes!$D$23)))</f>
        <v>0.36480533469834969</v>
      </c>
      <c r="L635" s="75">
        <f t="shared" si="111"/>
        <v>0.36480539213436936</v>
      </c>
      <c r="M635" s="75">
        <f>0.0526*F635*Observaciones!$F634^1.218</f>
        <v>0</v>
      </c>
      <c r="N635" s="75">
        <f>M635*Constantes!$D$35</f>
        <v>0</v>
      </c>
      <c r="O635" s="75">
        <f t="shared" si="112"/>
        <v>0</v>
      </c>
      <c r="P635" s="15"/>
      <c r="Q635" s="74">
        <v>629</v>
      </c>
      <c r="R635" s="140">
        <f>ETo!$I634*((1-Constantes!$E$19)*ETo!$K634+ETo!$L634)</f>
        <v>2.357215174403418</v>
      </c>
      <c r="S635" s="75">
        <f>MIN(R635*Constantes!$E$17,0.8*(AB634+Observaciones!$F634-Y635-AA635-Constantes!$D$14))</f>
        <v>-1.908659666529431E-2</v>
      </c>
      <c r="T635" s="75">
        <f>IF(Observaciones!$F634&gt;0.05*Constantes!$E$18,((Observaciones!$F634-0.05*Constantes!$E$18)^2)/(Observaciones!$F634+0.95*Constantes!$E$18),0)</f>
        <v>0</v>
      </c>
      <c r="U635" s="75">
        <f>(T635*Escenarios!$E$9*10000)/1000</f>
        <v>0</v>
      </c>
      <c r="V635" s="75">
        <f>(Observaciones!$F634*Constantes!$E$28)/1000</f>
        <v>0</v>
      </c>
      <c r="W635" s="75">
        <f>(R635*Constantes!$E$28)/1000</f>
        <v>9.428860697613672</v>
      </c>
      <c r="X635" s="75">
        <f t="shared" si="102"/>
        <v>0</v>
      </c>
      <c r="Y635" s="75">
        <f>IF(X635&gt;Constantes!$E$29,1000*((X635-Constantes!$E$29)/(Escenarios!$E$9*10000)),0)</f>
        <v>0</v>
      </c>
      <c r="Z635" s="75">
        <f>W635*1000/Escenarios!$E$9/10000+S635</f>
        <v>-2.2887527006696523E-4</v>
      </c>
      <c r="AA635" s="75">
        <f>MAX(0,AB634+Observaciones!$F634-Y635-Constantes!$D$13)</f>
        <v>0</v>
      </c>
      <c r="AB635" s="75">
        <f>AB634+Observaciones!$F634-Y635-Z635-AA635-AC634</f>
        <v>7.4763706294384491</v>
      </c>
      <c r="AC635" s="75">
        <f>MAX(0,(AB635-Constantes!$D$14)*(1-EXP(-Constantes!$D$22)))</f>
        <v>0</v>
      </c>
      <c r="AD635" s="75">
        <f t="shared" si="103"/>
        <v>131.34438809986602</v>
      </c>
      <c r="AE635" s="75">
        <f>MAX(0,(AD635-Constantes!$D$13)*(1-EXP(-Constantes!$D$23)))</f>
        <v>0.38919911789724315</v>
      </c>
      <c r="AF635" s="75">
        <f t="shared" si="104"/>
        <v>0.38919911789724315</v>
      </c>
      <c r="AG635" s="75">
        <f>0.0526*Y635*Observaciones!$F634^1.218</f>
        <v>0</v>
      </c>
      <c r="AH635" s="75">
        <f>AG635*Constantes!$E$35</f>
        <v>0</v>
      </c>
      <c r="AI635" s="75">
        <f t="shared" si="105"/>
        <v>0</v>
      </c>
      <c r="AJ635" s="15"/>
      <c r="AK635" s="74">
        <v>629</v>
      </c>
      <c r="AL635" s="140">
        <f>ETo!$I634*((1-Constantes!$F$19)*ETo!$K634+ETo!$L634)</f>
        <v>2.3025530308290478</v>
      </c>
      <c r="AM635" s="75">
        <f>MIN(AL635*Constantes!$F$17,0.8*(AV634+Observaciones!$F634-AS635-AU635-Constantes!$D$14))</f>
        <v>-4.6443273608176129E-3</v>
      </c>
      <c r="AN635" s="75">
        <f>IF(Observaciones!$F634&gt;0.05*Constantes!$F$18,((Observaciones!$F634-0.05*Constantes!$F$18)^2)/(Observaciones!$F634+0.95*Constantes!$F$18),0)</f>
        <v>0</v>
      </c>
      <c r="AO635" s="75">
        <f>(AN635*Escenarios!$F$9*10000)/1000</f>
        <v>0</v>
      </c>
      <c r="AP635" s="75">
        <f>(Observaciones!$F634*Constantes!$F$28)/1000</f>
        <v>0</v>
      </c>
      <c r="AQ635" s="75">
        <f>(AL635*Constantes!$F$28)/1000</f>
        <v>2.3025530308290478</v>
      </c>
      <c r="AR635" s="75">
        <f t="shared" si="106"/>
        <v>0</v>
      </c>
      <c r="AS635" s="75">
        <f>IF(AR635&gt;Constantes!$F$29,1000*((AR635-Constantes!$F$29)/(Escenarios!$F$9*10000)),0)</f>
        <v>0</v>
      </c>
      <c r="AT635" s="75">
        <f>AQ635*1000/Escenarios!$F$9/10000+AM635</f>
        <v>-3.9221299159517345E-5</v>
      </c>
      <c r="AU635" s="75">
        <f>MAX(0,AV634+Observaciones!$F634-AS635-Constantes!$D$13)</f>
        <v>0</v>
      </c>
      <c r="AV635" s="75">
        <f>AV634+Observaciones!$F634-AS635-AT635-AU635-AW634</f>
        <v>7.4942338120981375</v>
      </c>
      <c r="AW635" s="75">
        <f>MAX(0,(AV635-Constantes!$D$14)*(1-EXP(-Constantes!$D$22)))</f>
        <v>0</v>
      </c>
      <c r="AX635" s="75">
        <f t="shared" si="107"/>
        <v>132.1510899346975</v>
      </c>
      <c r="AY635" s="75">
        <f>MAX(0,(AX635-Constantes!$D$13)*(1-EXP(-Constantes!$D$23)))</f>
        <v>0.39477141450229303</v>
      </c>
      <c r="AZ635" s="75">
        <f t="shared" si="108"/>
        <v>0.39477141450229303</v>
      </c>
      <c r="BA635" s="75">
        <f>0.0526*AS635*Observaciones!$F634^1.218</f>
        <v>0</v>
      </c>
      <c r="BB635" s="75">
        <f>BA635*Constantes!$F$35</f>
        <v>0</v>
      </c>
      <c r="BC635" s="75">
        <f t="shared" si="109"/>
        <v>0</v>
      </c>
      <c r="BD635" s="15"/>
      <c r="BE635" s="74">
        <v>629</v>
      </c>
      <c r="BF635" s="75">
        <f>0.0526*Observaciones!$F634^2.218</f>
        <v>0</v>
      </c>
      <c r="BG635" s="75">
        <f>IF(Observaciones!$F634&gt;0.05*$BK$7,((Observaciones!$F634-0.05*$BK$7)^2)/(Observaciones!$F634+0.95*$BK$7),0)</f>
        <v>0</v>
      </c>
      <c r="BH635" s="75">
        <f>0.0526*BG635*Observaciones!$F634^1.218</f>
        <v>0</v>
      </c>
      <c r="BI635" s="28"/>
      <c r="BJ635" s="28"/>
      <c r="BK635" s="103"/>
      <c r="BL635" s="38"/>
    </row>
    <row r="636" spans="2:64" s="2" customFormat="1">
      <c r="B636" s="37"/>
      <c r="C636" s="74">
        <v>630</v>
      </c>
      <c r="D636" s="140">
        <f>ETo!$I635*((1-Constantes!$D$19)*ETo!$K635+ETo!$L635)</f>
        <v>2.3189503147074957</v>
      </c>
      <c r="E636" s="75">
        <f>MIN(D636*Constantes!$D$17,0.8*(H635+Observaciones!$F635-F636-G636-Constantes!$D$14))</f>
        <v>3.3375339199892554E-6</v>
      </c>
      <c r="F636" s="75">
        <f>IF(Observaciones!$F635&gt;0.05*Constantes!$D$18,((Observaciones!$F635-0.05*Constantes!$D$18)^2)/(Observaciones!$F635+0.95*Constantes!$D$18),0)</f>
        <v>0</v>
      </c>
      <c r="G636" s="75">
        <f>MAX(0,H635+Observaciones!$F635-F636-Constantes!$D$13)</f>
        <v>0</v>
      </c>
      <c r="H636" s="75">
        <f>H635+Observaciones!$F635-F636-E636-G636-I635</f>
        <v>7.5000007769474601</v>
      </c>
      <c r="I636" s="75">
        <f>MAX(0,(H636-Constantes!$D$14)*(1-EXP(-Constantes!$D$22)))</f>
        <v>1.069646527696407E-8</v>
      </c>
      <c r="J636" s="75">
        <f t="shared" si="110"/>
        <v>127.44809277822138</v>
      </c>
      <c r="K636" s="75">
        <f>MAX(0,(J636-Constantes!$D$13)*(1-EXP(-Constantes!$D$23)))</f>
        <v>0.36228544018432723</v>
      </c>
      <c r="L636" s="75">
        <f t="shared" si="111"/>
        <v>0.3622854508807925</v>
      </c>
      <c r="M636" s="75">
        <f>0.0526*F636*Observaciones!$F635^1.218</f>
        <v>0</v>
      </c>
      <c r="N636" s="75">
        <f>M636*Constantes!$D$35</f>
        <v>0</v>
      </c>
      <c r="O636" s="75">
        <f t="shared" si="112"/>
        <v>0</v>
      </c>
      <c r="P636" s="15"/>
      <c r="Q636" s="74">
        <v>630</v>
      </c>
      <c r="R636" s="140">
        <f>ETo!$I635*((1-Constantes!$E$19)*ETo!$K635+ETo!$L635)</f>
        <v>2.3189503147074957</v>
      </c>
      <c r="S636" s="75">
        <f>MIN(R636*Constantes!$E$17,0.8*(AB635+Observaciones!$F635-Y636-AA636-Constantes!$D$14))</f>
        <v>-1.890349644924072E-2</v>
      </c>
      <c r="T636" s="75">
        <f>IF(Observaciones!$F635&gt;0.05*Constantes!$E$18,((Observaciones!$F635-0.05*Constantes!$E$18)^2)/(Observaciones!$F635+0.95*Constantes!$E$18),0)</f>
        <v>0</v>
      </c>
      <c r="U636" s="75">
        <f>(T636*Escenarios!$E$9*10000)/1000</f>
        <v>0</v>
      </c>
      <c r="V636" s="75">
        <f>(Observaciones!$F635*Constantes!$E$28)/1000</f>
        <v>0</v>
      </c>
      <c r="W636" s="75">
        <f>(R636*Constantes!$E$28)/1000</f>
        <v>9.2758012588299827</v>
      </c>
      <c r="X636" s="75">
        <f t="shared" si="102"/>
        <v>0</v>
      </c>
      <c r="Y636" s="75">
        <f>IF(X636&gt;Constantes!$E$29,1000*((X636-Constantes!$E$29)/(Escenarios!$E$9*10000)),0)</f>
        <v>0</v>
      </c>
      <c r="Z636" s="75">
        <f>W636*1000/Escenarios!$E$9/10000+S636</f>
        <v>-3.5189393158075594E-4</v>
      </c>
      <c r="AA636" s="75">
        <f>MAX(0,AB635+Observaciones!$F635-Y636-Constantes!$D$13)</f>
        <v>0</v>
      </c>
      <c r="AB636" s="75">
        <f>AB635+Observaciones!$F635-Y636-Z636-AA636-AC635</f>
        <v>7.4767225233700296</v>
      </c>
      <c r="AC636" s="75">
        <f>MAX(0,(AB636-Constantes!$D$14)*(1-EXP(-Constantes!$D$22)))</f>
        <v>0</v>
      </c>
      <c r="AD636" s="75">
        <f t="shared" si="103"/>
        <v>130.95518898196877</v>
      </c>
      <c r="AE636" s="75">
        <f>MAX(0,(AD636-Constantes!$D$13)*(1-EXP(-Constantes!$D$23)))</f>
        <v>0.38651072321446633</v>
      </c>
      <c r="AF636" s="75">
        <f t="shared" si="104"/>
        <v>0.38651072321446633</v>
      </c>
      <c r="AG636" s="75">
        <f>0.0526*Y636*Observaciones!$F635^1.218</f>
        <v>0</v>
      </c>
      <c r="AH636" s="75">
        <f>AG636*Constantes!$E$35</f>
        <v>0</v>
      </c>
      <c r="AI636" s="75">
        <f t="shared" si="105"/>
        <v>0</v>
      </c>
      <c r="AJ636" s="15"/>
      <c r="AK636" s="74">
        <v>630</v>
      </c>
      <c r="AL636" s="140">
        <f>ETo!$I635*((1-Constantes!$F$19)*ETo!$K635+ETo!$L635)</f>
        <v>2.2650786685197071</v>
      </c>
      <c r="AM636" s="75">
        <f>MIN(AL636*Constantes!$F$17,0.8*(AV635+Observaciones!$F635-AS636-AU636-Constantes!$D$14))</f>
        <v>-4.6129503214899616E-3</v>
      </c>
      <c r="AN636" s="75">
        <f>IF(Observaciones!$F635&gt;0.05*Constantes!$F$18,((Observaciones!$F635-0.05*Constantes!$F$18)^2)/(Observaciones!$F635+0.95*Constantes!$F$18),0)</f>
        <v>0</v>
      </c>
      <c r="AO636" s="75">
        <f>(AN636*Escenarios!$F$9*10000)/1000</f>
        <v>0</v>
      </c>
      <c r="AP636" s="75">
        <f>(Observaciones!$F635*Constantes!$F$28)/1000</f>
        <v>0</v>
      </c>
      <c r="AQ636" s="75">
        <f>(AL636*Constantes!$F$28)/1000</f>
        <v>2.2650786685197071</v>
      </c>
      <c r="AR636" s="75">
        <f t="shared" si="106"/>
        <v>0</v>
      </c>
      <c r="AS636" s="75">
        <f>IF(AR636&gt;Constantes!$F$29,1000*((AR636-Constantes!$F$29)/(Escenarios!$F$9*10000)),0)</f>
        <v>0</v>
      </c>
      <c r="AT636" s="75">
        <f>AQ636*1000/Escenarios!$F$9/10000+AM636</f>
        <v>-8.2792984450547058E-5</v>
      </c>
      <c r="AU636" s="75">
        <f>MAX(0,AV635+Observaciones!$F635-AS636-Constantes!$D$13)</f>
        <v>0</v>
      </c>
      <c r="AV636" s="75">
        <f>AV635+Observaciones!$F635-AS636-AT636-AU636-AW635</f>
        <v>7.494316605082588</v>
      </c>
      <c r="AW636" s="75">
        <f>MAX(0,(AV636-Constantes!$D$14)*(1-EXP(-Constantes!$D$22)))</f>
        <v>0</v>
      </c>
      <c r="AX636" s="75">
        <f t="shared" si="107"/>
        <v>131.75631852019521</v>
      </c>
      <c r="AY636" s="75">
        <f>MAX(0,(AX636-Constantes!$D$13)*(1-EXP(-Constantes!$D$23)))</f>
        <v>0.3920445291552907</v>
      </c>
      <c r="AZ636" s="75">
        <f t="shared" si="108"/>
        <v>0.3920445291552907</v>
      </c>
      <c r="BA636" s="75">
        <f>0.0526*AS636*Observaciones!$F635^1.218</f>
        <v>0</v>
      </c>
      <c r="BB636" s="75">
        <f>BA636*Constantes!$F$35</f>
        <v>0</v>
      </c>
      <c r="BC636" s="75">
        <f t="shared" si="109"/>
        <v>0</v>
      </c>
      <c r="BD636" s="15"/>
      <c r="BE636" s="74">
        <v>630</v>
      </c>
      <c r="BF636" s="75">
        <f>0.0526*Observaciones!$F635^2.218</f>
        <v>0</v>
      </c>
      <c r="BG636" s="75">
        <f>IF(Observaciones!$F635&gt;0.05*$BK$7,((Observaciones!$F635-0.05*$BK$7)^2)/(Observaciones!$F635+0.95*$BK$7),0)</f>
        <v>0</v>
      </c>
      <c r="BH636" s="75">
        <f>0.0526*BG636*Observaciones!$F635^1.218</f>
        <v>0</v>
      </c>
      <c r="BI636" s="28"/>
      <c r="BJ636" s="28"/>
      <c r="BK636" s="103"/>
      <c r="BL636" s="38"/>
    </row>
    <row r="637" spans="2:64" s="2" customFormat="1">
      <c r="B637" s="37"/>
      <c r="C637" s="74">
        <v>631</v>
      </c>
      <c r="D637" s="140">
        <f>ETo!$I636*((1-Constantes!$D$19)*ETo!$K636+ETo!$L636)</f>
        <v>2.2606004403005664</v>
      </c>
      <c r="E637" s="75">
        <f>MIN(D637*Constantes!$D$17,0.8*(H636+Observaciones!$F636-F637-G637-Constantes!$D$14))</f>
        <v>6.2155796811680383E-7</v>
      </c>
      <c r="F637" s="75">
        <f>IF(Observaciones!$F636&gt;0.05*Constantes!$D$18,((Observaciones!$F636-0.05*Constantes!$D$18)^2)/(Observaciones!$F636+0.95*Constantes!$D$18),0)</f>
        <v>0</v>
      </c>
      <c r="G637" s="75">
        <f>MAX(0,H636+Observaciones!$F636-F637-Constantes!$D$13)</f>
        <v>0</v>
      </c>
      <c r="H637" s="75">
        <f>H636+Observaciones!$F636-F637-E637-G637-I636</f>
        <v>7.5000001446930273</v>
      </c>
      <c r="I637" s="75">
        <f>MAX(0,(H637-Constantes!$D$14)*(1-EXP(-Constantes!$D$22)))</f>
        <v>1.9920316651049805E-9</v>
      </c>
      <c r="J637" s="75">
        <f t="shared" si="110"/>
        <v>127.08580733803706</v>
      </c>
      <c r="K637" s="75">
        <f>MAX(0,(J637-Constantes!$D$13)*(1-EXP(-Constantes!$D$23)))</f>
        <v>0.35978295185315856</v>
      </c>
      <c r="L637" s="75">
        <f t="shared" si="111"/>
        <v>0.35978295384519021</v>
      </c>
      <c r="M637" s="75">
        <f>0.0526*F637*Observaciones!$F636^1.218</f>
        <v>0</v>
      </c>
      <c r="N637" s="75">
        <f>M637*Constantes!$D$35</f>
        <v>0</v>
      </c>
      <c r="O637" s="75">
        <f t="shared" si="112"/>
        <v>0</v>
      </c>
      <c r="P637" s="15"/>
      <c r="Q637" s="74">
        <v>631</v>
      </c>
      <c r="R637" s="140">
        <f>ETo!$I636*((1-Constantes!$E$19)*ETo!$K636+ETo!$L636)</f>
        <v>2.2606004403005664</v>
      </c>
      <c r="S637" s="75">
        <f>MIN(R637*Constantes!$E$17,0.8*(AB636+Observaciones!$F636-Y637-AA637-Constantes!$D$14))</f>
        <v>-1.8621981303976298E-2</v>
      </c>
      <c r="T637" s="75">
        <f>IF(Observaciones!$F636&gt;0.05*Constantes!$E$18,((Observaciones!$F636-0.05*Constantes!$E$18)^2)/(Observaciones!$F636+0.95*Constantes!$E$18),0)</f>
        <v>0</v>
      </c>
      <c r="U637" s="75">
        <f>(T637*Escenarios!$E$9*10000)/1000</f>
        <v>0</v>
      </c>
      <c r="V637" s="75">
        <f>(Observaciones!$F636*Constantes!$E$28)/1000</f>
        <v>0</v>
      </c>
      <c r="W637" s="75">
        <f>(R637*Constantes!$E$28)/1000</f>
        <v>9.0424017612022656</v>
      </c>
      <c r="X637" s="75">
        <f t="shared" si="102"/>
        <v>0</v>
      </c>
      <c r="Y637" s="75">
        <f>IF(X637&gt;Constantes!$E$29,1000*((X637-Constantes!$E$29)/(Escenarios!$E$9*10000)),0)</f>
        <v>0</v>
      </c>
      <c r="Z637" s="75">
        <f>W637*1000/Escenarios!$E$9/10000+S637</f>
        <v>-5.371777815717689E-4</v>
      </c>
      <c r="AA637" s="75">
        <f>MAX(0,AB636+Observaciones!$F636-Y637-Constantes!$D$13)</f>
        <v>0</v>
      </c>
      <c r="AB637" s="75">
        <f>AB636+Observaciones!$F636-Y637-Z637-AA637-AC636</f>
        <v>7.4772597011516018</v>
      </c>
      <c r="AC637" s="75">
        <f>MAX(0,(AB637-Constantes!$D$14)*(1-EXP(-Constantes!$D$22)))</f>
        <v>0</v>
      </c>
      <c r="AD637" s="75">
        <f t="shared" si="103"/>
        <v>130.56867825875432</v>
      </c>
      <c r="AE637" s="75">
        <f>MAX(0,(AD637-Constantes!$D$13)*(1-EXP(-Constantes!$D$23)))</f>
        <v>0.38384089863022791</v>
      </c>
      <c r="AF637" s="75">
        <f t="shared" si="104"/>
        <v>0.38384089863022791</v>
      </c>
      <c r="AG637" s="75">
        <f>0.0526*Y637*Observaciones!$F636^1.218</f>
        <v>0</v>
      </c>
      <c r="AH637" s="75">
        <f>AG637*Constantes!$E$35</f>
        <v>0</v>
      </c>
      <c r="AI637" s="75">
        <f t="shared" si="105"/>
        <v>0</v>
      </c>
      <c r="AJ637" s="15"/>
      <c r="AK637" s="74">
        <v>631</v>
      </c>
      <c r="AL637" s="140">
        <f>ETo!$I636*((1-Constantes!$F$19)*ETo!$K636+ETo!$L636)</f>
        <v>2.2079613775706721</v>
      </c>
      <c r="AM637" s="75">
        <f>MIN(AL637*Constantes!$F$17,0.8*(AV636+Observaciones!$F636-AS637-AU637-Constantes!$D$14))</f>
        <v>-4.5467159339295906E-3</v>
      </c>
      <c r="AN637" s="75">
        <f>IF(Observaciones!$F636&gt;0.05*Constantes!$F$18,((Observaciones!$F636-0.05*Constantes!$F$18)^2)/(Observaciones!$F636+0.95*Constantes!$F$18),0)</f>
        <v>0</v>
      </c>
      <c r="AO637" s="75">
        <f>(AN637*Escenarios!$F$9*10000)/1000</f>
        <v>0</v>
      </c>
      <c r="AP637" s="75">
        <f>(Observaciones!$F636*Constantes!$F$28)/1000</f>
        <v>0</v>
      </c>
      <c r="AQ637" s="75">
        <f>(AL637*Constantes!$F$28)/1000</f>
        <v>2.2079613775706721</v>
      </c>
      <c r="AR637" s="75">
        <f t="shared" si="106"/>
        <v>0</v>
      </c>
      <c r="AS637" s="75">
        <f>IF(AR637&gt;Constantes!$F$29,1000*((AR637-Constantes!$F$29)/(Escenarios!$F$9*10000)),0)</f>
        <v>0</v>
      </c>
      <c r="AT637" s="75">
        <f>AQ637*1000/Escenarios!$F$9/10000+AM637</f>
        <v>-1.3079317878824607E-4</v>
      </c>
      <c r="AU637" s="75">
        <f>MAX(0,AV636+Observaciones!$F636-AS637-Constantes!$D$13)</f>
        <v>0</v>
      </c>
      <c r="AV637" s="75">
        <f>AV636+Observaciones!$F636-AS637-AT637-AU637-AW636</f>
        <v>7.494447398261376</v>
      </c>
      <c r="AW637" s="75">
        <f>MAX(0,(AV637-Constantes!$D$14)*(1-EXP(-Constantes!$D$22)))</f>
        <v>0</v>
      </c>
      <c r="AX637" s="75">
        <f t="shared" si="107"/>
        <v>131.36427399103991</v>
      </c>
      <c r="AY637" s="75">
        <f>MAX(0,(AX637-Constantes!$D$13)*(1-EXP(-Constantes!$D$23)))</f>
        <v>0.3893364797812654</v>
      </c>
      <c r="AZ637" s="75">
        <f t="shared" si="108"/>
        <v>0.3893364797812654</v>
      </c>
      <c r="BA637" s="75">
        <f>0.0526*AS637*Observaciones!$F636^1.218</f>
        <v>0</v>
      </c>
      <c r="BB637" s="75">
        <f>BA637*Constantes!$F$35</f>
        <v>0</v>
      </c>
      <c r="BC637" s="75">
        <f t="shared" si="109"/>
        <v>0</v>
      </c>
      <c r="BD637" s="15"/>
      <c r="BE637" s="74">
        <v>631</v>
      </c>
      <c r="BF637" s="75">
        <f>0.0526*Observaciones!$F636^2.218</f>
        <v>0</v>
      </c>
      <c r="BG637" s="75">
        <f>IF(Observaciones!$F636&gt;0.05*$BK$7,((Observaciones!$F636-0.05*$BK$7)^2)/(Observaciones!$F636+0.95*$BK$7),0)</f>
        <v>0</v>
      </c>
      <c r="BH637" s="75">
        <f>0.0526*BG637*Observaciones!$F636^1.218</f>
        <v>0</v>
      </c>
      <c r="BI637" s="28"/>
      <c r="BJ637" s="28"/>
      <c r="BK637" s="103"/>
      <c r="BL637" s="38"/>
    </row>
    <row r="638" spans="2:64" s="2" customFormat="1">
      <c r="B638" s="37"/>
      <c r="C638" s="74">
        <v>632</v>
      </c>
      <c r="D638" s="140">
        <f>ETo!$I637*((1-Constantes!$D$19)*ETo!$K637+ETo!$L637)</f>
        <v>2.3006738849612827</v>
      </c>
      <c r="E638" s="75">
        <f>MIN(D638*Constantes!$D$17,0.8*(H637+Observaciones!$F637-F638-G638-Constantes!$D$14))</f>
        <v>1.459917531693778</v>
      </c>
      <c r="F638" s="75">
        <f>IF(Observaciones!$F637&gt;0.05*Constantes!$D$18,((Observaciones!$F637-0.05*Constantes!$D$18)^2)/(Observaciones!$F637+0.95*Constantes!$D$18),0)</f>
        <v>0</v>
      </c>
      <c r="G638" s="75">
        <f>MAX(0,H637+Observaciones!$F637-F638-Constantes!$D$13)</f>
        <v>0</v>
      </c>
      <c r="H638" s="75">
        <f>H637+Observaciones!$F637-F638-E638-G638-I637</f>
        <v>8.0400826110072181</v>
      </c>
      <c r="I638" s="75">
        <f>MAX(0,(H638-Constantes!$D$14)*(1-EXP(-Constantes!$D$22)))</f>
        <v>7.4354769037345038E-3</v>
      </c>
      <c r="J638" s="75">
        <f t="shared" si="110"/>
        <v>126.72602438618389</v>
      </c>
      <c r="K638" s="75">
        <f>MAX(0,(J638-Constantes!$D$13)*(1-EXP(-Constantes!$D$23)))</f>
        <v>0.35729774947155618</v>
      </c>
      <c r="L638" s="75">
        <f t="shared" si="111"/>
        <v>0.36473322637529071</v>
      </c>
      <c r="M638" s="75">
        <f>0.0526*F638*Observaciones!$F637^1.218</f>
        <v>0</v>
      </c>
      <c r="N638" s="75">
        <f>M638*Constantes!$D$35</f>
        <v>0</v>
      </c>
      <c r="O638" s="75">
        <f t="shared" si="112"/>
        <v>0</v>
      </c>
      <c r="P638" s="15"/>
      <c r="Q638" s="74">
        <v>632</v>
      </c>
      <c r="R638" s="140">
        <f>ETo!$I637*((1-Constantes!$E$19)*ETo!$K637+ETo!$L637)</f>
        <v>2.3006738849612827</v>
      </c>
      <c r="S638" s="75">
        <f>MIN(R638*Constantes!$E$17,0.8*(AB637+Observaciones!$F637-Y638-AA638-Constantes!$D$14))</f>
        <v>1.459917531693778</v>
      </c>
      <c r="T638" s="75">
        <f>IF(Observaciones!$F637&gt;0.05*Constantes!$E$18,((Observaciones!$F637-0.05*Constantes!$E$18)^2)/(Observaciones!$F637+0.95*Constantes!$E$18),0)</f>
        <v>0</v>
      </c>
      <c r="U638" s="75">
        <f>(T638*Escenarios!$E$9*10000)/1000</f>
        <v>0</v>
      </c>
      <c r="V638" s="75">
        <f>(Observaciones!$F637*Constantes!$E$28)/1000</f>
        <v>8</v>
      </c>
      <c r="W638" s="75">
        <f>(R638*Constantes!$E$28)/1000</f>
        <v>9.2026955398451307</v>
      </c>
      <c r="X638" s="75">
        <f t="shared" si="102"/>
        <v>0</v>
      </c>
      <c r="Y638" s="75">
        <f>IF(X638&gt;Constantes!$E$29,1000*((X638-Constantes!$E$29)/(Escenarios!$E$9*10000)),0)</f>
        <v>0</v>
      </c>
      <c r="Z638" s="75">
        <f>W638*1000/Escenarios!$E$9/10000+S638</f>
        <v>1.4783229227734682</v>
      </c>
      <c r="AA638" s="75">
        <f>MAX(0,AB637+Observaciones!$F637-Y638-Constantes!$D$13)</f>
        <v>0</v>
      </c>
      <c r="AB638" s="75">
        <f>AB637+Observaciones!$F637-Y638-Z638-AA638-AC637</f>
        <v>7.998936778378134</v>
      </c>
      <c r="AC638" s="75">
        <f>MAX(0,(AB638-Constantes!$D$14)*(1-EXP(-Constantes!$D$22)))</f>
        <v>6.8690100670631199E-3</v>
      </c>
      <c r="AD638" s="75">
        <f t="shared" si="103"/>
        <v>130.18483736012408</v>
      </c>
      <c r="AE638" s="75">
        <f>MAX(0,(AD638-Constantes!$D$13)*(1-EXP(-Constantes!$D$23)))</f>
        <v>0.38118951587148731</v>
      </c>
      <c r="AF638" s="75">
        <f t="shared" si="104"/>
        <v>0.38805852593855045</v>
      </c>
      <c r="AG638" s="75">
        <f>0.0526*Y638*Observaciones!$F637^1.218</f>
        <v>0</v>
      </c>
      <c r="AH638" s="75">
        <f>AG638*Constantes!$E$35</f>
        <v>0</v>
      </c>
      <c r="AI638" s="75">
        <f t="shared" si="105"/>
        <v>0</v>
      </c>
      <c r="AJ638" s="15"/>
      <c r="AK638" s="74">
        <v>632</v>
      </c>
      <c r="AL638" s="140">
        <f>ETo!$I637*((1-Constantes!$F$19)*ETo!$K637+ETo!$L637)</f>
        <v>2.2472359607024837</v>
      </c>
      <c r="AM638" s="75">
        <f>MIN(AL638*Constantes!$F$17,0.8*(AV637+Observaciones!$F637-AS638-AU638-Constantes!$D$14))</f>
        <v>1.4260079180833041</v>
      </c>
      <c r="AN638" s="75">
        <f>IF(Observaciones!$F637&gt;0.05*Constantes!$F$18,((Observaciones!$F637-0.05*Constantes!$F$18)^2)/(Observaciones!$F637+0.95*Constantes!$F$18),0)</f>
        <v>0</v>
      </c>
      <c r="AO638" s="75">
        <f>(AN638*Escenarios!$F$9*10000)/1000</f>
        <v>0</v>
      </c>
      <c r="AP638" s="75">
        <f>(Observaciones!$F637*Constantes!$F$28)/1000</f>
        <v>2</v>
      </c>
      <c r="AQ638" s="75">
        <f>(AL638*Constantes!$F$28)/1000</f>
        <v>2.2472359607024837</v>
      </c>
      <c r="AR638" s="75">
        <f t="shared" si="106"/>
        <v>0</v>
      </c>
      <c r="AS638" s="75">
        <f>IF(AR638&gt;Constantes!$F$29,1000*((AR638-Constantes!$F$29)/(Escenarios!$F$9*10000)),0)</f>
        <v>0</v>
      </c>
      <c r="AT638" s="75">
        <f>AQ638*1000/Escenarios!$F$9/10000+AM638</f>
        <v>1.4305023900047091</v>
      </c>
      <c r="AU638" s="75">
        <f>MAX(0,AV637+Observaciones!$F637-AS638-Constantes!$D$13)</f>
        <v>0</v>
      </c>
      <c r="AV638" s="75">
        <f>AV637+Observaciones!$F637-AS638-AT638-AU638-AW637</f>
        <v>8.0639450082566668</v>
      </c>
      <c r="AW638" s="75">
        <f>MAX(0,(AV638-Constantes!$D$14)*(1-EXP(-Constantes!$D$22)))</f>
        <v>7.763997578164517E-3</v>
      </c>
      <c r="AX638" s="75">
        <f t="shared" si="107"/>
        <v>130.97493751125864</v>
      </c>
      <c r="AY638" s="75">
        <f>MAX(0,(AX638-Constantes!$D$13)*(1-EXP(-Constantes!$D$23)))</f>
        <v>0.38664713627064795</v>
      </c>
      <c r="AZ638" s="75">
        <f t="shared" si="108"/>
        <v>0.39441113384881249</v>
      </c>
      <c r="BA638" s="75">
        <f>0.0526*AS638*Observaciones!$F637^1.218</f>
        <v>0</v>
      </c>
      <c r="BB638" s="75">
        <f>BA638*Constantes!$F$35</f>
        <v>0</v>
      </c>
      <c r="BC638" s="75">
        <f t="shared" si="109"/>
        <v>0</v>
      </c>
      <c r="BD638" s="15"/>
      <c r="BE638" s="74">
        <v>632</v>
      </c>
      <c r="BF638" s="75">
        <f>0.0526*Observaciones!$F637^2.218</f>
        <v>0.24472045674166781</v>
      </c>
      <c r="BG638" s="75">
        <f>IF(Observaciones!$F637&gt;0.05*$BK$7,((Observaciones!$F637-0.05*$BK$7)^2)/(Observaciones!$F637+0.95*$BK$7),0)</f>
        <v>2.0605192437462322E-3</v>
      </c>
      <c r="BH638" s="75">
        <f>0.0526*BG638*Observaciones!$F637^1.218</f>
        <v>2.5212560522728692E-4</v>
      </c>
      <c r="BI638" s="28"/>
      <c r="BJ638" s="28"/>
      <c r="BK638" s="103"/>
      <c r="BL638" s="38"/>
    </row>
    <row r="639" spans="2:64" s="2" customFormat="1">
      <c r="B639" s="37"/>
      <c r="C639" s="74">
        <v>633</v>
      </c>
      <c r="D639" s="140">
        <f>ETo!$I638*((1-Constantes!$D$19)*ETo!$K638+ETo!$L638)</f>
        <v>2.3060517311416109</v>
      </c>
      <c r="E639" s="75">
        <f>MIN(D639*Constantes!$D$17,0.8*(H638+Observaciones!$F638-F639-G639-Constantes!$D$14))</f>
        <v>1.4633301022335377</v>
      </c>
      <c r="F639" s="75">
        <f>IF(Observaciones!$F638&gt;0.05*Constantes!$D$18,((Observaciones!$F638-0.05*Constantes!$D$18)^2)/(Observaciones!$F638+0.95*Constantes!$D$18),0)</f>
        <v>0</v>
      </c>
      <c r="G639" s="75">
        <f>MAX(0,H638+Observaciones!$F638-F639-Constantes!$D$13)</f>
        <v>0</v>
      </c>
      <c r="H639" s="75">
        <f>H638+Observaciones!$F638-F639-E639-G639-I638</f>
        <v>11.069317031869945</v>
      </c>
      <c r="I639" s="75">
        <f>MAX(0,(H639-Constantes!$D$14)*(1-EXP(-Constantes!$D$22)))</f>
        <v>4.9139842334639562E-2</v>
      </c>
      <c r="J639" s="75">
        <f t="shared" si="110"/>
        <v>126.36872663671234</v>
      </c>
      <c r="K639" s="75">
        <f>MAX(0,(J639-Constantes!$D$13)*(1-EXP(-Constantes!$D$23)))</f>
        <v>0.35482971363674459</v>
      </c>
      <c r="L639" s="75">
        <f t="shared" si="111"/>
        <v>0.40396955597138418</v>
      </c>
      <c r="M639" s="75">
        <f>0.0526*F639*Observaciones!$F638^1.218</f>
        <v>0</v>
      </c>
      <c r="N639" s="75">
        <f>M639*Constantes!$D$35</f>
        <v>0</v>
      </c>
      <c r="O639" s="75">
        <f t="shared" si="112"/>
        <v>0</v>
      </c>
      <c r="P639" s="15"/>
      <c r="Q639" s="74">
        <v>633</v>
      </c>
      <c r="R639" s="140">
        <f>ETo!$I638*((1-Constantes!$E$19)*ETo!$K638+ETo!$L638)</f>
        <v>2.3060517311416109</v>
      </c>
      <c r="S639" s="75">
        <f>MIN(R639*Constantes!$E$17,0.8*(AB638+Observaciones!$F638-Y639-AA639-Constantes!$D$14))</f>
        <v>1.4633301022335377</v>
      </c>
      <c r="T639" s="75">
        <f>IF(Observaciones!$F638&gt;0.05*Constantes!$E$18,((Observaciones!$F638-0.05*Constantes!$E$18)^2)/(Observaciones!$F638+0.95*Constantes!$E$18),0)</f>
        <v>0</v>
      </c>
      <c r="U639" s="75">
        <f>(T639*Escenarios!$E$9*10000)/1000</f>
        <v>0</v>
      </c>
      <c r="V639" s="75">
        <f>(Observaciones!$F638*Constantes!$E$28)/1000</f>
        <v>18</v>
      </c>
      <c r="W639" s="75">
        <f>(R639*Constantes!$E$28)/1000</f>
        <v>9.2242069245664435</v>
      </c>
      <c r="X639" s="75">
        <f t="shared" si="102"/>
        <v>8.7757930754335565</v>
      </c>
      <c r="Y639" s="75">
        <f>IF(X639&gt;Constantes!$E$29,1000*((X639-Constantes!$E$29)/(Escenarios!$E$9*10000)),0)</f>
        <v>0</v>
      </c>
      <c r="Z639" s="75">
        <f>W639*1000/Escenarios!$E$9/10000+S639</f>
        <v>1.4817785160826706</v>
      </c>
      <c r="AA639" s="75">
        <f>MAX(0,AB638+Observaciones!$F638-Y639-Constantes!$D$13)</f>
        <v>0</v>
      </c>
      <c r="AB639" s="75">
        <f>AB638+Observaciones!$F638-Y639-Z639-AA639-AC638</f>
        <v>11.0102892522284</v>
      </c>
      <c r="AC639" s="75">
        <f>MAX(0,(AB639-Constantes!$D$14)*(1-EXP(-Constantes!$D$22)))</f>
        <v>4.8327189449213541E-2</v>
      </c>
      <c r="AD639" s="75">
        <f t="shared" si="103"/>
        <v>129.80364784425259</v>
      </c>
      <c r="AE639" s="75">
        <f>MAX(0,(AD639-Constantes!$D$13)*(1-EXP(-Constantes!$D$23)))</f>
        <v>0.37855644755125101</v>
      </c>
      <c r="AF639" s="75">
        <f t="shared" si="104"/>
        <v>0.42688363700046456</v>
      </c>
      <c r="AG639" s="75">
        <f>0.0526*Y639*Observaciones!$F638^1.218</f>
        <v>0</v>
      </c>
      <c r="AH639" s="75">
        <f>AG639*Constantes!$E$35</f>
        <v>0</v>
      </c>
      <c r="AI639" s="75">
        <f t="shared" si="105"/>
        <v>0</v>
      </c>
      <c r="AJ639" s="15"/>
      <c r="AK639" s="74">
        <v>633</v>
      </c>
      <c r="AL639" s="140">
        <f>ETo!$I638*((1-Constantes!$F$19)*ETo!$K638+ETo!$L638)</f>
        <v>2.2525341790946496</v>
      </c>
      <c r="AM639" s="75">
        <f>MIN(AL639*Constantes!$F$17,0.8*(AV638+Observaciones!$F638-AS639-AU639-Constantes!$D$14))</f>
        <v>1.4293699599476579</v>
      </c>
      <c r="AN639" s="75">
        <f>IF(Observaciones!$F638&gt;0.05*Constantes!$F$18,((Observaciones!$F638-0.05*Constantes!$F$18)^2)/(Observaciones!$F638+0.95*Constantes!$F$18),0)</f>
        <v>0</v>
      </c>
      <c r="AO639" s="75">
        <f>(AN639*Escenarios!$F$9*10000)/1000</f>
        <v>0</v>
      </c>
      <c r="AP639" s="75">
        <f>(Observaciones!$F638*Constantes!$F$28)/1000</f>
        <v>4.5</v>
      </c>
      <c r="AQ639" s="75">
        <f>(AL639*Constantes!$F$28)/1000</f>
        <v>2.2525341790946496</v>
      </c>
      <c r="AR639" s="75">
        <f t="shared" si="106"/>
        <v>2.2474658209053504</v>
      </c>
      <c r="AS639" s="75">
        <f>IF(AR639&gt;Constantes!$F$29,1000*((AR639-Constantes!$F$29)/(Escenarios!$F$9*10000)),0)</f>
        <v>0</v>
      </c>
      <c r="AT639" s="75">
        <f>AQ639*1000/Escenarios!$F$9/10000+AM639</f>
        <v>1.4338750283058472</v>
      </c>
      <c r="AU639" s="75">
        <f>MAX(0,AV638+Observaciones!$F638-AS639-Constantes!$D$13)</f>
        <v>0</v>
      </c>
      <c r="AV639" s="75">
        <f>AV638+Observaciones!$F638-AS639-AT639-AU639-AW638</f>
        <v>11.122305982372655</v>
      </c>
      <c r="AW639" s="75">
        <f>MAX(0,(AV639-Constantes!$D$14)*(1-EXP(-Constantes!$D$22)))</f>
        <v>4.9869356874797134E-2</v>
      </c>
      <c r="AX639" s="75">
        <f t="shared" si="107"/>
        <v>130.58829037498799</v>
      </c>
      <c r="AY639" s="75">
        <f>MAX(0,(AX639-Constantes!$D$13)*(1-EXP(-Constantes!$D$23)))</f>
        <v>0.38397636941260144</v>
      </c>
      <c r="AZ639" s="75">
        <f t="shared" si="108"/>
        <v>0.43384572628739859</v>
      </c>
      <c r="BA639" s="75">
        <f>0.0526*AS639*Observaciones!$F638^1.218</f>
        <v>0</v>
      </c>
      <c r="BB639" s="75">
        <f>BA639*Constantes!$F$35</f>
        <v>0</v>
      </c>
      <c r="BC639" s="75">
        <f t="shared" si="109"/>
        <v>0</v>
      </c>
      <c r="BD639" s="15"/>
      <c r="BE639" s="74">
        <v>633</v>
      </c>
      <c r="BF639" s="75">
        <f>0.0526*Observaciones!$F638^2.218</f>
        <v>1.4784651765617014</v>
      </c>
      <c r="BG639" s="75">
        <f>IF(Observaciones!$F638&gt;0.05*$BK$7,((Observaciones!$F638-0.05*$BK$7)^2)/(Observaciones!$F638+0.95*$BK$7),0)</f>
        <v>0.20486361979252987</v>
      </c>
      <c r="BH639" s="75">
        <f>0.0526*BG639*Observaciones!$F638^1.218</f>
        <v>6.7307495068362658E-2</v>
      </c>
      <c r="BI639" s="28"/>
      <c r="BJ639" s="28"/>
      <c r="BK639" s="103"/>
      <c r="BL639" s="38"/>
    </row>
    <row r="640" spans="2:64" s="2" customFormat="1">
      <c r="B640" s="37"/>
      <c r="C640" s="74">
        <v>634</v>
      </c>
      <c r="D640" s="140">
        <f>ETo!$I639*((1-Constantes!$D$19)*ETo!$K639+ETo!$L639)</f>
        <v>2.2938379083325469</v>
      </c>
      <c r="E640" s="75">
        <f>MIN(D640*Constantes!$D$17,0.8*(H639+Observaciones!$F639-F640-G640-Constantes!$D$14))</f>
        <v>1.4555796886853551</v>
      </c>
      <c r="F640" s="75">
        <f>IF(Observaciones!$F639&gt;0.05*Constantes!$D$18,((Observaciones!$F639-0.05*Constantes!$D$18)^2)/(Observaciones!$F639+0.95*Constantes!$D$18),0)</f>
        <v>0</v>
      </c>
      <c r="G640" s="75">
        <f>MAX(0,H639+Observaciones!$F639-F640-Constantes!$D$13)</f>
        <v>0</v>
      </c>
      <c r="H640" s="75">
        <f>H639+Observaciones!$F639-F640-E640-G640-I639</f>
        <v>9.5645975008499491</v>
      </c>
      <c r="I640" s="75">
        <f>MAX(0,(H640-Constantes!$D$14)*(1-EXP(-Constantes!$D$22)))</f>
        <v>2.8423923896473323E-2</v>
      </c>
      <c r="J640" s="75">
        <f t="shared" si="110"/>
        <v>126.01389692307559</v>
      </c>
      <c r="K640" s="75">
        <f>MAX(0,(J640-Constantes!$D$13)*(1-EXP(-Constantes!$D$23)))</f>
        <v>0.35237872577072354</v>
      </c>
      <c r="L640" s="75">
        <f t="shared" si="111"/>
        <v>0.38080264966719685</v>
      </c>
      <c r="M640" s="75">
        <f>0.0526*F640*Observaciones!$F639^1.218</f>
        <v>0</v>
      </c>
      <c r="N640" s="75">
        <f>M640*Constantes!$D$35</f>
        <v>0</v>
      </c>
      <c r="O640" s="75">
        <f t="shared" si="112"/>
        <v>0</v>
      </c>
      <c r="P640" s="15"/>
      <c r="Q640" s="74">
        <v>634</v>
      </c>
      <c r="R640" s="140">
        <f>ETo!$I639*((1-Constantes!$E$19)*ETo!$K639+ETo!$L639)</f>
        <v>2.2938379083325469</v>
      </c>
      <c r="S640" s="75">
        <f>MIN(R640*Constantes!$E$17,0.8*(AB639+Observaciones!$F639-Y640-AA640-Constantes!$D$14))</f>
        <v>1.4555796886853551</v>
      </c>
      <c r="T640" s="75">
        <f>IF(Observaciones!$F639&gt;0.05*Constantes!$E$18,((Observaciones!$F639-0.05*Constantes!$E$18)^2)/(Observaciones!$F639+0.95*Constantes!$E$18),0)</f>
        <v>0</v>
      </c>
      <c r="U640" s="75">
        <f>(T640*Escenarios!$E$9*10000)/1000</f>
        <v>0</v>
      </c>
      <c r="V640" s="75">
        <f>(Observaciones!$F639*Constantes!$E$28)/1000</f>
        <v>0</v>
      </c>
      <c r="W640" s="75">
        <f>(R640*Constantes!$E$28)/1000</f>
        <v>9.1753516333301874</v>
      </c>
      <c r="X640" s="75">
        <f t="shared" si="102"/>
        <v>0</v>
      </c>
      <c r="Y640" s="75">
        <f>IF(X640&gt;Constantes!$E$29,1000*((X640-Constantes!$E$29)/(Escenarios!$E$9*10000)),0)</f>
        <v>0</v>
      </c>
      <c r="Z640" s="75">
        <f>W640*1000/Escenarios!$E$9/10000+S640</f>
        <v>1.4739303919520155</v>
      </c>
      <c r="AA640" s="75">
        <f>MAX(0,AB639+Observaciones!$F639-Y640-Constantes!$D$13)</f>
        <v>0</v>
      </c>
      <c r="AB640" s="75">
        <f>AB639+Observaciones!$F639-Y640-Z640-AA640-AC639</f>
        <v>9.488031670827171</v>
      </c>
      <c r="AC640" s="75">
        <f>MAX(0,(AB640-Constantes!$D$14)*(1-EXP(-Constantes!$D$22)))</f>
        <v>2.7369819488838508E-2</v>
      </c>
      <c r="AD640" s="75">
        <f t="shared" si="103"/>
        <v>129.42509139670133</v>
      </c>
      <c r="AE640" s="75">
        <f>MAX(0,(AD640-Constantes!$D$13)*(1-EXP(-Constantes!$D$23)))</f>
        <v>0.3759415671624512</v>
      </c>
      <c r="AF640" s="75">
        <f t="shared" si="104"/>
        <v>0.40331138665128968</v>
      </c>
      <c r="AG640" s="75">
        <f>0.0526*Y640*Observaciones!$F639^1.218</f>
        <v>0</v>
      </c>
      <c r="AH640" s="75">
        <f>AG640*Constantes!$E$35</f>
        <v>0</v>
      </c>
      <c r="AI640" s="75">
        <f t="shared" si="105"/>
        <v>0</v>
      </c>
      <c r="AJ640" s="15"/>
      <c r="AK640" s="74">
        <v>634</v>
      </c>
      <c r="AL640" s="140">
        <f>ETo!$I639*((1-Constantes!$F$19)*ETo!$K639+ETo!$L639)</f>
        <v>2.2406042024776665</v>
      </c>
      <c r="AM640" s="75">
        <f>MIN(AL640*Constantes!$F$17,0.8*(AV639+Observaciones!$F639-AS640-AU640-Constantes!$D$14))</f>
        <v>1.4217996640749233</v>
      </c>
      <c r="AN640" s="75">
        <f>IF(Observaciones!$F639&gt;0.05*Constantes!$F$18,((Observaciones!$F639-0.05*Constantes!$F$18)^2)/(Observaciones!$F639+0.95*Constantes!$F$18),0)</f>
        <v>0</v>
      </c>
      <c r="AO640" s="75">
        <f>(AN640*Escenarios!$F$9*10000)/1000</f>
        <v>0</v>
      </c>
      <c r="AP640" s="75">
        <f>(Observaciones!$F639*Constantes!$F$28)/1000</f>
        <v>0</v>
      </c>
      <c r="AQ640" s="75">
        <f>(AL640*Constantes!$F$28)/1000</f>
        <v>2.2406042024776665</v>
      </c>
      <c r="AR640" s="75">
        <f t="shared" si="106"/>
        <v>0</v>
      </c>
      <c r="AS640" s="75">
        <f>IF(AR640&gt;Constantes!$F$29,1000*((AR640-Constantes!$F$29)/(Escenarios!$F$9*10000)),0)</f>
        <v>0</v>
      </c>
      <c r="AT640" s="75">
        <f>AQ640*1000/Escenarios!$F$9/10000+AM640</f>
        <v>1.4262808724798786</v>
      </c>
      <c r="AU640" s="75">
        <f>MAX(0,AV639+Observaciones!$F639-AS640-Constantes!$D$13)</f>
        <v>0</v>
      </c>
      <c r="AV640" s="75">
        <f>AV639+Observaciones!$F639-AS640-AT640-AU640-AW639</f>
        <v>9.6461557530179789</v>
      </c>
      <c r="AW640" s="75">
        <f>MAX(0,(AV640-Constantes!$D$14)*(1-EXP(-Constantes!$D$22)))</f>
        <v>2.9546760455075718E-2</v>
      </c>
      <c r="AX640" s="75">
        <f t="shared" si="107"/>
        <v>130.20431400557538</v>
      </c>
      <c r="AY640" s="75">
        <f>MAX(0,(AX640-Constantes!$D$13)*(1-EXP(-Constantes!$D$23)))</f>
        <v>0.38132405088881344</v>
      </c>
      <c r="AZ640" s="75">
        <f t="shared" si="108"/>
        <v>0.41087081134388914</v>
      </c>
      <c r="BA640" s="75">
        <f>0.0526*AS640*Observaciones!$F639^1.218</f>
        <v>0</v>
      </c>
      <c r="BB640" s="75">
        <f>BA640*Constantes!$F$35</f>
        <v>0</v>
      </c>
      <c r="BC640" s="75">
        <f t="shared" si="109"/>
        <v>0</v>
      </c>
      <c r="BD640" s="15"/>
      <c r="BE640" s="74">
        <v>634</v>
      </c>
      <c r="BF640" s="75">
        <f>0.0526*Observaciones!$F639^2.218</f>
        <v>0</v>
      </c>
      <c r="BG640" s="75">
        <f>IF(Observaciones!$F639&gt;0.05*$BK$7,((Observaciones!$F639-0.05*$BK$7)^2)/(Observaciones!$F639+0.95*$BK$7),0)</f>
        <v>0</v>
      </c>
      <c r="BH640" s="75">
        <f>0.0526*BG640*Observaciones!$F639^1.218</f>
        <v>0</v>
      </c>
      <c r="BI640" s="28"/>
      <c r="BJ640" s="28"/>
      <c r="BK640" s="103"/>
      <c r="BL640" s="38"/>
    </row>
    <row r="641" spans="2:64" s="2" customFormat="1">
      <c r="B641" s="37"/>
      <c r="C641" s="74">
        <v>635</v>
      </c>
      <c r="D641" s="140">
        <f>ETo!$I640*((1-Constantes!$D$19)*ETo!$K640+ETo!$L640)</f>
        <v>2.2663885878247525</v>
      </c>
      <c r="E641" s="75">
        <f>MIN(D641*Constantes!$D$17,0.8*(H640+Observaciones!$F640-F641-G641-Constantes!$D$14))</f>
        <v>1.4381614250607888</v>
      </c>
      <c r="F641" s="75">
        <f>IF(Observaciones!$F640&gt;0.05*Constantes!$D$18,((Observaciones!$F640-0.05*Constantes!$D$18)^2)/(Observaciones!$F640+0.95*Constantes!$D$18),0)</f>
        <v>0</v>
      </c>
      <c r="G641" s="75">
        <f>MAX(0,H640+Observaciones!$F640-F641-Constantes!$D$13)</f>
        <v>0</v>
      </c>
      <c r="H641" s="75">
        <f>H640+Observaciones!$F640-F641-E641-G641-I640</f>
        <v>8.0980121518926858</v>
      </c>
      <c r="I641" s="75">
        <f>MAX(0,(H641-Constantes!$D$14)*(1-EXP(-Constantes!$D$22)))</f>
        <v>8.2330100116687673E-3</v>
      </c>
      <c r="J641" s="75">
        <f t="shared" si="110"/>
        <v>125.66151819730487</v>
      </c>
      <c r="K641" s="75">
        <f>MAX(0,(J641-Constantes!$D$13)*(1-EXP(-Constantes!$D$23)))</f>
        <v>0.34994466811457081</v>
      </c>
      <c r="L641" s="75">
        <f t="shared" si="111"/>
        <v>0.35817767812623957</v>
      </c>
      <c r="M641" s="75">
        <f>0.0526*F641*Observaciones!$F640^1.218</f>
        <v>0</v>
      </c>
      <c r="N641" s="75">
        <f>M641*Constantes!$D$35</f>
        <v>0</v>
      </c>
      <c r="O641" s="75">
        <f t="shared" si="112"/>
        <v>0</v>
      </c>
      <c r="P641" s="15"/>
      <c r="Q641" s="74">
        <v>635</v>
      </c>
      <c r="R641" s="140">
        <f>ETo!$I640*((1-Constantes!$E$19)*ETo!$K640+ETo!$L640)</f>
        <v>2.2663885878247525</v>
      </c>
      <c r="S641" s="75">
        <f>MIN(R641*Constantes!$E$17,0.8*(AB640+Observaciones!$F640-Y641-AA641-Constantes!$D$14))</f>
        <v>1.4381614250607888</v>
      </c>
      <c r="T641" s="75">
        <f>IF(Observaciones!$F640&gt;0.05*Constantes!$E$18,((Observaciones!$F640-0.05*Constantes!$E$18)^2)/(Observaciones!$F640+0.95*Constantes!$E$18),0)</f>
        <v>0</v>
      </c>
      <c r="U641" s="75">
        <f>(T641*Escenarios!$E$9*10000)/1000</f>
        <v>0</v>
      </c>
      <c r="V641" s="75">
        <f>(Observaciones!$F640*Constantes!$E$28)/1000</f>
        <v>0</v>
      </c>
      <c r="W641" s="75">
        <f>(R641*Constantes!$E$28)/1000</f>
        <v>9.06555435129901</v>
      </c>
      <c r="X641" s="75">
        <f t="shared" si="102"/>
        <v>0</v>
      </c>
      <c r="Y641" s="75">
        <f>IF(X641&gt;Constantes!$E$29,1000*((X641-Constantes!$E$29)/(Escenarios!$E$9*10000)),0)</f>
        <v>0</v>
      </c>
      <c r="Z641" s="75">
        <f>W641*1000/Escenarios!$E$9/10000+S641</f>
        <v>1.4562925337633867</v>
      </c>
      <c r="AA641" s="75">
        <f>MAX(0,AB640+Observaciones!$F640-Y641-Constantes!$D$13)</f>
        <v>0</v>
      </c>
      <c r="AB641" s="75">
        <f>AB640+Observaciones!$F640-Y641-Z641-AA641-AC640</f>
        <v>8.0043693175749464</v>
      </c>
      <c r="AC641" s="75">
        <f>MAX(0,(AB641-Constantes!$D$14)*(1-EXP(-Constantes!$D$22)))</f>
        <v>6.9438014395370451E-3</v>
      </c>
      <c r="AD641" s="75">
        <f t="shared" si="103"/>
        <v>129.04914982953889</v>
      </c>
      <c r="AE641" s="75">
        <f>MAX(0,(AD641-Constantes!$D$13)*(1-EXP(-Constantes!$D$23)))</f>
        <v>0.37334474907186876</v>
      </c>
      <c r="AF641" s="75">
        <f t="shared" si="104"/>
        <v>0.38028855051140581</v>
      </c>
      <c r="AG641" s="75">
        <f>0.0526*Y641*Observaciones!$F640^1.218</f>
        <v>0</v>
      </c>
      <c r="AH641" s="75">
        <f>AG641*Constantes!$E$35</f>
        <v>0</v>
      </c>
      <c r="AI641" s="75">
        <f t="shared" si="105"/>
        <v>0</v>
      </c>
      <c r="AJ641" s="15"/>
      <c r="AK641" s="74">
        <v>635</v>
      </c>
      <c r="AL641" s="140">
        <f>ETo!$I640*((1-Constantes!$F$19)*ETo!$K640+ETo!$L640)</f>
        <v>2.2137629461612081</v>
      </c>
      <c r="AM641" s="75">
        <f>MIN(AL641*Constantes!$F$17,0.8*(AV640+Observaciones!$F640-AS641-AU641-Constantes!$D$14))</f>
        <v>1.4047672541687521</v>
      </c>
      <c r="AN641" s="75">
        <f>IF(Observaciones!$F640&gt;0.05*Constantes!$F$18,((Observaciones!$F640-0.05*Constantes!$F$18)^2)/(Observaciones!$F640+0.95*Constantes!$F$18),0)</f>
        <v>0</v>
      </c>
      <c r="AO641" s="75">
        <f>(AN641*Escenarios!$F$9*10000)/1000</f>
        <v>0</v>
      </c>
      <c r="AP641" s="75">
        <f>(Observaciones!$F640*Constantes!$F$28)/1000</f>
        <v>0</v>
      </c>
      <c r="AQ641" s="75">
        <f>(AL641*Constantes!$F$28)/1000</f>
        <v>2.2137629461612081</v>
      </c>
      <c r="AR641" s="75">
        <f t="shared" si="106"/>
        <v>0</v>
      </c>
      <c r="AS641" s="75">
        <f>IF(AR641&gt;Constantes!$F$29,1000*((AR641-Constantes!$F$29)/(Escenarios!$F$9*10000)),0)</f>
        <v>0</v>
      </c>
      <c r="AT641" s="75">
        <f>AQ641*1000/Escenarios!$F$9/10000+AM641</f>
        <v>1.4091947800610745</v>
      </c>
      <c r="AU641" s="75">
        <f>MAX(0,AV640+Observaciones!$F640-AS641-Constantes!$D$13)</f>
        <v>0</v>
      </c>
      <c r="AV641" s="75">
        <f>AV640+Observaciones!$F640-AS641-AT641-AU641-AW640</f>
        <v>8.2074142125018277</v>
      </c>
      <c r="AW641" s="75">
        <f>MAX(0,(AV641-Constantes!$D$14)*(1-EXP(-Constantes!$D$22)))</f>
        <v>9.7391805091102505E-3</v>
      </c>
      <c r="AX641" s="75">
        <f t="shared" si="107"/>
        <v>129.82298995468656</v>
      </c>
      <c r="AY641" s="75">
        <f>MAX(0,(AX641-Constantes!$D$13)*(1-EXP(-Constantes!$D$23)))</f>
        <v>0.37869005326733096</v>
      </c>
      <c r="AZ641" s="75">
        <f t="shared" si="108"/>
        <v>0.38842923377644123</v>
      </c>
      <c r="BA641" s="75">
        <f>0.0526*AS641*Observaciones!$F640^1.218</f>
        <v>0</v>
      </c>
      <c r="BB641" s="75">
        <f>BA641*Constantes!$F$35</f>
        <v>0</v>
      </c>
      <c r="BC641" s="75">
        <f t="shared" si="109"/>
        <v>0</v>
      </c>
      <c r="BD641" s="15"/>
      <c r="BE641" s="74">
        <v>635</v>
      </c>
      <c r="BF641" s="75">
        <f>0.0526*Observaciones!$F640^2.218</f>
        <v>0</v>
      </c>
      <c r="BG641" s="75">
        <f>IF(Observaciones!$F640&gt;0.05*$BK$7,((Observaciones!$F640-0.05*$BK$7)^2)/(Observaciones!$F640+0.95*$BK$7),0)</f>
        <v>0</v>
      </c>
      <c r="BH641" s="75">
        <f>0.0526*BG641*Observaciones!$F640^1.218</f>
        <v>0</v>
      </c>
      <c r="BI641" s="28"/>
      <c r="BJ641" s="28"/>
      <c r="BK641" s="103"/>
      <c r="BL641" s="38"/>
    </row>
    <row r="642" spans="2:64" s="2" customFormat="1">
      <c r="B642" s="37"/>
      <c r="C642" s="74">
        <v>636</v>
      </c>
      <c r="D642" s="140">
        <f>ETo!$I641*((1-Constantes!$D$19)*ETo!$K641+ETo!$L641)</f>
        <v>2.3161604482306579</v>
      </c>
      <c r="E642" s="75">
        <f>MIN(D642*Constantes!$D$17,0.8*(H641+Observaciones!$F641-F642-G642-Constantes!$D$14))</f>
        <v>0.47840972151414862</v>
      </c>
      <c r="F642" s="75">
        <f>IF(Observaciones!$F641&gt;0.05*Constantes!$D$18,((Observaciones!$F641-0.05*Constantes!$D$18)^2)/(Observaciones!$F641+0.95*Constantes!$D$18),0)</f>
        <v>0</v>
      </c>
      <c r="G642" s="75">
        <f>MAX(0,H641+Observaciones!$F641-F642-Constantes!$D$13)</f>
        <v>0</v>
      </c>
      <c r="H642" s="75">
        <f>H641+Observaciones!$F641-F642-E642-G642-I641</f>
        <v>7.6113694203668683</v>
      </c>
      <c r="I642" s="75">
        <f>MAX(0,(H642-Constantes!$D$14)*(1-EXP(-Constantes!$D$22)))</f>
        <v>1.5332557205939754E-3</v>
      </c>
      <c r="J642" s="75">
        <f t="shared" si="110"/>
        <v>125.3115735291903</v>
      </c>
      <c r="K642" s="75">
        <f>MAX(0,(J642-Constantes!$D$13)*(1-EXP(-Constantes!$D$23)))</f>
        <v>0.34752742372278445</v>
      </c>
      <c r="L642" s="75">
        <f t="shared" si="111"/>
        <v>0.34906067944337843</v>
      </c>
      <c r="M642" s="75">
        <f>0.0526*F642*Observaciones!$F641^1.218</f>
        <v>0</v>
      </c>
      <c r="N642" s="75">
        <f>M642*Constantes!$D$35</f>
        <v>0</v>
      </c>
      <c r="O642" s="75">
        <f t="shared" si="112"/>
        <v>0</v>
      </c>
      <c r="P642" s="15"/>
      <c r="Q642" s="74">
        <v>636</v>
      </c>
      <c r="R642" s="140">
        <f>ETo!$I641*((1-Constantes!$E$19)*ETo!$K641+ETo!$L641)</f>
        <v>2.3161604482306579</v>
      </c>
      <c r="S642" s="75">
        <f>MIN(R642*Constantes!$E$17,0.8*(AB641+Observaciones!$F641-Y642-AA642-Constantes!$D$14))</f>
        <v>0.40349545405995713</v>
      </c>
      <c r="T642" s="75">
        <f>IF(Observaciones!$F641&gt;0.05*Constantes!$E$18,((Observaciones!$F641-0.05*Constantes!$E$18)^2)/(Observaciones!$F641+0.95*Constantes!$E$18),0)</f>
        <v>0</v>
      </c>
      <c r="U642" s="75">
        <f>(T642*Escenarios!$E$9*10000)/1000</f>
        <v>0</v>
      </c>
      <c r="V642" s="75">
        <f>(Observaciones!$F641*Constantes!$E$28)/1000</f>
        <v>0</v>
      </c>
      <c r="W642" s="75">
        <f>(R642*Constantes!$E$28)/1000</f>
        <v>9.2646417929226317</v>
      </c>
      <c r="X642" s="75">
        <f t="shared" si="102"/>
        <v>0</v>
      </c>
      <c r="Y642" s="75">
        <f>IF(X642&gt;Constantes!$E$29,1000*((X642-Constantes!$E$29)/(Escenarios!$E$9*10000)),0)</f>
        <v>0</v>
      </c>
      <c r="Z642" s="75">
        <f>W642*1000/Escenarios!$E$9/10000+S642</f>
        <v>0.42202473764580239</v>
      </c>
      <c r="AA642" s="75">
        <f>MAX(0,AB641+Observaciones!$F641-Y642-Constantes!$D$13)</f>
        <v>0</v>
      </c>
      <c r="AB642" s="75">
        <f>AB641+Observaciones!$F641-Y642-Z642-AA642-AC641</f>
        <v>7.5754007784896071</v>
      </c>
      <c r="AC642" s="75">
        <f>MAX(0,(AB642-Constantes!$D$14)*(1-EXP(-Constantes!$D$22)))</f>
        <v>1.0380647988971865E-3</v>
      </c>
      <c r="AD642" s="75">
        <f t="shared" si="103"/>
        <v>128.67580508046703</v>
      </c>
      <c r="AE642" s="75">
        <f>MAX(0,(AD642-Constantes!$D$13)*(1-EXP(-Constantes!$D$23)))</f>
        <v>0.37076586851409615</v>
      </c>
      <c r="AF642" s="75">
        <f t="shared" si="104"/>
        <v>0.37180393331299333</v>
      </c>
      <c r="AG642" s="75">
        <f>0.0526*Y642*Observaciones!$F641^1.218</f>
        <v>0</v>
      </c>
      <c r="AH642" s="75">
        <f>AG642*Constantes!$E$35</f>
        <v>0</v>
      </c>
      <c r="AI642" s="75">
        <f t="shared" si="105"/>
        <v>0</v>
      </c>
      <c r="AJ642" s="15"/>
      <c r="AK642" s="74">
        <v>636</v>
      </c>
      <c r="AL642" s="140">
        <f>ETo!$I641*((1-Constantes!$F$19)*ETo!$K641+ETo!$L641)</f>
        <v>2.2625247887862154</v>
      </c>
      <c r="AM642" s="75">
        <f>MIN(AL642*Constantes!$F$17,0.8*(AV641+Observaciones!$F641-AS642-AU642-Constantes!$D$14))</f>
        <v>0.56593137000146221</v>
      </c>
      <c r="AN642" s="75">
        <f>IF(Observaciones!$F641&gt;0.05*Constantes!$F$18,((Observaciones!$F641-0.05*Constantes!$F$18)^2)/(Observaciones!$F641+0.95*Constantes!$F$18),0)</f>
        <v>0</v>
      </c>
      <c r="AO642" s="75">
        <f>(AN642*Escenarios!$F$9*10000)/1000</f>
        <v>0</v>
      </c>
      <c r="AP642" s="75">
        <f>(Observaciones!$F641*Constantes!$F$28)/1000</f>
        <v>0</v>
      </c>
      <c r="AQ642" s="75">
        <f>(AL642*Constantes!$F$28)/1000</f>
        <v>2.2625247887862154</v>
      </c>
      <c r="AR642" s="75">
        <f t="shared" si="106"/>
        <v>0</v>
      </c>
      <c r="AS642" s="75">
        <f>IF(AR642&gt;Constantes!$F$29,1000*((AR642-Constantes!$F$29)/(Escenarios!$F$9*10000)),0)</f>
        <v>0</v>
      </c>
      <c r="AT642" s="75">
        <f>AQ642*1000/Escenarios!$F$9/10000+AM642</f>
        <v>0.57045641957903459</v>
      </c>
      <c r="AU642" s="75">
        <f>MAX(0,AV641+Observaciones!$F641-AS642-Constantes!$D$13)</f>
        <v>0</v>
      </c>
      <c r="AV642" s="75">
        <f>AV641+Observaciones!$F641-AS642-AT642-AU642-AW641</f>
        <v>7.6272186124136825</v>
      </c>
      <c r="AW642" s="75">
        <f>MAX(0,(AV642-Constantes!$D$14)*(1-EXP(-Constantes!$D$22)))</f>
        <v>1.751456231043968E-3</v>
      </c>
      <c r="AX642" s="75">
        <f t="shared" si="107"/>
        <v>129.44429990141924</v>
      </c>
      <c r="AY642" s="75">
        <f>MAX(0,(AX642-Constantes!$D$13)*(1-EXP(-Constantes!$D$23)))</f>
        <v>0.37607424999643785</v>
      </c>
      <c r="AZ642" s="75">
        <f t="shared" si="108"/>
        <v>0.37782570622748179</v>
      </c>
      <c r="BA642" s="75">
        <f>0.0526*AS642*Observaciones!$F641^1.218</f>
        <v>0</v>
      </c>
      <c r="BB642" s="75">
        <f>BA642*Constantes!$F$35</f>
        <v>0</v>
      </c>
      <c r="BC642" s="75">
        <f t="shared" si="109"/>
        <v>0</v>
      </c>
      <c r="BD642" s="15"/>
      <c r="BE642" s="74">
        <v>636</v>
      </c>
      <c r="BF642" s="75">
        <f>0.0526*Observaciones!$F641^2.218</f>
        <v>0</v>
      </c>
      <c r="BG642" s="75">
        <f>IF(Observaciones!$F641&gt;0.05*$BK$7,((Observaciones!$F641-0.05*$BK$7)^2)/(Observaciones!$F641+0.95*$BK$7),0)</f>
        <v>0</v>
      </c>
      <c r="BH642" s="75">
        <f>0.0526*BG642*Observaciones!$F641^1.218</f>
        <v>0</v>
      </c>
      <c r="BI642" s="28"/>
      <c r="BJ642" s="28"/>
      <c r="BK642" s="103"/>
      <c r="BL642" s="38"/>
    </row>
    <row r="643" spans="2:64" s="2" customFormat="1">
      <c r="B643" s="37"/>
      <c r="C643" s="74">
        <v>637</v>
      </c>
      <c r="D643" s="140">
        <f>ETo!$I642*((1-Constantes!$D$19)*ETo!$K642+ETo!$L642)</f>
        <v>2.3735791439545779</v>
      </c>
      <c r="E643" s="75">
        <f>MIN(D643*Constantes!$D$17,0.8*(H642+Observaciones!$F642-F643-G643-Constantes!$D$14))</f>
        <v>8.9095536293494607E-2</v>
      </c>
      <c r="F643" s="75">
        <f>IF(Observaciones!$F642&gt;0.05*Constantes!$D$18,((Observaciones!$F642-0.05*Constantes!$D$18)^2)/(Observaciones!$F642+0.95*Constantes!$D$18),0)</f>
        <v>0</v>
      </c>
      <c r="G643" s="75">
        <f>MAX(0,H642+Observaciones!$F642-F643-Constantes!$D$13)</f>
        <v>0</v>
      </c>
      <c r="H643" s="75">
        <f>H642+Observaciones!$F642-F643-E643-G643-I642</f>
        <v>7.5207406283527796</v>
      </c>
      <c r="I643" s="75">
        <f>MAX(0,(H643-Constantes!$D$14)*(1-EXP(-Constantes!$D$22)))</f>
        <v>2.8554235952612888E-4</v>
      </c>
      <c r="J643" s="75">
        <f t="shared" si="110"/>
        <v>124.96404610546752</v>
      </c>
      <c r="K643" s="75">
        <f>MAX(0,(J643-Constantes!$D$13)*(1-EXP(-Constantes!$D$23)))</f>
        <v>0.34512687645766421</v>
      </c>
      <c r="L643" s="75">
        <f t="shared" si="111"/>
        <v>0.34541241881719031</v>
      </c>
      <c r="M643" s="75">
        <f>0.0526*F643*Observaciones!$F642^1.218</f>
        <v>0</v>
      </c>
      <c r="N643" s="75">
        <f>M643*Constantes!$D$35</f>
        <v>0</v>
      </c>
      <c r="O643" s="75">
        <f t="shared" si="112"/>
        <v>0</v>
      </c>
      <c r="P643" s="15"/>
      <c r="Q643" s="74">
        <v>637</v>
      </c>
      <c r="R643" s="140">
        <f>ETo!$I642*((1-Constantes!$E$19)*ETo!$K642+ETo!$L642)</f>
        <v>2.3735791439545779</v>
      </c>
      <c r="S643" s="75">
        <f>MIN(R643*Constantes!$E$17,0.8*(AB642+Observaciones!$F642-Y643-AA643-Constantes!$D$14))</f>
        <v>6.0320622791685707E-2</v>
      </c>
      <c r="T643" s="75">
        <f>IF(Observaciones!$F642&gt;0.05*Constantes!$E$18,((Observaciones!$F642-0.05*Constantes!$E$18)^2)/(Observaciones!$F642+0.95*Constantes!$E$18),0)</f>
        <v>0</v>
      </c>
      <c r="U643" s="75">
        <f>(T643*Escenarios!$E$9*10000)/1000</f>
        <v>0</v>
      </c>
      <c r="V643" s="75">
        <f>(Observaciones!$F642*Constantes!$E$28)/1000</f>
        <v>0</v>
      </c>
      <c r="W643" s="75">
        <f>(R643*Constantes!$E$28)/1000</f>
        <v>9.4943165758183117</v>
      </c>
      <c r="X643" s="75">
        <f t="shared" si="102"/>
        <v>0</v>
      </c>
      <c r="Y643" s="75">
        <f>IF(X643&gt;Constantes!$E$29,1000*((X643-Constantes!$E$29)/(Escenarios!$E$9*10000)),0)</f>
        <v>0</v>
      </c>
      <c r="Z643" s="75">
        <f>W643*1000/Escenarios!$E$9/10000+S643</f>
        <v>7.9309255943322332E-2</v>
      </c>
      <c r="AA643" s="75">
        <f>MAX(0,AB642+Observaciones!$F642-Y643-Constantes!$D$13)</f>
        <v>0</v>
      </c>
      <c r="AB643" s="75">
        <f>AB642+Observaciones!$F642-Y643-Z643-AA643-AC642</f>
        <v>7.495053457747388</v>
      </c>
      <c r="AC643" s="75">
        <f>MAX(0,(AB643-Constantes!$D$14)*(1-EXP(-Constantes!$D$22)))</f>
        <v>0</v>
      </c>
      <c r="AD643" s="75">
        <f t="shared" si="103"/>
        <v>128.30503921195293</v>
      </c>
      <c r="AE643" s="75">
        <f>MAX(0,(AD643-Constantes!$D$13)*(1-EXP(-Constantes!$D$23)))</f>
        <v>0.3682048015855437</v>
      </c>
      <c r="AF643" s="75">
        <f t="shared" si="104"/>
        <v>0.3682048015855437</v>
      </c>
      <c r="AG643" s="75">
        <f>0.0526*Y643*Observaciones!$F642^1.218</f>
        <v>0</v>
      </c>
      <c r="AH643" s="75">
        <f>AG643*Constantes!$E$35</f>
        <v>0</v>
      </c>
      <c r="AI643" s="75">
        <f t="shared" si="105"/>
        <v>0</v>
      </c>
      <c r="AJ643" s="15"/>
      <c r="AK643" s="74">
        <v>637</v>
      </c>
      <c r="AL643" s="140">
        <f>ETo!$I642*((1-Constantes!$F$19)*ETo!$K642+ETo!$L642)</f>
        <v>2.3187991799408278</v>
      </c>
      <c r="AM643" s="75">
        <f>MIN(AL643*Constantes!$F$17,0.8*(AV642+Observaciones!$F642-AS643-AU643-Constantes!$D$14))</f>
        <v>0.10177488993094599</v>
      </c>
      <c r="AN643" s="75">
        <f>IF(Observaciones!$F642&gt;0.05*Constantes!$F$18,((Observaciones!$F642-0.05*Constantes!$F$18)^2)/(Observaciones!$F642+0.95*Constantes!$F$18),0)</f>
        <v>0</v>
      </c>
      <c r="AO643" s="75">
        <f>(AN643*Escenarios!$F$9*10000)/1000</f>
        <v>0</v>
      </c>
      <c r="AP643" s="75">
        <f>(Observaciones!$F642*Constantes!$F$28)/1000</f>
        <v>0</v>
      </c>
      <c r="AQ643" s="75">
        <f>(AL643*Constantes!$F$28)/1000</f>
        <v>2.3187991799408278</v>
      </c>
      <c r="AR643" s="75">
        <f t="shared" si="106"/>
        <v>0</v>
      </c>
      <c r="AS643" s="75">
        <f>IF(AR643&gt;Constantes!$F$29,1000*((AR643-Constantes!$F$29)/(Escenarios!$F$9*10000)),0)</f>
        <v>0</v>
      </c>
      <c r="AT643" s="75">
        <f>AQ643*1000/Escenarios!$F$9/10000+AM643</f>
        <v>0.10641248829082765</v>
      </c>
      <c r="AU643" s="75">
        <f>MAX(0,AV642+Observaciones!$F642-AS643-Constantes!$D$13)</f>
        <v>0</v>
      </c>
      <c r="AV643" s="75">
        <f>AV642+Observaciones!$F642-AS643-AT643-AU643-AW642</f>
        <v>7.5190546678918109</v>
      </c>
      <c r="AW643" s="75">
        <f>MAX(0,(AV643-Constantes!$D$14)*(1-EXP(-Constantes!$D$22)))</f>
        <v>2.6233124364746053E-4</v>
      </c>
      <c r="AX643" s="75">
        <f t="shared" si="107"/>
        <v>129.06822565142281</v>
      </c>
      <c r="AY643" s="75">
        <f>MAX(0,(AX643-Constantes!$D$13)*(1-EXP(-Constantes!$D$23)))</f>
        <v>0.37347651539857418</v>
      </c>
      <c r="AZ643" s="75">
        <f t="shared" si="108"/>
        <v>0.37373884664222162</v>
      </c>
      <c r="BA643" s="75">
        <f>0.0526*AS643*Observaciones!$F642^1.218</f>
        <v>0</v>
      </c>
      <c r="BB643" s="75">
        <f>BA643*Constantes!$F$35</f>
        <v>0</v>
      </c>
      <c r="BC643" s="75">
        <f t="shared" si="109"/>
        <v>0</v>
      </c>
      <c r="BD643" s="15"/>
      <c r="BE643" s="74">
        <v>637</v>
      </c>
      <c r="BF643" s="75">
        <f>0.0526*Observaciones!$F642^2.218</f>
        <v>0</v>
      </c>
      <c r="BG643" s="75">
        <f>IF(Observaciones!$F642&gt;0.05*$BK$7,((Observaciones!$F642-0.05*$BK$7)^2)/(Observaciones!$F642+0.95*$BK$7),0)</f>
        <v>0</v>
      </c>
      <c r="BH643" s="75">
        <f>0.0526*BG643*Observaciones!$F642^1.218</f>
        <v>0</v>
      </c>
      <c r="BI643" s="28"/>
      <c r="BJ643" s="28"/>
      <c r="BK643" s="103"/>
      <c r="BL643" s="38"/>
    </row>
    <row r="644" spans="2:64" s="2" customFormat="1">
      <c r="B644" s="37"/>
      <c r="C644" s="74">
        <v>638</v>
      </c>
      <c r="D644" s="140">
        <f>ETo!$I643*((1-Constantes!$D$19)*ETo!$K643+ETo!$L643)</f>
        <v>2.4412653727786893</v>
      </c>
      <c r="E644" s="75">
        <f>MIN(D644*Constantes!$D$17,0.8*(H643+Observaciones!$F643-F644-G644-Constantes!$D$14))</f>
        <v>1.6592502682223655E-2</v>
      </c>
      <c r="F644" s="75">
        <f>IF(Observaciones!$F643&gt;0.05*Constantes!$D$18,((Observaciones!$F643-0.05*Constantes!$D$18)^2)/(Observaciones!$F643+0.95*Constantes!$D$18),0)</f>
        <v>0</v>
      </c>
      <c r="G644" s="75">
        <f>MAX(0,H643+Observaciones!$F643-F644-Constantes!$D$13)</f>
        <v>0</v>
      </c>
      <c r="H644" s="75">
        <f>H643+Observaciones!$F643-F644-E644-G644-I643</f>
        <v>7.5038625833110295</v>
      </c>
      <c r="I644" s="75">
        <f>MAX(0,(H644-Constantes!$D$14)*(1-EXP(-Constantes!$D$22)))</f>
        <v>5.3177325861962315E-5</v>
      </c>
      <c r="J644" s="75">
        <f t="shared" si="110"/>
        <v>124.61891922900985</v>
      </c>
      <c r="K644" s="75">
        <f>MAX(0,(J644-Constantes!$D$13)*(1-EXP(-Constantes!$D$23)))</f>
        <v>0.34274291098373133</v>
      </c>
      <c r="L644" s="75">
        <f t="shared" si="111"/>
        <v>0.34279608830959329</v>
      </c>
      <c r="M644" s="75">
        <f>0.0526*F644*Observaciones!$F643^1.218</f>
        <v>0</v>
      </c>
      <c r="N644" s="75">
        <f>M644*Constantes!$D$35</f>
        <v>0</v>
      </c>
      <c r="O644" s="75">
        <f t="shared" si="112"/>
        <v>0</v>
      </c>
      <c r="P644" s="15"/>
      <c r="Q644" s="74">
        <v>638</v>
      </c>
      <c r="R644" s="140">
        <f>ETo!$I643*((1-Constantes!$E$19)*ETo!$K643+ETo!$L643)</f>
        <v>2.4412653727786893</v>
      </c>
      <c r="S644" s="75">
        <f>MIN(R644*Constantes!$E$17,0.8*(AB643+Observaciones!$F643-Y644-AA644-Constantes!$D$14))</f>
        <v>-3.9572338020896327E-3</v>
      </c>
      <c r="T644" s="75">
        <f>IF(Observaciones!$F643&gt;0.05*Constantes!$E$18,((Observaciones!$F643-0.05*Constantes!$E$18)^2)/(Observaciones!$F643+0.95*Constantes!$E$18),0)</f>
        <v>0</v>
      </c>
      <c r="U644" s="75">
        <f>(T644*Escenarios!$E$9*10000)/1000</f>
        <v>0</v>
      </c>
      <c r="V644" s="75">
        <f>(Observaciones!$F643*Constantes!$E$28)/1000</f>
        <v>0</v>
      </c>
      <c r="W644" s="75">
        <f>(R644*Constantes!$E$28)/1000</f>
        <v>9.7650614911147571</v>
      </c>
      <c r="X644" s="75">
        <f t="shared" si="102"/>
        <v>0</v>
      </c>
      <c r="Y644" s="75">
        <f>IF(X644&gt;Constantes!$E$29,1000*((X644-Constantes!$E$29)/(Escenarios!$E$9*10000)),0)</f>
        <v>0</v>
      </c>
      <c r="Z644" s="75">
        <f>W644*1000/Escenarios!$E$9/10000+S644</f>
        <v>1.5572889180139882E-2</v>
      </c>
      <c r="AA644" s="75">
        <f>MAX(0,AB643+Observaciones!$F643-Y644-Constantes!$D$13)</f>
        <v>0</v>
      </c>
      <c r="AB644" s="75">
        <f>AB643+Observaciones!$F643-Y644-Z644-AA644-AC643</f>
        <v>7.4794805685672481</v>
      </c>
      <c r="AC644" s="75">
        <f>MAX(0,(AB644-Constantes!$D$14)*(1-EXP(-Constantes!$D$22)))</f>
        <v>0</v>
      </c>
      <c r="AD644" s="75">
        <f t="shared" si="103"/>
        <v>127.93683441036738</v>
      </c>
      <c r="AE644" s="75">
        <f>MAX(0,(AD644-Constantes!$D$13)*(1-EXP(-Constantes!$D$23)))</f>
        <v>0.36566142523848627</v>
      </c>
      <c r="AF644" s="75">
        <f t="shared" si="104"/>
        <v>0.36566142523848627</v>
      </c>
      <c r="AG644" s="75">
        <f>0.0526*Y644*Observaciones!$F643^1.218</f>
        <v>0</v>
      </c>
      <c r="AH644" s="75">
        <f>AG644*Constantes!$E$35</f>
        <v>0</v>
      </c>
      <c r="AI644" s="75">
        <f t="shared" si="105"/>
        <v>0</v>
      </c>
      <c r="AJ644" s="15"/>
      <c r="AK644" s="74">
        <v>638</v>
      </c>
      <c r="AL644" s="140">
        <f>ETo!$I643*((1-Constantes!$F$19)*ETo!$K643+ETo!$L643)</f>
        <v>2.3851694010269009</v>
      </c>
      <c r="AM644" s="75">
        <f>MIN(AL644*Constantes!$F$17,0.8*(AV643+Observaciones!$F643-AS644-AU644-Constantes!$D$14))</f>
        <v>1.5243734313448699E-2</v>
      </c>
      <c r="AN644" s="75">
        <f>IF(Observaciones!$F643&gt;0.05*Constantes!$F$18,((Observaciones!$F643-0.05*Constantes!$F$18)^2)/(Observaciones!$F643+0.95*Constantes!$F$18),0)</f>
        <v>0</v>
      </c>
      <c r="AO644" s="75">
        <f>(AN644*Escenarios!$F$9*10000)/1000</f>
        <v>0</v>
      </c>
      <c r="AP644" s="75">
        <f>(Observaciones!$F643*Constantes!$F$28)/1000</f>
        <v>0</v>
      </c>
      <c r="AQ644" s="75">
        <f>(AL644*Constantes!$F$28)/1000</f>
        <v>2.3851694010269009</v>
      </c>
      <c r="AR644" s="75">
        <f t="shared" si="106"/>
        <v>0</v>
      </c>
      <c r="AS644" s="75">
        <f>IF(AR644&gt;Constantes!$F$29,1000*((AR644-Constantes!$F$29)/(Escenarios!$F$9*10000)),0)</f>
        <v>0</v>
      </c>
      <c r="AT644" s="75">
        <f>AQ644*1000/Escenarios!$F$9/10000+AM644</f>
        <v>2.00140731155025E-2</v>
      </c>
      <c r="AU644" s="75">
        <f>MAX(0,AV643+Observaciones!$F643-AS644-Constantes!$D$13)</f>
        <v>0</v>
      </c>
      <c r="AV644" s="75">
        <f>AV643+Observaciones!$F643-AS644-AT644-AU644-AW643</f>
        <v>7.4987782635326603</v>
      </c>
      <c r="AW644" s="75">
        <f>MAX(0,(AV644-Constantes!$D$14)*(1-EXP(-Constantes!$D$22)))</f>
        <v>0</v>
      </c>
      <c r="AX644" s="75">
        <f t="shared" si="107"/>
        <v>128.69474913602423</v>
      </c>
      <c r="AY644" s="75">
        <f>MAX(0,(AX644-Constantes!$D$13)*(1-EXP(-Constantes!$D$23)))</f>
        <v>0.37089672466429857</v>
      </c>
      <c r="AZ644" s="75">
        <f t="shared" si="108"/>
        <v>0.37089672466429857</v>
      </c>
      <c r="BA644" s="75">
        <f>0.0526*AS644*Observaciones!$F643^1.218</f>
        <v>0</v>
      </c>
      <c r="BB644" s="75">
        <f>BA644*Constantes!$F$35</f>
        <v>0</v>
      </c>
      <c r="BC644" s="75">
        <f t="shared" si="109"/>
        <v>0</v>
      </c>
      <c r="BD644" s="15"/>
      <c r="BE644" s="74">
        <v>638</v>
      </c>
      <c r="BF644" s="75">
        <f>0.0526*Observaciones!$F643^2.218</f>
        <v>0</v>
      </c>
      <c r="BG644" s="75">
        <f>IF(Observaciones!$F643&gt;0.05*$BK$7,((Observaciones!$F643-0.05*$BK$7)^2)/(Observaciones!$F643+0.95*$BK$7),0)</f>
        <v>0</v>
      </c>
      <c r="BH644" s="75">
        <f>0.0526*BG644*Observaciones!$F643^1.218</f>
        <v>0</v>
      </c>
      <c r="BI644" s="28"/>
      <c r="BJ644" s="28"/>
      <c r="BK644" s="103"/>
      <c r="BL644" s="38"/>
    </row>
    <row r="645" spans="2:64" s="2" customFormat="1">
      <c r="B645" s="37"/>
      <c r="C645" s="74">
        <v>639</v>
      </c>
      <c r="D645" s="140">
        <f>ETo!$I644*((1-Constantes!$D$19)*ETo!$K644+ETo!$L644)</f>
        <v>2.3877484819267862</v>
      </c>
      <c r="E645" s="75">
        <f>MIN(D645*Constantes!$D$17,0.8*(H644+Observaciones!$F644-F645-G645-Constantes!$D$14))</f>
        <v>3.0900666488236084E-3</v>
      </c>
      <c r="F645" s="75">
        <f>IF(Observaciones!$F644&gt;0.05*Constantes!$D$18,((Observaciones!$F644-0.05*Constantes!$D$18)^2)/(Observaciones!$F644+0.95*Constantes!$D$18),0)</f>
        <v>0</v>
      </c>
      <c r="G645" s="75">
        <f>MAX(0,H644+Observaciones!$F644-F645-Constantes!$D$13)</f>
        <v>0</v>
      </c>
      <c r="H645" s="75">
        <f>H644+Observaciones!$F644-F645-E645-G645-I644</f>
        <v>7.500719339336344</v>
      </c>
      <c r="I645" s="75">
        <f>MAX(0,(H645-Constantes!$D$14)*(1-EXP(-Constantes!$D$22)))</f>
        <v>9.9033572129994024E-6</v>
      </c>
      <c r="J645" s="75">
        <f t="shared" si="110"/>
        <v>124.27617631802612</v>
      </c>
      <c r="K645" s="75">
        <f>MAX(0,(J645-Constantes!$D$13)*(1-EXP(-Constantes!$D$23)))</f>
        <v>0.34037541276218758</v>
      </c>
      <c r="L645" s="75">
        <f t="shared" si="111"/>
        <v>0.34038531611940059</v>
      </c>
      <c r="M645" s="75">
        <f>0.0526*F645*Observaciones!$F644^1.218</f>
        <v>0</v>
      </c>
      <c r="N645" s="75">
        <f>M645*Constantes!$D$35</f>
        <v>0</v>
      </c>
      <c r="O645" s="75">
        <f t="shared" si="112"/>
        <v>0</v>
      </c>
      <c r="P645" s="15"/>
      <c r="Q645" s="74">
        <v>639</v>
      </c>
      <c r="R645" s="140">
        <f>ETo!$I644*((1-Constantes!$E$19)*ETo!$K644+ETo!$L644)</f>
        <v>2.3877484819267862</v>
      </c>
      <c r="S645" s="75">
        <f>MIN(R645*Constantes!$E$17,0.8*(AB644+Observaciones!$F644-Y645-AA645-Constantes!$D$14))</f>
        <v>-1.6415545146201537E-2</v>
      </c>
      <c r="T645" s="75">
        <f>IF(Observaciones!$F644&gt;0.05*Constantes!$E$18,((Observaciones!$F644-0.05*Constantes!$E$18)^2)/(Observaciones!$F644+0.95*Constantes!$E$18),0)</f>
        <v>0</v>
      </c>
      <c r="U645" s="75">
        <f>(T645*Escenarios!$E$9*10000)/1000</f>
        <v>0</v>
      </c>
      <c r="V645" s="75">
        <f>(Observaciones!$F644*Constantes!$E$28)/1000</f>
        <v>0</v>
      </c>
      <c r="W645" s="75">
        <f>(R645*Constantes!$E$28)/1000</f>
        <v>9.5509939277071449</v>
      </c>
      <c r="X645" s="75">
        <f t="shared" si="102"/>
        <v>0</v>
      </c>
      <c r="Y645" s="75">
        <f>IF(X645&gt;Constantes!$E$29,1000*((X645-Constantes!$E$29)/(Escenarios!$E$9*10000)),0)</f>
        <v>0</v>
      </c>
      <c r="Z645" s="75">
        <f>W645*1000/Escenarios!$E$9/10000+S645</f>
        <v>2.6864427092127517E-3</v>
      </c>
      <c r="AA645" s="75">
        <f>MAX(0,AB644+Observaciones!$F644-Y645-Constantes!$D$13)</f>
        <v>0</v>
      </c>
      <c r="AB645" s="75">
        <f>AB644+Observaciones!$F644-Y645-Z645-AA645-AC644</f>
        <v>7.476794125858035</v>
      </c>
      <c r="AC645" s="75">
        <f>MAX(0,(AB645-Constantes!$D$14)*(1-EXP(-Constantes!$D$22)))</f>
        <v>0</v>
      </c>
      <c r="AD645" s="75">
        <f t="shared" si="103"/>
        <v>127.5711729851289</v>
      </c>
      <c r="AE645" s="75">
        <f>MAX(0,(AD645-Constantes!$D$13)*(1-EXP(-Constantes!$D$23)))</f>
        <v>0.36313561727515148</v>
      </c>
      <c r="AF645" s="75">
        <f t="shared" si="104"/>
        <v>0.36313561727515148</v>
      </c>
      <c r="AG645" s="75">
        <f>0.0526*Y645*Observaciones!$F644^1.218</f>
        <v>0</v>
      </c>
      <c r="AH645" s="75">
        <f>AG645*Constantes!$E$35</f>
        <v>0</v>
      </c>
      <c r="AI645" s="75">
        <f t="shared" si="105"/>
        <v>0</v>
      </c>
      <c r="AJ645" s="15"/>
      <c r="AK645" s="74">
        <v>639</v>
      </c>
      <c r="AL645" s="140">
        <f>ETo!$I644*((1-Constantes!$F$19)*ETo!$K644+ETo!$L644)</f>
        <v>2.3327329232199121</v>
      </c>
      <c r="AM645" s="75">
        <f>MIN(AL645*Constantes!$F$17,0.8*(AV644+Observaciones!$F644-AS645-AU645-Constantes!$D$14))</f>
        <v>-9.7738917387175657E-4</v>
      </c>
      <c r="AN645" s="75">
        <f>IF(Observaciones!$F644&gt;0.05*Constantes!$F$18,((Observaciones!$F644-0.05*Constantes!$F$18)^2)/(Observaciones!$F644+0.95*Constantes!$F$18),0)</f>
        <v>0</v>
      </c>
      <c r="AO645" s="75">
        <f>(AN645*Escenarios!$F$9*10000)/1000</f>
        <v>0</v>
      </c>
      <c r="AP645" s="75">
        <f>(Observaciones!$F644*Constantes!$F$28)/1000</f>
        <v>0</v>
      </c>
      <c r="AQ645" s="75">
        <f>(AL645*Constantes!$F$28)/1000</f>
        <v>2.3327329232199121</v>
      </c>
      <c r="AR645" s="75">
        <f t="shared" si="106"/>
        <v>0</v>
      </c>
      <c r="AS645" s="75">
        <f>IF(AR645&gt;Constantes!$F$29,1000*((AR645-Constantes!$F$29)/(Escenarios!$F$9*10000)),0)</f>
        <v>0</v>
      </c>
      <c r="AT645" s="75">
        <f>AQ645*1000/Escenarios!$F$9/10000+AM645</f>
        <v>3.6880766725680674E-3</v>
      </c>
      <c r="AU645" s="75">
        <f>MAX(0,AV644+Observaciones!$F644-AS645-Constantes!$D$13)</f>
        <v>0</v>
      </c>
      <c r="AV645" s="75">
        <f>AV644+Observaciones!$F644-AS645-AT645-AU645-AW644</f>
        <v>7.4950901868600921</v>
      </c>
      <c r="AW645" s="75">
        <f>MAX(0,(AV645-Constantes!$D$14)*(1-EXP(-Constantes!$D$22)))</f>
        <v>0</v>
      </c>
      <c r="AX645" s="75">
        <f t="shared" si="107"/>
        <v>128.32385241135992</v>
      </c>
      <c r="AY645" s="75">
        <f>MAX(0,(AX645-Constantes!$D$13)*(1-EXP(-Constantes!$D$23)))</f>
        <v>0.36833475384629144</v>
      </c>
      <c r="AZ645" s="75">
        <f t="shared" si="108"/>
        <v>0.36833475384629144</v>
      </c>
      <c r="BA645" s="75">
        <f>0.0526*AS645*Observaciones!$F644^1.218</f>
        <v>0</v>
      </c>
      <c r="BB645" s="75">
        <f>BA645*Constantes!$F$35</f>
        <v>0</v>
      </c>
      <c r="BC645" s="75">
        <f t="shared" si="109"/>
        <v>0</v>
      </c>
      <c r="BD645" s="15"/>
      <c r="BE645" s="74">
        <v>639</v>
      </c>
      <c r="BF645" s="75">
        <f>0.0526*Observaciones!$F644^2.218</f>
        <v>0</v>
      </c>
      <c r="BG645" s="75">
        <f>IF(Observaciones!$F644&gt;0.05*$BK$7,((Observaciones!$F644-0.05*$BK$7)^2)/(Observaciones!$F644+0.95*$BK$7),0)</f>
        <v>0</v>
      </c>
      <c r="BH645" s="75">
        <f>0.0526*BG645*Observaciones!$F644^1.218</f>
        <v>0</v>
      </c>
      <c r="BI645" s="28"/>
      <c r="BJ645" s="28"/>
      <c r="BK645" s="103"/>
      <c r="BL645" s="38"/>
    </row>
    <row r="646" spans="2:64" s="2" customFormat="1">
      <c r="B646" s="37"/>
      <c r="C646" s="74">
        <v>640</v>
      </c>
      <c r="D646" s="140">
        <f>ETo!$I645*((1-Constantes!$D$19)*ETo!$K645+ETo!$L645)</f>
        <v>2.4528720402620525</v>
      </c>
      <c r="E646" s="75">
        <f>MIN(D646*Constantes!$D$17,0.8*(H645+Observaciones!$F645-F646-G646-Constantes!$D$14))</f>
        <v>5.7547146907523941E-4</v>
      </c>
      <c r="F646" s="75">
        <f>IF(Observaciones!$F645&gt;0.05*Constantes!$D$18,((Observaciones!$F645-0.05*Constantes!$D$18)^2)/(Observaciones!$F645+0.95*Constantes!$D$18),0)</f>
        <v>0</v>
      </c>
      <c r="G646" s="75">
        <f>MAX(0,H645+Observaciones!$F645-F646-Constantes!$D$13)</f>
        <v>0</v>
      </c>
      <c r="H646" s="75">
        <f>H645+Observaciones!$F645-F646-E646-G646-I645</f>
        <v>7.5001339645100558</v>
      </c>
      <c r="I646" s="75">
        <f>MAX(0,(H646-Constantes!$D$14)*(1-EXP(-Constantes!$D$22)))</f>
        <v>1.8443289973400256E-6</v>
      </c>
      <c r="J646" s="75">
        <f t="shared" si="110"/>
        <v>123.93580090526393</v>
      </c>
      <c r="K646" s="75">
        <f>MAX(0,(J646-Constantes!$D$13)*(1-EXP(-Constantes!$D$23)))</f>
        <v>0.33802426804541202</v>
      </c>
      <c r="L646" s="75">
        <f t="shared" si="111"/>
        <v>0.33802611237440938</v>
      </c>
      <c r="M646" s="75">
        <f>0.0526*F646*Observaciones!$F645^1.218</f>
        <v>0</v>
      </c>
      <c r="N646" s="75">
        <f>M646*Constantes!$D$35</f>
        <v>0</v>
      </c>
      <c r="O646" s="75">
        <f t="shared" si="112"/>
        <v>0</v>
      </c>
      <c r="P646" s="15"/>
      <c r="Q646" s="74">
        <v>640</v>
      </c>
      <c r="R646" s="140">
        <f>ETo!$I645*((1-Constantes!$E$19)*ETo!$K645+ETo!$L645)</f>
        <v>2.4528720402620525</v>
      </c>
      <c r="S646" s="75">
        <f>MIN(R646*Constantes!$E$17,0.8*(AB645+Observaciones!$F645-Y646-AA646-Constantes!$D$14))</f>
        <v>-1.8564699313571964E-2</v>
      </c>
      <c r="T646" s="75">
        <f>IF(Observaciones!$F645&gt;0.05*Constantes!$E$18,((Observaciones!$F645-0.05*Constantes!$E$18)^2)/(Observaciones!$F645+0.95*Constantes!$E$18),0)</f>
        <v>0</v>
      </c>
      <c r="U646" s="75">
        <f>(T646*Escenarios!$E$9*10000)/1000</f>
        <v>0</v>
      </c>
      <c r="V646" s="75">
        <f>(Observaciones!$F645*Constantes!$E$28)/1000</f>
        <v>0</v>
      </c>
      <c r="W646" s="75">
        <f>(R646*Constantes!$E$28)/1000</f>
        <v>9.8114881610482101</v>
      </c>
      <c r="X646" s="75">
        <f t="shared" si="102"/>
        <v>0</v>
      </c>
      <c r="Y646" s="75">
        <f>IF(X646&gt;Constantes!$E$29,1000*((X646-Constantes!$E$29)/(Escenarios!$E$9*10000)),0)</f>
        <v>0</v>
      </c>
      <c r="Z646" s="75">
        <f>W646*1000/Escenarios!$E$9/10000+S646</f>
        <v>1.0582770085244553E-3</v>
      </c>
      <c r="AA646" s="75">
        <f>MAX(0,AB645+Observaciones!$F645-Y646-Constantes!$D$13)</f>
        <v>0</v>
      </c>
      <c r="AB646" s="75">
        <f>AB645+Observaciones!$F645-Y646-Z646-AA646-AC645</f>
        <v>7.4757358488495109</v>
      </c>
      <c r="AC646" s="75">
        <f>MAX(0,(AB646-Constantes!$D$14)*(1-EXP(-Constantes!$D$22)))</f>
        <v>0</v>
      </c>
      <c r="AD646" s="75">
        <f t="shared" si="103"/>
        <v>127.20803736785375</v>
      </c>
      <c r="AE646" s="75">
        <f>MAX(0,(AD646-Constantes!$D$13)*(1-EXP(-Constantes!$D$23)))</f>
        <v>0.36062725634184861</v>
      </c>
      <c r="AF646" s="75">
        <f t="shared" si="104"/>
        <v>0.36062725634184861</v>
      </c>
      <c r="AG646" s="75">
        <f>0.0526*Y646*Observaciones!$F645^1.218</f>
        <v>0</v>
      </c>
      <c r="AH646" s="75">
        <f>AG646*Constantes!$E$35</f>
        <v>0</v>
      </c>
      <c r="AI646" s="75">
        <f t="shared" si="105"/>
        <v>0</v>
      </c>
      <c r="AJ646" s="15"/>
      <c r="AK646" s="74">
        <v>640</v>
      </c>
      <c r="AL646" s="140">
        <f>ETo!$I645*((1-Constantes!$F$19)*ETo!$K645+ETo!$L645)</f>
        <v>2.3965902032827429</v>
      </c>
      <c r="AM646" s="75">
        <f>MIN(AL646*Constantes!$F$17,0.8*(AV645+Observaciones!$F645-AS646-AU646-Constantes!$D$14))</f>
        <v>-3.9278505119263235E-3</v>
      </c>
      <c r="AN646" s="75">
        <f>IF(Observaciones!$F645&gt;0.05*Constantes!$F$18,((Observaciones!$F645-0.05*Constantes!$F$18)^2)/(Observaciones!$F645+0.95*Constantes!$F$18),0)</f>
        <v>0</v>
      </c>
      <c r="AO646" s="75">
        <f>(AN646*Escenarios!$F$9*10000)/1000</f>
        <v>0</v>
      </c>
      <c r="AP646" s="75">
        <f>(Observaciones!$F645*Constantes!$F$28)/1000</f>
        <v>0</v>
      </c>
      <c r="AQ646" s="75">
        <f>(AL646*Constantes!$F$28)/1000</f>
        <v>2.3965902032827429</v>
      </c>
      <c r="AR646" s="75">
        <f t="shared" si="106"/>
        <v>0</v>
      </c>
      <c r="AS646" s="75">
        <f>IF(AR646&gt;Constantes!$F$29,1000*((AR646-Constantes!$F$29)/(Escenarios!$F$9*10000)),0)</f>
        <v>0</v>
      </c>
      <c r="AT646" s="75">
        <f>AQ646*1000/Escenarios!$F$9/10000+AM646</f>
        <v>8.6532989463916285E-4</v>
      </c>
      <c r="AU646" s="75">
        <f>MAX(0,AV645+Observaciones!$F645-AS646-Constantes!$D$13)</f>
        <v>0</v>
      </c>
      <c r="AV646" s="75">
        <f>AV645+Observaciones!$F645-AS646-AT646-AU646-AW645</f>
        <v>7.4942248569654533</v>
      </c>
      <c r="AW646" s="75">
        <f>MAX(0,(AV646-Constantes!$D$14)*(1-EXP(-Constantes!$D$22)))</f>
        <v>0</v>
      </c>
      <c r="AX646" s="75">
        <f t="shared" si="107"/>
        <v>127.95551765751362</v>
      </c>
      <c r="AY646" s="75">
        <f>MAX(0,(AX646-Constantes!$D$13)*(1-EXP(-Constantes!$D$23)))</f>
        <v>0.36579047985339991</v>
      </c>
      <c r="AZ646" s="75">
        <f t="shared" si="108"/>
        <v>0.36579047985339991</v>
      </c>
      <c r="BA646" s="75">
        <f>0.0526*AS646*Observaciones!$F645^1.218</f>
        <v>0</v>
      </c>
      <c r="BB646" s="75">
        <f>BA646*Constantes!$F$35</f>
        <v>0</v>
      </c>
      <c r="BC646" s="75">
        <f t="shared" si="109"/>
        <v>0</v>
      </c>
      <c r="BD646" s="15"/>
      <c r="BE646" s="74">
        <v>640</v>
      </c>
      <c r="BF646" s="75">
        <f>0.0526*Observaciones!$F645^2.218</f>
        <v>0</v>
      </c>
      <c r="BG646" s="75">
        <f>IF(Observaciones!$F645&gt;0.05*$BK$7,((Observaciones!$F645-0.05*$BK$7)^2)/(Observaciones!$F645+0.95*$BK$7),0)</f>
        <v>0</v>
      </c>
      <c r="BH646" s="75">
        <f>0.0526*BG646*Observaciones!$F645^1.218</f>
        <v>0</v>
      </c>
      <c r="BI646" s="28"/>
      <c r="BJ646" s="28"/>
      <c r="BK646" s="103"/>
      <c r="BL646" s="38"/>
    </row>
    <row r="647" spans="2:64" s="2" customFormat="1">
      <c r="B647" s="37"/>
      <c r="C647" s="74">
        <v>641</v>
      </c>
      <c r="D647" s="140">
        <f>ETo!$I646*((1-Constantes!$D$19)*ETo!$K646+ETo!$L646)</f>
        <v>2.436811717670015</v>
      </c>
      <c r="E647" s="75">
        <f>MIN(D647*Constantes!$D$17,0.8*(H646+Observaciones!$F646-F647-G647-Constantes!$D$14))</f>
        <v>1.0717160804460946E-4</v>
      </c>
      <c r="F647" s="75">
        <f>IF(Observaciones!$F646&gt;0.05*Constantes!$D$18,((Observaciones!$F646-0.05*Constantes!$D$18)^2)/(Observaciones!$F646+0.95*Constantes!$D$18),0)</f>
        <v>0</v>
      </c>
      <c r="G647" s="75">
        <f>MAX(0,H646+Observaciones!$F646-F647-Constantes!$D$13)</f>
        <v>0</v>
      </c>
      <c r="H647" s="75">
        <f>H646+Observaciones!$F646-F647-E647-G647-I646</f>
        <v>7.5000249485730137</v>
      </c>
      <c r="I647" s="75">
        <f>MAX(0,(H647-Constantes!$D$14)*(1-EXP(-Constantes!$D$22)))</f>
        <v>3.4347437714884136E-7</v>
      </c>
      <c r="J647" s="75">
        <f t="shared" si="110"/>
        <v>123.59777663721852</v>
      </c>
      <c r="K647" s="75">
        <f>MAX(0,(J647-Constantes!$D$13)*(1-EXP(-Constantes!$D$23)))</f>
        <v>0.33568936387149573</v>
      </c>
      <c r="L647" s="75">
        <f t="shared" si="111"/>
        <v>0.33568970734587289</v>
      </c>
      <c r="M647" s="75">
        <f>0.0526*F647*Observaciones!$F646^1.218</f>
        <v>0</v>
      </c>
      <c r="N647" s="75">
        <f>M647*Constantes!$D$35</f>
        <v>0</v>
      </c>
      <c r="O647" s="75">
        <f t="shared" si="112"/>
        <v>0</v>
      </c>
      <c r="P647" s="15"/>
      <c r="Q647" s="74">
        <v>641</v>
      </c>
      <c r="R647" s="140">
        <f>ETo!$I646*((1-Constantes!$E$19)*ETo!$K646+ETo!$L646)</f>
        <v>2.436811717670015</v>
      </c>
      <c r="S647" s="75">
        <f>MIN(R647*Constantes!$E$17,0.8*(AB646+Observaciones!$F646-Y647-AA647-Constantes!$D$14))</f>
        <v>-1.9411320920391262E-2</v>
      </c>
      <c r="T647" s="75">
        <f>IF(Observaciones!$F646&gt;0.05*Constantes!$E$18,((Observaciones!$F646-0.05*Constantes!$E$18)^2)/(Observaciones!$F646+0.95*Constantes!$E$18),0)</f>
        <v>0</v>
      </c>
      <c r="U647" s="75">
        <f>(T647*Escenarios!$E$9*10000)/1000</f>
        <v>0</v>
      </c>
      <c r="V647" s="75">
        <f>(Observaciones!$F646*Constantes!$E$28)/1000</f>
        <v>0</v>
      </c>
      <c r="W647" s="75">
        <f>(R647*Constantes!$E$28)/1000</f>
        <v>9.7472468706800601</v>
      </c>
      <c r="X647" s="75">
        <f t="shared" si="102"/>
        <v>0</v>
      </c>
      <c r="Y647" s="75">
        <f>IF(X647&gt;Constantes!$E$29,1000*((X647-Constantes!$E$29)/(Escenarios!$E$9*10000)),0)</f>
        <v>0</v>
      </c>
      <c r="Z647" s="75">
        <f>W647*1000/Escenarios!$E$9/10000+S647</f>
        <v>8.317282096885828E-5</v>
      </c>
      <c r="AA647" s="75">
        <f>MAX(0,AB646+Observaciones!$F646-Y647-Constantes!$D$13)</f>
        <v>0</v>
      </c>
      <c r="AB647" s="75">
        <f>AB646+Observaciones!$F646-Y647-Z647-AA647-AC646</f>
        <v>7.4756526760285418</v>
      </c>
      <c r="AC647" s="75">
        <f>MAX(0,(AB647-Constantes!$D$14)*(1-EXP(-Constantes!$D$22)))</f>
        <v>0</v>
      </c>
      <c r="AD647" s="75">
        <f t="shared" si="103"/>
        <v>126.84741011151191</v>
      </c>
      <c r="AE647" s="75">
        <f>MAX(0,(AD647-Constantes!$D$13)*(1-EXP(-Constantes!$D$23)))</f>
        <v>0.3581362219231381</v>
      </c>
      <c r="AF647" s="75">
        <f t="shared" si="104"/>
        <v>0.3581362219231381</v>
      </c>
      <c r="AG647" s="75">
        <f>0.0526*Y647*Observaciones!$F646^1.218</f>
        <v>0</v>
      </c>
      <c r="AH647" s="75">
        <f>AG647*Constantes!$E$35</f>
        <v>0</v>
      </c>
      <c r="AI647" s="75">
        <f t="shared" si="105"/>
        <v>0</v>
      </c>
      <c r="AJ647" s="15"/>
      <c r="AK647" s="74">
        <v>641</v>
      </c>
      <c r="AL647" s="140">
        <f>ETo!$I646*((1-Constantes!$F$19)*ETo!$K646+ETo!$L646)</f>
        <v>2.3808642285477704</v>
      </c>
      <c r="AM647" s="75">
        <f>MIN(AL647*Constantes!$F$17,0.8*(AV646+Observaciones!$F646-AS647-AU647-Constantes!$D$14))</f>
        <v>-4.6201144276373897E-3</v>
      </c>
      <c r="AN647" s="75">
        <f>IF(Observaciones!$F646&gt;0.05*Constantes!$F$18,((Observaciones!$F646-0.05*Constantes!$F$18)^2)/(Observaciones!$F646+0.95*Constantes!$F$18),0)</f>
        <v>0</v>
      </c>
      <c r="AO647" s="75">
        <f>(AN647*Escenarios!$F$9*10000)/1000</f>
        <v>0</v>
      </c>
      <c r="AP647" s="75">
        <f>(Observaciones!$F646*Constantes!$F$28)/1000</f>
        <v>0</v>
      </c>
      <c r="AQ647" s="75">
        <f>(AL647*Constantes!$F$28)/1000</f>
        <v>2.3808642285477704</v>
      </c>
      <c r="AR647" s="75">
        <f t="shared" si="106"/>
        <v>0</v>
      </c>
      <c r="AS647" s="75">
        <f>IF(AR647&gt;Constantes!$F$29,1000*((AR647-Constantes!$F$29)/(Escenarios!$F$9*10000)),0)</f>
        <v>0</v>
      </c>
      <c r="AT647" s="75">
        <f>AQ647*1000/Escenarios!$F$9/10000+AM647</f>
        <v>1.4161402945815117E-4</v>
      </c>
      <c r="AU647" s="75">
        <f>MAX(0,AV646+Observaciones!$F646-AS647-Constantes!$D$13)</f>
        <v>0</v>
      </c>
      <c r="AV647" s="75">
        <f>AV646+Observaciones!$F646-AS647-AT647-AU647-AW646</f>
        <v>7.4940832429359947</v>
      </c>
      <c r="AW647" s="75">
        <f>MAX(0,(AV647-Constantes!$D$14)*(1-EXP(-Constantes!$D$22)))</f>
        <v>0</v>
      </c>
      <c r="AX647" s="75">
        <f t="shared" si="107"/>
        <v>127.58972717766022</v>
      </c>
      <c r="AY647" s="75">
        <f>MAX(0,(AX647-Constantes!$D$13)*(1-EXP(-Constantes!$D$23)))</f>
        <v>0.36326378044472368</v>
      </c>
      <c r="AZ647" s="75">
        <f t="shared" si="108"/>
        <v>0.36326378044472368</v>
      </c>
      <c r="BA647" s="75">
        <f>0.0526*AS647*Observaciones!$F646^1.218</f>
        <v>0</v>
      </c>
      <c r="BB647" s="75">
        <f>BA647*Constantes!$F$35</f>
        <v>0</v>
      </c>
      <c r="BC647" s="75">
        <f t="shared" si="109"/>
        <v>0</v>
      </c>
      <c r="BD647" s="15"/>
      <c r="BE647" s="74">
        <v>641</v>
      </c>
      <c r="BF647" s="75">
        <f>0.0526*Observaciones!$F646^2.218</f>
        <v>0</v>
      </c>
      <c r="BG647" s="75">
        <f>IF(Observaciones!$F646&gt;0.05*$BK$7,((Observaciones!$F646-0.05*$BK$7)^2)/(Observaciones!$F646+0.95*$BK$7),0)</f>
        <v>0</v>
      </c>
      <c r="BH647" s="75">
        <f>0.0526*BG647*Observaciones!$F646^1.218</f>
        <v>0</v>
      </c>
      <c r="BI647" s="28"/>
      <c r="BJ647" s="28"/>
      <c r="BK647" s="103"/>
      <c r="BL647" s="38"/>
    </row>
    <row r="648" spans="2:64" s="2" customFormat="1">
      <c r="B648" s="37"/>
      <c r="C648" s="74">
        <v>642</v>
      </c>
      <c r="D648" s="140">
        <f>ETo!$I647*((1-Constantes!$D$19)*ETo!$K647+ETo!$L647)</f>
        <v>2.1941322443351425</v>
      </c>
      <c r="E648" s="75">
        <f>MIN(D648*Constantes!$D$17,0.8*(H647+Observaciones!$F647-F648-G648-Constantes!$D$14))</f>
        <v>1.9958858410973337E-5</v>
      </c>
      <c r="F648" s="75">
        <f>IF(Observaciones!$F647&gt;0.05*Constantes!$D$18,((Observaciones!$F647-0.05*Constantes!$D$18)^2)/(Observaciones!$F647+0.95*Constantes!$D$18),0)</f>
        <v>0</v>
      </c>
      <c r="G648" s="75">
        <f>MAX(0,H647+Observaciones!$F647-F648-Constantes!$D$13)</f>
        <v>0</v>
      </c>
      <c r="H648" s="75">
        <f>H647+Observaciones!$F647-F648-E648-G648-I647</f>
        <v>7.5000046462402254</v>
      </c>
      <c r="I648" s="75">
        <f>MAX(0,(H648-Constantes!$D$14)*(1-EXP(-Constantes!$D$22)))</f>
        <v>6.3966162178579636E-8</v>
      </c>
      <c r="J648" s="75">
        <f t="shared" si="110"/>
        <v>123.26208727334702</v>
      </c>
      <c r="K648" s="75">
        <f>MAX(0,(J648-Constantes!$D$13)*(1-EXP(-Constantes!$D$23)))</f>
        <v>0.33337058805881487</v>
      </c>
      <c r="L648" s="75">
        <f t="shared" si="111"/>
        <v>0.33337065202497707</v>
      </c>
      <c r="M648" s="75">
        <f>0.0526*F648*Observaciones!$F647^1.218</f>
        <v>0</v>
      </c>
      <c r="N648" s="75">
        <f>M648*Constantes!$D$35</f>
        <v>0</v>
      </c>
      <c r="O648" s="75">
        <f t="shared" si="112"/>
        <v>0</v>
      </c>
      <c r="P648" s="15"/>
      <c r="Q648" s="74">
        <v>642</v>
      </c>
      <c r="R648" s="140">
        <f>ETo!$I647*((1-Constantes!$E$19)*ETo!$K647+ETo!$L647)</f>
        <v>2.1941322443351425</v>
      </c>
      <c r="S648" s="75">
        <f>MIN(R648*Constantes!$E$17,0.8*(AB647+Observaciones!$F647-Y648-AA648-Constantes!$D$14))</f>
        <v>-1.947785917716658E-2</v>
      </c>
      <c r="T648" s="75">
        <f>IF(Observaciones!$F647&gt;0.05*Constantes!$E$18,((Observaciones!$F647-0.05*Constantes!$E$18)^2)/(Observaciones!$F647+0.95*Constantes!$E$18),0)</f>
        <v>0</v>
      </c>
      <c r="U648" s="75">
        <f>(T648*Escenarios!$E$9*10000)/1000</f>
        <v>0</v>
      </c>
      <c r="V648" s="75">
        <f>(Observaciones!$F647*Constantes!$E$28)/1000</f>
        <v>0</v>
      </c>
      <c r="W648" s="75">
        <f>(R648*Constantes!$E$28)/1000</f>
        <v>8.7765289773405701</v>
      </c>
      <c r="X648" s="75">
        <f t="shared" ref="X648:X711" si="113">MAX(0,U648+V648-W648)</f>
        <v>0</v>
      </c>
      <c r="Y648" s="75">
        <f>IF(X648&gt;Constantes!$E$29,1000*((X648-Constantes!$E$29)/(Escenarios!$E$9*10000)),0)</f>
        <v>0</v>
      </c>
      <c r="Z648" s="75">
        <f>W648*1000/Escenarios!$E$9/10000+S648</f>
        <v>-1.9248012224854401E-3</v>
      </c>
      <c r="AA648" s="75">
        <f>MAX(0,AB647+Observaciones!$F647-Y648-Constantes!$D$13)</f>
        <v>0</v>
      </c>
      <c r="AB648" s="75">
        <f>AB647+Observaciones!$F647-Y648-Z648-AA648-AC647</f>
        <v>7.4775774772510273</v>
      </c>
      <c r="AC648" s="75">
        <f>MAX(0,(AB648-Constantes!$D$14)*(1-EXP(-Constantes!$D$22)))</f>
        <v>0</v>
      </c>
      <c r="AD648" s="75">
        <f t="shared" ref="AD648:AD711" si="114">AD647+AA648-AE647</f>
        <v>126.48927388958877</v>
      </c>
      <c r="AE648" s="75">
        <f>MAX(0,(AD648-Constantes!$D$13)*(1-EXP(-Constantes!$D$23)))</f>
        <v>0.35566239433604135</v>
      </c>
      <c r="AF648" s="75">
        <f t="shared" ref="AF648:AF711" si="115">Y648+AC648+AE648</f>
        <v>0.35566239433604135</v>
      </c>
      <c r="AG648" s="75">
        <f>0.0526*Y648*Observaciones!$F647^1.218</f>
        <v>0</v>
      </c>
      <c r="AH648" s="75">
        <f>AG648*Constantes!$E$35</f>
        <v>0</v>
      </c>
      <c r="AI648" s="75">
        <f t="shared" ref="AI648:AI711" si="116">AH648*1000000/(AF648/1000*10000)</f>
        <v>0</v>
      </c>
      <c r="AJ648" s="15"/>
      <c r="AK648" s="74">
        <v>642</v>
      </c>
      <c r="AL648" s="140">
        <f>ETo!$I647*((1-Constantes!$F$19)*ETo!$K647+ETo!$L647)</f>
        <v>2.1433090351293256</v>
      </c>
      <c r="AM648" s="75">
        <f>MIN(AL648*Constantes!$F$17,0.8*(AV647+Observaciones!$F647-AS648-AU648-Constantes!$D$14))</f>
        <v>-4.7334056512042368E-3</v>
      </c>
      <c r="AN648" s="75">
        <f>IF(Observaciones!$F647&gt;0.05*Constantes!$F$18,((Observaciones!$F647-0.05*Constantes!$F$18)^2)/(Observaciones!$F647+0.95*Constantes!$F$18),0)</f>
        <v>0</v>
      </c>
      <c r="AO648" s="75">
        <f>(AN648*Escenarios!$F$9*10000)/1000</f>
        <v>0</v>
      </c>
      <c r="AP648" s="75">
        <f>(Observaciones!$F647*Constantes!$F$28)/1000</f>
        <v>0</v>
      </c>
      <c r="AQ648" s="75">
        <f>(AL648*Constantes!$F$28)/1000</f>
        <v>2.1433090351293256</v>
      </c>
      <c r="AR648" s="75">
        <f t="shared" ref="AR648:AR711" si="117">MAX(0,AO648+AP648-AQ648)</f>
        <v>0</v>
      </c>
      <c r="AS648" s="75">
        <f>IF(AR648&gt;Constantes!$F$29,1000*((AR648-Constantes!$F$29)/(Escenarios!$F$9*10000)),0)</f>
        <v>0</v>
      </c>
      <c r="AT648" s="75">
        <f>AQ648*1000/Escenarios!$F$9/10000+AM648</f>
        <v>-4.4678758094558648E-4</v>
      </c>
      <c r="AU648" s="75">
        <f>MAX(0,AV647+Observaciones!$F647-AS648-Constantes!$D$13)</f>
        <v>0</v>
      </c>
      <c r="AV648" s="75">
        <f>AV647+Observaciones!$F647-AS648-AT648-AU648-AW647</f>
        <v>7.4945300305169402</v>
      </c>
      <c r="AW648" s="75">
        <f>MAX(0,(AV648-Constantes!$D$14)*(1-EXP(-Constantes!$D$22)))</f>
        <v>0</v>
      </c>
      <c r="AX648" s="75">
        <f t="shared" ref="AX648:AX711" si="118">AX647+AU648-AY647</f>
        <v>127.2264633972155</v>
      </c>
      <c r="AY648" s="75">
        <f>MAX(0,(AX648-Constantes!$D$13)*(1-EXP(-Constantes!$D$23)))</f>
        <v>0.36075453422374221</v>
      </c>
      <c r="AZ648" s="75">
        <f t="shared" ref="AZ648:AZ711" si="119">AS648+AW648+AY648</f>
        <v>0.36075453422374221</v>
      </c>
      <c r="BA648" s="75">
        <f>0.0526*AS648*Observaciones!$F647^1.218</f>
        <v>0</v>
      </c>
      <c r="BB648" s="75">
        <f>BA648*Constantes!$F$35</f>
        <v>0</v>
      </c>
      <c r="BC648" s="75">
        <f t="shared" ref="BC648:BC711" si="120">BB648*1000000/(AZ648/1000*10000)</f>
        <v>0</v>
      </c>
      <c r="BD648" s="15"/>
      <c r="BE648" s="74">
        <v>642</v>
      </c>
      <c r="BF648" s="75">
        <f>0.0526*Observaciones!$F647^2.218</f>
        <v>0</v>
      </c>
      <c r="BG648" s="75">
        <f>IF(Observaciones!$F647&gt;0.05*$BK$7,((Observaciones!$F647-0.05*$BK$7)^2)/(Observaciones!$F647+0.95*$BK$7),0)</f>
        <v>0</v>
      </c>
      <c r="BH648" s="75">
        <f>0.0526*BG648*Observaciones!$F647^1.218</f>
        <v>0</v>
      </c>
      <c r="BI648" s="28"/>
      <c r="BJ648" s="28"/>
      <c r="BK648" s="103"/>
      <c r="BL648" s="38"/>
    </row>
    <row r="649" spans="2:64" s="2" customFormat="1">
      <c r="B649" s="37"/>
      <c r="C649" s="74">
        <v>643</v>
      </c>
      <c r="D649" s="140">
        <f>ETo!$I648*((1-Constantes!$D$19)*ETo!$K648+ETo!$L648)</f>
        <v>2.4728032584380832</v>
      </c>
      <c r="E649" s="75">
        <f>MIN(D649*Constantes!$D$17,0.8*(H648+Observaciones!$F648-F649-G649-Constantes!$D$14))</f>
        <v>3.7169921803581477E-6</v>
      </c>
      <c r="F649" s="75">
        <f>IF(Observaciones!$F648&gt;0.05*Constantes!$D$18,((Observaciones!$F648-0.05*Constantes!$D$18)^2)/(Observaciones!$F648+0.95*Constantes!$D$18),0)</f>
        <v>0</v>
      </c>
      <c r="G649" s="75">
        <f>MAX(0,H648+Observaciones!$F648-F649-Constantes!$D$13)</f>
        <v>0</v>
      </c>
      <c r="H649" s="75">
        <f>H648+Observaciones!$F648-F649-E649-G649-I648</f>
        <v>7.5000008652818826</v>
      </c>
      <c r="I649" s="75">
        <f>MAX(0,(H649-Constantes!$D$14)*(1-EXP(-Constantes!$D$22)))</f>
        <v>1.1912591374150544E-8</v>
      </c>
      <c r="J649" s="75">
        <f t="shared" si="110"/>
        <v>122.92871668528821</v>
      </c>
      <c r="K649" s="75">
        <f>MAX(0,(J649-Constantes!$D$13)*(1-EXP(-Constantes!$D$23)))</f>
        <v>0.3310678292006406</v>
      </c>
      <c r="L649" s="75">
        <f t="shared" si="111"/>
        <v>0.33106784111323195</v>
      </c>
      <c r="M649" s="75">
        <f>0.0526*F649*Observaciones!$F648^1.218</f>
        <v>0</v>
      </c>
      <c r="N649" s="75">
        <f>M649*Constantes!$D$35</f>
        <v>0</v>
      </c>
      <c r="O649" s="75">
        <f t="shared" si="112"/>
        <v>0</v>
      </c>
      <c r="P649" s="15"/>
      <c r="Q649" s="74">
        <v>643</v>
      </c>
      <c r="R649" s="140">
        <f>ETo!$I648*((1-Constantes!$E$19)*ETo!$K648+ETo!$L648)</f>
        <v>2.4728032584380832</v>
      </c>
      <c r="S649" s="75">
        <f>MIN(R649*Constantes!$E$17,0.8*(AB648+Observaciones!$F648-Y649-AA649-Constantes!$D$14))</f>
        <v>-1.7938018199178174E-2</v>
      </c>
      <c r="T649" s="75">
        <f>IF(Observaciones!$F648&gt;0.05*Constantes!$E$18,((Observaciones!$F648-0.05*Constantes!$E$18)^2)/(Observaciones!$F648+0.95*Constantes!$E$18),0)</f>
        <v>0</v>
      </c>
      <c r="U649" s="75">
        <f>(T649*Escenarios!$E$9*10000)/1000</f>
        <v>0</v>
      </c>
      <c r="V649" s="75">
        <f>(Observaciones!$F648*Constantes!$E$28)/1000</f>
        <v>0</v>
      </c>
      <c r="W649" s="75">
        <f>(R649*Constantes!$E$28)/1000</f>
        <v>9.891213033752333</v>
      </c>
      <c r="X649" s="75">
        <f t="shared" si="113"/>
        <v>0</v>
      </c>
      <c r="Y649" s="75">
        <f>IF(X649&gt;Constantes!$E$29,1000*((X649-Constantes!$E$29)/(Escenarios!$E$9*10000)),0)</f>
        <v>0</v>
      </c>
      <c r="Z649" s="75">
        <f>W649*1000/Escenarios!$E$9/10000+S649</f>
        <v>1.8444078683264899E-3</v>
      </c>
      <c r="AA649" s="75">
        <f>MAX(0,AB648+Observaciones!$F648-Y649-Constantes!$D$13)</f>
        <v>0</v>
      </c>
      <c r="AB649" s="75">
        <f>AB648+Observaciones!$F648-Y649-Z649-AA649-AC648</f>
        <v>7.4757330693827004</v>
      </c>
      <c r="AC649" s="75">
        <f>MAX(0,(AB649-Constantes!$D$14)*(1-EXP(-Constantes!$D$22)))</f>
        <v>0</v>
      </c>
      <c r="AD649" s="75">
        <f t="shared" si="114"/>
        <v>126.13361149525274</v>
      </c>
      <c r="AE649" s="75">
        <f>MAX(0,(AD649-Constantes!$D$13)*(1-EXP(-Constantes!$D$23)))</f>
        <v>0.35320565472429044</v>
      </c>
      <c r="AF649" s="75">
        <f t="shared" si="115"/>
        <v>0.35320565472429044</v>
      </c>
      <c r="AG649" s="75">
        <f>0.0526*Y649*Observaciones!$F648^1.218</f>
        <v>0</v>
      </c>
      <c r="AH649" s="75">
        <f>AG649*Constantes!$E$35</f>
        <v>0</v>
      </c>
      <c r="AI649" s="75">
        <f t="shared" si="116"/>
        <v>0</v>
      </c>
      <c r="AJ649" s="15"/>
      <c r="AK649" s="74">
        <v>643</v>
      </c>
      <c r="AL649" s="140">
        <f>ETo!$I648*((1-Constantes!$F$19)*ETo!$K648+ETo!$L648)</f>
        <v>2.4161900235318563</v>
      </c>
      <c r="AM649" s="75">
        <f>MIN(AL649*Constantes!$F$17,0.8*(AV648+Observaciones!$F648-AS649-AU649-Constantes!$D$14))</f>
        <v>-4.3759755864478224E-3</v>
      </c>
      <c r="AN649" s="75">
        <f>IF(Observaciones!$F648&gt;0.05*Constantes!$F$18,((Observaciones!$F648-0.05*Constantes!$F$18)^2)/(Observaciones!$F648+0.95*Constantes!$F$18),0)</f>
        <v>0</v>
      </c>
      <c r="AO649" s="75">
        <f>(AN649*Escenarios!$F$9*10000)/1000</f>
        <v>0</v>
      </c>
      <c r="AP649" s="75">
        <f>(Observaciones!$F648*Constantes!$F$28)/1000</f>
        <v>0</v>
      </c>
      <c r="AQ649" s="75">
        <f>(AL649*Constantes!$F$28)/1000</f>
        <v>2.4161900235318563</v>
      </c>
      <c r="AR649" s="75">
        <f t="shared" si="117"/>
        <v>0</v>
      </c>
      <c r="AS649" s="75">
        <f>IF(AR649&gt;Constantes!$F$29,1000*((AR649-Constantes!$F$29)/(Escenarios!$F$9*10000)),0)</f>
        <v>0</v>
      </c>
      <c r="AT649" s="75">
        <f>AQ649*1000/Escenarios!$F$9/10000+AM649</f>
        <v>4.5640446061588971E-4</v>
      </c>
      <c r="AU649" s="75">
        <f>MAX(0,AV648+Observaciones!$F648-AS649-Constantes!$D$13)</f>
        <v>0</v>
      </c>
      <c r="AV649" s="75">
        <f>AV648+Observaciones!$F648-AS649-AT649-AU649-AW648</f>
        <v>7.4940736260563243</v>
      </c>
      <c r="AW649" s="75">
        <f>MAX(0,(AV649-Constantes!$D$14)*(1-EXP(-Constantes!$D$22)))</f>
        <v>0</v>
      </c>
      <c r="AX649" s="75">
        <f t="shared" si="118"/>
        <v>126.86570886299175</v>
      </c>
      <c r="AY649" s="75">
        <f>MAX(0,(AX649-Constantes!$D$13)*(1-EXP(-Constantes!$D$23)))</f>
        <v>0.35826262063248171</v>
      </c>
      <c r="AZ649" s="75">
        <f t="shared" si="119"/>
        <v>0.35826262063248171</v>
      </c>
      <c r="BA649" s="75">
        <f>0.0526*AS649*Observaciones!$F648^1.218</f>
        <v>0</v>
      </c>
      <c r="BB649" s="75">
        <f>BA649*Constantes!$F$35</f>
        <v>0</v>
      </c>
      <c r="BC649" s="75">
        <f t="shared" si="120"/>
        <v>0</v>
      </c>
      <c r="BD649" s="15"/>
      <c r="BE649" s="74">
        <v>643</v>
      </c>
      <c r="BF649" s="75">
        <f>0.0526*Observaciones!$F648^2.218</f>
        <v>0</v>
      </c>
      <c r="BG649" s="75">
        <f>IF(Observaciones!$F648&gt;0.05*$BK$7,((Observaciones!$F648-0.05*$BK$7)^2)/(Observaciones!$F648+0.95*$BK$7),0)</f>
        <v>0</v>
      </c>
      <c r="BH649" s="75">
        <f>0.0526*BG649*Observaciones!$F648^1.218</f>
        <v>0</v>
      </c>
      <c r="BI649" s="28"/>
      <c r="BJ649" s="28"/>
      <c r="BK649" s="103"/>
      <c r="BL649" s="38"/>
    </row>
    <row r="650" spans="2:64" s="2" customFormat="1">
      <c r="B650" s="37"/>
      <c r="C650" s="74">
        <v>644</v>
      </c>
      <c r="D650" s="140">
        <f>ETo!$I649*((1-Constantes!$D$19)*ETo!$K649+ETo!$L649)</f>
        <v>2.4279537398268318</v>
      </c>
      <c r="E650" s="75">
        <f>MIN(D650*Constantes!$D$17,0.8*(H649+Observaciones!$F649-F650-G650-Constantes!$D$14))</f>
        <v>6.9222550607150885E-7</v>
      </c>
      <c r="F650" s="75">
        <f>IF(Observaciones!$F649&gt;0.05*Constantes!$D$18,((Observaciones!$F649-0.05*Constantes!$D$18)^2)/(Observaciones!$F649+0.95*Constantes!$D$18),0)</f>
        <v>0</v>
      </c>
      <c r="G650" s="75">
        <f>MAX(0,H649+Observaciones!$F649-F650-Constantes!$D$13)</f>
        <v>0</v>
      </c>
      <c r="H650" s="75">
        <f>H649+Observaciones!$F649-F650-E650-G650-I649</f>
        <v>7.5000001611437845</v>
      </c>
      <c r="I650" s="75">
        <f>MAX(0,(H650-Constantes!$D$14)*(1-EXP(-Constantes!$D$22)))</f>
        <v>2.2185141007979659E-9</v>
      </c>
      <c r="J650" s="75">
        <f t="shared" si="110"/>
        <v>122.59764885608757</v>
      </c>
      <c r="K650" s="75">
        <f>MAX(0,(J650-Constantes!$D$13)*(1-EXP(-Constantes!$D$23)))</f>
        <v>0.32878097665978662</v>
      </c>
      <c r="L650" s="75">
        <f t="shared" si="111"/>
        <v>0.32878097887830071</v>
      </c>
      <c r="M650" s="75">
        <f>0.0526*F650*Observaciones!$F649^1.218</f>
        <v>0</v>
      </c>
      <c r="N650" s="75">
        <f>M650*Constantes!$D$35</f>
        <v>0</v>
      </c>
      <c r="O650" s="75">
        <f t="shared" si="112"/>
        <v>0</v>
      </c>
      <c r="P650" s="15"/>
      <c r="Q650" s="74">
        <v>644</v>
      </c>
      <c r="R650" s="140">
        <f>ETo!$I649*((1-Constantes!$E$19)*ETo!$K649+ETo!$L649)</f>
        <v>2.4279537398268318</v>
      </c>
      <c r="S650" s="75">
        <f>MIN(R650*Constantes!$E$17,0.8*(AB649+Observaciones!$F649-Y650-AA650-Constantes!$D$14))</f>
        <v>-1.9413544493839655E-2</v>
      </c>
      <c r="T650" s="75">
        <f>IF(Observaciones!$F649&gt;0.05*Constantes!$E$18,((Observaciones!$F649-0.05*Constantes!$E$18)^2)/(Observaciones!$F649+0.95*Constantes!$E$18),0)</f>
        <v>0</v>
      </c>
      <c r="U650" s="75">
        <f>(T650*Escenarios!$E$9*10000)/1000</f>
        <v>0</v>
      </c>
      <c r="V650" s="75">
        <f>(Observaciones!$F649*Constantes!$E$28)/1000</f>
        <v>0</v>
      </c>
      <c r="W650" s="75">
        <f>(R650*Constantes!$E$28)/1000</f>
        <v>9.7118149593073273</v>
      </c>
      <c r="X650" s="75">
        <f t="shared" si="113"/>
        <v>0</v>
      </c>
      <c r="Y650" s="75">
        <f>IF(X650&gt;Constantes!$E$29,1000*((X650-Constantes!$E$29)/(Escenarios!$E$9*10000)),0)</f>
        <v>0</v>
      </c>
      <c r="Z650" s="75">
        <f>W650*1000/Escenarios!$E$9/10000+S650</f>
        <v>1.0085424774999852E-5</v>
      </c>
      <c r="AA650" s="75">
        <f>MAX(0,AB649+Observaciones!$F649-Y650-Constantes!$D$13)</f>
        <v>0</v>
      </c>
      <c r="AB650" s="75">
        <f>AB649+Observaciones!$F649-Y650-Z650-AA650-AC649</f>
        <v>7.4757229839579251</v>
      </c>
      <c r="AC650" s="75">
        <f>MAX(0,(AB650-Constantes!$D$14)*(1-EXP(-Constantes!$D$22)))</f>
        <v>0</v>
      </c>
      <c r="AD650" s="75">
        <f t="shared" si="114"/>
        <v>125.78040584052845</v>
      </c>
      <c r="AE650" s="75">
        <f>MAX(0,(AD650-Constantes!$D$13)*(1-EXP(-Constantes!$D$23)))</f>
        <v>0.35076588505261769</v>
      </c>
      <c r="AF650" s="75">
        <f t="shared" si="115"/>
        <v>0.35076588505261769</v>
      </c>
      <c r="AG650" s="75">
        <f>0.0526*Y650*Observaciones!$F649^1.218</f>
        <v>0</v>
      </c>
      <c r="AH650" s="75">
        <f>AG650*Constantes!$E$35</f>
        <v>0</v>
      </c>
      <c r="AI650" s="75">
        <f t="shared" si="116"/>
        <v>0</v>
      </c>
      <c r="AJ650" s="15"/>
      <c r="AK650" s="74">
        <v>644</v>
      </c>
      <c r="AL650" s="140">
        <f>ETo!$I649*((1-Constantes!$F$19)*ETo!$K649+ETo!$L649)</f>
        <v>2.3722436334368942</v>
      </c>
      <c r="AM650" s="75">
        <f>MIN(AL650*Constantes!$F$17,0.8*(AV649+Observaciones!$F649-AS650-AU650-Constantes!$D$14))</f>
        <v>-4.7410991549405425E-3</v>
      </c>
      <c r="AN650" s="75">
        <f>IF(Observaciones!$F649&gt;0.05*Constantes!$F$18,((Observaciones!$F649-0.05*Constantes!$F$18)^2)/(Observaciones!$F649+0.95*Constantes!$F$18),0)</f>
        <v>0</v>
      </c>
      <c r="AO650" s="75">
        <f>(AN650*Escenarios!$F$9*10000)/1000</f>
        <v>0</v>
      </c>
      <c r="AP650" s="75">
        <f>(Observaciones!$F649*Constantes!$F$28)/1000</f>
        <v>0</v>
      </c>
      <c r="AQ650" s="75">
        <f>(AL650*Constantes!$F$28)/1000</f>
        <v>2.3722436334368942</v>
      </c>
      <c r="AR650" s="75">
        <f t="shared" si="117"/>
        <v>0</v>
      </c>
      <c r="AS650" s="75">
        <f>IF(AR650&gt;Constantes!$F$29,1000*((AR650-Constantes!$F$29)/(Escenarios!$F$9*10000)),0)</f>
        <v>0</v>
      </c>
      <c r="AT650" s="75">
        <f>AQ650*1000/Escenarios!$F$9/10000+AM650</f>
        <v>3.3881119332456605E-6</v>
      </c>
      <c r="AU650" s="75">
        <f>MAX(0,AV649+Observaciones!$F649-AS650-Constantes!$D$13)</f>
        <v>0</v>
      </c>
      <c r="AV650" s="75">
        <f>AV649+Observaciones!$F649-AS650-AT650-AU650-AW649</f>
        <v>7.4940702379443911</v>
      </c>
      <c r="AW650" s="75">
        <f>MAX(0,(AV650-Constantes!$D$14)*(1-EXP(-Constantes!$D$22)))</f>
        <v>0</v>
      </c>
      <c r="AX650" s="75">
        <f t="shared" si="118"/>
        <v>126.50744624235926</v>
      </c>
      <c r="AY650" s="75">
        <f>MAX(0,(AX650-Constantes!$D$13)*(1-EXP(-Constantes!$D$23)))</f>
        <v>0.35578791994572334</v>
      </c>
      <c r="AZ650" s="75">
        <f t="shared" si="119"/>
        <v>0.35578791994572334</v>
      </c>
      <c r="BA650" s="75">
        <f>0.0526*AS650*Observaciones!$F649^1.218</f>
        <v>0</v>
      </c>
      <c r="BB650" s="75">
        <f>BA650*Constantes!$F$35</f>
        <v>0</v>
      </c>
      <c r="BC650" s="75">
        <f t="shared" si="120"/>
        <v>0</v>
      </c>
      <c r="BD650" s="15"/>
      <c r="BE650" s="74">
        <v>644</v>
      </c>
      <c r="BF650" s="75">
        <f>0.0526*Observaciones!$F649^2.218</f>
        <v>0</v>
      </c>
      <c r="BG650" s="75">
        <f>IF(Observaciones!$F649&gt;0.05*$BK$7,((Observaciones!$F649-0.05*$BK$7)^2)/(Observaciones!$F649+0.95*$BK$7),0)</f>
        <v>0</v>
      </c>
      <c r="BH650" s="75">
        <f>0.0526*BG650*Observaciones!$F649^1.218</f>
        <v>0</v>
      </c>
      <c r="BI650" s="28"/>
      <c r="BJ650" s="28"/>
      <c r="BK650" s="103"/>
      <c r="BL650" s="38"/>
    </row>
    <row r="651" spans="2:64" s="2" customFormat="1">
      <c r="B651" s="37"/>
      <c r="C651" s="74">
        <v>645</v>
      </c>
      <c r="D651" s="140">
        <f>ETo!$I650*((1-Constantes!$D$19)*ETo!$K650+ETo!$L650)</f>
        <v>2.3930035597002064</v>
      </c>
      <c r="E651" s="75">
        <f>MIN(D651*Constantes!$D$17,0.8*(H650+Observaciones!$F650-F651-G651-Constantes!$D$14))</f>
        <v>1.2891502763068274E-7</v>
      </c>
      <c r="F651" s="75">
        <f>IF(Observaciones!$F650&gt;0.05*Constantes!$D$18,((Observaciones!$F650-0.05*Constantes!$D$18)^2)/(Observaciones!$F650+0.95*Constantes!$D$18),0)</f>
        <v>0</v>
      </c>
      <c r="G651" s="75">
        <f>MAX(0,H650+Observaciones!$F650-F651-Constantes!$D$13)</f>
        <v>0</v>
      </c>
      <c r="H651" s="75">
        <f>H650+Observaciones!$F650-F651-E651-G651-I650</f>
        <v>7.5000000300102423</v>
      </c>
      <c r="I651" s="75">
        <f>MAX(0,(H651-Constantes!$D$14)*(1-EXP(-Constantes!$D$22)))</f>
        <v>4.1315987384900259E-10</v>
      </c>
      <c r="J651" s="75">
        <f t="shared" si="110"/>
        <v>122.26886787942779</v>
      </c>
      <c r="K651" s="75">
        <f>MAX(0,(J651-Constantes!$D$13)*(1-EXP(-Constantes!$D$23)))</f>
        <v>0.32650992056329337</v>
      </c>
      <c r="L651" s="75">
        <f t="shared" si="111"/>
        <v>0.32650992097645326</v>
      </c>
      <c r="M651" s="75">
        <f>0.0526*F651*Observaciones!$F650^1.218</f>
        <v>0</v>
      </c>
      <c r="N651" s="75">
        <f>M651*Constantes!$D$35</f>
        <v>0</v>
      </c>
      <c r="O651" s="75">
        <f t="shared" si="112"/>
        <v>0</v>
      </c>
      <c r="P651" s="15"/>
      <c r="Q651" s="74">
        <v>645</v>
      </c>
      <c r="R651" s="140">
        <f>ETo!$I650*((1-Constantes!$E$19)*ETo!$K650+ETo!$L650)</f>
        <v>2.3930035597002064</v>
      </c>
      <c r="S651" s="75">
        <f>MIN(R651*Constantes!$E$17,0.8*(AB650+Observaciones!$F650-Y651-AA651-Constantes!$D$14))</f>
        <v>-1.942161283365991E-2</v>
      </c>
      <c r="T651" s="75">
        <f>IF(Observaciones!$F650&gt;0.05*Constantes!$E$18,((Observaciones!$F650-0.05*Constantes!$E$18)^2)/(Observaciones!$F650+0.95*Constantes!$E$18),0)</f>
        <v>0</v>
      </c>
      <c r="U651" s="75">
        <f>(T651*Escenarios!$E$9*10000)/1000</f>
        <v>0</v>
      </c>
      <c r="V651" s="75">
        <f>(Observaciones!$F650*Constantes!$E$28)/1000</f>
        <v>0</v>
      </c>
      <c r="W651" s="75">
        <f>(R651*Constantes!$E$28)/1000</f>
        <v>9.5720142388008256</v>
      </c>
      <c r="X651" s="75">
        <f t="shared" si="113"/>
        <v>0</v>
      </c>
      <c r="Y651" s="75">
        <f>IF(X651&gt;Constantes!$E$29,1000*((X651-Constantes!$E$29)/(Escenarios!$E$9*10000)),0)</f>
        <v>0</v>
      </c>
      <c r="Z651" s="75">
        <f>W651*1000/Escenarios!$E$9/10000+S651</f>
        <v>-2.7758435605826012E-4</v>
      </c>
      <c r="AA651" s="75">
        <f>MAX(0,AB650+Observaciones!$F650-Y651-Constantes!$D$13)</f>
        <v>0</v>
      </c>
      <c r="AB651" s="75">
        <f>AB650+Observaciones!$F650-Y651-Z651-AA651-AC650</f>
        <v>7.4760005683139834</v>
      </c>
      <c r="AC651" s="75">
        <f>MAX(0,(AB651-Constantes!$D$14)*(1-EXP(-Constantes!$D$22)))</f>
        <v>0</v>
      </c>
      <c r="AD651" s="75">
        <f t="shared" si="114"/>
        <v>125.42963995547582</v>
      </c>
      <c r="AE651" s="75">
        <f>MAX(0,(AD651-Constantes!$D$13)*(1-EXP(-Constantes!$D$23)))</f>
        <v>0.34834296810108456</v>
      </c>
      <c r="AF651" s="75">
        <f t="shared" si="115"/>
        <v>0.34834296810108456</v>
      </c>
      <c r="AG651" s="75">
        <f>0.0526*Y651*Observaciones!$F650^1.218</f>
        <v>0</v>
      </c>
      <c r="AH651" s="75">
        <f>AG651*Constantes!$E$35</f>
        <v>0</v>
      </c>
      <c r="AI651" s="75">
        <f t="shared" si="116"/>
        <v>0</v>
      </c>
      <c r="AJ651" s="15"/>
      <c r="AK651" s="74">
        <v>645</v>
      </c>
      <c r="AL651" s="140">
        <f>ETo!$I650*((1-Constantes!$F$19)*ETo!$K650+ETo!$L650)</f>
        <v>2.338020740927913</v>
      </c>
      <c r="AM651" s="75">
        <f>MIN(AL651*Constantes!$F$17,0.8*(AV650+Observaciones!$F650-AS651-AU651-Constantes!$D$14))</f>
        <v>-4.7438096444871293E-3</v>
      </c>
      <c r="AN651" s="75">
        <f>IF(Observaciones!$F650&gt;0.05*Constantes!$F$18,((Observaciones!$F650-0.05*Constantes!$F$18)^2)/(Observaciones!$F650+0.95*Constantes!$F$18),0)</f>
        <v>0</v>
      </c>
      <c r="AO651" s="75">
        <f>(AN651*Escenarios!$F$9*10000)/1000</f>
        <v>0</v>
      </c>
      <c r="AP651" s="75">
        <f>(Observaciones!$F650*Constantes!$F$28)/1000</f>
        <v>0</v>
      </c>
      <c r="AQ651" s="75">
        <f>(AL651*Constantes!$F$28)/1000</f>
        <v>2.338020740927913</v>
      </c>
      <c r="AR651" s="75">
        <f t="shared" si="117"/>
        <v>0</v>
      </c>
      <c r="AS651" s="75">
        <f>IF(AR651&gt;Constantes!$F$29,1000*((AR651-Constantes!$F$29)/(Escenarios!$F$9*10000)),0)</f>
        <v>0</v>
      </c>
      <c r="AT651" s="75">
        <f>AQ651*1000/Escenarios!$F$9/10000+AM651</f>
        <v>-6.7768162631304425E-5</v>
      </c>
      <c r="AU651" s="75">
        <f>MAX(0,AV650+Observaciones!$F650-AS651-Constantes!$D$13)</f>
        <v>0</v>
      </c>
      <c r="AV651" s="75">
        <f>AV650+Observaciones!$F650-AS651-AT651-AU651-AW650</f>
        <v>7.494138006107022</v>
      </c>
      <c r="AW651" s="75">
        <f>MAX(0,(AV651-Constantes!$D$14)*(1-EXP(-Constantes!$D$22)))</f>
        <v>0</v>
      </c>
      <c r="AX651" s="75">
        <f t="shared" si="118"/>
        <v>126.15165832241354</v>
      </c>
      <c r="AY651" s="75">
        <f>MAX(0,(AX651-Constantes!$D$13)*(1-EXP(-Constantes!$D$23)))</f>
        <v>0.35333031326525072</v>
      </c>
      <c r="AZ651" s="75">
        <f t="shared" si="119"/>
        <v>0.35333031326525072</v>
      </c>
      <c r="BA651" s="75">
        <f>0.0526*AS651*Observaciones!$F650^1.218</f>
        <v>0</v>
      </c>
      <c r="BB651" s="75">
        <f>BA651*Constantes!$F$35</f>
        <v>0</v>
      </c>
      <c r="BC651" s="75">
        <f t="shared" si="120"/>
        <v>0</v>
      </c>
      <c r="BD651" s="15"/>
      <c r="BE651" s="74">
        <v>645</v>
      </c>
      <c r="BF651" s="75">
        <f>0.0526*Observaciones!$F650^2.218</f>
        <v>0</v>
      </c>
      <c r="BG651" s="75">
        <f>IF(Observaciones!$F650&gt;0.05*$BK$7,((Observaciones!$F650-0.05*$BK$7)^2)/(Observaciones!$F650+0.95*$BK$7),0)</f>
        <v>0</v>
      </c>
      <c r="BH651" s="75">
        <f>0.0526*BG651*Observaciones!$F650^1.218</f>
        <v>0</v>
      </c>
      <c r="BI651" s="28"/>
      <c r="BJ651" s="28"/>
      <c r="BK651" s="103"/>
      <c r="BL651" s="38"/>
    </row>
    <row r="652" spans="2:64" s="2" customFormat="1">
      <c r="B652" s="37"/>
      <c r="C652" s="74">
        <v>646</v>
      </c>
      <c r="D652" s="140">
        <f>ETo!$I651*((1-Constantes!$D$19)*ETo!$K651+ETo!$L651)</f>
        <v>2.2550548258274272</v>
      </c>
      <c r="E652" s="75">
        <f>MIN(D652*Constantes!$D$17,0.8*(H651+Observaciones!$F651-F652-G652-Constantes!$D$14))</f>
        <v>2.4008193832969485E-8</v>
      </c>
      <c r="F652" s="75">
        <f>IF(Observaciones!$F651&gt;0.05*Constantes!$D$18,((Observaciones!$F651-0.05*Constantes!$D$18)^2)/(Observaciones!$F651+0.95*Constantes!$D$18),0)</f>
        <v>0</v>
      </c>
      <c r="G652" s="75">
        <f>MAX(0,H651+Observaciones!$F651-F652-Constantes!$D$13)</f>
        <v>0</v>
      </c>
      <c r="H652" s="75">
        <f>H651+Observaciones!$F651-F652-E652-G652-I651</f>
        <v>7.5000000055888885</v>
      </c>
      <c r="I652" s="75">
        <f>MAX(0,(H652-Constantes!$D$14)*(1-EXP(-Constantes!$D$22)))</f>
        <v>7.6943879025665493E-11</v>
      </c>
      <c r="J652" s="75">
        <f t="shared" si="110"/>
        <v>121.94235795886449</v>
      </c>
      <c r="K652" s="75">
        <f>MAX(0,(J652-Constantes!$D$13)*(1-EXP(-Constantes!$D$23)))</f>
        <v>0.32425455179714935</v>
      </c>
      <c r="L652" s="75">
        <f t="shared" si="111"/>
        <v>0.32425455187409324</v>
      </c>
      <c r="M652" s="75">
        <f>0.0526*F652*Observaciones!$F651^1.218</f>
        <v>0</v>
      </c>
      <c r="N652" s="75">
        <f>M652*Constantes!$D$35</f>
        <v>0</v>
      </c>
      <c r="O652" s="75">
        <f t="shared" si="112"/>
        <v>0</v>
      </c>
      <c r="P652" s="15"/>
      <c r="Q652" s="74">
        <v>646</v>
      </c>
      <c r="R652" s="140">
        <f>ETo!$I651*((1-Constantes!$E$19)*ETo!$K651+ETo!$L651)</f>
        <v>2.2550548258274272</v>
      </c>
      <c r="S652" s="75">
        <f>MIN(R652*Constantes!$E$17,0.8*(AB651+Observaciones!$F651-Y652-AA652-Constantes!$D$14))</f>
        <v>-1.9199545348813275E-2</v>
      </c>
      <c r="T652" s="75">
        <f>IF(Observaciones!$F651&gt;0.05*Constantes!$E$18,((Observaciones!$F651-0.05*Constantes!$E$18)^2)/(Observaciones!$F651+0.95*Constantes!$E$18),0)</f>
        <v>0</v>
      </c>
      <c r="U652" s="75">
        <f>(T652*Escenarios!$E$9*10000)/1000</f>
        <v>0</v>
      </c>
      <c r="V652" s="75">
        <f>(Observaciones!$F651*Constantes!$E$28)/1000</f>
        <v>0</v>
      </c>
      <c r="W652" s="75">
        <f>(R652*Constantes!$E$28)/1000</f>
        <v>9.0202193033097089</v>
      </c>
      <c r="X652" s="75">
        <f t="shared" si="113"/>
        <v>0</v>
      </c>
      <c r="Y652" s="75">
        <f>IF(X652&gt;Constantes!$E$29,1000*((X652-Constantes!$E$29)/(Escenarios!$E$9*10000)),0)</f>
        <v>0</v>
      </c>
      <c r="Z652" s="75">
        <f>W652*1000/Escenarios!$E$9/10000+S652</f>
        <v>-1.1591067421938585E-3</v>
      </c>
      <c r="AA652" s="75">
        <f>MAX(0,AB651+Observaciones!$F651-Y652-Constantes!$D$13)</f>
        <v>0</v>
      </c>
      <c r="AB652" s="75">
        <f>AB651+Observaciones!$F651-Y652-Z652-AA652-AC651</f>
        <v>7.4771596750561775</v>
      </c>
      <c r="AC652" s="75">
        <f>MAX(0,(AB652-Constantes!$D$14)*(1-EXP(-Constantes!$D$22)))</f>
        <v>0</v>
      </c>
      <c r="AD652" s="75">
        <f t="shared" si="114"/>
        <v>125.08129698737474</v>
      </c>
      <c r="AE652" s="75">
        <f>MAX(0,(AD652-Constantes!$D$13)*(1-EXP(-Constantes!$D$23)))</f>
        <v>0.34593678745944989</v>
      </c>
      <c r="AF652" s="75">
        <f t="shared" si="115"/>
        <v>0.34593678745944989</v>
      </c>
      <c r="AG652" s="75">
        <f>0.0526*Y652*Observaciones!$F651^1.218</f>
        <v>0</v>
      </c>
      <c r="AH652" s="75">
        <f>AG652*Constantes!$E$35</f>
        <v>0</v>
      </c>
      <c r="AI652" s="75">
        <f t="shared" si="116"/>
        <v>0</v>
      </c>
      <c r="AJ652" s="15"/>
      <c r="AK652" s="74">
        <v>646</v>
      </c>
      <c r="AL652" s="140">
        <f>ETo!$I651*((1-Constantes!$F$19)*ETo!$K651+ETo!$L651)</f>
        <v>2.203011954522506</v>
      </c>
      <c r="AM652" s="75">
        <f>MIN(AL652*Constantes!$F$17,0.8*(AV651+Observaciones!$F651-AS652-AU652-Constantes!$D$14))</f>
        <v>-4.6895951143824284E-3</v>
      </c>
      <c r="AN652" s="75">
        <f>IF(Observaciones!$F651&gt;0.05*Constantes!$F$18,((Observaciones!$F651-0.05*Constantes!$F$18)^2)/(Observaciones!$F651+0.95*Constantes!$F$18),0)</f>
        <v>0</v>
      </c>
      <c r="AO652" s="75">
        <f>(AN652*Escenarios!$F$9*10000)/1000</f>
        <v>0</v>
      </c>
      <c r="AP652" s="75">
        <f>(Observaciones!$F651*Constantes!$F$28)/1000</f>
        <v>0</v>
      </c>
      <c r="AQ652" s="75">
        <f>(AL652*Constantes!$F$28)/1000</f>
        <v>2.203011954522506</v>
      </c>
      <c r="AR652" s="75">
        <f t="shared" si="117"/>
        <v>0</v>
      </c>
      <c r="AS652" s="75">
        <f>IF(AR652&gt;Constantes!$F$29,1000*((AR652-Constantes!$F$29)/(Escenarios!$F$9*10000)),0)</f>
        <v>0</v>
      </c>
      <c r="AT652" s="75">
        <f>AQ652*1000/Escenarios!$F$9/10000+AM652</f>
        <v>-2.8357120533741616E-4</v>
      </c>
      <c r="AU652" s="75">
        <f>MAX(0,AV651+Observaciones!$F651-AS652-Constantes!$D$13)</f>
        <v>0</v>
      </c>
      <c r="AV652" s="75">
        <f>AV651+Observaciones!$F651-AS652-AT652-AU652-AW651</f>
        <v>7.4944215773123597</v>
      </c>
      <c r="AW652" s="75">
        <f>MAX(0,(AV652-Constantes!$D$14)*(1-EXP(-Constantes!$D$22)))</f>
        <v>0</v>
      </c>
      <c r="AX652" s="75">
        <f t="shared" si="118"/>
        <v>125.79832800914829</v>
      </c>
      <c r="AY652" s="75">
        <f>MAX(0,(AX652-Constantes!$D$13)*(1-EXP(-Constantes!$D$23)))</f>
        <v>0.35088968251413749</v>
      </c>
      <c r="AZ652" s="75">
        <f t="shared" si="119"/>
        <v>0.35088968251413749</v>
      </c>
      <c r="BA652" s="75">
        <f>0.0526*AS652*Observaciones!$F651^1.218</f>
        <v>0</v>
      </c>
      <c r="BB652" s="75">
        <f>BA652*Constantes!$F$35</f>
        <v>0</v>
      </c>
      <c r="BC652" s="75">
        <f t="shared" si="120"/>
        <v>0</v>
      </c>
      <c r="BD652" s="15"/>
      <c r="BE652" s="74">
        <v>646</v>
      </c>
      <c r="BF652" s="75">
        <f>0.0526*Observaciones!$F651^2.218</f>
        <v>0</v>
      </c>
      <c r="BG652" s="75">
        <f>IF(Observaciones!$F651&gt;0.05*$BK$7,((Observaciones!$F651-0.05*$BK$7)^2)/(Observaciones!$F651+0.95*$BK$7),0)</f>
        <v>0</v>
      </c>
      <c r="BH652" s="75">
        <f>0.0526*BG652*Observaciones!$F651^1.218</f>
        <v>0</v>
      </c>
      <c r="BI652" s="28"/>
      <c r="BJ652" s="28"/>
      <c r="BK652" s="103"/>
      <c r="BL652" s="38"/>
    </row>
    <row r="653" spans="2:64" s="2" customFormat="1">
      <c r="B653" s="37"/>
      <c r="C653" s="74">
        <v>647</v>
      </c>
      <c r="D653" s="140">
        <f>ETo!$I652*((1-Constantes!$D$19)*ETo!$K652+ETo!$L652)</f>
        <v>2.4352428624604654</v>
      </c>
      <c r="E653" s="75">
        <f>MIN(D653*Constantes!$D$17,0.8*(H652+Observaciones!$F652-F653-G653-Constantes!$D$14))</f>
        <v>4.4711107705097676E-9</v>
      </c>
      <c r="F653" s="75">
        <f>IF(Observaciones!$F652&gt;0.05*Constantes!$D$18,((Observaciones!$F652-0.05*Constantes!$D$18)^2)/(Observaciones!$F652+0.95*Constantes!$D$18),0)</f>
        <v>0</v>
      </c>
      <c r="G653" s="75">
        <f>MAX(0,H652+Observaciones!$F652-F653-Constantes!$D$13)</f>
        <v>0</v>
      </c>
      <c r="H653" s="75">
        <f>H652+Observaciones!$F652-F653-E653-G653-I652</f>
        <v>7.5000000010408341</v>
      </c>
      <c r="I653" s="75">
        <f>MAX(0,(H653-Constantes!$D$14)*(1-EXP(-Constantes!$D$22)))</f>
        <v>1.432947042964788E-11</v>
      </c>
      <c r="J653" s="75">
        <f t="shared" si="110"/>
        <v>121.61810340706734</v>
      </c>
      <c r="K653" s="75">
        <f>MAX(0,(J653-Constantes!$D$13)*(1-EXP(-Constantes!$D$23)))</f>
        <v>0.32201476200104862</v>
      </c>
      <c r="L653" s="75">
        <f t="shared" si="111"/>
        <v>0.3220147620153781</v>
      </c>
      <c r="M653" s="75">
        <f>0.0526*F653*Observaciones!$F652^1.218</f>
        <v>0</v>
      </c>
      <c r="N653" s="75">
        <f>M653*Constantes!$D$35</f>
        <v>0</v>
      </c>
      <c r="O653" s="75">
        <f t="shared" si="112"/>
        <v>0</v>
      </c>
      <c r="P653" s="15"/>
      <c r="Q653" s="74">
        <v>647</v>
      </c>
      <c r="R653" s="140">
        <f>ETo!$I652*((1-Constantes!$E$19)*ETo!$K652+ETo!$L652)</f>
        <v>2.4352428624604654</v>
      </c>
      <c r="S653" s="75">
        <f>MIN(R653*Constantes!$E$17,0.8*(AB652+Observaciones!$F652-Y653-AA653-Constantes!$D$14))</f>
        <v>-1.827225995505799E-2</v>
      </c>
      <c r="T653" s="75">
        <f>IF(Observaciones!$F652&gt;0.05*Constantes!$E$18,((Observaciones!$F652-0.05*Constantes!$E$18)^2)/(Observaciones!$F652+0.95*Constantes!$E$18),0)</f>
        <v>0</v>
      </c>
      <c r="U653" s="75">
        <f>(T653*Escenarios!$E$9*10000)/1000</f>
        <v>0</v>
      </c>
      <c r="V653" s="75">
        <f>(Observaciones!$F652*Constantes!$E$28)/1000</f>
        <v>0</v>
      </c>
      <c r="W653" s="75">
        <f>(R653*Constantes!$E$28)/1000</f>
        <v>9.7409714498418616</v>
      </c>
      <c r="X653" s="75">
        <f t="shared" si="113"/>
        <v>0</v>
      </c>
      <c r="Y653" s="75">
        <f>IF(X653&gt;Constantes!$E$29,1000*((X653-Constantes!$E$29)/(Escenarios!$E$9*10000)),0)</f>
        <v>0</v>
      </c>
      <c r="Z653" s="75">
        <f>W653*1000/Escenarios!$E$9/10000+S653</f>
        <v>1.2096829446257354E-3</v>
      </c>
      <c r="AA653" s="75">
        <f>MAX(0,AB652+Observaciones!$F652-Y653-Constantes!$D$13)</f>
        <v>0</v>
      </c>
      <c r="AB653" s="75">
        <f>AB652+Observaciones!$F652-Y653-Z653-AA653-AC652</f>
        <v>7.475949992111552</v>
      </c>
      <c r="AC653" s="75">
        <f>MAX(0,(AB653-Constantes!$D$14)*(1-EXP(-Constantes!$D$22)))</f>
        <v>0</v>
      </c>
      <c r="AD653" s="75">
        <f t="shared" si="114"/>
        <v>124.73536019991529</v>
      </c>
      <c r="AE653" s="75">
        <f>MAX(0,(AD653-Constantes!$D$13)*(1-EXP(-Constantes!$D$23)))</f>
        <v>0.34354722752157663</v>
      </c>
      <c r="AF653" s="75">
        <f t="shared" si="115"/>
        <v>0.34354722752157663</v>
      </c>
      <c r="AG653" s="75">
        <f>0.0526*Y653*Observaciones!$F652^1.218</f>
        <v>0</v>
      </c>
      <c r="AH653" s="75">
        <f>AG653*Constantes!$E$35</f>
        <v>0</v>
      </c>
      <c r="AI653" s="75">
        <f t="shared" si="116"/>
        <v>0</v>
      </c>
      <c r="AJ653" s="15"/>
      <c r="AK653" s="74">
        <v>647</v>
      </c>
      <c r="AL653" s="140">
        <f>ETo!$I652*((1-Constantes!$F$19)*ETo!$K652+ETo!$L652)</f>
        <v>2.379446434680708</v>
      </c>
      <c r="AM653" s="75">
        <f>MIN(AL653*Constantes!$F$17,0.8*(AV652+Observaciones!$F652-AS653-AU653-Constantes!$D$14))</f>
        <v>-4.4627381501122446E-3</v>
      </c>
      <c r="AN653" s="75">
        <f>IF(Observaciones!$F652&gt;0.05*Constantes!$F$18,((Observaciones!$F652-0.05*Constantes!$F$18)^2)/(Observaciones!$F652+0.95*Constantes!$F$18),0)</f>
        <v>0</v>
      </c>
      <c r="AO653" s="75">
        <f>(AN653*Escenarios!$F$9*10000)/1000</f>
        <v>0</v>
      </c>
      <c r="AP653" s="75">
        <f>(Observaciones!$F652*Constantes!$F$28)/1000</f>
        <v>0</v>
      </c>
      <c r="AQ653" s="75">
        <f>(AL653*Constantes!$F$28)/1000</f>
        <v>2.379446434680708</v>
      </c>
      <c r="AR653" s="75">
        <f t="shared" si="117"/>
        <v>0</v>
      </c>
      <c r="AS653" s="75">
        <f>IF(AR653&gt;Constantes!$F$29,1000*((AR653-Constantes!$F$29)/(Escenarios!$F$9*10000)),0)</f>
        <v>0</v>
      </c>
      <c r="AT653" s="75">
        <f>AQ653*1000/Escenarios!$F$9/10000+AM653</f>
        <v>2.9615471924917224E-4</v>
      </c>
      <c r="AU653" s="75">
        <f>MAX(0,AV652+Observaciones!$F652-AS653-Constantes!$D$13)</f>
        <v>0</v>
      </c>
      <c r="AV653" s="75">
        <f>AV652+Observaciones!$F652-AS653-AT653-AU653-AW652</f>
        <v>7.4941254225931102</v>
      </c>
      <c r="AW653" s="75">
        <f>MAX(0,(AV653-Constantes!$D$14)*(1-EXP(-Constantes!$D$22)))</f>
        <v>0</v>
      </c>
      <c r="AX653" s="75">
        <f t="shared" si="118"/>
        <v>125.44743832663416</v>
      </c>
      <c r="AY653" s="75">
        <f>MAX(0,(AX653-Constantes!$D$13)*(1-EXP(-Constantes!$D$23)))</f>
        <v>0.34846591043107411</v>
      </c>
      <c r="AZ653" s="75">
        <f t="shared" si="119"/>
        <v>0.34846591043107411</v>
      </c>
      <c r="BA653" s="75">
        <f>0.0526*AS653*Observaciones!$F652^1.218</f>
        <v>0</v>
      </c>
      <c r="BB653" s="75">
        <f>BA653*Constantes!$F$35</f>
        <v>0</v>
      </c>
      <c r="BC653" s="75">
        <f t="shared" si="120"/>
        <v>0</v>
      </c>
      <c r="BD653" s="15"/>
      <c r="BE653" s="74">
        <v>647</v>
      </c>
      <c r="BF653" s="75">
        <f>0.0526*Observaciones!$F652^2.218</f>
        <v>0</v>
      </c>
      <c r="BG653" s="75">
        <f>IF(Observaciones!$F652&gt;0.05*$BK$7,((Observaciones!$F652-0.05*$BK$7)^2)/(Observaciones!$F652+0.95*$BK$7),0)</f>
        <v>0</v>
      </c>
      <c r="BH653" s="75">
        <f>0.0526*BG653*Observaciones!$F652^1.218</f>
        <v>0</v>
      </c>
      <c r="BI653" s="28"/>
      <c r="BJ653" s="28"/>
      <c r="BK653" s="103"/>
      <c r="BL653" s="38"/>
    </row>
    <row r="654" spans="2:64" s="2" customFormat="1">
      <c r="B654" s="37"/>
      <c r="C654" s="74">
        <v>648</v>
      </c>
      <c r="D654" s="140">
        <f>ETo!$I653*((1-Constantes!$D$19)*ETo!$K653+ETo!$L653)</f>
        <v>2.3995236320132269</v>
      </c>
      <c r="E654" s="75">
        <f>MIN(D654*Constantes!$D$17,0.8*(H653+Observaciones!$F653-F654-G654-Constantes!$D$14))</f>
        <v>1.5226437093011085</v>
      </c>
      <c r="F654" s="75">
        <f>IF(Observaciones!$F653&gt;0.05*Constantes!$D$18,((Observaciones!$F653-0.05*Constantes!$D$18)^2)/(Observaciones!$F653+0.95*Constantes!$D$18),0)</f>
        <v>0</v>
      </c>
      <c r="G654" s="75">
        <f>MAX(0,H653+Observaciones!$F653-F654-Constantes!$D$13)</f>
        <v>0</v>
      </c>
      <c r="H654" s="75">
        <f>H653+Observaciones!$F653-F654-E654-G654-I653</f>
        <v>8.9773562917253962</v>
      </c>
      <c r="I654" s="75">
        <f>MAX(0,(H654-Constantes!$D$14)*(1-EXP(-Constantes!$D$22)))</f>
        <v>2.0339200636778559E-2</v>
      </c>
      <c r="J654" s="75">
        <f t="shared" si="110"/>
        <v>121.29608864506629</v>
      </c>
      <c r="K654" s="75">
        <f>MAX(0,(J654-Constantes!$D$13)*(1-EXP(-Constantes!$D$23)))</f>
        <v>0.31979044356318459</v>
      </c>
      <c r="L654" s="75">
        <f t="shared" si="111"/>
        <v>0.34012964419996317</v>
      </c>
      <c r="M654" s="75">
        <f>0.0526*F654*Observaciones!$F653^1.218</f>
        <v>0</v>
      </c>
      <c r="N654" s="75">
        <f>M654*Constantes!$D$35</f>
        <v>0</v>
      </c>
      <c r="O654" s="75">
        <f t="shared" si="112"/>
        <v>0</v>
      </c>
      <c r="P654" s="15"/>
      <c r="Q654" s="74">
        <v>648</v>
      </c>
      <c r="R654" s="140">
        <f>ETo!$I653*((1-Constantes!$E$19)*ETo!$K653+ETo!$L653)</f>
        <v>2.3995236320132269</v>
      </c>
      <c r="S654" s="75">
        <f>MIN(R654*Constantes!$E$17,0.8*(AB653+Observaciones!$F653-Y654-AA654-Constantes!$D$14))</f>
        <v>1.5226437093011085</v>
      </c>
      <c r="T654" s="75">
        <f>IF(Observaciones!$F653&gt;0.05*Constantes!$E$18,((Observaciones!$F653-0.05*Constantes!$E$18)^2)/(Observaciones!$F653+0.95*Constantes!$E$18),0)</f>
        <v>0</v>
      </c>
      <c r="U654" s="75">
        <f>(T654*Escenarios!$E$9*10000)/1000</f>
        <v>0</v>
      </c>
      <c r="V654" s="75">
        <f>(Observaciones!$F653*Constantes!$E$28)/1000</f>
        <v>12</v>
      </c>
      <c r="W654" s="75">
        <f>(R654*Constantes!$E$28)/1000</f>
        <v>9.5980945280529077</v>
      </c>
      <c r="X654" s="75">
        <f t="shared" si="113"/>
        <v>2.4019054719470923</v>
      </c>
      <c r="Y654" s="75">
        <f>IF(X654&gt;Constantes!$E$29,1000*((X654-Constantes!$E$29)/(Escenarios!$E$9*10000)),0)</f>
        <v>0</v>
      </c>
      <c r="Z654" s="75">
        <f>W654*1000/Escenarios!$E$9/10000+S654</f>
        <v>1.5418398983572144</v>
      </c>
      <c r="AA654" s="75">
        <f>MAX(0,AB653+Observaciones!$F653-Y654-Constantes!$D$13)</f>
        <v>0</v>
      </c>
      <c r="AB654" s="75">
        <f>AB653+Observaciones!$F653-Y654-Z654-AA654-AC653</f>
        <v>8.9341100937543381</v>
      </c>
      <c r="AC654" s="75">
        <f>MAX(0,(AB654-Constantes!$D$14)*(1-EXP(-Constantes!$D$22)))</f>
        <v>1.974381744977231E-2</v>
      </c>
      <c r="AD654" s="75">
        <f t="shared" si="114"/>
        <v>124.39181297239371</v>
      </c>
      <c r="AE654" s="75">
        <f>MAX(0,(AD654-Constantes!$D$13)*(1-EXP(-Constantes!$D$23)))</f>
        <v>0.34117417347987766</v>
      </c>
      <c r="AF654" s="75">
        <f t="shared" si="115"/>
        <v>0.36091799092964999</v>
      </c>
      <c r="AG654" s="75">
        <f>0.0526*Y654*Observaciones!$F653^1.218</f>
        <v>0</v>
      </c>
      <c r="AH654" s="75">
        <f>AG654*Constantes!$E$35</f>
        <v>0</v>
      </c>
      <c r="AI654" s="75">
        <f t="shared" si="116"/>
        <v>0</v>
      </c>
      <c r="AJ654" s="15"/>
      <c r="AK654" s="74">
        <v>648</v>
      </c>
      <c r="AL654" s="140">
        <f>ETo!$I653*((1-Constantes!$F$19)*ETo!$K653+ETo!$L653)</f>
        <v>2.3444716999757205</v>
      </c>
      <c r="AM654" s="75">
        <f>MIN(AL654*Constantes!$F$17,0.8*(AV653+Observaciones!$F653-AS654-AU654-Constantes!$D$14))</f>
        <v>1.4877099095737636</v>
      </c>
      <c r="AN654" s="75">
        <f>IF(Observaciones!$F653&gt;0.05*Constantes!$F$18,((Observaciones!$F653-0.05*Constantes!$F$18)^2)/(Observaciones!$F653+0.95*Constantes!$F$18),0)</f>
        <v>0</v>
      </c>
      <c r="AO654" s="75">
        <f>(AN654*Escenarios!$F$9*10000)/1000</f>
        <v>0</v>
      </c>
      <c r="AP654" s="75">
        <f>(Observaciones!$F653*Constantes!$F$28)/1000</f>
        <v>3</v>
      </c>
      <c r="AQ654" s="75">
        <f>(AL654*Constantes!$F$28)/1000</f>
        <v>2.3444716999757205</v>
      </c>
      <c r="AR654" s="75">
        <f t="shared" si="117"/>
        <v>0.65552830002427953</v>
      </c>
      <c r="AS654" s="75">
        <f>IF(AR654&gt;Constantes!$F$29,1000*((AR654-Constantes!$F$29)/(Escenarios!$F$9*10000)),0)</f>
        <v>0</v>
      </c>
      <c r="AT654" s="75">
        <f>AQ654*1000/Escenarios!$F$9/10000+AM654</f>
        <v>1.4923988529737151</v>
      </c>
      <c r="AU654" s="75">
        <f>MAX(0,AV653+Observaciones!$F653-AS654-Constantes!$D$13)</f>
        <v>0</v>
      </c>
      <c r="AV654" s="75">
        <f>AV653+Observaciones!$F653-AS654-AT654-AU654-AW653</f>
        <v>9.0017265696193967</v>
      </c>
      <c r="AW654" s="75">
        <f>MAX(0,(AV654-Constantes!$D$14)*(1-EXP(-Constantes!$D$22)))</f>
        <v>2.0674713454124218E-2</v>
      </c>
      <c r="AX654" s="75">
        <f t="shared" si="118"/>
        <v>125.09897241620308</v>
      </c>
      <c r="AY654" s="75">
        <f>MAX(0,(AX654-Constantes!$D$13)*(1-EXP(-Constantes!$D$23)))</f>
        <v>0.34605888056473399</v>
      </c>
      <c r="AZ654" s="75">
        <f t="shared" si="119"/>
        <v>0.36673359401885819</v>
      </c>
      <c r="BA654" s="75">
        <f>0.0526*AS654*Observaciones!$F653^1.218</f>
        <v>0</v>
      </c>
      <c r="BB654" s="75">
        <f>BA654*Constantes!$F$35</f>
        <v>0</v>
      </c>
      <c r="BC654" s="75">
        <f t="shared" si="120"/>
        <v>0</v>
      </c>
      <c r="BD654" s="15"/>
      <c r="BE654" s="74">
        <v>648</v>
      </c>
      <c r="BF654" s="75">
        <f>0.0526*Observaciones!$F653^2.218</f>
        <v>0.6015070018585239</v>
      </c>
      <c r="BG654" s="75">
        <f>IF(Observaciones!$F653&gt;0.05*$BK$7,((Observaciones!$F653-0.05*$BK$7)^2)/(Observaciones!$F653+0.95*$BK$7),0)</f>
        <v>4.4793357041742955E-2</v>
      </c>
      <c r="BH654" s="75">
        <f>0.0526*BG654*Observaciones!$F653^1.218</f>
        <v>8.981172632452402E-3</v>
      </c>
      <c r="BI654" s="28"/>
      <c r="BJ654" s="28"/>
      <c r="BK654" s="103"/>
      <c r="BL654" s="38"/>
    </row>
    <row r="655" spans="2:64" s="2" customFormat="1">
      <c r="B655" s="37"/>
      <c r="C655" s="74">
        <v>649</v>
      </c>
      <c r="D655" s="140">
        <f>ETo!$I654*((1-Constantes!$D$19)*ETo!$K654+ETo!$L654)</f>
        <v>2.4512552772511031</v>
      </c>
      <c r="E655" s="75">
        <f>MIN(D655*Constantes!$D$17,0.8*(H654+Observaciones!$F654-F655-G655-Constantes!$D$14))</f>
        <v>1.4218850333803177</v>
      </c>
      <c r="F655" s="75">
        <f>IF(Observaciones!$F654&gt;0.05*Constantes!$D$18,((Observaciones!$F654-0.05*Constantes!$D$18)^2)/(Observaciones!$F654+0.95*Constantes!$D$18),0)</f>
        <v>0</v>
      </c>
      <c r="G655" s="75">
        <f>MAX(0,H654+Observaciones!$F654-F655-Constantes!$D$13)</f>
        <v>0</v>
      </c>
      <c r="H655" s="75">
        <f>H654+Observaciones!$F654-F655-E655-G655-I654</f>
        <v>7.835132057708301</v>
      </c>
      <c r="I655" s="75">
        <f>MAX(0,(H655-Constantes!$D$14)*(1-EXP(-Constantes!$D$22)))</f>
        <v>4.6138620722187768E-3</v>
      </c>
      <c r="J655" s="75">
        <f t="shared" si="110"/>
        <v>120.97629820150311</v>
      </c>
      <c r="K655" s="75">
        <f>MAX(0,(J655-Constantes!$D$13)*(1-EXP(-Constantes!$D$23)))</f>
        <v>0.31758148961507965</v>
      </c>
      <c r="L655" s="75">
        <f t="shared" si="111"/>
        <v>0.3221953516872984</v>
      </c>
      <c r="M655" s="75">
        <f>0.0526*F655*Observaciones!$F654^1.218</f>
        <v>0</v>
      </c>
      <c r="N655" s="75">
        <f>M655*Constantes!$D$35</f>
        <v>0</v>
      </c>
      <c r="O655" s="75">
        <f t="shared" si="112"/>
        <v>0</v>
      </c>
      <c r="P655" s="15"/>
      <c r="Q655" s="74">
        <v>649</v>
      </c>
      <c r="R655" s="140">
        <f>ETo!$I654*((1-Constantes!$E$19)*ETo!$K654+ETo!$L654)</f>
        <v>2.4512552772511031</v>
      </c>
      <c r="S655" s="75">
        <f>MIN(R655*Constantes!$E$17,0.8*(AB654+Observaciones!$F654-Y655-AA655-Constantes!$D$14))</f>
        <v>1.3872880750034711</v>
      </c>
      <c r="T655" s="75">
        <f>IF(Observaciones!$F654&gt;0.05*Constantes!$E$18,((Observaciones!$F654-0.05*Constantes!$E$18)^2)/(Observaciones!$F654+0.95*Constantes!$E$18),0)</f>
        <v>0</v>
      </c>
      <c r="U655" s="75">
        <f>(T655*Escenarios!$E$9*10000)/1000</f>
        <v>0</v>
      </c>
      <c r="V655" s="75">
        <f>(Observaciones!$F654*Constantes!$E$28)/1000</f>
        <v>1.2</v>
      </c>
      <c r="W655" s="75">
        <f>(R655*Constantes!$E$28)/1000</f>
        <v>9.8050211090044126</v>
      </c>
      <c r="X655" s="75">
        <f t="shared" si="113"/>
        <v>0</v>
      </c>
      <c r="Y655" s="75">
        <f>IF(X655&gt;Constantes!$E$29,1000*((X655-Constantes!$E$29)/(Escenarios!$E$9*10000)),0)</f>
        <v>0</v>
      </c>
      <c r="Z655" s="75">
        <f>W655*1000/Escenarios!$E$9/10000+S655</f>
        <v>1.4068981172214798</v>
      </c>
      <c r="AA655" s="75">
        <f>MAX(0,AB654+Observaciones!$F654-Y655-Constantes!$D$13)</f>
        <v>0</v>
      </c>
      <c r="AB655" s="75">
        <f>AB654+Observaciones!$F654-Y655-Z655-AA655-AC654</f>
        <v>7.8074681590830872</v>
      </c>
      <c r="AC655" s="75">
        <f>MAX(0,(AB655-Constantes!$D$14)*(1-EXP(-Constantes!$D$22)))</f>
        <v>4.2330050049797048E-3</v>
      </c>
      <c r="AD655" s="75">
        <f t="shared" si="114"/>
        <v>124.05063879891384</v>
      </c>
      <c r="AE655" s="75">
        <f>MAX(0,(AD655-Constantes!$D$13)*(1-EXP(-Constantes!$D$23)))</f>
        <v>0.33881751131979992</v>
      </c>
      <c r="AF655" s="75">
        <f t="shared" si="115"/>
        <v>0.34305051632477962</v>
      </c>
      <c r="AG655" s="75">
        <f>0.0526*Y655*Observaciones!$F654^1.218</f>
        <v>0</v>
      </c>
      <c r="AH655" s="75">
        <f>AG655*Constantes!$E$35</f>
        <v>0</v>
      </c>
      <c r="AI655" s="75">
        <f t="shared" si="116"/>
        <v>0</v>
      </c>
      <c r="AJ655" s="15"/>
      <c r="AK655" s="74">
        <v>649</v>
      </c>
      <c r="AL655" s="140">
        <f>ETo!$I654*((1-Constantes!$F$19)*ETo!$K654+ETo!$L654)</f>
        <v>2.3951750322014926</v>
      </c>
      <c r="AM655" s="75">
        <f>MIN(AL655*Constantes!$F$17,0.8*(AV654+Observaciones!$F654-AS655-AU655-Constantes!$D$14))</f>
        <v>1.4413812556955179</v>
      </c>
      <c r="AN655" s="75">
        <f>IF(Observaciones!$F654&gt;0.05*Constantes!$F$18,((Observaciones!$F654-0.05*Constantes!$F$18)^2)/(Observaciones!$F654+0.95*Constantes!$F$18),0)</f>
        <v>0</v>
      </c>
      <c r="AO655" s="75">
        <f>(AN655*Escenarios!$F$9*10000)/1000</f>
        <v>0</v>
      </c>
      <c r="AP655" s="75">
        <f>(Observaciones!$F654*Constantes!$F$28)/1000</f>
        <v>0.3</v>
      </c>
      <c r="AQ655" s="75">
        <f>(AL655*Constantes!$F$28)/1000</f>
        <v>2.3951750322014926</v>
      </c>
      <c r="AR655" s="75">
        <f t="shared" si="117"/>
        <v>0</v>
      </c>
      <c r="AS655" s="75">
        <f>IF(AR655&gt;Constantes!$F$29,1000*((AR655-Constantes!$F$29)/(Escenarios!$F$9*10000)),0)</f>
        <v>0</v>
      </c>
      <c r="AT655" s="75">
        <f>AQ655*1000/Escenarios!$F$9/10000+AM655</f>
        <v>1.446171605759921</v>
      </c>
      <c r="AU655" s="75">
        <f>MAX(0,AV654+Observaciones!$F654-AS655-Constantes!$D$13)</f>
        <v>0</v>
      </c>
      <c r="AV655" s="75">
        <f>AV654+Observaciones!$F654-AS655-AT655-AU655-AW654</f>
        <v>7.8348802504053525</v>
      </c>
      <c r="AW655" s="75">
        <f>MAX(0,(AV655-Constantes!$D$14)*(1-EXP(-Constantes!$D$22)))</f>
        <v>4.6103953666683552E-3</v>
      </c>
      <c r="AX655" s="75">
        <f t="shared" si="118"/>
        <v>124.75291353563834</v>
      </c>
      <c r="AY655" s="75">
        <f>MAX(0,(AX655-Constantes!$D$13)*(1-EXP(-Constantes!$D$23)))</f>
        <v>0.34366847726817884</v>
      </c>
      <c r="AZ655" s="75">
        <f t="shared" si="119"/>
        <v>0.34827887263484719</v>
      </c>
      <c r="BA655" s="75">
        <f>0.0526*AS655*Observaciones!$F654^1.218</f>
        <v>0</v>
      </c>
      <c r="BB655" s="75">
        <f>BA655*Constantes!$F$35</f>
        <v>0</v>
      </c>
      <c r="BC655" s="75">
        <f t="shared" si="120"/>
        <v>0</v>
      </c>
      <c r="BD655" s="15"/>
      <c r="BE655" s="74">
        <v>649</v>
      </c>
      <c r="BF655" s="75">
        <f>0.0526*Observaciones!$F654^2.218</f>
        <v>3.6411677467564265E-3</v>
      </c>
      <c r="BG655" s="75">
        <f>IF(Observaciones!$F654&gt;0.05*$BK$7,((Observaciones!$F654-0.05*$BK$7)^2)/(Observaciones!$F654+0.95*$BK$7),0)</f>
        <v>0</v>
      </c>
      <c r="BH655" s="75">
        <f>0.0526*BG655*Observaciones!$F654^1.218</f>
        <v>0</v>
      </c>
      <c r="BI655" s="28"/>
      <c r="BJ655" s="28"/>
      <c r="BK655" s="103"/>
      <c r="BL655" s="38"/>
    </row>
    <row r="656" spans="2:64" s="2" customFormat="1">
      <c r="B656" s="37"/>
      <c r="C656" s="74">
        <v>650</v>
      </c>
      <c r="D656" s="140">
        <f>ETo!$I655*((1-Constantes!$D$19)*ETo!$K655+ETo!$L655)</f>
        <v>2.4745531450891876</v>
      </c>
      <c r="E656" s="75">
        <f>MIN(D656*Constantes!$D$17,0.8*(H655+Observaciones!$F655-F656-G656-Constantes!$D$14))</f>
        <v>1.5702544994483119</v>
      </c>
      <c r="F656" s="75">
        <f>IF(Observaciones!$F655&gt;0.05*Constantes!$D$18,((Observaciones!$F655-0.05*Constantes!$D$18)^2)/(Observaciones!$F655+0.95*Constantes!$D$18),0)</f>
        <v>2.877497192039272E-2</v>
      </c>
      <c r="G656" s="75">
        <f>MAX(0,H655+Observaciones!$F655-F656-Constantes!$D$13)</f>
        <v>0</v>
      </c>
      <c r="H656" s="75">
        <f>H655+Observaciones!$F655-F656-E656-G656-I655</f>
        <v>12.531488724267376</v>
      </c>
      <c r="I656" s="75">
        <f>MAX(0,(H656-Constantes!$D$14)*(1-EXP(-Constantes!$D$22)))</f>
        <v>6.9269992105320088E-2</v>
      </c>
      <c r="J656" s="75">
        <f t="shared" si="110"/>
        <v>120.65871671188803</v>
      </c>
      <c r="K656" s="75">
        <f>MAX(0,(J656-Constantes!$D$13)*(1-EXP(-Constantes!$D$23)))</f>
        <v>0.31538779402645056</v>
      </c>
      <c r="L656" s="75">
        <f t="shared" si="111"/>
        <v>0.4134327580521634</v>
      </c>
      <c r="M656" s="75">
        <f>0.0526*F656*Observaciones!$F655^1.218</f>
        <v>1.4242867755231264E-2</v>
      </c>
      <c r="N656" s="75">
        <f>M656*Constantes!$D$35</f>
        <v>6.541606042621969E-5</v>
      </c>
      <c r="O656" s="75">
        <f t="shared" si="112"/>
        <v>15.822660191325731</v>
      </c>
      <c r="P656" s="15"/>
      <c r="Q656" s="74">
        <v>650</v>
      </c>
      <c r="R656" s="140">
        <f>ETo!$I655*((1-Constantes!$E$19)*ETo!$K655+ETo!$L655)</f>
        <v>2.4745531450891876</v>
      </c>
      <c r="S656" s="75">
        <f>MIN(R656*Constantes!$E$17,0.8*(AB655+Observaciones!$F655-Y656-AA656-Constantes!$D$14))</f>
        <v>1.5702544994483119</v>
      </c>
      <c r="T656" s="75">
        <f>IF(Observaciones!$F655&gt;0.05*Constantes!$E$18,((Observaciones!$F655-0.05*Constantes!$E$18)^2)/(Observaciones!$F655+0.95*Constantes!$E$18),0)</f>
        <v>2.877497192039272E-2</v>
      </c>
      <c r="U656" s="75">
        <f>(T656*Escenarios!$E$9*10000)/1000</f>
        <v>14.38748596019636</v>
      </c>
      <c r="V656" s="75">
        <f>(Observaciones!$F655*Constantes!$E$28)/1000</f>
        <v>25.2</v>
      </c>
      <c r="W656" s="75">
        <f>(R656*Constantes!$E$28)/1000</f>
        <v>9.8982125803567502</v>
      </c>
      <c r="X656" s="75">
        <f t="shared" si="113"/>
        <v>29.689273379839612</v>
      </c>
      <c r="Y656" s="75">
        <f>IF(X656&gt;Constantes!$E$29,1000*((X656-Constantes!$E$29)/(Escenarios!$E$9*10000)),0)</f>
        <v>0</v>
      </c>
      <c r="Z656" s="75">
        <f>W656*1000/Escenarios!$E$9/10000+S656</f>
        <v>1.5900509246090253</v>
      </c>
      <c r="AA656" s="75">
        <f>MAX(0,AB655+Observaciones!$F655-Y656-Constantes!$D$13)</f>
        <v>0</v>
      </c>
      <c r="AB656" s="75">
        <f>AB655+Observaciones!$F655-Y656-Z656-AA656-AC655</f>
        <v>12.513184229469081</v>
      </c>
      <c r="AC656" s="75">
        <f>MAX(0,(AB656-Constantes!$D$14)*(1-EXP(-Constantes!$D$22)))</f>
        <v>6.901798871633219E-2</v>
      </c>
      <c r="AD656" s="75">
        <f t="shared" si="114"/>
        <v>123.71182128759403</v>
      </c>
      <c r="AE656" s="75">
        <f>MAX(0,(AD656-Constantes!$D$13)*(1-EXP(-Constantes!$D$23)))</f>
        <v>0.33647712781434624</v>
      </c>
      <c r="AF656" s="75">
        <f t="shared" si="115"/>
        <v>0.40549511653067843</v>
      </c>
      <c r="AG656" s="75">
        <f>0.0526*Y656*Observaciones!$F655^1.218</f>
        <v>0</v>
      </c>
      <c r="AH656" s="75">
        <f>AG656*Constantes!$E$35</f>
        <v>0</v>
      </c>
      <c r="AI656" s="75">
        <f t="shared" si="116"/>
        <v>0</v>
      </c>
      <c r="AJ656" s="15"/>
      <c r="AK656" s="74">
        <v>650</v>
      </c>
      <c r="AL656" s="140">
        <f>ETo!$I655*((1-Constantes!$F$19)*ETo!$K655+ETo!$L655)</f>
        <v>2.4180262115824647</v>
      </c>
      <c r="AM656" s="75">
        <f>MIN(AL656*Constantes!$F$17,0.8*(AV655+Observaciones!$F655-AS656-AU656-Constantes!$D$14))</f>
        <v>1.534384721563324</v>
      </c>
      <c r="AN656" s="75">
        <f>IF(Observaciones!$F655&gt;0.05*Constantes!$F$18,((Observaciones!$F655-0.05*Constantes!$F$18)^2)/(Observaciones!$F655+0.95*Constantes!$F$18),0)</f>
        <v>4.3516181771754191E-3</v>
      </c>
      <c r="AO656" s="75">
        <f>(AN656*Escenarios!$F$9*10000)/1000</f>
        <v>2.1758090885877097</v>
      </c>
      <c r="AP656" s="75">
        <f>(Observaciones!$F655*Constantes!$F$28)/1000</f>
        <v>6.3</v>
      </c>
      <c r="AQ656" s="75">
        <f>(AL656*Constantes!$F$28)/1000</f>
        <v>2.4180262115824647</v>
      </c>
      <c r="AR656" s="75">
        <f t="shared" si="117"/>
        <v>6.0577828770052449</v>
      </c>
      <c r="AS656" s="75">
        <f>IF(AR656&gt;Constantes!$F$29,1000*((AR656-Constantes!$F$29)/(Escenarios!$F$9*10000)),0)</f>
        <v>0</v>
      </c>
      <c r="AT656" s="75">
        <f>AQ656*1000/Escenarios!$F$9/10000+AM656</f>
        <v>1.5392207739864889</v>
      </c>
      <c r="AU656" s="75">
        <f>MAX(0,AV655+Observaciones!$F655-AS656-Constantes!$D$13)</f>
        <v>0</v>
      </c>
      <c r="AV656" s="75">
        <f>AV655+Observaciones!$F655-AS656-AT656-AU656-AW655</f>
        <v>12.591049081052194</v>
      </c>
      <c r="AW656" s="75">
        <f>MAX(0,(AV656-Constantes!$D$14)*(1-EXP(-Constantes!$D$22)))</f>
        <v>7.0089977137657633E-2</v>
      </c>
      <c r="AX656" s="75">
        <f t="shared" si="118"/>
        <v>124.40924505837016</v>
      </c>
      <c r="AY656" s="75">
        <f>MAX(0,(AX656-Constantes!$D$13)*(1-EXP(-Constantes!$D$23)))</f>
        <v>0.34129458569330196</v>
      </c>
      <c r="AZ656" s="75">
        <f t="shared" si="119"/>
        <v>0.41138456283095959</v>
      </c>
      <c r="BA656" s="75">
        <f>0.0526*AS656*Observaciones!$F655^1.218</f>
        <v>0</v>
      </c>
      <c r="BB656" s="75">
        <f>BA656*Constantes!$F$35</f>
        <v>0</v>
      </c>
      <c r="BC656" s="75">
        <f t="shared" si="120"/>
        <v>0</v>
      </c>
      <c r="BD656" s="15"/>
      <c r="BE656" s="74">
        <v>650</v>
      </c>
      <c r="BF656" s="75">
        <f>0.0526*Observaciones!$F655^2.218</f>
        <v>3.1183372517686312</v>
      </c>
      <c r="BG656" s="75">
        <f>IF(Observaciones!$F655&gt;0.05*$BK$7,((Observaciones!$F655-0.05*$BK$7)^2)/(Observaciones!$F655+0.95*$BK$7),0)</f>
        <v>0.53229249011857738</v>
      </c>
      <c r="BH656" s="75">
        <f>0.0526*BG656*Observaciones!$F655^1.218</f>
        <v>0.26347103186880089</v>
      </c>
      <c r="BI656" s="28"/>
      <c r="BJ656" s="28"/>
      <c r="BK656" s="103"/>
      <c r="BL656" s="38"/>
    </row>
    <row r="657" spans="2:64" s="2" customFormat="1">
      <c r="B657" s="37"/>
      <c r="C657" s="74">
        <v>651</v>
      </c>
      <c r="D657" s="140">
        <f>ETo!$I656*((1-Constantes!$D$19)*ETo!$K656+ETo!$L656)</f>
        <v>2.3578169439482806</v>
      </c>
      <c r="E657" s="75">
        <f>MIN(D657*Constantes!$D$17,0.8*(H656+Observaciones!$F656-F657-G657-Constantes!$D$14))</f>
        <v>1.4961782786753668</v>
      </c>
      <c r="F657" s="75">
        <f>IF(Observaciones!$F656&gt;0.05*Constantes!$D$18,((Observaciones!$F656-0.05*Constantes!$D$18)^2)/(Observaciones!$F656+0.95*Constantes!$D$18),0)</f>
        <v>0</v>
      </c>
      <c r="G657" s="75">
        <f>MAX(0,H656+Observaciones!$F656-F657-Constantes!$D$13)</f>
        <v>0</v>
      </c>
      <c r="H657" s="75">
        <f>H656+Observaciones!$F656-F657-E657-G657-I656</f>
        <v>14.26604045348669</v>
      </c>
      <c r="I657" s="75">
        <f>MAX(0,(H657-Constantes!$D$14)*(1-EXP(-Constantes!$D$22)))</f>
        <v>9.3150078333037178E-2</v>
      </c>
      <c r="J657" s="75">
        <f t="shared" si="110"/>
        <v>120.34332891786158</v>
      </c>
      <c r="K657" s="75">
        <f>MAX(0,(J657-Constantes!$D$13)*(1-EXP(-Constantes!$D$23)))</f>
        <v>0.31320925140010969</v>
      </c>
      <c r="L657" s="75">
        <f t="shared" si="111"/>
        <v>0.40635932973314687</v>
      </c>
      <c r="M657" s="75">
        <f>0.0526*F657*Observaciones!$F656^1.218</f>
        <v>0</v>
      </c>
      <c r="N657" s="75">
        <f>M657*Constantes!$D$35</f>
        <v>0</v>
      </c>
      <c r="O657" s="75">
        <f t="shared" si="112"/>
        <v>0</v>
      </c>
      <c r="P657" s="15"/>
      <c r="Q657" s="74">
        <v>651</v>
      </c>
      <c r="R657" s="140">
        <f>ETo!$I656*((1-Constantes!$E$19)*ETo!$K656+ETo!$L656)</f>
        <v>2.3578169439482806</v>
      </c>
      <c r="S657" s="75">
        <f>MIN(R657*Constantes!$E$17,0.8*(AB656+Observaciones!$F656-Y657-AA657-Constantes!$D$14))</f>
        <v>1.4961782786753668</v>
      </c>
      <c r="T657" s="75">
        <f>IF(Observaciones!$F656&gt;0.05*Constantes!$E$18,((Observaciones!$F656-0.05*Constantes!$E$18)^2)/(Observaciones!$F656+0.95*Constantes!$E$18),0)</f>
        <v>0</v>
      </c>
      <c r="U657" s="75">
        <f>(T657*Escenarios!$E$9*10000)/1000</f>
        <v>0</v>
      </c>
      <c r="V657" s="75">
        <f>(Observaciones!$F656*Constantes!$E$28)/1000</f>
        <v>13.2</v>
      </c>
      <c r="W657" s="75">
        <f>(R657*Constantes!$E$28)/1000</f>
        <v>9.4312677757931223</v>
      </c>
      <c r="X657" s="75">
        <f t="shared" si="113"/>
        <v>3.768732224206877</v>
      </c>
      <c r="Y657" s="75">
        <f>IF(X657&gt;Constantes!$E$29,1000*((X657-Constantes!$E$29)/(Escenarios!$E$9*10000)),0)</f>
        <v>0</v>
      </c>
      <c r="Z657" s="75">
        <f>W657*1000/Escenarios!$E$9/10000+S657</f>
        <v>1.5150408142269531</v>
      </c>
      <c r="AA657" s="75">
        <f>MAX(0,AB656+Observaciones!$F656-Y657-Constantes!$D$13)</f>
        <v>0</v>
      </c>
      <c r="AB657" s="75">
        <f>AB656+Observaciones!$F656-Y657-Z657-AA657-AC656</f>
        <v>14.229125426525794</v>
      </c>
      <c r="AC657" s="75">
        <f>MAX(0,(AB657-Constantes!$D$14)*(1-EXP(-Constantes!$D$22)))</f>
        <v>9.2641858248230902E-2</v>
      </c>
      <c r="AD657" s="75">
        <f t="shared" si="114"/>
        <v>123.37534415977969</v>
      </c>
      <c r="AE657" s="75">
        <f>MAX(0,(AD657-Constantes!$D$13)*(1-EXP(-Constantes!$D$23)))</f>
        <v>0.3341529105186356</v>
      </c>
      <c r="AF657" s="75">
        <f t="shared" si="115"/>
        <v>0.42679476876686651</v>
      </c>
      <c r="AG657" s="75">
        <f>0.0526*Y657*Observaciones!$F656^1.218</f>
        <v>0</v>
      </c>
      <c r="AH657" s="75">
        <f>AG657*Constantes!$E$35</f>
        <v>0</v>
      </c>
      <c r="AI657" s="75">
        <f t="shared" si="116"/>
        <v>0</v>
      </c>
      <c r="AJ657" s="15"/>
      <c r="AK657" s="74">
        <v>651</v>
      </c>
      <c r="AL657" s="140">
        <f>ETo!$I656*((1-Constantes!$F$19)*ETo!$K656+ETo!$L656)</f>
        <v>2.3036938387310677</v>
      </c>
      <c r="AM657" s="75">
        <f>MIN(AL657*Constantes!$F$17,0.8*(AV656+Observaciones!$F656-AS657-AU657-Constantes!$D$14))</f>
        <v>1.4618338760667173</v>
      </c>
      <c r="AN657" s="75">
        <f>IF(Observaciones!$F656&gt;0.05*Constantes!$F$18,((Observaciones!$F656-0.05*Constantes!$F$18)^2)/(Observaciones!$F656+0.95*Constantes!$F$18),0)</f>
        <v>0</v>
      </c>
      <c r="AO657" s="75">
        <f>(AN657*Escenarios!$F$9*10000)/1000</f>
        <v>0</v>
      </c>
      <c r="AP657" s="75">
        <f>(Observaciones!$F656*Constantes!$F$28)/1000</f>
        <v>3.3</v>
      </c>
      <c r="AQ657" s="75">
        <f>(AL657*Constantes!$F$28)/1000</f>
        <v>2.3036938387310677</v>
      </c>
      <c r="AR657" s="75">
        <f t="shared" si="117"/>
        <v>0.99630616126893212</v>
      </c>
      <c r="AS657" s="75">
        <f>IF(AR657&gt;Constantes!$F$29,1000*((AR657-Constantes!$F$29)/(Escenarios!$F$9*10000)),0)</f>
        <v>0</v>
      </c>
      <c r="AT657" s="75">
        <f>AQ657*1000/Escenarios!$F$9/10000+AM657</f>
        <v>1.4664412637441795</v>
      </c>
      <c r="AU657" s="75">
        <f>MAX(0,AV656+Observaciones!$F656-AS657-Constantes!$D$13)</f>
        <v>0</v>
      </c>
      <c r="AV657" s="75">
        <f>AV656+Observaciones!$F656-AS657-AT657-AU657-AW656</f>
        <v>14.354517840170358</v>
      </c>
      <c r="AW657" s="75">
        <f>MAX(0,(AV657-Constantes!$D$14)*(1-EXP(-Constantes!$D$22)))</f>
        <v>9.4368172661166552E-2</v>
      </c>
      <c r="AX657" s="75">
        <f t="shared" si="118"/>
        <v>124.06795047267686</v>
      </c>
      <c r="AY657" s="75">
        <f>MAX(0,(AX657-Constantes!$D$13)*(1-EXP(-Constantes!$D$23)))</f>
        <v>0.33893709178531051</v>
      </c>
      <c r="AZ657" s="75">
        <f t="shared" si="119"/>
        <v>0.43330526444647705</v>
      </c>
      <c r="BA657" s="75">
        <f>0.0526*AS657*Observaciones!$F656^1.218</f>
        <v>0</v>
      </c>
      <c r="BB657" s="75">
        <f>BA657*Constantes!$F$35</f>
        <v>0</v>
      </c>
      <c r="BC657" s="75">
        <f t="shared" si="120"/>
        <v>0</v>
      </c>
      <c r="BD657" s="15"/>
      <c r="BE657" s="74">
        <v>651</v>
      </c>
      <c r="BF657" s="75">
        <f>0.0526*Observaciones!$F656^2.218</f>
        <v>0.74310410909583668</v>
      </c>
      <c r="BG657" s="75">
        <f>IF(Observaciones!$F656&gt;0.05*$BK$7,((Observaciones!$F656-0.05*$BK$7)^2)/(Observaciones!$F656+0.95*$BK$7),0)</f>
        <v>6.7925012840267113E-2</v>
      </c>
      <c r="BH657" s="75">
        <f>0.0526*BG657*Observaciones!$F656^1.218</f>
        <v>1.529556247029999E-2</v>
      </c>
      <c r="BI657" s="28"/>
      <c r="BJ657" s="28"/>
      <c r="BK657" s="103"/>
      <c r="BL657" s="38"/>
    </row>
    <row r="658" spans="2:64" s="2" customFormat="1">
      <c r="B658" s="37"/>
      <c r="C658" s="74">
        <v>652</v>
      </c>
      <c r="D658" s="140">
        <f>ETo!$I657*((1-Constantes!$D$19)*ETo!$K657+ETo!$L657)</f>
        <v>2.4507529364271781</v>
      </c>
      <c r="E658" s="75">
        <f>MIN(D658*Constantes!$D$17,0.8*(H657+Observaciones!$F657-F658-G658-Constantes!$D$14))</f>
        <v>1.5551518192680556</v>
      </c>
      <c r="F658" s="75">
        <f>IF(Observaciones!$F657&gt;0.05*Constantes!$D$18,((Observaciones!$F657-0.05*Constantes!$D$18)^2)/(Observaciones!$F657+0.95*Constantes!$D$18),0)</f>
        <v>2.1748239789813533</v>
      </c>
      <c r="G658" s="75">
        <f>MAX(0,H657+Observaciones!$F657-F658-Constantes!$D$13)</f>
        <v>0</v>
      </c>
      <c r="H658" s="75">
        <f>H657+Observaciones!$F657-F658-E658-G658-I657</f>
        <v>30.442914576904247</v>
      </c>
      <c r="I658" s="75">
        <f>MAX(0,(H658-Constantes!$D$14)*(1-EXP(-Constantes!$D$22)))</f>
        <v>0.31586188476385751</v>
      </c>
      <c r="J658" s="75">
        <f t="shared" si="110"/>
        <v>120.03011966646147</v>
      </c>
      <c r="K658" s="75">
        <f>MAX(0,(J658-Constantes!$D$13)*(1-EXP(-Constantes!$D$23)))</f>
        <v>0.31104575706690085</v>
      </c>
      <c r="L658" s="75">
        <f t="shared" si="111"/>
        <v>2.8017316208121117</v>
      </c>
      <c r="M658" s="75">
        <f>0.0526*F658*Observaciones!$F657^1.218</f>
        <v>4.3960678988132971</v>
      </c>
      <c r="N658" s="75">
        <f>M658*Constantes!$D$35</f>
        <v>2.0190698126851061E-2</v>
      </c>
      <c r="O658" s="75">
        <f t="shared" si="112"/>
        <v>720.65068534289412</v>
      </c>
      <c r="P658" s="15"/>
      <c r="Q658" s="74">
        <v>652</v>
      </c>
      <c r="R658" s="140">
        <f>ETo!$I657*((1-Constantes!$E$19)*ETo!$K657+ETo!$L657)</f>
        <v>2.4507529364271781</v>
      </c>
      <c r="S658" s="75">
        <f>MIN(R658*Constantes!$E$17,0.8*(AB657+Observaciones!$F657-Y658-AA658-Constantes!$D$14))</f>
        <v>1.5551518192680556</v>
      </c>
      <c r="T658" s="75">
        <f>IF(Observaciones!$F657&gt;0.05*Constantes!$E$18,((Observaciones!$F657-0.05*Constantes!$E$18)^2)/(Observaciones!$F657+0.95*Constantes!$E$18),0)</f>
        <v>2.1748239789813533</v>
      </c>
      <c r="U658" s="75">
        <f>(T658*Escenarios!$E$9*10000)/1000</f>
        <v>1087.4119894906767</v>
      </c>
      <c r="V658" s="75">
        <f>(Observaciones!$F657*Constantes!$E$28)/1000</f>
        <v>80</v>
      </c>
      <c r="W658" s="75">
        <f>(R658*Constantes!$E$28)/1000</f>
        <v>9.8030117457087123</v>
      </c>
      <c r="X658" s="75">
        <f t="shared" si="113"/>
        <v>1157.6089777449679</v>
      </c>
      <c r="Y658" s="75">
        <f>IF(X658&gt;Constantes!$E$29,1000*((X658-Constantes!$E$29)/(Escenarios!$E$9*10000)),0)</f>
        <v>1.2858061907840532</v>
      </c>
      <c r="Z658" s="75">
        <f>W658*1000/Escenarios!$E$9/10000+S658</f>
        <v>1.5747578427594731</v>
      </c>
      <c r="AA658" s="75">
        <f>MAX(0,AB657+Observaciones!$F657-Y658-Constantes!$D$13)</f>
        <v>0</v>
      </c>
      <c r="AB658" s="75">
        <f>AB657+Observaciones!$F657-Y658-Z658-AA658-AC657</f>
        <v>31.27591953473404</v>
      </c>
      <c r="AC658" s="75">
        <f>MAX(0,(AB658-Constantes!$D$14)*(1-EXP(-Constantes!$D$22)))</f>
        <v>0.32733011017679714</v>
      </c>
      <c r="AD658" s="75">
        <f t="shared" si="114"/>
        <v>123.04119124926105</v>
      </c>
      <c r="AE658" s="75">
        <f>MAX(0,(AD658-Constantes!$D$13)*(1-EXP(-Constantes!$D$23)))</f>
        <v>0.3318447477645004</v>
      </c>
      <c r="AF658" s="75">
        <f t="shared" si="115"/>
        <v>1.9449810487253507</v>
      </c>
      <c r="AG658" s="75">
        <f>0.0526*Y658*Observaciones!$F657^1.218</f>
        <v>2.5990569232406129</v>
      </c>
      <c r="AH658" s="75">
        <f>AG658*Constantes!$E$35</f>
        <v>1.1937207286042929E-2</v>
      </c>
      <c r="AI658" s="75">
        <f t="shared" si="116"/>
        <v>613.74414387564411</v>
      </c>
      <c r="AJ658" s="15"/>
      <c r="AK658" s="74">
        <v>652</v>
      </c>
      <c r="AL658" s="140">
        <f>ETo!$I657*((1-Constantes!$F$19)*ETo!$K657+ETo!$L657)</f>
        <v>2.394734612533441</v>
      </c>
      <c r="AM658" s="75">
        <f>MIN(AL658*Constantes!$F$17,0.8*(AV657+Observaciones!$F657-AS658-AU658-Constantes!$D$14))</f>
        <v>1.5196047851216046</v>
      </c>
      <c r="AN658" s="75">
        <f>IF(Observaciones!$F657&gt;0.05*Constantes!$F$18,((Observaciones!$F657-0.05*Constantes!$F$18)^2)/(Observaciones!$F657+0.95*Constantes!$F$18),0)</f>
        <v>1.640643062840575</v>
      </c>
      <c r="AO658" s="75">
        <f>(AN658*Escenarios!$F$9*10000)/1000</f>
        <v>820.32153142028744</v>
      </c>
      <c r="AP658" s="75">
        <f>(Observaciones!$F657*Constantes!$F$28)/1000</f>
        <v>20</v>
      </c>
      <c r="AQ658" s="75">
        <f>(AL658*Constantes!$F$28)/1000</f>
        <v>2.394734612533441</v>
      </c>
      <c r="AR658" s="75">
        <f t="shared" si="117"/>
        <v>837.92679680775404</v>
      </c>
      <c r="AS658" s="75">
        <f>IF(AR658&gt;Constantes!$F$29,1000*((AR658-Constantes!$F$29)/(Escenarios!$F$9*10000)),0)</f>
        <v>1.4185006524390373</v>
      </c>
      <c r="AT658" s="75">
        <f>AQ658*1000/Escenarios!$F$9/10000+AM658</f>
        <v>1.5243942543466715</v>
      </c>
      <c r="AU658" s="75">
        <f>MAX(0,AV657+Observaciones!$F657-AS658-Constantes!$D$13)</f>
        <v>0</v>
      </c>
      <c r="AV658" s="75">
        <f>AV657+Observaciones!$F657-AS658-AT658-AU658-AW657</f>
        <v>31.317254760723486</v>
      </c>
      <c r="AW658" s="75">
        <f>MAX(0,(AV658-Constantes!$D$14)*(1-EXP(-Constantes!$D$22)))</f>
        <v>0.32789918444782762</v>
      </c>
      <c r="AX658" s="75">
        <f t="shared" si="118"/>
        <v>123.72901338089154</v>
      </c>
      <c r="AY658" s="75">
        <f>MAX(0,(AX658-Constantes!$D$13)*(1-EXP(-Constantes!$D$23)))</f>
        <v>0.33659588227724574</v>
      </c>
      <c r="AZ658" s="75">
        <f t="shared" si="119"/>
        <v>2.0829957191641109</v>
      </c>
      <c r="BA658" s="75">
        <f>0.0526*AS658*Observaciones!$F657^1.218</f>
        <v>2.8672781075154936</v>
      </c>
      <c r="BB658" s="75">
        <f>BA658*Constantes!$F$35</f>
        <v>4.4792925964650997E-3</v>
      </c>
      <c r="BC658" s="75">
        <f t="shared" si="120"/>
        <v>215.0408930395019</v>
      </c>
      <c r="BD658" s="15"/>
      <c r="BE658" s="74">
        <v>652</v>
      </c>
      <c r="BF658" s="75">
        <f>0.0526*Observaciones!$F657^2.218</f>
        <v>40.42688457823914</v>
      </c>
      <c r="BG658" s="75">
        <f>IF(Observaciones!$F657&gt;0.05*$BK$7,((Observaciones!$F657-0.05*$BK$7)^2)/(Observaciones!$F657+0.95*$BK$7),0)</f>
        <v>6.3080868397003833</v>
      </c>
      <c r="BH658" s="75">
        <f>0.0526*BG658*Observaciones!$F657^1.218</f>
        <v>12.750814928903834</v>
      </c>
      <c r="BI658" s="28"/>
      <c r="BJ658" s="28"/>
      <c r="BK658" s="103"/>
      <c r="BL658" s="38"/>
    </row>
    <row r="659" spans="2:64" s="2" customFormat="1">
      <c r="B659" s="37"/>
      <c r="C659" s="74">
        <v>653</v>
      </c>
      <c r="D659" s="140">
        <f>ETo!$I658*((1-Constantes!$D$19)*ETo!$K658+ETo!$L658)</f>
        <v>2.4996369236696689</v>
      </c>
      <c r="E659" s="75">
        <f>MIN(D659*Constantes!$D$17,0.8*(H658+Observaciones!$F658-F659-G659-Constantes!$D$14))</f>
        <v>1.5861716828223413</v>
      </c>
      <c r="F659" s="75">
        <f>IF(Observaciones!$F658&gt;0.05*Constantes!$D$18,((Observaciones!$F658-0.05*Constantes!$D$18)^2)/(Observaciones!$F658+0.95*Constantes!$D$18),0)</f>
        <v>0</v>
      </c>
      <c r="G659" s="75">
        <f>MAX(0,H658+Observaciones!$F658-F659-Constantes!$D$13)</f>
        <v>0</v>
      </c>
      <c r="H659" s="75">
        <f>H658+Observaciones!$F658-F659-E659-G659-I658</f>
        <v>32.740881009318052</v>
      </c>
      <c r="I659" s="75">
        <f>MAX(0,(H659-Constantes!$D$14)*(1-EXP(-Constantes!$D$22)))</f>
        <v>0.34749866770323945</v>
      </c>
      <c r="J659" s="75">
        <f t="shared" si="110"/>
        <v>119.71907390939457</v>
      </c>
      <c r="K659" s="75">
        <f>MAX(0,(J659-Constantes!$D$13)*(1-EXP(-Constantes!$D$23)))</f>
        <v>0.30889720708067059</v>
      </c>
      <c r="L659" s="75">
        <f t="shared" si="111"/>
        <v>0.65639587478391004</v>
      </c>
      <c r="M659" s="75">
        <f>0.0526*F659*Observaciones!$F658^1.218</f>
        <v>0</v>
      </c>
      <c r="N659" s="75">
        <f>M659*Constantes!$D$35</f>
        <v>0</v>
      </c>
      <c r="O659" s="75">
        <f t="shared" si="112"/>
        <v>0</v>
      </c>
      <c r="P659" s="15"/>
      <c r="Q659" s="74">
        <v>653</v>
      </c>
      <c r="R659" s="140">
        <f>ETo!$I658*((1-Constantes!$E$19)*ETo!$K658+ETo!$L658)</f>
        <v>2.4996369236696689</v>
      </c>
      <c r="S659" s="75">
        <f>MIN(R659*Constantes!$E$17,0.8*(AB658+Observaciones!$F658-Y659-AA659-Constantes!$D$14))</f>
        <v>1.5861716828223413</v>
      </c>
      <c r="T659" s="75">
        <f>IF(Observaciones!$F658&gt;0.05*Constantes!$E$18,((Observaciones!$F658-0.05*Constantes!$E$18)^2)/(Observaciones!$F658+0.95*Constantes!$E$18),0)</f>
        <v>0</v>
      </c>
      <c r="U659" s="75">
        <f>(T659*Escenarios!$E$9*10000)/1000</f>
        <v>0</v>
      </c>
      <c r="V659" s="75">
        <f>(Observaciones!$F658*Constantes!$E$28)/1000</f>
        <v>16.8</v>
      </c>
      <c r="W659" s="75">
        <f>(R659*Constantes!$E$28)/1000</f>
        <v>9.9985476946786758</v>
      </c>
      <c r="X659" s="75">
        <f t="shared" si="113"/>
        <v>6.8014523053213249</v>
      </c>
      <c r="Y659" s="75">
        <f>IF(X659&gt;Constantes!$E$29,1000*((X659-Constantes!$E$29)/(Escenarios!$E$9*10000)),0)</f>
        <v>0</v>
      </c>
      <c r="Z659" s="75">
        <f>W659*1000/Escenarios!$E$9/10000+S659</f>
        <v>1.6061687782116987</v>
      </c>
      <c r="AA659" s="75">
        <f>MAX(0,AB658+Observaciones!$F658-Y659-Constantes!$D$13)</f>
        <v>0</v>
      </c>
      <c r="AB659" s="75">
        <f>AB658+Observaciones!$F658-Y659-Z659-AA659-AC658</f>
        <v>33.542420646345548</v>
      </c>
      <c r="AC659" s="75">
        <f>MAX(0,(AB659-Constantes!$D$14)*(1-EXP(-Constantes!$D$22)))</f>
        <v>0.35853370074648261</v>
      </c>
      <c r="AD659" s="75">
        <f t="shared" si="114"/>
        <v>122.70934650149654</v>
      </c>
      <c r="AE659" s="75">
        <f>MAX(0,(AD659-Constantes!$D$13)*(1-EXP(-Constantes!$D$23)))</f>
        <v>0.32955252865512141</v>
      </c>
      <c r="AF659" s="75">
        <f t="shared" si="115"/>
        <v>0.68808622940160402</v>
      </c>
      <c r="AG659" s="75">
        <f>0.0526*Y659*Observaciones!$F658^1.218</f>
        <v>0</v>
      </c>
      <c r="AH659" s="75">
        <f>AG659*Constantes!$E$35</f>
        <v>0</v>
      </c>
      <c r="AI659" s="75">
        <f t="shared" si="116"/>
        <v>0</v>
      </c>
      <c r="AJ659" s="15"/>
      <c r="AK659" s="74">
        <v>653</v>
      </c>
      <c r="AL659" s="140">
        <f>ETo!$I658*((1-Constantes!$F$19)*ETo!$K658+ETo!$L658)</f>
        <v>2.4426605793727543</v>
      </c>
      <c r="AM659" s="75">
        <f>MIN(AL659*Constantes!$F$17,0.8*(AV658+Observaciones!$F658-AS659-AU659-Constantes!$D$14))</f>
        <v>1.5500167264529878</v>
      </c>
      <c r="AN659" s="75">
        <f>IF(Observaciones!$F658&gt;0.05*Constantes!$F$18,((Observaciones!$F658-0.05*Constantes!$F$18)^2)/(Observaciones!$F658+0.95*Constantes!$F$18),0)</f>
        <v>0</v>
      </c>
      <c r="AO659" s="75">
        <f>(AN659*Escenarios!$F$9*10000)/1000</f>
        <v>0</v>
      </c>
      <c r="AP659" s="75">
        <f>(Observaciones!$F658*Constantes!$F$28)/1000</f>
        <v>4.2</v>
      </c>
      <c r="AQ659" s="75">
        <f>(AL659*Constantes!$F$28)/1000</f>
        <v>2.4426605793727543</v>
      </c>
      <c r="AR659" s="75">
        <f t="shared" si="117"/>
        <v>1.7573394206272459</v>
      </c>
      <c r="AS659" s="75">
        <f>IF(AR659&gt;Constantes!$F$29,1000*((AR659-Constantes!$F$29)/(Escenarios!$F$9*10000)),0)</f>
        <v>0</v>
      </c>
      <c r="AT659" s="75">
        <f>AQ659*1000/Escenarios!$F$9/10000+AM659</f>
        <v>1.5549020476117332</v>
      </c>
      <c r="AU659" s="75">
        <f>MAX(0,AV658+Observaciones!$F658-AS659-Constantes!$D$13)</f>
        <v>0</v>
      </c>
      <c r="AV659" s="75">
        <f>AV658+Observaciones!$F658-AS659-AT659-AU659-AW658</f>
        <v>33.634453528663926</v>
      </c>
      <c r="AW659" s="75">
        <f>MAX(0,(AV659-Constantes!$D$14)*(1-EXP(-Constantes!$D$22)))</f>
        <v>0.35980074463368761</v>
      </c>
      <c r="AX659" s="75">
        <f t="shared" si="118"/>
        <v>123.39241749861429</v>
      </c>
      <c r="AY659" s="75">
        <f>MAX(0,(AX659-Constantes!$D$13)*(1-EXP(-Constantes!$D$23)))</f>
        <v>0.33427084468454066</v>
      </c>
      <c r="AZ659" s="75">
        <f t="shared" si="119"/>
        <v>0.69407158931822832</v>
      </c>
      <c r="BA659" s="75">
        <f>0.0526*AS659*Observaciones!$F658^1.218</f>
        <v>0</v>
      </c>
      <c r="BB659" s="75">
        <f>BA659*Constantes!$F$35</f>
        <v>0</v>
      </c>
      <c r="BC659" s="75">
        <f t="shared" si="120"/>
        <v>0</v>
      </c>
      <c r="BD659" s="15"/>
      <c r="BE659" s="74">
        <v>653</v>
      </c>
      <c r="BF659" s="75">
        <f>0.0526*Observaciones!$F658^2.218</f>
        <v>1.2686816847842202</v>
      </c>
      <c r="BG659" s="75">
        <f>IF(Observaciones!$F658&gt;0.05*$BK$7,((Observaciones!$F658-0.05*$BK$7)^2)/(Observaciones!$F658+0.95*$BK$7),0)</f>
        <v>0.16418262002606004</v>
      </c>
      <c r="BH659" s="75">
        <f>0.0526*BG659*Observaciones!$F658^1.218</f>
        <v>4.9594162615940303E-2</v>
      </c>
      <c r="BI659" s="28"/>
      <c r="BJ659" s="28"/>
      <c r="BK659" s="103"/>
      <c r="BL659" s="38"/>
    </row>
    <row r="660" spans="2:64" s="2" customFormat="1">
      <c r="B660" s="37"/>
      <c r="C660" s="74">
        <v>654</v>
      </c>
      <c r="D660" s="140">
        <f>ETo!$I659*((1-Constantes!$D$19)*ETo!$K659+ETo!$L659)</f>
        <v>2.5485308485670721</v>
      </c>
      <c r="E660" s="75">
        <f>MIN(D660*Constantes!$D$17,0.8*(H659+Observaciones!$F659-F660-G660-Constantes!$D$14))</f>
        <v>1.6171978524231838</v>
      </c>
      <c r="F660" s="75">
        <f>IF(Observaciones!$F659&gt;0.05*Constantes!$D$18,((Observaciones!$F659-0.05*Constantes!$D$18)^2)/(Observaciones!$F659+0.95*Constantes!$D$18),0)</f>
        <v>0.62615249980572629</v>
      </c>
      <c r="G660" s="75">
        <f>MAX(0,H659+Observaciones!$F659-F660-Constantes!$D$13)</f>
        <v>0</v>
      </c>
      <c r="H660" s="75">
        <f>H659+Observaciones!$F659-F660-E660-G660-I659</f>
        <v>42.750031989385903</v>
      </c>
      <c r="I660" s="75">
        <f>MAX(0,(H660-Constantes!$D$14)*(1-EXP(-Constantes!$D$22)))</f>
        <v>0.48529760701641694</v>
      </c>
      <c r="J660" s="75">
        <f t="shared" si="110"/>
        <v>119.41017670231389</v>
      </c>
      <c r="K660" s="75">
        <f>MAX(0,(J660-Constantes!$D$13)*(1-EXP(-Constantes!$D$23)))</f>
        <v>0.30676349821327398</v>
      </c>
      <c r="L660" s="75">
        <f t="shared" si="111"/>
        <v>1.418213605035417</v>
      </c>
      <c r="M660" s="75">
        <f>0.0526*F660*Observaciones!$F659^1.218</f>
        <v>0.72096998843873183</v>
      </c>
      <c r="N660" s="75">
        <f>M660*Constantes!$D$35</f>
        <v>3.3113427112932705E-3</v>
      </c>
      <c r="O660" s="75">
        <f t="shared" si="112"/>
        <v>233.48688092796684</v>
      </c>
      <c r="P660" s="15"/>
      <c r="Q660" s="74">
        <v>654</v>
      </c>
      <c r="R660" s="140">
        <f>ETo!$I659*((1-Constantes!$E$19)*ETo!$K659+ETo!$L659)</f>
        <v>2.5485308485670721</v>
      </c>
      <c r="S660" s="75">
        <f>MIN(R660*Constantes!$E$17,0.8*(AB659+Observaciones!$F659-Y660-AA660-Constantes!$D$14))</f>
        <v>1.6171978524231838</v>
      </c>
      <c r="T660" s="75">
        <f>IF(Observaciones!$F659&gt;0.05*Constantes!$E$18,((Observaciones!$F659-0.05*Constantes!$E$18)^2)/(Observaciones!$F659+0.95*Constantes!$E$18),0)</f>
        <v>0.62615249980572629</v>
      </c>
      <c r="U660" s="75">
        <f>(T660*Escenarios!$E$9*10000)/1000</f>
        <v>313.07624990286314</v>
      </c>
      <c r="V660" s="75">
        <f>(Observaciones!$F659*Constantes!$E$28)/1000</f>
        <v>50.4</v>
      </c>
      <c r="W660" s="75">
        <f>(R660*Constantes!$E$28)/1000</f>
        <v>10.194123394268289</v>
      </c>
      <c r="X660" s="75">
        <f t="shared" si="113"/>
        <v>353.28212650859484</v>
      </c>
      <c r="Y660" s="75">
        <f>IF(X660&gt;Constantes!$E$29,1000*((X660-Constantes!$E$29)/(Escenarios!$E$9*10000)),0)</f>
        <v>0</v>
      </c>
      <c r="Z660" s="75">
        <f>W660*1000/Escenarios!$E$9/10000+S660</f>
        <v>1.6375860992117204</v>
      </c>
      <c r="AA660" s="75">
        <f>MAX(0,AB659+Observaciones!$F659-Y660-Constantes!$D$13)</f>
        <v>0</v>
      </c>
      <c r="AB660" s="75">
        <f>AB659+Observaciones!$F659-Y660-Z660-AA660-AC659</f>
        <v>44.146300846387341</v>
      </c>
      <c r="AC660" s="75">
        <f>MAX(0,(AB660-Constantes!$D$14)*(1-EXP(-Constantes!$D$22)))</f>
        <v>0.50452045297747528</v>
      </c>
      <c r="AD660" s="75">
        <f t="shared" si="114"/>
        <v>122.37979397284141</v>
      </c>
      <c r="AE660" s="75">
        <f>MAX(0,(AD660-Constantes!$D$13)*(1-EXP(-Constantes!$D$23)))</f>
        <v>0.32727614305969976</v>
      </c>
      <c r="AF660" s="75">
        <f t="shared" si="115"/>
        <v>0.83179659603717504</v>
      </c>
      <c r="AG660" s="75">
        <f>0.0526*Y660*Observaciones!$F659^1.218</f>
        <v>0</v>
      </c>
      <c r="AH660" s="75">
        <f>AG660*Constantes!$E$35</f>
        <v>0</v>
      </c>
      <c r="AI660" s="75">
        <f t="shared" si="116"/>
        <v>0</v>
      </c>
      <c r="AJ660" s="15"/>
      <c r="AK660" s="74">
        <v>654</v>
      </c>
      <c r="AL660" s="140">
        <f>ETo!$I659*((1-Constantes!$F$19)*ETo!$K659+ETo!$L659)</f>
        <v>2.4906168516028067</v>
      </c>
      <c r="AM660" s="75">
        <f>MIN(AL660*Constantes!$F$17,0.8*(AV659+Observaciones!$F659-AS660-AU660-Constantes!$D$14))</f>
        <v>1.5804478983982941</v>
      </c>
      <c r="AN660" s="75">
        <f>IF(Observaciones!$F659&gt;0.05*Constantes!$F$18,((Observaciones!$F659-0.05*Constantes!$F$18)^2)/(Observaciones!$F659+0.95*Constantes!$F$18),0)</f>
        <v>0.41181755944546061</v>
      </c>
      <c r="AO660" s="75">
        <f>(AN660*Escenarios!$F$9*10000)/1000</f>
        <v>205.90877972273032</v>
      </c>
      <c r="AP660" s="75">
        <f>(Observaciones!$F659*Constantes!$F$28)/1000</f>
        <v>12.6</v>
      </c>
      <c r="AQ660" s="75">
        <f>(AL660*Constantes!$F$28)/1000</f>
        <v>2.4906168516028067</v>
      </c>
      <c r="AR660" s="75">
        <f t="shared" si="117"/>
        <v>216.01816287112752</v>
      </c>
      <c r="AS660" s="75">
        <f>IF(AR660&gt;Constantes!$F$29,1000*((AR660-Constantes!$F$29)/(Escenarios!$F$9*10000)),0)</f>
        <v>0.17468338456578444</v>
      </c>
      <c r="AT660" s="75">
        <f>AQ660*1000/Escenarios!$F$9/10000+AM660</f>
        <v>1.5854291321014997</v>
      </c>
      <c r="AU660" s="75">
        <f>MAX(0,AV659+Observaciones!$F659-AS660-Constantes!$D$13)</f>
        <v>0</v>
      </c>
      <c r="AV660" s="75">
        <f>AV659+Observaciones!$F659-AS660-AT660-AU660-AW659</f>
        <v>44.114540267362955</v>
      </c>
      <c r="AW660" s="75">
        <f>MAX(0,(AV660-Constantes!$D$14)*(1-EXP(-Constantes!$D$22)))</f>
        <v>0.50408319570058457</v>
      </c>
      <c r="AX660" s="75">
        <f t="shared" si="118"/>
        <v>123.05814665392975</v>
      </c>
      <c r="AY660" s="75">
        <f>MAX(0,(AX660-Constantes!$D$13)*(1-EXP(-Constantes!$D$23)))</f>
        <v>0.33196186729961635</v>
      </c>
      <c r="AZ660" s="75">
        <f t="shared" si="119"/>
        <v>1.0107284475659855</v>
      </c>
      <c r="BA660" s="75">
        <f>0.0526*AS660*Observaciones!$F659^1.218</f>
        <v>0.20113547065596238</v>
      </c>
      <c r="BB660" s="75">
        <f>BA660*Constantes!$F$35</f>
        <v>3.1421598840875855E-4</v>
      </c>
      <c r="BC660" s="75">
        <f t="shared" si="120"/>
        <v>31.088072089535697</v>
      </c>
      <c r="BD660" s="15"/>
      <c r="BE660" s="74">
        <v>654</v>
      </c>
      <c r="BF660" s="75">
        <f>0.0526*Observaciones!$F659^2.218</f>
        <v>14.508002215349354</v>
      </c>
      <c r="BG660" s="75">
        <f>IF(Observaciones!$F659&gt;0.05*$BK$7,((Observaciones!$F659-0.05*$BK$7)^2)/(Observaciones!$F659+0.95*$BK$7),0)</f>
        <v>2.5957269730569106</v>
      </c>
      <c r="BH660" s="75">
        <f>0.0526*BG660*Observaciones!$F659^1.218</f>
        <v>2.9887946567898225</v>
      </c>
      <c r="BI660" s="28"/>
      <c r="BJ660" s="28"/>
      <c r="BK660" s="103"/>
      <c r="BL660" s="38"/>
    </row>
    <row r="661" spans="2:64" s="2" customFormat="1">
      <c r="B661" s="37"/>
      <c r="C661" s="74">
        <v>655</v>
      </c>
      <c r="D661" s="140">
        <f>ETo!$I660*((1-Constantes!$D$19)*ETo!$K660+ETo!$L660)</f>
        <v>2.5530241500303497</v>
      </c>
      <c r="E661" s="75">
        <f>MIN(D661*Constantes!$D$17,0.8*(H660+Observaciones!$F660-F661-G661-Constantes!$D$14))</f>
        <v>1.6200491255324687</v>
      </c>
      <c r="F661" s="75">
        <f>IF(Observaciones!$F660&gt;0.05*Constantes!$D$18,((Observaciones!$F660-0.05*Constantes!$D$18)^2)/(Observaciones!$F660+0.95*Constantes!$D$18),0)</f>
        <v>0</v>
      </c>
      <c r="G661" s="75">
        <f>MAX(0,H660+Observaciones!$F660-F661-Constantes!$D$13)</f>
        <v>0</v>
      </c>
      <c r="H661" s="75">
        <f>H660+Observaciones!$F660-F661-E661-G661-I660</f>
        <v>40.644685256837015</v>
      </c>
      <c r="I661" s="75">
        <f>MAX(0,(H661-Constantes!$D$14)*(1-EXP(-Constantes!$D$22)))</f>
        <v>0.45631267640547574</v>
      </c>
      <c r="J661" s="75">
        <f t="shared" si="110"/>
        <v>119.10341320410062</v>
      </c>
      <c r="K661" s="75">
        <f>MAX(0,(J661-Constantes!$D$13)*(1-EXP(-Constantes!$D$23)))</f>
        <v>0.304644527949615</v>
      </c>
      <c r="L661" s="75">
        <f t="shared" si="111"/>
        <v>0.76095720435509073</v>
      </c>
      <c r="M661" s="75">
        <f>0.0526*F661*Observaciones!$F660^1.218</f>
        <v>0</v>
      </c>
      <c r="N661" s="75">
        <f>M661*Constantes!$D$35</f>
        <v>0</v>
      </c>
      <c r="O661" s="75">
        <f t="shared" si="112"/>
        <v>0</v>
      </c>
      <c r="P661" s="15"/>
      <c r="Q661" s="74">
        <v>655</v>
      </c>
      <c r="R661" s="140">
        <f>ETo!$I660*((1-Constantes!$E$19)*ETo!$K660+ETo!$L660)</f>
        <v>2.5530241500303497</v>
      </c>
      <c r="S661" s="75">
        <f>MIN(R661*Constantes!$E$17,0.8*(AB660+Observaciones!$F660-Y661-AA661-Constantes!$D$14))</f>
        <v>1.6200491255324687</v>
      </c>
      <c r="T661" s="75">
        <f>IF(Observaciones!$F660&gt;0.05*Constantes!$E$18,((Observaciones!$F660-0.05*Constantes!$E$18)^2)/(Observaciones!$F660+0.95*Constantes!$E$18),0)</f>
        <v>0</v>
      </c>
      <c r="U661" s="75">
        <f>(T661*Escenarios!$E$9*10000)/1000</f>
        <v>0</v>
      </c>
      <c r="V661" s="75">
        <f>(Observaciones!$F660*Constantes!$E$28)/1000</f>
        <v>0</v>
      </c>
      <c r="W661" s="75">
        <f>(R661*Constantes!$E$28)/1000</f>
        <v>10.212096600121399</v>
      </c>
      <c r="X661" s="75">
        <f t="shared" si="113"/>
        <v>0</v>
      </c>
      <c r="Y661" s="75">
        <f>IF(X661&gt;Constantes!$E$29,1000*((X661-Constantes!$E$29)/(Escenarios!$E$9*10000)),0)</f>
        <v>0</v>
      </c>
      <c r="Z661" s="75">
        <f>W661*1000/Escenarios!$E$9/10000+S661</f>
        <v>1.6404733187327114</v>
      </c>
      <c r="AA661" s="75">
        <f>MAX(0,AB660+Observaciones!$F660-Y661-Constantes!$D$13)</f>
        <v>0</v>
      </c>
      <c r="AB661" s="75">
        <f>AB660+Observaciones!$F660-Y661-Z661-AA661-AC660</f>
        <v>42.001307074677158</v>
      </c>
      <c r="AC661" s="75">
        <f>MAX(0,(AB661-Constantes!$D$14)*(1-EXP(-Constantes!$D$22)))</f>
        <v>0.47498968986243717</v>
      </c>
      <c r="AD661" s="75">
        <f t="shared" si="114"/>
        <v>122.05251782978171</v>
      </c>
      <c r="AE661" s="75">
        <f>MAX(0,(AD661-Constantes!$D$13)*(1-EXP(-Constantes!$D$23)))</f>
        <v>0.32501548160816551</v>
      </c>
      <c r="AF661" s="75">
        <f t="shared" si="115"/>
        <v>0.80000517147060268</v>
      </c>
      <c r="AG661" s="75">
        <f>0.0526*Y661*Observaciones!$F660^1.218</f>
        <v>0</v>
      </c>
      <c r="AH661" s="75">
        <f>AG661*Constantes!$E$35</f>
        <v>0</v>
      </c>
      <c r="AI661" s="75">
        <f t="shared" si="116"/>
        <v>0</v>
      </c>
      <c r="AJ661" s="15"/>
      <c r="AK661" s="74">
        <v>655</v>
      </c>
      <c r="AL661" s="140">
        <f>ETo!$I660*((1-Constantes!$F$19)*ETo!$K660+ETo!$L660)</f>
        <v>2.4950354425904475</v>
      </c>
      <c r="AM661" s="75">
        <f>MIN(AL661*Constantes!$F$17,0.8*(AV660+Observaciones!$F660-AS661-AU661-Constantes!$D$14))</f>
        <v>1.5832517631660943</v>
      </c>
      <c r="AN661" s="75">
        <f>IF(Observaciones!$F660&gt;0.05*Constantes!$F$18,((Observaciones!$F660-0.05*Constantes!$F$18)^2)/(Observaciones!$F660+0.95*Constantes!$F$18),0)</f>
        <v>0</v>
      </c>
      <c r="AO661" s="75">
        <f>(AN661*Escenarios!$F$9*10000)/1000</f>
        <v>0</v>
      </c>
      <c r="AP661" s="75">
        <f>(Observaciones!$F660*Constantes!$F$28)/1000</f>
        <v>0</v>
      </c>
      <c r="AQ661" s="75">
        <f>(AL661*Constantes!$F$28)/1000</f>
        <v>2.4950354425904475</v>
      </c>
      <c r="AR661" s="75">
        <f t="shared" si="117"/>
        <v>0</v>
      </c>
      <c r="AS661" s="75">
        <f>IF(AR661&gt;Constantes!$F$29,1000*((AR661-Constantes!$F$29)/(Escenarios!$F$9*10000)),0)</f>
        <v>0</v>
      </c>
      <c r="AT661" s="75">
        <f>AQ661*1000/Escenarios!$F$9/10000+AM661</f>
        <v>1.5882418340512752</v>
      </c>
      <c r="AU661" s="75">
        <f>MAX(0,AV660+Observaciones!$F660-AS661-Constantes!$D$13)</f>
        <v>0</v>
      </c>
      <c r="AV661" s="75">
        <f>AV660+Observaciones!$F660-AS661-AT661-AU661-AW660</f>
        <v>42.022215237611093</v>
      </c>
      <c r="AW661" s="75">
        <f>MAX(0,(AV661-Constantes!$D$14)*(1-EXP(-Constantes!$D$22)))</f>
        <v>0.47527753872004969</v>
      </c>
      <c r="AX661" s="75">
        <f t="shared" si="118"/>
        <v>122.72618478663014</v>
      </c>
      <c r="AY661" s="75">
        <f>MAX(0,(AX661-Constantes!$D$13)*(1-EXP(-Constantes!$D$23)))</f>
        <v>0.32966883918651424</v>
      </c>
      <c r="AZ661" s="75">
        <f t="shared" si="119"/>
        <v>0.80494637790656398</v>
      </c>
      <c r="BA661" s="75">
        <f>0.0526*AS661*Observaciones!$F660^1.218</f>
        <v>0</v>
      </c>
      <c r="BB661" s="75">
        <f>BA661*Constantes!$F$35</f>
        <v>0</v>
      </c>
      <c r="BC661" s="75">
        <f t="shared" si="120"/>
        <v>0</v>
      </c>
      <c r="BD661" s="15"/>
      <c r="BE661" s="74">
        <v>655</v>
      </c>
      <c r="BF661" s="75">
        <f>0.0526*Observaciones!$F660^2.218</f>
        <v>0</v>
      </c>
      <c r="BG661" s="75">
        <f>IF(Observaciones!$F660&gt;0.05*$BK$7,((Observaciones!$F660-0.05*$BK$7)^2)/(Observaciones!$F660+0.95*$BK$7),0)</f>
        <v>0</v>
      </c>
      <c r="BH661" s="75">
        <f>0.0526*BG661*Observaciones!$F660^1.218</f>
        <v>0</v>
      </c>
      <c r="BI661" s="28"/>
      <c r="BJ661" s="28"/>
      <c r="BK661" s="103"/>
      <c r="BL661" s="38"/>
    </row>
    <row r="662" spans="2:64" s="2" customFormat="1">
      <c r="B662" s="37"/>
      <c r="C662" s="74">
        <v>656</v>
      </c>
      <c r="D662" s="140">
        <f>ETo!$I661*((1-Constantes!$D$19)*ETo!$K661+ETo!$L661)</f>
        <v>2.4867900045121818</v>
      </c>
      <c r="E662" s="75">
        <f>MIN(D662*Constantes!$D$17,0.8*(H661+Observaciones!$F661-F662-G662-Constantes!$D$14))</f>
        <v>1.5780195311293674</v>
      </c>
      <c r="F662" s="75">
        <f>IF(Observaciones!$F661&gt;0.05*Constantes!$D$18,((Observaciones!$F661-0.05*Constantes!$D$18)^2)/(Observaciones!$F661+0.95*Constantes!$D$18),0)</f>
        <v>0</v>
      </c>
      <c r="G662" s="75">
        <f>MAX(0,H661+Observaciones!$F661-F662-Constantes!$D$13)</f>
        <v>0</v>
      </c>
      <c r="H662" s="75">
        <f>H661+Observaciones!$F661-F662-E662-G662-I661</f>
        <v>38.610353049302176</v>
      </c>
      <c r="I662" s="75">
        <f>MAX(0,(H662-Constantes!$D$14)*(1-EXP(-Constantes!$D$22)))</f>
        <v>0.42830542374566671</v>
      </c>
      <c r="J662" s="75">
        <f t="shared" si="110"/>
        <v>118.798768676151</v>
      </c>
      <c r="K662" s="75">
        <f>MAX(0,(J662-Constantes!$D$13)*(1-EXP(-Constantes!$D$23)))</f>
        <v>0.30254019448272096</v>
      </c>
      <c r="L662" s="75">
        <f t="shared" si="111"/>
        <v>0.73084561822838767</v>
      </c>
      <c r="M662" s="75">
        <f>0.0526*F662*Observaciones!$F661^1.218</f>
        <v>0</v>
      </c>
      <c r="N662" s="75">
        <f>M662*Constantes!$D$35</f>
        <v>0</v>
      </c>
      <c r="O662" s="75">
        <f t="shared" si="112"/>
        <v>0</v>
      </c>
      <c r="P662" s="15"/>
      <c r="Q662" s="74">
        <v>656</v>
      </c>
      <c r="R662" s="140">
        <f>ETo!$I661*((1-Constantes!$E$19)*ETo!$K661+ETo!$L661)</f>
        <v>2.4867900045121818</v>
      </c>
      <c r="S662" s="75">
        <f>MIN(R662*Constantes!$E$17,0.8*(AB661+Observaciones!$F661-Y662-AA662-Constantes!$D$14))</f>
        <v>1.5780195311293674</v>
      </c>
      <c r="T662" s="75">
        <f>IF(Observaciones!$F661&gt;0.05*Constantes!$E$18,((Observaciones!$F661-0.05*Constantes!$E$18)^2)/(Observaciones!$F661+0.95*Constantes!$E$18),0)</f>
        <v>0</v>
      </c>
      <c r="U662" s="75">
        <f>(T662*Escenarios!$E$9*10000)/1000</f>
        <v>0</v>
      </c>
      <c r="V662" s="75">
        <f>(Observaciones!$F661*Constantes!$E$28)/1000</f>
        <v>0</v>
      </c>
      <c r="W662" s="75">
        <f>(R662*Constantes!$E$28)/1000</f>
        <v>9.9471600180487272</v>
      </c>
      <c r="X662" s="75">
        <f t="shared" si="113"/>
        <v>0</v>
      </c>
      <c r="Y662" s="75">
        <f>IF(X662&gt;Constantes!$E$29,1000*((X662-Constantes!$E$29)/(Escenarios!$E$9*10000)),0)</f>
        <v>0</v>
      </c>
      <c r="Z662" s="75">
        <f>W662*1000/Escenarios!$E$9/10000+S662</f>
        <v>1.5979138511654649</v>
      </c>
      <c r="AA662" s="75">
        <f>MAX(0,AB661+Observaciones!$F661-Y662-Constantes!$D$13)</f>
        <v>0</v>
      </c>
      <c r="AB662" s="75">
        <f>AB661+Observaciones!$F661-Y662-Z662-AA662-AC661</f>
        <v>39.928403533649252</v>
      </c>
      <c r="AC662" s="75">
        <f>MAX(0,(AB662-Constantes!$D$14)*(1-EXP(-Constantes!$D$22)))</f>
        <v>0.44645141425634394</v>
      </c>
      <c r="AD662" s="75">
        <f t="shared" si="114"/>
        <v>121.72750234817354</v>
      </c>
      <c r="AE662" s="75">
        <f>MAX(0,(AD662-Constantes!$D$13)*(1-EXP(-Constantes!$D$23)))</f>
        <v>0.32277043568592317</v>
      </c>
      <c r="AF662" s="75">
        <f t="shared" si="115"/>
        <v>0.76922184994226717</v>
      </c>
      <c r="AG662" s="75">
        <f>0.0526*Y662*Observaciones!$F661^1.218</f>
        <v>0</v>
      </c>
      <c r="AH662" s="75">
        <f>AG662*Constantes!$E$35</f>
        <v>0</v>
      </c>
      <c r="AI662" s="75">
        <f t="shared" si="116"/>
        <v>0</v>
      </c>
      <c r="AJ662" s="15"/>
      <c r="AK662" s="74">
        <v>656</v>
      </c>
      <c r="AL662" s="140">
        <f>ETo!$I661*((1-Constantes!$F$19)*ETo!$K661+ETo!$L661)</f>
        <v>2.4301102368293517</v>
      </c>
      <c r="AM662" s="75">
        <f>MIN(AL662*Constantes!$F$17,0.8*(AV661+Observaciones!$F661-AS662-AU662-Constantes!$D$14))</f>
        <v>1.5420527706626241</v>
      </c>
      <c r="AN662" s="75">
        <f>IF(Observaciones!$F661&gt;0.05*Constantes!$F$18,((Observaciones!$F661-0.05*Constantes!$F$18)^2)/(Observaciones!$F661+0.95*Constantes!$F$18),0)</f>
        <v>0</v>
      </c>
      <c r="AO662" s="75">
        <f>(AN662*Escenarios!$F$9*10000)/1000</f>
        <v>0</v>
      </c>
      <c r="AP662" s="75">
        <f>(Observaciones!$F661*Constantes!$F$28)/1000</f>
        <v>0</v>
      </c>
      <c r="AQ662" s="75">
        <f>(AL662*Constantes!$F$28)/1000</f>
        <v>2.4301102368293517</v>
      </c>
      <c r="AR662" s="75">
        <f t="shared" si="117"/>
        <v>0</v>
      </c>
      <c r="AS662" s="75">
        <f>IF(AR662&gt;Constantes!$F$29,1000*((AR662-Constantes!$F$29)/(Escenarios!$F$9*10000)),0)</f>
        <v>0</v>
      </c>
      <c r="AT662" s="75">
        <f>AQ662*1000/Escenarios!$F$9/10000+AM662</f>
        <v>1.5469129911362829</v>
      </c>
      <c r="AU662" s="75">
        <f>MAX(0,AV661+Observaciones!$F661-AS662-Constantes!$D$13)</f>
        <v>0</v>
      </c>
      <c r="AV662" s="75">
        <f>AV661+Observaciones!$F661-AS662-AT662-AU662-AW661</f>
        <v>40.000024707754761</v>
      </c>
      <c r="AW662" s="75">
        <f>MAX(0,(AV662-Constantes!$D$14)*(1-EXP(-Constantes!$D$22)))</f>
        <v>0.44743744412478703</v>
      </c>
      <c r="AX662" s="75">
        <f t="shared" si="118"/>
        <v>122.39651594744363</v>
      </c>
      <c r="AY662" s="75">
        <f>MAX(0,(AX662-Constantes!$D$13)*(1-EXP(-Constantes!$D$23)))</f>
        <v>0.32739165017556632</v>
      </c>
      <c r="AZ662" s="75">
        <f t="shared" si="119"/>
        <v>0.77482909430035329</v>
      </c>
      <c r="BA662" s="75">
        <f>0.0526*AS662*Observaciones!$F661^1.218</f>
        <v>0</v>
      </c>
      <c r="BB662" s="75">
        <f>BA662*Constantes!$F$35</f>
        <v>0</v>
      </c>
      <c r="BC662" s="75">
        <f t="shared" si="120"/>
        <v>0</v>
      </c>
      <c r="BD662" s="15"/>
      <c r="BE662" s="74">
        <v>656</v>
      </c>
      <c r="BF662" s="75">
        <f>0.0526*Observaciones!$F661^2.218</f>
        <v>0</v>
      </c>
      <c r="BG662" s="75">
        <f>IF(Observaciones!$F661&gt;0.05*$BK$7,((Observaciones!$F661-0.05*$BK$7)^2)/(Observaciones!$F661+0.95*$BK$7),0)</f>
        <v>0</v>
      </c>
      <c r="BH662" s="75">
        <f>0.0526*BG662*Observaciones!$F661^1.218</f>
        <v>0</v>
      </c>
      <c r="BI662" s="28"/>
      <c r="BJ662" s="28"/>
      <c r="BK662" s="103"/>
      <c r="BL662" s="38"/>
    </row>
    <row r="663" spans="2:64" s="2" customFormat="1">
      <c r="B663" s="37"/>
      <c r="C663" s="74">
        <v>657</v>
      </c>
      <c r="D663" s="140">
        <f>ETo!$I662*((1-Constantes!$D$19)*ETo!$K662+ETo!$L662)</f>
        <v>2.5065628824412518</v>
      </c>
      <c r="E663" s="75">
        <f>MIN(D663*Constantes!$D$17,0.8*(H662+Observaciones!$F662-F663-G663-Constantes!$D$14))</f>
        <v>1.5905666249740806</v>
      </c>
      <c r="F663" s="75">
        <f>IF(Observaciones!$F662&gt;0.05*Constantes!$D$18,((Observaciones!$F662-0.05*Constantes!$D$18)^2)/(Observaciones!$F662+0.95*Constantes!$D$18),0)</f>
        <v>0.14537781858990201</v>
      </c>
      <c r="G663" s="75">
        <f>MAX(0,H662+Observaciones!$F662-F663-Constantes!$D$13)</f>
        <v>0</v>
      </c>
      <c r="H663" s="75">
        <f>H662+Observaciones!$F662-F663-E663-G663-I662</f>
        <v>44.846103181992525</v>
      </c>
      <c r="I663" s="75">
        <f>MAX(0,(H663-Constantes!$D$14)*(1-EXP(-Constantes!$D$22)))</f>
        <v>0.51415483852798927</v>
      </c>
      <c r="J663" s="75">
        <f t="shared" si="110"/>
        <v>118.49622848166828</v>
      </c>
      <c r="K663" s="75">
        <f>MAX(0,(J663-Constantes!$D$13)*(1-EXP(-Constantes!$D$23)))</f>
        <v>0.30045039670885154</v>
      </c>
      <c r="L663" s="75">
        <f t="shared" si="111"/>
        <v>0.95998305382674276</v>
      </c>
      <c r="M663" s="75">
        <f>0.0526*F663*Observaciones!$F662^1.218</f>
        <v>0.10215416129594236</v>
      </c>
      <c r="N663" s="75">
        <f>M663*Constantes!$D$35</f>
        <v>4.6918379802204745E-4</v>
      </c>
      <c r="O663" s="75">
        <f t="shared" si="112"/>
        <v>48.874175033794444</v>
      </c>
      <c r="P663" s="15"/>
      <c r="Q663" s="74">
        <v>657</v>
      </c>
      <c r="R663" s="140">
        <f>ETo!$I662*((1-Constantes!$E$19)*ETo!$K662+ETo!$L662)</f>
        <v>2.5065628824412518</v>
      </c>
      <c r="S663" s="75">
        <f>MIN(R663*Constantes!$E$17,0.8*(AB662+Observaciones!$F662-Y663-AA663-Constantes!$D$14))</f>
        <v>1.5905666249740806</v>
      </c>
      <c r="T663" s="75">
        <f>IF(Observaciones!$F662&gt;0.05*Constantes!$E$18,((Observaciones!$F662-0.05*Constantes!$E$18)^2)/(Observaciones!$F662+0.95*Constantes!$E$18),0)</f>
        <v>0.14537781858990201</v>
      </c>
      <c r="U663" s="75">
        <f>(T663*Escenarios!$E$9*10000)/1000</f>
        <v>72.688909294951003</v>
      </c>
      <c r="V663" s="75">
        <f>(Observaciones!$F662*Constantes!$E$28)/1000</f>
        <v>33.6</v>
      </c>
      <c r="W663" s="75">
        <f>(R663*Constantes!$E$28)/1000</f>
        <v>10.026251529765007</v>
      </c>
      <c r="X663" s="75">
        <f t="shared" si="113"/>
        <v>96.262657765185992</v>
      </c>
      <c r="Y663" s="75">
        <f>IF(X663&gt;Constantes!$E$29,1000*((X663-Constantes!$E$29)/(Escenarios!$E$9*10000)),0)</f>
        <v>0</v>
      </c>
      <c r="Z663" s="75">
        <f>W663*1000/Escenarios!$E$9/10000+S663</f>
        <v>1.6106191280336106</v>
      </c>
      <c r="AA663" s="75">
        <f>MAX(0,AB662+Observaciones!$F662-Y663-Constantes!$D$13)</f>
        <v>0</v>
      </c>
      <c r="AB663" s="75">
        <f>AB662+Observaciones!$F662-Y663-Z663-AA663-AC662</f>
        <v>46.271332991359294</v>
      </c>
      <c r="AC663" s="75">
        <f>MAX(0,(AB663-Constantes!$D$14)*(1-EXP(-Constantes!$D$22)))</f>
        <v>0.53377639847841496</v>
      </c>
      <c r="AD663" s="75">
        <f t="shared" si="114"/>
        <v>121.40473191248762</v>
      </c>
      <c r="AE663" s="75">
        <f>MAX(0,(AD663-Constantes!$D$13)*(1-EXP(-Constantes!$D$23)))</f>
        <v>0.32054089742863279</v>
      </c>
      <c r="AF663" s="75">
        <f t="shared" si="115"/>
        <v>0.85431729590704775</v>
      </c>
      <c r="AG663" s="75">
        <f>0.0526*Y663*Observaciones!$F662^1.218</f>
        <v>0</v>
      </c>
      <c r="AH663" s="75">
        <f>AG663*Constantes!$E$35</f>
        <v>0</v>
      </c>
      <c r="AI663" s="75">
        <f t="shared" si="116"/>
        <v>0</v>
      </c>
      <c r="AJ663" s="15"/>
      <c r="AK663" s="74">
        <v>657</v>
      </c>
      <c r="AL663" s="140">
        <f>ETo!$I662*((1-Constantes!$F$19)*ETo!$K662+ETo!$L662)</f>
        <v>2.449503720522499</v>
      </c>
      <c r="AM663" s="75">
        <f>MIN(AL663*Constantes!$F$17,0.8*(AV662+Observaciones!$F662-AS663-AU663-Constantes!$D$14))</f>
        <v>1.5543591157858139</v>
      </c>
      <c r="AN663" s="75">
        <f>IF(Observaciones!$F662&gt;0.05*Constantes!$F$18,((Observaciones!$F662-0.05*Constantes!$F$18)^2)/(Observaciones!$F662+0.95*Constantes!$F$18),0)</f>
        <v>6.8309999543563593E-2</v>
      </c>
      <c r="AO663" s="75">
        <f>(AN663*Escenarios!$F$9*10000)/1000</f>
        <v>34.154999771781796</v>
      </c>
      <c r="AP663" s="75">
        <f>(Observaciones!$F662*Constantes!$F$28)/1000</f>
        <v>8.4</v>
      </c>
      <c r="AQ663" s="75">
        <f>(AL663*Constantes!$F$28)/1000</f>
        <v>2.449503720522499</v>
      </c>
      <c r="AR663" s="75">
        <f t="shared" si="117"/>
        <v>40.105496051259294</v>
      </c>
      <c r="AS663" s="75">
        <f>IF(AR663&gt;Constantes!$F$29,1000*((AR663-Constantes!$F$29)/(Escenarios!$F$9*10000)),0)</f>
        <v>0</v>
      </c>
      <c r="AT663" s="75">
        <f>AQ663*1000/Escenarios!$F$9/10000+AM663</f>
        <v>1.559258123226859</v>
      </c>
      <c r="AU663" s="75">
        <f>MAX(0,AV662+Observaciones!$F662-AS663-Constantes!$D$13)</f>
        <v>0</v>
      </c>
      <c r="AV663" s="75">
        <f>AV662+Observaciones!$F662-AS663-AT663-AU663-AW662</f>
        <v>46.393329140403111</v>
      </c>
      <c r="AW663" s="75">
        <f>MAX(0,(AV663-Constantes!$D$14)*(1-EXP(-Constantes!$D$22)))</f>
        <v>0.53545595551297331</v>
      </c>
      <c r="AX663" s="75">
        <f t="shared" si="118"/>
        <v>122.06912429726806</v>
      </c>
      <c r="AY663" s="75">
        <f>MAX(0,(AX663-Constantes!$D$13)*(1-EXP(-Constantes!$D$23)))</f>
        <v>0.32513019085810224</v>
      </c>
      <c r="AZ663" s="75">
        <f t="shared" si="119"/>
        <v>0.86058614637107556</v>
      </c>
      <c r="BA663" s="75">
        <f>0.0526*AS663*Observaciones!$F662^1.218</f>
        <v>0</v>
      </c>
      <c r="BB663" s="75">
        <f>BA663*Constantes!$F$35</f>
        <v>0</v>
      </c>
      <c r="BC663" s="75">
        <f t="shared" si="120"/>
        <v>0</v>
      </c>
      <c r="BD663" s="15"/>
      <c r="BE663" s="74">
        <v>657</v>
      </c>
      <c r="BF663" s="75">
        <f>0.0526*Observaciones!$F662^2.218</f>
        <v>5.9025163756688794</v>
      </c>
      <c r="BG663" s="75">
        <f>IF(Observaciones!$F662&gt;0.05*$BK$7,((Observaciones!$F662-0.05*$BK$7)^2)/(Observaciones!$F662+0.95*$BK$7),0)</f>
        <v>1.0765073981812185</v>
      </c>
      <c r="BH663" s="75">
        <f>0.0526*BG663*Observaciones!$F662^1.218</f>
        <v>0.75644077932063547</v>
      </c>
      <c r="BI663" s="28"/>
      <c r="BJ663" s="28"/>
      <c r="BK663" s="103"/>
      <c r="BL663" s="38"/>
    </row>
    <row r="664" spans="2:64" s="2" customFormat="1">
      <c r="B664" s="37"/>
      <c r="C664" s="74">
        <v>658</v>
      </c>
      <c r="D664" s="140">
        <f>ETo!$I663*((1-Constantes!$D$19)*ETo!$K663+ETo!$L663)</f>
        <v>2.4554892724192174</v>
      </c>
      <c r="E664" s="75">
        <f>MIN(D664*Constantes!$D$17,0.8*(H663+Observaciones!$F663-F664-G664-Constantes!$D$14))</f>
        <v>1.5581573125698092</v>
      </c>
      <c r="F664" s="75">
        <f>IF(Observaciones!$F663&gt;0.05*Constantes!$D$18,((Observaciones!$F663-0.05*Constantes!$D$18)^2)/(Observaciones!$F663+0.95*Constantes!$D$18),0)</f>
        <v>0</v>
      </c>
      <c r="G664" s="75">
        <f>MAX(0,H663+Observaciones!$F663-F664-Constantes!$D$13)</f>
        <v>0</v>
      </c>
      <c r="H664" s="75">
        <f>H663+Observaciones!$F663-F664-E664-G664-I663</f>
        <v>46.173791030894726</v>
      </c>
      <c r="I664" s="75">
        <f>MAX(0,(H664-Constantes!$D$14)*(1-EXP(-Constantes!$D$22)))</f>
        <v>0.53243350948440216</v>
      </c>
      <c r="J664" s="75">
        <f t="shared" si="110"/>
        <v>118.19577808495943</v>
      </c>
      <c r="K664" s="75">
        <f>MAX(0,(J664-Constantes!$D$13)*(1-EXP(-Constantes!$D$23)))</f>
        <v>0.29837503422264078</v>
      </c>
      <c r="L664" s="75">
        <f t="shared" si="111"/>
        <v>0.83080854370704293</v>
      </c>
      <c r="M664" s="75">
        <f>0.0526*F664*Observaciones!$F663^1.218</f>
        <v>0</v>
      </c>
      <c r="N664" s="75">
        <f>M664*Constantes!$D$35</f>
        <v>0</v>
      </c>
      <c r="O664" s="75">
        <f t="shared" si="112"/>
        <v>0</v>
      </c>
      <c r="P664" s="15"/>
      <c r="Q664" s="74">
        <v>658</v>
      </c>
      <c r="R664" s="140">
        <f>ETo!$I663*((1-Constantes!$E$19)*ETo!$K663+ETo!$L663)</f>
        <v>2.4554892724192174</v>
      </c>
      <c r="S664" s="75">
        <f>MIN(R664*Constantes!$E$17,0.8*(AB663+Observaciones!$F663-Y664-AA664-Constantes!$D$14))</f>
        <v>1.5581573125698092</v>
      </c>
      <c r="T664" s="75">
        <f>IF(Observaciones!$F663&gt;0.05*Constantes!$E$18,((Observaciones!$F663-0.05*Constantes!$E$18)^2)/(Observaciones!$F663+0.95*Constantes!$E$18),0)</f>
        <v>0</v>
      </c>
      <c r="U664" s="75">
        <f>(T664*Escenarios!$E$9*10000)/1000</f>
        <v>0</v>
      </c>
      <c r="V664" s="75">
        <f>(Observaciones!$F663*Constantes!$E$28)/1000</f>
        <v>13.6</v>
      </c>
      <c r="W664" s="75">
        <f>(R664*Constantes!$E$28)/1000</f>
        <v>9.8219570896768698</v>
      </c>
      <c r="X664" s="75">
        <f t="shared" si="113"/>
        <v>3.7780429103231299</v>
      </c>
      <c r="Y664" s="75">
        <f>IF(X664&gt;Constantes!$E$29,1000*((X664-Constantes!$E$29)/(Escenarios!$E$9*10000)),0)</f>
        <v>0</v>
      </c>
      <c r="Z664" s="75">
        <f>W664*1000/Escenarios!$E$9/10000+S664</f>
        <v>1.577801226749163</v>
      </c>
      <c r="AA664" s="75">
        <f>MAX(0,AB663+Observaciones!$F663-Y664-Constantes!$D$13)</f>
        <v>0</v>
      </c>
      <c r="AB664" s="75">
        <f>AB663+Observaciones!$F663-Y664-Z664-AA664-AC663</f>
        <v>47.559755366131711</v>
      </c>
      <c r="AC664" s="75">
        <f>MAX(0,(AB664-Constantes!$D$14)*(1-EXP(-Constantes!$D$22)))</f>
        <v>0.55151449004927466</v>
      </c>
      <c r="AD664" s="75">
        <f t="shared" si="114"/>
        <v>121.08419101505899</v>
      </c>
      <c r="AE664" s="75">
        <f>MAX(0,(AD664-Constantes!$D$13)*(1-EXP(-Constantes!$D$23)))</f>
        <v>0.3183267597170279</v>
      </c>
      <c r="AF664" s="75">
        <f t="shared" si="115"/>
        <v>0.86984124976630262</v>
      </c>
      <c r="AG664" s="75">
        <f>0.0526*Y664*Observaciones!$F663^1.218</f>
        <v>0</v>
      </c>
      <c r="AH664" s="75">
        <f>AG664*Constantes!$E$35</f>
        <v>0</v>
      </c>
      <c r="AI664" s="75">
        <f t="shared" si="116"/>
        <v>0</v>
      </c>
      <c r="AJ664" s="15"/>
      <c r="AK664" s="74">
        <v>658</v>
      </c>
      <c r="AL664" s="140">
        <f>ETo!$I663*((1-Constantes!$F$19)*ETo!$K663+ETo!$L663)</f>
        <v>2.3994674988036149</v>
      </c>
      <c r="AM664" s="75">
        <f>MIN(AL664*Constantes!$F$17,0.8*(AV663+Observaciones!$F663-AS664-AU664-Constantes!$D$14))</f>
        <v>1.5226080893649854</v>
      </c>
      <c r="AN664" s="75">
        <f>IF(Observaciones!$F663&gt;0.05*Constantes!$F$18,((Observaciones!$F663-0.05*Constantes!$F$18)^2)/(Observaciones!$F663+0.95*Constantes!$F$18),0)</f>
        <v>0</v>
      </c>
      <c r="AO664" s="75">
        <f>(AN664*Escenarios!$F$9*10000)/1000</f>
        <v>0</v>
      </c>
      <c r="AP664" s="75">
        <f>(Observaciones!$F663*Constantes!$F$28)/1000</f>
        <v>3.4</v>
      </c>
      <c r="AQ664" s="75">
        <f>(AL664*Constantes!$F$28)/1000</f>
        <v>2.3994674988036149</v>
      </c>
      <c r="AR664" s="75">
        <f t="shared" si="117"/>
        <v>1.000532501196385</v>
      </c>
      <c r="AS664" s="75">
        <f>IF(AR664&gt;Constantes!$F$29,1000*((AR664-Constantes!$F$29)/(Escenarios!$F$9*10000)),0)</f>
        <v>0</v>
      </c>
      <c r="AT664" s="75">
        <f>AQ664*1000/Escenarios!$F$9/10000+AM664</f>
        <v>1.5274070243625926</v>
      </c>
      <c r="AU664" s="75">
        <f>MAX(0,AV663+Observaciones!$F663-AS664-Constantes!$D$13)</f>
        <v>0</v>
      </c>
      <c r="AV664" s="75">
        <f>AV663+Observaciones!$F663-AS664-AT664-AU664-AW663</f>
        <v>47.730466160527541</v>
      </c>
      <c r="AW664" s="75">
        <f>MAX(0,(AV664-Constantes!$D$14)*(1-EXP(-Constantes!$D$22)))</f>
        <v>0.55386471600189546</v>
      </c>
      <c r="AX664" s="75">
        <f t="shared" si="118"/>
        <v>121.74399410640996</v>
      </c>
      <c r="AY664" s="75">
        <f>MAX(0,(AX664-Constantes!$D$13)*(1-EXP(-Constantes!$D$23)))</f>
        <v>0.32288435258119252</v>
      </c>
      <c r="AZ664" s="75">
        <f t="shared" si="119"/>
        <v>0.87674906858308799</v>
      </c>
      <c r="BA664" s="75">
        <f>0.0526*AS664*Observaciones!$F663^1.218</f>
        <v>0</v>
      </c>
      <c r="BB664" s="75">
        <f>BA664*Constantes!$F$35</f>
        <v>0</v>
      </c>
      <c r="BC664" s="75">
        <f t="shared" si="120"/>
        <v>0</v>
      </c>
      <c r="BD664" s="15"/>
      <c r="BE664" s="74">
        <v>658</v>
      </c>
      <c r="BF664" s="75">
        <f>0.0526*Observaciones!$F663^2.218</f>
        <v>0.79397345371627714</v>
      </c>
      <c r="BG664" s="75">
        <f>IF(Observaciones!$F663&gt;0.05*$BK$7,((Observaciones!$F663-0.05*$BK$7)^2)/(Observaciones!$F663+0.95*$BK$7),0)</f>
        <v>7.6652401060814793E-2</v>
      </c>
      <c r="BH664" s="75">
        <f>0.0526*BG664*Observaciones!$F663^1.218</f>
        <v>1.7899991648794227E-2</v>
      </c>
      <c r="BI664" s="28"/>
      <c r="BJ664" s="28"/>
      <c r="BK664" s="103"/>
      <c r="BL664" s="38"/>
    </row>
    <row r="665" spans="2:64" s="2" customFormat="1">
      <c r="B665" s="37"/>
      <c r="C665" s="74">
        <v>659</v>
      </c>
      <c r="D665" s="140">
        <f>ETo!$I664*((1-Constantes!$D$19)*ETo!$K664+ETo!$L664)</f>
        <v>2.5090494008266186</v>
      </c>
      <c r="E665" s="75">
        <f>MIN(D665*Constantes!$D$17,0.8*(H664+Observaciones!$F664-F665-G665-Constantes!$D$14))</f>
        <v>1.5921444721463396</v>
      </c>
      <c r="F665" s="75">
        <f>IF(Observaciones!$F664&gt;0.05*Constantes!$D$18,((Observaciones!$F664-0.05*Constantes!$D$18)^2)/(Observaciones!$F664+0.95*Constantes!$D$18),0)</f>
        <v>0</v>
      </c>
      <c r="G665" s="75">
        <f>MAX(0,H664+Observaciones!$F664-F665-Constantes!$D$13)</f>
        <v>0</v>
      </c>
      <c r="H665" s="75">
        <f>H664+Observaciones!$F664-F665-E665-G665-I664</f>
        <v>44.04921304926399</v>
      </c>
      <c r="I665" s="75">
        <f>MAX(0,(H665-Constantes!$D$14)*(1-EXP(-Constantes!$D$22)))</f>
        <v>0.50318381658438938</v>
      </c>
      <c r="J665" s="75">
        <f t="shared" si="110"/>
        <v>117.89740305073678</v>
      </c>
      <c r="K665" s="75">
        <f>MAX(0,(J665-Constantes!$D$13)*(1-EXP(-Constantes!$D$23)))</f>
        <v>0.29631400731227331</v>
      </c>
      <c r="L665" s="75">
        <f t="shared" si="111"/>
        <v>0.79949782389666268</v>
      </c>
      <c r="M665" s="75">
        <f>0.0526*F665*Observaciones!$F664^1.218</f>
        <v>0</v>
      </c>
      <c r="N665" s="75">
        <f>M665*Constantes!$D$35</f>
        <v>0</v>
      </c>
      <c r="O665" s="75">
        <f t="shared" si="112"/>
        <v>0</v>
      </c>
      <c r="P665" s="15"/>
      <c r="Q665" s="74">
        <v>659</v>
      </c>
      <c r="R665" s="140">
        <f>ETo!$I664*((1-Constantes!$E$19)*ETo!$K664+ETo!$L664)</f>
        <v>2.5090494008266186</v>
      </c>
      <c r="S665" s="75">
        <f>MIN(R665*Constantes!$E$17,0.8*(AB664+Observaciones!$F664-Y665-AA665-Constantes!$D$14))</f>
        <v>1.5921444721463396</v>
      </c>
      <c r="T665" s="75">
        <f>IF(Observaciones!$F664&gt;0.05*Constantes!$E$18,((Observaciones!$F664-0.05*Constantes!$E$18)^2)/(Observaciones!$F664+0.95*Constantes!$E$18),0)</f>
        <v>0</v>
      </c>
      <c r="U665" s="75">
        <f>(T665*Escenarios!$E$9*10000)/1000</f>
        <v>0</v>
      </c>
      <c r="V665" s="75">
        <f>(Observaciones!$F664*Constantes!$E$28)/1000</f>
        <v>0</v>
      </c>
      <c r="W665" s="75">
        <f>(R665*Constantes!$E$28)/1000</f>
        <v>10.036197603306475</v>
      </c>
      <c r="X665" s="75">
        <f t="shared" si="113"/>
        <v>0</v>
      </c>
      <c r="Y665" s="75">
        <f>IF(X665&gt;Constantes!$E$29,1000*((X665-Constantes!$E$29)/(Escenarios!$E$9*10000)),0)</f>
        <v>0</v>
      </c>
      <c r="Z665" s="75">
        <f>W665*1000/Escenarios!$E$9/10000+S665</f>
        <v>1.6122168673529524</v>
      </c>
      <c r="AA665" s="75">
        <f>MAX(0,AB664+Observaciones!$F664-Y665-Constantes!$D$13)</f>
        <v>0</v>
      </c>
      <c r="AB665" s="75">
        <f>AB664+Observaciones!$F664-Y665-Z665-AA665-AC664</f>
        <v>45.396024008729484</v>
      </c>
      <c r="AC665" s="75">
        <f>MAX(0,(AB665-Constantes!$D$14)*(1-EXP(-Constantes!$D$22)))</f>
        <v>0.52172576105493318</v>
      </c>
      <c r="AD665" s="75">
        <f t="shared" si="114"/>
        <v>120.76586425534197</v>
      </c>
      <c r="AE665" s="75">
        <f>MAX(0,(AD665-Constantes!$D$13)*(1-EXP(-Constantes!$D$23)))</f>
        <v>0.316127916171769</v>
      </c>
      <c r="AF665" s="75">
        <f t="shared" si="115"/>
        <v>0.83785367722670223</v>
      </c>
      <c r="AG665" s="75">
        <f>0.0526*Y665*Observaciones!$F664^1.218</f>
        <v>0</v>
      </c>
      <c r="AH665" s="75">
        <f>AG665*Constantes!$E$35</f>
        <v>0</v>
      </c>
      <c r="AI665" s="75">
        <f t="shared" si="116"/>
        <v>0</v>
      </c>
      <c r="AJ665" s="15"/>
      <c r="AK665" s="74">
        <v>659</v>
      </c>
      <c r="AL665" s="140">
        <f>ETo!$I664*((1-Constantes!$F$19)*ETo!$K664+ETo!$L664)</f>
        <v>2.4519654901605268</v>
      </c>
      <c r="AM665" s="75">
        <f>MIN(AL665*Constantes!$F$17,0.8*(AV664+Observaciones!$F664-AS665-AU665-Constantes!$D$14))</f>
        <v>1.5559212583724016</v>
      </c>
      <c r="AN665" s="75">
        <f>IF(Observaciones!$F664&gt;0.05*Constantes!$F$18,((Observaciones!$F664-0.05*Constantes!$F$18)^2)/(Observaciones!$F664+0.95*Constantes!$F$18),0)</f>
        <v>0</v>
      </c>
      <c r="AO665" s="75">
        <f>(AN665*Escenarios!$F$9*10000)/1000</f>
        <v>0</v>
      </c>
      <c r="AP665" s="75">
        <f>(Observaciones!$F664*Constantes!$F$28)/1000</f>
        <v>0</v>
      </c>
      <c r="AQ665" s="75">
        <f>(AL665*Constantes!$F$28)/1000</f>
        <v>2.4519654901605268</v>
      </c>
      <c r="AR665" s="75">
        <f t="shared" si="117"/>
        <v>0</v>
      </c>
      <c r="AS665" s="75">
        <f>IF(AR665&gt;Constantes!$F$29,1000*((AR665-Constantes!$F$29)/(Escenarios!$F$9*10000)),0)</f>
        <v>0</v>
      </c>
      <c r="AT665" s="75">
        <f>AQ665*1000/Escenarios!$F$9/10000+AM665</f>
        <v>1.5608251893527227</v>
      </c>
      <c r="AU665" s="75">
        <f>MAX(0,AV664+Observaciones!$F664-AS665-Constantes!$D$13)</f>
        <v>0</v>
      </c>
      <c r="AV665" s="75">
        <f>AV664+Observaciones!$F664-AS665-AT665-AU665-AW664</f>
        <v>45.615776255172925</v>
      </c>
      <c r="AW665" s="75">
        <f>MAX(0,(AV665-Constantes!$D$14)*(1-EXP(-Constantes!$D$22)))</f>
        <v>0.52475115516996818</v>
      </c>
      <c r="AX665" s="75">
        <f t="shared" si="118"/>
        <v>121.42110975382876</v>
      </c>
      <c r="AY665" s="75">
        <f>MAX(0,(AX665-Constantes!$D$13)*(1-EXP(-Constantes!$D$23)))</f>
        <v>0.32065402744242821</v>
      </c>
      <c r="AZ665" s="75">
        <f t="shared" si="119"/>
        <v>0.84540518261239639</v>
      </c>
      <c r="BA665" s="75">
        <f>0.0526*AS665*Observaciones!$F664^1.218</f>
        <v>0</v>
      </c>
      <c r="BB665" s="75">
        <f>BA665*Constantes!$F$35</f>
        <v>0</v>
      </c>
      <c r="BC665" s="75">
        <f t="shared" si="120"/>
        <v>0</v>
      </c>
      <c r="BD665" s="15"/>
      <c r="BE665" s="74">
        <v>659</v>
      </c>
      <c r="BF665" s="75">
        <f>0.0526*Observaciones!$F664^2.218</f>
        <v>0</v>
      </c>
      <c r="BG665" s="75">
        <f>IF(Observaciones!$F664&gt;0.05*$BK$7,((Observaciones!$F664-0.05*$BK$7)^2)/(Observaciones!$F664+0.95*$BK$7),0)</f>
        <v>0</v>
      </c>
      <c r="BH665" s="75">
        <f>0.0526*BG665*Observaciones!$F664^1.218</f>
        <v>0</v>
      </c>
      <c r="BI665" s="28"/>
      <c r="BJ665" s="28"/>
      <c r="BK665" s="103"/>
      <c r="BL665" s="38"/>
    </row>
    <row r="666" spans="2:64" s="2" customFormat="1">
      <c r="B666" s="37"/>
      <c r="C666" s="74">
        <v>660</v>
      </c>
      <c r="D666" s="140">
        <f>ETo!$I665*((1-Constantes!$D$19)*ETo!$K665+ETo!$L665)</f>
        <v>2.5336994912379764</v>
      </c>
      <c r="E666" s="75">
        <f>MIN(D666*Constantes!$D$17,0.8*(H665+Observaciones!$F665-F666-G666-Constantes!$D$14))</f>
        <v>1.6077864539954896</v>
      </c>
      <c r="F666" s="75">
        <f>IF(Observaciones!$F665&gt;0.05*Constantes!$D$18,((Observaciones!$F665-0.05*Constantes!$D$18)^2)/(Observaciones!$F665+0.95*Constantes!$D$18),0)</f>
        <v>0</v>
      </c>
      <c r="G666" s="75">
        <f>MAX(0,H665+Observaciones!$F665-F666-Constantes!$D$13)</f>
        <v>0</v>
      </c>
      <c r="H666" s="75">
        <f>H665+Observaciones!$F665-F666-E666-G666-I665</f>
        <v>44.438242778684113</v>
      </c>
      <c r="I666" s="75">
        <f>MAX(0,(H666-Constantes!$D$14)*(1-EXP(-Constantes!$D$22)))</f>
        <v>0.50853970383018465</v>
      </c>
      <c r="J666" s="75">
        <f t="shared" si="110"/>
        <v>117.60108904342451</v>
      </c>
      <c r="K666" s="75">
        <f>MAX(0,(J666-Constantes!$D$13)*(1-EXP(-Constantes!$D$23)))</f>
        <v>0.29426721695469354</v>
      </c>
      <c r="L666" s="75">
        <f t="shared" si="111"/>
        <v>0.80280692078487825</v>
      </c>
      <c r="M666" s="75">
        <f>0.0526*F666*Observaciones!$F665^1.218</f>
        <v>0</v>
      </c>
      <c r="N666" s="75">
        <f>M666*Constantes!$D$35</f>
        <v>0</v>
      </c>
      <c r="O666" s="75">
        <f t="shared" si="112"/>
        <v>0</v>
      </c>
      <c r="P666" s="15"/>
      <c r="Q666" s="74">
        <v>660</v>
      </c>
      <c r="R666" s="140">
        <f>ETo!$I665*((1-Constantes!$E$19)*ETo!$K665+ETo!$L665)</f>
        <v>2.5336994912379764</v>
      </c>
      <c r="S666" s="75">
        <f>MIN(R666*Constantes!$E$17,0.8*(AB665+Observaciones!$F665-Y666-AA666-Constantes!$D$14))</f>
        <v>1.6077864539954896</v>
      </c>
      <c r="T666" s="75">
        <f>IF(Observaciones!$F665&gt;0.05*Constantes!$E$18,((Observaciones!$F665-0.05*Constantes!$E$18)^2)/(Observaciones!$F665+0.95*Constantes!$E$18),0)</f>
        <v>0</v>
      </c>
      <c r="U666" s="75">
        <f>(T666*Escenarios!$E$9*10000)/1000</f>
        <v>0</v>
      </c>
      <c r="V666" s="75">
        <f>(Observaciones!$F665*Constantes!$E$28)/1000</f>
        <v>10</v>
      </c>
      <c r="W666" s="75">
        <f>(R666*Constantes!$E$28)/1000</f>
        <v>10.134797964951906</v>
      </c>
      <c r="X666" s="75">
        <f t="shared" si="113"/>
        <v>0</v>
      </c>
      <c r="Y666" s="75">
        <f>IF(X666&gt;Constantes!$E$29,1000*((X666-Constantes!$E$29)/(Escenarios!$E$9*10000)),0)</f>
        <v>0</v>
      </c>
      <c r="Z666" s="75">
        <f>W666*1000/Escenarios!$E$9/10000+S666</f>
        <v>1.6280560499253933</v>
      </c>
      <c r="AA666" s="75">
        <f>MAX(0,AB665+Observaciones!$F665-Y666-Constantes!$D$13)</f>
        <v>0</v>
      </c>
      <c r="AB666" s="75">
        <f>AB665+Observaciones!$F665-Y666-Z666-AA666-AC665</f>
        <v>45.746242197749162</v>
      </c>
      <c r="AC666" s="75">
        <f>MAX(0,(AB666-Constantes!$D$14)*(1-EXP(-Constantes!$D$22)))</f>
        <v>0.52654731835496771</v>
      </c>
      <c r="AD666" s="75">
        <f t="shared" si="114"/>
        <v>120.4497363391702</v>
      </c>
      <c r="AE666" s="75">
        <f>MAX(0,(AD666-Constantes!$D$13)*(1-EXP(-Constantes!$D$23)))</f>
        <v>0.31394426114833218</v>
      </c>
      <c r="AF666" s="75">
        <f t="shared" si="115"/>
        <v>0.84049157950329989</v>
      </c>
      <c r="AG666" s="75">
        <f>0.0526*Y666*Observaciones!$F665^1.218</f>
        <v>0</v>
      </c>
      <c r="AH666" s="75">
        <f>AG666*Constantes!$E$35</f>
        <v>0</v>
      </c>
      <c r="AI666" s="75">
        <f t="shared" si="116"/>
        <v>0</v>
      </c>
      <c r="AJ666" s="15"/>
      <c r="AK666" s="74">
        <v>660</v>
      </c>
      <c r="AL666" s="140">
        <f>ETo!$I665*((1-Constantes!$F$19)*ETo!$K665+ETo!$L665)</f>
        <v>2.4761410415100888</v>
      </c>
      <c r="AM666" s="75">
        <f>MIN(AL666*Constantes!$F$17,0.8*(AV665+Observaciones!$F665-AS666-AU666-Constantes!$D$14))</f>
        <v>1.5712621163202818</v>
      </c>
      <c r="AN666" s="75">
        <f>IF(Observaciones!$F665&gt;0.05*Constantes!$F$18,((Observaciones!$F665-0.05*Constantes!$F$18)^2)/(Observaciones!$F665+0.95*Constantes!$F$18),0)</f>
        <v>0</v>
      </c>
      <c r="AO666" s="75">
        <f>(AN666*Escenarios!$F$9*10000)/1000</f>
        <v>0</v>
      </c>
      <c r="AP666" s="75">
        <f>(Observaciones!$F665*Constantes!$F$28)/1000</f>
        <v>2.5</v>
      </c>
      <c r="AQ666" s="75">
        <f>(AL666*Constantes!$F$28)/1000</f>
        <v>2.4761410415100888</v>
      </c>
      <c r="AR666" s="75">
        <f t="shared" si="117"/>
        <v>2.3858958489911153E-2</v>
      </c>
      <c r="AS666" s="75">
        <f>IF(AR666&gt;Constantes!$F$29,1000*((AR666-Constantes!$F$29)/(Escenarios!$F$9*10000)),0)</f>
        <v>0</v>
      </c>
      <c r="AT666" s="75">
        <f>AQ666*1000/Escenarios!$F$9/10000+AM666</f>
        <v>1.5762143984033019</v>
      </c>
      <c r="AU666" s="75">
        <f>MAX(0,AV665+Observaciones!$F665-AS666-Constantes!$D$13)</f>
        <v>0</v>
      </c>
      <c r="AV666" s="75">
        <f>AV665+Observaciones!$F665-AS666-AT666-AU666-AW665</f>
        <v>46.014810701599657</v>
      </c>
      <c r="AW666" s="75">
        <f>MAX(0,(AV666-Constantes!$D$14)*(1-EXP(-Constantes!$D$22)))</f>
        <v>0.53024478031125388</v>
      </c>
      <c r="AX666" s="75">
        <f t="shared" si="118"/>
        <v>121.10045572638633</v>
      </c>
      <c r="AY666" s="75">
        <f>MAX(0,(AX666-Constantes!$D$13)*(1-EXP(-Constantes!$D$23)))</f>
        <v>0.31843910828473682</v>
      </c>
      <c r="AZ666" s="75">
        <f t="shared" si="119"/>
        <v>0.84868388859599064</v>
      </c>
      <c r="BA666" s="75">
        <f>0.0526*AS666*Observaciones!$F665^1.218</f>
        <v>0</v>
      </c>
      <c r="BB666" s="75">
        <f>BA666*Constantes!$F$35</f>
        <v>0</v>
      </c>
      <c r="BC666" s="75">
        <f t="shared" si="120"/>
        <v>0</v>
      </c>
      <c r="BD666" s="15"/>
      <c r="BE666" s="74">
        <v>660</v>
      </c>
      <c r="BF666" s="75">
        <f>0.0526*Observaciones!$F665^2.218</f>
        <v>0.40143633905347276</v>
      </c>
      <c r="BG666" s="75">
        <f>IF(Observaciones!$F665&gt;0.05*$BK$7,((Observaciones!$F665-0.05*$BK$7)^2)/(Observaciones!$F665+0.95*$BK$7),0)</f>
        <v>1.6667444764761515E-2</v>
      </c>
      <c r="BH666" s="75">
        <f>0.0526*BG666*Observaciones!$F665^1.218</f>
        <v>2.6763672030967324E-3</v>
      </c>
      <c r="BI666" s="28"/>
      <c r="BJ666" s="28"/>
      <c r="BK666" s="103"/>
      <c r="BL666" s="38"/>
    </row>
    <row r="667" spans="2:64" s="2" customFormat="1">
      <c r="B667" s="37"/>
      <c r="C667" s="74">
        <v>661</v>
      </c>
      <c r="D667" s="140">
        <f>ETo!$I666*((1-Constantes!$D$19)*ETo!$K666+ETo!$L666)</f>
        <v>2.5661506774959415</v>
      </c>
      <c r="E667" s="75">
        <f>MIN(D667*Constantes!$D$17,0.8*(H666+Observaciones!$F666-F667-G667-Constantes!$D$14))</f>
        <v>1.6283787057057144</v>
      </c>
      <c r="F667" s="75">
        <f>IF(Observaciones!$F666&gt;0.05*Constantes!$D$18,((Observaciones!$F666-0.05*Constantes!$D$18)^2)/(Observaciones!$F666+0.95*Constantes!$D$18),0)</f>
        <v>0</v>
      </c>
      <c r="G667" s="75">
        <f>MAX(0,H666+Observaciones!$F666-F667-Constantes!$D$13)</f>
        <v>0</v>
      </c>
      <c r="H667" s="75">
        <f>H666+Observaciones!$F666-F667-E667-G667-I666</f>
        <v>45.501324369148215</v>
      </c>
      <c r="I667" s="75">
        <f>MAX(0,(H667-Constantes!$D$14)*(1-EXP(-Constantes!$D$22)))</f>
        <v>0.52317546223377365</v>
      </c>
      <c r="J667" s="75">
        <f t="shared" si="110"/>
        <v>117.30682182646981</v>
      </c>
      <c r="K667" s="75">
        <f>MAX(0,(J667-Constantes!$D$13)*(1-EXP(-Constantes!$D$23)))</f>
        <v>0.29223456481084831</v>
      </c>
      <c r="L667" s="75">
        <f t="shared" si="111"/>
        <v>0.81541002704462195</v>
      </c>
      <c r="M667" s="75">
        <f>0.0526*F667*Observaciones!$F666^1.218</f>
        <v>0</v>
      </c>
      <c r="N667" s="75">
        <f>M667*Constantes!$D$35</f>
        <v>0</v>
      </c>
      <c r="O667" s="75">
        <f t="shared" si="112"/>
        <v>0</v>
      </c>
      <c r="P667" s="15"/>
      <c r="Q667" s="74">
        <v>661</v>
      </c>
      <c r="R667" s="140">
        <f>ETo!$I666*((1-Constantes!$E$19)*ETo!$K666+ETo!$L666)</f>
        <v>2.5661506774959415</v>
      </c>
      <c r="S667" s="75">
        <f>MIN(R667*Constantes!$E$17,0.8*(AB666+Observaciones!$F666-Y667-AA667-Constantes!$D$14))</f>
        <v>1.6283787057057144</v>
      </c>
      <c r="T667" s="75">
        <f>IF(Observaciones!$F666&gt;0.05*Constantes!$E$18,((Observaciones!$F666-0.05*Constantes!$E$18)^2)/(Observaciones!$F666+0.95*Constantes!$E$18),0)</f>
        <v>0</v>
      </c>
      <c r="U667" s="75">
        <f>(T667*Escenarios!$E$9*10000)/1000</f>
        <v>0</v>
      </c>
      <c r="V667" s="75">
        <f>(Observaciones!$F666*Constantes!$E$28)/1000</f>
        <v>12.8</v>
      </c>
      <c r="W667" s="75">
        <f>(R667*Constantes!$E$28)/1000</f>
        <v>10.264602709983766</v>
      </c>
      <c r="X667" s="75">
        <f t="shared" si="113"/>
        <v>2.5353972900162347</v>
      </c>
      <c r="Y667" s="75">
        <f>IF(X667&gt;Constantes!$E$29,1000*((X667-Constantes!$E$29)/(Escenarios!$E$9*10000)),0)</f>
        <v>0</v>
      </c>
      <c r="Z667" s="75">
        <f>W667*1000/Escenarios!$E$9/10000+S667</f>
        <v>1.6489079111256819</v>
      </c>
      <c r="AA667" s="75">
        <f>MAX(0,AB666+Observaciones!$F666-Y667-Constantes!$D$13)</f>
        <v>0</v>
      </c>
      <c r="AB667" s="75">
        <f>AB666+Observaciones!$F666-Y667-Z667-AA667-AC666</f>
        <v>46.770786968268517</v>
      </c>
      <c r="AC667" s="75">
        <f>MAX(0,(AB667-Constantes!$D$14)*(1-EXP(-Constantes!$D$22)))</f>
        <v>0.5406525289704911</v>
      </c>
      <c r="AD667" s="75">
        <f t="shared" si="114"/>
        <v>120.13579207802186</v>
      </c>
      <c r="AE667" s="75">
        <f>MAX(0,(AD667-Constantes!$D$13)*(1-EXP(-Constantes!$D$23)))</f>
        <v>0.3117756897319337</v>
      </c>
      <c r="AF667" s="75">
        <f t="shared" si="115"/>
        <v>0.8524282187024248</v>
      </c>
      <c r="AG667" s="75">
        <f>0.0526*Y667*Observaciones!$F666^1.218</f>
        <v>0</v>
      </c>
      <c r="AH667" s="75">
        <f>AG667*Constantes!$E$35</f>
        <v>0</v>
      </c>
      <c r="AI667" s="75">
        <f t="shared" si="116"/>
        <v>0</v>
      </c>
      <c r="AJ667" s="15"/>
      <c r="AK667" s="74">
        <v>661</v>
      </c>
      <c r="AL667" s="140">
        <f>ETo!$I666*((1-Constantes!$F$19)*ETo!$K666+ETo!$L666)</f>
        <v>2.507971180460133</v>
      </c>
      <c r="AM667" s="75">
        <f>MIN(AL667*Constantes!$F$17,0.8*(AV666+Observaciones!$F666-AS667-AU667-Constantes!$D$14))</f>
        <v>1.5914602757348659</v>
      </c>
      <c r="AN667" s="75">
        <f>IF(Observaciones!$F666&gt;0.05*Constantes!$F$18,((Observaciones!$F666-0.05*Constantes!$F$18)^2)/(Observaciones!$F666+0.95*Constantes!$F$18),0)</f>
        <v>0</v>
      </c>
      <c r="AO667" s="75">
        <f>(AN667*Escenarios!$F$9*10000)/1000</f>
        <v>0</v>
      </c>
      <c r="AP667" s="75">
        <f>(Observaciones!$F666*Constantes!$F$28)/1000</f>
        <v>3.2</v>
      </c>
      <c r="AQ667" s="75">
        <f>(AL667*Constantes!$F$28)/1000</f>
        <v>2.507971180460133</v>
      </c>
      <c r="AR667" s="75">
        <f t="shared" si="117"/>
        <v>0.69202881953986717</v>
      </c>
      <c r="AS667" s="75">
        <f>IF(AR667&gt;Constantes!$F$29,1000*((AR667-Constantes!$F$29)/(Escenarios!$F$9*10000)),0)</f>
        <v>0</v>
      </c>
      <c r="AT667" s="75">
        <f>AQ667*1000/Escenarios!$F$9/10000+AM667</f>
        <v>1.5964762180957861</v>
      </c>
      <c r="AU667" s="75">
        <f>MAX(0,AV666+Observaciones!$F666-AS667-Constantes!$D$13)</f>
        <v>0</v>
      </c>
      <c r="AV667" s="75">
        <f>AV666+Observaciones!$F666-AS667-AT667-AU667-AW666</f>
        <v>47.088089703192615</v>
      </c>
      <c r="AW667" s="75">
        <f>MAX(0,(AV667-Constantes!$D$14)*(1-EXP(-Constantes!$D$22)))</f>
        <v>0.54502092948725656</v>
      </c>
      <c r="AX667" s="75">
        <f t="shared" si="118"/>
        <v>120.78201661810159</v>
      </c>
      <c r="AY667" s="75">
        <f>MAX(0,(AX667-Constantes!$D$13)*(1-EXP(-Constantes!$D$23)))</f>
        <v>0.31623948869123375</v>
      </c>
      <c r="AZ667" s="75">
        <f t="shared" si="119"/>
        <v>0.86126041817849031</v>
      </c>
      <c r="BA667" s="75">
        <f>0.0526*AS667*Observaciones!$F666^1.218</f>
        <v>0</v>
      </c>
      <c r="BB667" s="75">
        <f>BA667*Constantes!$F$35</f>
        <v>0</v>
      </c>
      <c r="BC667" s="75">
        <f t="shared" si="120"/>
        <v>0</v>
      </c>
      <c r="BD667" s="15"/>
      <c r="BE667" s="74">
        <v>661</v>
      </c>
      <c r="BF667" s="75">
        <f>0.0526*Observaciones!$F666^2.218</f>
        <v>0.69407818724181081</v>
      </c>
      <c r="BG667" s="75">
        <f>IF(Observaciones!$F666&gt;0.05*$BK$7,((Observaciones!$F666-0.05*$BK$7)^2)/(Observaciones!$F666+0.95*$BK$7),0)</f>
        <v>5.9703226397170815E-2</v>
      </c>
      <c r="BH667" s="75">
        <f>0.0526*BG667*Observaciones!$F666^1.218</f>
        <v>1.2949595984448673E-2</v>
      </c>
      <c r="BI667" s="28"/>
      <c r="BJ667" s="28"/>
      <c r="BK667" s="103"/>
      <c r="BL667" s="38"/>
    </row>
    <row r="668" spans="2:64" s="2" customFormat="1">
      <c r="B668" s="37"/>
      <c r="C668" s="74">
        <v>662</v>
      </c>
      <c r="D668" s="140">
        <f>ETo!$I667*((1-Constantes!$D$19)*ETo!$K667+ETo!$L667)</f>
        <v>2.3957297331034311</v>
      </c>
      <c r="E668" s="75">
        <f>MIN(D668*Constantes!$D$17,0.8*(H667+Observaciones!$F667-F668-G668-Constantes!$D$14))</f>
        <v>1.52023624965718</v>
      </c>
      <c r="F668" s="75">
        <f>IF(Observaciones!$F667&gt;0.05*Constantes!$D$18,((Observaciones!$F667-0.05*Constantes!$D$18)^2)/(Observaciones!$F667+0.95*Constantes!$D$18),0)</f>
        <v>0</v>
      </c>
      <c r="G668" s="75">
        <f>MAX(0,H667+Observaciones!$F667-F668-Constantes!$D$13)</f>
        <v>0</v>
      </c>
      <c r="H668" s="75">
        <f>H667+Observaciones!$F667-F668-E668-G668-I667</f>
        <v>45.257912657257258</v>
      </c>
      <c r="I668" s="75">
        <f>MAX(0,(H668-Constantes!$D$14)*(1-EXP(-Constantes!$D$22)))</f>
        <v>0.51982434126639354</v>
      </c>
      <c r="J668" s="75">
        <f t="shared" si="110"/>
        <v>117.01458726165896</v>
      </c>
      <c r="K668" s="75">
        <f>MAX(0,(J668-Constantes!$D$13)*(1-EXP(-Constantes!$D$23)))</f>
        <v>0.2902159532209615</v>
      </c>
      <c r="L668" s="75">
        <f t="shared" si="111"/>
        <v>0.81004029448735504</v>
      </c>
      <c r="M668" s="75">
        <f>0.0526*F668*Observaciones!$F667^1.218</f>
        <v>0</v>
      </c>
      <c r="N668" s="75">
        <f>M668*Constantes!$D$35</f>
        <v>0</v>
      </c>
      <c r="O668" s="75">
        <f t="shared" si="112"/>
        <v>0</v>
      </c>
      <c r="P668" s="15"/>
      <c r="Q668" s="74">
        <v>662</v>
      </c>
      <c r="R668" s="140">
        <f>ETo!$I667*((1-Constantes!$E$19)*ETo!$K667+ETo!$L667)</f>
        <v>2.3957297331034311</v>
      </c>
      <c r="S668" s="75">
        <f>MIN(R668*Constantes!$E$17,0.8*(AB667+Observaciones!$F667-Y668-AA668-Constantes!$D$14))</f>
        <v>1.52023624965718</v>
      </c>
      <c r="T668" s="75">
        <f>IF(Observaciones!$F667&gt;0.05*Constantes!$E$18,((Observaciones!$F667-0.05*Constantes!$E$18)^2)/(Observaciones!$F667+0.95*Constantes!$E$18),0)</f>
        <v>0</v>
      </c>
      <c r="U668" s="75">
        <f>(T668*Escenarios!$E$9*10000)/1000</f>
        <v>0</v>
      </c>
      <c r="V668" s="75">
        <f>(Observaciones!$F667*Constantes!$E$28)/1000</f>
        <v>7.2</v>
      </c>
      <c r="W668" s="75">
        <f>(R668*Constantes!$E$28)/1000</f>
        <v>9.5829189324137243</v>
      </c>
      <c r="X668" s="75">
        <f t="shared" si="113"/>
        <v>0</v>
      </c>
      <c r="Y668" s="75">
        <f>IF(X668&gt;Constantes!$E$29,1000*((X668-Constantes!$E$29)/(Escenarios!$E$9*10000)),0)</f>
        <v>0</v>
      </c>
      <c r="Z668" s="75">
        <f>W668*1000/Escenarios!$E$9/10000+S668</f>
        <v>1.5394020875220074</v>
      </c>
      <c r="AA668" s="75">
        <f>MAX(0,AB667+Observaciones!$F667-Y668-Constantes!$D$13)</f>
        <v>0</v>
      </c>
      <c r="AB668" s="75">
        <f>AB667+Observaciones!$F667-Y668-Z668-AA668-AC667</f>
        <v>46.490732351776018</v>
      </c>
      <c r="AC668" s="75">
        <f>MAX(0,(AB668-Constantes!$D$14)*(1-EXP(-Constantes!$D$22)))</f>
        <v>0.53679693430723996</v>
      </c>
      <c r="AD668" s="75">
        <f t="shared" si="114"/>
        <v>119.82401638828993</v>
      </c>
      <c r="AE668" s="75">
        <f>MAX(0,(AD668-Constantes!$D$13)*(1-EXP(-Constantes!$D$23)))</f>
        <v>0.30962209773248911</v>
      </c>
      <c r="AF668" s="75">
        <f t="shared" si="115"/>
        <v>0.84641903203972912</v>
      </c>
      <c r="AG668" s="75">
        <f>0.0526*Y668*Observaciones!$F667^1.218</f>
        <v>0</v>
      </c>
      <c r="AH668" s="75">
        <f>AG668*Constantes!$E$35</f>
        <v>0</v>
      </c>
      <c r="AI668" s="75">
        <f t="shared" si="116"/>
        <v>0</v>
      </c>
      <c r="AJ668" s="15"/>
      <c r="AK668" s="74">
        <v>662</v>
      </c>
      <c r="AL668" s="140">
        <f>ETo!$I667*((1-Constantes!$F$19)*ETo!$K667+ETo!$L667)</f>
        <v>2.3409992330765865</v>
      </c>
      <c r="AM668" s="75">
        <f>MIN(AL668*Constantes!$F$17,0.8*(AV667+Observaciones!$F667-AS668-AU668-Constantes!$D$14))</f>
        <v>1.4855064180935458</v>
      </c>
      <c r="AN668" s="75">
        <f>IF(Observaciones!$F667&gt;0.05*Constantes!$F$18,((Observaciones!$F667-0.05*Constantes!$F$18)^2)/(Observaciones!$F667+0.95*Constantes!$F$18),0)</f>
        <v>0</v>
      </c>
      <c r="AO668" s="75">
        <f>(AN668*Escenarios!$F$9*10000)/1000</f>
        <v>0</v>
      </c>
      <c r="AP668" s="75">
        <f>(Observaciones!$F667*Constantes!$F$28)/1000</f>
        <v>1.8</v>
      </c>
      <c r="AQ668" s="75">
        <f>(AL668*Constantes!$F$28)/1000</f>
        <v>2.3409992330765865</v>
      </c>
      <c r="AR668" s="75">
        <f t="shared" si="117"/>
        <v>0</v>
      </c>
      <c r="AS668" s="75">
        <f>IF(AR668&gt;Constantes!$F$29,1000*((AR668-Constantes!$F$29)/(Escenarios!$F$9*10000)),0)</f>
        <v>0</v>
      </c>
      <c r="AT668" s="75">
        <f>AQ668*1000/Escenarios!$F$9/10000+AM668</f>
        <v>1.490188416559699</v>
      </c>
      <c r="AU668" s="75">
        <f>MAX(0,AV667+Observaciones!$F667-AS668-Constantes!$D$13)</f>
        <v>0</v>
      </c>
      <c r="AV668" s="75">
        <f>AV667+Observaciones!$F667-AS668-AT668-AU668-AW667</f>
        <v>46.852880357145658</v>
      </c>
      <c r="AW668" s="75">
        <f>MAX(0,(AV668-Constantes!$D$14)*(1-EXP(-Constantes!$D$22)))</f>
        <v>0.54178273291430434</v>
      </c>
      <c r="AX668" s="75">
        <f t="shared" si="118"/>
        <v>120.46577712941036</v>
      </c>
      <c r="AY668" s="75">
        <f>MAX(0,(AX668-Constantes!$D$13)*(1-EXP(-Constantes!$D$23)))</f>
        <v>0.3140550629801096</v>
      </c>
      <c r="AZ668" s="75">
        <f t="shared" si="119"/>
        <v>0.85583779589441389</v>
      </c>
      <c r="BA668" s="75">
        <f>0.0526*AS668*Observaciones!$F667^1.218</f>
        <v>0</v>
      </c>
      <c r="BB668" s="75">
        <f>BA668*Constantes!$F$35</f>
        <v>0</v>
      </c>
      <c r="BC668" s="75">
        <f t="shared" si="120"/>
        <v>0</v>
      </c>
      <c r="BD668" s="15"/>
      <c r="BE668" s="74">
        <v>662</v>
      </c>
      <c r="BF668" s="75">
        <f>0.0526*Observaciones!$F667^2.218</f>
        <v>0.19372254258423433</v>
      </c>
      <c r="BG668" s="75">
        <f>IF(Observaciones!$F667&gt;0.05*$BK$7,((Observaciones!$F667-0.05*$BK$7)^2)/(Observaciones!$F667+0.95*$BK$7),0)</f>
        <v>1.3395249151634377E-4</v>
      </c>
      <c r="BH668" s="75">
        <f>0.0526*BG668*Observaciones!$F667^1.218</f>
        <v>1.441645402335511E-5</v>
      </c>
      <c r="BI668" s="28"/>
      <c r="BJ668" s="28"/>
      <c r="BK668" s="103"/>
      <c r="BL668" s="38"/>
    </row>
    <row r="669" spans="2:64" s="2" customFormat="1">
      <c r="B669" s="37"/>
      <c r="C669" s="74">
        <v>663</v>
      </c>
      <c r="D669" s="140">
        <f>ETo!$I668*((1-Constantes!$D$19)*ETo!$K668+ETo!$L668)</f>
        <v>2.4067032354152658</v>
      </c>
      <c r="E669" s="75">
        <f>MIN(D669*Constantes!$D$17,0.8*(H668+Observaciones!$F668-F669-G669-Constantes!$D$14))</f>
        <v>1.5271996044002618</v>
      </c>
      <c r="F669" s="75">
        <f>IF(Observaciones!$F668&gt;0.05*Constantes!$D$18,((Observaciones!$F668-0.05*Constantes!$D$18)^2)/(Observaciones!$F668+0.95*Constantes!$D$18),0)</f>
        <v>1.4054184267997909E-2</v>
      </c>
      <c r="G669" s="75">
        <f>MAX(0,H668+Observaciones!$F668-F669-Constantes!$D$13)</f>
        <v>0</v>
      </c>
      <c r="H669" s="75">
        <f>H668+Observaciones!$F668-F669-E669-G669-I668</f>
        <v>48.996834527322605</v>
      </c>
      <c r="I669" s="75">
        <f>MAX(0,(H669-Constantes!$D$14)*(1-EXP(-Constantes!$D$22)))</f>
        <v>0.57129918352782516</v>
      </c>
      <c r="J669" s="75">
        <f t="shared" si="110"/>
        <v>116.72437130843799</v>
      </c>
      <c r="K669" s="75">
        <f>MAX(0,(J669-Constantes!$D$13)*(1-EXP(-Constantes!$D$23)))</f>
        <v>0.28821128519984268</v>
      </c>
      <c r="L669" s="75">
        <f t="shared" si="111"/>
        <v>0.87356465299566577</v>
      </c>
      <c r="M669" s="75">
        <f>0.0526*F669*Observaciones!$F668^1.218</f>
        <v>6.2899426212414322E-3</v>
      </c>
      <c r="N669" s="75">
        <f>M669*Constantes!$D$35</f>
        <v>2.888907442375555E-5</v>
      </c>
      <c r="O669" s="75">
        <f t="shared" si="112"/>
        <v>3.3070333517602712</v>
      </c>
      <c r="P669" s="15"/>
      <c r="Q669" s="74">
        <v>663</v>
      </c>
      <c r="R669" s="140">
        <f>ETo!$I668*((1-Constantes!$E$19)*ETo!$K668+ETo!$L668)</f>
        <v>2.4067032354152658</v>
      </c>
      <c r="S669" s="75">
        <f>MIN(R669*Constantes!$E$17,0.8*(AB668+Observaciones!$F668-Y669-AA669-Constantes!$D$14))</f>
        <v>1.5271996044002618</v>
      </c>
      <c r="T669" s="75">
        <f>IF(Observaciones!$F668&gt;0.05*Constantes!$E$18,((Observaciones!$F668-0.05*Constantes!$E$18)^2)/(Observaciones!$F668+0.95*Constantes!$E$18),0)</f>
        <v>1.4054184267997909E-2</v>
      </c>
      <c r="U669" s="75">
        <f>(T669*Escenarios!$E$9*10000)/1000</f>
        <v>7.0270921339989547</v>
      </c>
      <c r="V669" s="75">
        <f>(Observaciones!$F668*Constantes!$E$28)/1000</f>
        <v>23.2</v>
      </c>
      <c r="W669" s="75">
        <f>(R669*Constantes!$E$28)/1000</f>
        <v>9.626812941661063</v>
      </c>
      <c r="X669" s="75">
        <f t="shared" si="113"/>
        <v>20.600279192337894</v>
      </c>
      <c r="Y669" s="75">
        <f>IF(X669&gt;Constantes!$E$29,1000*((X669-Constantes!$E$29)/(Escenarios!$E$9*10000)),0)</f>
        <v>0</v>
      </c>
      <c r="Z669" s="75">
        <f>W669*1000/Escenarios!$E$9/10000+S669</f>
        <v>1.5464532302835838</v>
      </c>
      <c r="AA669" s="75">
        <f>MAX(0,AB668+Observaciones!$F668-Y669-Constantes!$D$13)</f>
        <v>0</v>
      </c>
      <c r="AB669" s="75">
        <f>AB668+Observaciones!$F668-Y669-Z669-AA669-AC668</f>
        <v>50.207482187185192</v>
      </c>
      <c r="AC669" s="75">
        <f>MAX(0,(AB669-Constantes!$D$14)*(1-EXP(-Constantes!$D$22)))</f>
        <v>0.58796652761557655</v>
      </c>
      <c r="AD669" s="75">
        <f t="shared" si="114"/>
        <v>119.51439429055745</v>
      </c>
      <c r="AE669" s="75">
        <f>MAX(0,(AD669-Constantes!$D$13)*(1-EXP(-Constantes!$D$23)))</f>
        <v>0.30748338167960743</v>
      </c>
      <c r="AF669" s="75">
        <f t="shared" si="115"/>
        <v>0.89544990929518398</v>
      </c>
      <c r="AG669" s="75">
        <f>0.0526*Y669*Observaciones!$F668^1.218</f>
        <v>0</v>
      </c>
      <c r="AH669" s="75">
        <f>AG669*Constantes!$E$35</f>
        <v>0</v>
      </c>
      <c r="AI669" s="75">
        <f t="shared" si="116"/>
        <v>0</v>
      </c>
      <c r="AJ669" s="15"/>
      <c r="AK669" s="74">
        <v>663</v>
      </c>
      <c r="AL669" s="140">
        <f>ETo!$I668*((1-Constantes!$F$19)*ETo!$K668+ETo!$L668)</f>
        <v>2.3517558998370962</v>
      </c>
      <c r="AM669" s="75">
        <f>MIN(AL669*Constantes!$F$17,0.8*(AV668+Observaciones!$F668-AS669-AU669-Constantes!$D$14))</f>
        <v>1.4923321774890457</v>
      </c>
      <c r="AN669" s="75">
        <f>IF(Observaciones!$F668&gt;0.05*Constantes!$F$18,((Observaciones!$F668-0.05*Constantes!$F$18)^2)/(Observaciones!$F668+0.95*Constantes!$F$18),0)</f>
        <v>3.5755182354761737E-4</v>
      </c>
      <c r="AO669" s="75">
        <f>(AN669*Escenarios!$F$9*10000)/1000</f>
        <v>0.17877591177380867</v>
      </c>
      <c r="AP669" s="75">
        <f>(Observaciones!$F668*Constantes!$F$28)/1000</f>
        <v>5.8</v>
      </c>
      <c r="AQ669" s="75">
        <f>(AL669*Constantes!$F$28)/1000</f>
        <v>2.3517558998370962</v>
      </c>
      <c r="AR669" s="75">
        <f t="shared" si="117"/>
        <v>3.627020011936712</v>
      </c>
      <c r="AS669" s="75">
        <f>IF(AR669&gt;Constantes!$F$29,1000*((AR669-Constantes!$F$29)/(Escenarios!$F$9*10000)),0)</f>
        <v>0</v>
      </c>
      <c r="AT669" s="75">
        <f>AQ669*1000/Escenarios!$F$9/10000+AM669</f>
        <v>1.4970356892887198</v>
      </c>
      <c r="AU669" s="75">
        <f>MAX(0,AV668+Observaciones!$F668-AS669-Constantes!$D$13)</f>
        <v>0</v>
      </c>
      <c r="AV669" s="75">
        <f>AV668+Observaciones!$F668-AS669-AT669-AU669-AW668</f>
        <v>50.614061934942626</v>
      </c>
      <c r="AW669" s="75">
        <f>MAX(0,(AV669-Constantes!$D$14)*(1-EXP(-Constantes!$D$22)))</f>
        <v>0.5935640311499687</v>
      </c>
      <c r="AX669" s="75">
        <f t="shared" si="118"/>
        <v>120.15172206643025</v>
      </c>
      <c r="AY669" s="75">
        <f>MAX(0,(AX669-Constantes!$D$13)*(1-EXP(-Constantes!$D$23)))</f>
        <v>0.31188572619955257</v>
      </c>
      <c r="AZ669" s="75">
        <f t="shared" si="119"/>
        <v>0.90544975734952127</v>
      </c>
      <c r="BA669" s="75">
        <f>0.0526*AS669*Observaciones!$F668^1.218</f>
        <v>0</v>
      </c>
      <c r="BB669" s="75">
        <f>BA669*Constantes!$F$35</f>
        <v>0</v>
      </c>
      <c r="BC669" s="75">
        <f t="shared" si="120"/>
        <v>0</v>
      </c>
      <c r="BD669" s="15"/>
      <c r="BE669" s="74">
        <v>663</v>
      </c>
      <c r="BF669" s="75">
        <f>0.0526*Observaciones!$F668^2.218</f>
        <v>2.5957868850681649</v>
      </c>
      <c r="BG669" s="75">
        <f>IF(Observaciones!$F668&gt;0.05*$BK$7,((Observaciones!$F668-0.05*$BK$7)^2)/(Observaciones!$F668+0.95*$BK$7),0)</f>
        <v>0.42760102492926944</v>
      </c>
      <c r="BH669" s="75">
        <f>0.0526*BG669*Observaciones!$F668^1.218</f>
        <v>0.19137260906087983</v>
      </c>
      <c r="BI669" s="28"/>
      <c r="BJ669" s="28"/>
      <c r="BK669" s="103"/>
      <c r="BL669" s="38"/>
    </row>
    <row r="670" spans="2:64" s="2" customFormat="1">
      <c r="B670" s="37"/>
      <c r="C670" s="74">
        <v>664</v>
      </c>
      <c r="D670" s="140">
        <f>ETo!$I669*((1-Constantes!$D$19)*ETo!$K669+ETo!$L669)</f>
        <v>2.4861901787387919</v>
      </c>
      <c r="E670" s="75">
        <f>MIN(D670*Constantes!$D$17,0.8*(H669+Observaciones!$F669-F670-G670-Constantes!$D$14))</f>
        <v>1.5776389051883082</v>
      </c>
      <c r="F670" s="75">
        <f>IF(Observaciones!$F669&gt;0.05*Constantes!$D$18,((Observaciones!$F669-0.05*Constantes!$D$18)^2)/(Observaciones!$F669+0.95*Constantes!$D$18),0)</f>
        <v>0</v>
      </c>
      <c r="G670" s="75">
        <f>MAX(0,H669+Observaciones!$F669-F670-Constantes!$D$13)</f>
        <v>0</v>
      </c>
      <c r="H670" s="75">
        <f>H669+Observaciones!$F669-F670-E670-G670-I669</f>
        <v>48.547896438606472</v>
      </c>
      <c r="I670" s="75">
        <f>MAX(0,(H670-Constantes!$D$14)*(1-EXP(-Constantes!$D$22)))</f>
        <v>0.56511852019628372</v>
      </c>
      <c r="J670" s="75">
        <f t="shared" si="110"/>
        <v>116.43616002323816</v>
      </c>
      <c r="K670" s="75">
        <f>MAX(0,(J670-Constantes!$D$13)*(1-EXP(-Constantes!$D$23)))</f>
        <v>0.2862204644322271</v>
      </c>
      <c r="L670" s="75">
        <f t="shared" si="111"/>
        <v>0.85133898462851088</v>
      </c>
      <c r="M670" s="75">
        <f>0.0526*F670*Observaciones!$F669^1.218</f>
        <v>0</v>
      </c>
      <c r="N670" s="75">
        <f>M670*Constantes!$D$35</f>
        <v>0</v>
      </c>
      <c r="O670" s="75">
        <f t="shared" si="112"/>
        <v>0</v>
      </c>
      <c r="P670" s="15"/>
      <c r="Q670" s="74">
        <v>664</v>
      </c>
      <c r="R670" s="140">
        <f>ETo!$I669*((1-Constantes!$E$19)*ETo!$K669+ETo!$L669)</f>
        <v>2.4861901787387919</v>
      </c>
      <c r="S670" s="75">
        <f>MIN(R670*Constantes!$E$17,0.8*(AB669+Observaciones!$F669-Y670-AA670-Constantes!$D$14))</f>
        <v>1.5776389051883082</v>
      </c>
      <c r="T670" s="75">
        <f>IF(Observaciones!$F669&gt;0.05*Constantes!$E$18,((Observaciones!$F669-0.05*Constantes!$E$18)^2)/(Observaciones!$F669+0.95*Constantes!$E$18),0)</f>
        <v>0</v>
      </c>
      <c r="U670" s="75">
        <f>(T670*Escenarios!$E$9*10000)/1000</f>
        <v>0</v>
      </c>
      <c r="V670" s="75">
        <f>(Observaciones!$F669*Constantes!$E$28)/1000</f>
        <v>6.8</v>
      </c>
      <c r="W670" s="75">
        <f>(R670*Constantes!$E$28)/1000</f>
        <v>9.9447607149551676</v>
      </c>
      <c r="X670" s="75">
        <f t="shared" si="113"/>
        <v>0</v>
      </c>
      <c r="Y670" s="75">
        <f>IF(X670&gt;Constantes!$E$29,1000*((X670-Constantes!$E$29)/(Escenarios!$E$9*10000)),0)</f>
        <v>0</v>
      </c>
      <c r="Z670" s="75">
        <f>W670*1000/Escenarios!$E$9/10000+S670</f>
        <v>1.5975284266182186</v>
      </c>
      <c r="AA670" s="75">
        <f>MAX(0,AB669+Observaciones!$F669-Y670-Constantes!$D$13)</f>
        <v>0</v>
      </c>
      <c r="AB670" s="75">
        <f>AB669+Observaciones!$F669-Y670-Z670-AA670-AC669</f>
        <v>49.721987232951399</v>
      </c>
      <c r="AC670" s="75">
        <f>MAX(0,(AB670-Constantes!$D$14)*(1-EXP(-Constantes!$D$22)))</f>
        <v>0.58128257511365689</v>
      </c>
      <c r="AD670" s="75">
        <f t="shared" si="114"/>
        <v>119.20691090887784</v>
      </c>
      <c r="AE670" s="75">
        <f>MAX(0,(AD670-Constantes!$D$13)*(1-EXP(-Constantes!$D$23)))</f>
        <v>0.30535943881761995</v>
      </c>
      <c r="AF670" s="75">
        <f t="shared" si="115"/>
        <v>0.88664201393127684</v>
      </c>
      <c r="AG670" s="75">
        <f>0.0526*Y670*Observaciones!$F669^1.218</f>
        <v>0</v>
      </c>
      <c r="AH670" s="75">
        <f>AG670*Constantes!$E$35</f>
        <v>0</v>
      </c>
      <c r="AI670" s="75">
        <f t="shared" si="116"/>
        <v>0</v>
      </c>
      <c r="AJ670" s="15"/>
      <c r="AK670" s="74">
        <v>664</v>
      </c>
      <c r="AL670" s="140">
        <f>ETo!$I669*((1-Constantes!$F$19)*ETo!$K669+ETo!$L669)</f>
        <v>2.429619736971957</v>
      </c>
      <c r="AM670" s="75">
        <f>MIN(AL670*Constantes!$F$17,0.8*(AV669+Observaciones!$F669-AS670-AU670-Constantes!$D$14))</f>
        <v>1.5417415186656398</v>
      </c>
      <c r="AN670" s="75">
        <f>IF(Observaciones!$F669&gt;0.05*Constantes!$F$18,((Observaciones!$F669-0.05*Constantes!$F$18)^2)/(Observaciones!$F669+0.95*Constantes!$F$18),0)</f>
        <v>0</v>
      </c>
      <c r="AO670" s="75">
        <f>(AN670*Escenarios!$F$9*10000)/1000</f>
        <v>0</v>
      </c>
      <c r="AP670" s="75">
        <f>(Observaciones!$F669*Constantes!$F$28)/1000</f>
        <v>1.7</v>
      </c>
      <c r="AQ670" s="75">
        <f>(AL670*Constantes!$F$28)/1000</f>
        <v>2.429619736971957</v>
      </c>
      <c r="AR670" s="75">
        <f t="shared" si="117"/>
        <v>0</v>
      </c>
      <c r="AS670" s="75">
        <f>IF(AR670&gt;Constantes!$F$29,1000*((AR670-Constantes!$F$29)/(Escenarios!$F$9*10000)),0)</f>
        <v>0</v>
      </c>
      <c r="AT670" s="75">
        <f>AQ670*1000/Escenarios!$F$9/10000+AM670</f>
        <v>1.5466007581395838</v>
      </c>
      <c r="AU670" s="75">
        <f>MAX(0,AV669+Observaciones!$F669-AS670-Constantes!$D$13)</f>
        <v>0</v>
      </c>
      <c r="AV670" s="75">
        <f>AV669+Observaciones!$F669-AS670-AT670-AU670-AW669</f>
        <v>50.173897145653079</v>
      </c>
      <c r="AW670" s="75">
        <f>MAX(0,(AV670-Constantes!$D$14)*(1-EXP(-Constantes!$D$22)))</f>
        <v>0.58750415242420118</v>
      </c>
      <c r="AX670" s="75">
        <f t="shared" si="118"/>
        <v>119.8398363402307</v>
      </c>
      <c r="AY670" s="75">
        <f>MAX(0,(AX670-Constantes!$D$13)*(1-EXP(-Constantes!$D$23)))</f>
        <v>0.30973137412270585</v>
      </c>
      <c r="AZ670" s="75">
        <f t="shared" si="119"/>
        <v>0.89723552654690697</v>
      </c>
      <c r="BA670" s="75">
        <f>0.0526*AS670*Observaciones!$F669^1.218</f>
        <v>0</v>
      </c>
      <c r="BB670" s="75">
        <f>BA670*Constantes!$F$35</f>
        <v>0</v>
      </c>
      <c r="BC670" s="75">
        <f t="shared" si="120"/>
        <v>0</v>
      </c>
      <c r="BD670" s="15"/>
      <c r="BE670" s="74">
        <v>664</v>
      </c>
      <c r="BF670" s="75">
        <f>0.0526*Observaciones!$F669^2.218</f>
        <v>0.17065595668433275</v>
      </c>
      <c r="BG670" s="75">
        <f>IF(Observaciones!$F669&gt;0.05*$BK$7,((Observaciones!$F669-0.05*$BK$7)^2)/(Observaciones!$F669+0.95*$BK$7),0)</f>
        <v>0</v>
      </c>
      <c r="BH670" s="75">
        <f>0.0526*BG670*Observaciones!$F669^1.218</f>
        <v>0</v>
      </c>
      <c r="BI670" s="28"/>
      <c r="BJ670" s="28"/>
      <c r="BK670" s="103"/>
      <c r="BL670" s="38"/>
    </row>
    <row r="671" spans="2:64" s="2" customFormat="1">
      <c r="B671" s="37"/>
      <c r="C671" s="74">
        <v>665</v>
      </c>
      <c r="D671" s="140">
        <f>ETo!$I670*((1-Constantes!$D$19)*ETo!$K670+ETo!$L670)</f>
        <v>2.5656747956128259</v>
      </c>
      <c r="E671" s="75">
        <f>MIN(D671*Constantes!$D$17,0.8*(H670+Observaciones!$F670-F671-G671-Constantes!$D$14))</f>
        <v>1.6280767297026322</v>
      </c>
      <c r="F671" s="75">
        <f>IF(Observaciones!$F670&gt;0.05*Constantes!$D$18,((Observaciones!$F670-0.05*Constantes!$D$18)^2)/(Observaciones!$F670+0.95*Constantes!$D$18),0)</f>
        <v>0</v>
      </c>
      <c r="G671" s="75">
        <f>MAX(0,H670+Observaciones!$F670-F671-Constantes!$D$13)</f>
        <v>0</v>
      </c>
      <c r="H671" s="75">
        <f>H670+Observaciones!$F670-F671-E671-G671-I670</f>
        <v>46.654701188707548</v>
      </c>
      <c r="I671" s="75">
        <f>MAX(0,(H671-Constantes!$D$14)*(1-EXP(-Constantes!$D$22)))</f>
        <v>0.53905434173915656</v>
      </c>
      <c r="J671" s="75">
        <f t="shared" si="110"/>
        <v>116.14993955880593</v>
      </c>
      <c r="K671" s="75">
        <f>MAX(0,(J671-Constantes!$D$13)*(1-EXP(-Constantes!$D$23)))</f>
        <v>0.28424339526814774</v>
      </c>
      <c r="L671" s="75">
        <f t="shared" si="111"/>
        <v>0.82329773700730424</v>
      </c>
      <c r="M671" s="75">
        <f>0.0526*F671*Observaciones!$F670^1.218</f>
        <v>0</v>
      </c>
      <c r="N671" s="75">
        <f>M671*Constantes!$D$35</f>
        <v>0</v>
      </c>
      <c r="O671" s="75">
        <f t="shared" si="112"/>
        <v>0</v>
      </c>
      <c r="P671" s="15"/>
      <c r="Q671" s="74">
        <v>665</v>
      </c>
      <c r="R671" s="140">
        <f>ETo!$I670*((1-Constantes!$E$19)*ETo!$K670+ETo!$L670)</f>
        <v>2.5656747956128259</v>
      </c>
      <c r="S671" s="75">
        <f>MIN(R671*Constantes!$E$17,0.8*(AB670+Observaciones!$F670-Y671-AA671-Constantes!$D$14))</f>
        <v>1.6280767297026322</v>
      </c>
      <c r="T671" s="75">
        <f>IF(Observaciones!$F670&gt;0.05*Constantes!$E$18,((Observaciones!$F670-0.05*Constantes!$E$18)^2)/(Observaciones!$F670+0.95*Constantes!$E$18),0)</f>
        <v>0</v>
      </c>
      <c r="U671" s="75">
        <f>(T671*Escenarios!$E$9*10000)/1000</f>
        <v>0</v>
      </c>
      <c r="V671" s="75">
        <f>(Observaciones!$F670*Constantes!$E$28)/1000</f>
        <v>1.2</v>
      </c>
      <c r="W671" s="75">
        <f>(R671*Constantes!$E$28)/1000</f>
        <v>10.262699182451303</v>
      </c>
      <c r="X671" s="75">
        <f t="shared" si="113"/>
        <v>0</v>
      </c>
      <c r="Y671" s="75">
        <f>IF(X671&gt;Constantes!$E$29,1000*((X671-Constantes!$E$29)/(Escenarios!$E$9*10000)),0)</f>
        <v>0</v>
      </c>
      <c r="Z671" s="75">
        <f>W671*1000/Escenarios!$E$9/10000+S671</f>
        <v>1.6486021280675347</v>
      </c>
      <c r="AA671" s="75">
        <f>MAX(0,AB670+Observaciones!$F670-Y671-Constantes!$D$13)</f>
        <v>0</v>
      </c>
      <c r="AB671" s="75">
        <f>AB670+Observaciones!$F670-Y671-Z671-AA671-AC670</f>
        <v>47.792102529770204</v>
      </c>
      <c r="AC671" s="75">
        <f>MAX(0,(AB671-Constantes!$D$14)*(1-EXP(-Constantes!$D$22)))</f>
        <v>0.55471328211121562</v>
      </c>
      <c r="AD671" s="75">
        <f t="shared" si="114"/>
        <v>118.90155147006023</v>
      </c>
      <c r="AE671" s="75">
        <f>MAX(0,(AD671-Constantes!$D$13)*(1-EXP(-Constantes!$D$23)))</f>
        <v>0.30325016710064312</v>
      </c>
      <c r="AF671" s="75">
        <f t="shared" si="115"/>
        <v>0.85796344921185874</v>
      </c>
      <c r="AG671" s="75">
        <f>0.0526*Y671*Observaciones!$F670^1.218</f>
        <v>0</v>
      </c>
      <c r="AH671" s="75">
        <f>AG671*Constantes!$E$35</f>
        <v>0</v>
      </c>
      <c r="AI671" s="75">
        <f t="shared" si="116"/>
        <v>0</v>
      </c>
      <c r="AJ671" s="15"/>
      <c r="AK671" s="74">
        <v>665</v>
      </c>
      <c r="AL671" s="140">
        <f>ETo!$I670*((1-Constantes!$F$19)*ETo!$K670+ETo!$L670)</f>
        <v>2.5075391699303653</v>
      </c>
      <c r="AM671" s="75">
        <f>MIN(AL671*Constantes!$F$17,0.8*(AV670+Observaciones!$F670-AS671-AU671-Constantes!$D$14))</f>
        <v>1.5911861387742097</v>
      </c>
      <c r="AN671" s="75">
        <f>IF(Observaciones!$F670&gt;0.05*Constantes!$F$18,((Observaciones!$F670-0.05*Constantes!$F$18)^2)/(Observaciones!$F670+0.95*Constantes!$F$18),0)</f>
        <v>0</v>
      </c>
      <c r="AO671" s="75">
        <f>(AN671*Escenarios!$F$9*10000)/1000</f>
        <v>0</v>
      </c>
      <c r="AP671" s="75">
        <f>(Observaciones!$F670*Constantes!$F$28)/1000</f>
        <v>0.3</v>
      </c>
      <c r="AQ671" s="75">
        <f>(AL671*Constantes!$F$28)/1000</f>
        <v>2.5075391699303653</v>
      </c>
      <c r="AR671" s="75">
        <f t="shared" si="117"/>
        <v>0</v>
      </c>
      <c r="AS671" s="75">
        <f>IF(AR671&gt;Constantes!$F$29,1000*((AR671-Constantes!$F$29)/(Escenarios!$F$9*10000)),0)</f>
        <v>0</v>
      </c>
      <c r="AT671" s="75">
        <f>AQ671*1000/Escenarios!$F$9/10000+AM671</f>
        <v>1.5962012171140705</v>
      </c>
      <c r="AU671" s="75">
        <f>MAX(0,AV670+Observaciones!$F670-AS671-Constantes!$D$13)</f>
        <v>0</v>
      </c>
      <c r="AV671" s="75">
        <f>AV670+Observaciones!$F670-AS671-AT671-AU671-AW670</f>
        <v>48.290191776114803</v>
      </c>
      <c r="AW671" s="75">
        <f>MAX(0,(AV671-Constantes!$D$14)*(1-EXP(-Constantes!$D$22)))</f>
        <v>0.56157062395432178</v>
      </c>
      <c r="AX671" s="75">
        <f t="shared" si="118"/>
        <v>119.530104966108</v>
      </c>
      <c r="AY671" s="75">
        <f>MAX(0,(AX671-Constantes!$D$13)*(1-EXP(-Constantes!$D$23)))</f>
        <v>0.30759190324266011</v>
      </c>
      <c r="AZ671" s="75">
        <f t="shared" si="119"/>
        <v>0.86916252719698184</v>
      </c>
      <c r="BA671" s="75">
        <f>0.0526*AS671*Observaciones!$F670^1.218</f>
        <v>0</v>
      </c>
      <c r="BB671" s="75">
        <f>BA671*Constantes!$F$35</f>
        <v>0</v>
      </c>
      <c r="BC671" s="75">
        <f t="shared" si="120"/>
        <v>0</v>
      </c>
      <c r="BD671" s="15"/>
      <c r="BE671" s="74">
        <v>665</v>
      </c>
      <c r="BF671" s="75">
        <f>0.0526*Observaciones!$F670^2.218</f>
        <v>3.6411677467564265E-3</v>
      </c>
      <c r="BG671" s="75">
        <f>IF(Observaciones!$F670&gt;0.05*$BK$7,((Observaciones!$F670-0.05*$BK$7)^2)/(Observaciones!$F670+0.95*$BK$7),0)</f>
        <v>0</v>
      </c>
      <c r="BH671" s="75">
        <f>0.0526*BG671*Observaciones!$F670^1.218</f>
        <v>0</v>
      </c>
      <c r="BI671" s="28"/>
      <c r="BJ671" s="28"/>
      <c r="BK671" s="103"/>
      <c r="BL671" s="38"/>
    </row>
    <row r="672" spans="2:64" s="2" customFormat="1">
      <c r="B672" s="37"/>
      <c r="C672" s="74">
        <v>666</v>
      </c>
      <c r="D672" s="140">
        <f>ETo!$I671*((1-Constantes!$D$19)*ETo!$K671+ETo!$L671)</f>
        <v>2.6425889472903412</v>
      </c>
      <c r="E672" s="75">
        <f>MIN(D672*Constantes!$D$17,0.8*(H671+Observaciones!$F671-F672-G672-Constantes!$D$14))</f>
        <v>1.6768834376864752</v>
      </c>
      <c r="F672" s="75">
        <f>IF(Observaciones!$F671&gt;0.05*Constantes!$D$18,((Observaciones!$F671-0.05*Constantes!$D$18)^2)/(Observaciones!$F671+0.95*Constantes!$D$18),0)</f>
        <v>0</v>
      </c>
      <c r="G672" s="75">
        <f>MAX(0,H671+Observaciones!$F671-F672-Constantes!$D$13)</f>
        <v>0</v>
      </c>
      <c r="H672" s="75">
        <f>H671+Observaciones!$F671-F672-E672-G672-I671</f>
        <v>45.83876340928191</v>
      </c>
      <c r="I672" s="75">
        <f>MAX(0,(H672-Constantes!$D$14)*(1-EXP(-Constantes!$D$22)))</f>
        <v>0.52782108521477145</v>
      </c>
      <c r="J672" s="75">
        <f t="shared" si="110"/>
        <v>115.86569616353778</v>
      </c>
      <c r="K672" s="75">
        <f>MAX(0,(J672-Constantes!$D$13)*(1-EXP(-Constantes!$D$23)))</f>
        <v>0.28227998271834059</v>
      </c>
      <c r="L672" s="75">
        <f t="shared" si="111"/>
        <v>0.81010106793311198</v>
      </c>
      <c r="M672" s="75">
        <f>0.0526*F672*Observaciones!$F671^1.218</f>
        <v>0</v>
      </c>
      <c r="N672" s="75">
        <f>M672*Constantes!$D$35</f>
        <v>0</v>
      </c>
      <c r="O672" s="75">
        <f t="shared" si="112"/>
        <v>0</v>
      </c>
      <c r="P672" s="15"/>
      <c r="Q672" s="74">
        <v>666</v>
      </c>
      <c r="R672" s="140">
        <f>ETo!$I671*((1-Constantes!$E$19)*ETo!$K671+ETo!$L671)</f>
        <v>2.6425889472903412</v>
      </c>
      <c r="S672" s="75">
        <f>MIN(R672*Constantes!$E$17,0.8*(AB671+Observaciones!$F671-Y672-AA672-Constantes!$D$14))</f>
        <v>1.6768834376864752</v>
      </c>
      <c r="T672" s="75">
        <f>IF(Observaciones!$F671&gt;0.05*Constantes!$E$18,((Observaciones!$F671-0.05*Constantes!$E$18)^2)/(Observaciones!$F671+0.95*Constantes!$E$18),0)</f>
        <v>0</v>
      </c>
      <c r="U672" s="75">
        <f>(T672*Escenarios!$E$9*10000)/1000</f>
        <v>0</v>
      </c>
      <c r="V672" s="75">
        <f>(Observaciones!$F671*Constantes!$E$28)/1000</f>
        <v>5.6</v>
      </c>
      <c r="W672" s="75">
        <f>(R672*Constantes!$E$28)/1000</f>
        <v>10.570355789161365</v>
      </c>
      <c r="X672" s="75">
        <f t="shared" si="113"/>
        <v>0</v>
      </c>
      <c r="Y672" s="75">
        <f>IF(X672&gt;Constantes!$E$29,1000*((X672-Constantes!$E$29)/(Escenarios!$E$9*10000)),0)</f>
        <v>0</v>
      </c>
      <c r="Z672" s="75">
        <f>W672*1000/Escenarios!$E$9/10000+S672</f>
        <v>1.6980241492647978</v>
      </c>
      <c r="AA672" s="75">
        <f>MAX(0,AB671+Observaciones!$F671-Y672-Constantes!$D$13)</f>
        <v>0</v>
      </c>
      <c r="AB672" s="75">
        <f>AB671+Observaciones!$F671-Y672-Z672-AA672-AC671</f>
        <v>46.939365098394191</v>
      </c>
      <c r="AC672" s="75">
        <f>MAX(0,(AB672-Constantes!$D$14)*(1-EXP(-Constantes!$D$22)))</f>
        <v>0.54297339390388821</v>
      </c>
      <c r="AD672" s="75">
        <f t="shared" si="114"/>
        <v>118.59830130295958</v>
      </c>
      <c r="AE672" s="75">
        <f>MAX(0,(AD672-Constantes!$D$13)*(1-EXP(-Constantes!$D$23)))</f>
        <v>0.30115546518767583</v>
      </c>
      <c r="AF672" s="75">
        <f t="shared" si="115"/>
        <v>0.8441288590915641</v>
      </c>
      <c r="AG672" s="75">
        <f>0.0526*Y672*Observaciones!$F671^1.218</f>
        <v>0</v>
      </c>
      <c r="AH672" s="75">
        <f>AG672*Constantes!$E$35</f>
        <v>0</v>
      </c>
      <c r="AI672" s="75">
        <f t="shared" si="116"/>
        <v>0</v>
      </c>
      <c r="AJ672" s="15"/>
      <c r="AK672" s="74">
        <v>666</v>
      </c>
      <c r="AL672" s="140">
        <f>ETo!$I671*((1-Constantes!$F$19)*ETo!$K671+ETo!$L671)</f>
        <v>2.5829965472196235</v>
      </c>
      <c r="AM672" s="75">
        <f>MIN(AL672*Constantes!$F$17,0.8*(AV671+Observaciones!$F671-AS672-AU672-Constantes!$D$14))</f>
        <v>1.6390684347920452</v>
      </c>
      <c r="AN672" s="75">
        <f>IF(Observaciones!$F671&gt;0.05*Constantes!$F$18,((Observaciones!$F671-0.05*Constantes!$F$18)^2)/(Observaciones!$F671+0.95*Constantes!$F$18),0)</f>
        <v>0</v>
      </c>
      <c r="AO672" s="75">
        <f>(AN672*Escenarios!$F$9*10000)/1000</f>
        <v>0</v>
      </c>
      <c r="AP672" s="75">
        <f>(Observaciones!$F671*Constantes!$F$28)/1000</f>
        <v>1.4</v>
      </c>
      <c r="AQ672" s="75">
        <f>(AL672*Constantes!$F$28)/1000</f>
        <v>2.5829965472196235</v>
      </c>
      <c r="AR672" s="75">
        <f t="shared" si="117"/>
        <v>0</v>
      </c>
      <c r="AS672" s="75">
        <f>IF(AR672&gt;Constantes!$F$29,1000*((AR672-Constantes!$F$29)/(Escenarios!$F$9*10000)),0)</f>
        <v>0</v>
      </c>
      <c r="AT672" s="75">
        <f>AQ672*1000/Escenarios!$F$9/10000+AM672</f>
        <v>1.6442344278864844</v>
      </c>
      <c r="AU672" s="75">
        <f>MAX(0,AV671+Observaciones!$F671-AS672-Constantes!$D$13)</f>
        <v>0</v>
      </c>
      <c r="AV672" s="75">
        <f>AV671+Observaciones!$F671-AS672-AT672-AU672-AW671</f>
        <v>47.484386724273989</v>
      </c>
      <c r="AW672" s="75">
        <f>MAX(0,(AV672-Constantes!$D$14)*(1-EXP(-Constantes!$D$22)))</f>
        <v>0.55047686768488524</v>
      </c>
      <c r="AX672" s="75">
        <f t="shared" si="118"/>
        <v>119.22251306286533</v>
      </c>
      <c r="AY672" s="75">
        <f>MAX(0,(AX672-Constantes!$D$13)*(1-EXP(-Constantes!$D$23)))</f>
        <v>0.30546721076748062</v>
      </c>
      <c r="AZ672" s="75">
        <f t="shared" si="119"/>
        <v>0.85594407845236586</v>
      </c>
      <c r="BA672" s="75">
        <f>0.0526*AS672*Observaciones!$F671^1.218</f>
        <v>0</v>
      </c>
      <c r="BB672" s="75">
        <f>BA672*Constantes!$F$35</f>
        <v>0</v>
      </c>
      <c r="BC672" s="75">
        <f t="shared" si="120"/>
        <v>0</v>
      </c>
      <c r="BD672" s="15"/>
      <c r="BE672" s="74">
        <v>666</v>
      </c>
      <c r="BF672" s="75">
        <f>0.0526*Observaciones!$F671^2.218</f>
        <v>0.11094244358496377</v>
      </c>
      <c r="BG672" s="75">
        <f>IF(Observaciones!$F671&gt;0.05*$BK$7,((Observaciones!$F671-0.05*$BK$7)^2)/(Observaciones!$F671+0.95*$BK$7),0)</f>
        <v>0</v>
      </c>
      <c r="BH672" s="75">
        <f>0.0526*BG672*Observaciones!$F671^1.218</f>
        <v>0</v>
      </c>
      <c r="BI672" s="28"/>
      <c r="BJ672" s="28"/>
      <c r="BK672" s="103"/>
      <c r="BL672" s="38"/>
    </row>
    <row r="673" spans="2:64" s="2" customFormat="1">
      <c r="B673" s="37"/>
      <c r="C673" s="74">
        <v>667</v>
      </c>
      <c r="D673" s="140">
        <f>ETo!$I672*((1-Constantes!$D$19)*ETo!$K672+ETo!$L672)</f>
        <v>2.6373917250459851</v>
      </c>
      <c r="E673" s="75">
        <f>MIN(D673*Constantes!$D$17,0.8*(H672+Observaciones!$F672-F673-G673-Constantes!$D$14))</f>
        <v>1.6735854840215767</v>
      </c>
      <c r="F673" s="75">
        <f>IF(Observaciones!$F672&gt;0.05*Constantes!$D$18,((Observaciones!$F672-0.05*Constantes!$D$18)^2)/(Observaciones!$F672+0.95*Constantes!$D$18),0)</f>
        <v>0</v>
      </c>
      <c r="G673" s="75">
        <f>MAX(0,H672+Observaciones!$F672-F673-Constantes!$D$13)</f>
        <v>0</v>
      </c>
      <c r="H673" s="75">
        <f>H672+Observaciones!$F672-F673-E673-G673-I672</f>
        <v>43.637356840045562</v>
      </c>
      <c r="I673" s="75">
        <f>MAX(0,(H673-Constantes!$D$14)*(1-EXP(-Constantes!$D$22)))</f>
        <v>0.49751367044583439</v>
      </c>
      <c r="J673" s="75">
        <f t="shared" si="110"/>
        <v>115.58341618081944</v>
      </c>
      <c r="K673" s="75">
        <f>MAX(0,(J673-Constantes!$D$13)*(1-EXP(-Constantes!$D$23)))</f>
        <v>0.2803301324496803</v>
      </c>
      <c r="L673" s="75">
        <f t="shared" si="111"/>
        <v>0.77784380289551469</v>
      </c>
      <c r="M673" s="75">
        <f>0.0526*F673*Observaciones!$F672^1.218</f>
        <v>0</v>
      </c>
      <c r="N673" s="75">
        <f>M673*Constantes!$D$35</f>
        <v>0</v>
      </c>
      <c r="O673" s="75">
        <f t="shared" si="112"/>
        <v>0</v>
      </c>
      <c r="P673" s="15"/>
      <c r="Q673" s="74">
        <v>667</v>
      </c>
      <c r="R673" s="140">
        <f>ETo!$I672*((1-Constantes!$E$19)*ETo!$K672+ETo!$L672)</f>
        <v>2.6373917250459851</v>
      </c>
      <c r="S673" s="75">
        <f>MIN(R673*Constantes!$E$17,0.8*(AB672+Observaciones!$F672-Y673-AA673-Constantes!$D$14))</f>
        <v>1.6735854840215767</v>
      </c>
      <c r="T673" s="75">
        <f>IF(Observaciones!$F672&gt;0.05*Constantes!$E$18,((Observaciones!$F672-0.05*Constantes!$E$18)^2)/(Observaciones!$F672+0.95*Constantes!$E$18),0)</f>
        <v>0</v>
      </c>
      <c r="U673" s="75">
        <f>(T673*Escenarios!$E$9*10000)/1000</f>
        <v>0</v>
      </c>
      <c r="V673" s="75">
        <f>(Observaciones!$F672*Constantes!$E$28)/1000</f>
        <v>0</v>
      </c>
      <c r="W673" s="75">
        <f>(R673*Constantes!$E$28)/1000</f>
        <v>10.54956690018394</v>
      </c>
      <c r="X673" s="75">
        <f t="shared" si="113"/>
        <v>0</v>
      </c>
      <c r="Y673" s="75">
        <f>IF(X673&gt;Constantes!$E$29,1000*((X673-Constantes!$E$29)/(Escenarios!$E$9*10000)),0)</f>
        <v>0</v>
      </c>
      <c r="Z673" s="75">
        <f>W673*1000/Escenarios!$E$9/10000+S673</f>
        <v>1.6946846178219446</v>
      </c>
      <c r="AA673" s="75">
        <f>MAX(0,AB672+Observaciones!$F672-Y673-Constantes!$D$13)</f>
        <v>0</v>
      </c>
      <c r="AB673" s="75">
        <f>AB672+Observaciones!$F672-Y673-Z673-AA673-AC672</f>
        <v>44.701707086668364</v>
      </c>
      <c r="AC673" s="75">
        <f>MAX(0,(AB673-Constantes!$D$14)*(1-EXP(-Constantes!$D$22)))</f>
        <v>0.51216689481365651</v>
      </c>
      <c r="AD673" s="75">
        <f t="shared" si="114"/>
        <v>118.29714583777191</v>
      </c>
      <c r="AE673" s="75">
        <f>MAX(0,(AD673-Constantes!$D$13)*(1-EXP(-Constantes!$D$23)))</f>
        <v>0.29907523243773038</v>
      </c>
      <c r="AF673" s="75">
        <f t="shared" si="115"/>
        <v>0.81124212725138689</v>
      </c>
      <c r="AG673" s="75">
        <f>0.0526*Y673*Observaciones!$F672^1.218</f>
        <v>0</v>
      </c>
      <c r="AH673" s="75">
        <f>AG673*Constantes!$E$35</f>
        <v>0</v>
      </c>
      <c r="AI673" s="75">
        <f t="shared" si="116"/>
        <v>0</v>
      </c>
      <c r="AJ673" s="15"/>
      <c r="AK673" s="74">
        <v>667</v>
      </c>
      <c r="AL673" s="140">
        <f>ETo!$I672*((1-Constantes!$F$19)*ETo!$K672+ETo!$L672)</f>
        <v>2.5779020490435598</v>
      </c>
      <c r="AM673" s="75">
        <f>MIN(AL673*Constantes!$F$17,0.8*(AV672+Observaciones!$F672-AS673-AU673-Constantes!$D$14))</f>
        <v>1.635835665797259</v>
      </c>
      <c r="AN673" s="75">
        <f>IF(Observaciones!$F672&gt;0.05*Constantes!$F$18,((Observaciones!$F672-0.05*Constantes!$F$18)^2)/(Observaciones!$F672+0.95*Constantes!$F$18),0)</f>
        <v>0</v>
      </c>
      <c r="AO673" s="75">
        <f>(AN673*Escenarios!$F$9*10000)/1000</f>
        <v>0</v>
      </c>
      <c r="AP673" s="75">
        <f>(Observaciones!$F672*Constantes!$F$28)/1000</f>
        <v>0</v>
      </c>
      <c r="AQ673" s="75">
        <f>(AL673*Constantes!$F$28)/1000</f>
        <v>2.5779020490435598</v>
      </c>
      <c r="AR673" s="75">
        <f t="shared" si="117"/>
        <v>0</v>
      </c>
      <c r="AS673" s="75">
        <f>IF(AR673&gt;Constantes!$F$29,1000*((AR673-Constantes!$F$29)/(Escenarios!$F$9*10000)),0)</f>
        <v>0</v>
      </c>
      <c r="AT673" s="75">
        <f>AQ673*1000/Escenarios!$F$9/10000+AM673</f>
        <v>1.6409914698953461</v>
      </c>
      <c r="AU673" s="75">
        <f>MAX(0,AV672+Observaciones!$F672-AS673-Constantes!$D$13)</f>
        <v>0</v>
      </c>
      <c r="AV673" s="75">
        <f>AV672+Observaciones!$F672-AS673-AT673-AU673-AW672</f>
        <v>45.292918386693756</v>
      </c>
      <c r="AW673" s="75">
        <f>MAX(0,(AV673-Constantes!$D$14)*(1-EXP(-Constantes!$D$22)))</f>
        <v>0.52030627548797137</v>
      </c>
      <c r="AX673" s="75">
        <f t="shared" si="118"/>
        <v>118.91704585209786</v>
      </c>
      <c r="AY673" s="75">
        <f>MAX(0,(AX673-Constantes!$D$13)*(1-EXP(-Constantes!$D$23)))</f>
        <v>0.30335719461526839</v>
      </c>
      <c r="AZ673" s="75">
        <f t="shared" si="119"/>
        <v>0.8236634701032397</v>
      </c>
      <c r="BA673" s="75">
        <f>0.0526*AS673*Observaciones!$F672^1.218</f>
        <v>0</v>
      </c>
      <c r="BB673" s="75">
        <f>BA673*Constantes!$F$35</f>
        <v>0</v>
      </c>
      <c r="BC673" s="75">
        <f t="shared" si="120"/>
        <v>0</v>
      </c>
      <c r="BD673" s="15"/>
      <c r="BE673" s="74">
        <v>667</v>
      </c>
      <c r="BF673" s="75">
        <f>0.0526*Observaciones!$F672^2.218</f>
        <v>0</v>
      </c>
      <c r="BG673" s="75">
        <f>IF(Observaciones!$F672&gt;0.05*$BK$7,((Observaciones!$F672-0.05*$BK$7)^2)/(Observaciones!$F672+0.95*$BK$7),0)</f>
        <v>0</v>
      </c>
      <c r="BH673" s="75">
        <f>0.0526*BG673*Observaciones!$F672^1.218</f>
        <v>0</v>
      </c>
      <c r="BI673" s="28"/>
      <c r="BJ673" s="28"/>
      <c r="BK673" s="103"/>
      <c r="BL673" s="38"/>
    </row>
    <row r="674" spans="2:64" s="2" customFormat="1">
      <c r="B674" s="37"/>
      <c r="C674" s="74">
        <v>668</v>
      </c>
      <c r="D674" s="140">
        <f>ETo!$I673*((1-Constantes!$D$19)*ETo!$K673+ETo!$L673)</f>
        <v>2.563147433893656</v>
      </c>
      <c r="E674" s="75">
        <f>MIN(D674*Constantes!$D$17,0.8*(H673+Observaciones!$F673-F674-G674-Constantes!$D$14))</f>
        <v>1.6264729649505452</v>
      </c>
      <c r="F674" s="75">
        <f>IF(Observaciones!$F673&gt;0.05*Constantes!$D$18,((Observaciones!$F673-0.05*Constantes!$D$18)^2)/(Observaciones!$F673+0.95*Constantes!$D$18),0)</f>
        <v>0</v>
      </c>
      <c r="G674" s="75">
        <f>MAX(0,H673+Observaciones!$F673-F674-Constantes!$D$13)</f>
        <v>0</v>
      </c>
      <c r="H674" s="75">
        <f>H673+Observaciones!$F673-F674-E674-G674-I673</f>
        <v>44.013370204649185</v>
      </c>
      <c r="I674" s="75">
        <f>MAX(0,(H674-Constantes!$D$14)*(1-EXP(-Constantes!$D$22)))</f>
        <v>0.50269035755077873</v>
      </c>
      <c r="J674" s="75">
        <f t="shared" si="110"/>
        <v>115.30308604836976</v>
      </c>
      <c r="K674" s="75">
        <f>MAX(0,(J674-Constantes!$D$13)*(1-EXP(-Constantes!$D$23)))</f>
        <v>0.27839375078064782</v>
      </c>
      <c r="L674" s="75">
        <f t="shared" si="111"/>
        <v>0.78108410833142661</v>
      </c>
      <c r="M674" s="75">
        <f>0.0526*F674*Observaciones!$F673^1.218</f>
        <v>0</v>
      </c>
      <c r="N674" s="75">
        <f>M674*Constantes!$D$35</f>
        <v>0</v>
      </c>
      <c r="O674" s="75">
        <f t="shared" si="112"/>
        <v>0</v>
      </c>
      <c r="P674" s="15"/>
      <c r="Q674" s="74">
        <v>668</v>
      </c>
      <c r="R674" s="140">
        <f>ETo!$I673*((1-Constantes!$E$19)*ETo!$K673+ETo!$L673)</f>
        <v>2.563147433893656</v>
      </c>
      <c r="S674" s="75">
        <f>MIN(R674*Constantes!$E$17,0.8*(AB673+Observaciones!$F673-Y674-AA674-Constantes!$D$14))</f>
        <v>1.6264729649505452</v>
      </c>
      <c r="T674" s="75">
        <f>IF(Observaciones!$F673&gt;0.05*Constantes!$E$18,((Observaciones!$F673-0.05*Constantes!$E$18)^2)/(Observaciones!$F673+0.95*Constantes!$E$18),0)</f>
        <v>0</v>
      </c>
      <c r="U674" s="75">
        <f>(T674*Escenarios!$E$9*10000)/1000</f>
        <v>0</v>
      </c>
      <c r="V674" s="75">
        <f>(Observaciones!$F673*Constantes!$E$28)/1000</f>
        <v>10</v>
      </c>
      <c r="W674" s="75">
        <f>(R674*Constantes!$E$28)/1000</f>
        <v>10.252589735574624</v>
      </c>
      <c r="X674" s="75">
        <f t="shared" si="113"/>
        <v>0</v>
      </c>
      <c r="Y674" s="75">
        <f>IF(X674&gt;Constantes!$E$29,1000*((X674-Constantes!$E$29)/(Escenarios!$E$9*10000)),0)</f>
        <v>0</v>
      </c>
      <c r="Z674" s="75">
        <f>W674*1000/Escenarios!$E$9/10000+S674</f>
        <v>1.6469781444216944</v>
      </c>
      <c r="AA674" s="75">
        <f>MAX(0,AB673+Observaciones!$F673-Y674-Constantes!$D$13)</f>
        <v>0</v>
      </c>
      <c r="AB674" s="75">
        <f>AB673+Observaciones!$F673-Y674-Z674-AA674-AC673</f>
        <v>45.042562047433016</v>
      </c>
      <c r="AC674" s="75">
        <f>MAX(0,(AB674-Constantes!$D$14)*(1-EXP(-Constantes!$D$22)))</f>
        <v>0.51685954578340787</v>
      </c>
      <c r="AD674" s="75">
        <f t="shared" si="114"/>
        <v>117.99807060533418</v>
      </c>
      <c r="AE674" s="75">
        <f>MAX(0,(AD674-Constantes!$D$13)*(1-EXP(-Constantes!$D$23)))</f>
        <v>0.29700936890499724</v>
      </c>
      <c r="AF674" s="75">
        <f t="shared" si="115"/>
        <v>0.81386891468840505</v>
      </c>
      <c r="AG674" s="75">
        <f>0.0526*Y674*Observaciones!$F673^1.218</f>
        <v>0</v>
      </c>
      <c r="AH674" s="75">
        <f>AG674*Constantes!$E$35</f>
        <v>0</v>
      </c>
      <c r="AI674" s="75">
        <f t="shared" si="116"/>
        <v>0</v>
      </c>
      <c r="AJ674" s="15"/>
      <c r="AK674" s="74">
        <v>668</v>
      </c>
      <c r="AL674" s="140">
        <f>ETo!$I673*((1-Constantes!$F$19)*ETo!$K673+ETo!$L673)</f>
        <v>2.5050838914956457</v>
      </c>
      <c r="AM674" s="75">
        <f>MIN(AL674*Constantes!$F$17,0.8*(AV673+Observaciones!$F673-AS674-AU674-Constantes!$D$14))</f>
        <v>1.5896281152509857</v>
      </c>
      <c r="AN674" s="75">
        <f>IF(Observaciones!$F673&gt;0.05*Constantes!$F$18,((Observaciones!$F673-0.05*Constantes!$F$18)^2)/(Observaciones!$F673+0.95*Constantes!$F$18),0)</f>
        <v>0</v>
      </c>
      <c r="AO674" s="75">
        <f>(AN674*Escenarios!$F$9*10000)/1000</f>
        <v>0</v>
      </c>
      <c r="AP674" s="75">
        <f>(Observaciones!$F673*Constantes!$F$28)/1000</f>
        <v>2.5</v>
      </c>
      <c r="AQ674" s="75">
        <f>(AL674*Constantes!$F$28)/1000</f>
        <v>2.5050838914956457</v>
      </c>
      <c r="AR674" s="75">
        <f t="shared" si="117"/>
        <v>0</v>
      </c>
      <c r="AS674" s="75">
        <f>IF(AR674&gt;Constantes!$F$29,1000*((AR674-Constantes!$F$29)/(Escenarios!$F$9*10000)),0)</f>
        <v>0</v>
      </c>
      <c r="AT674" s="75">
        <f>AQ674*1000/Escenarios!$F$9/10000+AM674</f>
        <v>1.5946382830339769</v>
      </c>
      <c r="AU674" s="75">
        <f>MAX(0,AV673+Observaciones!$F673-AS674-Constantes!$D$13)</f>
        <v>0</v>
      </c>
      <c r="AV674" s="75">
        <f>AV673+Observaciones!$F673-AS674-AT674-AU674-AW673</f>
        <v>45.677973828171808</v>
      </c>
      <c r="AW674" s="75">
        <f>MAX(0,(AV674-Constantes!$D$14)*(1-EXP(-Constantes!$D$22)))</f>
        <v>0.52560744753723976</v>
      </c>
      <c r="AX674" s="75">
        <f t="shared" si="118"/>
        <v>118.61368865748258</v>
      </c>
      <c r="AY674" s="75">
        <f>MAX(0,(AX674-Constantes!$D$13)*(1-EXP(-Constantes!$D$23)))</f>
        <v>0.30126175340925537</v>
      </c>
      <c r="AZ674" s="75">
        <f t="shared" si="119"/>
        <v>0.82686920094649508</v>
      </c>
      <c r="BA674" s="75">
        <f>0.0526*AS674*Observaciones!$F673^1.218</f>
        <v>0</v>
      </c>
      <c r="BB674" s="75">
        <f>BA674*Constantes!$F$35</f>
        <v>0</v>
      </c>
      <c r="BC674" s="75">
        <f t="shared" si="120"/>
        <v>0</v>
      </c>
      <c r="BD674" s="15"/>
      <c r="BE674" s="74">
        <v>668</v>
      </c>
      <c r="BF674" s="75">
        <f>0.0526*Observaciones!$F673^2.218</f>
        <v>0.40143633905347276</v>
      </c>
      <c r="BG674" s="75">
        <f>IF(Observaciones!$F673&gt;0.05*$BK$7,((Observaciones!$F673-0.05*$BK$7)^2)/(Observaciones!$F673+0.95*$BK$7),0)</f>
        <v>1.6667444764761515E-2</v>
      </c>
      <c r="BH674" s="75">
        <f>0.0526*BG674*Observaciones!$F673^1.218</f>
        <v>2.6763672030967324E-3</v>
      </c>
      <c r="BI674" s="28"/>
      <c r="BJ674" s="28"/>
      <c r="BK674" s="103"/>
      <c r="BL674" s="38"/>
    </row>
    <row r="675" spans="2:64" s="2" customFormat="1">
      <c r="B675" s="37"/>
      <c r="C675" s="74">
        <v>669</v>
      </c>
      <c r="D675" s="140">
        <f>ETo!$I674*((1-Constantes!$D$19)*ETo!$K674+ETo!$L674)</f>
        <v>2.6053433302332274</v>
      </c>
      <c r="E675" s="75">
        <f>MIN(D675*Constantes!$D$17,0.8*(H674+Observaciones!$F674-F675-G675-Constantes!$D$14))</f>
        <v>1.6532488279854363</v>
      </c>
      <c r="F675" s="75">
        <f>IF(Observaciones!$F674&gt;0.05*Constantes!$D$18,((Observaciones!$F674-0.05*Constantes!$D$18)^2)/(Observaciones!$F674+0.95*Constantes!$D$18),0)</f>
        <v>0</v>
      </c>
      <c r="G675" s="75">
        <f>MAX(0,H674+Observaciones!$F674-F675-Constantes!$D$13)</f>
        <v>0</v>
      </c>
      <c r="H675" s="75">
        <f>H674+Observaciones!$F674-F675-E675-G675-I674</f>
        <v>41.857431019112973</v>
      </c>
      <c r="I675" s="75">
        <f>MAX(0,(H675-Constantes!$D$14)*(1-EXP(-Constantes!$D$22)))</f>
        <v>0.47300890568915521</v>
      </c>
      <c r="J675" s="75">
        <f t="shared" si="110"/>
        <v>115.02469229758911</v>
      </c>
      <c r="K675" s="75">
        <f>MAX(0,(J675-Constantes!$D$13)*(1-EXP(-Constantes!$D$23)))</f>
        <v>0.2764707446768298</v>
      </c>
      <c r="L675" s="75">
        <f t="shared" si="111"/>
        <v>0.74947965036598507</v>
      </c>
      <c r="M675" s="75">
        <f>0.0526*F675*Observaciones!$F674^1.218</f>
        <v>0</v>
      </c>
      <c r="N675" s="75">
        <f>M675*Constantes!$D$35</f>
        <v>0</v>
      </c>
      <c r="O675" s="75">
        <f t="shared" si="112"/>
        <v>0</v>
      </c>
      <c r="P675" s="15"/>
      <c r="Q675" s="74">
        <v>669</v>
      </c>
      <c r="R675" s="140">
        <f>ETo!$I674*((1-Constantes!$E$19)*ETo!$K674+ETo!$L674)</f>
        <v>2.6053433302332274</v>
      </c>
      <c r="S675" s="75">
        <f>MIN(R675*Constantes!$E$17,0.8*(AB674+Observaciones!$F674-Y675-AA675-Constantes!$D$14))</f>
        <v>1.6532488279854363</v>
      </c>
      <c r="T675" s="75">
        <f>IF(Observaciones!$F674&gt;0.05*Constantes!$E$18,((Observaciones!$F674-0.05*Constantes!$E$18)^2)/(Observaciones!$F674+0.95*Constantes!$E$18),0)</f>
        <v>0</v>
      </c>
      <c r="U675" s="75">
        <f>(T675*Escenarios!$E$9*10000)/1000</f>
        <v>0</v>
      </c>
      <c r="V675" s="75">
        <f>(Observaciones!$F674*Constantes!$E$28)/1000</f>
        <v>0</v>
      </c>
      <c r="W675" s="75">
        <f>(R675*Constantes!$E$28)/1000</f>
        <v>10.42137332093291</v>
      </c>
      <c r="X675" s="75">
        <f t="shared" si="113"/>
        <v>0</v>
      </c>
      <c r="Y675" s="75">
        <f>IF(X675&gt;Constantes!$E$29,1000*((X675-Constantes!$E$29)/(Escenarios!$E$9*10000)),0)</f>
        <v>0</v>
      </c>
      <c r="Z675" s="75">
        <f>W675*1000/Escenarios!$E$9/10000+S675</f>
        <v>1.6740915746273022</v>
      </c>
      <c r="AA675" s="75">
        <f>MAX(0,AB674+Observaciones!$F674-Y675-Constantes!$D$13)</f>
        <v>0</v>
      </c>
      <c r="AB675" s="75">
        <f>AB674+Observaciones!$F674-Y675-Z675-AA675-AC674</f>
        <v>42.851610927022307</v>
      </c>
      <c r="AC675" s="75">
        <f>MAX(0,(AB675-Constantes!$D$14)*(1-EXP(-Constantes!$D$22)))</f>
        <v>0.4866960742681079</v>
      </c>
      <c r="AD675" s="75">
        <f t="shared" si="114"/>
        <v>117.70106123642918</v>
      </c>
      <c r="AE675" s="75">
        <f>MAX(0,(AD675-Constantes!$D$13)*(1-EXP(-Constantes!$D$23)))</f>
        <v>0.29495777533404288</v>
      </c>
      <c r="AF675" s="75">
        <f t="shared" si="115"/>
        <v>0.78165384960215079</v>
      </c>
      <c r="AG675" s="75">
        <f>0.0526*Y675*Observaciones!$F674^1.218</f>
        <v>0</v>
      </c>
      <c r="AH675" s="75">
        <f>AG675*Constantes!$E$35</f>
        <v>0</v>
      </c>
      <c r="AI675" s="75">
        <f t="shared" si="116"/>
        <v>0</v>
      </c>
      <c r="AJ675" s="15"/>
      <c r="AK675" s="74">
        <v>669</v>
      </c>
      <c r="AL675" s="140">
        <f>ETo!$I674*((1-Constantes!$F$19)*ETo!$K674+ETo!$L674)</f>
        <v>2.5464714102087984</v>
      </c>
      <c r="AM675" s="75">
        <f>MIN(AL675*Constantes!$F$17,0.8*(AV674+Observaciones!$F674-AS675-AU675-Constantes!$D$14))</f>
        <v>1.615891013507708</v>
      </c>
      <c r="AN675" s="75">
        <f>IF(Observaciones!$F674&gt;0.05*Constantes!$F$18,((Observaciones!$F674-0.05*Constantes!$F$18)^2)/(Observaciones!$F674+0.95*Constantes!$F$18),0)</f>
        <v>0</v>
      </c>
      <c r="AO675" s="75">
        <f>(AN675*Escenarios!$F$9*10000)/1000</f>
        <v>0</v>
      </c>
      <c r="AP675" s="75">
        <f>(Observaciones!$F674*Constantes!$F$28)/1000</f>
        <v>0</v>
      </c>
      <c r="AQ675" s="75">
        <f>(AL675*Constantes!$F$28)/1000</f>
        <v>2.5464714102087984</v>
      </c>
      <c r="AR675" s="75">
        <f t="shared" si="117"/>
        <v>0</v>
      </c>
      <c r="AS675" s="75">
        <f>IF(AR675&gt;Constantes!$F$29,1000*((AR675-Constantes!$F$29)/(Escenarios!$F$9*10000)),0)</f>
        <v>0</v>
      </c>
      <c r="AT675" s="75">
        <f>AQ675*1000/Escenarios!$F$9/10000+AM675</f>
        <v>1.6209839563281256</v>
      </c>
      <c r="AU675" s="75">
        <f>MAX(0,AV674+Observaciones!$F674-AS675-Constantes!$D$13)</f>
        <v>0</v>
      </c>
      <c r="AV675" s="75">
        <f>AV674+Observaciones!$F674-AS675-AT675-AU675-AW674</f>
        <v>43.531382424306443</v>
      </c>
      <c r="AW675" s="75">
        <f>MAX(0,(AV675-Constantes!$D$14)*(1-EXP(-Constantes!$D$22)))</f>
        <v>0.49605468934821029</v>
      </c>
      <c r="AX675" s="75">
        <f t="shared" si="118"/>
        <v>118.31242690407333</v>
      </c>
      <c r="AY675" s="75">
        <f>MAX(0,(AX675-Constantes!$D$13)*(1-EXP(-Constantes!$D$23)))</f>
        <v>0.29918078647293445</v>
      </c>
      <c r="AZ675" s="75">
        <f t="shared" si="119"/>
        <v>0.79523547582114473</v>
      </c>
      <c r="BA675" s="75">
        <f>0.0526*AS675*Observaciones!$F674^1.218</f>
        <v>0</v>
      </c>
      <c r="BB675" s="75">
        <f>BA675*Constantes!$F$35</f>
        <v>0</v>
      </c>
      <c r="BC675" s="75">
        <f t="shared" si="120"/>
        <v>0</v>
      </c>
      <c r="BD675" s="15"/>
      <c r="BE675" s="74">
        <v>669</v>
      </c>
      <c r="BF675" s="75">
        <f>0.0526*Observaciones!$F674^2.218</f>
        <v>0</v>
      </c>
      <c r="BG675" s="75">
        <f>IF(Observaciones!$F674&gt;0.05*$BK$7,((Observaciones!$F674-0.05*$BK$7)^2)/(Observaciones!$F674+0.95*$BK$7),0)</f>
        <v>0</v>
      </c>
      <c r="BH675" s="75">
        <f>0.0526*BG675*Observaciones!$F674^1.218</f>
        <v>0</v>
      </c>
      <c r="BI675" s="28"/>
      <c r="BJ675" s="28"/>
      <c r="BK675" s="103"/>
      <c r="BL675" s="38"/>
    </row>
    <row r="676" spans="2:64" s="2" customFormat="1">
      <c r="B676" s="37"/>
      <c r="C676" s="74">
        <v>670</v>
      </c>
      <c r="D676" s="140">
        <f>ETo!$I675*((1-Constantes!$D$19)*ETo!$K675+ETo!$L675)</f>
        <v>2.5864403731150096</v>
      </c>
      <c r="E676" s="75">
        <f>MIN(D676*Constantes!$D$17,0.8*(H675+Observaciones!$F675-F676-G676-Constantes!$D$14))</f>
        <v>1.6412537518131318</v>
      </c>
      <c r="F676" s="75">
        <f>IF(Observaciones!$F675&gt;0.05*Constantes!$D$18,((Observaciones!$F675-0.05*Constantes!$D$18)^2)/(Observaciones!$F675+0.95*Constantes!$D$18),0)</f>
        <v>0</v>
      </c>
      <c r="G676" s="75">
        <f>MAX(0,H675+Observaciones!$F675-F676-Constantes!$D$13)</f>
        <v>0</v>
      </c>
      <c r="H676" s="75">
        <f>H675+Observaciones!$F675-F676-E676-G676-I675</f>
        <v>40.143168361610684</v>
      </c>
      <c r="I676" s="75">
        <f>MAX(0,(H676-Constantes!$D$14)*(1-EXP(-Constantes!$D$22)))</f>
        <v>0.4494081451073218</v>
      </c>
      <c r="J676" s="75">
        <f t="shared" si="110"/>
        <v>114.74822155291228</v>
      </c>
      <c r="K676" s="75">
        <f>MAX(0,(J676-Constantes!$D$13)*(1-EXP(-Constantes!$D$23)))</f>
        <v>0.27456102174644853</v>
      </c>
      <c r="L676" s="75">
        <f t="shared" si="111"/>
        <v>0.72396916685377033</v>
      </c>
      <c r="M676" s="75">
        <f>0.0526*F676*Observaciones!$F675^1.218</f>
        <v>0</v>
      </c>
      <c r="N676" s="75">
        <f>M676*Constantes!$D$35</f>
        <v>0</v>
      </c>
      <c r="O676" s="75">
        <f t="shared" si="112"/>
        <v>0</v>
      </c>
      <c r="P676" s="15"/>
      <c r="Q676" s="74">
        <v>670</v>
      </c>
      <c r="R676" s="140">
        <f>ETo!$I675*((1-Constantes!$E$19)*ETo!$K675+ETo!$L675)</f>
        <v>2.5864403731150096</v>
      </c>
      <c r="S676" s="75">
        <f>MIN(R676*Constantes!$E$17,0.8*(AB675+Observaciones!$F675-Y676-AA676-Constantes!$D$14))</f>
        <v>1.6412537518131318</v>
      </c>
      <c r="T676" s="75">
        <f>IF(Observaciones!$F675&gt;0.05*Constantes!$E$18,((Observaciones!$F675-0.05*Constantes!$E$18)^2)/(Observaciones!$F675+0.95*Constantes!$E$18),0)</f>
        <v>0</v>
      </c>
      <c r="U676" s="75">
        <f>(T676*Escenarios!$E$9*10000)/1000</f>
        <v>0</v>
      </c>
      <c r="V676" s="75">
        <f>(Observaciones!$F675*Constantes!$E$28)/1000</f>
        <v>1.6</v>
      </c>
      <c r="W676" s="75">
        <f>(R676*Constantes!$E$28)/1000</f>
        <v>10.345761492460039</v>
      </c>
      <c r="X676" s="75">
        <f t="shared" si="113"/>
        <v>0</v>
      </c>
      <c r="Y676" s="75">
        <f>IF(X676&gt;Constantes!$E$29,1000*((X676-Constantes!$E$29)/(Escenarios!$E$9*10000)),0)</f>
        <v>0</v>
      </c>
      <c r="Z676" s="75">
        <f>W676*1000/Escenarios!$E$9/10000+S676</f>
        <v>1.6619452747980519</v>
      </c>
      <c r="AA676" s="75">
        <f>MAX(0,AB675+Observaciones!$F675-Y676-Constantes!$D$13)</f>
        <v>0</v>
      </c>
      <c r="AB676" s="75">
        <f>AB675+Observaciones!$F675-Y676-Z676-AA676-AC675</f>
        <v>41.102969577956145</v>
      </c>
      <c r="AC676" s="75">
        <f>MAX(0,(AB676-Constantes!$D$14)*(1-EXP(-Constantes!$D$22)))</f>
        <v>0.46262201208038306</v>
      </c>
      <c r="AD676" s="75">
        <f t="shared" si="114"/>
        <v>117.40610346109514</v>
      </c>
      <c r="AE676" s="75">
        <f>MAX(0,(AD676-Constantes!$D$13)*(1-EXP(-Constantes!$D$23)))</f>
        <v>0.29292035315504128</v>
      </c>
      <c r="AF676" s="75">
        <f t="shared" si="115"/>
        <v>0.75554236523542428</v>
      </c>
      <c r="AG676" s="75">
        <f>0.0526*Y676*Observaciones!$F675^1.218</f>
        <v>0</v>
      </c>
      <c r="AH676" s="75">
        <f>AG676*Constantes!$E$35</f>
        <v>0</v>
      </c>
      <c r="AI676" s="75">
        <f t="shared" si="116"/>
        <v>0</v>
      </c>
      <c r="AJ676" s="15"/>
      <c r="AK676" s="74">
        <v>670</v>
      </c>
      <c r="AL676" s="140">
        <f>ETo!$I675*((1-Constantes!$F$19)*ETo!$K675+ETo!$L675)</f>
        <v>2.5279376849956265</v>
      </c>
      <c r="AM676" s="75">
        <f>MIN(AL676*Constantes!$F$17,0.8*(AV675+Observaciones!$F675-AS676-AU676-Constantes!$D$14))</f>
        <v>1.6041302374398039</v>
      </c>
      <c r="AN676" s="75">
        <f>IF(Observaciones!$F675&gt;0.05*Constantes!$F$18,((Observaciones!$F675-0.05*Constantes!$F$18)^2)/(Observaciones!$F675+0.95*Constantes!$F$18),0)</f>
        <v>0</v>
      </c>
      <c r="AO676" s="75">
        <f>(AN676*Escenarios!$F$9*10000)/1000</f>
        <v>0</v>
      </c>
      <c r="AP676" s="75">
        <f>(Observaciones!$F675*Constantes!$F$28)/1000</f>
        <v>0.4</v>
      </c>
      <c r="AQ676" s="75">
        <f>(AL676*Constantes!$F$28)/1000</f>
        <v>2.5279376849956265</v>
      </c>
      <c r="AR676" s="75">
        <f t="shared" si="117"/>
        <v>0</v>
      </c>
      <c r="AS676" s="75">
        <f>IF(AR676&gt;Constantes!$F$29,1000*((AR676-Constantes!$F$29)/(Escenarios!$F$9*10000)),0)</f>
        <v>0</v>
      </c>
      <c r="AT676" s="75">
        <f>AQ676*1000/Escenarios!$F$9/10000+AM676</f>
        <v>1.6091861128097951</v>
      </c>
      <c r="AU676" s="75">
        <f>MAX(0,AV675+Observaciones!$F675-AS676-Constantes!$D$13)</f>
        <v>0</v>
      </c>
      <c r="AV676" s="75">
        <f>AV675+Observaciones!$F675-AS676-AT676-AU676-AW675</f>
        <v>41.826141622148434</v>
      </c>
      <c r="AW676" s="75">
        <f>MAX(0,(AV676-Constantes!$D$14)*(1-EXP(-Constantes!$D$22)))</f>
        <v>0.47257813531491977</v>
      </c>
      <c r="AX676" s="75">
        <f t="shared" si="118"/>
        <v>118.0132461176004</v>
      </c>
      <c r="AY676" s="75">
        <f>MAX(0,(AX676-Constantes!$D$13)*(1-EXP(-Constantes!$D$23)))</f>
        <v>0.29711419382522147</v>
      </c>
      <c r="AZ676" s="75">
        <f t="shared" si="119"/>
        <v>0.76969232914014118</v>
      </c>
      <c r="BA676" s="75">
        <f>0.0526*AS676*Observaciones!$F675^1.218</f>
        <v>0</v>
      </c>
      <c r="BB676" s="75">
        <f>BA676*Constantes!$F$35</f>
        <v>0</v>
      </c>
      <c r="BC676" s="75">
        <f t="shared" si="120"/>
        <v>0</v>
      </c>
      <c r="BD676" s="15"/>
      <c r="BE676" s="74">
        <v>670</v>
      </c>
      <c r="BF676" s="75">
        <f>0.0526*Observaciones!$F675^2.218</f>
        <v>6.8921513346888582E-3</v>
      </c>
      <c r="BG676" s="75">
        <f>IF(Observaciones!$F675&gt;0.05*$BK$7,((Observaciones!$F675-0.05*$BK$7)^2)/(Observaciones!$F675+0.95*$BK$7),0)</f>
        <v>0</v>
      </c>
      <c r="BH676" s="75">
        <f>0.0526*BG676*Observaciones!$F675^1.218</f>
        <v>0</v>
      </c>
      <c r="BI676" s="28"/>
      <c r="BJ676" s="28"/>
      <c r="BK676" s="103"/>
      <c r="BL676" s="38"/>
    </row>
    <row r="677" spans="2:64" s="2" customFormat="1">
      <c r="B677" s="37"/>
      <c r="C677" s="74">
        <v>671</v>
      </c>
      <c r="D677" s="140">
        <f>ETo!$I676*((1-Constantes!$D$19)*ETo!$K676+ETo!$L676)</f>
        <v>2.5939418930275142</v>
      </c>
      <c r="E677" s="75">
        <f>MIN(D677*Constantes!$D$17,0.8*(H676+Observaciones!$F676-F677-G677-Constantes!$D$14))</f>
        <v>1.6460139225205939</v>
      </c>
      <c r="F677" s="75">
        <f>IF(Observaciones!$F676&gt;0.05*Constantes!$D$18,((Observaciones!$F676-0.05*Constantes!$D$18)^2)/(Observaciones!$F676+0.95*Constantes!$D$18),0)</f>
        <v>0</v>
      </c>
      <c r="G677" s="75">
        <f>MAX(0,H676+Observaciones!$F676-F677-Constantes!$D$13)</f>
        <v>0</v>
      </c>
      <c r="H677" s="75">
        <f>H676+Observaciones!$F676-F677-E677-G677-I676</f>
        <v>40.247746293982772</v>
      </c>
      <c r="I677" s="75">
        <f>MAX(0,(H677-Constantes!$D$14)*(1-EXP(-Constantes!$D$22)))</f>
        <v>0.45084790040576184</v>
      </c>
      <c r="J677" s="75">
        <f t="shared" si="110"/>
        <v>114.47366053116583</v>
      </c>
      <c r="K677" s="75">
        <f>MAX(0,(J677-Constantes!$D$13)*(1-EXP(-Constantes!$D$23)))</f>
        <v>0.27266449023592282</v>
      </c>
      <c r="L677" s="75">
        <f t="shared" si="111"/>
        <v>0.72351239064168471</v>
      </c>
      <c r="M677" s="75">
        <f>0.0526*F677*Observaciones!$F676^1.218</f>
        <v>0</v>
      </c>
      <c r="N677" s="75">
        <f>M677*Constantes!$D$35</f>
        <v>0</v>
      </c>
      <c r="O677" s="75">
        <f t="shared" si="112"/>
        <v>0</v>
      </c>
      <c r="P677" s="15"/>
      <c r="Q677" s="74">
        <v>671</v>
      </c>
      <c r="R677" s="140">
        <f>ETo!$I676*((1-Constantes!$E$19)*ETo!$K676+ETo!$L676)</f>
        <v>2.5939418930275142</v>
      </c>
      <c r="S677" s="75">
        <f>MIN(R677*Constantes!$E$17,0.8*(AB676+Observaciones!$F676-Y677-AA677-Constantes!$D$14))</f>
        <v>1.6460139225205939</v>
      </c>
      <c r="T677" s="75">
        <f>IF(Observaciones!$F676&gt;0.05*Constantes!$E$18,((Observaciones!$F676-0.05*Constantes!$E$18)^2)/(Observaciones!$F676+0.95*Constantes!$E$18),0)</f>
        <v>0</v>
      </c>
      <c r="U677" s="75">
        <f>(T677*Escenarios!$E$9*10000)/1000</f>
        <v>0</v>
      </c>
      <c r="V677" s="75">
        <f>(Observaciones!$F676*Constantes!$E$28)/1000</f>
        <v>8.8000000000000007</v>
      </c>
      <c r="W677" s="75">
        <f>(R677*Constantes!$E$28)/1000</f>
        <v>10.375767572110057</v>
      </c>
      <c r="X677" s="75">
        <f t="shared" si="113"/>
        <v>0</v>
      </c>
      <c r="Y677" s="75">
        <f>IF(X677&gt;Constantes!$E$29,1000*((X677-Constantes!$E$29)/(Escenarios!$E$9*10000)),0)</f>
        <v>0</v>
      </c>
      <c r="Z677" s="75">
        <f>W677*1000/Escenarios!$E$9/10000+S677</f>
        <v>1.6667654576648139</v>
      </c>
      <c r="AA677" s="75">
        <f>MAX(0,AB676+Observaciones!$F676-Y677-Constantes!$D$13)</f>
        <v>0</v>
      </c>
      <c r="AB677" s="75">
        <f>AB676+Observaciones!$F676-Y677-Z677-AA677-AC676</f>
        <v>41.173582108210951</v>
      </c>
      <c r="AC677" s="75">
        <f>MAX(0,(AB677-Constantes!$D$14)*(1-EXP(-Constantes!$D$22)))</f>
        <v>0.46359415565087259</v>
      </c>
      <c r="AD677" s="75">
        <f t="shared" si="114"/>
        <v>117.1131831079401</v>
      </c>
      <c r="AE677" s="75">
        <f>MAX(0,(AD677-Constantes!$D$13)*(1-EXP(-Constantes!$D$23)))</f>
        <v>0.29089700447903777</v>
      </c>
      <c r="AF677" s="75">
        <f t="shared" si="115"/>
        <v>0.75449116012991035</v>
      </c>
      <c r="AG677" s="75">
        <f>0.0526*Y677*Observaciones!$F676^1.218</f>
        <v>0</v>
      </c>
      <c r="AH677" s="75">
        <f>AG677*Constantes!$E$35</f>
        <v>0</v>
      </c>
      <c r="AI677" s="75">
        <f t="shared" si="116"/>
        <v>0</v>
      </c>
      <c r="AJ677" s="15"/>
      <c r="AK677" s="74">
        <v>671</v>
      </c>
      <c r="AL677" s="140">
        <f>ETo!$I676*((1-Constantes!$F$19)*ETo!$K676+ETo!$L676)</f>
        <v>2.535300309272654</v>
      </c>
      <c r="AM677" s="75">
        <f>MIN(AL677*Constantes!$F$17,0.8*(AV676+Observaciones!$F676-AS677-AU677-Constantes!$D$14))</f>
        <v>1.6088022704174318</v>
      </c>
      <c r="AN677" s="75">
        <f>IF(Observaciones!$F676&gt;0.05*Constantes!$F$18,((Observaciones!$F676-0.05*Constantes!$F$18)^2)/(Observaciones!$F676+0.95*Constantes!$F$18),0)</f>
        <v>0</v>
      </c>
      <c r="AO677" s="75">
        <f>(AN677*Escenarios!$F$9*10000)/1000</f>
        <v>0</v>
      </c>
      <c r="AP677" s="75">
        <f>(Observaciones!$F676*Constantes!$F$28)/1000</f>
        <v>2.2000000000000002</v>
      </c>
      <c r="AQ677" s="75">
        <f>(AL677*Constantes!$F$28)/1000</f>
        <v>2.535300309272654</v>
      </c>
      <c r="AR677" s="75">
        <f t="shared" si="117"/>
        <v>0</v>
      </c>
      <c r="AS677" s="75">
        <f>IF(AR677&gt;Constantes!$F$29,1000*((AR677-Constantes!$F$29)/(Escenarios!$F$9*10000)),0)</f>
        <v>0</v>
      </c>
      <c r="AT677" s="75">
        <f>AQ677*1000/Escenarios!$F$9/10000+AM677</f>
        <v>1.6138728710359771</v>
      </c>
      <c r="AU677" s="75">
        <f>MAX(0,AV676+Observaciones!$F676-AS677-Constantes!$D$13)</f>
        <v>0</v>
      </c>
      <c r="AV677" s="75">
        <f>AV676+Observaciones!$F676-AS677-AT677-AU677-AW676</f>
        <v>41.939690615797538</v>
      </c>
      <c r="AW677" s="75">
        <f>MAX(0,(AV677-Constantes!$D$14)*(1-EXP(-Constantes!$D$22)))</f>
        <v>0.47414139786496867</v>
      </c>
      <c r="AX677" s="75">
        <f t="shared" si="118"/>
        <v>117.71613192377518</v>
      </c>
      <c r="AY677" s="75">
        <f>MAX(0,(AX677-Constantes!$D$13)*(1-EXP(-Constantes!$D$23)))</f>
        <v>0.29506187617565238</v>
      </c>
      <c r="AZ677" s="75">
        <f t="shared" si="119"/>
        <v>0.76920327404062105</v>
      </c>
      <c r="BA677" s="75">
        <f>0.0526*AS677*Observaciones!$F676^1.218</f>
        <v>0</v>
      </c>
      <c r="BB677" s="75">
        <f>BA677*Constantes!$F$35</f>
        <v>0</v>
      </c>
      <c r="BC677" s="75">
        <f t="shared" si="120"/>
        <v>0</v>
      </c>
      <c r="BD677" s="15"/>
      <c r="BE677" s="74">
        <v>671</v>
      </c>
      <c r="BF677" s="75">
        <f>0.0526*Observaciones!$F676^2.218</f>
        <v>0.30232861200727251</v>
      </c>
      <c r="BG677" s="75">
        <f>IF(Observaciones!$F676&gt;0.05*$BK$7,((Observaciones!$F676-0.05*$BK$7)^2)/(Observaciones!$F676+0.95*$BK$7),0)</f>
        <v>6.2440408225724973E-3</v>
      </c>
      <c r="BH677" s="75">
        <f>0.0526*BG677*Observaciones!$F676^1.218</f>
        <v>8.5806917963867778E-4</v>
      </c>
      <c r="BI677" s="28"/>
      <c r="BJ677" s="28"/>
      <c r="BK677" s="103"/>
      <c r="BL677" s="38"/>
    </row>
    <row r="678" spans="2:64" s="2" customFormat="1">
      <c r="B678" s="37"/>
      <c r="C678" s="74">
        <v>672</v>
      </c>
      <c r="D678" s="140">
        <f>ETo!$I677*((1-Constantes!$D$19)*ETo!$K677+ETo!$L677)</f>
        <v>2.6172798706758758</v>
      </c>
      <c r="E678" s="75">
        <f>MIN(D678*Constantes!$D$17,0.8*(H677+Observaciones!$F677-F678-G678-Constantes!$D$14))</f>
        <v>1.6608232890048376</v>
      </c>
      <c r="F678" s="75">
        <f>IF(Observaciones!$F677&gt;0.05*Constantes!$D$18,((Observaciones!$F677-0.05*Constantes!$D$18)^2)/(Observaciones!$F677+0.95*Constantes!$D$18),0)</f>
        <v>0</v>
      </c>
      <c r="G678" s="75">
        <f>MAX(0,H677+Observaciones!$F677-F678-Constantes!$D$13)</f>
        <v>0</v>
      </c>
      <c r="H678" s="75">
        <f>H677+Observaciones!$F677-F678-E678-G678-I677</f>
        <v>38.136075104572171</v>
      </c>
      <c r="I678" s="75">
        <f>MAX(0,(H678-Constantes!$D$14)*(1-EXP(-Constantes!$D$22)))</f>
        <v>0.42177589912828645</v>
      </c>
      <c r="J678" s="75">
        <f t="shared" si="110"/>
        <v>114.20099604092991</v>
      </c>
      <c r="K678" s="75">
        <f>MAX(0,(J678-Constantes!$D$13)*(1-EXP(-Constantes!$D$23)))</f>
        <v>0.2707810590254599</v>
      </c>
      <c r="L678" s="75">
        <f t="shared" si="111"/>
        <v>0.69255695815374629</v>
      </c>
      <c r="M678" s="75">
        <f>0.0526*F678*Observaciones!$F677^1.218</f>
        <v>0</v>
      </c>
      <c r="N678" s="75">
        <f>M678*Constantes!$D$35</f>
        <v>0</v>
      </c>
      <c r="O678" s="75">
        <f t="shared" si="112"/>
        <v>0</v>
      </c>
      <c r="P678" s="15"/>
      <c r="Q678" s="74">
        <v>672</v>
      </c>
      <c r="R678" s="140">
        <f>ETo!$I677*((1-Constantes!$E$19)*ETo!$K677+ETo!$L677)</f>
        <v>2.6172798706758758</v>
      </c>
      <c r="S678" s="75">
        <f>MIN(R678*Constantes!$E$17,0.8*(AB677+Observaciones!$F677-Y678-AA678-Constantes!$D$14))</f>
        <v>1.6608232890048376</v>
      </c>
      <c r="T678" s="75">
        <f>IF(Observaciones!$F677&gt;0.05*Constantes!$E$18,((Observaciones!$F677-0.05*Constantes!$E$18)^2)/(Observaciones!$F677+0.95*Constantes!$E$18),0)</f>
        <v>0</v>
      </c>
      <c r="U678" s="75">
        <f>(T678*Escenarios!$E$9*10000)/1000</f>
        <v>0</v>
      </c>
      <c r="V678" s="75">
        <f>(Observaciones!$F677*Constantes!$E$28)/1000</f>
        <v>0</v>
      </c>
      <c r="W678" s="75">
        <f>(R678*Constantes!$E$28)/1000</f>
        <v>10.469119482703503</v>
      </c>
      <c r="X678" s="75">
        <f t="shared" si="113"/>
        <v>0</v>
      </c>
      <c r="Y678" s="75">
        <f>IF(X678&gt;Constantes!$E$29,1000*((X678-Constantes!$E$29)/(Escenarios!$E$9*10000)),0)</f>
        <v>0</v>
      </c>
      <c r="Z678" s="75">
        <f>W678*1000/Escenarios!$E$9/10000+S678</f>
        <v>1.6817615279702445</v>
      </c>
      <c r="AA678" s="75">
        <f>MAX(0,AB677+Observaciones!$F677-Y678-Constantes!$D$13)</f>
        <v>0</v>
      </c>
      <c r="AB678" s="75">
        <f>AB677+Observaciones!$F677-Y678-Z678-AA678-AC677</f>
        <v>39.028226424589832</v>
      </c>
      <c r="AC678" s="75">
        <f>MAX(0,(AB678-Constantes!$D$14)*(1-EXP(-Constantes!$D$22)))</f>
        <v>0.43405840998760925</v>
      </c>
      <c r="AD678" s="75">
        <f t="shared" si="114"/>
        <v>116.82228610346107</v>
      </c>
      <c r="AE678" s="75">
        <f>MAX(0,(AD678-Constantes!$D$13)*(1-EXP(-Constantes!$D$23)))</f>
        <v>0.28888763209324625</v>
      </c>
      <c r="AF678" s="75">
        <f t="shared" si="115"/>
        <v>0.72294604208085556</v>
      </c>
      <c r="AG678" s="75">
        <f>0.0526*Y678*Observaciones!$F677^1.218</f>
        <v>0</v>
      </c>
      <c r="AH678" s="75">
        <f>AG678*Constantes!$E$35</f>
        <v>0</v>
      </c>
      <c r="AI678" s="75">
        <f t="shared" si="116"/>
        <v>0</v>
      </c>
      <c r="AJ678" s="15"/>
      <c r="AK678" s="74">
        <v>672</v>
      </c>
      <c r="AL678" s="140">
        <f>ETo!$I677*((1-Constantes!$F$19)*ETo!$K677+ETo!$L677)</f>
        <v>2.5581964747586921</v>
      </c>
      <c r="AM678" s="75">
        <f>MIN(AL678*Constantes!$F$17,0.8*(AV677+Observaciones!$F677-AS678-AU678-Constantes!$D$14))</f>
        <v>1.6233312802089224</v>
      </c>
      <c r="AN678" s="75">
        <f>IF(Observaciones!$F677&gt;0.05*Constantes!$F$18,((Observaciones!$F677-0.05*Constantes!$F$18)^2)/(Observaciones!$F677+0.95*Constantes!$F$18),0)</f>
        <v>0</v>
      </c>
      <c r="AO678" s="75">
        <f>(AN678*Escenarios!$F$9*10000)/1000</f>
        <v>0</v>
      </c>
      <c r="AP678" s="75">
        <f>(Observaciones!$F677*Constantes!$F$28)/1000</f>
        <v>0</v>
      </c>
      <c r="AQ678" s="75">
        <f>(AL678*Constantes!$F$28)/1000</f>
        <v>2.5581964747586921</v>
      </c>
      <c r="AR678" s="75">
        <f t="shared" si="117"/>
        <v>0</v>
      </c>
      <c r="AS678" s="75">
        <f>IF(AR678&gt;Constantes!$F$29,1000*((AR678-Constantes!$F$29)/(Escenarios!$F$9*10000)),0)</f>
        <v>0</v>
      </c>
      <c r="AT678" s="75">
        <f>AQ678*1000/Escenarios!$F$9/10000+AM678</f>
        <v>1.6284476731584399</v>
      </c>
      <c r="AU678" s="75">
        <f>MAX(0,AV677+Observaciones!$F677-AS678-Constantes!$D$13)</f>
        <v>0</v>
      </c>
      <c r="AV678" s="75">
        <f>AV677+Observaciones!$F677-AS678-AT678-AU678-AW677</f>
        <v>39.837101544774129</v>
      </c>
      <c r="AW678" s="75">
        <f>MAX(0,(AV678-Constantes!$D$14)*(1-EXP(-Constantes!$D$22)))</f>
        <v>0.44519443279515608</v>
      </c>
      <c r="AX678" s="75">
        <f t="shared" si="118"/>
        <v>117.42107004759953</v>
      </c>
      <c r="AY678" s="75">
        <f>MAX(0,(AX678-Constantes!$D$13)*(1-EXP(-Constantes!$D$23)))</f>
        <v>0.29302373491961231</v>
      </c>
      <c r="AZ678" s="75">
        <f t="shared" si="119"/>
        <v>0.73821816771476834</v>
      </c>
      <c r="BA678" s="75">
        <f>0.0526*AS678*Observaciones!$F677^1.218</f>
        <v>0</v>
      </c>
      <c r="BB678" s="75">
        <f>BA678*Constantes!$F$35</f>
        <v>0</v>
      </c>
      <c r="BC678" s="75">
        <f t="shared" si="120"/>
        <v>0</v>
      </c>
      <c r="BD678" s="15"/>
      <c r="BE678" s="74">
        <v>672</v>
      </c>
      <c r="BF678" s="75">
        <f>0.0526*Observaciones!$F677^2.218</f>
        <v>0</v>
      </c>
      <c r="BG678" s="75">
        <f>IF(Observaciones!$F677&gt;0.05*$BK$7,((Observaciones!$F677-0.05*$BK$7)^2)/(Observaciones!$F677+0.95*$BK$7),0)</f>
        <v>0</v>
      </c>
      <c r="BH678" s="75">
        <f>0.0526*BG678*Observaciones!$F677^1.218</f>
        <v>0</v>
      </c>
      <c r="BI678" s="28"/>
      <c r="BJ678" s="28"/>
      <c r="BK678" s="103"/>
      <c r="BL678" s="38"/>
    </row>
    <row r="679" spans="2:64" s="2" customFormat="1">
      <c r="B679" s="37"/>
      <c r="C679" s="74">
        <v>673</v>
      </c>
      <c r="D679" s="140">
        <f>ETo!$I678*((1-Constantes!$D$19)*ETo!$K678+ETo!$L678)</f>
        <v>2.5793654116347504</v>
      </c>
      <c r="E679" s="75">
        <f>MIN(D679*Constantes!$D$17,0.8*(H678+Observaciones!$F678-F679-G679-Constantes!$D$14))</f>
        <v>1.6367642583787929</v>
      </c>
      <c r="F679" s="75">
        <f>IF(Observaciones!$F678&gt;0.05*Constantes!$D$18,((Observaciones!$F678-0.05*Constantes!$D$18)^2)/(Observaciones!$F678+0.95*Constantes!$D$18),0)</f>
        <v>0</v>
      </c>
      <c r="G679" s="75">
        <f>MAX(0,H678+Observaciones!$F678-F679-Constantes!$D$13)</f>
        <v>0</v>
      </c>
      <c r="H679" s="75">
        <f>H678+Observaciones!$F678-F679-E679-G679-I678</f>
        <v>38.677534947065098</v>
      </c>
      <c r="I679" s="75">
        <f>MAX(0,(H679-Constantes!$D$14)*(1-EXP(-Constantes!$D$22)))</f>
        <v>0.42923033678486577</v>
      </c>
      <c r="J679" s="75">
        <f t="shared" si="110"/>
        <v>113.93021498190444</v>
      </c>
      <c r="K679" s="75">
        <f>MAX(0,(J679-Constantes!$D$13)*(1-EXP(-Constantes!$D$23)))</f>
        <v>0.26891063762467726</v>
      </c>
      <c r="L679" s="75">
        <f t="shared" si="111"/>
        <v>0.69814097440954304</v>
      </c>
      <c r="M679" s="75">
        <f>0.0526*F679*Observaciones!$F678^1.218</f>
        <v>0</v>
      </c>
      <c r="N679" s="75">
        <f>M679*Constantes!$D$35</f>
        <v>0</v>
      </c>
      <c r="O679" s="75">
        <f t="shared" si="112"/>
        <v>0</v>
      </c>
      <c r="P679" s="15"/>
      <c r="Q679" s="74">
        <v>673</v>
      </c>
      <c r="R679" s="140">
        <f>ETo!$I678*((1-Constantes!$E$19)*ETo!$K678+ETo!$L678)</f>
        <v>2.5793654116347504</v>
      </c>
      <c r="S679" s="75">
        <f>MIN(R679*Constantes!$E$17,0.8*(AB678+Observaciones!$F678-Y679-AA679-Constantes!$D$14))</f>
        <v>1.6367642583787929</v>
      </c>
      <c r="T679" s="75">
        <f>IF(Observaciones!$F678&gt;0.05*Constantes!$E$18,((Observaciones!$F678-0.05*Constantes!$E$18)^2)/(Observaciones!$F678+0.95*Constantes!$E$18),0)</f>
        <v>0</v>
      </c>
      <c r="U679" s="75">
        <f>(T679*Escenarios!$E$9*10000)/1000</f>
        <v>0</v>
      </c>
      <c r="V679" s="75">
        <f>(Observaciones!$F678*Constantes!$E$28)/1000</f>
        <v>10.4</v>
      </c>
      <c r="W679" s="75">
        <f>(R679*Constantes!$E$28)/1000</f>
        <v>10.317461646539002</v>
      </c>
      <c r="X679" s="75">
        <f t="shared" si="113"/>
        <v>8.2538353460998692E-2</v>
      </c>
      <c r="Y679" s="75">
        <f>IF(X679&gt;Constantes!$E$29,1000*((X679-Constantes!$E$29)/(Escenarios!$E$9*10000)),0)</f>
        <v>0</v>
      </c>
      <c r="Z679" s="75">
        <f>W679*1000/Escenarios!$E$9/10000+S679</f>
        <v>1.6573991816718709</v>
      </c>
      <c r="AA679" s="75">
        <f>MAX(0,AB678+Observaciones!$F678-Y679-Constantes!$D$13)</f>
        <v>0</v>
      </c>
      <c r="AB679" s="75">
        <f>AB678+Observaciones!$F678-Y679-Z679-AA679-AC678</f>
        <v>39.536768832930356</v>
      </c>
      <c r="AC679" s="75">
        <f>MAX(0,(AB679-Constantes!$D$14)*(1-EXP(-Constantes!$D$22)))</f>
        <v>0.44105966360089205</v>
      </c>
      <c r="AD679" s="75">
        <f t="shared" si="114"/>
        <v>116.53339847136782</v>
      </c>
      <c r="AE679" s="75">
        <f>MAX(0,(AD679-Constantes!$D$13)*(1-EXP(-Constantes!$D$23)))</f>
        <v>0.28689213945637826</v>
      </c>
      <c r="AF679" s="75">
        <f t="shared" si="115"/>
        <v>0.72795180305727025</v>
      </c>
      <c r="AG679" s="75">
        <f>0.0526*Y679*Observaciones!$F678^1.218</f>
        <v>0</v>
      </c>
      <c r="AH679" s="75">
        <f>AG679*Constantes!$E$35</f>
        <v>0</v>
      </c>
      <c r="AI679" s="75">
        <f t="shared" si="116"/>
        <v>0</v>
      </c>
      <c r="AJ679" s="15"/>
      <c r="AK679" s="74">
        <v>673</v>
      </c>
      <c r="AL679" s="140">
        <f>ETo!$I678*((1-Constantes!$F$19)*ETo!$K678+ETo!$L678)</f>
        <v>2.5210170380389809</v>
      </c>
      <c r="AM679" s="75">
        <f>MIN(AL679*Constantes!$F$17,0.8*(AV678+Observaciones!$F678-AS679-AU679-Constantes!$D$14))</f>
        <v>1.5997386659577639</v>
      </c>
      <c r="AN679" s="75">
        <f>IF(Observaciones!$F678&gt;0.05*Constantes!$F$18,((Observaciones!$F678-0.05*Constantes!$F$18)^2)/(Observaciones!$F678+0.95*Constantes!$F$18),0)</f>
        <v>0</v>
      </c>
      <c r="AO679" s="75">
        <f>(AN679*Escenarios!$F$9*10000)/1000</f>
        <v>0</v>
      </c>
      <c r="AP679" s="75">
        <f>(Observaciones!$F678*Constantes!$F$28)/1000</f>
        <v>2.6</v>
      </c>
      <c r="AQ679" s="75">
        <f>(AL679*Constantes!$F$28)/1000</f>
        <v>2.5210170380389809</v>
      </c>
      <c r="AR679" s="75">
        <f t="shared" si="117"/>
        <v>7.8982961961019171E-2</v>
      </c>
      <c r="AS679" s="75">
        <f>IF(AR679&gt;Constantes!$F$29,1000*((AR679-Constantes!$F$29)/(Escenarios!$F$9*10000)),0)</f>
        <v>0</v>
      </c>
      <c r="AT679" s="75">
        <f>AQ679*1000/Escenarios!$F$9/10000+AM679</f>
        <v>1.6047807000338419</v>
      </c>
      <c r="AU679" s="75">
        <f>MAX(0,AV678+Observaciones!$F678-AS679-Constantes!$D$13)</f>
        <v>0</v>
      </c>
      <c r="AV679" s="75">
        <f>AV678+Observaciones!$F678-AS679-AT679-AU679-AW678</f>
        <v>40.387126411945133</v>
      </c>
      <c r="AW679" s="75">
        <f>MAX(0,(AV679-Constantes!$D$14)*(1-EXP(-Constantes!$D$22)))</f>
        <v>0.45276678767750012</v>
      </c>
      <c r="AX679" s="75">
        <f t="shared" si="118"/>
        <v>117.12804631267991</v>
      </c>
      <c r="AY679" s="75">
        <f>MAX(0,(AX679-Constantes!$D$13)*(1-EXP(-Constantes!$D$23)))</f>
        <v>0.29099967213359829</v>
      </c>
      <c r="AZ679" s="75">
        <f t="shared" si="119"/>
        <v>0.74376645981109846</v>
      </c>
      <c r="BA679" s="75">
        <f>0.0526*AS679*Observaciones!$F678^1.218</f>
        <v>0</v>
      </c>
      <c r="BB679" s="75">
        <f>BA679*Constantes!$F$35</f>
        <v>0</v>
      </c>
      <c r="BC679" s="75">
        <f t="shared" si="120"/>
        <v>0</v>
      </c>
      <c r="BD679" s="15"/>
      <c r="BE679" s="74">
        <v>673</v>
      </c>
      <c r="BF679" s="75">
        <f>0.0526*Observaciones!$F678^2.218</f>
        <v>0.43792186533391209</v>
      </c>
      <c r="BG679" s="75">
        <f>IF(Observaciones!$F678&gt;0.05*$BK$7,((Observaciones!$F678-0.05*$BK$7)^2)/(Observaciones!$F678+0.95*$BK$7),0)</f>
        <v>2.1229385132854627E-2</v>
      </c>
      <c r="BH679" s="75">
        <f>0.0526*BG679*Observaciones!$F678^1.218</f>
        <v>3.5756968989506619E-3</v>
      </c>
      <c r="BI679" s="28"/>
      <c r="BJ679" s="28"/>
      <c r="BK679" s="103"/>
      <c r="BL679" s="38"/>
    </row>
    <row r="680" spans="2:64" s="2" customFormat="1">
      <c r="B680" s="37"/>
      <c r="C680" s="74">
        <v>674</v>
      </c>
      <c r="D680" s="140">
        <f>ETo!$I679*((1-Constantes!$D$19)*ETo!$K679+ETo!$L679)</f>
        <v>2.6530617989541372</v>
      </c>
      <c r="E680" s="75">
        <f>MIN(D680*Constantes!$D$17,0.8*(H679+Observaciones!$F679-F680-G680-Constantes!$D$14))</f>
        <v>1.6835290991384291</v>
      </c>
      <c r="F680" s="75">
        <f>IF(Observaciones!$F679&gt;0.05*Constantes!$D$18,((Observaciones!$F679-0.05*Constantes!$D$18)^2)/(Observaciones!$F679+0.95*Constantes!$D$18),0)</f>
        <v>0</v>
      </c>
      <c r="G680" s="75">
        <f>MAX(0,H679+Observaciones!$F679-F680-Constantes!$D$13)</f>
        <v>0</v>
      </c>
      <c r="H680" s="75">
        <f>H679+Observaciones!$F679-F680-E680-G680-I679</f>
        <v>37.664775511141798</v>
      </c>
      <c r="I680" s="75">
        <f>MAX(0,(H680-Constantes!$D$14)*(1-EXP(-Constantes!$D$22)))</f>
        <v>0.41528737835337082</v>
      </c>
      <c r="J680" s="75">
        <f t="shared" si="110"/>
        <v>113.66130434427977</v>
      </c>
      <c r="K680" s="75">
        <f>MAX(0,(J680-Constantes!$D$13)*(1-EXP(-Constantes!$D$23)))</f>
        <v>0.26705313616825527</v>
      </c>
      <c r="L680" s="75">
        <f t="shared" si="111"/>
        <v>0.68234051452162614</v>
      </c>
      <c r="M680" s="75">
        <f>0.0526*F680*Observaciones!$F679^1.218</f>
        <v>0</v>
      </c>
      <c r="N680" s="75">
        <f>M680*Constantes!$D$35</f>
        <v>0</v>
      </c>
      <c r="O680" s="75">
        <f t="shared" si="112"/>
        <v>0</v>
      </c>
      <c r="P680" s="15"/>
      <c r="Q680" s="74">
        <v>674</v>
      </c>
      <c r="R680" s="140">
        <f>ETo!$I679*((1-Constantes!$E$19)*ETo!$K679+ETo!$L679)</f>
        <v>2.6530617989541372</v>
      </c>
      <c r="S680" s="75">
        <f>MIN(R680*Constantes!$E$17,0.8*(AB679+Observaciones!$F679-Y680-AA680-Constantes!$D$14))</f>
        <v>1.6835290991384291</v>
      </c>
      <c r="T680" s="75">
        <f>IF(Observaciones!$F679&gt;0.05*Constantes!$E$18,((Observaciones!$F679-0.05*Constantes!$E$18)^2)/(Observaciones!$F679+0.95*Constantes!$E$18),0)</f>
        <v>0</v>
      </c>
      <c r="U680" s="75">
        <f>(T680*Escenarios!$E$9*10000)/1000</f>
        <v>0</v>
      </c>
      <c r="V680" s="75">
        <f>(Observaciones!$F679*Constantes!$E$28)/1000</f>
        <v>4.4000000000000004</v>
      </c>
      <c r="W680" s="75">
        <f>(R680*Constantes!$E$28)/1000</f>
        <v>10.612247195816549</v>
      </c>
      <c r="X680" s="75">
        <f t="shared" si="113"/>
        <v>0</v>
      </c>
      <c r="Y680" s="75">
        <f>IF(X680&gt;Constantes!$E$29,1000*((X680-Constantes!$E$29)/(Escenarios!$E$9*10000)),0)</f>
        <v>0</v>
      </c>
      <c r="Z680" s="75">
        <f>W680*1000/Escenarios!$E$9/10000+S680</f>
        <v>1.7047535935300622</v>
      </c>
      <c r="AA680" s="75">
        <f>MAX(0,AB679+Observaciones!$F679-Y680-Constantes!$D$13)</f>
        <v>0</v>
      </c>
      <c r="AB680" s="75">
        <f>AB679+Observaciones!$F679-Y680-Z680-AA680-AC679</f>
        <v>38.490955575799404</v>
      </c>
      <c r="AC680" s="75">
        <f>MAX(0,(AB680-Constantes!$D$14)*(1-EXP(-Constantes!$D$22)))</f>
        <v>0.42666164344520768</v>
      </c>
      <c r="AD680" s="75">
        <f t="shared" si="114"/>
        <v>116.24650633191143</v>
      </c>
      <c r="AE680" s="75">
        <f>MAX(0,(AD680-Constantes!$D$13)*(1-EXP(-Constantes!$D$23)))</f>
        <v>0.28491043069400473</v>
      </c>
      <c r="AF680" s="75">
        <f t="shared" si="115"/>
        <v>0.71157207413921242</v>
      </c>
      <c r="AG680" s="75">
        <f>0.0526*Y680*Observaciones!$F679^1.218</f>
        <v>0</v>
      </c>
      <c r="AH680" s="75">
        <f>AG680*Constantes!$E$35</f>
        <v>0</v>
      </c>
      <c r="AI680" s="75">
        <f t="shared" si="116"/>
        <v>0</v>
      </c>
      <c r="AJ680" s="15"/>
      <c r="AK680" s="74">
        <v>674</v>
      </c>
      <c r="AL680" s="140">
        <f>ETo!$I679*((1-Constantes!$F$19)*ETo!$K679+ETo!$L679)</f>
        <v>2.5933115754045448</v>
      </c>
      <c r="AM680" s="75">
        <f>MIN(AL680*Constantes!$F$17,0.8*(AV679+Observaciones!$F679-AS680-AU680-Constantes!$D$14))</f>
        <v>1.6456139476461349</v>
      </c>
      <c r="AN680" s="75">
        <f>IF(Observaciones!$F679&gt;0.05*Constantes!$F$18,((Observaciones!$F679-0.05*Constantes!$F$18)^2)/(Observaciones!$F679+0.95*Constantes!$F$18),0)</f>
        <v>0</v>
      </c>
      <c r="AO680" s="75">
        <f>(AN680*Escenarios!$F$9*10000)/1000</f>
        <v>0</v>
      </c>
      <c r="AP680" s="75">
        <f>(Observaciones!$F679*Constantes!$F$28)/1000</f>
        <v>1.1000000000000001</v>
      </c>
      <c r="AQ680" s="75">
        <f>(AL680*Constantes!$F$28)/1000</f>
        <v>2.5933115754045448</v>
      </c>
      <c r="AR680" s="75">
        <f t="shared" si="117"/>
        <v>0</v>
      </c>
      <c r="AS680" s="75">
        <f>IF(AR680&gt;Constantes!$F$29,1000*((AR680-Constantes!$F$29)/(Escenarios!$F$9*10000)),0)</f>
        <v>0</v>
      </c>
      <c r="AT680" s="75">
        <f>AQ680*1000/Escenarios!$F$9/10000+AM680</f>
        <v>1.650800570796944</v>
      </c>
      <c r="AU680" s="75">
        <f>MAX(0,AV679+Observaciones!$F679-AS680-Constantes!$D$13)</f>
        <v>0</v>
      </c>
      <c r="AV680" s="75">
        <f>AV679+Observaciones!$F679-AS680-AT680-AU680-AW679</f>
        <v>39.383559053470691</v>
      </c>
      <c r="AW680" s="75">
        <f>MAX(0,(AV680-Constantes!$D$14)*(1-EXP(-Constantes!$D$22)))</f>
        <v>0.43895037929256359</v>
      </c>
      <c r="AX680" s="75">
        <f t="shared" si="118"/>
        <v>116.83704664054632</v>
      </c>
      <c r="AY680" s="75">
        <f>MAX(0,(AX680-Constantes!$D$13)*(1-EXP(-Constantes!$D$23)))</f>
        <v>0.28898959057051443</v>
      </c>
      <c r="AZ680" s="75">
        <f t="shared" si="119"/>
        <v>0.72793996986307796</v>
      </c>
      <c r="BA680" s="75">
        <f>0.0526*AS680*Observaciones!$F679^1.218</f>
        <v>0</v>
      </c>
      <c r="BB680" s="75">
        <f>BA680*Constantes!$F$35</f>
        <v>0</v>
      </c>
      <c r="BC680" s="75">
        <f t="shared" si="120"/>
        <v>0</v>
      </c>
      <c r="BD680" s="15"/>
      <c r="BE680" s="74">
        <v>674</v>
      </c>
      <c r="BF680" s="75">
        <f>0.0526*Observaciones!$F679^2.218</f>
        <v>6.4982246287524456E-2</v>
      </c>
      <c r="BG680" s="75">
        <f>IF(Observaciones!$F679&gt;0.05*$BK$7,((Observaciones!$F679-0.05*$BK$7)^2)/(Observaciones!$F679+0.95*$BK$7),0)</f>
        <v>0</v>
      </c>
      <c r="BH680" s="75">
        <f>0.0526*BG680*Observaciones!$F679^1.218</f>
        <v>0</v>
      </c>
      <c r="BI680" s="28"/>
      <c r="BJ680" s="28"/>
      <c r="BK680" s="103"/>
      <c r="BL680" s="38"/>
    </row>
    <row r="681" spans="2:64" s="2" customFormat="1">
      <c r="B681" s="37"/>
      <c r="C681" s="74">
        <v>675</v>
      </c>
      <c r="D681" s="140">
        <f>ETo!$I680*((1-Constantes!$D$19)*ETo!$K680+ETo!$L680)</f>
        <v>2.6228664879530212</v>
      </c>
      <c r="E681" s="75">
        <f>MIN(D681*Constantes!$D$17,0.8*(H680+Observaciones!$F680-F681-G681-Constantes!$D$14))</f>
        <v>1.6643683375052274</v>
      </c>
      <c r="F681" s="75">
        <f>IF(Observaciones!$F680&gt;0.05*Constantes!$D$18,((Observaciones!$F680-0.05*Constantes!$D$18)^2)/(Observaciones!$F680+0.95*Constantes!$D$18),0)</f>
        <v>0</v>
      </c>
      <c r="G681" s="75">
        <f>MAX(0,H680+Observaciones!$F680-F681-Constantes!$D$13)</f>
        <v>0</v>
      </c>
      <c r="H681" s="75">
        <f>H680+Observaciones!$F680-F681-E681-G681-I680</f>
        <v>35.6851197952832</v>
      </c>
      <c r="I681" s="75">
        <f>MAX(0,(H681-Constantes!$D$14)*(1-EXP(-Constantes!$D$22)))</f>
        <v>0.38803287311173501</v>
      </c>
      <c r="J681" s="75">
        <f t="shared" si="110"/>
        <v>113.39425120811151</v>
      </c>
      <c r="K681" s="75">
        <f>MAX(0,(J681-Constantes!$D$13)*(1-EXP(-Constantes!$D$23)))</f>
        <v>0.26520846541161913</v>
      </c>
      <c r="L681" s="75">
        <f t="shared" si="111"/>
        <v>0.6532413385233542</v>
      </c>
      <c r="M681" s="75">
        <f>0.0526*F681*Observaciones!$F680^1.218</f>
        <v>0</v>
      </c>
      <c r="N681" s="75">
        <f>M681*Constantes!$D$35</f>
        <v>0</v>
      </c>
      <c r="O681" s="75">
        <f t="shared" si="112"/>
        <v>0</v>
      </c>
      <c r="P681" s="15"/>
      <c r="Q681" s="74">
        <v>675</v>
      </c>
      <c r="R681" s="140">
        <f>ETo!$I680*((1-Constantes!$E$19)*ETo!$K680+ETo!$L680)</f>
        <v>2.6228664879530212</v>
      </c>
      <c r="S681" s="75">
        <f>MIN(R681*Constantes!$E$17,0.8*(AB680+Observaciones!$F680-Y681-AA681-Constantes!$D$14))</f>
        <v>1.6643683375052274</v>
      </c>
      <c r="T681" s="75">
        <f>IF(Observaciones!$F680&gt;0.05*Constantes!$E$18,((Observaciones!$F680-0.05*Constantes!$E$18)^2)/(Observaciones!$F680+0.95*Constantes!$E$18),0)</f>
        <v>0</v>
      </c>
      <c r="U681" s="75">
        <f>(T681*Escenarios!$E$9*10000)/1000</f>
        <v>0</v>
      </c>
      <c r="V681" s="75">
        <f>(Observaciones!$F680*Constantes!$E$28)/1000</f>
        <v>0.4</v>
      </c>
      <c r="W681" s="75">
        <f>(R681*Constantes!$E$28)/1000</f>
        <v>10.491465951812085</v>
      </c>
      <c r="X681" s="75">
        <f t="shared" si="113"/>
        <v>0</v>
      </c>
      <c r="Y681" s="75">
        <f>IF(X681&gt;Constantes!$E$29,1000*((X681-Constantes!$E$29)/(Escenarios!$E$9*10000)),0)</f>
        <v>0</v>
      </c>
      <c r="Z681" s="75">
        <f>W681*1000/Escenarios!$E$9/10000+S681</f>
        <v>1.6853512694088515</v>
      </c>
      <c r="AA681" s="75">
        <f>MAX(0,AB680+Observaciones!$F680-Y681-Constantes!$D$13)</f>
        <v>0</v>
      </c>
      <c r="AB681" s="75">
        <f>AB680+Observaciones!$F680-Y681-Z681-AA681-AC680</f>
        <v>36.47894266294535</v>
      </c>
      <c r="AC681" s="75">
        <f>MAX(0,(AB681-Constantes!$D$14)*(1-EXP(-Constantes!$D$22)))</f>
        <v>0.3989616671107688</v>
      </c>
      <c r="AD681" s="75">
        <f t="shared" si="114"/>
        <v>115.96159590121744</v>
      </c>
      <c r="AE681" s="75">
        <f>MAX(0,(AD681-Constantes!$D$13)*(1-EXP(-Constantes!$D$23)))</f>
        <v>0.28294241059394992</v>
      </c>
      <c r="AF681" s="75">
        <f t="shared" si="115"/>
        <v>0.68190407770471873</v>
      </c>
      <c r="AG681" s="75">
        <f>0.0526*Y681*Observaciones!$F680^1.218</f>
        <v>0</v>
      </c>
      <c r="AH681" s="75">
        <f>AG681*Constantes!$E$35</f>
        <v>0</v>
      </c>
      <c r="AI681" s="75">
        <f t="shared" si="116"/>
        <v>0</v>
      </c>
      <c r="AJ681" s="15"/>
      <c r="AK681" s="74">
        <v>675</v>
      </c>
      <c r="AL681" s="140">
        <f>ETo!$I680*((1-Constantes!$F$19)*ETo!$K680+ETo!$L680)</f>
        <v>2.5636902029124644</v>
      </c>
      <c r="AM681" s="75">
        <f>MIN(AL681*Constantes!$F$17,0.8*(AV680+Observaciones!$F680-AS681-AU681-Constantes!$D$14))</f>
        <v>1.6268173849100183</v>
      </c>
      <c r="AN681" s="75">
        <f>IF(Observaciones!$F680&gt;0.05*Constantes!$F$18,((Observaciones!$F680-0.05*Constantes!$F$18)^2)/(Observaciones!$F680+0.95*Constantes!$F$18),0)</f>
        <v>0</v>
      </c>
      <c r="AO681" s="75">
        <f>(AN681*Escenarios!$F$9*10000)/1000</f>
        <v>0</v>
      </c>
      <c r="AP681" s="75">
        <f>(Observaciones!$F680*Constantes!$F$28)/1000</f>
        <v>0.1</v>
      </c>
      <c r="AQ681" s="75">
        <f>(AL681*Constantes!$F$28)/1000</f>
        <v>2.5636902029124644</v>
      </c>
      <c r="AR681" s="75">
        <f t="shared" si="117"/>
        <v>0</v>
      </c>
      <c r="AS681" s="75">
        <f>IF(AR681&gt;Constantes!$F$29,1000*((AR681-Constantes!$F$29)/(Escenarios!$F$9*10000)),0)</f>
        <v>0</v>
      </c>
      <c r="AT681" s="75">
        <f>AQ681*1000/Escenarios!$F$9/10000+AM681</f>
        <v>1.6319447653158432</v>
      </c>
      <c r="AU681" s="75">
        <f>MAX(0,AV680+Observaciones!$F680-AS681-Constantes!$D$13)</f>
        <v>0</v>
      </c>
      <c r="AV681" s="75">
        <f>AV680+Observaciones!$F680-AS681-AT681-AU681-AW680</f>
        <v>37.412663908862285</v>
      </c>
      <c r="AW681" s="75">
        <f>MAX(0,(AV681-Constantes!$D$14)*(1-EXP(-Constantes!$D$22)))</f>
        <v>0.41181648342413607</v>
      </c>
      <c r="AX681" s="75">
        <f t="shared" si="118"/>
        <v>116.54805704997581</v>
      </c>
      <c r="AY681" s="75">
        <f>MAX(0,(AX681-Constantes!$D$13)*(1-EXP(-Constantes!$D$23)))</f>
        <v>0.28699339365499954</v>
      </c>
      <c r="AZ681" s="75">
        <f t="shared" si="119"/>
        <v>0.69880987707913556</v>
      </c>
      <c r="BA681" s="75">
        <f>0.0526*AS681*Observaciones!$F680^1.218</f>
        <v>0</v>
      </c>
      <c r="BB681" s="75">
        <f>BA681*Constantes!$F$35</f>
        <v>0</v>
      </c>
      <c r="BC681" s="75">
        <f t="shared" si="120"/>
        <v>0</v>
      </c>
      <c r="BD681" s="15"/>
      <c r="BE681" s="74">
        <v>675</v>
      </c>
      <c r="BF681" s="75">
        <f>0.0526*Observaciones!$F680^2.218</f>
        <v>3.1840930012055863E-4</v>
      </c>
      <c r="BG681" s="75">
        <f>IF(Observaciones!$F680&gt;0.05*$BK$7,((Observaciones!$F680-0.05*$BK$7)^2)/(Observaciones!$F680+0.95*$BK$7),0)</f>
        <v>0</v>
      </c>
      <c r="BH681" s="75">
        <f>0.0526*BG681*Observaciones!$F680^1.218</f>
        <v>0</v>
      </c>
      <c r="BI681" s="28"/>
      <c r="BJ681" s="28"/>
      <c r="BK681" s="103"/>
      <c r="BL681" s="38"/>
    </row>
    <row r="682" spans="2:64" s="2" customFormat="1">
      <c r="B682" s="37"/>
      <c r="C682" s="74">
        <v>676</v>
      </c>
      <c r="D682" s="140">
        <f>ETo!$I681*((1-Constantes!$D$19)*ETo!$K681+ETo!$L681)</f>
        <v>2.6111914004230736</v>
      </c>
      <c r="E682" s="75">
        <f>MIN(D682*Constantes!$D$17,0.8*(H681+Observaciones!$F681-F682-G682-Constantes!$D$14))</f>
        <v>1.6569597842633077</v>
      </c>
      <c r="F682" s="75">
        <f>IF(Observaciones!$F681&gt;0.05*Constantes!$D$18,((Observaciones!$F681-0.05*Constantes!$D$18)^2)/(Observaciones!$F681+0.95*Constantes!$D$18),0)</f>
        <v>0</v>
      </c>
      <c r="G682" s="75">
        <f>MAX(0,H681+Observaciones!$F681-F682-Constantes!$D$13)</f>
        <v>0</v>
      </c>
      <c r="H682" s="75">
        <f>H681+Observaciones!$F681-F682-E682-G682-I681</f>
        <v>35.640127137908159</v>
      </c>
      <c r="I682" s="75">
        <f>MAX(0,(H682-Constantes!$D$14)*(1-EXP(-Constantes!$D$22)))</f>
        <v>0.38741344590202376</v>
      </c>
      <c r="J682" s="75">
        <f t="shared" si="110"/>
        <v>113.12904274269989</v>
      </c>
      <c r="K682" s="75">
        <f>MAX(0,(J682-Constantes!$D$13)*(1-EXP(-Constantes!$D$23)))</f>
        <v>0.26337653672665168</v>
      </c>
      <c r="L682" s="75">
        <f t="shared" si="111"/>
        <v>0.65078998262867538</v>
      </c>
      <c r="M682" s="75">
        <f>0.0526*F682*Observaciones!$F681^1.218</f>
        <v>0</v>
      </c>
      <c r="N682" s="75">
        <f>M682*Constantes!$D$35</f>
        <v>0</v>
      </c>
      <c r="O682" s="75">
        <f t="shared" si="112"/>
        <v>0</v>
      </c>
      <c r="P682" s="15"/>
      <c r="Q682" s="74">
        <v>676</v>
      </c>
      <c r="R682" s="140">
        <f>ETo!$I681*((1-Constantes!$E$19)*ETo!$K681+ETo!$L681)</f>
        <v>2.6111914004230736</v>
      </c>
      <c r="S682" s="75">
        <f>MIN(R682*Constantes!$E$17,0.8*(AB681+Observaciones!$F681-Y682-AA682-Constantes!$D$14))</f>
        <v>1.6569597842633077</v>
      </c>
      <c r="T682" s="75">
        <f>IF(Observaciones!$F681&gt;0.05*Constantes!$E$18,((Observaciones!$F681-0.05*Constantes!$E$18)^2)/(Observaciones!$F681+0.95*Constantes!$E$18),0)</f>
        <v>0</v>
      </c>
      <c r="U682" s="75">
        <f>(T682*Escenarios!$E$9*10000)/1000</f>
        <v>0</v>
      </c>
      <c r="V682" s="75">
        <f>(Observaciones!$F681*Constantes!$E$28)/1000</f>
        <v>8</v>
      </c>
      <c r="W682" s="75">
        <f>(R682*Constantes!$E$28)/1000</f>
        <v>10.444765601692295</v>
      </c>
      <c r="X682" s="75">
        <f t="shared" si="113"/>
        <v>0</v>
      </c>
      <c r="Y682" s="75">
        <f>IF(X682&gt;Constantes!$E$29,1000*((X682-Constantes!$E$29)/(Escenarios!$E$9*10000)),0)</f>
        <v>0</v>
      </c>
      <c r="Z682" s="75">
        <f>W682*1000/Escenarios!$E$9/10000+S682</f>
        <v>1.6778493154666922</v>
      </c>
      <c r="AA682" s="75">
        <f>MAX(0,AB681+Observaciones!$F681-Y682-Constantes!$D$13)</f>
        <v>0</v>
      </c>
      <c r="AB682" s="75">
        <f>AB681+Observaciones!$F681-Y682-Z682-AA682-AC681</f>
        <v>36.402131680367887</v>
      </c>
      <c r="AC682" s="75">
        <f>MAX(0,(AB682-Constantes!$D$14)*(1-EXP(-Constantes!$D$22)))</f>
        <v>0.39790418761546947</v>
      </c>
      <c r="AD682" s="75">
        <f t="shared" si="114"/>
        <v>115.67865349062349</v>
      </c>
      <c r="AE682" s="75">
        <f>MAX(0,(AD682-Constantes!$D$13)*(1-EXP(-Constantes!$D$23)))</f>
        <v>0.28098798460171615</v>
      </c>
      <c r="AF682" s="75">
        <f t="shared" si="115"/>
        <v>0.67889217221718567</v>
      </c>
      <c r="AG682" s="75">
        <f>0.0526*Y682*Observaciones!$F681^1.218</f>
        <v>0</v>
      </c>
      <c r="AH682" s="75">
        <f>AG682*Constantes!$E$35</f>
        <v>0</v>
      </c>
      <c r="AI682" s="75">
        <f t="shared" si="116"/>
        <v>0</v>
      </c>
      <c r="AJ682" s="15"/>
      <c r="AK682" s="74">
        <v>676</v>
      </c>
      <c r="AL682" s="140">
        <f>ETo!$I681*((1-Constantes!$F$19)*ETo!$K681+ETo!$L681)</f>
        <v>2.5522422993311142</v>
      </c>
      <c r="AM682" s="75">
        <f>MIN(AL682*Constantes!$F$17,0.8*(AV681+Observaciones!$F681-AS682-AU682-Constantes!$D$14))</f>
        <v>1.6195529937032502</v>
      </c>
      <c r="AN682" s="75">
        <f>IF(Observaciones!$F681&gt;0.05*Constantes!$F$18,((Observaciones!$F681-0.05*Constantes!$F$18)^2)/(Observaciones!$F681+0.95*Constantes!$F$18),0)</f>
        <v>0</v>
      </c>
      <c r="AO682" s="75">
        <f>(AN682*Escenarios!$F$9*10000)/1000</f>
        <v>0</v>
      </c>
      <c r="AP682" s="75">
        <f>(Observaciones!$F681*Constantes!$F$28)/1000</f>
        <v>2</v>
      </c>
      <c r="AQ682" s="75">
        <f>(AL682*Constantes!$F$28)/1000</f>
        <v>2.5522422993311142</v>
      </c>
      <c r="AR682" s="75">
        <f t="shared" si="117"/>
        <v>0</v>
      </c>
      <c r="AS682" s="75">
        <f>IF(AR682&gt;Constantes!$F$29,1000*((AR682-Constantes!$F$29)/(Escenarios!$F$9*10000)),0)</f>
        <v>0</v>
      </c>
      <c r="AT682" s="75">
        <f>AQ682*1000/Escenarios!$F$9/10000+AM682</f>
        <v>1.6246574783019125</v>
      </c>
      <c r="AU682" s="75">
        <f>MAX(0,AV681+Observaciones!$F681-AS682-Constantes!$D$13)</f>
        <v>0</v>
      </c>
      <c r="AV682" s="75">
        <f>AV681+Observaciones!$F681-AS682-AT682-AU682-AW681</f>
        <v>37.37618994713624</v>
      </c>
      <c r="AW682" s="75">
        <f>MAX(0,(AV682-Constantes!$D$14)*(1-EXP(-Constantes!$D$22)))</f>
        <v>0.41131433561475572</v>
      </c>
      <c r="AX682" s="75">
        <f t="shared" si="118"/>
        <v>116.26106365632081</v>
      </c>
      <c r="AY682" s="75">
        <f>MAX(0,(AX682-Constantes!$D$13)*(1-EXP(-Constantes!$D$23)))</f>
        <v>0.28501098547878712</v>
      </c>
      <c r="AZ682" s="75">
        <f t="shared" si="119"/>
        <v>0.69632532109354284</v>
      </c>
      <c r="BA682" s="75">
        <f>0.0526*AS682*Observaciones!$F681^1.218</f>
        <v>0</v>
      </c>
      <c r="BB682" s="75">
        <f>BA682*Constantes!$F$35</f>
        <v>0</v>
      </c>
      <c r="BC682" s="75">
        <f t="shared" si="120"/>
        <v>0</v>
      </c>
      <c r="BD682" s="15"/>
      <c r="BE682" s="74">
        <v>676</v>
      </c>
      <c r="BF682" s="75">
        <f>0.0526*Observaciones!$F681^2.218</f>
        <v>0.24472045674166781</v>
      </c>
      <c r="BG682" s="75">
        <f>IF(Observaciones!$F681&gt;0.05*$BK$7,((Observaciones!$F681-0.05*$BK$7)^2)/(Observaciones!$F681+0.95*$BK$7),0)</f>
        <v>2.0605192437462322E-3</v>
      </c>
      <c r="BH682" s="75">
        <f>0.0526*BG682*Observaciones!$F681^1.218</f>
        <v>2.5212560522728692E-4</v>
      </c>
      <c r="BI682" s="28"/>
      <c r="BJ682" s="28"/>
      <c r="BK682" s="103"/>
      <c r="BL682" s="38"/>
    </row>
    <row r="683" spans="2:64" s="2" customFormat="1">
      <c r="B683" s="37"/>
      <c r="C683" s="74">
        <v>677</v>
      </c>
      <c r="D683" s="140">
        <f>ETo!$I682*((1-Constantes!$D$19)*ETo!$K682+ETo!$L682)</f>
        <v>2.6127279342281997</v>
      </c>
      <c r="E683" s="75">
        <f>MIN(D683*Constantes!$D$17,0.8*(H682+Observaciones!$F682-F683-G683-Constantes!$D$14))</f>
        <v>1.6579348084311425</v>
      </c>
      <c r="F683" s="75">
        <f>IF(Observaciones!$F682&gt;0.05*Constantes!$D$18,((Observaciones!$F682-0.05*Constantes!$D$18)^2)/(Observaciones!$F682+0.95*Constantes!$D$18),0)</f>
        <v>0</v>
      </c>
      <c r="G683" s="75">
        <f>MAX(0,H682+Observaciones!$F682-F683-Constantes!$D$13)</f>
        <v>0</v>
      </c>
      <c r="H683" s="75">
        <f>H682+Observaciones!$F682-F683-E683-G683-I682</f>
        <v>33.594778883574989</v>
      </c>
      <c r="I683" s="75">
        <f>MAX(0,(H683-Constantes!$D$14)*(1-EXP(-Constantes!$D$22)))</f>
        <v>0.35925453207062713</v>
      </c>
      <c r="J683" s="75">
        <f t="shared" si="110"/>
        <v>112.86566620597324</v>
      </c>
      <c r="K683" s="75">
        <f>MAX(0,(J683-Constantes!$D$13)*(1-EXP(-Constantes!$D$23)))</f>
        <v>0.26155726209743468</v>
      </c>
      <c r="L683" s="75">
        <f t="shared" si="111"/>
        <v>0.62081179416806176</v>
      </c>
      <c r="M683" s="75">
        <f>0.0526*F683*Observaciones!$F682^1.218</f>
        <v>0</v>
      </c>
      <c r="N683" s="75">
        <f>M683*Constantes!$D$35</f>
        <v>0</v>
      </c>
      <c r="O683" s="75">
        <f t="shared" si="112"/>
        <v>0</v>
      </c>
      <c r="P683" s="15"/>
      <c r="Q683" s="74">
        <v>677</v>
      </c>
      <c r="R683" s="140">
        <f>ETo!$I682*((1-Constantes!$E$19)*ETo!$K682+ETo!$L682)</f>
        <v>2.6127279342281997</v>
      </c>
      <c r="S683" s="75">
        <f>MIN(R683*Constantes!$E$17,0.8*(AB682+Observaciones!$F682-Y683-AA683-Constantes!$D$14))</f>
        <v>1.6579348084311425</v>
      </c>
      <c r="T683" s="75">
        <f>IF(Observaciones!$F682&gt;0.05*Constantes!$E$18,((Observaciones!$F682-0.05*Constantes!$E$18)^2)/(Observaciones!$F682+0.95*Constantes!$E$18),0)</f>
        <v>0</v>
      </c>
      <c r="U683" s="75">
        <f>(T683*Escenarios!$E$9*10000)/1000</f>
        <v>0</v>
      </c>
      <c r="V683" s="75">
        <f>(Observaciones!$F682*Constantes!$E$28)/1000</f>
        <v>0</v>
      </c>
      <c r="W683" s="75">
        <f>(R683*Constantes!$E$28)/1000</f>
        <v>10.450911736912799</v>
      </c>
      <c r="X683" s="75">
        <f t="shared" si="113"/>
        <v>0</v>
      </c>
      <c r="Y683" s="75">
        <f>IF(X683&gt;Constantes!$E$29,1000*((X683-Constantes!$E$29)/(Escenarios!$E$9*10000)),0)</f>
        <v>0</v>
      </c>
      <c r="Z683" s="75">
        <f>W683*1000/Escenarios!$E$9/10000+S683</f>
        <v>1.6788366319049681</v>
      </c>
      <c r="AA683" s="75">
        <f>MAX(0,AB682+Observaciones!$F682-Y683-Constantes!$D$13)</f>
        <v>0</v>
      </c>
      <c r="AB683" s="75">
        <f>AB682+Observaciones!$F682-Y683-Z683-AA683-AC682</f>
        <v>34.325390860847449</v>
      </c>
      <c r="AC683" s="75">
        <f>MAX(0,(AB683-Constantes!$D$14)*(1-EXP(-Constantes!$D$22)))</f>
        <v>0.36931308306242822</v>
      </c>
      <c r="AD683" s="75">
        <f t="shared" si="114"/>
        <v>115.39766550602177</v>
      </c>
      <c r="AE683" s="75">
        <f>MAX(0,(AD683-Constantes!$D$13)*(1-EXP(-Constantes!$D$23)))</f>
        <v>0.27904705881594172</v>
      </c>
      <c r="AF683" s="75">
        <f t="shared" si="115"/>
        <v>0.64836014187836999</v>
      </c>
      <c r="AG683" s="75">
        <f>0.0526*Y683*Observaciones!$F682^1.218</f>
        <v>0</v>
      </c>
      <c r="AH683" s="75">
        <f>AG683*Constantes!$E$35</f>
        <v>0</v>
      </c>
      <c r="AI683" s="75">
        <f t="shared" si="116"/>
        <v>0</v>
      </c>
      <c r="AJ683" s="15"/>
      <c r="AK683" s="74">
        <v>677</v>
      </c>
      <c r="AL683" s="140">
        <f>ETo!$I682*((1-Constantes!$F$19)*ETo!$K682+ETo!$L682)</f>
        <v>2.5537532850682214</v>
      </c>
      <c r="AM683" s="75">
        <f>MIN(AL683*Constantes!$F$17,0.8*(AV682+Observaciones!$F682-AS683-AU683-Constantes!$D$14))</f>
        <v>1.6205118060678194</v>
      </c>
      <c r="AN683" s="75">
        <f>IF(Observaciones!$F682&gt;0.05*Constantes!$F$18,((Observaciones!$F682-0.05*Constantes!$F$18)^2)/(Observaciones!$F682+0.95*Constantes!$F$18),0)</f>
        <v>0</v>
      </c>
      <c r="AO683" s="75">
        <f>(AN683*Escenarios!$F$9*10000)/1000</f>
        <v>0</v>
      </c>
      <c r="AP683" s="75">
        <f>(Observaciones!$F682*Constantes!$F$28)/1000</f>
        <v>0</v>
      </c>
      <c r="AQ683" s="75">
        <f>(AL683*Constantes!$F$28)/1000</f>
        <v>2.5537532850682214</v>
      </c>
      <c r="AR683" s="75">
        <f t="shared" si="117"/>
        <v>0</v>
      </c>
      <c r="AS683" s="75">
        <f>IF(AR683&gt;Constantes!$F$29,1000*((AR683-Constantes!$F$29)/(Escenarios!$F$9*10000)),0)</f>
        <v>0</v>
      </c>
      <c r="AT683" s="75">
        <f>AQ683*1000/Escenarios!$F$9/10000+AM683</f>
        <v>1.6256193126379559</v>
      </c>
      <c r="AU683" s="75">
        <f>MAX(0,AV682+Observaciones!$F682-AS683-Constantes!$D$13)</f>
        <v>0</v>
      </c>
      <c r="AV683" s="75">
        <f>AV682+Observaciones!$F682-AS683-AT683-AU683-AW682</f>
        <v>35.339256298883527</v>
      </c>
      <c r="AW683" s="75">
        <f>MAX(0,(AV683-Constantes!$D$14)*(1-EXP(-Constantes!$D$22)))</f>
        <v>0.3832712681518407</v>
      </c>
      <c r="AX683" s="75">
        <f t="shared" si="118"/>
        <v>115.97605267084202</v>
      </c>
      <c r="AY683" s="75">
        <f>MAX(0,(AX683-Constantes!$D$13)*(1-EXP(-Constantes!$D$23)))</f>
        <v>0.28304227079609745</v>
      </c>
      <c r="AZ683" s="75">
        <f t="shared" si="119"/>
        <v>0.66631353894793821</v>
      </c>
      <c r="BA683" s="75">
        <f>0.0526*AS683*Observaciones!$F682^1.218</f>
        <v>0</v>
      </c>
      <c r="BB683" s="75">
        <f>BA683*Constantes!$F$35</f>
        <v>0</v>
      </c>
      <c r="BC683" s="75">
        <f t="shared" si="120"/>
        <v>0</v>
      </c>
      <c r="BD683" s="15"/>
      <c r="BE683" s="74">
        <v>677</v>
      </c>
      <c r="BF683" s="75">
        <f>0.0526*Observaciones!$F682^2.218</f>
        <v>0</v>
      </c>
      <c r="BG683" s="75">
        <f>IF(Observaciones!$F682&gt;0.05*$BK$7,((Observaciones!$F682-0.05*$BK$7)^2)/(Observaciones!$F682+0.95*$BK$7),0)</f>
        <v>0</v>
      </c>
      <c r="BH683" s="75">
        <f>0.0526*BG683*Observaciones!$F682^1.218</f>
        <v>0</v>
      </c>
      <c r="BI683" s="28"/>
      <c r="BJ683" s="28"/>
      <c r="BK683" s="103"/>
      <c r="BL683" s="38"/>
    </row>
    <row r="684" spans="2:64" s="2" customFormat="1">
      <c r="B684" s="37"/>
      <c r="C684" s="74">
        <v>678</v>
      </c>
      <c r="D684" s="140">
        <f>ETo!$I683*((1-Constantes!$D$19)*ETo!$K683+ETo!$L683)</f>
        <v>2.640835631229939</v>
      </c>
      <c r="E684" s="75">
        <f>MIN(D684*Constantes!$D$17,0.8*(H683+Observaciones!$F683-F684-G684-Constantes!$D$14))</f>
        <v>1.6757708519906436</v>
      </c>
      <c r="F684" s="75">
        <f>IF(Observaciones!$F683&gt;0.05*Constantes!$D$18,((Observaciones!$F683-0.05*Constantes!$D$18)^2)/(Observaciones!$F683+0.95*Constantes!$D$18),0)</f>
        <v>0</v>
      </c>
      <c r="G684" s="75">
        <f>MAX(0,H683+Observaciones!$F683-F684-Constantes!$D$13)</f>
        <v>0</v>
      </c>
      <c r="H684" s="75">
        <f>H683+Observaciones!$F683-F684-E684-G684-I683</f>
        <v>31.95975349951372</v>
      </c>
      <c r="I684" s="75">
        <f>MAX(0,(H684-Constantes!$D$14)*(1-EXP(-Constantes!$D$22)))</f>
        <v>0.33674465444739676</v>
      </c>
      <c r="J684" s="75">
        <f t="shared" si="110"/>
        <v>112.6041089438758</v>
      </c>
      <c r="K684" s="75">
        <f>MAX(0,(J684-Constantes!$D$13)*(1-EXP(-Constantes!$D$23)))</f>
        <v>0.25975055411602022</v>
      </c>
      <c r="L684" s="75">
        <f t="shared" si="111"/>
        <v>0.59649520856341698</v>
      </c>
      <c r="M684" s="75">
        <f>0.0526*F684*Observaciones!$F683^1.218</f>
        <v>0</v>
      </c>
      <c r="N684" s="75">
        <f>M684*Constantes!$D$35</f>
        <v>0</v>
      </c>
      <c r="O684" s="75">
        <f t="shared" si="112"/>
        <v>0</v>
      </c>
      <c r="P684" s="15"/>
      <c r="Q684" s="74">
        <v>678</v>
      </c>
      <c r="R684" s="140">
        <f>ETo!$I683*((1-Constantes!$E$19)*ETo!$K683+ETo!$L683)</f>
        <v>2.640835631229939</v>
      </c>
      <c r="S684" s="75">
        <f>MIN(R684*Constantes!$E$17,0.8*(AB683+Observaciones!$F683-Y684-AA684-Constantes!$D$14))</f>
        <v>1.6757708519906436</v>
      </c>
      <c r="T684" s="75">
        <f>IF(Observaciones!$F683&gt;0.05*Constantes!$E$18,((Observaciones!$F683-0.05*Constantes!$E$18)^2)/(Observaciones!$F683+0.95*Constantes!$E$18),0)</f>
        <v>0</v>
      </c>
      <c r="U684" s="75">
        <f>(T684*Escenarios!$E$9*10000)/1000</f>
        <v>0</v>
      </c>
      <c r="V684" s="75">
        <f>(Observaciones!$F683*Constantes!$E$28)/1000</f>
        <v>1.6</v>
      </c>
      <c r="W684" s="75">
        <f>(R684*Constantes!$E$28)/1000</f>
        <v>10.563342524919756</v>
      </c>
      <c r="X684" s="75">
        <f t="shared" si="113"/>
        <v>0</v>
      </c>
      <c r="Y684" s="75">
        <f>IF(X684&gt;Constantes!$E$29,1000*((X684-Constantes!$E$29)/(Escenarios!$E$9*10000)),0)</f>
        <v>0</v>
      </c>
      <c r="Z684" s="75">
        <f>W684*1000/Escenarios!$E$9/10000+S684</f>
        <v>1.6968975370404831</v>
      </c>
      <c r="AA684" s="75">
        <f>MAX(0,AB683+Observaciones!$F683-Y684-Constantes!$D$13)</f>
        <v>0</v>
      </c>
      <c r="AB684" s="75">
        <f>AB683+Observaciones!$F683-Y684-Z684-AA684-AC683</f>
        <v>32.659180240744533</v>
      </c>
      <c r="AC684" s="75">
        <f>MAX(0,(AB684-Constantes!$D$14)*(1-EXP(-Constantes!$D$22)))</f>
        <v>0.34637386907916817</v>
      </c>
      <c r="AD684" s="75">
        <f t="shared" si="114"/>
        <v>115.11861844720582</v>
      </c>
      <c r="AE684" s="75">
        <f>MAX(0,(AD684-Constantes!$D$13)*(1-EXP(-Constantes!$D$23)))</f>
        <v>0.27711953998388883</v>
      </c>
      <c r="AF684" s="75">
        <f t="shared" si="115"/>
        <v>0.62349340906305706</v>
      </c>
      <c r="AG684" s="75">
        <f>0.0526*Y684*Observaciones!$F683^1.218</f>
        <v>0</v>
      </c>
      <c r="AH684" s="75">
        <f>AG684*Constantes!$E$35</f>
        <v>0</v>
      </c>
      <c r="AI684" s="75">
        <f t="shared" si="116"/>
        <v>0</v>
      </c>
      <c r="AJ684" s="15"/>
      <c r="AK684" s="74">
        <v>678</v>
      </c>
      <c r="AL684" s="140">
        <f>ETo!$I683*((1-Constantes!$F$19)*ETo!$K683+ETo!$L683)</f>
        <v>2.581329335972264</v>
      </c>
      <c r="AM684" s="75">
        <f>MIN(AL684*Constantes!$F$17,0.8*(AV683+Observaciones!$F683-AS684-AU684-Constantes!$D$14))</f>
        <v>1.6380104878379085</v>
      </c>
      <c r="AN684" s="75">
        <f>IF(Observaciones!$F683&gt;0.05*Constantes!$F$18,((Observaciones!$F683-0.05*Constantes!$F$18)^2)/(Observaciones!$F683+0.95*Constantes!$F$18),0)</f>
        <v>0</v>
      </c>
      <c r="AO684" s="75">
        <f>(AN684*Escenarios!$F$9*10000)/1000</f>
        <v>0</v>
      </c>
      <c r="AP684" s="75">
        <f>(Observaciones!$F683*Constantes!$F$28)/1000</f>
        <v>0.4</v>
      </c>
      <c r="AQ684" s="75">
        <f>(AL684*Constantes!$F$28)/1000</f>
        <v>2.581329335972264</v>
      </c>
      <c r="AR684" s="75">
        <f t="shared" si="117"/>
        <v>0</v>
      </c>
      <c r="AS684" s="75">
        <f>IF(AR684&gt;Constantes!$F$29,1000*((AR684-Constantes!$F$29)/(Escenarios!$F$9*10000)),0)</f>
        <v>0</v>
      </c>
      <c r="AT684" s="75">
        <f>AQ684*1000/Escenarios!$F$9/10000+AM684</f>
        <v>1.6431731465098529</v>
      </c>
      <c r="AU684" s="75">
        <f>MAX(0,AV683+Observaciones!$F683-AS684-Constantes!$D$13)</f>
        <v>0</v>
      </c>
      <c r="AV684" s="75">
        <f>AV683+Observaciones!$F683-AS684-AT684-AU684-AW683</f>
        <v>33.712811884221836</v>
      </c>
      <c r="AW684" s="75">
        <f>MAX(0,(AV684-Constantes!$D$14)*(1-EXP(-Constantes!$D$22)))</f>
        <v>0.36087952727006778</v>
      </c>
      <c r="AX684" s="75">
        <f t="shared" si="118"/>
        <v>115.69301040004592</v>
      </c>
      <c r="AY684" s="75">
        <f>MAX(0,(AX684-Constantes!$D$13)*(1-EXP(-Constantes!$D$23)))</f>
        <v>0.28108715501906167</v>
      </c>
      <c r="AZ684" s="75">
        <f t="shared" si="119"/>
        <v>0.64196668228912945</v>
      </c>
      <c r="BA684" s="75">
        <f>0.0526*AS684*Observaciones!$F683^1.218</f>
        <v>0</v>
      </c>
      <c r="BB684" s="75">
        <f>BA684*Constantes!$F$35</f>
        <v>0</v>
      </c>
      <c r="BC684" s="75">
        <f t="shared" si="120"/>
        <v>0</v>
      </c>
      <c r="BD684" s="15"/>
      <c r="BE684" s="74">
        <v>678</v>
      </c>
      <c r="BF684" s="75">
        <f>0.0526*Observaciones!$F683^2.218</f>
        <v>6.8921513346888582E-3</v>
      </c>
      <c r="BG684" s="75">
        <f>IF(Observaciones!$F683&gt;0.05*$BK$7,((Observaciones!$F683-0.05*$BK$7)^2)/(Observaciones!$F683+0.95*$BK$7),0)</f>
        <v>0</v>
      </c>
      <c r="BH684" s="75">
        <f>0.0526*BG684*Observaciones!$F683^1.218</f>
        <v>0</v>
      </c>
      <c r="BI684" s="28"/>
      <c r="BJ684" s="28"/>
      <c r="BK684" s="103"/>
      <c r="BL684" s="38"/>
    </row>
    <row r="685" spans="2:64" s="2" customFormat="1">
      <c r="B685" s="37"/>
      <c r="C685" s="74">
        <v>679</v>
      </c>
      <c r="D685" s="140">
        <f>ETo!$I684*((1-Constantes!$D$19)*ETo!$K684+ETo!$L684)</f>
        <v>2.6048385958249529</v>
      </c>
      <c r="E685" s="75">
        <f>MIN(D685*Constantes!$D$17,0.8*(H684+Observaciones!$F684-F685-G685-Constantes!$D$14))</f>
        <v>1.6529285433000205</v>
      </c>
      <c r="F685" s="75">
        <f>IF(Observaciones!$F684&gt;0.05*Constantes!$D$18,((Observaciones!$F684-0.05*Constantes!$D$18)^2)/(Observaciones!$F684+0.95*Constantes!$D$18),0)</f>
        <v>0</v>
      </c>
      <c r="G685" s="75">
        <f>MAX(0,H684+Observaciones!$F684-F685-Constantes!$D$13)</f>
        <v>0</v>
      </c>
      <c r="H685" s="75">
        <f>H684+Observaciones!$F684-F685-E685-G685-I684</f>
        <v>29.970080301766302</v>
      </c>
      <c r="I685" s="75">
        <f>MAX(0,(H685-Constantes!$D$14)*(1-EXP(-Constantes!$D$22)))</f>
        <v>0.30935223557236513</v>
      </c>
      <c r="J685" s="75">
        <f t="shared" si="110"/>
        <v>112.34435838975978</v>
      </c>
      <c r="K685" s="75">
        <f>MAX(0,(J685-Constantes!$D$13)*(1-EXP(-Constantes!$D$23)))</f>
        <v>0.25795632597823132</v>
      </c>
      <c r="L685" s="75">
        <f t="shared" si="111"/>
        <v>0.56730856155059639</v>
      </c>
      <c r="M685" s="75">
        <f>0.0526*F685*Observaciones!$F684^1.218</f>
        <v>0</v>
      </c>
      <c r="N685" s="75">
        <f>M685*Constantes!$D$35</f>
        <v>0</v>
      </c>
      <c r="O685" s="75">
        <f t="shared" si="112"/>
        <v>0</v>
      </c>
      <c r="P685" s="15"/>
      <c r="Q685" s="74">
        <v>679</v>
      </c>
      <c r="R685" s="140">
        <f>ETo!$I684*((1-Constantes!$E$19)*ETo!$K684+ETo!$L684)</f>
        <v>2.6048385958249529</v>
      </c>
      <c r="S685" s="75">
        <f>MIN(R685*Constantes!$E$17,0.8*(AB684+Observaciones!$F684-Y685-AA685-Constantes!$D$14))</f>
        <v>1.6529285433000205</v>
      </c>
      <c r="T685" s="75">
        <f>IF(Observaciones!$F684&gt;0.05*Constantes!$E$18,((Observaciones!$F684-0.05*Constantes!$E$18)^2)/(Observaciones!$F684+0.95*Constantes!$E$18),0)</f>
        <v>0</v>
      </c>
      <c r="U685" s="75">
        <f>(T685*Escenarios!$E$9*10000)/1000</f>
        <v>0</v>
      </c>
      <c r="V685" s="75">
        <f>(Observaciones!$F684*Constantes!$E$28)/1000</f>
        <v>0</v>
      </c>
      <c r="W685" s="75">
        <f>(R685*Constantes!$E$28)/1000</f>
        <v>10.419354383299812</v>
      </c>
      <c r="X685" s="75">
        <f t="shared" si="113"/>
        <v>0</v>
      </c>
      <c r="Y685" s="75">
        <f>IF(X685&gt;Constantes!$E$29,1000*((X685-Constantes!$E$29)/(Escenarios!$E$9*10000)),0)</f>
        <v>0</v>
      </c>
      <c r="Z685" s="75">
        <f>W685*1000/Escenarios!$E$9/10000+S685</f>
        <v>1.67376725206662</v>
      </c>
      <c r="AA685" s="75">
        <f>MAX(0,AB684+Observaciones!$F684-Y685-Constantes!$D$13)</f>
        <v>0</v>
      </c>
      <c r="AB685" s="75">
        <f>AB684+Observaciones!$F684-Y685-Z685-AA685-AC684</f>
        <v>30.639039119598742</v>
      </c>
      <c r="AC685" s="75">
        <f>MAX(0,(AB685-Constantes!$D$14)*(1-EXP(-Constantes!$D$22)))</f>
        <v>0.3185619892992374</v>
      </c>
      <c r="AD685" s="75">
        <f t="shared" si="114"/>
        <v>114.84149890722193</v>
      </c>
      <c r="AE685" s="75">
        <f>MAX(0,(AD685-Constantes!$D$13)*(1-EXP(-Constantes!$D$23)))</f>
        <v>0.27520533549696363</v>
      </c>
      <c r="AF685" s="75">
        <f t="shared" si="115"/>
        <v>0.59376732479620098</v>
      </c>
      <c r="AG685" s="75">
        <f>0.0526*Y685*Observaciones!$F684^1.218</f>
        <v>0</v>
      </c>
      <c r="AH685" s="75">
        <f>AG685*Constantes!$E$35</f>
        <v>0</v>
      </c>
      <c r="AI685" s="75">
        <f t="shared" si="116"/>
        <v>0</v>
      </c>
      <c r="AJ685" s="15"/>
      <c r="AK685" s="74">
        <v>679</v>
      </c>
      <c r="AL685" s="140">
        <f>ETo!$I684*((1-Constantes!$F$19)*ETo!$K684+ETo!$L684)</f>
        <v>2.5460228792719204</v>
      </c>
      <c r="AM685" s="75">
        <f>MIN(AL685*Constantes!$F$17,0.8*(AV684+Observaciones!$F684-AS685-AU685-Constantes!$D$14))</f>
        <v>1.6156063933437919</v>
      </c>
      <c r="AN685" s="75">
        <f>IF(Observaciones!$F684&gt;0.05*Constantes!$F$18,((Observaciones!$F684-0.05*Constantes!$F$18)^2)/(Observaciones!$F684+0.95*Constantes!$F$18),0)</f>
        <v>0</v>
      </c>
      <c r="AO685" s="75">
        <f>(AN685*Escenarios!$F$9*10000)/1000</f>
        <v>0</v>
      </c>
      <c r="AP685" s="75">
        <f>(Observaciones!$F684*Constantes!$F$28)/1000</f>
        <v>0</v>
      </c>
      <c r="AQ685" s="75">
        <f>(AL685*Constantes!$F$28)/1000</f>
        <v>2.5460228792719204</v>
      </c>
      <c r="AR685" s="75">
        <f t="shared" si="117"/>
        <v>0</v>
      </c>
      <c r="AS685" s="75">
        <f>IF(AR685&gt;Constantes!$F$29,1000*((AR685-Constantes!$F$29)/(Escenarios!$F$9*10000)),0)</f>
        <v>0</v>
      </c>
      <c r="AT685" s="75">
        <f>AQ685*1000/Escenarios!$F$9/10000+AM685</f>
        <v>1.6206984391023358</v>
      </c>
      <c r="AU685" s="75">
        <f>MAX(0,AV684+Observaciones!$F684-AS685-Constantes!$D$13)</f>
        <v>0</v>
      </c>
      <c r="AV685" s="75">
        <f>AV684+Observaciones!$F684-AS685-AT685-AU685-AW684</f>
        <v>31.731233917849433</v>
      </c>
      <c r="AW685" s="75">
        <f>MAX(0,(AV685-Constantes!$D$14)*(1-EXP(-Constantes!$D$22)))</f>
        <v>0.33359855783757059</v>
      </c>
      <c r="AX685" s="75">
        <f t="shared" si="118"/>
        <v>115.41192324502686</v>
      </c>
      <c r="AY685" s="75">
        <f>MAX(0,(AX685-Constantes!$D$13)*(1-EXP(-Constantes!$D$23)))</f>
        <v>0.27914554421317689</v>
      </c>
      <c r="AZ685" s="75">
        <f t="shared" si="119"/>
        <v>0.61274410205074747</v>
      </c>
      <c r="BA685" s="75">
        <f>0.0526*AS685*Observaciones!$F684^1.218</f>
        <v>0</v>
      </c>
      <c r="BB685" s="75">
        <f>BA685*Constantes!$F$35</f>
        <v>0</v>
      </c>
      <c r="BC685" s="75">
        <f t="shared" si="120"/>
        <v>0</v>
      </c>
      <c r="BD685" s="15"/>
      <c r="BE685" s="74">
        <v>679</v>
      </c>
      <c r="BF685" s="75">
        <f>0.0526*Observaciones!$F684^2.218</f>
        <v>0</v>
      </c>
      <c r="BG685" s="75">
        <f>IF(Observaciones!$F684&gt;0.05*$BK$7,((Observaciones!$F684-0.05*$BK$7)^2)/(Observaciones!$F684+0.95*$BK$7),0)</f>
        <v>0</v>
      </c>
      <c r="BH685" s="75">
        <f>0.0526*BG685*Observaciones!$F684^1.218</f>
        <v>0</v>
      </c>
      <c r="BI685" s="28"/>
      <c r="BJ685" s="28"/>
      <c r="BK685" s="103"/>
      <c r="BL685" s="38"/>
    </row>
    <row r="686" spans="2:64" s="2" customFormat="1">
      <c r="B686" s="37"/>
      <c r="C686" s="74">
        <v>680</v>
      </c>
      <c r="D686" s="140">
        <f>ETo!$I685*((1-Constantes!$D$19)*ETo!$K685+ETo!$L685)</f>
        <v>2.5233699833799137</v>
      </c>
      <c r="E686" s="75">
        <f>MIN(D686*Constantes!$D$17,0.8*(H685+Observaciones!$F685-F686-G686-Constantes!$D$14))</f>
        <v>1.6012317529079827</v>
      </c>
      <c r="F686" s="75">
        <f>IF(Observaciones!$F685&gt;0.05*Constantes!$D$18,((Observaciones!$F685-0.05*Constantes!$D$18)^2)/(Observaciones!$F685+0.95*Constantes!$D$18),0)</f>
        <v>0</v>
      </c>
      <c r="G686" s="75">
        <f>MAX(0,H685+Observaciones!$F685-F686-Constantes!$D$13)</f>
        <v>0</v>
      </c>
      <c r="H686" s="75">
        <f>H685+Observaciones!$F685-F686-E686-G686-I685</f>
        <v>28.059496313285955</v>
      </c>
      <c r="I686" s="75">
        <f>MAX(0,(H686-Constantes!$D$14)*(1-EXP(-Constantes!$D$22)))</f>
        <v>0.28304866121269978</v>
      </c>
      <c r="J686" s="75">
        <f t="shared" si="110"/>
        <v>112.08640206378155</v>
      </c>
      <c r="K686" s="75">
        <f>MAX(0,(J686-Constantes!$D$13)*(1-EXP(-Constantes!$D$23)))</f>
        <v>0.25617449147949128</v>
      </c>
      <c r="L686" s="75">
        <f t="shared" si="111"/>
        <v>0.53922315269219112</v>
      </c>
      <c r="M686" s="75">
        <f>0.0526*F686*Observaciones!$F685^1.218</f>
        <v>0</v>
      </c>
      <c r="N686" s="75">
        <f>M686*Constantes!$D$35</f>
        <v>0</v>
      </c>
      <c r="O686" s="75">
        <f t="shared" si="112"/>
        <v>0</v>
      </c>
      <c r="P686" s="15"/>
      <c r="Q686" s="74">
        <v>680</v>
      </c>
      <c r="R686" s="140">
        <f>ETo!$I685*((1-Constantes!$E$19)*ETo!$K685+ETo!$L685)</f>
        <v>2.5233699833799137</v>
      </c>
      <c r="S686" s="75">
        <f>MIN(R686*Constantes!$E$17,0.8*(AB685+Observaciones!$F685-Y686-AA686-Constantes!$D$14))</f>
        <v>1.6012317529079827</v>
      </c>
      <c r="T686" s="75">
        <f>IF(Observaciones!$F685&gt;0.05*Constantes!$E$18,((Observaciones!$F685-0.05*Constantes!$E$18)^2)/(Observaciones!$F685+0.95*Constantes!$E$18),0)</f>
        <v>0</v>
      </c>
      <c r="U686" s="75">
        <f>(T686*Escenarios!$E$9*10000)/1000</f>
        <v>0</v>
      </c>
      <c r="V686" s="75">
        <f>(Observaciones!$F685*Constantes!$E$28)/1000</f>
        <v>0</v>
      </c>
      <c r="W686" s="75">
        <f>(R686*Constantes!$E$28)/1000</f>
        <v>10.093479933519655</v>
      </c>
      <c r="X686" s="75">
        <f t="shared" si="113"/>
        <v>0</v>
      </c>
      <c r="Y686" s="75">
        <f>IF(X686&gt;Constantes!$E$29,1000*((X686-Constantes!$E$29)/(Escenarios!$E$9*10000)),0)</f>
        <v>0</v>
      </c>
      <c r="Z686" s="75">
        <f>W686*1000/Escenarios!$E$9/10000+S686</f>
        <v>1.6214187127750219</v>
      </c>
      <c r="AA686" s="75">
        <f>MAX(0,AB685+Observaciones!$F685-Y686-Constantes!$D$13)</f>
        <v>0</v>
      </c>
      <c r="AB686" s="75">
        <f>AB685+Observaciones!$F685-Y686-Z686-AA686-AC685</f>
        <v>28.699058417524483</v>
      </c>
      <c r="AC686" s="75">
        <f>MAX(0,(AB686-Constantes!$D$14)*(1-EXP(-Constantes!$D$22)))</f>
        <v>0.29185370169660058</v>
      </c>
      <c r="AD686" s="75">
        <f t="shared" si="114"/>
        <v>114.56629357172497</v>
      </c>
      <c r="AE686" s="75">
        <f>MAX(0,(AD686-Constantes!$D$13)*(1-EXP(-Constantes!$D$23)))</f>
        <v>0.2733043533862663</v>
      </c>
      <c r="AF686" s="75">
        <f t="shared" si="115"/>
        <v>0.56515805508286687</v>
      </c>
      <c r="AG686" s="75">
        <f>0.0526*Y686*Observaciones!$F685^1.218</f>
        <v>0</v>
      </c>
      <c r="AH686" s="75">
        <f>AG686*Constantes!$E$35</f>
        <v>0</v>
      </c>
      <c r="AI686" s="75">
        <f t="shared" si="116"/>
        <v>0</v>
      </c>
      <c r="AJ686" s="15"/>
      <c r="AK686" s="74">
        <v>680</v>
      </c>
      <c r="AL686" s="140">
        <f>ETo!$I685*((1-Constantes!$F$19)*ETo!$K685+ETo!$L685)</f>
        <v>2.4661626619502761</v>
      </c>
      <c r="AM686" s="75">
        <f>MIN(AL686*Constantes!$F$17,0.8*(AV685+Observaciones!$F685-AS686-AU686-Constantes!$D$14))</f>
        <v>1.5649302274974073</v>
      </c>
      <c r="AN686" s="75">
        <f>IF(Observaciones!$F685&gt;0.05*Constantes!$F$18,((Observaciones!$F685-0.05*Constantes!$F$18)^2)/(Observaciones!$F685+0.95*Constantes!$F$18),0)</f>
        <v>0</v>
      </c>
      <c r="AO686" s="75">
        <f>(AN686*Escenarios!$F$9*10000)/1000</f>
        <v>0</v>
      </c>
      <c r="AP686" s="75">
        <f>(Observaciones!$F685*Constantes!$F$28)/1000</f>
        <v>0</v>
      </c>
      <c r="AQ686" s="75">
        <f>(AL686*Constantes!$F$28)/1000</f>
        <v>2.4661626619502761</v>
      </c>
      <c r="AR686" s="75">
        <f t="shared" si="117"/>
        <v>0</v>
      </c>
      <c r="AS686" s="75">
        <f>IF(AR686&gt;Constantes!$F$29,1000*((AR686-Constantes!$F$29)/(Escenarios!$F$9*10000)),0)</f>
        <v>0</v>
      </c>
      <c r="AT686" s="75">
        <f>AQ686*1000/Escenarios!$F$9/10000+AM686</f>
        <v>1.5698625528213079</v>
      </c>
      <c r="AU686" s="75">
        <f>MAX(0,AV685+Observaciones!$F685-AS686-Constantes!$D$13)</f>
        <v>0</v>
      </c>
      <c r="AV686" s="75">
        <f>AV685+Observaciones!$F685-AS686-AT686-AU686-AW685</f>
        <v>29.827772807190552</v>
      </c>
      <c r="AW686" s="75">
        <f>MAX(0,(AV686-Constantes!$D$14)*(1-EXP(-Constantes!$D$22)))</f>
        <v>0.30739304624173108</v>
      </c>
      <c r="AX686" s="75">
        <f t="shared" si="118"/>
        <v>115.13277770081368</v>
      </c>
      <c r="AY686" s="75">
        <f>MAX(0,(AX686-Constantes!$D$13)*(1-EXP(-Constantes!$D$23)))</f>
        <v>0.27721734509279328</v>
      </c>
      <c r="AZ686" s="75">
        <f t="shared" si="119"/>
        <v>0.58461039133452442</v>
      </c>
      <c r="BA686" s="75">
        <f>0.0526*AS686*Observaciones!$F685^1.218</f>
        <v>0</v>
      </c>
      <c r="BB686" s="75">
        <f>BA686*Constantes!$F$35</f>
        <v>0</v>
      </c>
      <c r="BC686" s="75">
        <f t="shared" si="120"/>
        <v>0</v>
      </c>
      <c r="BD686" s="15"/>
      <c r="BE686" s="74">
        <v>680</v>
      </c>
      <c r="BF686" s="75">
        <f>0.0526*Observaciones!$F685^2.218</f>
        <v>0</v>
      </c>
      <c r="BG686" s="75">
        <f>IF(Observaciones!$F685&gt;0.05*$BK$7,((Observaciones!$F685-0.05*$BK$7)^2)/(Observaciones!$F685+0.95*$BK$7),0)</f>
        <v>0</v>
      </c>
      <c r="BH686" s="75">
        <f>0.0526*BG686*Observaciones!$F685^1.218</f>
        <v>0</v>
      </c>
      <c r="BI686" s="28"/>
      <c r="BJ686" s="28"/>
      <c r="BK686" s="103"/>
      <c r="BL686" s="38"/>
    </row>
    <row r="687" spans="2:64" s="2" customFormat="1">
      <c r="B687" s="37"/>
      <c r="C687" s="74">
        <v>681</v>
      </c>
      <c r="D687" s="140">
        <f>ETo!$I686*((1-Constantes!$D$19)*ETo!$K686+ETo!$L686)</f>
        <v>2.5965670338070432</v>
      </c>
      <c r="E687" s="75">
        <f>MIN(D687*Constantes!$D$17,0.8*(H686+Observaciones!$F686-F687-G687-Constantes!$D$14))</f>
        <v>1.6476797340344509</v>
      </c>
      <c r="F687" s="75">
        <f>IF(Observaciones!$F686&gt;0.05*Constantes!$D$18,((Observaciones!$F686-0.05*Constantes!$D$18)^2)/(Observaciones!$F686+0.95*Constantes!$D$18),0)</f>
        <v>0</v>
      </c>
      <c r="G687" s="75">
        <f>MAX(0,H686+Observaciones!$F686-F687-Constantes!$D$13)</f>
        <v>0</v>
      </c>
      <c r="H687" s="75">
        <f>H686+Observaciones!$F686-F687-E687-G687-I686</f>
        <v>26.128767918038804</v>
      </c>
      <c r="I687" s="75">
        <f>MAX(0,(H687-Constantes!$D$14)*(1-EXP(-Constantes!$D$22)))</f>
        <v>0.25646775285226986</v>
      </c>
      <c r="J687" s="75">
        <f t="shared" si="110"/>
        <v>111.83022757230206</v>
      </c>
      <c r="K687" s="75">
        <f>MAX(0,(J687-Constantes!$D$13)*(1-EXP(-Constantes!$D$23)))</f>
        <v>0.25440496501068172</v>
      </c>
      <c r="L687" s="75">
        <f t="shared" si="111"/>
        <v>0.51087271786295152</v>
      </c>
      <c r="M687" s="75">
        <f>0.0526*F687*Observaciones!$F686^1.218</f>
        <v>0</v>
      </c>
      <c r="N687" s="75">
        <f>M687*Constantes!$D$35</f>
        <v>0</v>
      </c>
      <c r="O687" s="75">
        <f t="shared" si="112"/>
        <v>0</v>
      </c>
      <c r="P687" s="15"/>
      <c r="Q687" s="74">
        <v>681</v>
      </c>
      <c r="R687" s="140">
        <f>ETo!$I686*((1-Constantes!$E$19)*ETo!$K686+ETo!$L686)</f>
        <v>2.5965670338070432</v>
      </c>
      <c r="S687" s="75">
        <f>MIN(R687*Constantes!$E$17,0.8*(AB686+Observaciones!$F686-Y687-AA687-Constantes!$D$14))</f>
        <v>1.6476797340344509</v>
      </c>
      <c r="T687" s="75">
        <f>IF(Observaciones!$F686&gt;0.05*Constantes!$E$18,((Observaciones!$F686-0.05*Constantes!$E$18)^2)/(Observaciones!$F686+0.95*Constantes!$E$18),0)</f>
        <v>0</v>
      </c>
      <c r="U687" s="75">
        <f>(T687*Escenarios!$E$9*10000)/1000</f>
        <v>0</v>
      </c>
      <c r="V687" s="75">
        <f>(Observaciones!$F686*Constantes!$E$28)/1000</f>
        <v>0</v>
      </c>
      <c r="W687" s="75">
        <f>(R687*Constantes!$E$28)/1000</f>
        <v>10.386268135228173</v>
      </c>
      <c r="X687" s="75">
        <f t="shared" si="113"/>
        <v>0</v>
      </c>
      <c r="Y687" s="75">
        <f>IF(X687&gt;Constantes!$E$29,1000*((X687-Constantes!$E$29)/(Escenarios!$E$9*10000)),0)</f>
        <v>0</v>
      </c>
      <c r="Z687" s="75">
        <f>W687*1000/Escenarios!$E$9/10000+S687</f>
        <v>1.6684522703049072</v>
      </c>
      <c r="AA687" s="75">
        <f>MAX(0,AB686+Observaciones!$F686-Y687-Constantes!$D$13)</f>
        <v>0</v>
      </c>
      <c r="AB687" s="75">
        <f>AB686+Observaciones!$F686-Y687-Z687-AA687-AC686</f>
        <v>26.738752445522977</v>
      </c>
      <c r="AC687" s="75">
        <f>MAX(0,(AB687-Constantes!$D$14)*(1-EXP(-Constantes!$D$22)))</f>
        <v>0.26486559009662314</v>
      </c>
      <c r="AD687" s="75">
        <f t="shared" si="114"/>
        <v>114.2929892183387</v>
      </c>
      <c r="AE687" s="75">
        <f>MAX(0,(AD687-Constantes!$D$13)*(1-EXP(-Constantes!$D$23)))</f>
        <v>0.27141650231817271</v>
      </c>
      <c r="AF687" s="75">
        <f t="shared" si="115"/>
        <v>0.53628209241479585</v>
      </c>
      <c r="AG687" s="75">
        <f>0.0526*Y687*Observaciones!$F686^1.218</f>
        <v>0</v>
      </c>
      <c r="AH687" s="75">
        <f>AG687*Constantes!$E$35</f>
        <v>0</v>
      </c>
      <c r="AI687" s="75">
        <f t="shared" si="116"/>
        <v>0</v>
      </c>
      <c r="AJ687" s="15"/>
      <c r="AK687" s="74">
        <v>681</v>
      </c>
      <c r="AL687" s="140">
        <f>ETo!$I686*((1-Constantes!$F$19)*ETo!$K686+ETo!$L686)</f>
        <v>2.5379177604586456</v>
      </c>
      <c r="AM687" s="75">
        <f>MIN(AL687*Constantes!$F$17,0.8*(AV686+Observaciones!$F686-AS687-AU687-Constantes!$D$14))</f>
        <v>1.6104632024164258</v>
      </c>
      <c r="AN687" s="75">
        <f>IF(Observaciones!$F686&gt;0.05*Constantes!$F$18,((Observaciones!$F686-0.05*Constantes!$F$18)^2)/(Observaciones!$F686+0.95*Constantes!$F$18),0)</f>
        <v>0</v>
      </c>
      <c r="AO687" s="75">
        <f>(AN687*Escenarios!$F$9*10000)/1000</f>
        <v>0</v>
      </c>
      <c r="AP687" s="75">
        <f>(Observaciones!$F686*Constantes!$F$28)/1000</f>
        <v>0</v>
      </c>
      <c r="AQ687" s="75">
        <f>(AL687*Constantes!$F$28)/1000</f>
        <v>2.5379177604586456</v>
      </c>
      <c r="AR687" s="75">
        <f t="shared" si="117"/>
        <v>0</v>
      </c>
      <c r="AS687" s="75">
        <f>IF(AR687&gt;Constantes!$F$29,1000*((AR687-Constantes!$F$29)/(Escenarios!$F$9*10000)),0)</f>
        <v>0</v>
      </c>
      <c r="AT687" s="75">
        <f>AQ687*1000/Escenarios!$F$9/10000+AM687</f>
        <v>1.6155390379373431</v>
      </c>
      <c r="AU687" s="75">
        <f>MAX(0,AV686+Observaciones!$F686-AS687-Constantes!$D$13)</f>
        <v>0</v>
      </c>
      <c r="AV687" s="75">
        <f>AV686+Observaciones!$F686-AS687-AT687-AU687-AW686</f>
        <v>27.904840723011478</v>
      </c>
      <c r="AW687" s="75">
        <f>MAX(0,(AV687-Constantes!$D$14)*(1-EXP(-Constantes!$D$22)))</f>
        <v>0.28091947199963707</v>
      </c>
      <c r="AX687" s="75">
        <f t="shared" si="118"/>
        <v>114.85556035572088</v>
      </c>
      <c r="AY687" s="75">
        <f>MAX(0,(AX687-Constantes!$D$13)*(1-EXP(-Constantes!$D$23)))</f>
        <v>0.27530246501663203</v>
      </c>
      <c r="AZ687" s="75">
        <f t="shared" si="119"/>
        <v>0.5562219370162691</v>
      </c>
      <c r="BA687" s="75">
        <f>0.0526*AS687*Observaciones!$F686^1.218</f>
        <v>0</v>
      </c>
      <c r="BB687" s="75">
        <f>BA687*Constantes!$F$35</f>
        <v>0</v>
      </c>
      <c r="BC687" s="75">
        <f t="shared" si="120"/>
        <v>0</v>
      </c>
      <c r="BD687" s="15"/>
      <c r="BE687" s="74">
        <v>681</v>
      </c>
      <c r="BF687" s="75">
        <f>0.0526*Observaciones!$F686^2.218</f>
        <v>0</v>
      </c>
      <c r="BG687" s="75">
        <f>IF(Observaciones!$F686&gt;0.05*$BK$7,((Observaciones!$F686-0.05*$BK$7)^2)/(Observaciones!$F686+0.95*$BK$7),0)</f>
        <v>0</v>
      </c>
      <c r="BH687" s="75">
        <f>0.0526*BG687*Observaciones!$F686^1.218</f>
        <v>0</v>
      </c>
      <c r="BI687" s="28"/>
      <c r="BJ687" s="28"/>
      <c r="BK687" s="103"/>
      <c r="BL687" s="38"/>
    </row>
    <row r="688" spans="2:64" s="2" customFormat="1">
      <c r="B688" s="37"/>
      <c r="C688" s="74">
        <v>682</v>
      </c>
      <c r="D688" s="140">
        <f>ETo!$I687*((1-Constantes!$D$19)*ETo!$K687+ETo!$L687)</f>
        <v>2.6751094238789865</v>
      </c>
      <c r="E688" s="75">
        <f>MIN(D688*Constantes!$D$17,0.8*(H687+Observaciones!$F687-F688-G688-Constantes!$D$14))</f>
        <v>1.6975196583264984</v>
      </c>
      <c r="F688" s="75">
        <f>IF(Observaciones!$F687&gt;0.05*Constantes!$D$18,((Observaciones!$F687-0.05*Constantes!$D$18)^2)/(Observaciones!$F687+0.95*Constantes!$D$18),0)</f>
        <v>0</v>
      </c>
      <c r="G688" s="75">
        <f>MAX(0,H687+Observaciones!$F687-F688-Constantes!$D$13)</f>
        <v>0</v>
      </c>
      <c r="H688" s="75">
        <f>H687+Observaciones!$F687-F688-E688-G688-I687</f>
        <v>26.574780506860034</v>
      </c>
      <c r="I688" s="75">
        <f>MAX(0,(H688-Constantes!$D$14)*(1-EXP(-Constantes!$D$22)))</f>
        <v>0.26260813996225363</v>
      </c>
      <c r="J688" s="75">
        <f t="shared" si="110"/>
        <v>111.57582260729139</v>
      </c>
      <c r="K688" s="75">
        <f>MAX(0,(J688-Constantes!$D$13)*(1-EXP(-Constantes!$D$23)))</f>
        <v>0.25264766155402973</v>
      </c>
      <c r="L688" s="75">
        <f t="shared" si="111"/>
        <v>0.51525580151628336</v>
      </c>
      <c r="M688" s="75">
        <f>0.0526*F688*Observaciones!$F687^1.218</f>
        <v>0</v>
      </c>
      <c r="N688" s="75">
        <f>M688*Constantes!$D$35</f>
        <v>0</v>
      </c>
      <c r="O688" s="75">
        <f t="shared" si="112"/>
        <v>0</v>
      </c>
      <c r="P688" s="15"/>
      <c r="Q688" s="74">
        <v>682</v>
      </c>
      <c r="R688" s="140">
        <f>ETo!$I687*((1-Constantes!$E$19)*ETo!$K687+ETo!$L687)</f>
        <v>2.6751094238789865</v>
      </c>
      <c r="S688" s="75">
        <f>MIN(R688*Constantes!$E$17,0.8*(AB687+Observaciones!$F687-Y688-AA688-Constantes!$D$14))</f>
        <v>1.6975196583264984</v>
      </c>
      <c r="T688" s="75">
        <f>IF(Observaciones!$F687&gt;0.05*Constantes!$E$18,((Observaciones!$F687-0.05*Constantes!$E$18)^2)/(Observaciones!$F687+0.95*Constantes!$E$18),0)</f>
        <v>0</v>
      </c>
      <c r="U688" s="75">
        <f>(T688*Escenarios!$E$9*10000)/1000</f>
        <v>0</v>
      </c>
      <c r="V688" s="75">
        <f>(Observaciones!$F687*Constantes!$E$28)/1000</f>
        <v>9.6</v>
      </c>
      <c r="W688" s="75">
        <f>(R688*Constantes!$E$28)/1000</f>
        <v>10.700437695515946</v>
      </c>
      <c r="X688" s="75">
        <f t="shared" si="113"/>
        <v>0</v>
      </c>
      <c r="Y688" s="75">
        <f>IF(X688&gt;Constantes!$E$29,1000*((X688-Constantes!$E$29)/(Escenarios!$E$9*10000)),0)</f>
        <v>0</v>
      </c>
      <c r="Z688" s="75">
        <f>W688*1000/Escenarios!$E$9/10000+S688</f>
        <v>1.7189205337175304</v>
      </c>
      <c r="AA688" s="75">
        <f>MAX(0,AB687+Observaciones!$F687-Y688-Constantes!$D$13)</f>
        <v>0</v>
      </c>
      <c r="AB688" s="75">
        <f>AB687+Observaciones!$F687-Y688-Z688-AA688-AC687</f>
        <v>27.154966321708823</v>
      </c>
      <c r="AC688" s="75">
        <f>MAX(0,(AB688-Constantes!$D$14)*(1-EXP(-Constantes!$D$22)))</f>
        <v>0.2705957295240381</v>
      </c>
      <c r="AD688" s="75">
        <f t="shared" si="114"/>
        <v>114.02157271602053</v>
      </c>
      <c r="AE688" s="75">
        <f>MAX(0,(AD688-Constantes!$D$13)*(1-EXP(-Constantes!$D$23)))</f>
        <v>0.26954169158994618</v>
      </c>
      <c r="AF688" s="75">
        <f t="shared" si="115"/>
        <v>0.54013742111398422</v>
      </c>
      <c r="AG688" s="75">
        <f>0.0526*Y688*Observaciones!$F687^1.218</f>
        <v>0</v>
      </c>
      <c r="AH688" s="75">
        <f>AG688*Constantes!$E$35</f>
        <v>0</v>
      </c>
      <c r="AI688" s="75">
        <f t="shared" si="116"/>
        <v>0</v>
      </c>
      <c r="AJ688" s="15"/>
      <c r="AK688" s="74">
        <v>682</v>
      </c>
      <c r="AL688" s="140">
        <f>ETo!$I687*((1-Constantes!$F$19)*ETo!$K687+ETo!$L687)</f>
        <v>2.6149710152677041</v>
      </c>
      <c r="AM688" s="75">
        <f>MIN(AL688*Constantes!$F$17,0.8*(AV687+Observaciones!$F687-AS688-AU688-Constantes!$D$14))</f>
        <v>1.6593581797989789</v>
      </c>
      <c r="AN688" s="75">
        <f>IF(Observaciones!$F687&gt;0.05*Constantes!$F$18,((Observaciones!$F687-0.05*Constantes!$F$18)^2)/(Observaciones!$F687+0.95*Constantes!$F$18),0)</f>
        <v>0</v>
      </c>
      <c r="AO688" s="75">
        <f>(AN688*Escenarios!$F$9*10000)/1000</f>
        <v>0</v>
      </c>
      <c r="AP688" s="75">
        <f>(Observaciones!$F687*Constantes!$F$28)/1000</f>
        <v>2.4</v>
      </c>
      <c r="AQ688" s="75">
        <f>(AL688*Constantes!$F$28)/1000</f>
        <v>2.6149710152677041</v>
      </c>
      <c r="AR688" s="75">
        <f t="shared" si="117"/>
        <v>0</v>
      </c>
      <c r="AS688" s="75">
        <f>IF(AR688&gt;Constantes!$F$29,1000*((AR688-Constantes!$F$29)/(Escenarios!$F$9*10000)),0)</f>
        <v>0</v>
      </c>
      <c r="AT688" s="75">
        <f>AQ688*1000/Escenarios!$F$9/10000+AM688</f>
        <v>1.6645881218295144</v>
      </c>
      <c r="AU688" s="75">
        <f>MAX(0,AV687+Observaciones!$F687-AS688-Constantes!$D$13)</f>
        <v>0</v>
      </c>
      <c r="AV688" s="75">
        <f>AV687+Observaciones!$F687-AS688-AT688-AU688-AW687</f>
        <v>28.359333129182325</v>
      </c>
      <c r="AW688" s="75">
        <f>MAX(0,(AV688-Constantes!$D$14)*(1-EXP(-Constantes!$D$22)))</f>
        <v>0.28717660326091538</v>
      </c>
      <c r="AX688" s="75">
        <f t="shared" si="118"/>
        <v>114.58025789070425</v>
      </c>
      <c r="AY688" s="75">
        <f>MAX(0,(AX688-Constantes!$D$13)*(1-EXP(-Constantes!$D$23)))</f>
        <v>0.27340081198333432</v>
      </c>
      <c r="AZ688" s="75">
        <f t="shared" si="119"/>
        <v>0.56057741524424975</v>
      </c>
      <c r="BA688" s="75">
        <f>0.0526*AS688*Observaciones!$F687^1.218</f>
        <v>0</v>
      </c>
      <c r="BB688" s="75">
        <f>BA688*Constantes!$F$35</f>
        <v>0</v>
      </c>
      <c r="BC688" s="75">
        <f t="shared" si="120"/>
        <v>0</v>
      </c>
      <c r="BD688" s="15"/>
      <c r="BE688" s="74">
        <v>682</v>
      </c>
      <c r="BF688" s="75">
        <f>0.0526*Observaciones!$F687^2.218</f>
        <v>0.36668595716871932</v>
      </c>
      <c r="BG688" s="75">
        <f>IF(Observaciones!$F687&gt;0.05*$BK$7,((Observaciones!$F687-0.05*$BK$7)^2)/(Observaciones!$F687+0.95*$BK$7),0)</f>
        <v>1.2646160328663239E-2</v>
      </c>
      <c r="BH688" s="75">
        <f>0.0526*BG688*Observaciones!$F687^1.218</f>
        <v>1.9321539185937356E-3</v>
      </c>
      <c r="BI688" s="28"/>
      <c r="BJ688" s="28"/>
      <c r="BK688" s="103"/>
      <c r="BL688" s="38"/>
    </row>
    <row r="689" spans="2:64" s="2" customFormat="1">
      <c r="B689" s="37"/>
      <c r="C689" s="74">
        <v>683</v>
      </c>
      <c r="D689" s="140">
        <f>ETo!$I688*((1-Constantes!$D$19)*ETo!$K688+ETo!$L688)</f>
        <v>2.6681034532435626</v>
      </c>
      <c r="E689" s="75">
        <f>MIN(D689*Constantes!$D$17,0.8*(H688+Observaciones!$F688-F689-G689-Constantes!$D$14))</f>
        <v>1.6930739437799713</v>
      </c>
      <c r="F689" s="75">
        <f>IF(Observaciones!$F688&gt;0.05*Constantes!$D$18,((Observaciones!$F688-0.05*Constantes!$D$18)^2)/(Observaciones!$F688+0.95*Constantes!$D$18),0)</f>
        <v>0</v>
      </c>
      <c r="G689" s="75">
        <f>MAX(0,H688+Observaciones!$F688-F689-Constantes!$D$13)</f>
        <v>0</v>
      </c>
      <c r="H689" s="75">
        <f>H688+Observaciones!$F688-F689-E689-G689-I688</f>
        <v>25.21909842311781</v>
      </c>
      <c r="I689" s="75">
        <f>MAX(0,(H689-Constantes!$D$14)*(1-EXP(-Constantes!$D$22)))</f>
        <v>0.24394406410231587</v>
      </c>
      <c r="J689" s="75">
        <f t="shared" si="110"/>
        <v>111.32317494573735</v>
      </c>
      <c r="K689" s="75">
        <f>MAX(0,(J689-Constantes!$D$13)*(1-EXP(-Constantes!$D$23)))</f>
        <v>0.25090249667902303</v>
      </c>
      <c r="L689" s="75">
        <f t="shared" si="111"/>
        <v>0.49484656078133893</v>
      </c>
      <c r="M689" s="75">
        <f>0.0526*F689*Observaciones!$F688^1.218</f>
        <v>0</v>
      </c>
      <c r="N689" s="75">
        <f>M689*Constantes!$D$35</f>
        <v>0</v>
      </c>
      <c r="O689" s="75">
        <f t="shared" si="112"/>
        <v>0</v>
      </c>
      <c r="P689" s="15"/>
      <c r="Q689" s="74">
        <v>683</v>
      </c>
      <c r="R689" s="140">
        <f>ETo!$I688*((1-Constantes!$E$19)*ETo!$K688+ETo!$L688)</f>
        <v>2.6681034532435626</v>
      </c>
      <c r="S689" s="75">
        <f>MIN(R689*Constantes!$E$17,0.8*(AB688+Observaciones!$F688-Y689-AA689-Constantes!$D$14))</f>
        <v>1.6930739437799713</v>
      </c>
      <c r="T689" s="75">
        <f>IF(Observaciones!$F688&gt;0.05*Constantes!$E$18,((Observaciones!$F688-0.05*Constantes!$E$18)^2)/(Observaciones!$F688+0.95*Constantes!$E$18),0)</f>
        <v>0</v>
      </c>
      <c r="U689" s="75">
        <f>(T689*Escenarios!$E$9*10000)/1000</f>
        <v>0</v>
      </c>
      <c r="V689" s="75">
        <f>(Observaciones!$F688*Constantes!$E$28)/1000</f>
        <v>2.4</v>
      </c>
      <c r="W689" s="75">
        <f>(R689*Constantes!$E$28)/1000</f>
        <v>10.67241381297425</v>
      </c>
      <c r="X689" s="75">
        <f t="shared" si="113"/>
        <v>0</v>
      </c>
      <c r="Y689" s="75">
        <f>IF(X689&gt;Constantes!$E$29,1000*((X689-Constantes!$E$29)/(Escenarios!$E$9*10000)),0)</f>
        <v>0</v>
      </c>
      <c r="Z689" s="75">
        <f>W689*1000/Escenarios!$E$9/10000+S689</f>
        <v>1.7144187714059198</v>
      </c>
      <c r="AA689" s="75">
        <f>MAX(0,AB688+Observaciones!$F688-Y689-Constantes!$D$13)</f>
        <v>0</v>
      </c>
      <c r="AB689" s="75">
        <f>AB688+Observaciones!$F688-Y689-Z689-AA689-AC688</f>
        <v>25.769951820778864</v>
      </c>
      <c r="AC689" s="75">
        <f>MAX(0,(AB689-Constantes!$D$14)*(1-EXP(-Constantes!$D$22)))</f>
        <v>0.2515278256087527</v>
      </c>
      <c r="AD689" s="75">
        <f t="shared" si="114"/>
        <v>113.75203102443058</v>
      </c>
      <c r="AE689" s="75">
        <f>MAX(0,(AD689-Constantes!$D$13)*(1-EXP(-Constantes!$D$23)))</f>
        <v>0.26767983112537952</v>
      </c>
      <c r="AF689" s="75">
        <f t="shared" si="115"/>
        <v>0.51920765673413216</v>
      </c>
      <c r="AG689" s="75">
        <f>0.0526*Y689*Observaciones!$F688^1.218</f>
        <v>0</v>
      </c>
      <c r="AH689" s="75">
        <f>AG689*Constantes!$E$35</f>
        <v>0</v>
      </c>
      <c r="AI689" s="75">
        <f t="shared" si="116"/>
        <v>0</v>
      </c>
      <c r="AJ689" s="15"/>
      <c r="AK689" s="74">
        <v>683</v>
      </c>
      <c r="AL689" s="140">
        <f>ETo!$I688*((1-Constantes!$F$19)*ETo!$K688+ETo!$L688)</f>
        <v>2.6080976203001298</v>
      </c>
      <c r="AM689" s="75">
        <f>MIN(AL689*Constantes!$F$17,0.8*(AV688+Observaciones!$F688-AS689-AU689-Constantes!$D$14))</f>
        <v>1.6549965925783778</v>
      </c>
      <c r="AN689" s="75">
        <f>IF(Observaciones!$F688&gt;0.05*Constantes!$F$18,((Observaciones!$F688-0.05*Constantes!$F$18)^2)/(Observaciones!$F688+0.95*Constantes!$F$18),0)</f>
        <v>0</v>
      </c>
      <c r="AO689" s="75">
        <f>(AN689*Escenarios!$F$9*10000)/1000</f>
        <v>0</v>
      </c>
      <c r="AP689" s="75">
        <f>(Observaciones!$F688*Constantes!$F$28)/1000</f>
        <v>0.6</v>
      </c>
      <c r="AQ689" s="75">
        <f>(AL689*Constantes!$F$28)/1000</f>
        <v>2.6080976203001298</v>
      </c>
      <c r="AR689" s="75">
        <f t="shared" si="117"/>
        <v>0</v>
      </c>
      <c r="AS689" s="75">
        <f>IF(AR689&gt;Constantes!$F$29,1000*((AR689-Constantes!$F$29)/(Escenarios!$F$9*10000)),0)</f>
        <v>0</v>
      </c>
      <c r="AT689" s="75">
        <f>AQ689*1000/Escenarios!$F$9/10000+AM689</f>
        <v>1.6602127878189781</v>
      </c>
      <c r="AU689" s="75">
        <f>MAX(0,AV688+Observaciones!$F688-AS689-Constantes!$D$13)</f>
        <v>0</v>
      </c>
      <c r="AV689" s="75">
        <f>AV688+Observaciones!$F688-AS689-AT689-AU689-AW688</f>
        <v>27.011943738102435</v>
      </c>
      <c r="AW689" s="75">
        <f>MAX(0,(AV689-Constantes!$D$14)*(1-EXP(-Constantes!$D$22)))</f>
        <v>0.26862669535140571</v>
      </c>
      <c r="AX689" s="75">
        <f t="shared" si="118"/>
        <v>114.30685707872091</v>
      </c>
      <c r="AY689" s="75">
        <f>MAX(0,(AX689-Constantes!$D$13)*(1-EXP(-Constantes!$D$23)))</f>
        <v>0.27151229462704135</v>
      </c>
      <c r="AZ689" s="75">
        <f t="shared" si="119"/>
        <v>0.540138989978447</v>
      </c>
      <c r="BA689" s="75">
        <f>0.0526*AS689*Observaciones!$F688^1.218</f>
        <v>0</v>
      </c>
      <c r="BB689" s="75">
        <f>BA689*Constantes!$F$35</f>
        <v>0</v>
      </c>
      <c r="BC689" s="75">
        <f t="shared" si="120"/>
        <v>0</v>
      </c>
      <c r="BD689" s="15"/>
      <c r="BE689" s="74">
        <v>683</v>
      </c>
      <c r="BF689" s="75">
        <f>0.0526*Observaciones!$F688^2.218</f>
        <v>1.6940460723560119E-2</v>
      </c>
      <c r="BG689" s="75">
        <f>IF(Observaciones!$F688&gt;0.05*$BK$7,((Observaciones!$F688-0.05*$BK$7)^2)/(Observaciones!$F688+0.95*$BK$7),0)</f>
        <v>0</v>
      </c>
      <c r="BH689" s="75">
        <f>0.0526*BG689*Observaciones!$F688^1.218</f>
        <v>0</v>
      </c>
      <c r="BI689" s="28"/>
      <c r="BJ689" s="28"/>
      <c r="BK689" s="103"/>
      <c r="BL689" s="38"/>
    </row>
    <row r="690" spans="2:64" s="2" customFormat="1">
      <c r="B690" s="37"/>
      <c r="C690" s="74">
        <v>684</v>
      </c>
      <c r="D690" s="140">
        <f>ETo!$I689*((1-Constantes!$D$19)*ETo!$K689+ETo!$L689)</f>
        <v>2.6503206515158779</v>
      </c>
      <c r="E690" s="75">
        <f>MIN(D690*Constantes!$D$17,0.8*(H689+Observaciones!$F689-F690-G690-Constantes!$D$14))</f>
        <v>1.6817896743428373</v>
      </c>
      <c r="F690" s="75">
        <f>IF(Observaciones!$F689&gt;0.05*Constantes!$D$18,((Observaciones!$F689-0.05*Constantes!$D$18)^2)/(Observaciones!$F689+0.95*Constantes!$D$18),0)</f>
        <v>0.76908521020202159</v>
      </c>
      <c r="G690" s="75">
        <f>MAX(0,H689+Observaciones!$F689-F690-Constantes!$D$13)</f>
        <v>0</v>
      </c>
      <c r="H690" s="75">
        <f>H689+Observaciones!$F689-F690-E690-G690-I689</f>
        <v>36.024279474470639</v>
      </c>
      <c r="I690" s="75">
        <f>MAX(0,(H690-Constantes!$D$14)*(1-EXP(-Constantes!$D$22)))</f>
        <v>0.39270218463904594</v>
      </c>
      <c r="J690" s="75">
        <f t="shared" si="110"/>
        <v>111.07227244905833</v>
      </c>
      <c r="K690" s="75">
        <f>MAX(0,(J690-Constantes!$D$13)*(1-EXP(-Constantes!$D$23)))</f>
        <v>0.24916938653835363</v>
      </c>
      <c r="L690" s="75">
        <f t="shared" si="111"/>
        <v>1.4109567813794213</v>
      </c>
      <c r="M690" s="75">
        <f>0.0526*F690*Observaciones!$F689^1.218</f>
        <v>0.96317839850754083</v>
      </c>
      <c r="N690" s="75">
        <f>M690*Constantes!$D$35</f>
        <v>4.4237816007844924E-3</v>
      </c>
      <c r="O690" s="75">
        <f t="shared" si="112"/>
        <v>313.53062398265553</v>
      </c>
      <c r="P690" s="15"/>
      <c r="Q690" s="74">
        <v>684</v>
      </c>
      <c r="R690" s="140">
        <f>ETo!$I689*((1-Constantes!$E$19)*ETo!$K689+ETo!$L689)</f>
        <v>2.6503206515158779</v>
      </c>
      <c r="S690" s="75">
        <f>MIN(R690*Constantes!$E$17,0.8*(AB689+Observaciones!$F689-Y690-AA690-Constantes!$D$14))</f>
        <v>1.6817896743428373</v>
      </c>
      <c r="T690" s="75">
        <f>IF(Observaciones!$F689&gt;0.05*Constantes!$E$18,((Observaciones!$F689-0.05*Constantes!$E$18)^2)/(Observaciones!$F689+0.95*Constantes!$E$18),0)</f>
        <v>0.76908521020202159</v>
      </c>
      <c r="U690" s="75">
        <f>(T690*Escenarios!$E$9*10000)/1000</f>
        <v>384.54260510101079</v>
      </c>
      <c r="V690" s="75">
        <f>(Observaciones!$F689*Constantes!$E$28)/1000</f>
        <v>54</v>
      </c>
      <c r="W690" s="75">
        <f>(R690*Constantes!$E$28)/1000</f>
        <v>10.601282606063512</v>
      </c>
      <c r="X690" s="75">
        <f t="shared" si="113"/>
        <v>427.94132249494726</v>
      </c>
      <c r="Y690" s="75">
        <f>IF(X690&gt;Constantes!$E$29,1000*((X690-Constantes!$E$29)/(Escenarios!$E$9*10000)),0)</f>
        <v>0</v>
      </c>
      <c r="Z690" s="75">
        <f>W690*1000/Escenarios!$E$9/10000+S690</f>
        <v>1.7029922395549644</v>
      </c>
      <c r="AA690" s="75">
        <f>MAX(0,AB689+Observaciones!$F689-Y690-Constantes!$D$13)</f>
        <v>0</v>
      </c>
      <c r="AB690" s="75">
        <f>AB689+Observaciones!$F689-Y690-Z690-AA690-AC689</f>
        <v>37.315431755615144</v>
      </c>
      <c r="AC690" s="75">
        <f>MAX(0,(AB690-Constantes!$D$14)*(1-EXP(-Constantes!$D$22)))</f>
        <v>0.41047785963763572</v>
      </c>
      <c r="AD690" s="75">
        <f t="shared" si="114"/>
        <v>113.4843511933052</v>
      </c>
      <c r="AE690" s="75">
        <f>MAX(0,(AD690-Constantes!$D$13)*(1-EXP(-Constantes!$D$23)))</f>
        <v>0.26583083147046754</v>
      </c>
      <c r="AF690" s="75">
        <f t="shared" si="115"/>
        <v>0.67630869110810332</v>
      </c>
      <c r="AG690" s="75">
        <f>0.0526*Y690*Observaciones!$F689^1.218</f>
        <v>0</v>
      </c>
      <c r="AH690" s="75">
        <f>AG690*Constantes!$E$35</f>
        <v>0</v>
      </c>
      <c r="AI690" s="75">
        <f t="shared" si="116"/>
        <v>0</v>
      </c>
      <c r="AJ690" s="15"/>
      <c r="AK690" s="74">
        <v>684</v>
      </c>
      <c r="AL690" s="140">
        <f>ETo!$I689*((1-Constantes!$F$19)*ETo!$K689+ETo!$L689)</f>
        <v>2.5906506209263838</v>
      </c>
      <c r="AM690" s="75">
        <f>MIN(AL690*Constantes!$F$17,0.8*(AV689+Observaciones!$F689-AS690-AU690-Constantes!$D$14))</f>
        <v>1.6439254101619221</v>
      </c>
      <c r="AN690" s="75">
        <f>IF(Observaciones!$F689&gt;0.05*Constantes!$F$18,((Observaciones!$F689-0.05*Constantes!$F$18)^2)/(Observaciones!$F689+0.95*Constantes!$F$18),0)</f>
        <v>0.52057884761385997</v>
      </c>
      <c r="AO690" s="75">
        <f>(AN690*Escenarios!$F$9*10000)/1000</f>
        <v>260.28942380693002</v>
      </c>
      <c r="AP690" s="75">
        <f>(Observaciones!$F689*Constantes!$F$28)/1000</f>
        <v>13.5</v>
      </c>
      <c r="AQ690" s="75">
        <f>(AL690*Constantes!$F$28)/1000</f>
        <v>2.5906506209263838</v>
      </c>
      <c r="AR690" s="75">
        <f t="shared" si="117"/>
        <v>271.19877318600362</v>
      </c>
      <c r="AS690" s="75">
        <f>IF(AR690&gt;Constantes!$F$29,1000*((AR690-Constantes!$F$29)/(Escenarios!$F$9*10000)),0)</f>
        <v>0.28504460519553659</v>
      </c>
      <c r="AT690" s="75">
        <f>AQ690*1000/Escenarios!$F$9/10000+AM690</f>
        <v>1.6491067114037747</v>
      </c>
      <c r="AU690" s="75">
        <f>MAX(0,AV689+Observaciones!$F689-AS690-Constantes!$D$13)</f>
        <v>0</v>
      </c>
      <c r="AV690" s="75">
        <f>AV689+Observaciones!$F689-AS690-AT690-AU690-AW689</f>
        <v>38.309165726151711</v>
      </c>
      <c r="AW690" s="75">
        <f>MAX(0,(AV690-Constantes!$D$14)*(1-EXP(-Constantes!$D$22)))</f>
        <v>0.42415888886500014</v>
      </c>
      <c r="AX690" s="75">
        <f t="shared" si="118"/>
        <v>114.03534478409387</v>
      </c>
      <c r="AY690" s="75">
        <f>MAX(0,(AX690-Constantes!$D$13)*(1-EXP(-Constantes!$D$23)))</f>
        <v>0.26963682221300422</v>
      </c>
      <c r="AZ690" s="75">
        <f t="shared" si="119"/>
        <v>0.97884031627354096</v>
      </c>
      <c r="BA690" s="75">
        <f>0.0526*AS690*Observaciones!$F689^1.218</f>
        <v>0.35698099858575266</v>
      </c>
      <c r="BB690" s="75">
        <f>BA690*Constantes!$F$35</f>
        <v>5.5767954278751095E-4</v>
      </c>
      <c r="BC690" s="75">
        <f t="shared" si="120"/>
        <v>56.973495422685993</v>
      </c>
      <c r="BD690" s="15"/>
      <c r="BE690" s="74">
        <v>684</v>
      </c>
      <c r="BF690" s="75">
        <f>0.0526*Observaciones!$F689^2.218</f>
        <v>16.906980146499279</v>
      </c>
      <c r="BG690" s="75">
        <f>IF(Observaciones!$F689&gt;0.05*$BK$7,((Observaciones!$F689-0.05*$BK$7)^2)/(Observaciones!$F689+0.95*$BK$7),0)</f>
        <v>2.9844081425480202</v>
      </c>
      <c r="BH690" s="75">
        <f>0.0526*BG690*Observaciones!$F689^1.218</f>
        <v>3.7375799418600115</v>
      </c>
      <c r="BI690" s="28"/>
      <c r="BJ690" s="28"/>
      <c r="BK690" s="103"/>
      <c r="BL690" s="38"/>
    </row>
    <row r="691" spans="2:64" s="2" customFormat="1">
      <c r="B691" s="37"/>
      <c r="C691" s="74">
        <v>685</v>
      </c>
      <c r="D691" s="140">
        <f>ETo!$I690*((1-Constantes!$D$19)*ETo!$K690+ETo!$L690)</f>
        <v>2.635131922596996</v>
      </c>
      <c r="E691" s="75">
        <f>MIN(D691*Constantes!$D$17,0.8*(H690+Observaciones!$F690-F691-G691-Constantes!$D$14))</f>
        <v>1.6721515019022468</v>
      </c>
      <c r="F691" s="75">
        <f>IF(Observaciones!$F690&gt;0.05*Constantes!$D$18,((Observaciones!$F690-0.05*Constantes!$D$18)^2)/(Observaciones!$F690+0.95*Constantes!$D$18),0)</f>
        <v>0.24043330095954346</v>
      </c>
      <c r="G691" s="75">
        <f>MAX(0,H690+Observaciones!$F690-F691-Constantes!$D$13)</f>
        <v>0</v>
      </c>
      <c r="H691" s="75">
        <f>H690+Observaciones!$F690-F691-E691-G691-I690</f>
        <v>43.218992486969796</v>
      </c>
      <c r="I691" s="75">
        <f>MAX(0,(H691-Constantes!$D$14)*(1-EXP(-Constantes!$D$22)))</f>
        <v>0.49175392476759566</v>
      </c>
      <c r="J691" s="75">
        <f t="shared" si="110"/>
        <v>110.82310306251998</v>
      </c>
      <c r="K691" s="75">
        <f>MAX(0,(J691-Constantes!$D$13)*(1-EXP(-Constantes!$D$23)))</f>
        <v>0.247448247863889</v>
      </c>
      <c r="L691" s="75">
        <f t="shared" si="111"/>
        <v>0.97963547359102809</v>
      </c>
      <c r="M691" s="75">
        <f>0.0526*F691*Observaciones!$F690^1.218</f>
        <v>0.19626719441107576</v>
      </c>
      <c r="N691" s="75">
        <f>M691*Constantes!$D$35</f>
        <v>9.0143550231054355E-4</v>
      </c>
      <c r="O691" s="75">
        <f t="shared" si="112"/>
        <v>92.017441855813104</v>
      </c>
      <c r="P691" s="15"/>
      <c r="Q691" s="74">
        <v>685</v>
      </c>
      <c r="R691" s="140">
        <f>ETo!$I690*((1-Constantes!$E$19)*ETo!$K690+ETo!$L690)</f>
        <v>2.635131922596996</v>
      </c>
      <c r="S691" s="75">
        <f>MIN(R691*Constantes!$E$17,0.8*(AB690+Observaciones!$F690-Y691-AA691-Constantes!$D$14))</f>
        <v>1.6721515019022468</v>
      </c>
      <c r="T691" s="75">
        <f>IF(Observaciones!$F690&gt;0.05*Constantes!$E$18,((Observaciones!$F690-0.05*Constantes!$E$18)^2)/(Observaciones!$F690+0.95*Constantes!$E$18),0)</f>
        <v>0.24043330095954346</v>
      </c>
      <c r="U691" s="75">
        <f>(T691*Escenarios!$E$9*10000)/1000</f>
        <v>120.21665047977173</v>
      </c>
      <c r="V691" s="75">
        <f>(Observaciones!$F690*Constantes!$E$28)/1000</f>
        <v>38</v>
      </c>
      <c r="W691" s="75">
        <f>(R691*Constantes!$E$28)/1000</f>
        <v>10.540527690387984</v>
      </c>
      <c r="X691" s="75">
        <f t="shared" si="113"/>
        <v>147.67612278938373</v>
      </c>
      <c r="Y691" s="75">
        <f>IF(X691&gt;Constantes!$E$29,1000*((X691-Constantes!$E$29)/(Escenarios!$E$9*10000)),0)</f>
        <v>0</v>
      </c>
      <c r="Z691" s="75">
        <f>W691*1000/Escenarios!$E$9/10000+S691</f>
        <v>1.6932325572830227</v>
      </c>
      <c r="AA691" s="75">
        <f>MAX(0,AB690+Observaciones!$F690-Y691-Constantes!$D$13)</f>
        <v>0</v>
      </c>
      <c r="AB691" s="75">
        <f>AB690+Observaciones!$F690-Y691-Z691-AA691-AC690</f>
        <v>44.711721338694481</v>
      </c>
      <c r="AC691" s="75">
        <f>MAX(0,(AB691-Constantes!$D$14)*(1-EXP(-Constantes!$D$22)))</f>
        <v>0.512304763980578</v>
      </c>
      <c r="AD691" s="75">
        <f t="shared" si="114"/>
        <v>113.21852036183473</v>
      </c>
      <c r="AE691" s="75">
        <f>MAX(0,(AD691-Constantes!$D$13)*(1-EXP(-Constantes!$D$23)))</f>
        <v>0.26399460378910877</v>
      </c>
      <c r="AF691" s="75">
        <f t="shared" si="115"/>
        <v>0.77629936776968678</v>
      </c>
      <c r="AG691" s="75">
        <f>0.0526*Y691*Observaciones!$F690^1.218</f>
        <v>0</v>
      </c>
      <c r="AH691" s="75">
        <f>AG691*Constantes!$E$35</f>
        <v>0</v>
      </c>
      <c r="AI691" s="75">
        <f t="shared" si="116"/>
        <v>0</v>
      </c>
      <c r="AJ691" s="15"/>
      <c r="AK691" s="74">
        <v>685</v>
      </c>
      <c r="AL691" s="140">
        <f>ETo!$I690*((1-Constantes!$F$19)*ETo!$K690+ETo!$L690)</f>
        <v>2.5757516992131908</v>
      </c>
      <c r="AM691" s="75">
        <f>MIN(AL691*Constantes!$F$17,0.8*(AV690+Observaciones!$F690-AS691-AU691-Constantes!$D$14))</f>
        <v>1.634471138022527</v>
      </c>
      <c r="AN691" s="75">
        <f>IF(Observaciones!$F690&gt;0.05*Constantes!$F$18,((Observaciones!$F690-0.05*Constantes!$F$18)^2)/(Observaciones!$F690+0.95*Constantes!$F$18),0)</f>
        <v>0.13125941875048988</v>
      </c>
      <c r="AO691" s="75">
        <f>(AN691*Escenarios!$F$9*10000)/1000</f>
        <v>65.629709375244943</v>
      </c>
      <c r="AP691" s="75">
        <f>(Observaciones!$F690*Constantes!$F$28)/1000</f>
        <v>9.5</v>
      </c>
      <c r="AQ691" s="75">
        <f>(AL691*Constantes!$F$28)/1000</f>
        <v>2.5757516992131908</v>
      </c>
      <c r="AR691" s="75">
        <f t="shared" si="117"/>
        <v>72.553957676031757</v>
      </c>
      <c r="AS691" s="75">
        <f>IF(AR691&gt;Constantes!$F$29,1000*((AR691-Constantes!$F$29)/(Escenarios!$F$9*10000)),0)</f>
        <v>0</v>
      </c>
      <c r="AT691" s="75">
        <f>AQ691*1000/Escenarios!$F$9/10000+AM691</f>
        <v>1.6396226414209534</v>
      </c>
      <c r="AU691" s="75">
        <f>MAX(0,AV690+Observaciones!$F690-AS691-Constantes!$D$13)</f>
        <v>0</v>
      </c>
      <c r="AV691" s="75">
        <f>AV690+Observaciones!$F690-AS691-AT691-AU691-AW690</f>
        <v>45.745384195865753</v>
      </c>
      <c r="AW691" s="75">
        <f>MAX(0,(AV691-Constantes!$D$14)*(1-EXP(-Constantes!$D$22)))</f>
        <v>0.52653550598949361</v>
      </c>
      <c r="AX691" s="75">
        <f t="shared" si="118"/>
        <v>113.76570796188086</v>
      </c>
      <c r="AY691" s="75">
        <f>MAX(0,(AX691-Constantes!$D$13)*(1-EXP(-Constantes!$D$23)))</f>
        <v>0.26777430463322477</v>
      </c>
      <c r="AZ691" s="75">
        <f t="shared" si="119"/>
        <v>0.79430981062271844</v>
      </c>
      <c r="BA691" s="75">
        <f>0.0526*AS691*Observaciones!$F690^1.218</f>
        <v>0</v>
      </c>
      <c r="BB691" s="75">
        <f>BA691*Constantes!$F$35</f>
        <v>0</v>
      </c>
      <c r="BC691" s="75">
        <f t="shared" si="120"/>
        <v>0</v>
      </c>
      <c r="BD691" s="15"/>
      <c r="BE691" s="74">
        <v>685</v>
      </c>
      <c r="BF691" s="75">
        <f>0.0526*Observaciones!$F690^2.218</f>
        <v>7.7549089059795255</v>
      </c>
      <c r="BG691" s="75">
        <f>IF(Observaciones!$F690&gt;0.05*$BK$7,((Observaciones!$F690-0.05*$BK$7)^2)/(Observaciones!$F690+0.95*$BK$7),0)</f>
        <v>1.4230702891277449</v>
      </c>
      <c r="BH691" s="75">
        <f>0.0526*BG691*Observaciones!$F690^1.218</f>
        <v>1.1616611009464852</v>
      </c>
      <c r="BI691" s="28"/>
      <c r="BJ691" s="28"/>
      <c r="BK691" s="103"/>
      <c r="BL691" s="38"/>
    </row>
    <row r="692" spans="2:64" s="2" customFormat="1">
      <c r="B692" s="37"/>
      <c r="C692" s="74">
        <v>686</v>
      </c>
      <c r="D692" s="140">
        <f>ETo!$I691*((1-Constantes!$D$19)*ETo!$K691+ETo!$L691)</f>
        <v>2.6733601067480959</v>
      </c>
      <c r="E692" s="75">
        <f>MIN(D692*Constantes!$D$17,0.8*(H691+Observaciones!$F691-F692-G692-Constantes!$D$14))</f>
        <v>1.6964096101946997</v>
      </c>
      <c r="F692" s="75">
        <f>IF(Observaciones!$F691&gt;0.05*Constantes!$D$18,((Observaciones!$F691-0.05*Constantes!$D$18)^2)/(Observaciones!$F691+0.95*Constantes!$D$18),0)</f>
        <v>0</v>
      </c>
      <c r="G692" s="75">
        <f>MAX(0,H691+Observaciones!$F691-F692-Constantes!$D$13)</f>
        <v>0</v>
      </c>
      <c r="H692" s="75">
        <f>H691+Observaciones!$F691-F692-E692-G692-I691</f>
        <v>41.530828952007504</v>
      </c>
      <c r="I692" s="75">
        <f>MAX(0,(H692-Constantes!$D$14)*(1-EXP(-Constantes!$D$22)))</f>
        <v>0.46851247851823447</v>
      </c>
      <c r="J692" s="75">
        <f t="shared" ref="J692:J736" si="121">J691+G692-K691</f>
        <v>110.57565481465609</v>
      </c>
      <c r="K692" s="75">
        <f>MAX(0,(J692-Constantes!$D$13)*(1-EXP(-Constantes!$D$23)))</f>
        <v>0.24573899796267173</v>
      </c>
      <c r="L692" s="75">
        <f t="shared" ref="L692:L736" si="122">F692+I692+K692</f>
        <v>0.71425147648090626</v>
      </c>
      <c r="M692" s="75">
        <f>0.0526*F692*Observaciones!$F691^1.218</f>
        <v>0</v>
      </c>
      <c r="N692" s="75">
        <f>M692*Constantes!$D$35</f>
        <v>0</v>
      </c>
      <c r="O692" s="75">
        <f t="shared" ref="O692:O736" si="123">N692*1000000/(L692/1000*10000)</f>
        <v>0</v>
      </c>
      <c r="P692" s="15"/>
      <c r="Q692" s="74">
        <v>686</v>
      </c>
      <c r="R692" s="140">
        <f>ETo!$I691*((1-Constantes!$E$19)*ETo!$K691+ETo!$L691)</f>
        <v>2.6733601067480959</v>
      </c>
      <c r="S692" s="75">
        <f>MIN(R692*Constantes!$E$17,0.8*(AB691+Observaciones!$F691-Y692-AA692-Constantes!$D$14))</f>
        <v>1.6964096101946997</v>
      </c>
      <c r="T692" s="75">
        <f>IF(Observaciones!$F691&gt;0.05*Constantes!$E$18,((Observaciones!$F691-0.05*Constantes!$E$18)^2)/(Observaciones!$F691+0.95*Constantes!$E$18),0)</f>
        <v>0</v>
      </c>
      <c r="U692" s="75">
        <f>(T692*Escenarios!$E$9*10000)/1000</f>
        <v>0</v>
      </c>
      <c r="V692" s="75">
        <f>(Observaciones!$F691*Constantes!$E$28)/1000</f>
        <v>2</v>
      </c>
      <c r="W692" s="75">
        <f>(R692*Constantes!$E$28)/1000</f>
        <v>10.693440426992384</v>
      </c>
      <c r="X692" s="75">
        <f t="shared" si="113"/>
        <v>0</v>
      </c>
      <c r="Y692" s="75">
        <f>IF(X692&gt;Constantes!$E$29,1000*((X692-Constantes!$E$29)/(Escenarios!$E$9*10000)),0)</f>
        <v>0</v>
      </c>
      <c r="Z692" s="75">
        <f>W692*1000/Escenarios!$E$9/10000+S692</f>
        <v>1.7177964910486845</v>
      </c>
      <c r="AA692" s="75">
        <f>MAX(0,AB691+Observaciones!$F691-Y692-Constantes!$D$13)</f>
        <v>0</v>
      </c>
      <c r="AB692" s="75">
        <f>AB691+Observaciones!$F691-Y692-Z692-AA692-AC691</f>
        <v>42.981620083665213</v>
      </c>
      <c r="AC692" s="75">
        <f>MAX(0,(AB692-Constantes!$D$14)*(1-EXP(-Constantes!$D$22)))</f>
        <v>0.48848594874617995</v>
      </c>
      <c r="AD692" s="75">
        <f t="shared" si="114"/>
        <v>112.95452575804562</v>
      </c>
      <c r="AE692" s="75">
        <f>MAX(0,(AD692-Constantes!$D$13)*(1-EXP(-Constantes!$D$23)))</f>
        <v>0.26217105985883754</v>
      </c>
      <c r="AF692" s="75">
        <f t="shared" si="115"/>
        <v>0.7506570086050175</v>
      </c>
      <c r="AG692" s="75">
        <f>0.0526*Y692*Observaciones!$F691^1.218</f>
        <v>0</v>
      </c>
      <c r="AH692" s="75">
        <f>AG692*Constantes!$E$35</f>
        <v>0</v>
      </c>
      <c r="AI692" s="75">
        <f t="shared" si="116"/>
        <v>0</v>
      </c>
      <c r="AJ692" s="15"/>
      <c r="AK692" s="74">
        <v>686</v>
      </c>
      <c r="AL692" s="140">
        <f>ETo!$I691*((1-Constantes!$F$19)*ETo!$K691+ETo!$L691)</f>
        <v>2.6132614345055729</v>
      </c>
      <c r="AM692" s="75">
        <f>MIN(AL692*Constantes!$F$17,0.8*(AV691+Observaciones!$F691-AS692-AU692-Constantes!$D$14))</f>
        <v>1.6582733468103505</v>
      </c>
      <c r="AN692" s="75">
        <f>IF(Observaciones!$F691&gt;0.05*Constantes!$F$18,((Observaciones!$F691-0.05*Constantes!$F$18)^2)/(Observaciones!$F691+0.95*Constantes!$F$18),0)</f>
        <v>0</v>
      </c>
      <c r="AO692" s="75">
        <f>(AN692*Escenarios!$F$9*10000)/1000</f>
        <v>0</v>
      </c>
      <c r="AP692" s="75">
        <f>(Observaciones!$F691*Constantes!$F$28)/1000</f>
        <v>0.5</v>
      </c>
      <c r="AQ692" s="75">
        <f>(AL692*Constantes!$F$28)/1000</f>
        <v>2.6132614345055729</v>
      </c>
      <c r="AR692" s="75">
        <f t="shared" si="117"/>
        <v>0</v>
      </c>
      <c r="AS692" s="75">
        <f>IF(AR692&gt;Constantes!$F$29,1000*((AR692-Constantes!$F$29)/(Escenarios!$F$9*10000)),0)</f>
        <v>0</v>
      </c>
      <c r="AT692" s="75">
        <f>AQ692*1000/Escenarios!$F$9/10000+AM692</f>
        <v>1.6634998696793617</v>
      </c>
      <c r="AU692" s="75">
        <f>MAX(0,AV691+Observaciones!$F691-AS692-Constantes!$D$13)</f>
        <v>0</v>
      </c>
      <c r="AV692" s="75">
        <f>AV691+Observaciones!$F691-AS692-AT692-AU692-AW691</f>
        <v>44.055348820196897</v>
      </c>
      <c r="AW692" s="75">
        <f>MAX(0,(AV692-Constantes!$D$14)*(1-EXP(-Constantes!$D$22)))</f>
        <v>0.50326828955598368</v>
      </c>
      <c r="AX692" s="75">
        <f t="shared" si="118"/>
        <v>113.49793365724764</v>
      </c>
      <c r="AY692" s="75">
        <f>MAX(0,(AX692-Constantes!$D$13)*(1-EXP(-Constantes!$D$23)))</f>
        <v>0.26592465240212626</v>
      </c>
      <c r="AZ692" s="75">
        <f t="shared" si="119"/>
        <v>0.76919294195810994</v>
      </c>
      <c r="BA692" s="75">
        <f>0.0526*AS692*Observaciones!$F691^1.218</f>
        <v>0</v>
      </c>
      <c r="BB692" s="75">
        <f>BA692*Constantes!$F$35</f>
        <v>0</v>
      </c>
      <c r="BC692" s="75">
        <f t="shared" si="120"/>
        <v>0</v>
      </c>
      <c r="BD692" s="15"/>
      <c r="BE692" s="74">
        <v>686</v>
      </c>
      <c r="BF692" s="75">
        <f>0.0526*Observaciones!$F691^2.218</f>
        <v>1.1305797794095535E-2</v>
      </c>
      <c r="BG692" s="75">
        <f>IF(Observaciones!$F691&gt;0.05*$BK$7,((Observaciones!$F691-0.05*$BK$7)^2)/(Observaciones!$F691+0.95*$BK$7),0)</f>
        <v>0</v>
      </c>
      <c r="BH692" s="75">
        <f>0.0526*BG692*Observaciones!$F691^1.218</f>
        <v>0</v>
      </c>
      <c r="BI692" s="28"/>
      <c r="BJ692" s="28"/>
      <c r="BK692" s="103"/>
      <c r="BL692" s="38"/>
    </row>
    <row r="693" spans="2:64" s="2" customFormat="1">
      <c r="B693" s="37"/>
      <c r="C693" s="74">
        <v>687</v>
      </c>
      <c r="D693" s="140">
        <f>ETo!$I692*((1-Constantes!$D$19)*ETo!$K692+ETo!$L692)</f>
        <v>2.7062102600260993</v>
      </c>
      <c r="E693" s="75">
        <f>MIN(D693*Constantes!$D$17,0.8*(H692+Observaciones!$F692-F693-G693-Constantes!$D$14))</f>
        <v>1.7172550307485963</v>
      </c>
      <c r="F693" s="75">
        <f>IF(Observaciones!$F692&gt;0.05*Constantes!$D$18,((Observaciones!$F692-0.05*Constantes!$D$18)^2)/(Observaciones!$F692+0.95*Constantes!$D$18),0)</f>
        <v>0</v>
      </c>
      <c r="G693" s="75">
        <f>MAX(0,H692+Observaciones!$F692-F693-Constantes!$D$13)</f>
        <v>0</v>
      </c>
      <c r="H693" s="75">
        <f>H692+Observaciones!$F692-F693-E693-G693-I692</f>
        <v>39.945061442740673</v>
      </c>
      <c r="I693" s="75">
        <f>MAX(0,(H693-Constantes!$D$14)*(1-EXP(-Constantes!$D$22)))</f>
        <v>0.44668074861332829</v>
      </c>
      <c r="J693" s="75">
        <f t="shared" si="121"/>
        <v>110.32991581669341</v>
      </c>
      <c r="K693" s="75">
        <f>MAX(0,(J693-Constantes!$D$13)*(1-EXP(-Constantes!$D$23)))</f>
        <v>0.24404155471294633</v>
      </c>
      <c r="L693" s="75">
        <f t="shared" si="122"/>
        <v>0.6907223033262746</v>
      </c>
      <c r="M693" s="75">
        <f>0.0526*F693*Observaciones!$F692^1.218</f>
        <v>0</v>
      </c>
      <c r="N693" s="75">
        <f>M693*Constantes!$D$35</f>
        <v>0</v>
      </c>
      <c r="O693" s="75">
        <f t="shared" si="123"/>
        <v>0</v>
      </c>
      <c r="P693" s="15"/>
      <c r="Q693" s="74">
        <v>687</v>
      </c>
      <c r="R693" s="140">
        <f>ETo!$I692*((1-Constantes!$E$19)*ETo!$K692+ETo!$L692)</f>
        <v>2.7062102600260993</v>
      </c>
      <c r="S693" s="75">
        <f>MIN(R693*Constantes!$E$17,0.8*(AB692+Observaciones!$F692-Y693-AA693-Constantes!$D$14))</f>
        <v>1.7172550307485963</v>
      </c>
      <c r="T693" s="75">
        <f>IF(Observaciones!$F692&gt;0.05*Constantes!$E$18,((Observaciones!$F692-0.05*Constantes!$E$18)^2)/(Observaciones!$F692+0.95*Constantes!$E$18),0)</f>
        <v>0</v>
      </c>
      <c r="U693" s="75">
        <f>(T693*Escenarios!$E$9*10000)/1000</f>
        <v>0</v>
      </c>
      <c r="V693" s="75">
        <f>(Observaciones!$F692*Constantes!$E$28)/1000</f>
        <v>2.4</v>
      </c>
      <c r="W693" s="75">
        <f>(R693*Constantes!$E$28)/1000</f>
        <v>10.824841040104397</v>
      </c>
      <c r="X693" s="75">
        <f t="shared" si="113"/>
        <v>0</v>
      </c>
      <c r="Y693" s="75">
        <f>IF(X693&gt;Constantes!$E$29,1000*((X693-Constantes!$E$29)/(Escenarios!$E$9*10000)),0)</f>
        <v>0</v>
      </c>
      <c r="Z693" s="75">
        <f>W693*1000/Escenarios!$E$9/10000+S693</f>
        <v>1.7389047128288051</v>
      </c>
      <c r="AA693" s="75">
        <f>MAX(0,AB692+Observaciones!$F692-Y693-Constantes!$D$13)</f>
        <v>0</v>
      </c>
      <c r="AB693" s="75">
        <f>AB692+Observaciones!$F692-Y693-Z693-AA693-AC692</f>
        <v>41.354229422090228</v>
      </c>
      <c r="AC693" s="75">
        <f>MAX(0,(AB693-Constantes!$D$14)*(1-EXP(-Constantes!$D$22)))</f>
        <v>0.46608118060352949</v>
      </c>
      <c r="AD693" s="75">
        <f t="shared" si="114"/>
        <v>112.69235469818678</v>
      </c>
      <c r="AE693" s="75">
        <f>MAX(0,(AD693-Constantes!$D$13)*(1-EXP(-Constantes!$D$23)))</f>
        <v>0.26036011206658549</v>
      </c>
      <c r="AF693" s="75">
        <f t="shared" si="115"/>
        <v>0.72644129267011492</v>
      </c>
      <c r="AG693" s="75">
        <f>0.0526*Y693*Observaciones!$F692^1.218</f>
        <v>0</v>
      </c>
      <c r="AH693" s="75">
        <f>AG693*Constantes!$E$35</f>
        <v>0</v>
      </c>
      <c r="AI693" s="75">
        <f t="shared" si="116"/>
        <v>0</v>
      </c>
      <c r="AJ693" s="15"/>
      <c r="AK693" s="74">
        <v>687</v>
      </c>
      <c r="AL693" s="140">
        <f>ETo!$I692*((1-Constantes!$F$19)*ETo!$K692+ETo!$L692)</f>
        <v>2.6455059579389375</v>
      </c>
      <c r="AM693" s="75">
        <f>MIN(AL693*Constantes!$F$17,0.8*(AV692+Observaciones!$F692-AS693-AU693-Constantes!$D$14))</f>
        <v>1.6787344583869144</v>
      </c>
      <c r="AN693" s="75">
        <f>IF(Observaciones!$F692&gt;0.05*Constantes!$F$18,((Observaciones!$F692-0.05*Constantes!$F$18)^2)/(Observaciones!$F692+0.95*Constantes!$F$18),0)</f>
        <v>0</v>
      </c>
      <c r="AO693" s="75">
        <f>(AN693*Escenarios!$F$9*10000)/1000</f>
        <v>0</v>
      </c>
      <c r="AP693" s="75">
        <f>(Observaciones!$F692*Constantes!$F$28)/1000</f>
        <v>0.6</v>
      </c>
      <c r="AQ693" s="75">
        <f>(AL693*Constantes!$F$28)/1000</f>
        <v>2.6455059579389375</v>
      </c>
      <c r="AR693" s="75">
        <f t="shared" si="117"/>
        <v>0</v>
      </c>
      <c r="AS693" s="75">
        <f>IF(AR693&gt;Constantes!$F$29,1000*((AR693-Constantes!$F$29)/(Escenarios!$F$9*10000)),0)</f>
        <v>0</v>
      </c>
      <c r="AT693" s="75">
        <f>AQ693*1000/Escenarios!$F$9/10000+AM693</f>
        <v>1.6840254703027921</v>
      </c>
      <c r="AU693" s="75">
        <f>MAX(0,AV692+Observaciones!$F692-AS693-Constantes!$D$13)</f>
        <v>0</v>
      </c>
      <c r="AV693" s="75">
        <f>AV692+Observaciones!$F692-AS693-AT693-AU693-AW692</f>
        <v>42.468055060338123</v>
      </c>
      <c r="AW693" s="75">
        <f>MAX(0,(AV693-Constantes!$D$14)*(1-EXP(-Constantes!$D$22)))</f>
        <v>0.48141554730816105</v>
      </c>
      <c r="AX693" s="75">
        <f t="shared" si="118"/>
        <v>113.23200900484552</v>
      </c>
      <c r="AY693" s="75">
        <f>MAX(0,(AX693-Constantes!$D$13)*(1-EXP(-Constantes!$D$23)))</f>
        <v>0.26408777665225397</v>
      </c>
      <c r="AZ693" s="75">
        <f t="shared" si="119"/>
        <v>0.74550332396041497</v>
      </c>
      <c r="BA693" s="75">
        <f>0.0526*AS693*Observaciones!$F692^1.218</f>
        <v>0</v>
      </c>
      <c r="BB693" s="75">
        <f>BA693*Constantes!$F$35</f>
        <v>0</v>
      </c>
      <c r="BC693" s="75">
        <f t="shared" si="120"/>
        <v>0</v>
      </c>
      <c r="BD693" s="15"/>
      <c r="BE693" s="74">
        <v>687</v>
      </c>
      <c r="BF693" s="75">
        <f>0.0526*Observaciones!$F692^2.218</f>
        <v>1.6940460723560119E-2</v>
      </c>
      <c r="BG693" s="75">
        <f>IF(Observaciones!$F692&gt;0.05*$BK$7,((Observaciones!$F692-0.05*$BK$7)^2)/(Observaciones!$F692+0.95*$BK$7),0)</f>
        <v>0</v>
      </c>
      <c r="BH693" s="75">
        <f>0.0526*BG693*Observaciones!$F692^1.218</f>
        <v>0</v>
      </c>
      <c r="BI693" s="28"/>
      <c r="BJ693" s="28"/>
      <c r="BK693" s="103"/>
      <c r="BL693" s="38"/>
    </row>
    <row r="694" spans="2:64" s="2" customFormat="1">
      <c r="B694" s="37"/>
      <c r="C694" s="74">
        <v>688</v>
      </c>
      <c r="D694" s="140">
        <f>ETo!$I693*((1-Constantes!$D$19)*ETo!$K693+ETo!$L693)</f>
        <v>2.5704033558374406</v>
      </c>
      <c r="E694" s="75">
        <f>MIN(D694*Constantes!$D$17,0.8*(H693+Observaciones!$F693-F694-G694-Constantes!$D$14))</f>
        <v>1.6310772888069491</v>
      </c>
      <c r="F694" s="75">
        <f>IF(Observaciones!$F693&gt;0.05*Constantes!$D$18,((Observaciones!$F693-0.05*Constantes!$D$18)^2)/(Observaciones!$F693+0.95*Constantes!$D$18),0)</f>
        <v>0</v>
      </c>
      <c r="G694" s="75">
        <f>MAX(0,H693+Observaciones!$F693-F694-Constantes!$D$13)</f>
        <v>0</v>
      </c>
      <c r="H694" s="75">
        <f>H693+Observaciones!$F693-F694-E694-G694-I693</f>
        <v>41.567303405320402</v>
      </c>
      <c r="I694" s="75">
        <f>MAX(0,(H694-Constantes!$D$14)*(1-EXP(-Constantes!$D$22)))</f>
        <v>0.46901463309543634</v>
      </c>
      <c r="J694" s="75">
        <f t="shared" si="121"/>
        <v>110.08587426198046</v>
      </c>
      <c r="K694" s="75">
        <f>MAX(0,(J694-Constantes!$D$13)*(1-EXP(-Constantes!$D$23)))</f>
        <v>0.24235583656021378</v>
      </c>
      <c r="L694" s="75">
        <f t="shared" si="122"/>
        <v>0.7113704696556501</v>
      </c>
      <c r="M694" s="75">
        <f>0.0526*F694*Observaciones!$F693^1.218</f>
        <v>0</v>
      </c>
      <c r="N694" s="75">
        <f>M694*Constantes!$D$35</f>
        <v>0</v>
      </c>
      <c r="O694" s="75">
        <f t="shared" si="123"/>
        <v>0</v>
      </c>
      <c r="P694" s="15"/>
      <c r="Q694" s="74">
        <v>688</v>
      </c>
      <c r="R694" s="140">
        <f>ETo!$I693*((1-Constantes!$E$19)*ETo!$K693+ETo!$L693)</f>
        <v>2.5704033558374406</v>
      </c>
      <c r="S694" s="75">
        <f>MIN(R694*Constantes!$E$17,0.8*(AB693+Observaciones!$F693-Y694-AA694-Constantes!$D$14))</f>
        <v>1.6310772888069491</v>
      </c>
      <c r="T694" s="75">
        <f>IF(Observaciones!$F693&gt;0.05*Constantes!$E$18,((Observaciones!$F693-0.05*Constantes!$E$18)^2)/(Observaciones!$F693+0.95*Constantes!$E$18),0)</f>
        <v>0</v>
      </c>
      <c r="U694" s="75">
        <f>(T694*Escenarios!$E$9*10000)/1000</f>
        <v>0</v>
      </c>
      <c r="V694" s="75">
        <f>(Observaciones!$F693*Constantes!$E$28)/1000</f>
        <v>14.8</v>
      </c>
      <c r="W694" s="75">
        <f>(R694*Constantes!$E$28)/1000</f>
        <v>10.281613423349762</v>
      </c>
      <c r="X694" s="75">
        <f t="shared" si="113"/>
        <v>4.5183865766502382</v>
      </c>
      <c r="Y694" s="75">
        <f>IF(X694&gt;Constantes!$E$29,1000*((X694-Constantes!$E$29)/(Escenarios!$E$9*10000)),0)</f>
        <v>0</v>
      </c>
      <c r="Z694" s="75">
        <f>W694*1000/Escenarios!$E$9/10000+S694</f>
        <v>1.6516405156536487</v>
      </c>
      <c r="AA694" s="75">
        <f>MAX(0,AB693+Observaciones!$F693-Y694-Constantes!$D$13)</f>
        <v>0</v>
      </c>
      <c r="AB694" s="75">
        <f>AB693+Observaciones!$F693-Y694-Z694-AA694-AC693</f>
        <v>42.936507725833053</v>
      </c>
      <c r="AC694" s="75">
        <f>MAX(0,(AB694-Constantes!$D$14)*(1-EXP(-Constantes!$D$22)))</f>
        <v>0.48786487358490332</v>
      </c>
      <c r="AD694" s="75">
        <f t="shared" si="114"/>
        <v>112.4319945861202</v>
      </c>
      <c r="AE694" s="75">
        <f>MAX(0,(AD694-Constantes!$D$13)*(1-EXP(-Constantes!$D$23)))</f>
        <v>0.25856167340447173</v>
      </c>
      <c r="AF694" s="75">
        <f t="shared" si="115"/>
        <v>0.74642654698937505</v>
      </c>
      <c r="AG694" s="75">
        <f>0.0526*Y694*Observaciones!$F693^1.218</f>
        <v>0</v>
      </c>
      <c r="AH694" s="75">
        <f>AG694*Constantes!$E$35</f>
        <v>0</v>
      </c>
      <c r="AI694" s="75">
        <f t="shared" si="116"/>
        <v>0</v>
      </c>
      <c r="AJ694" s="15"/>
      <c r="AK694" s="74">
        <v>688</v>
      </c>
      <c r="AL694" s="140">
        <f>ETo!$I693*((1-Constantes!$F$19)*ETo!$K693+ETo!$L693)</f>
        <v>2.5122827133634069</v>
      </c>
      <c r="AM694" s="75">
        <f>MIN(AL694*Constantes!$F$17,0.8*(AV693+Observaciones!$F693-AS694-AU694-Constantes!$D$14))</f>
        <v>1.5941962056357131</v>
      </c>
      <c r="AN694" s="75">
        <f>IF(Observaciones!$F693&gt;0.05*Constantes!$F$18,((Observaciones!$F693-0.05*Constantes!$F$18)^2)/(Observaciones!$F693+0.95*Constantes!$F$18),0)</f>
        <v>0</v>
      </c>
      <c r="AO694" s="75">
        <f>(AN694*Escenarios!$F$9*10000)/1000</f>
        <v>0</v>
      </c>
      <c r="AP694" s="75">
        <f>(Observaciones!$F693*Constantes!$F$28)/1000</f>
        <v>3.7</v>
      </c>
      <c r="AQ694" s="75">
        <f>(AL694*Constantes!$F$28)/1000</f>
        <v>2.5122827133634069</v>
      </c>
      <c r="AR694" s="75">
        <f t="shared" si="117"/>
        <v>1.1877172866365933</v>
      </c>
      <c r="AS694" s="75">
        <f>IF(AR694&gt;Constantes!$F$29,1000*((AR694-Constantes!$F$29)/(Escenarios!$F$9*10000)),0)</f>
        <v>0</v>
      </c>
      <c r="AT694" s="75">
        <f>AQ694*1000/Escenarios!$F$9/10000+AM694</f>
        <v>1.59922077106244</v>
      </c>
      <c r="AU694" s="75">
        <f>MAX(0,AV693+Observaciones!$F693-AS694-Constantes!$D$13)</f>
        <v>0</v>
      </c>
      <c r="AV694" s="75">
        <f>AV693+Observaciones!$F693-AS694-AT694-AU694-AW693</f>
        <v>44.087418741967525</v>
      </c>
      <c r="AW694" s="75">
        <f>MAX(0,(AV694-Constantes!$D$14)*(1-EXP(-Constantes!$D$22)))</f>
        <v>0.50370980564587486</v>
      </c>
      <c r="AX694" s="75">
        <f t="shared" si="118"/>
        <v>112.96792122819326</v>
      </c>
      <c r="AY694" s="75">
        <f>MAX(0,(AX694-Constantes!$D$13)*(1-EXP(-Constantes!$D$23)))</f>
        <v>0.26226358913000547</v>
      </c>
      <c r="AZ694" s="75">
        <f t="shared" si="119"/>
        <v>0.76597339477588033</v>
      </c>
      <c r="BA694" s="75">
        <f>0.0526*AS694*Observaciones!$F693^1.218</f>
        <v>0</v>
      </c>
      <c r="BB694" s="75">
        <f>BA694*Constantes!$F$35</f>
        <v>0</v>
      </c>
      <c r="BC694" s="75">
        <f t="shared" si="120"/>
        <v>0</v>
      </c>
      <c r="BD694" s="15"/>
      <c r="BE694" s="74">
        <v>688</v>
      </c>
      <c r="BF694" s="75">
        <f>0.0526*Observaciones!$F693^2.218</f>
        <v>0.95776104306195564</v>
      </c>
      <c r="BG694" s="75">
        <f>IF(Observaciones!$F693&gt;0.05*$BK$7,((Observaciones!$F693-0.05*$BK$7)^2)/(Observaciones!$F693+0.95*$BK$7),0)</f>
        <v>0.10582673876477437</v>
      </c>
      <c r="BH694" s="75">
        <f>0.0526*BG694*Observaciones!$F693^1.218</f>
        <v>2.7393710190052805E-2</v>
      </c>
      <c r="BI694" s="28"/>
      <c r="BJ694" s="28"/>
      <c r="BK694" s="103"/>
      <c r="BL694" s="38"/>
    </row>
    <row r="695" spans="2:64" s="2" customFormat="1">
      <c r="B695" s="37"/>
      <c r="C695" s="74">
        <v>689</v>
      </c>
      <c r="D695" s="140">
        <f>ETo!$I694*((1-Constantes!$D$19)*ETo!$K694+ETo!$L694)</f>
        <v>2.5897021762437644</v>
      </c>
      <c r="E695" s="75">
        <f>MIN(D695*Constantes!$D$17,0.8*(H694+Observaciones!$F694-F695-G695-Constantes!$D$14))</f>
        <v>1.6433235643162121</v>
      </c>
      <c r="F695" s="75">
        <f>IF(Observaciones!$F694&gt;0.05*Constantes!$D$18,((Observaciones!$F694-0.05*Constantes!$D$18)^2)/(Observaciones!$F694+0.95*Constantes!$D$18),0)</f>
        <v>0.78579176097970094</v>
      </c>
      <c r="G695" s="75">
        <f>MAX(0,H694+Observaciones!$F694-F695-Constantes!$D$13)</f>
        <v>0</v>
      </c>
      <c r="H695" s="75">
        <f>H694+Observaciones!$F694-F695-E695-G695-I694</f>
        <v>52.269173446929059</v>
      </c>
      <c r="I695" s="75">
        <f>MAX(0,(H695-Constantes!$D$14)*(1-EXP(-Constantes!$D$22)))</f>
        <v>0.61635044043192899</v>
      </c>
      <c r="J695" s="75">
        <f t="shared" si="121"/>
        <v>109.84351842542026</v>
      </c>
      <c r="K695" s="75">
        <f>MAX(0,(J695-Constantes!$D$13)*(1-EXP(-Constantes!$D$23)))</f>
        <v>0.24068176251331316</v>
      </c>
      <c r="L695" s="75">
        <f t="shared" si="122"/>
        <v>1.6428239639249431</v>
      </c>
      <c r="M695" s="75">
        <f>0.0526*F695*Observaciones!$F694^1.218</f>
        <v>0.9929870975020616</v>
      </c>
      <c r="N695" s="75">
        <f>M695*Constantes!$D$35</f>
        <v>4.5606899599831769E-3</v>
      </c>
      <c r="O695" s="75">
        <f t="shared" si="123"/>
        <v>277.61282158844523</v>
      </c>
      <c r="P695" s="15"/>
      <c r="Q695" s="74">
        <v>689</v>
      </c>
      <c r="R695" s="140">
        <f>ETo!$I694*((1-Constantes!$E$19)*ETo!$K694+ETo!$L694)</f>
        <v>2.5897021762437644</v>
      </c>
      <c r="S695" s="75">
        <f>MIN(R695*Constantes!$E$17,0.8*(AB694+Observaciones!$F694-Y695-AA695-Constantes!$D$14))</f>
        <v>1.6433235643162121</v>
      </c>
      <c r="T695" s="75">
        <f>IF(Observaciones!$F694&gt;0.05*Constantes!$E$18,((Observaciones!$F694-0.05*Constantes!$E$18)^2)/(Observaciones!$F694+0.95*Constantes!$E$18),0)</f>
        <v>0.78579176097970094</v>
      </c>
      <c r="U695" s="75">
        <f>(T695*Escenarios!$E$9*10000)/1000</f>
        <v>392.89588048985047</v>
      </c>
      <c r="V695" s="75">
        <f>(Observaciones!$F694*Constantes!$E$28)/1000</f>
        <v>54.4</v>
      </c>
      <c r="W695" s="75">
        <f>(R695*Constantes!$E$28)/1000</f>
        <v>10.358808704975058</v>
      </c>
      <c r="X695" s="75">
        <f t="shared" si="113"/>
        <v>436.9370717848754</v>
      </c>
      <c r="Y695" s="75">
        <f>IF(X695&gt;Constantes!$E$29,1000*((X695-Constantes!$E$29)/(Escenarios!$E$9*10000)),0)</f>
        <v>0</v>
      </c>
      <c r="Z695" s="75">
        <f>W695*1000/Escenarios!$E$9/10000+S695</f>
        <v>1.6640411817261622</v>
      </c>
      <c r="AA695" s="75">
        <f>MAX(0,AB694+Observaciones!$F694-Y695-Constantes!$D$13)</f>
        <v>0</v>
      </c>
      <c r="AB695" s="75">
        <f>AB694+Observaciones!$F694-Y695-Z695-AA695-AC694</f>
        <v>54.384601670521988</v>
      </c>
      <c r="AC695" s="75">
        <f>MAX(0,(AB695-Constantes!$D$14)*(1-EXP(-Constantes!$D$22)))</f>
        <v>0.64547416590922102</v>
      </c>
      <c r="AD695" s="75">
        <f t="shared" si="114"/>
        <v>112.17343291271573</v>
      </c>
      <c r="AE695" s="75">
        <f>MAX(0,(AD695-Constantes!$D$13)*(1-EXP(-Constantes!$D$23)))</f>
        <v>0.2567756574656227</v>
      </c>
      <c r="AF695" s="75">
        <f t="shared" si="115"/>
        <v>0.90224982337484372</v>
      </c>
      <c r="AG695" s="75">
        <f>0.0526*Y695*Observaciones!$F694^1.218</f>
        <v>0</v>
      </c>
      <c r="AH695" s="75">
        <f>AG695*Constantes!$E$35</f>
        <v>0</v>
      </c>
      <c r="AI695" s="75">
        <f t="shared" si="116"/>
        <v>0</v>
      </c>
      <c r="AJ695" s="15"/>
      <c r="AK695" s="74">
        <v>689</v>
      </c>
      <c r="AL695" s="140">
        <f>ETo!$I694*((1-Constantes!$F$19)*ETo!$K694+ETo!$L694)</f>
        <v>2.5312048000952063</v>
      </c>
      <c r="AM695" s="75">
        <f>MIN(AL695*Constantes!$F$17,0.8*(AV694+Observaciones!$F694-AS695-AU695-Constantes!$D$14))</f>
        <v>1.6062034207115035</v>
      </c>
      <c r="AN695" s="75">
        <f>IF(Observaciones!$F694&gt;0.05*Constantes!$F$18,((Observaciones!$F694-0.05*Constantes!$F$18)^2)/(Observaciones!$F694+0.95*Constantes!$F$18),0)</f>
        <v>0.53339609705578439</v>
      </c>
      <c r="AO695" s="75">
        <f>(AN695*Escenarios!$F$9*10000)/1000</f>
        <v>266.69804852789224</v>
      </c>
      <c r="AP695" s="75">
        <f>(Observaciones!$F694*Constantes!$F$28)/1000</f>
        <v>13.6</v>
      </c>
      <c r="AQ695" s="75">
        <f>(AL695*Constantes!$F$28)/1000</f>
        <v>2.5312048000952063</v>
      </c>
      <c r="AR695" s="75">
        <f t="shared" si="117"/>
        <v>277.76684372779704</v>
      </c>
      <c r="AS695" s="75">
        <f>IF(AR695&gt;Constantes!$F$29,1000*((AR695-Constantes!$F$29)/(Escenarios!$F$9*10000)),0)</f>
        <v>0.29818074627912344</v>
      </c>
      <c r="AT695" s="75">
        <f>AQ695*1000/Escenarios!$F$9/10000+AM695</f>
        <v>1.6112658303116938</v>
      </c>
      <c r="AU695" s="75">
        <f>MAX(0,AV694+Observaciones!$F694-AS695-Constantes!$D$13)</f>
        <v>0</v>
      </c>
      <c r="AV695" s="75">
        <f>AV694+Observaciones!$F694-AS695-AT695-AU695-AW694</f>
        <v>55.274262359730834</v>
      </c>
      <c r="AW695" s="75">
        <f>MAX(0,(AV695-Constantes!$D$14)*(1-EXP(-Constantes!$D$22)))</f>
        <v>0.65772238751820089</v>
      </c>
      <c r="AX695" s="75">
        <f t="shared" si="118"/>
        <v>112.70565763906326</v>
      </c>
      <c r="AY695" s="75">
        <f>MAX(0,(AX695-Constantes!$D$13)*(1-EXP(-Constantes!$D$23)))</f>
        <v>0.26045200219139064</v>
      </c>
      <c r="AZ695" s="75">
        <f t="shared" si="119"/>
        <v>1.216355135988715</v>
      </c>
      <c r="BA695" s="75">
        <f>0.0526*AS695*Observaciones!$F694^1.218</f>
        <v>0.37680419734809895</v>
      </c>
      <c r="BB695" s="75">
        <f>BA695*Constantes!$F$35</f>
        <v>5.8864755639654795E-4</v>
      </c>
      <c r="BC695" s="75">
        <f t="shared" si="120"/>
        <v>48.394382444734411</v>
      </c>
      <c r="BD695" s="15"/>
      <c r="BE695" s="74">
        <v>689</v>
      </c>
      <c r="BF695" s="75">
        <f>0.0526*Observaciones!$F694^2.218</f>
        <v>17.186009317775095</v>
      </c>
      <c r="BG695" s="75">
        <f>IF(Observaciones!$F694&gt;0.05*$BK$7,((Observaciones!$F694-0.05*$BK$7)^2)/(Observaciones!$F694+0.95*$BK$7),0)</f>
        <v>3.0288166090580324</v>
      </c>
      <c r="BH695" s="75">
        <f>0.0526*BG695*Observaciones!$F694^1.218</f>
        <v>3.8274463577281841</v>
      </c>
      <c r="BI695" s="28"/>
      <c r="BJ695" s="28"/>
      <c r="BK695" s="103"/>
      <c r="BL695" s="38"/>
    </row>
    <row r="696" spans="2:64" s="2" customFormat="1">
      <c r="B696" s="37"/>
      <c r="C696" s="74">
        <v>690</v>
      </c>
      <c r="D696" s="140">
        <f>ETo!$I695*((1-Constantes!$D$19)*ETo!$K695+ETo!$L695)</f>
        <v>2.6544464479800096</v>
      </c>
      <c r="E696" s="75">
        <f>MIN(D696*Constantes!$D$17,0.8*(H695+Observaciones!$F695-F696-G696-Constantes!$D$14))</f>
        <v>1.6844077431745645</v>
      </c>
      <c r="F696" s="75">
        <f>IF(Observaciones!$F695&gt;0.05*Constantes!$D$18,((Observaciones!$F695-0.05*Constantes!$D$18)^2)/(Observaciones!$F695+0.95*Constantes!$D$18),0)</f>
        <v>5.3165412894078078E-2</v>
      </c>
      <c r="G696" s="75">
        <f>MAX(0,H695+Observaciones!$F695-F696-Constantes!$D$13)</f>
        <v>0</v>
      </c>
      <c r="H696" s="75">
        <f>H695+Observaciones!$F695-F696-E696-G696-I695</f>
        <v>56.815249850428479</v>
      </c>
      <c r="I696" s="75">
        <f>MAX(0,(H696-Constantes!$D$14)*(1-EXP(-Constantes!$D$22)))</f>
        <v>0.67893761767467231</v>
      </c>
      <c r="J696" s="75">
        <f t="shared" si="121"/>
        <v>109.60283666290694</v>
      </c>
      <c r="K696" s="75">
        <f>MAX(0,(J696-Constantes!$D$13)*(1-EXP(-Constantes!$D$23)))</f>
        <v>0.23901925214053019</v>
      </c>
      <c r="L696" s="75">
        <f t="shared" si="122"/>
        <v>0.97112228270928058</v>
      </c>
      <c r="M696" s="75">
        <f>0.0526*F696*Observaciones!$F695^1.218</f>
        <v>2.9399038550425052E-2</v>
      </c>
      <c r="N696" s="75">
        <f>M696*Constantes!$D$35</f>
        <v>1.3502682994307843E-4</v>
      </c>
      <c r="O696" s="75">
        <f t="shared" si="123"/>
        <v>13.90420468639382</v>
      </c>
      <c r="P696" s="15"/>
      <c r="Q696" s="74">
        <v>690</v>
      </c>
      <c r="R696" s="140">
        <f>ETo!$I695*((1-Constantes!$E$19)*ETo!$K695+ETo!$L695)</f>
        <v>2.6544464479800096</v>
      </c>
      <c r="S696" s="75">
        <f>MIN(R696*Constantes!$E$17,0.8*(AB695+Observaciones!$F695-Y696-AA696-Constantes!$D$14))</f>
        <v>1.6844077431745645</v>
      </c>
      <c r="T696" s="75">
        <f>IF(Observaciones!$F695&gt;0.05*Constantes!$E$18,((Observaciones!$F695-0.05*Constantes!$E$18)^2)/(Observaciones!$F695+0.95*Constantes!$E$18),0)</f>
        <v>5.3165412894078078E-2</v>
      </c>
      <c r="U696" s="75">
        <f>(T696*Escenarios!$E$9*10000)/1000</f>
        <v>26.58270644703904</v>
      </c>
      <c r="V696" s="75">
        <f>(Observaciones!$F695*Constantes!$E$28)/1000</f>
        <v>27.6</v>
      </c>
      <c r="W696" s="75">
        <f>(R696*Constantes!$E$28)/1000</f>
        <v>10.617785791920038</v>
      </c>
      <c r="X696" s="75">
        <f t="shared" si="113"/>
        <v>43.564920655118996</v>
      </c>
      <c r="Y696" s="75">
        <f>IF(X696&gt;Constantes!$E$29,1000*((X696-Constantes!$E$29)/(Escenarios!$E$9*10000)),0)</f>
        <v>0</v>
      </c>
      <c r="Z696" s="75">
        <f>W696*1000/Escenarios!$E$9/10000+S696</f>
        <v>1.7056433147584047</v>
      </c>
      <c r="AA696" s="75">
        <f>MAX(0,AB695+Observaciones!$F695-Y696-Constantes!$D$13)</f>
        <v>0</v>
      </c>
      <c r="AB696" s="75">
        <f>AB695+Observaciones!$F695-Y696-Z696-AA696-AC695</f>
        <v>58.933484189854362</v>
      </c>
      <c r="AC696" s="75">
        <f>MAX(0,(AB696-Constantes!$D$14)*(1-EXP(-Constantes!$D$22)))</f>
        <v>0.70809997577786243</v>
      </c>
      <c r="AD696" s="75">
        <f t="shared" si="114"/>
        <v>111.9166572552501</v>
      </c>
      <c r="AE696" s="75">
        <f>MAX(0,(AD696-Constantes!$D$13)*(1-EXP(-Constantes!$D$23)))</f>
        <v>0.25500197844002082</v>
      </c>
      <c r="AF696" s="75">
        <f t="shared" si="115"/>
        <v>0.96310195421788325</v>
      </c>
      <c r="AG696" s="75">
        <f>0.0526*Y696*Observaciones!$F695^1.218</f>
        <v>0</v>
      </c>
      <c r="AH696" s="75">
        <f>AG696*Constantes!$E$35</f>
        <v>0</v>
      </c>
      <c r="AI696" s="75">
        <f t="shared" si="116"/>
        <v>0</v>
      </c>
      <c r="AJ696" s="15"/>
      <c r="AK696" s="74">
        <v>690</v>
      </c>
      <c r="AL696" s="140">
        <f>ETo!$I695*((1-Constantes!$F$19)*ETo!$K695+ETo!$L695)</f>
        <v>2.5947078174493066</v>
      </c>
      <c r="AM696" s="75">
        <f>MIN(AL696*Constantes!$F$17,0.8*(AV695+Observaciones!$F695-AS696-AU696-Constantes!$D$14))</f>
        <v>1.6464999481579674</v>
      </c>
      <c r="AN696" s="75">
        <f>IF(Observaciones!$F695&gt;0.05*Constantes!$F$18,((Observaciones!$F695-0.05*Constantes!$F$18)^2)/(Observaciones!$F695+0.95*Constantes!$F$18),0)</f>
        <v>1.4923486992115782E-2</v>
      </c>
      <c r="AO696" s="75">
        <f>(AN696*Escenarios!$F$9*10000)/1000</f>
        <v>7.461743496057891</v>
      </c>
      <c r="AP696" s="75">
        <f>(Observaciones!$F695*Constantes!$F$28)/1000</f>
        <v>6.9</v>
      </c>
      <c r="AQ696" s="75">
        <f>(AL696*Constantes!$F$28)/1000</f>
        <v>2.5947078174493066</v>
      </c>
      <c r="AR696" s="75">
        <f t="shared" si="117"/>
        <v>11.767035678608584</v>
      </c>
      <c r="AS696" s="75">
        <f>IF(AR696&gt;Constantes!$F$29,1000*((AR696-Constantes!$F$29)/(Escenarios!$F$9*10000)),0)</f>
        <v>0</v>
      </c>
      <c r="AT696" s="75">
        <f>AQ696*1000/Escenarios!$F$9/10000+AM696</f>
        <v>1.651689363792866</v>
      </c>
      <c r="AU696" s="75">
        <f>MAX(0,AV695+Observaciones!$F695-AS696-Constantes!$D$13)</f>
        <v>0</v>
      </c>
      <c r="AV696" s="75">
        <f>AV695+Observaciones!$F695-AS696-AT696-AU696-AW695</f>
        <v>59.864850608419765</v>
      </c>
      <c r="AW696" s="75">
        <f>MAX(0,(AV696-Constantes!$D$14)*(1-EXP(-Constantes!$D$22)))</f>
        <v>0.72092237248721402</v>
      </c>
      <c r="AX696" s="75">
        <f t="shared" si="118"/>
        <v>112.44520563687188</v>
      </c>
      <c r="AY696" s="75">
        <f>MAX(0,(AX696-Constantes!$D$13)*(1-EXP(-Constantes!$D$23)))</f>
        <v>0.25865292879782054</v>
      </c>
      <c r="AZ696" s="75">
        <f t="shared" si="119"/>
        <v>0.97957530128503456</v>
      </c>
      <c r="BA696" s="75">
        <f>0.0526*AS696*Observaciones!$F695^1.218</f>
        <v>0</v>
      </c>
      <c r="BB696" s="75">
        <f>BA696*Constantes!$F$35</f>
        <v>0</v>
      </c>
      <c r="BC696" s="75">
        <f t="shared" si="120"/>
        <v>0</v>
      </c>
      <c r="BD696" s="15"/>
      <c r="BE696" s="74">
        <v>690</v>
      </c>
      <c r="BF696" s="75">
        <f>0.0526*Observaciones!$F695^2.218</f>
        <v>3.8155137890507769</v>
      </c>
      <c r="BG696" s="75">
        <f>IF(Observaciones!$F695&gt;0.05*$BK$7,((Observaciones!$F695-0.05*$BK$7)^2)/(Observaciones!$F695+0.95*$BK$7),0)</f>
        <v>0.67103148649911282</v>
      </c>
      <c r="BH696" s="75">
        <f>0.0526*BG696*Observaciones!$F695^1.218</f>
        <v>0.37106230284414565</v>
      </c>
      <c r="BI696" s="28"/>
      <c r="BJ696" s="28"/>
      <c r="BK696" s="103"/>
      <c r="BL696" s="38"/>
    </row>
    <row r="697" spans="2:64" s="2" customFormat="1">
      <c r="B697" s="37"/>
      <c r="C697" s="74">
        <v>691</v>
      </c>
      <c r="D697" s="140">
        <f>ETo!$I696*((1-Constantes!$D$19)*ETo!$K696+ETo!$L696)</f>
        <v>2.6683130321658828</v>
      </c>
      <c r="E697" s="75">
        <f>MIN(D697*Constantes!$D$17,0.8*(H696+Observaciones!$F696-F697-G697-Constantes!$D$14))</f>
        <v>1.6932069343550238</v>
      </c>
      <c r="F697" s="75">
        <f>IF(Observaciones!$F696&gt;0.05*Constantes!$D$18,((Observaciones!$F696-0.05*Constantes!$D$18)^2)/(Observaciones!$F696+0.95*Constantes!$D$18),0)</f>
        <v>0</v>
      </c>
      <c r="G697" s="75">
        <f>MAX(0,H696+Observaciones!$F696-F697-Constantes!$D$13)</f>
        <v>0</v>
      </c>
      <c r="H697" s="75">
        <f>H696+Observaciones!$F696-F697-E697-G697-I696</f>
        <v>54.443105298398784</v>
      </c>
      <c r="I697" s="75">
        <f>MAX(0,(H697-Constantes!$D$14)*(1-EXP(-Constantes!$D$22)))</f>
        <v>0.64627960264241135</v>
      </c>
      <c r="J697" s="75">
        <f t="shared" si="121"/>
        <v>109.3638174107664</v>
      </c>
      <c r="K697" s="75">
        <f>MAX(0,(J697-Constantes!$D$13)*(1-EXP(-Constantes!$D$23)))</f>
        <v>0.23736822556573317</v>
      </c>
      <c r="L697" s="75">
        <f t="shared" si="122"/>
        <v>0.88364782820814458</v>
      </c>
      <c r="M697" s="75">
        <f>0.0526*F697*Observaciones!$F696^1.218</f>
        <v>0</v>
      </c>
      <c r="N697" s="75">
        <f>M697*Constantes!$D$35</f>
        <v>0</v>
      </c>
      <c r="O697" s="75">
        <f t="shared" si="123"/>
        <v>0</v>
      </c>
      <c r="P697" s="15"/>
      <c r="Q697" s="74">
        <v>691</v>
      </c>
      <c r="R697" s="140">
        <f>ETo!$I696*((1-Constantes!$E$19)*ETo!$K696+ETo!$L696)</f>
        <v>2.6683130321658828</v>
      </c>
      <c r="S697" s="75">
        <f>MIN(R697*Constantes!$E$17,0.8*(AB696+Observaciones!$F696-Y697-AA697-Constantes!$D$14))</f>
        <v>1.6932069343550238</v>
      </c>
      <c r="T697" s="75">
        <f>IF(Observaciones!$F696&gt;0.05*Constantes!$E$18,((Observaciones!$F696-0.05*Constantes!$E$18)^2)/(Observaciones!$F696+0.95*Constantes!$E$18),0)</f>
        <v>0</v>
      </c>
      <c r="U697" s="75">
        <f>(T697*Escenarios!$E$9*10000)/1000</f>
        <v>0</v>
      </c>
      <c r="V697" s="75">
        <f>(Observaciones!$F696*Constantes!$E$28)/1000</f>
        <v>0</v>
      </c>
      <c r="W697" s="75">
        <f>(R697*Constantes!$E$28)/1000</f>
        <v>10.673252128663531</v>
      </c>
      <c r="X697" s="75">
        <f t="shared" si="113"/>
        <v>0</v>
      </c>
      <c r="Y697" s="75">
        <f>IF(X697&gt;Constantes!$E$29,1000*((X697-Constantes!$E$29)/(Escenarios!$E$9*10000)),0)</f>
        <v>0</v>
      </c>
      <c r="Z697" s="75">
        <f>W697*1000/Escenarios!$E$9/10000+S697</f>
        <v>1.7145534386123509</v>
      </c>
      <c r="AA697" s="75">
        <f>MAX(0,AB696+Observaciones!$F696-Y697-Constantes!$D$13)</f>
        <v>0</v>
      </c>
      <c r="AB697" s="75">
        <f>AB696+Observaciones!$F696-Y697-Z697-AA697-AC696</f>
        <v>56.51083077546415</v>
      </c>
      <c r="AC697" s="75">
        <f>MAX(0,(AB697-Constantes!$D$14)*(1-EXP(-Constantes!$D$22)))</f>
        <v>0.67474659031178008</v>
      </c>
      <c r="AD697" s="75">
        <f t="shared" si="114"/>
        <v>111.66165527681008</v>
      </c>
      <c r="AE697" s="75">
        <f>MAX(0,(AD697-Constantes!$D$13)*(1-EXP(-Constantes!$D$23)))</f>
        <v>0.25324055111038152</v>
      </c>
      <c r="AF697" s="75">
        <f t="shared" si="115"/>
        <v>0.92798714142216165</v>
      </c>
      <c r="AG697" s="75">
        <f>0.0526*Y697*Observaciones!$F696^1.218</f>
        <v>0</v>
      </c>
      <c r="AH697" s="75">
        <f>AG697*Constantes!$E$35</f>
        <v>0</v>
      </c>
      <c r="AI697" s="75">
        <f t="shared" si="116"/>
        <v>0</v>
      </c>
      <c r="AJ697" s="15"/>
      <c r="AK697" s="74">
        <v>691</v>
      </c>
      <c r="AL697" s="140">
        <f>ETo!$I696*((1-Constantes!$F$19)*ETo!$K696+ETo!$L696)</f>
        <v>2.6083148098333222</v>
      </c>
      <c r="AM697" s="75">
        <f>MIN(AL697*Constantes!$F$17,0.8*(AV696+Observaciones!$F696-AS697-AU697-Constantes!$D$14))</f>
        <v>1.6551344125489875</v>
      </c>
      <c r="AN697" s="75">
        <f>IF(Observaciones!$F696&gt;0.05*Constantes!$F$18,((Observaciones!$F696-0.05*Constantes!$F$18)^2)/(Observaciones!$F696+0.95*Constantes!$F$18),0)</f>
        <v>0</v>
      </c>
      <c r="AO697" s="75">
        <f>(AN697*Escenarios!$F$9*10000)/1000</f>
        <v>0</v>
      </c>
      <c r="AP697" s="75">
        <f>(Observaciones!$F696*Constantes!$F$28)/1000</f>
        <v>0</v>
      </c>
      <c r="AQ697" s="75">
        <f>(AL697*Constantes!$F$28)/1000</f>
        <v>2.6083148098333222</v>
      </c>
      <c r="AR697" s="75">
        <f t="shared" si="117"/>
        <v>0</v>
      </c>
      <c r="AS697" s="75">
        <f>IF(AR697&gt;Constantes!$F$29,1000*((AR697-Constantes!$F$29)/(Escenarios!$F$9*10000)),0)</f>
        <v>0</v>
      </c>
      <c r="AT697" s="75">
        <f>AQ697*1000/Escenarios!$F$9/10000+AM697</f>
        <v>1.6603510421686543</v>
      </c>
      <c r="AU697" s="75">
        <f>MAX(0,AV696+Observaciones!$F696-AS697-Constantes!$D$13)</f>
        <v>0</v>
      </c>
      <c r="AV697" s="75">
        <f>AV696+Observaciones!$F696-AS697-AT697-AU697-AW696</f>
        <v>57.483577193763892</v>
      </c>
      <c r="AW697" s="75">
        <f>MAX(0,(AV697-Constantes!$D$14)*(1-EXP(-Constantes!$D$22)))</f>
        <v>0.68813867770553905</v>
      </c>
      <c r="AX697" s="75">
        <f t="shared" si="118"/>
        <v>112.18655270807406</v>
      </c>
      <c r="AY697" s="75">
        <f>MAX(0,(AX697-Constantes!$D$13)*(1-EXP(-Constantes!$D$23)))</f>
        <v>0.25686628251192556</v>
      </c>
      <c r="AZ697" s="75">
        <f t="shared" si="119"/>
        <v>0.94500496021746461</v>
      </c>
      <c r="BA697" s="75">
        <f>0.0526*AS697*Observaciones!$F696^1.218</f>
        <v>0</v>
      </c>
      <c r="BB697" s="75">
        <f>BA697*Constantes!$F$35</f>
        <v>0</v>
      </c>
      <c r="BC697" s="75">
        <f t="shared" si="120"/>
        <v>0</v>
      </c>
      <c r="BD697" s="15"/>
      <c r="BE697" s="74">
        <v>691</v>
      </c>
      <c r="BF697" s="75">
        <f>0.0526*Observaciones!$F696^2.218</f>
        <v>0</v>
      </c>
      <c r="BG697" s="75">
        <f>IF(Observaciones!$F696&gt;0.05*$BK$7,((Observaciones!$F696-0.05*$BK$7)^2)/(Observaciones!$F696+0.95*$BK$7),0)</f>
        <v>0</v>
      </c>
      <c r="BH697" s="75">
        <f>0.0526*BG697*Observaciones!$F696^1.218</f>
        <v>0</v>
      </c>
      <c r="BI697" s="28"/>
      <c r="BJ697" s="28"/>
      <c r="BK697" s="103"/>
      <c r="BL697" s="38"/>
    </row>
    <row r="698" spans="2:64" s="2" customFormat="1">
      <c r="B698" s="37"/>
      <c r="C698" s="74">
        <v>692</v>
      </c>
      <c r="D698" s="140">
        <f>ETo!$I697*((1-Constantes!$D$19)*ETo!$K697+ETo!$L697)</f>
        <v>2.6901736536350258</v>
      </c>
      <c r="E698" s="75">
        <f>MIN(D698*Constantes!$D$17,0.8*(H697+Observaciones!$F697-F698-G698-Constantes!$D$14))</f>
        <v>1.7070788284748895</v>
      </c>
      <c r="F698" s="75">
        <f>IF(Observaciones!$F697&gt;0.05*Constantes!$D$18,((Observaciones!$F697-0.05*Constantes!$D$18)^2)/(Observaciones!$F697+0.95*Constantes!$D$18),0)</f>
        <v>0</v>
      </c>
      <c r="G698" s="75">
        <f>MAX(0,H697+Observaciones!$F697-F698-Constantes!$D$13)</f>
        <v>0</v>
      </c>
      <c r="H698" s="75">
        <f>H697+Observaciones!$F697-F698-E698-G698-I697</f>
        <v>52.089746867281484</v>
      </c>
      <c r="I698" s="75">
        <f>MAX(0,(H698-Constantes!$D$14)*(1-EXP(-Constantes!$D$22)))</f>
        <v>0.61388022168817491</v>
      </c>
      <c r="J698" s="75">
        <f t="shared" si="121"/>
        <v>109.12644918520067</v>
      </c>
      <c r="K698" s="75">
        <f>MAX(0,(J698-Constantes!$D$13)*(1-EXP(-Constantes!$D$23)))</f>
        <v>0.2357286034645352</v>
      </c>
      <c r="L698" s="75">
        <f t="shared" si="122"/>
        <v>0.84960882515271008</v>
      </c>
      <c r="M698" s="75">
        <f>0.0526*F698*Observaciones!$F697^1.218</f>
        <v>0</v>
      </c>
      <c r="N698" s="75">
        <f>M698*Constantes!$D$35</f>
        <v>0</v>
      </c>
      <c r="O698" s="75">
        <f t="shared" si="123"/>
        <v>0</v>
      </c>
      <c r="P698" s="15"/>
      <c r="Q698" s="74">
        <v>692</v>
      </c>
      <c r="R698" s="140">
        <f>ETo!$I697*((1-Constantes!$E$19)*ETo!$K697+ETo!$L697)</f>
        <v>2.6901736536350258</v>
      </c>
      <c r="S698" s="75">
        <f>MIN(R698*Constantes!$E$17,0.8*(AB697+Observaciones!$F697-Y698-AA698-Constantes!$D$14))</f>
        <v>1.7070788284748895</v>
      </c>
      <c r="T698" s="75">
        <f>IF(Observaciones!$F697&gt;0.05*Constantes!$E$18,((Observaciones!$F697-0.05*Constantes!$E$18)^2)/(Observaciones!$F697+0.95*Constantes!$E$18),0)</f>
        <v>0</v>
      </c>
      <c r="U698" s="75">
        <f>(T698*Escenarios!$E$9*10000)/1000</f>
        <v>0</v>
      </c>
      <c r="V698" s="75">
        <f>(Observaciones!$F697*Constantes!$E$28)/1000</f>
        <v>0</v>
      </c>
      <c r="W698" s="75">
        <f>(R698*Constantes!$E$28)/1000</f>
        <v>10.760694614540103</v>
      </c>
      <c r="X698" s="75">
        <f t="shared" si="113"/>
        <v>0</v>
      </c>
      <c r="Y698" s="75">
        <f>IF(X698&gt;Constantes!$E$29,1000*((X698-Constantes!$E$29)/(Escenarios!$E$9*10000)),0)</f>
        <v>0</v>
      </c>
      <c r="Z698" s="75">
        <f>W698*1000/Escenarios!$E$9/10000+S698</f>
        <v>1.7286002177039697</v>
      </c>
      <c r="AA698" s="75">
        <f>MAX(0,AB697+Observaciones!$F697-Y698-Constantes!$D$13)</f>
        <v>0</v>
      </c>
      <c r="AB698" s="75">
        <f>AB697+Observaciones!$F697-Y698-Z698-AA698-AC697</f>
        <v>54.107483967448402</v>
      </c>
      <c r="AC698" s="75">
        <f>MAX(0,(AB698-Constantes!$D$14)*(1-EXP(-Constantes!$D$22)))</f>
        <v>0.64165900460088543</v>
      </c>
      <c r="AD698" s="75">
        <f t="shared" si="114"/>
        <v>111.4084147256997</v>
      </c>
      <c r="AE698" s="75">
        <f>MAX(0,(AD698-Constantes!$D$13)*(1-EXP(-Constantes!$D$23)))</f>
        <v>0.25149129084805905</v>
      </c>
      <c r="AF698" s="75">
        <f t="shared" si="115"/>
        <v>0.89315029544894453</v>
      </c>
      <c r="AG698" s="75">
        <f>0.0526*Y698*Observaciones!$F697^1.218</f>
        <v>0</v>
      </c>
      <c r="AH698" s="75">
        <f>AG698*Constantes!$E$35</f>
        <v>0</v>
      </c>
      <c r="AI698" s="75">
        <f t="shared" si="116"/>
        <v>0</v>
      </c>
      <c r="AJ698" s="15"/>
      <c r="AK698" s="74">
        <v>692</v>
      </c>
      <c r="AL698" s="140">
        <f>ETo!$I697*((1-Constantes!$F$19)*ETo!$K697+ETo!$L697)</f>
        <v>2.6297693532987716</v>
      </c>
      <c r="AM698" s="75">
        <f>MIN(AL698*Constantes!$F$17,0.8*(AV697+Observaciones!$F697-AS698-AU698-Constantes!$D$14))</f>
        <v>1.668748625473486</v>
      </c>
      <c r="AN698" s="75">
        <f>IF(Observaciones!$F697&gt;0.05*Constantes!$F$18,((Observaciones!$F697-0.05*Constantes!$F$18)^2)/(Observaciones!$F697+0.95*Constantes!$F$18),0)</f>
        <v>0</v>
      </c>
      <c r="AO698" s="75">
        <f>(AN698*Escenarios!$F$9*10000)/1000</f>
        <v>0</v>
      </c>
      <c r="AP698" s="75">
        <f>(Observaciones!$F697*Constantes!$F$28)/1000</f>
        <v>0</v>
      </c>
      <c r="AQ698" s="75">
        <f>(AL698*Constantes!$F$28)/1000</f>
        <v>2.6297693532987716</v>
      </c>
      <c r="AR698" s="75">
        <f t="shared" si="117"/>
        <v>0</v>
      </c>
      <c r="AS698" s="75">
        <f>IF(AR698&gt;Constantes!$F$29,1000*((AR698-Constantes!$F$29)/(Escenarios!$F$9*10000)),0)</f>
        <v>0</v>
      </c>
      <c r="AT698" s="75">
        <f>AQ698*1000/Escenarios!$F$9/10000+AM698</f>
        <v>1.6740081641800835</v>
      </c>
      <c r="AU698" s="75">
        <f>MAX(0,AV697+Observaciones!$F697-AS698-Constantes!$D$13)</f>
        <v>0</v>
      </c>
      <c r="AV698" s="75">
        <f>AV697+Observaciones!$F697-AS698-AT698-AU698-AW697</f>
        <v>55.121430351878274</v>
      </c>
      <c r="AW698" s="75">
        <f>MAX(0,(AV698-Constantes!$D$14)*(1-EXP(-Constantes!$D$22)))</f>
        <v>0.65561830410322142</v>
      </c>
      <c r="AX698" s="75">
        <f t="shared" si="118"/>
        <v>111.92968642556214</v>
      </c>
      <c r="AY698" s="75">
        <f>MAX(0,(AX698-Constantes!$D$13)*(1-EXP(-Constantes!$D$23)))</f>
        <v>0.25509197749340284</v>
      </c>
      <c r="AZ698" s="75">
        <f t="shared" si="119"/>
        <v>0.91071028159662426</v>
      </c>
      <c r="BA698" s="75">
        <f>0.0526*AS698*Observaciones!$F697^1.218</f>
        <v>0</v>
      </c>
      <c r="BB698" s="75">
        <f>BA698*Constantes!$F$35</f>
        <v>0</v>
      </c>
      <c r="BC698" s="75">
        <f t="shared" si="120"/>
        <v>0</v>
      </c>
      <c r="BD698" s="15"/>
      <c r="BE698" s="74">
        <v>692</v>
      </c>
      <c r="BF698" s="75">
        <f>0.0526*Observaciones!$F697^2.218</f>
        <v>0</v>
      </c>
      <c r="BG698" s="75">
        <f>IF(Observaciones!$F697&gt;0.05*$BK$7,((Observaciones!$F697-0.05*$BK$7)^2)/(Observaciones!$F697+0.95*$BK$7),0)</f>
        <v>0</v>
      </c>
      <c r="BH698" s="75">
        <f>0.0526*BG698*Observaciones!$F697^1.218</f>
        <v>0</v>
      </c>
      <c r="BI698" s="28"/>
      <c r="BJ698" s="28"/>
      <c r="BK698" s="103"/>
      <c r="BL698" s="38"/>
    </row>
    <row r="699" spans="2:64" s="2" customFormat="1">
      <c r="B699" s="37"/>
      <c r="C699" s="74">
        <v>693</v>
      </c>
      <c r="D699" s="140">
        <f>ETo!$I698*((1-Constantes!$D$19)*ETo!$K698+ETo!$L698)</f>
        <v>2.6209270622186938</v>
      </c>
      <c r="E699" s="75">
        <f>MIN(D699*Constantes!$D$17,0.8*(H698+Observaciones!$F698-F699-G699-Constantes!$D$14))</f>
        <v>1.6631376539001017</v>
      </c>
      <c r="F699" s="75">
        <f>IF(Observaciones!$F698&gt;0.05*Constantes!$D$18,((Observaciones!$F698-0.05*Constantes!$D$18)^2)/(Observaciones!$F698+0.95*Constantes!$D$18),0)</f>
        <v>0</v>
      </c>
      <c r="G699" s="75">
        <f>MAX(0,H698+Observaciones!$F698-F699-Constantes!$D$13)</f>
        <v>0</v>
      </c>
      <c r="H699" s="75">
        <f>H698+Observaciones!$F698-F699-E699-G699-I698</f>
        <v>49.812728991693206</v>
      </c>
      <c r="I699" s="75">
        <f>MAX(0,(H699-Constantes!$D$14)*(1-EXP(-Constantes!$D$22)))</f>
        <v>0.58253184372104772</v>
      </c>
      <c r="J699" s="75">
        <f t="shared" si="121"/>
        <v>108.89072058173613</v>
      </c>
      <c r="K699" s="75">
        <f>MAX(0,(J699-Constantes!$D$13)*(1-EXP(-Constantes!$D$23)))</f>
        <v>0.23410030706048277</v>
      </c>
      <c r="L699" s="75">
        <f t="shared" si="122"/>
        <v>0.81663215078153051</v>
      </c>
      <c r="M699" s="75">
        <f>0.0526*F699*Observaciones!$F698^1.218</f>
        <v>0</v>
      </c>
      <c r="N699" s="75">
        <f>M699*Constantes!$D$35</f>
        <v>0</v>
      </c>
      <c r="O699" s="75">
        <f t="shared" si="123"/>
        <v>0</v>
      </c>
      <c r="P699" s="15"/>
      <c r="Q699" s="74">
        <v>693</v>
      </c>
      <c r="R699" s="140">
        <f>ETo!$I698*((1-Constantes!$E$19)*ETo!$K698+ETo!$L698)</f>
        <v>2.6209270622186938</v>
      </c>
      <c r="S699" s="75">
        <f>MIN(R699*Constantes!$E$17,0.8*(AB698+Observaciones!$F698-Y699-AA699-Constantes!$D$14))</f>
        <v>1.6631376539001017</v>
      </c>
      <c r="T699" s="75">
        <f>IF(Observaciones!$F698&gt;0.05*Constantes!$E$18,((Observaciones!$F698-0.05*Constantes!$E$18)^2)/(Observaciones!$F698+0.95*Constantes!$E$18),0)</f>
        <v>0</v>
      </c>
      <c r="U699" s="75">
        <f>(T699*Escenarios!$E$9*10000)/1000</f>
        <v>0</v>
      </c>
      <c r="V699" s="75">
        <f>(Observaciones!$F698*Constantes!$E$28)/1000</f>
        <v>0</v>
      </c>
      <c r="W699" s="75">
        <f>(R699*Constantes!$E$28)/1000</f>
        <v>10.483708248874775</v>
      </c>
      <c r="X699" s="75">
        <f t="shared" si="113"/>
        <v>0</v>
      </c>
      <c r="Y699" s="75">
        <f>IF(X699&gt;Constantes!$E$29,1000*((X699-Constantes!$E$29)/(Escenarios!$E$9*10000)),0)</f>
        <v>0</v>
      </c>
      <c r="Z699" s="75">
        <f>W699*1000/Escenarios!$E$9/10000+S699</f>
        <v>1.6841050703978513</v>
      </c>
      <c r="AA699" s="75">
        <f>MAX(0,AB698+Observaciones!$F698-Y699-Constantes!$D$13)</f>
        <v>0</v>
      </c>
      <c r="AB699" s="75">
        <f>AB698+Observaciones!$F698-Y699-Z699-AA699-AC698</f>
        <v>51.781719892449672</v>
      </c>
      <c r="AC699" s="75">
        <f>MAX(0,(AB699-Constantes!$D$14)*(1-EXP(-Constantes!$D$22)))</f>
        <v>0.60963952330164883</v>
      </c>
      <c r="AD699" s="75">
        <f t="shared" si="114"/>
        <v>111.15692343485163</v>
      </c>
      <c r="AE699" s="75">
        <f>MAX(0,(AD699-Constantes!$D$13)*(1-EXP(-Constantes!$D$23)))</f>
        <v>0.24975411360898028</v>
      </c>
      <c r="AF699" s="75">
        <f t="shared" si="115"/>
        <v>0.85939363691062909</v>
      </c>
      <c r="AG699" s="75">
        <f>0.0526*Y699*Observaciones!$F698^1.218</f>
        <v>0</v>
      </c>
      <c r="AH699" s="75">
        <f>AG699*Constantes!$E$35</f>
        <v>0</v>
      </c>
      <c r="AI699" s="75">
        <f t="shared" si="116"/>
        <v>0</v>
      </c>
      <c r="AJ699" s="15"/>
      <c r="AK699" s="74">
        <v>693</v>
      </c>
      <c r="AL699" s="140">
        <f>ETo!$I698*((1-Constantes!$F$19)*ETo!$K698+ETo!$L698)</f>
        <v>2.5618298187084605</v>
      </c>
      <c r="AM699" s="75">
        <f>MIN(AL699*Constantes!$F$17,0.8*(AV698+Observaciones!$F698-AS699-AU699-Constantes!$D$14))</f>
        <v>1.6256368579640372</v>
      </c>
      <c r="AN699" s="75">
        <f>IF(Observaciones!$F698&gt;0.05*Constantes!$F$18,((Observaciones!$F698-0.05*Constantes!$F$18)^2)/(Observaciones!$F698+0.95*Constantes!$F$18),0)</f>
        <v>0</v>
      </c>
      <c r="AO699" s="75">
        <f>(AN699*Escenarios!$F$9*10000)/1000</f>
        <v>0</v>
      </c>
      <c r="AP699" s="75">
        <f>(Observaciones!$F698*Constantes!$F$28)/1000</f>
        <v>0</v>
      </c>
      <c r="AQ699" s="75">
        <f>(AL699*Constantes!$F$28)/1000</f>
        <v>2.5618298187084605</v>
      </c>
      <c r="AR699" s="75">
        <f t="shared" si="117"/>
        <v>0</v>
      </c>
      <c r="AS699" s="75">
        <f>IF(AR699&gt;Constantes!$F$29,1000*((AR699-Constantes!$F$29)/(Escenarios!$F$9*10000)),0)</f>
        <v>0</v>
      </c>
      <c r="AT699" s="75">
        <f>AQ699*1000/Escenarios!$F$9/10000+AM699</f>
        <v>1.6307605176014541</v>
      </c>
      <c r="AU699" s="75">
        <f>MAX(0,AV698+Observaciones!$F698-AS699-Constantes!$D$13)</f>
        <v>0</v>
      </c>
      <c r="AV699" s="75">
        <f>AV698+Observaciones!$F698-AS699-AT699-AU699-AW698</f>
        <v>52.835051530173601</v>
      </c>
      <c r="AW699" s="75">
        <f>MAX(0,(AV699-Constantes!$D$14)*(1-EXP(-Constantes!$D$22)))</f>
        <v>0.62414105122468799</v>
      </c>
      <c r="AX699" s="75">
        <f t="shared" si="118"/>
        <v>111.67459444806873</v>
      </c>
      <c r="AY699" s="75">
        <f>MAX(0,(AX699-Constantes!$D$13)*(1-EXP(-Constantes!$D$23)))</f>
        <v>0.25332992849489161</v>
      </c>
      <c r="AZ699" s="75">
        <f t="shared" si="119"/>
        <v>0.87747097971957966</v>
      </c>
      <c r="BA699" s="75">
        <f>0.0526*AS699*Observaciones!$F698^1.218</f>
        <v>0</v>
      </c>
      <c r="BB699" s="75">
        <f>BA699*Constantes!$F$35</f>
        <v>0</v>
      </c>
      <c r="BC699" s="75">
        <f t="shared" si="120"/>
        <v>0</v>
      </c>
      <c r="BD699" s="15"/>
      <c r="BE699" s="74">
        <v>693</v>
      </c>
      <c r="BF699" s="75">
        <f>0.0526*Observaciones!$F698^2.218</f>
        <v>0</v>
      </c>
      <c r="BG699" s="75">
        <f>IF(Observaciones!$F698&gt;0.05*$BK$7,((Observaciones!$F698-0.05*$BK$7)^2)/(Observaciones!$F698+0.95*$BK$7),0)</f>
        <v>0</v>
      </c>
      <c r="BH699" s="75">
        <f>0.0526*BG699*Observaciones!$F698^1.218</f>
        <v>0</v>
      </c>
      <c r="BI699" s="28"/>
      <c r="BJ699" s="28"/>
      <c r="BK699" s="103"/>
      <c r="BL699" s="38"/>
    </row>
    <row r="700" spans="2:64" s="2" customFormat="1">
      <c r="B700" s="37"/>
      <c r="C700" s="74">
        <v>694</v>
      </c>
      <c r="D700" s="140">
        <f>ETo!$I699*((1-Constantes!$D$19)*ETo!$K699+ETo!$L699)</f>
        <v>2.6533904340369645</v>
      </c>
      <c r="E700" s="75">
        <f>MIN(D700*Constantes!$D$17,0.8*(H699+Observaciones!$F699-F700-G700-Constantes!$D$14))</f>
        <v>1.683737638089597</v>
      </c>
      <c r="F700" s="75">
        <f>IF(Observaciones!$F699&gt;0.05*Constantes!$D$18,((Observaciones!$F699-0.05*Constantes!$D$18)^2)/(Observaciones!$F699+0.95*Constantes!$D$18),0)</f>
        <v>9.0719990070634957E-2</v>
      </c>
      <c r="G700" s="75">
        <f>MAX(0,H699+Observaciones!$F699-F700-Constantes!$D$13)</f>
        <v>0</v>
      </c>
      <c r="H700" s="75">
        <f>H699+Observaciones!$F699-F700-E700-G700-I699</f>
        <v>55.055739519811929</v>
      </c>
      <c r="I700" s="75">
        <f>MAX(0,(H700-Constantes!$D$14)*(1-EXP(-Constantes!$D$22)))</f>
        <v>0.654713919006087</v>
      </c>
      <c r="J700" s="75">
        <f t="shared" si="121"/>
        <v>108.65662027467565</v>
      </c>
      <c r="K700" s="75">
        <f>MAX(0,(J700-Constantes!$D$13)*(1-EXP(-Constantes!$D$23)))</f>
        <v>0.23248325812127116</v>
      </c>
      <c r="L700" s="75">
        <f t="shared" si="122"/>
        <v>0.97791716719799304</v>
      </c>
      <c r="M700" s="75">
        <f>0.0526*F700*Observaciones!$F699^1.218</f>
        <v>5.6431253014480785E-2</v>
      </c>
      <c r="N700" s="75">
        <f>M700*Constantes!$D$35</f>
        <v>2.5918307468428975E-4</v>
      </c>
      <c r="O700" s="75">
        <f t="shared" si="123"/>
        <v>26.503581630223543</v>
      </c>
      <c r="P700" s="15"/>
      <c r="Q700" s="74">
        <v>694</v>
      </c>
      <c r="R700" s="140">
        <f>ETo!$I699*((1-Constantes!$E$19)*ETo!$K699+ETo!$L699)</f>
        <v>2.6533904340369645</v>
      </c>
      <c r="S700" s="75">
        <f>MIN(R700*Constantes!$E$17,0.8*(AB699+Observaciones!$F699-Y700-AA700-Constantes!$D$14))</f>
        <v>1.683737638089597</v>
      </c>
      <c r="T700" s="75">
        <f>IF(Observaciones!$F699&gt;0.05*Constantes!$E$18,((Observaciones!$F699-0.05*Constantes!$E$18)^2)/(Observaciones!$F699+0.95*Constantes!$E$18),0)</f>
        <v>9.0719990070634957E-2</v>
      </c>
      <c r="U700" s="75">
        <f>(T700*Escenarios!$E$9*10000)/1000</f>
        <v>45.359995035317482</v>
      </c>
      <c r="V700" s="75">
        <f>(Observaciones!$F699*Constantes!$E$28)/1000</f>
        <v>30.4</v>
      </c>
      <c r="W700" s="75">
        <f>(R700*Constantes!$E$28)/1000</f>
        <v>10.613561736147858</v>
      </c>
      <c r="X700" s="75">
        <f t="shared" si="113"/>
        <v>65.146433299169615</v>
      </c>
      <c r="Y700" s="75">
        <f>IF(X700&gt;Constantes!$E$29,1000*((X700-Constantes!$E$29)/(Escenarios!$E$9*10000)),0)</f>
        <v>0</v>
      </c>
      <c r="Z700" s="75">
        <f>W700*1000/Escenarios!$E$9/10000+S700</f>
        <v>1.7049647615618926</v>
      </c>
      <c r="AA700" s="75">
        <f>MAX(0,AB699+Observaciones!$F699-Y700-Constantes!$D$13)</f>
        <v>0</v>
      </c>
      <c r="AB700" s="75">
        <f>AB699+Observaciones!$F699-Y700-Z700-AA700-AC699</f>
        <v>57.067115607586132</v>
      </c>
      <c r="AC700" s="75">
        <f>MAX(0,(AB700-Constantes!$D$14)*(1-EXP(-Constantes!$D$22)))</f>
        <v>0.68240512798146546</v>
      </c>
      <c r="AD700" s="75">
        <f t="shared" si="114"/>
        <v>110.90716932124265</v>
      </c>
      <c r="AE700" s="75">
        <f>MAX(0,(AD700-Constantes!$D$13)*(1-EXP(-Constantes!$D$23)))</f>
        <v>0.24802893592960717</v>
      </c>
      <c r="AF700" s="75">
        <f t="shared" si="115"/>
        <v>0.93043406391107264</v>
      </c>
      <c r="AG700" s="75">
        <f>0.0526*Y700*Observaciones!$F699^1.218</f>
        <v>0</v>
      </c>
      <c r="AH700" s="75">
        <f>AG700*Constantes!$E$35</f>
        <v>0</v>
      </c>
      <c r="AI700" s="75">
        <f t="shared" si="116"/>
        <v>0</v>
      </c>
      <c r="AJ700" s="15"/>
      <c r="AK700" s="74">
        <v>694</v>
      </c>
      <c r="AL700" s="140">
        <f>ETo!$I699*((1-Constantes!$F$19)*ETo!$K699+ETo!$L699)</f>
        <v>2.593675389088911</v>
      </c>
      <c r="AM700" s="75">
        <f>MIN(AL700*Constantes!$F$17,0.8*(AV699+Observaciones!$F699-AS700-AU700-Constantes!$D$14))</f>
        <v>1.6458448095599194</v>
      </c>
      <c r="AN700" s="75">
        <f>IF(Observaciones!$F699&gt;0.05*Constantes!$F$18,((Observaciones!$F699-0.05*Constantes!$F$18)^2)/(Observaciones!$F699+0.95*Constantes!$F$18),0)</f>
        <v>3.5099517617218252E-2</v>
      </c>
      <c r="AO700" s="75">
        <f>(AN700*Escenarios!$F$9*10000)/1000</f>
        <v>17.549758808609127</v>
      </c>
      <c r="AP700" s="75">
        <f>(Observaciones!$F699*Constantes!$F$28)/1000</f>
        <v>7.6</v>
      </c>
      <c r="AQ700" s="75">
        <f>(AL700*Constantes!$F$28)/1000</f>
        <v>2.593675389088911</v>
      </c>
      <c r="AR700" s="75">
        <f t="shared" si="117"/>
        <v>22.556083419520217</v>
      </c>
      <c r="AS700" s="75">
        <f>IF(AR700&gt;Constantes!$F$29,1000*((AR700-Constantes!$F$29)/(Escenarios!$F$9*10000)),0)</f>
        <v>0</v>
      </c>
      <c r="AT700" s="75">
        <f>AQ700*1000/Escenarios!$F$9/10000+AM700</f>
        <v>1.6510321603380973</v>
      </c>
      <c r="AU700" s="75">
        <f>MAX(0,AV699+Observaciones!$F699-AS700-Constantes!$D$13)</f>
        <v>0</v>
      </c>
      <c r="AV700" s="75">
        <f>AV699+Observaciones!$F699-AS700-AT700-AU700-AW699</f>
        <v>58.159878318610815</v>
      </c>
      <c r="AW700" s="75">
        <f>MAX(0,(AV700-Constantes!$D$14)*(1-EXP(-Constantes!$D$22)))</f>
        <v>0.6974495151427802</v>
      </c>
      <c r="AX700" s="75">
        <f t="shared" si="118"/>
        <v>111.42126451957384</v>
      </c>
      <c r="AY700" s="75">
        <f>MAX(0,(AX700-Constantes!$D$13)*(1-EXP(-Constantes!$D$23)))</f>
        <v>0.25158005085787777</v>
      </c>
      <c r="AZ700" s="75">
        <f t="shared" si="119"/>
        <v>0.94902956600065802</v>
      </c>
      <c r="BA700" s="75">
        <f>0.0526*AS700*Observaciones!$F699^1.218</f>
        <v>0</v>
      </c>
      <c r="BB700" s="75">
        <f>BA700*Constantes!$F$35</f>
        <v>0</v>
      </c>
      <c r="BC700" s="75">
        <f t="shared" si="120"/>
        <v>0</v>
      </c>
      <c r="BD700" s="15"/>
      <c r="BE700" s="74">
        <v>694</v>
      </c>
      <c r="BF700" s="75">
        <f>0.0526*Observaciones!$F699^2.218</f>
        <v>4.72748644015644</v>
      </c>
      <c r="BG700" s="75">
        <f>IF(Observaciones!$F699&gt;0.05*$BK$7,((Observaciones!$F699-0.05*$BK$7)^2)/(Observaciones!$F699+0.95*$BK$7),0)</f>
        <v>0.85016527070729775</v>
      </c>
      <c r="BH700" s="75">
        <f>0.0526*BG700*Observaciones!$F699^1.218</f>
        <v>0.52883484067903708</v>
      </c>
      <c r="BI700" s="28"/>
      <c r="BJ700" s="28"/>
      <c r="BK700" s="103"/>
      <c r="BL700" s="38"/>
    </row>
    <row r="701" spans="2:64" s="2" customFormat="1">
      <c r="B701" s="37"/>
      <c r="C701" s="74">
        <v>695</v>
      </c>
      <c r="D701" s="140">
        <f>ETo!$I700*((1-Constantes!$D$19)*ETo!$K700+ETo!$L700)</f>
        <v>2.6938754468594586</v>
      </c>
      <c r="E701" s="75">
        <f>MIN(D701*Constantes!$D$17,0.8*(H700+Observaciones!$F700-F701-G701-Constantes!$D$14))</f>
        <v>1.7094278414585986</v>
      </c>
      <c r="F701" s="75">
        <f>IF(Observaciones!$F700&gt;0.05*Constantes!$D$18,((Observaciones!$F700-0.05*Constantes!$D$18)^2)/(Observaciones!$F700+0.95*Constantes!$D$18),0)</f>
        <v>0.65675099347152543</v>
      </c>
      <c r="G701" s="75">
        <f>MAX(0,H700+Observaciones!$F700-F701-Constantes!$D$13)</f>
        <v>0</v>
      </c>
      <c r="H701" s="75">
        <f>H700+Observaciones!$F700-F701-E701-G701-I700</f>
        <v>64.834846765875724</v>
      </c>
      <c r="I701" s="75">
        <f>MAX(0,(H701-Constantes!$D$14)*(1-EXP(-Constantes!$D$22)))</f>
        <v>0.7893457782537795</v>
      </c>
      <c r="J701" s="75">
        <f t="shared" si="121"/>
        <v>108.42413701655437</v>
      </c>
      <c r="K701" s="75">
        <f>MAX(0,(J701-Constantes!$D$13)*(1-EXP(-Constantes!$D$23)))</f>
        <v>0.23087737895498567</v>
      </c>
      <c r="L701" s="75">
        <f t="shared" si="122"/>
        <v>1.6769741506802904</v>
      </c>
      <c r="M701" s="75">
        <f>0.0526*F701*Observaciones!$F700^1.218</f>
        <v>0.77084706932318314</v>
      </c>
      <c r="N701" s="75">
        <f>M701*Constantes!$D$35</f>
        <v>3.5404231319706536E-3</v>
      </c>
      <c r="O701" s="75">
        <f t="shared" si="123"/>
        <v>211.11972003470811</v>
      </c>
      <c r="P701" s="15"/>
      <c r="Q701" s="74">
        <v>695</v>
      </c>
      <c r="R701" s="140">
        <f>ETo!$I700*((1-Constantes!$E$19)*ETo!$K700+ETo!$L700)</f>
        <v>2.6938754468594586</v>
      </c>
      <c r="S701" s="75">
        <f>MIN(R701*Constantes!$E$17,0.8*(AB700+Observaciones!$F700-Y701-AA701-Constantes!$D$14))</f>
        <v>1.7094278414585986</v>
      </c>
      <c r="T701" s="75">
        <f>IF(Observaciones!$F700&gt;0.05*Constantes!$E$18,((Observaciones!$F700-0.05*Constantes!$E$18)^2)/(Observaciones!$F700+0.95*Constantes!$E$18),0)</f>
        <v>0.65675099347152543</v>
      </c>
      <c r="U701" s="75">
        <f>(T701*Escenarios!$E$9*10000)/1000</f>
        <v>328.37549673576268</v>
      </c>
      <c r="V701" s="75">
        <f>(Observaciones!$F700*Constantes!$E$28)/1000</f>
        <v>51.2</v>
      </c>
      <c r="W701" s="75">
        <f>(R701*Constantes!$E$28)/1000</f>
        <v>10.775501787437834</v>
      </c>
      <c r="X701" s="75">
        <f t="shared" si="113"/>
        <v>368.79999494832481</v>
      </c>
      <c r="Y701" s="75">
        <f>IF(X701&gt;Constantes!$E$29,1000*((X701-Constantes!$E$29)/(Escenarios!$E$9*10000)),0)</f>
        <v>0</v>
      </c>
      <c r="Z701" s="75">
        <f>W701*1000/Escenarios!$E$9/10000+S701</f>
        <v>1.7309788450334742</v>
      </c>
      <c r="AA701" s="75">
        <f>MAX(0,AB700+Observaciones!$F700-Y701-Constantes!$D$13)</f>
        <v>0</v>
      </c>
      <c r="AB701" s="75">
        <f>AB700+Observaciones!$F700-Y701-Z701-AA701-AC700</f>
        <v>67.453731634571184</v>
      </c>
      <c r="AC701" s="75">
        <f>MAX(0,(AB701-Constantes!$D$14)*(1-EXP(-Constantes!$D$22)))</f>
        <v>0.82540074013898013</v>
      </c>
      <c r="AD701" s="75">
        <f t="shared" si="114"/>
        <v>110.65914038531304</v>
      </c>
      <c r="AE701" s="75">
        <f>MAX(0,(AD701-Constantes!$D$13)*(1-EXP(-Constantes!$D$23)))</f>
        <v>0.24631567492292625</v>
      </c>
      <c r="AF701" s="75">
        <f t="shared" si="115"/>
        <v>1.0717164150619063</v>
      </c>
      <c r="AG701" s="75">
        <f>0.0526*Y701*Observaciones!$F700^1.218</f>
        <v>0</v>
      </c>
      <c r="AH701" s="75">
        <f>AG701*Constantes!$E$35</f>
        <v>0</v>
      </c>
      <c r="AI701" s="75">
        <f t="shared" si="116"/>
        <v>0</v>
      </c>
      <c r="AJ701" s="15"/>
      <c r="AK701" s="74">
        <v>695</v>
      </c>
      <c r="AL701" s="140">
        <f>ETo!$I700*((1-Constantes!$F$19)*ETo!$K700+ETo!$L700)</f>
        <v>2.6334046064104997</v>
      </c>
      <c r="AM701" s="75">
        <f>MIN(AL701*Constantes!$F$17,0.8*(AV700+Observaciones!$F700-AS701-AU701-Constantes!$D$14))</f>
        <v>1.6710554147079999</v>
      </c>
      <c r="AN701" s="75">
        <f>IF(Observaciones!$F700&gt;0.05*Constantes!$F$18,((Observaciones!$F700-0.05*Constantes!$F$18)^2)/(Observaciones!$F700+0.95*Constantes!$F$18),0)</f>
        <v>0.43495412359179564</v>
      </c>
      <c r="AO701" s="75">
        <f>(AN701*Escenarios!$F$9*10000)/1000</f>
        <v>217.47706179589781</v>
      </c>
      <c r="AP701" s="75">
        <f>(Observaciones!$F700*Constantes!$F$28)/1000</f>
        <v>12.8</v>
      </c>
      <c r="AQ701" s="75">
        <f>(AL701*Constantes!$F$28)/1000</f>
        <v>2.6334046064104997</v>
      </c>
      <c r="AR701" s="75">
        <f t="shared" si="117"/>
        <v>227.64365718948733</v>
      </c>
      <c r="AS701" s="75">
        <f>IF(AR701&gt;Constantes!$F$29,1000*((AR701-Constantes!$F$29)/(Escenarios!$F$9*10000)),0)</f>
        <v>0.19793437320250404</v>
      </c>
      <c r="AT701" s="75">
        <f>AQ701*1000/Escenarios!$F$9/10000+AM701</f>
        <v>1.6763222239208209</v>
      </c>
      <c r="AU701" s="75">
        <f>MAX(0,AV700+Observaciones!$F700-AS701-Constantes!$D$13)</f>
        <v>0</v>
      </c>
      <c r="AV701" s="75">
        <f>AV700+Observaciones!$F700-AS701-AT701-AU701-AW700</f>
        <v>68.38817220634472</v>
      </c>
      <c r="AW701" s="75">
        <f>MAX(0,(AV701-Constantes!$D$14)*(1-EXP(-Constantes!$D$22)))</f>
        <v>0.8382654596239808</v>
      </c>
      <c r="AX701" s="75">
        <f t="shared" si="118"/>
        <v>111.16968446871596</v>
      </c>
      <c r="AY701" s="75">
        <f>MAX(0,(AX701-Constantes!$D$13)*(1-EXP(-Constantes!$D$23)))</f>
        <v>0.24984226050862623</v>
      </c>
      <c r="AZ701" s="75">
        <f t="shared" si="119"/>
        <v>1.2860420933351109</v>
      </c>
      <c r="BA701" s="75">
        <f>0.0526*AS701*Observaciones!$F700^1.218</f>
        <v>0.23232112782192033</v>
      </c>
      <c r="BB701" s="75">
        <f>BA701*Constantes!$F$35</f>
        <v>3.6293455634021595E-4</v>
      </c>
      <c r="BC701" s="75">
        <f t="shared" si="120"/>
        <v>28.221047990662008</v>
      </c>
      <c r="BD701" s="15"/>
      <c r="BE701" s="74">
        <v>695</v>
      </c>
      <c r="BF701" s="75">
        <f>0.0526*Observaciones!$F700^2.218</f>
        <v>15.023719165130638</v>
      </c>
      <c r="BG701" s="75">
        <f>IF(Observaciones!$F700&gt;0.05*$BK$7,((Observaciones!$F700-0.05*$BK$7)^2)/(Observaciones!$F700+0.95*$BK$7),0)</f>
        <v>2.6803602911260813</v>
      </c>
      <c r="BH701" s="75">
        <f>0.0526*BG701*Observaciones!$F700^1.218</f>
        <v>3.1460140840035975</v>
      </c>
      <c r="BI701" s="28"/>
      <c r="BJ701" s="28"/>
      <c r="BK701" s="103"/>
      <c r="BL701" s="38"/>
    </row>
    <row r="702" spans="2:64" s="2" customFormat="1">
      <c r="B702" s="37"/>
      <c r="C702" s="74">
        <v>696</v>
      </c>
      <c r="D702" s="140">
        <f>ETo!$I701*((1-Constantes!$D$19)*ETo!$K701+ETo!$L701)</f>
        <v>2.6780530897111077</v>
      </c>
      <c r="E702" s="75">
        <f>MIN(D702*Constantes!$D$17,0.8*(H701+Observaciones!$F701-F702-G702-Constantes!$D$14))</f>
        <v>1.6993875933623386</v>
      </c>
      <c r="F702" s="75">
        <f>IF(Observaciones!$F701&gt;0.05*Constantes!$D$18,((Observaciones!$F701-0.05*Constantes!$D$18)^2)/(Observaciones!$F701+0.95*Constantes!$D$18),0)</f>
        <v>0</v>
      </c>
      <c r="G702" s="75">
        <f>MAX(0,H701+Observaciones!$F701-F702-Constantes!$D$13)</f>
        <v>0</v>
      </c>
      <c r="H702" s="75">
        <f>H701+Observaciones!$F701-F702-E702-G702-I701</f>
        <v>62.646113394259601</v>
      </c>
      <c r="I702" s="75">
        <f>MAX(0,(H702-Constantes!$D$14)*(1-EXP(-Constantes!$D$22)))</f>
        <v>0.75921283914149407</v>
      </c>
      <c r="J702" s="75">
        <f t="shared" si="121"/>
        <v>108.19325963759938</v>
      </c>
      <c r="K702" s="75">
        <f>MAX(0,(J702-Constantes!$D$13)*(1-EXP(-Constantes!$D$23)))</f>
        <v>0.22928259240636892</v>
      </c>
      <c r="L702" s="75">
        <f t="shared" si="122"/>
        <v>0.98849543154786301</v>
      </c>
      <c r="M702" s="75">
        <f>0.0526*F702*Observaciones!$F701^1.218</f>
        <v>0</v>
      </c>
      <c r="N702" s="75">
        <f>M702*Constantes!$D$35</f>
        <v>0</v>
      </c>
      <c r="O702" s="75">
        <f t="shared" si="123"/>
        <v>0</v>
      </c>
      <c r="P702" s="15"/>
      <c r="Q702" s="74">
        <v>696</v>
      </c>
      <c r="R702" s="140">
        <f>ETo!$I701*((1-Constantes!$E$19)*ETo!$K701+ETo!$L701)</f>
        <v>2.6780530897111077</v>
      </c>
      <c r="S702" s="75">
        <f>MIN(R702*Constantes!$E$17,0.8*(AB701+Observaciones!$F701-Y702-AA702-Constantes!$D$14))</f>
        <v>1.6993875933623386</v>
      </c>
      <c r="T702" s="75">
        <f>IF(Observaciones!$F701&gt;0.05*Constantes!$E$18,((Observaciones!$F701-0.05*Constantes!$E$18)^2)/(Observaciones!$F701+0.95*Constantes!$E$18),0)</f>
        <v>0</v>
      </c>
      <c r="U702" s="75">
        <f>(T702*Escenarios!$E$9*10000)/1000</f>
        <v>0</v>
      </c>
      <c r="V702" s="75">
        <f>(Observaciones!$F701*Constantes!$E$28)/1000</f>
        <v>1.2</v>
      </c>
      <c r="W702" s="75">
        <f>(R702*Constantes!$E$28)/1000</f>
        <v>10.712212358844431</v>
      </c>
      <c r="X702" s="75">
        <f t="shared" si="113"/>
        <v>0</v>
      </c>
      <c r="Y702" s="75">
        <f>IF(X702&gt;Constantes!$E$29,1000*((X702-Constantes!$E$29)/(Escenarios!$E$9*10000)),0)</f>
        <v>0</v>
      </c>
      <c r="Z702" s="75">
        <f>W702*1000/Escenarios!$E$9/10000+S702</f>
        <v>1.7208120180800275</v>
      </c>
      <c r="AA702" s="75">
        <f>MAX(0,AB701+Observaciones!$F701-Y702-Constantes!$D$13)</f>
        <v>0</v>
      </c>
      <c r="AB702" s="75">
        <f>AB701+Observaciones!$F701-Y702-Z702-AA702-AC701</f>
        <v>65.207518876352182</v>
      </c>
      <c r="AC702" s="75">
        <f>MAX(0,(AB702-Constantes!$D$14)*(1-EXP(-Constantes!$D$22)))</f>
        <v>0.79447646532579241</v>
      </c>
      <c r="AD702" s="75">
        <f t="shared" si="114"/>
        <v>110.41282471039011</v>
      </c>
      <c r="AE702" s="75">
        <f>MAX(0,(AD702-Constantes!$D$13)*(1-EXP(-Constantes!$D$23)))</f>
        <v>0.24461424827446657</v>
      </c>
      <c r="AF702" s="75">
        <f t="shared" si="115"/>
        <v>1.039090713600259</v>
      </c>
      <c r="AG702" s="75">
        <f>0.0526*Y702*Observaciones!$F701^1.218</f>
        <v>0</v>
      </c>
      <c r="AH702" s="75">
        <f>AG702*Constantes!$E$35</f>
        <v>0</v>
      </c>
      <c r="AI702" s="75">
        <f t="shared" si="116"/>
        <v>0</v>
      </c>
      <c r="AJ702" s="15"/>
      <c r="AK702" s="74">
        <v>696</v>
      </c>
      <c r="AL702" s="140">
        <f>ETo!$I701*((1-Constantes!$F$19)*ETo!$K701+ETo!$L701)</f>
        <v>2.6178763868729997</v>
      </c>
      <c r="AM702" s="75">
        <f>MIN(AL702*Constantes!$F$17,0.8*(AV701+Observaciones!$F701-AS702-AU702-Constantes!$D$14))</f>
        <v>1.6612018148184322</v>
      </c>
      <c r="AN702" s="75">
        <f>IF(Observaciones!$F701&gt;0.05*Constantes!$F$18,((Observaciones!$F701-0.05*Constantes!$F$18)^2)/(Observaciones!$F701+0.95*Constantes!$F$18),0)</f>
        <v>0</v>
      </c>
      <c r="AO702" s="75">
        <f>(AN702*Escenarios!$F$9*10000)/1000</f>
        <v>0</v>
      </c>
      <c r="AP702" s="75">
        <f>(Observaciones!$F701*Constantes!$F$28)/1000</f>
        <v>0.3</v>
      </c>
      <c r="AQ702" s="75">
        <f>(AL702*Constantes!$F$28)/1000</f>
        <v>2.6178763868729997</v>
      </c>
      <c r="AR702" s="75">
        <f t="shared" si="117"/>
        <v>0</v>
      </c>
      <c r="AS702" s="75">
        <f>IF(AR702&gt;Constantes!$F$29,1000*((AR702-Constantes!$F$29)/(Escenarios!$F$9*10000)),0)</f>
        <v>0</v>
      </c>
      <c r="AT702" s="75">
        <f>AQ702*1000/Escenarios!$F$9/10000+AM702</f>
        <v>1.6664375675921783</v>
      </c>
      <c r="AU702" s="75">
        <f>MAX(0,AV701+Observaciones!$F701-AS702-Constantes!$D$13)</f>
        <v>0</v>
      </c>
      <c r="AV702" s="75">
        <f>AV701+Observaciones!$F701-AS702-AT702-AU702-AW701</f>
        <v>66.183469179128551</v>
      </c>
      <c r="AW702" s="75">
        <f>MAX(0,(AV702-Constantes!$D$14)*(1-EXP(-Constantes!$D$22)))</f>
        <v>0.80791266154391028</v>
      </c>
      <c r="AX702" s="75">
        <f t="shared" si="118"/>
        <v>110.91984220820733</v>
      </c>
      <c r="AY702" s="75">
        <f>MAX(0,(AX702-Constantes!$D$13)*(1-EXP(-Constantes!$D$23)))</f>
        <v>0.24811647395414163</v>
      </c>
      <c r="AZ702" s="75">
        <f t="shared" si="119"/>
        <v>1.056029135498052</v>
      </c>
      <c r="BA702" s="75">
        <f>0.0526*AS702*Observaciones!$F701^1.218</f>
        <v>0</v>
      </c>
      <c r="BB702" s="75">
        <f>BA702*Constantes!$F$35</f>
        <v>0</v>
      </c>
      <c r="BC702" s="75">
        <f t="shared" si="120"/>
        <v>0</v>
      </c>
      <c r="BD702" s="15"/>
      <c r="BE702" s="74">
        <v>696</v>
      </c>
      <c r="BF702" s="75">
        <f>0.0526*Observaciones!$F701^2.218</f>
        <v>3.6411677467564265E-3</v>
      </c>
      <c r="BG702" s="75">
        <f>IF(Observaciones!$F701&gt;0.05*$BK$7,((Observaciones!$F701-0.05*$BK$7)^2)/(Observaciones!$F701+0.95*$BK$7),0)</f>
        <v>0</v>
      </c>
      <c r="BH702" s="75">
        <f>0.0526*BG702*Observaciones!$F701^1.218</f>
        <v>0</v>
      </c>
      <c r="BI702" s="28"/>
      <c r="BJ702" s="28"/>
      <c r="BK702" s="103"/>
      <c r="BL702" s="38"/>
    </row>
    <row r="703" spans="2:64" s="2" customFormat="1">
      <c r="B703" s="37"/>
      <c r="C703" s="74">
        <v>697</v>
      </c>
      <c r="D703" s="140">
        <f>ETo!$I702*((1-Constantes!$D$19)*ETo!$K702+ETo!$L702)</f>
        <v>2.6809554561312781</v>
      </c>
      <c r="E703" s="75">
        <f>MIN(D703*Constantes!$D$17,0.8*(H702+Observaciones!$F702-F703-G703-Constantes!$D$14))</f>
        <v>1.7012293214090224</v>
      </c>
      <c r="F703" s="75">
        <f>IF(Observaciones!$F702&gt;0.05*Constantes!$D$18,((Observaciones!$F702-0.05*Constantes!$D$18)^2)/(Observaciones!$F702+0.95*Constantes!$D$18),0)</f>
        <v>0</v>
      </c>
      <c r="G703" s="75">
        <f>MAX(0,H702+Observaciones!$F702-F703-Constantes!$D$13)</f>
        <v>0</v>
      </c>
      <c r="H703" s="75">
        <f>H702+Observaciones!$F702-F703-E703-G703-I702</f>
        <v>60.18567123370908</v>
      </c>
      <c r="I703" s="75">
        <f>MAX(0,(H703-Constantes!$D$14)*(1-EXP(-Constantes!$D$22)))</f>
        <v>0.72533920484019732</v>
      </c>
      <c r="J703" s="75">
        <f t="shared" si="121"/>
        <v>107.96397704519302</v>
      </c>
      <c r="K703" s="75">
        <f>MAX(0,(J703-Constantes!$D$13)*(1-EXP(-Constantes!$D$23)))</f>
        <v>0.22769882185311374</v>
      </c>
      <c r="L703" s="75">
        <f t="shared" si="122"/>
        <v>0.95303802669331106</v>
      </c>
      <c r="M703" s="75">
        <f>0.0526*F703*Observaciones!$F702^1.218</f>
        <v>0</v>
      </c>
      <c r="N703" s="75">
        <f>M703*Constantes!$D$35</f>
        <v>0</v>
      </c>
      <c r="O703" s="75">
        <f t="shared" si="123"/>
        <v>0</v>
      </c>
      <c r="P703" s="15"/>
      <c r="Q703" s="74">
        <v>697</v>
      </c>
      <c r="R703" s="140">
        <f>ETo!$I702*((1-Constantes!$E$19)*ETo!$K702+ETo!$L702)</f>
        <v>2.6809554561312781</v>
      </c>
      <c r="S703" s="75">
        <f>MIN(R703*Constantes!$E$17,0.8*(AB702+Observaciones!$F702-Y703-AA703-Constantes!$D$14))</f>
        <v>1.7012293214090224</v>
      </c>
      <c r="T703" s="75">
        <f>IF(Observaciones!$F702&gt;0.05*Constantes!$E$18,((Observaciones!$F702-0.05*Constantes!$E$18)^2)/(Observaciones!$F702+0.95*Constantes!$E$18),0)</f>
        <v>0</v>
      </c>
      <c r="U703" s="75">
        <f>(T703*Escenarios!$E$9*10000)/1000</f>
        <v>0</v>
      </c>
      <c r="V703" s="75">
        <f>(Observaciones!$F702*Constantes!$E$28)/1000</f>
        <v>0</v>
      </c>
      <c r="W703" s="75">
        <f>(R703*Constantes!$E$28)/1000</f>
        <v>10.723821824525112</v>
      </c>
      <c r="X703" s="75">
        <f t="shared" si="113"/>
        <v>0</v>
      </c>
      <c r="Y703" s="75">
        <f>IF(X703&gt;Constantes!$E$29,1000*((X703-Constantes!$E$29)/(Escenarios!$E$9*10000)),0)</f>
        <v>0</v>
      </c>
      <c r="Z703" s="75">
        <f>W703*1000/Escenarios!$E$9/10000+S703</f>
        <v>1.7226769650580727</v>
      </c>
      <c r="AA703" s="75">
        <f>MAX(0,AB702+Observaciones!$F702-Y703-Constantes!$D$13)</f>
        <v>0</v>
      </c>
      <c r="AB703" s="75">
        <f>AB702+Observaciones!$F702-Y703-Z703-AA703-AC702</f>
        <v>62.690365445968318</v>
      </c>
      <c r="AC703" s="75">
        <f>MAX(0,(AB703-Constantes!$D$14)*(1-EXP(-Constantes!$D$22)))</f>
        <v>0.75982207021414316</v>
      </c>
      <c r="AD703" s="75">
        <f t="shared" si="114"/>
        <v>110.16821046211564</v>
      </c>
      <c r="AE703" s="75">
        <f>MAX(0,(AD703-Constantes!$D$13)*(1-EXP(-Constantes!$D$23)))</f>
        <v>0.24292457423834463</v>
      </c>
      <c r="AF703" s="75">
        <f t="shared" si="115"/>
        <v>1.0027466444524877</v>
      </c>
      <c r="AG703" s="75">
        <f>0.0526*Y703*Observaciones!$F702^1.218</f>
        <v>0</v>
      </c>
      <c r="AH703" s="75">
        <f>AG703*Constantes!$E$35</f>
        <v>0</v>
      </c>
      <c r="AI703" s="75">
        <f t="shared" si="116"/>
        <v>0</v>
      </c>
      <c r="AJ703" s="15"/>
      <c r="AK703" s="74">
        <v>697</v>
      </c>
      <c r="AL703" s="140">
        <f>ETo!$I702*((1-Constantes!$F$19)*ETo!$K702+ETo!$L702)</f>
        <v>2.6207251331107111</v>
      </c>
      <c r="AM703" s="75">
        <f>MIN(AL703*Constantes!$F$17,0.8*(AV702+Observaciones!$F702-AS703-AU703-Constantes!$D$14))</f>
        <v>1.6630095175975905</v>
      </c>
      <c r="AN703" s="75">
        <f>IF(Observaciones!$F702&gt;0.05*Constantes!$F$18,((Observaciones!$F702-0.05*Constantes!$F$18)^2)/(Observaciones!$F702+0.95*Constantes!$F$18),0)</f>
        <v>0</v>
      </c>
      <c r="AO703" s="75">
        <f>(AN703*Escenarios!$F$9*10000)/1000</f>
        <v>0</v>
      </c>
      <c r="AP703" s="75">
        <f>(Observaciones!$F702*Constantes!$F$28)/1000</f>
        <v>0</v>
      </c>
      <c r="AQ703" s="75">
        <f>(AL703*Constantes!$F$28)/1000</f>
        <v>2.6207251331107111</v>
      </c>
      <c r="AR703" s="75">
        <f t="shared" si="117"/>
        <v>0</v>
      </c>
      <c r="AS703" s="75">
        <f>IF(AR703&gt;Constantes!$F$29,1000*((AR703-Constantes!$F$29)/(Escenarios!$F$9*10000)),0)</f>
        <v>0</v>
      </c>
      <c r="AT703" s="75">
        <f>AQ703*1000/Escenarios!$F$9/10000+AM703</f>
        <v>1.668250967863812</v>
      </c>
      <c r="AU703" s="75">
        <f>MAX(0,AV702+Observaciones!$F702-AS703-Constantes!$D$13)</f>
        <v>0</v>
      </c>
      <c r="AV703" s="75">
        <f>AV702+Observaciones!$F702-AS703-AT703-AU703-AW702</f>
        <v>63.707305549720829</v>
      </c>
      <c r="AW703" s="75">
        <f>MAX(0,(AV703-Constantes!$D$14)*(1-EXP(-Constantes!$D$22)))</f>
        <v>0.77382258513505797</v>
      </c>
      <c r="AX703" s="75">
        <f t="shared" si="118"/>
        <v>110.67172573425319</v>
      </c>
      <c r="AY703" s="75">
        <f>MAX(0,(AX703-Constantes!$D$13)*(1-EXP(-Constantes!$D$23)))</f>
        <v>0.24640260827815683</v>
      </c>
      <c r="AZ703" s="75">
        <f t="shared" si="119"/>
        <v>1.0202251934132147</v>
      </c>
      <c r="BA703" s="75">
        <f>0.0526*AS703*Observaciones!$F702^1.218</f>
        <v>0</v>
      </c>
      <c r="BB703" s="75">
        <f>BA703*Constantes!$F$35</f>
        <v>0</v>
      </c>
      <c r="BC703" s="75">
        <f t="shared" si="120"/>
        <v>0</v>
      </c>
      <c r="BD703" s="15"/>
      <c r="BE703" s="74">
        <v>697</v>
      </c>
      <c r="BF703" s="75">
        <f>0.0526*Observaciones!$F702^2.218</f>
        <v>0</v>
      </c>
      <c r="BG703" s="75">
        <f>IF(Observaciones!$F702&gt;0.05*$BK$7,((Observaciones!$F702-0.05*$BK$7)^2)/(Observaciones!$F702+0.95*$BK$7),0)</f>
        <v>0</v>
      </c>
      <c r="BH703" s="75">
        <f>0.0526*BG703*Observaciones!$F702^1.218</f>
        <v>0</v>
      </c>
      <c r="BI703" s="28"/>
      <c r="BJ703" s="28"/>
      <c r="BK703" s="103"/>
      <c r="BL703" s="38"/>
    </row>
    <row r="704" spans="2:64" s="2" customFormat="1">
      <c r="B704" s="37"/>
      <c r="C704" s="74">
        <v>698</v>
      </c>
      <c r="D704" s="140">
        <f>ETo!$I703*((1-Constantes!$D$19)*ETo!$K703+ETo!$L703)</f>
        <v>2.6114966676187414</v>
      </c>
      <c r="E704" s="75">
        <f>MIN(D704*Constantes!$D$17,0.8*(H703+Observaciones!$F703-F704-G704-Constantes!$D$14))</f>
        <v>1.6571534948685871</v>
      </c>
      <c r="F704" s="75">
        <f>IF(Observaciones!$F703&gt;0.05*Constantes!$D$18,((Observaciones!$F703-0.05*Constantes!$D$18)^2)/(Observaciones!$F703+0.95*Constantes!$D$18),0)</f>
        <v>0</v>
      </c>
      <c r="G704" s="75">
        <f>MAX(0,H703+Observaciones!$F703-F704-Constantes!$D$13)</f>
        <v>0</v>
      </c>
      <c r="H704" s="75">
        <f>H703+Observaciones!$F703-F704-E704-G704-I703</f>
        <v>57.803178534000295</v>
      </c>
      <c r="I704" s="75">
        <f>MAX(0,(H704-Constantes!$D$14)*(1-EXP(-Constantes!$D$22)))</f>
        <v>0.6925387238008921</v>
      </c>
      <c r="J704" s="75">
        <f t="shared" si="121"/>
        <v>107.73627822333991</v>
      </c>
      <c r="K704" s="75">
        <f>MAX(0,(J704-Constantes!$D$13)*(1-EXP(-Constantes!$D$23)))</f>
        <v>0.22612599120218183</v>
      </c>
      <c r="L704" s="75">
        <f t="shared" si="122"/>
        <v>0.9186647150030739</v>
      </c>
      <c r="M704" s="75">
        <f>0.0526*F704*Observaciones!$F703^1.218</f>
        <v>0</v>
      </c>
      <c r="N704" s="75">
        <f>M704*Constantes!$D$35</f>
        <v>0</v>
      </c>
      <c r="O704" s="75">
        <f t="shared" si="123"/>
        <v>0</v>
      </c>
      <c r="P704" s="15"/>
      <c r="Q704" s="74">
        <v>698</v>
      </c>
      <c r="R704" s="140">
        <f>ETo!$I703*((1-Constantes!$E$19)*ETo!$K703+ETo!$L703)</f>
        <v>2.6114966676187414</v>
      </c>
      <c r="S704" s="75">
        <f>MIN(R704*Constantes!$E$17,0.8*(AB703+Observaciones!$F703-Y704-AA704-Constantes!$D$14))</f>
        <v>1.6571534948685871</v>
      </c>
      <c r="T704" s="75">
        <f>IF(Observaciones!$F703&gt;0.05*Constantes!$E$18,((Observaciones!$F703-0.05*Constantes!$E$18)^2)/(Observaciones!$F703+0.95*Constantes!$E$18),0)</f>
        <v>0</v>
      </c>
      <c r="U704" s="75">
        <f>(T704*Escenarios!$E$9*10000)/1000</f>
        <v>0</v>
      </c>
      <c r="V704" s="75">
        <f>(Observaciones!$F703*Constantes!$E$28)/1000</f>
        <v>0</v>
      </c>
      <c r="W704" s="75">
        <f>(R704*Constantes!$E$28)/1000</f>
        <v>10.445986670474966</v>
      </c>
      <c r="X704" s="75">
        <f t="shared" si="113"/>
        <v>0</v>
      </c>
      <c r="Y704" s="75">
        <f>IF(X704&gt;Constantes!$E$29,1000*((X704-Constantes!$E$29)/(Escenarios!$E$9*10000)),0)</f>
        <v>0</v>
      </c>
      <c r="Z704" s="75">
        <f>W704*1000/Escenarios!$E$9/10000+S704</f>
        <v>1.6780454682095369</v>
      </c>
      <c r="AA704" s="75">
        <f>MAX(0,AB703+Observaciones!$F703-Y704-Constantes!$D$13)</f>
        <v>0</v>
      </c>
      <c r="AB704" s="75">
        <f>AB703+Observaciones!$F703-Y704-Z704-AA704-AC703</f>
        <v>60.252497907544637</v>
      </c>
      <c r="AC704" s="75">
        <f>MAX(0,(AB704-Constantes!$D$14)*(1-EXP(-Constantes!$D$22)))</f>
        <v>0.7262592274066173</v>
      </c>
      <c r="AD704" s="75">
        <f t="shared" si="114"/>
        <v>109.92528588787729</v>
      </c>
      <c r="AE704" s="75">
        <f>MAX(0,(AD704-Constantes!$D$13)*(1-EXP(-Constantes!$D$23)))</f>
        <v>0.24124657163333715</v>
      </c>
      <c r="AF704" s="75">
        <f t="shared" si="115"/>
        <v>0.96750579903995448</v>
      </c>
      <c r="AG704" s="75">
        <f>0.0526*Y704*Observaciones!$F703^1.218</f>
        <v>0</v>
      </c>
      <c r="AH704" s="75">
        <f>AG704*Constantes!$E$35</f>
        <v>0</v>
      </c>
      <c r="AI704" s="75">
        <f t="shared" si="116"/>
        <v>0</v>
      </c>
      <c r="AJ704" s="15"/>
      <c r="AK704" s="74">
        <v>698</v>
      </c>
      <c r="AL704" s="140">
        <f>ETo!$I703*((1-Constantes!$F$19)*ETo!$K703+ETo!$L703)</f>
        <v>2.5525845583854943</v>
      </c>
      <c r="AM704" s="75">
        <f>MIN(AL704*Constantes!$F$17,0.8*(AV703+Observaciones!$F703-AS704-AU704-Constantes!$D$14))</f>
        <v>1.6197701778931246</v>
      </c>
      <c r="AN704" s="75">
        <f>IF(Observaciones!$F703&gt;0.05*Constantes!$F$18,((Observaciones!$F703-0.05*Constantes!$F$18)^2)/(Observaciones!$F703+0.95*Constantes!$F$18),0)</f>
        <v>0</v>
      </c>
      <c r="AO704" s="75">
        <f>(AN704*Escenarios!$F$9*10000)/1000</f>
        <v>0</v>
      </c>
      <c r="AP704" s="75">
        <f>(Observaciones!$F703*Constantes!$F$28)/1000</f>
        <v>0</v>
      </c>
      <c r="AQ704" s="75">
        <f>(AL704*Constantes!$F$28)/1000</f>
        <v>2.5525845583854943</v>
      </c>
      <c r="AR704" s="75">
        <f t="shared" si="117"/>
        <v>0</v>
      </c>
      <c r="AS704" s="75">
        <f>IF(AR704&gt;Constantes!$F$29,1000*((AR704-Constantes!$F$29)/(Escenarios!$F$9*10000)),0)</f>
        <v>0</v>
      </c>
      <c r="AT704" s="75">
        <f>AQ704*1000/Escenarios!$F$9/10000+AM704</f>
        <v>1.6248753470098956</v>
      </c>
      <c r="AU704" s="75">
        <f>MAX(0,AV703+Observaciones!$F703-AS704-Constantes!$D$13)</f>
        <v>0</v>
      </c>
      <c r="AV704" s="75">
        <f>AV703+Observaciones!$F703-AS704-AT704-AU704-AW703</f>
        <v>61.308607617575873</v>
      </c>
      <c r="AW704" s="75">
        <f>MAX(0,(AV704-Constantes!$D$14)*(1-EXP(-Constantes!$D$22)))</f>
        <v>0.74079900187205017</v>
      </c>
      <c r="AX704" s="75">
        <f t="shared" si="118"/>
        <v>110.42532312597503</v>
      </c>
      <c r="AY704" s="75">
        <f>MAX(0,(AX704-Constantes!$D$13)*(1-EXP(-Constantes!$D$23)))</f>
        <v>0.24470058113714918</v>
      </c>
      <c r="AZ704" s="75">
        <f t="shared" si="119"/>
        <v>0.98549958300919938</v>
      </c>
      <c r="BA704" s="75">
        <f>0.0526*AS704*Observaciones!$F703^1.218</f>
        <v>0</v>
      </c>
      <c r="BB704" s="75">
        <f>BA704*Constantes!$F$35</f>
        <v>0</v>
      </c>
      <c r="BC704" s="75">
        <f t="shared" si="120"/>
        <v>0</v>
      </c>
      <c r="BD704" s="15"/>
      <c r="BE704" s="74">
        <v>698</v>
      </c>
      <c r="BF704" s="75">
        <f>0.0526*Observaciones!$F703^2.218</f>
        <v>0</v>
      </c>
      <c r="BG704" s="75">
        <f>IF(Observaciones!$F703&gt;0.05*$BK$7,((Observaciones!$F703-0.05*$BK$7)^2)/(Observaciones!$F703+0.95*$BK$7),0)</f>
        <v>0</v>
      </c>
      <c r="BH704" s="75">
        <f>0.0526*BG704*Observaciones!$F703^1.218</f>
        <v>0</v>
      </c>
      <c r="BI704" s="28"/>
      <c r="BJ704" s="28"/>
      <c r="BK704" s="103"/>
      <c r="BL704" s="38"/>
    </row>
    <row r="705" spans="2:64" s="2" customFormat="1">
      <c r="B705" s="37"/>
      <c r="C705" s="74">
        <v>699</v>
      </c>
      <c r="D705" s="140">
        <f>ETo!$I704*((1-Constantes!$D$19)*ETo!$K704+ETo!$L704)</f>
        <v>2.5527396546922922</v>
      </c>
      <c r="E705" s="75">
        <f>MIN(D705*Constantes!$D$17,0.8*(H704+Observaciones!$F704-F705-G705-Constantes!$D$14))</f>
        <v>1.6198685959344106</v>
      </c>
      <c r="F705" s="75">
        <f>IF(Observaciones!$F704&gt;0.05*Constantes!$D$18,((Observaciones!$F704-0.05*Constantes!$D$18)^2)/(Observaciones!$F704+0.95*Constantes!$D$18),0)</f>
        <v>0</v>
      </c>
      <c r="G705" s="75">
        <f>MAX(0,H704+Observaciones!$F704-F705-Constantes!$D$13)</f>
        <v>0</v>
      </c>
      <c r="H705" s="75">
        <f>H704+Observaciones!$F704-F705-E705-G705-I704</f>
        <v>55.490771214264988</v>
      </c>
      <c r="I705" s="75">
        <f>MAX(0,(H705-Constantes!$D$14)*(1-EXP(-Constantes!$D$22)))</f>
        <v>0.6607031288983769</v>
      </c>
      <c r="J705" s="75">
        <f t="shared" si="121"/>
        <v>107.51015223213773</v>
      </c>
      <c r="K705" s="75">
        <f>MAX(0,(J705-Constantes!$D$13)*(1-EXP(-Constantes!$D$23)))</f>
        <v>0.22456402488614799</v>
      </c>
      <c r="L705" s="75">
        <f t="shared" si="122"/>
        <v>0.88526715378452492</v>
      </c>
      <c r="M705" s="75">
        <f>0.0526*F705*Observaciones!$F704^1.218</f>
        <v>0</v>
      </c>
      <c r="N705" s="75">
        <f>M705*Constantes!$D$35</f>
        <v>0</v>
      </c>
      <c r="O705" s="75">
        <f t="shared" si="123"/>
        <v>0</v>
      </c>
      <c r="P705" s="15"/>
      <c r="Q705" s="74">
        <v>699</v>
      </c>
      <c r="R705" s="140">
        <f>ETo!$I704*((1-Constantes!$E$19)*ETo!$K704+ETo!$L704)</f>
        <v>2.5527396546922922</v>
      </c>
      <c r="S705" s="75">
        <f>MIN(R705*Constantes!$E$17,0.8*(AB704+Observaciones!$F704-Y705-AA705-Constantes!$D$14))</f>
        <v>1.6198685959344106</v>
      </c>
      <c r="T705" s="75">
        <f>IF(Observaciones!$F704&gt;0.05*Constantes!$E$18,((Observaciones!$F704-0.05*Constantes!$E$18)^2)/(Observaciones!$F704+0.95*Constantes!$E$18),0)</f>
        <v>0</v>
      </c>
      <c r="U705" s="75">
        <f>(T705*Escenarios!$E$9*10000)/1000</f>
        <v>0</v>
      </c>
      <c r="V705" s="75">
        <f>(Observaciones!$F704*Constantes!$E$28)/1000</f>
        <v>0</v>
      </c>
      <c r="W705" s="75">
        <f>(R705*Constantes!$E$28)/1000</f>
        <v>10.210958618769169</v>
      </c>
      <c r="X705" s="75">
        <f t="shared" si="113"/>
        <v>0</v>
      </c>
      <c r="Y705" s="75">
        <f>IF(X705&gt;Constantes!$E$29,1000*((X705-Constantes!$E$29)/(Escenarios!$E$9*10000)),0)</f>
        <v>0</v>
      </c>
      <c r="Z705" s="75">
        <f>W705*1000/Escenarios!$E$9/10000+S705</f>
        <v>1.640290513171949</v>
      </c>
      <c r="AA705" s="75">
        <f>MAX(0,AB704+Observaciones!$F704-Y705-Constantes!$D$13)</f>
        <v>0</v>
      </c>
      <c r="AB705" s="75">
        <f>AB704+Observaciones!$F704-Y705-Z705-AA705-AC704</f>
        <v>57.885948166966074</v>
      </c>
      <c r="AC705" s="75">
        <f>MAX(0,(AB705-Constantes!$D$14)*(1-EXP(-Constantes!$D$22)))</f>
        <v>0.69367823779690818</v>
      </c>
      <c r="AD705" s="75">
        <f t="shared" si="114"/>
        <v>109.68403931624395</v>
      </c>
      <c r="AE705" s="75">
        <f>MAX(0,(AD705-Constantes!$D$13)*(1-EXP(-Constantes!$D$23)))</f>
        <v>0.23958015983898043</v>
      </c>
      <c r="AF705" s="75">
        <f t="shared" si="115"/>
        <v>0.93325839763588858</v>
      </c>
      <c r="AG705" s="75">
        <f>0.0526*Y705*Observaciones!$F704^1.218</f>
        <v>0</v>
      </c>
      <c r="AH705" s="75">
        <f>AG705*Constantes!$E$35</f>
        <v>0</v>
      </c>
      <c r="AI705" s="75">
        <f t="shared" si="116"/>
        <v>0</v>
      </c>
      <c r="AJ705" s="15"/>
      <c r="AK705" s="74">
        <v>699</v>
      </c>
      <c r="AL705" s="140">
        <f>ETo!$I704*((1-Constantes!$F$19)*ETo!$K704+ETo!$L704)</f>
        <v>2.4949807748230461</v>
      </c>
      <c r="AM705" s="75">
        <f>MIN(AL705*Constantes!$F$17,0.8*(AV704+Observaciones!$F704-AS705-AU705-Constantes!$D$14))</f>
        <v>1.5832170731421977</v>
      </c>
      <c r="AN705" s="75">
        <f>IF(Observaciones!$F704&gt;0.05*Constantes!$F$18,((Observaciones!$F704-0.05*Constantes!$F$18)^2)/(Observaciones!$F704+0.95*Constantes!$F$18),0)</f>
        <v>0</v>
      </c>
      <c r="AO705" s="75">
        <f>(AN705*Escenarios!$F$9*10000)/1000</f>
        <v>0</v>
      </c>
      <c r="AP705" s="75">
        <f>(Observaciones!$F704*Constantes!$F$28)/1000</f>
        <v>0</v>
      </c>
      <c r="AQ705" s="75">
        <f>(AL705*Constantes!$F$28)/1000</f>
        <v>2.4949807748230461</v>
      </c>
      <c r="AR705" s="75">
        <f t="shared" si="117"/>
        <v>0</v>
      </c>
      <c r="AS705" s="75">
        <f>IF(AR705&gt;Constantes!$F$29,1000*((AR705-Constantes!$F$29)/(Escenarios!$F$9*10000)),0)</f>
        <v>0</v>
      </c>
      <c r="AT705" s="75">
        <f>AQ705*1000/Escenarios!$F$9/10000+AM705</f>
        <v>1.5882070346918438</v>
      </c>
      <c r="AU705" s="75">
        <f>MAX(0,AV704+Observaciones!$F704-AS705-Constantes!$D$13)</f>
        <v>0</v>
      </c>
      <c r="AV705" s="75">
        <f>AV704+Observaciones!$F704-AS705-AT705-AU705-AW704</f>
        <v>58.979601581011984</v>
      </c>
      <c r="AW705" s="75">
        <f>MAX(0,(AV705-Constantes!$D$14)*(1-EXP(-Constantes!$D$22)))</f>
        <v>0.70873488752992475</v>
      </c>
      <c r="AX705" s="75">
        <f t="shared" si="118"/>
        <v>110.18062254483787</v>
      </c>
      <c r="AY705" s="75">
        <f>MAX(0,(AX705-Constantes!$D$13)*(1-EXP(-Constantes!$D$23)))</f>
        <v>0.24301031075638435</v>
      </c>
      <c r="AZ705" s="75">
        <f t="shared" si="119"/>
        <v>0.9517451982863091</v>
      </c>
      <c r="BA705" s="75">
        <f>0.0526*AS705*Observaciones!$F704^1.218</f>
        <v>0</v>
      </c>
      <c r="BB705" s="75">
        <f>BA705*Constantes!$F$35</f>
        <v>0</v>
      </c>
      <c r="BC705" s="75">
        <f t="shared" si="120"/>
        <v>0</v>
      </c>
      <c r="BD705" s="15"/>
      <c r="BE705" s="74">
        <v>699</v>
      </c>
      <c r="BF705" s="75">
        <f>0.0526*Observaciones!$F704^2.218</f>
        <v>0</v>
      </c>
      <c r="BG705" s="75">
        <f>IF(Observaciones!$F704&gt;0.05*$BK$7,((Observaciones!$F704-0.05*$BK$7)^2)/(Observaciones!$F704+0.95*$BK$7),0)</f>
        <v>0</v>
      </c>
      <c r="BH705" s="75">
        <f>0.0526*BG705*Observaciones!$F704^1.218</f>
        <v>0</v>
      </c>
      <c r="BI705" s="28"/>
      <c r="BJ705" s="28"/>
      <c r="BK705" s="103"/>
      <c r="BL705" s="38"/>
    </row>
    <row r="706" spans="2:64" s="2" customFormat="1">
      <c r="B706" s="37"/>
      <c r="C706" s="74">
        <v>700</v>
      </c>
      <c r="D706" s="140">
        <f>ETo!$I705*((1-Constantes!$D$19)*ETo!$K705+ETo!$L705)</f>
        <v>2.5019662105165175</v>
      </c>
      <c r="E706" s="75">
        <f>MIN(D706*Constantes!$D$17,0.8*(H705+Observaciones!$F705-F706-G706-Constantes!$D$14))</f>
        <v>1.5876497570189001</v>
      </c>
      <c r="F706" s="75">
        <f>IF(Observaciones!$F705&gt;0.05*Constantes!$D$18,((Observaciones!$F705-0.05*Constantes!$D$18)^2)/(Observaciones!$F705+0.95*Constantes!$D$18),0)</f>
        <v>0</v>
      </c>
      <c r="G706" s="75">
        <f>MAX(0,H705+Observaciones!$F705-F706-Constantes!$D$13)</f>
        <v>0</v>
      </c>
      <c r="H706" s="75">
        <f>H705+Observaciones!$F705-F706-E706-G706-I705</f>
        <v>53.242418328347711</v>
      </c>
      <c r="I706" s="75">
        <f>MAX(0,(H706-Constantes!$D$14)*(1-EXP(-Constantes!$D$22)))</f>
        <v>0.62974939031474508</v>
      </c>
      <c r="J706" s="75">
        <f t="shared" si="121"/>
        <v>107.28558820725158</v>
      </c>
      <c r="K706" s="75">
        <f>MAX(0,(J706-Constantes!$D$13)*(1-EXP(-Constantes!$D$23)))</f>
        <v>0.22301284785956935</v>
      </c>
      <c r="L706" s="75">
        <f t="shared" si="122"/>
        <v>0.8527622381743144</v>
      </c>
      <c r="M706" s="75">
        <f>0.0526*F706*Observaciones!$F705^1.218</f>
        <v>0</v>
      </c>
      <c r="N706" s="75">
        <f>M706*Constantes!$D$35</f>
        <v>0</v>
      </c>
      <c r="O706" s="75">
        <f t="shared" si="123"/>
        <v>0</v>
      </c>
      <c r="P706" s="15"/>
      <c r="Q706" s="74">
        <v>700</v>
      </c>
      <c r="R706" s="140">
        <f>ETo!$I705*((1-Constantes!$E$19)*ETo!$K705+ETo!$L705)</f>
        <v>2.5019662105165175</v>
      </c>
      <c r="S706" s="75">
        <f>MIN(R706*Constantes!$E$17,0.8*(AB705+Observaciones!$F705-Y706-AA706-Constantes!$D$14))</f>
        <v>1.5876497570189001</v>
      </c>
      <c r="T706" s="75">
        <f>IF(Observaciones!$F705&gt;0.05*Constantes!$E$18,((Observaciones!$F705-0.05*Constantes!$E$18)^2)/(Observaciones!$F705+0.95*Constantes!$E$18),0)</f>
        <v>0</v>
      </c>
      <c r="U706" s="75">
        <f>(T706*Escenarios!$E$9*10000)/1000</f>
        <v>0</v>
      </c>
      <c r="V706" s="75">
        <f>(Observaciones!$F705*Constantes!$E$28)/1000</f>
        <v>0</v>
      </c>
      <c r="W706" s="75">
        <f>(R706*Constantes!$E$28)/1000</f>
        <v>10.00786484206607</v>
      </c>
      <c r="X706" s="75">
        <f t="shared" si="113"/>
        <v>0</v>
      </c>
      <c r="Y706" s="75">
        <f>IF(X706&gt;Constantes!$E$29,1000*((X706-Constantes!$E$29)/(Escenarios!$E$9*10000)),0)</f>
        <v>0</v>
      </c>
      <c r="Z706" s="75">
        <f>W706*1000/Escenarios!$E$9/10000+S706</f>
        <v>1.6076654867030322</v>
      </c>
      <c r="AA706" s="75">
        <f>MAX(0,AB705+Observaciones!$F705-Y706-Constantes!$D$13)</f>
        <v>0</v>
      </c>
      <c r="AB706" s="75">
        <f>AB705+Observaciones!$F705-Y706-Z706-AA706-AC705</f>
        <v>55.58460444246613</v>
      </c>
      <c r="AC706" s="75">
        <f>MAX(0,(AB706-Constantes!$D$14)*(1-EXP(-Constantes!$D$22)))</f>
        <v>0.66199495867936409</v>
      </c>
      <c r="AD706" s="75">
        <f t="shared" si="114"/>
        <v>109.44445915640497</v>
      </c>
      <c r="AE706" s="75">
        <f>MAX(0,(AD706-Constantes!$D$13)*(1-EXP(-Constantes!$D$23)))</f>
        <v>0.23792525879169701</v>
      </c>
      <c r="AF706" s="75">
        <f t="shared" si="115"/>
        <v>0.8999202174710611</v>
      </c>
      <c r="AG706" s="75">
        <f>0.0526*Y706*Observaciones!$F705^1.218</f>
        <v>0</v>
      </c>
      <c r="AH706" s="75">
        <f>AG706*Constantes!$E$35</f>
        <v>0</v>
      </c>
      <c r="AI706" s="75">
        <f t="shared" si="116"/>
        <v>0</v>
      </c>
      <c r="AJ706" s="15"/>
      <c r="AK706" s="74">
        <v>700</v>
      </c>
      <c r="AL706" s="140">
        <f>ETo!$I705*((1-Constantes!$F$19)*ETo!$K705+ETo!$L705)</f>
        <v>2.4452310141906133</v>
      </c>
      <c r="AM706" s="75">
        <f>MIN(AL706*Constantes!$F$17,0.8*(AV705+Observaciones!$F705-AS706-AU706-Constantes!$D$14))</f>
        <v>1.5516478237063611</v>
      </c>
      <c r="AN706" s="75">
        <f>IF(Observaciones!$F705&gt;0.05*Constantes!$F$18,((Observaciones!$F705-0.05*Constantes!$F$18)^2)/(Observaciones!$F705+0.95*Constantes!$F$18),0)</f>
        <v>0</v>
      </c>
      <c r="AO706" s="75">
        <f>(AN706*Escenarios!$F$9*10000)/1000</f>
        <v>0</v>
      </c>
      <c r="AP706" s="75">
        <f>(Observaciones!$F705*Constantes!$F$28)/1000</f>
        <v>0</v>
      </c>
      <c r="AQ706" s="75">
        <f>(AL706*Constantes!$F$28)/1000</f>
        <v>2.4452310141906133</v>
      </c>
      <c r="AR706" s="75">
        <f t="shared" si="117"/>
        <v>0</v>
      </c>
      <c r="AS706" s="75">
        <f>IF(AR706&gt;Constantes!$F$29,1000*((AR706-Constantes!$F$29)/(Escenarios!$F$9*10000)),0)</f>
        <v>0</v>
      </c>
      <c r="AT706" s="75">
        <f>AQ706*1000/Escenarios!$F$9/10000+AM706</f>
        <v>1.5565382857347423</v>
      </c>
      <c r="AU706" s="75">
        <f>MAX(0,AV705+Observaciones!$F705-AS706-Constantes!$D$13)</f>
        <v>0</v>
      </c>
      <c r="AV706" s="75">
        <f>AV705+Observaciones!$F705-AS706-AT706-AU706-AW705</f>
        <v>56.714328407747324</v>
      </c>
      <c r="AW706" s="75">
        <f>MAX(0,(AV706-Constantes!$D$14)*(1-EXP(-Constantes!$D$22)))</f>
        <v>0.67754820235032431</v>
      </c>
      <c r="AX706" s="75">
        <f t="shared" si="118"/>
        <v>109.93761223408148</v>
      </c>
      <c r="AY706" s="75">
        <f>MAX(0,(AX706-Constantes!$D$13)*(1-EXP(-Constantes!$D$23)))</f>
        <v>0.24133171592598726</v>
      </c>
      <c r="AZ706" s="75">
        <f t="shared" si="119"/>
        <v>0.91887991827631155</v>
      </c>
      <c r="BA706" s="75">
        <f>0.0526*AS706*Observaciones!$F705^1.218</f>
        <v>0</v>
      </c>
      <c r="BB706" s="75">
        <f>BA706*Constantes!$F$35</f>
        <v>0</v>
      </c>
      <c r="BC706" s="75">
        <f t="shared" si="120"/>
        <v>0</v>
      </c>
      <c r="BD706" s="15"/>
      <c r="BE706" s="74">
        <v>700</v>
      </c>
      <c r="BF706" s="75">
        <f>0.0526*Observaciones!$F705^2.218</f>
        <v>0</v>
      </c>
      <c r="BG706" s="75">
        <f>IF(Observaciones!$F705&gt;0.05*$BK$7,((Observaciones!$F705-0.05*$BK$7)^2)/(Observaciones!$F705+0.95*$BK$7),0)</f>
        <v>0</v>
      </c>
      <c r="BH706" s="75">
        <f>0.0526*BG706*Observaciones!$F705^1.218</f>
        <v>0</v>
      </c>
      <c r="BI706" s="28"/>
      <c r="BJ706" s="28"/>
      <c r="BK706" s="103"/>
      <c r="BL706" s="38"/>
    </row>
    <row r="707" spans="2:64" s="2" customFormat="1">
      <c r="B707" s="37"/>
      <c r="C707" s="74">
        <v>701</v>
      </c>
      <c r="D707" s="140">
        <f>ETo!$I706*((1-Constantes!$D$19)*ETo!$K706+ETo!$L706)</f>
        <v>2.5101078129545233</v>
      </c>
      <c r="E707" s="75">
        <f>MIN(D707*Constantes!$D$17,0.8*(H706+Observaciones!$F706-F707-G707-Constantes!$D$14))</f>
        <v>1.5928160990254838</v>
      </c>
      <c r="F707" s="75">
        <f>IF(Observaciones!$F706&gt;0.05*Constantes!$D$18,((Observaciones!$F706-0.05*Constantes!$D$18)^2)/(Observaciones!$F706+0.95*Constantes!$D$18),0)</f>
        <v>0</v>
      </c>
      <c r="G707" s="75">
        <f>MAX(0,H706+Observaciones!$F706-F707-Constantes!$D$13)</f>
        <v>0</v>
      </c>
      <c r="H707" s="75">
        <f>H706+Observaciones!$F706-F707-E707-G707-I706</f>
        <v>51.019852839007484</v>
      </c>
      <c r="I707" s="75">
        <f>MAX(0,(H707-Constantes!$D$14)*(1-EXP(-Constantes!$D$22)))</f>
        <v>0.59915067444013648</v>
      </c>
      <c r="J707" s="75">
        <f t="shared" si="121"/>
        <v>107.06257535939201</v>
      </c>
      <c r="K707" s="75">
        <f>MAX(0,(J707-Constantes!$D$13)*(1-EXP(-Constantes!$D$23)))</f>
        <v>0.22147238559537979</v>
      </c>
      <c r="L707" s="75">
        <f t="shared" si="122"/>
        <v>0.82062306003551622</v>
      </c>
      <c r="M707" s="75">
        <f>0.0526*F707*Observaciones!$F706^1.218</f>
        <v>0</v>
      </c>
      <c r="N707" s="75">
        <f>M707*Constantes!$D$35</f>
        <v>0</v>
      </c>
      <c r="O707" s="75">
        <f t="shared" si="123"/>
        <v>0</v>
      </c>
      <c r="P707" s="15"/>
      <c r="Q707" s="74">
        <v>701</v>
      </c>
      <c r="R707" s="140">
        <f>ETo!$I706*((1-Constantes!$E$19)*ETo!$K706+ETo!$L706)</f>
        <v>2.5101078129545233</v>
      </c>
      <c r="S707" s="75">
        <f>MIN(R707*Constantes!$E$17,0.8*(AB706+Observaciones!$F706-Y707-AA707-Constantes!$D$14))</f>
        <v>1.5928160990254838</v>
      </c>
      <c r="T707" s="75">
        <f>IF(Observaciones!$F706&gt;0.05*Constantes!$E$18,((Observaciones!$F706-0.05*Constantes!$E$18)^2)/(Observaciones!$F706+0.95*Constantes!$E$18),0)</f>
        <v>0</v>
      </c>
      <c r="U707" s="75">
        <f>(T707*Escenarios!$E$9*10000)/1000</f>
        <v>0</v>
      </c>
      <c r="V707" s="75">
        <f>(Observaciones!$F706*Constantes!$E$28)/1000</f>
        <v>0</v>
      </c>
      <c r="W707" s="75">
        <f>(R707*Constantes!$E$28)/1000</f>
        <v>10.040431251818093</v>
      </c>
      <c r="X707" s="75">
        <f t="shared" si="113"/>
        <v>0</v>
      </c>
      <c r="Y707" s="75">
        <f>IF(X707&gt;Constantes!$E$29,1000*((X707-Constantes!$E$29)/(Escenarios!$E$9*10000)),0)</f>
        <v>0</v>
      </c>
      <c r="Z707" s="75">
        <f>W707*1000/Escenarios!$E$9/10000+S707</f>
        <v>1.61289696152912</v>
      </c>
      <c r="AA707" s="75">
        <f>MAX(0,AB706+Observaciones!$F706-Y707-Constantes!$D$13)</f>
        <v>0</v>
      </c>
      <c r="AB707" s="75">
        <f>AB706+Observaciones!$F706-Y707-Z707-AA707-AC706</f>
        <v>53.309712522257648</v>
      </c>
      <c r="AC707" s="75">
        <f>MAX(0,(AB707-Constantes!$D$14)*(1-EXP(-Constantes!$D$22)))</f>
        <v>0.63067584936818444</v>
      </c>
      <c r="AD707" s="75">
        <f t="shared" si="114"/>
        <v>109.20653389761328</v>
      </c>
      <c r="AE707" s="75">
        <f>MAX(0,(AD707-Constantes!$D$13)*(1-EXP(-Constantes!$D$23)))</f>
        <v>0.23628178898094898</v>
      </c>
      <c r="AF707" s="75">
        <f t="shared" si="115"/>
        <v>0.86695763834913342</v>
      </c>
      <c r="AG707" s="75">
        <f>0.0526*Y707*Observaciones!$F706^1.218</f>
        <v>0</v>
      </c>
      <c r="AH707" s="75">
        <f>AG707*Constantes!$E$35</f>
        <v>0</v>
      </c>
      <c r="AI707" s="75">
        <f t="shared" si="116"/>
        <v>0</v>
      </c>
      <c r="AJ707" s="15"/>
      <c r="AK707" s="74">
        <v>701</v>
      </c>
      <c r="AL707" s="140">
        <f>ETo!$I706*((1-Constantes!$F$19)*ETo!$K706+ETo!$L706)</f>
        <v>2.4532072627162824</v>
      </c>
      <c r="AM707" s="75">
        <f>MIN(AL707*Constantes!$F$17,0.8*(AV706+Observaciones!$F706-AS707-AU707-Constantes!$D$14))</f>
        <v>1.556709238596967</v>
      </c>
      <c r="AN707" s="75">
        <f>IF(Observaciones!$F706&gt;0.05*Constantes!$F$18,((Observaciones!$F706-0.05*Constantes!$F$18)^2)/(Observaciones!$F706+0.95*Constantes!$F$18),0)</f>
        <v>0</v>
      </c>
      <c r="AO707" s="75">
        <f>(AN707*Escenarios!$F$9*10000)/1000</f>
        <v>0</v>
      </c>
      <c r="AP707" s="75">
        <f>(Observaciones!$F706*Constantes!$F$28)/1000</f>
        <v>0</v>
      </c>
      <c r="AQ707" s="75">
        <f>(AL707*Constantes!$F$28)/1000</f>
        <v>2.4532072627162824</v>
      </c>
      <c r="AR707" s="75">
        <f t="shared" si="117"/>
        <v>0</v>
      </c>
      <c r="AS707" s="75">
        <f>IF(AR707&gt;Constantes!$F$29,1000*((AR707-Constantes!$F$29)/(Escenarios!$F$9*10000)),0)</f>
        <v>0</v>
      </c>
      <c r="AT707" s="75">
        <f>AQ707*1000/Escenarios!$F$9/10000+AM707</f>
        <v>1.5616156531223995</v>
      </c>
      <c r="AU707" s="75">
        <f>MAX(0,AV706+Observaciones!$F706-AS707-Constantes!$D$13)</f>
        <v>0</v>
      </c>
      <c r="AV707" s="75">
        <f>AV706+Observaciones!$F706-AS707-AT707-AU707-AW706</f>
        <v>54.475164552274599</v>
      </c>
      <c r="AW707" s="75">
        <f>MAX(0,(AV707-Constantes!$D$14)*(1-EXP(-Constantes!$D$22)))</f>
        <v>0.64672097186424216</v>
      </c>
      <c r="AX707" s="75">
        <f t="shared" si="118"/>
        <v>109.6962805181555</v>
      </c>
      <c r="AY707" s="75">
        <f>MAX(0,(AX707-Constantes!$D$13)*(1-EXP(-Constantes!$D$23)))</f>
        <v>0.23966471599704062</v>
      </c>
      <c r="AZ707" s="75">
        <f t="shared" si="119"/>
        <v>0.8863856878612828</v>
      </c>
      <c r="BA707" s="75">
        <f>0.0526*AS707*Observaciones!$F706^1.218</f>
        <v>0</v>
      </c>
      <c r="BB707" s="75">
        <f>BA707*Constantes!$F$35</f>
        <v>0</v>
      </c>
      <c r="BC707" s="75">
        <f t="shared" si="120"/>
        <v>0</v>
      </c>
      <c r="BD707" s="15"/>
      <c r="BE707" s="74">
        <v>701</v>
      </c>
      <c r="BF707" s="75">
        <f>0.0526*Observaciones!$F706^2.218</f>
        <v>0</v>
      </c>
      <c r="BG707" s="75">
        <f>IF(Observaciones!$F706&gt;0.05*$BK$7,((Observaciones!$F706-0.05*$BK$7)^2)/(Observaciones!$F706+0.95*$BK$7),0)</f>
        <v>0</v>
      </c>
      <c r="BH707" s="75">
        <f>0.0526*BG707*Observaciones!$F706^1.218</f>
        <v>0</v>
      </c>
      <c r="BI707" s="28"/>
      <c r="BJ707" s="28"/>
      <c r="BK707" s="103"/>
      <c r="BL707" s="38"/>
    </row>
    <row r="708" spans="2:64" s="2" customFormat="1">
      <c r="B708" s="37"/>
      <c r="C708" s="74">
        <v>702</v>
      </c>
      <c r="D708" s="140">
        <f>ETo!$I707*((1-Constantes!$D$19)*ETo!$K707+ETo!$L707)</f>
        <v>2.5771579158305542</v>
      </c>
      <c r="E708" s="75">
        <f>MIN(D708*Constantes!$D$17,0.8*(H707+Observaciones!$F707-F708-G708-Constantes!$D$14))</f>
        <v>1.6353634680074358</v>
      </c>
      <c r="F708" s="75">
        <f>IF(Observaciones!$F707&gt;0.05*Constantes!$D$18,((Observaciones!$F707-0.05*Constantes!$D$18)^2)/(Observaciones!$F707+0.95*Constantes!$D$18),0)</f>
        <v>0</v>
      </c>
      <c r="G708" s="75">
        <f>MAX(0,H707+Observaciones!$F707-F708-Constantes!$D$13)</f>
        <v>0</v>
      </c>
      <c r="H708" s="75">
        <f>H707+Observaciones!$F707-F708-E708-G708-I707</f>
        <v>48.785338696559911</v>
      </c>
      <c r="I708" s="75">
        <f>MAX(0,(H708-Constantes!$D$14)*(1-EXP(-Constantes!$D$22)))</f>
        <v>0.56838745792729273</v>
      </c>
      <c r="J708" s="75">
        <f t="shared" si="121"/>
        <v>106.84110297379664</v>
      </c>
      <c r="K708" s="75">
        <f>MAX(0,(J708-Constantes!$D$13)*(1-EXP(-Constantes!$D$23)))</f>
        <v>0.21994256408130919</v>
      </c>
      <c r="L708" s="75">
        <f t="shared" si="122"/>
        <v>0.78833002200860192</v>
      </c>
      <c r="M708" s="75">
        <f>0.0526*F708*Observaciones!$F707^1.218</f>
        <v>0</v>
      </c>
      <c r="N708" s="75">
        <f>M708*Constantes!$D$35</f>
        <v>0</v>
      </c>
      <c r="O708" s="75">
        <f t="shared" si="123"/>
        <v>0</v>
      </c>
      <c r="P708" s="15"/>
      <c r="Q708" s="74">
        <v>702</v>
      </c>
      <c r="R708" s="140">
        <f>ETo!$I707*((1-Constantes!$E$19)*ETo!$K707+ETo!$L707)</f>
        <v>2.5771579158305542</v>
      </c>
      <c r="S708" s="75">
        <f>MIN(R708*Constantes!$E$17,0.8*(AB707+Observaciones!$F707-Y708-AA708-Constantes!$D$14))</f>
        <v>1.6353634680074358</v>
      </c>
      <c r="T708" s="75">
        <f>IF(Observaciones!$F707&gt;0.05*Constantes!$E$18,((Observaciones!$F707-0.05*Constantes!$E$18)^2)/(Observaciones!$F707+0.95*Constantes!$E$18),0)</f>
        <v>0</v>
      </c>
      <c r="U708" s="75">
        <f>(T708*Escenarios!$E$9*10000)/1000</f>
        <v>0</v>
      </c>
      <c r="V708" s="75">
        <f>(Observaciones!$F707*Constantes!$E$28)/1000</f>
        <v>0</v>
      </c>
      <c r="W708" s="75">
        <f>(R708*Constantes!$E$28)/1000</f>
        <v>10.308631663322215</v>
      </c>
      <c r="X708" s="75">
        <f t="shared" si="113"/>
        <v>0</v>
      </c>
      <c r="Y708" s="75">
        <f>IF(X708&gt;Constantes!$E$29,1000*((X708-Constantes!$E$29)/(Escenarios!$E$9*10000)),0)</f>
        <v>0</v>
      </c>
      <c r="Z708" s="75">
        <f>W708*1000/Escenarios!$E$9/10000+S708</f>
        <v>1.6559807313340802</v>
      </c>
      <c r="AA708" s="75">
        <f>MAX(0,AB707+Observaciones!$F707-Y708-Constantes!$D$13)</f>
        <v>0</v>
      </c>
      <c r="AB708" s="75">
        <f>AB707+Observaciones!$F707-Y708-Z708-AA708-AC707</f>
        <v>51.023055941555384</v>
      </c>
      <c r="AC708" s="75">
        <f>MAX(0,(AB708-Constantes!$D$14)*(1-EXP(-Constantes!$D$22)))</f>
        <v>0.59919477249945152</v>
      </c>
      <c r="AD708" s="75">
        <f t="shared" si="114"/>
        <v>108.97025210863234</v>
      </c>
      <c r="AE708" s="75">
        <f>MAX(0,(AD708-Constantes!$D$13)*(1-EXP(-Constantes!$D$23)))</f>
        <v>0.23464967144541779</v>
      </c>
      <c r="AF708" s="75">
        <f t="shared" si="115"/>
        <v>0.83384444394486934</v>
      </c>
      <c r="AG708" s="75">
        <f>0.0526*Y708*Observaciones!$F707^1.218</f>
        <v>0</v>
      </c>
      <c r="AH708" s="75">
        <f>AG708*Constantes!$E$35</f>
        <v>0</v>
      </c>
      <c r="AI708" s="75">
        <f t="shared" si="116"/>
        <v>0</v>
      </c>
      <c r="AJ708" s="15"/>
      <c r="AK708" s="74">
        <v>702</v>
      </c>
      <c r="AL708" s="140">
        <f>ETo!$I707*((1-Constantes!$F$19)*ETo!$K707+ETo!$L707)</f>
        <v>2.518916773305286</v>
      </c>
      <c r="AM708" s="75">
        <f>MIN(AL708*Constantes!$F$17,0.8*(AV707+Observaciones!$F707-AS708-AU708-Constantes!$D$14))</f>
        <v>1.5984059202235847</v>
      </c>
      <c r="AN708" s="75">
        <f>IF(Observaciones!$F707&gt;0.05*Constantes!$F$18,((Observaciones!$F707-0.05*Constantes!$F$18)^2)/(Observaciones!$F707+0.95*Constantes!$F$18),0)</f>
        <v>0</v>
      </c>
      <c r="AO708" s="75">
        <f>(AN708*Escenarios!$F$9*10000)/1000</f>
        <v>0</v>
      </c>
      <c r="AP708" s="75">
        <f>(Observaciones!$F707*Constantes!$F$28)/1000</f>
        <v>0</v>
      </c>
      <c r="AQ708" s="75">
        <f>(AL708*Constantes!$F$28)/1000</f>
        <v>2.518916773305286</v>
      </c>
      <c r="AR708" s="75">
        <f t="shared" si="117"/>
        <v>0</v>
      </c>
      <c r="AS708" s="75">
        <f>IF(AR708&gt;Constantes!$F$29,1000*((AR708-Constantes!$F$29)/(Escenarios!$F$9*10000)),0)</f>
        <v>0</v>
      </c>
      <c r="AT708" s="75">
        <f>AQ708*1000/Escenarios!$F$9/10000+AM708</f>
        <v>1.6034437537701953</v>
      </c>
      <c r="AU708" s="75">
        <f>MAX(0,AV707+Observaciones!$F707-AS708-Constantes!$D$13)</f>
        <v>0</v>
      </c>
      <c r="AV708" s="75">
        <f>AV707+Observaciones!$F707-AS708-AT708-AU708-AW707</f>
        <v>52.224999826640165</v>
      </c>
      <c r="AW708" s="75">
        <f>MAX(0,(AV708-Constantes!$D$14)*(1-EXP(-Constantes!$D$22)))</f>
        <v>0.61574228914781359</v>
      </c>
      <c r="AX708" s="75">
        <f t="shared" si="118"/>
        <v>109.45661580215847</v>
      </c>
      <c r="AY708" s="75">
        <f>MAX(0,(AX708-Constantes!$D$13)*(1-EXP(-Constantes!$D$23)))</f>
        <v>0.23800923087770959</v>
      </c>
      <c r="AZ708" s="75">
        <f t="shared" si="119"/>
        <v>0.85375152002552324</v>
      </c>
      <c r="BA708" s="75">
        <f>0.0526*AS708*Observaciones!$F707^1.218</f>
        <v>0</v>
      </c>
      <c r="BB708" s="75">
        <f>BA708*Constantes!$F$35</f>
        <v>0</v>
      </c>
      <c r="BC708" s="75">
        <f t="shared" si="120"/>
        <v>0</v>
      </c>
      <c r="BD708" s="15"/>
      <c r="BE708" s="74">
        <v>702</v>
      </c>
      <c r="BF708" s="75">
        <f>0.0526*Observaciones!$F707^2.218</f>
        <v>0</v>
      </c>
      <c r="BG708" s="75">
        <f>IF(Observaciones!$F707&gt;0.05*$BK$7,((Observaciones!$F707-0.05*$BK$7)^2)/(Observaciones!$F707+0.95*$BK$7),0)</f>
        <v>0</v>
      </c>
      <c r="BH708" s="75">
        <f>0.0526*BG708*Observaciones!$F707^1.218</f>
        <v>0</v>
      </c>
      <c r="BI708" s="28"/>
      <c r="BJ708" s="28"/>
      <c r="BK708" s="103"/>
      <c r="BL708" s="38"/>
    </row>
    <row r="709" spans="2:64" s="2" customFormat="1">
      <c r="B709" s="37"/>
      <c r="C709" s="74">
        <v>703</v>
      </c>
      <c r="D709" s="140">
        <f>ETo!$I708*((1-Constantes!$D$19)*ETo!$K708+ETo!$L708)</f>
        <v>2.5745443408557014</v>
      </c>
      <c r="E709" s="75">
        <f>MIN(D709*Constantes!$D$17,0.8*(H708+Observaciones!$F708-F709-G709-Constantes!$D$14))</f>
        <v>1.6337049957002023</v>
      </c>
      <c r="F709" s="75">
        <f>IF(Observaciones!$F708&gt;0.05*Constantes!$D$18,((Observaciones!$F708-0.05*Constantes!$D$18)^2)/(Observaciones!$F708+0.95*Constantes!$D$18),0)</f>
        <v>0</v>
      </c>
      <c r="G709" s="75">
        <f>MAX(0,H708+Observaciones!$F708-F709-Constantes!$D$13)</f>
        <v>0</v>
      </c>
      <c r="H709" s="75">
        <f>H708+Observaciones!$F708-F709-E709-G709-I708</f>
        <v>46.583246242932418</v>
      </c>
      <c r="I709" s="75">
        <f>MAX(0,(H709-Constantes!$D$14)*(1-EXP(-Constantes!$D$22)))</f>
        <v>0.53807060038525933</v>
      </c>
      <c r="J709" s="75">
        <f t="shared" si="121"/>
        <v>106.62116040971533</v>
      </c>
      <c r="K709" s="75">
        <f>MAX(0,(J709-Constantes!$D$13)*(1-EXP(-Constantes!$D$23)))</f>
        <v>0.21842330981632754</v>
      </c>
      <c r="L709" s="75">
        <f t="shared" si="122"/>
        <v>0.75649391020158685</v>
      </c>
      <c r="M709" s="75">
        <f>0.0526*F709*Observaciones!$F708^1.218</f>
        <v>0</v>
      </c>
      <c r="N709" s="75">
        <f>M709*Constantes!$D$35</f>
        <v>0</v>
      </c>
      <c r="O709" s="75">
        <f t="shared" si="123"/>
        <v>0</v>
      </c>
      <c r="P709" s="15"/>
      <c r="Q709" s="74">
        <v>703</v>
      </c>
      <c r="R709" s="140">
        <f>ETo!$I708*((1-Constantes!$E$19)*ETo!$K708+ETo!$L708)</f>
        <v>2.5745443408557014</v>
      </c>
      <c r="S709" s="75">
        <f>MIN(R709*Constantes!$E$17,0.8*(AB708+Observaciones!$F708-Y709-AA709-Constantes!$D$14))</f>
        <v>1.6337049957002023</v>
      </c>
      <c r="T709" s="75">
        <f>IF(Observaciones!$F708&gt;0.05*Constantes!$E$18,((Observaciones!$F708-0.05*Constantes!$E$18)^2)/(Observaciones!$F708+0.95*Constantes!$E$18),0)</f>
        <v>0</v>
      </c>
      <c r="U709" s="75">
        <f>(T709*Escenarios!$E$9*10000)/1000</f>
        <v>0</v>
      </c>
      <c r="V709" s="75">
        <f>(Observaciones!$F708*Constantes!$E$28)/1000</f>
        <v>0</v>
      </c>
      <c r="W709" s="75">
        <f>(R709*Constantes!$E$28)/1000</f>
        <v>10.298177363422806</v>
      </c>
      <c r="X709" s="75">
        <f t="shared" si="113"/>
        <v>0</v>
      </c>
      <c r="Y709" s="75">
        <f>IF(X709&gt;Constantes!$E$29,1000*((X709-Constantes!$E$29)/(Escenarios!$E$9*10000)),0)</f>
        <v>0</v>
      </c>
      <c r="Z709" s="75">
        <f>W709*1000/Escenarios!$E$9/10000+S709</f>
        <v>1.6543013504270478</v>
      </c>
      <c r="AA709" s="75">
        <f>MAX(0,AB708+Observaciones!$F708-Y709-Constantes!$D$13)</f>
        <v>0</v>
      </c>
      <c r="AB709" s="75">
        <f>AB708+Observaciones!$F708-Y709-Z709-AA709-AC708</f>
        <v>48.769559818628885</v>
      </c>
      <c r="AC709" s="75">
        <f>MAX(0,(AB709-Constantes!$D$14)*(1-EXP(-Constantes!$D$22)))</f>
        <v>0.56817022545205309</v>
      </c>
      <c r="AD709" s="75">
        <f t="shared" si="114"/>
        <v>108.73560243718691</v>
      </c>
      <c r="AE709" s="75">
        <f>MAX(0,(AD709-Constantes!$D$13)*(1-EXP(-Constantes!$D$23)))</f>
        <v>0.23302882776921049</v>
      </c>
      <c r="AF709" s="75">
        <f t="shared" si="115"/>
        <v>0.80119905322126361</v>
      </c>
      <c r="AG709" s="75">
        <f>0.0526*Y709*Observaciones!$F708^1.218</f>
        <v>0</v>
      </c>
      <c r="AH709" s="75">
        <f>AG709*Constantes!$E$35</f>
        <v>0</v>
      </c>
      <c r="AI709" s="75">
        <f t="shared" si="116"/>
        <v>0</v>
      </c>
      <c r="AJ709" s="15"/>
      <c r="AK709" s="74">
        <v>703</v>
      </c>
      <c r="AL709" s="140">
        <f>ETo!$I708*((1-Constantes!$F$19)*ETo!$K708+ETo!$L708)</f>
        <v>2.5163548458991793</v>
      </c>
      <c r="AM709" s="75">
        <f>MIN(AL709*Constantes!$F$17,0.8*(AV708+Observaciones!$F708-AS709-AU709-Constantes!$D$14))</f>
        <v>1.5967802214404803</v>
      </c>
      <c r="AN709" s="75">
        <f>IF(Observaciones!$F708&gt;0.05*Constantes!$F$18,((Observaciones!$F708-0.05*Constantes!$F$18)^2)/(Observaciones!$F708+0.95*Constantes!$F$18),0)</f>
        <v>0</v>
      </c>
      <c r="AO709" s="75">
        <f>(AN709*Escenarios!$F$9*10000)/1000</f>
        <v>0</v>
      </c>
      <c r="AP709" s="75">
        <f>(Observaciones!$F708*Constantes!$F$28)/1000</f>
        <v>0</v>
      </c>
      <c r="AQ709" s="75">
        <f>(AL709*Constantes!$F$28)/1000</f>
        <v>2.5163548458991793</v>
      </c>
      <c r="AR709" s="75">
        <f t="shared" si="117"/>
        <v>0</v>
      </c>
      <c r="AS709" s="75">
        <f>IF(AR709&gt;Constantes!$F$29,1000*((AR709-Constantes!$F$29)/(Escenarios!$F$9*10000)),0)</f>
        <v>0</v>
      </c>
      <c r="AT709" s="75">
        <f>AQ709*1000/Escenarios!$F$9/10000+AM709</f>
        <v>1.6018129311322786</v>
      </c>
      <c r="AU709" s="75">
        <f>MAX(0,AV708+Observaciones!$F708-AS709-Constantes!$D$13)</f>
        <v>0</v>
      </c>
      <c r="AV709" s="75">
        <f>AV708+Observaciones!$F708-AS709-AT709-AU709-AW708</f>
        <v>50.007444606360075</v>
      </c>
      <c r="AW709" s="75">
        <f>MAX(0,(AV709-Constantes!$D$14)*(1-EXP(-Constantes!$D$22)))</f>
        <v>0.5852125511279237</v>
      </c>
      <c r="AX709" s="75">
        <f t="shared" si="118"/>
        <v>109.21860657128076</v>
      </c>
      <c r="AY709" s="75">
        <f>MAX(0,(AX709-Constantes!$D$13)*(1-EXP(-Constantes!$D$23)))</f>
        <v>0.23636518102939424</v>
      </c>
      <c r="AZ709" s="75">
        <f t="shared" si="119"/>
        <v>0.82157773215731789</v>
      </c>
      <c r="BA709" s="75">
        <f>0.0526*AS709*Observaciones!$F708^1.218</f>
        <v>0</v>
      </c>
      <c r="BB709" s="75">
        <f>BA709*Constantes!$F$35</f>
        <v>0</v>
      </c>
      <c r="BC709" s="75">
        <f t="shared" si="120"/>
        <v>0</v>
      </c>
      <c r="BD709" s="15"/>
      <c r="BE709" s="74">
        <v>703</v>
      </c>
      <c r="BF709" s="75">
        <f>0.0526*Observaciones!$F708^2.218</f>
        <v>0</v>
      </c>
      <c r="BG709" s="75">
        <f>IF(Observaciones!$F708&gt;0.05*$BK$7,((Observaciones!$F708-0.05*$BK$7)^2)/(Observaciones!$F708+0.95*$BK$7),0)</f>
        <v>0</v>
      </c>
      <c r="BH709" s="75">
        <f>0.0526*BG709*Observaciones!$F708^1.218</f>
        <v>0</v>
      </c>
      <c r="BI709" s="28"/>
      <c r="BJ709" s="28"/>
      <c r="BK709" s="103"/>
      <c r="BL709" s="38"/>
    </row>
    <row r="710" spans="2:64" s="2" customFormat="1">
      <c r="B710" s="37"/>
      <c r="C710" s="74">
        <v>704</v>
      </c>
      <c r="D710" s="140">
        <f>ETo!$I709*((1-Constantes!$D$19)*ETo!$K709+ETo!$L709)</f>
        <v>2.5745922803929235</v>
      </c>
      <c r="E710" s="75">
        <f>MIN(D710*Constantes!$D$17,0.8*(H709+Observaciones!$F709-F710-G710-Constantes!$D$14))</f>
        <v>1.6337354162527671</v>
      </c>
      <c r="F710" s="75">
        <f>IF(Observaciones!$F709&gt;0.05*Constantes!$D$18,((Observaciones!$F709-0.05*Constantes!$D$18)^2)/(Observaciones!$F709+0.95*Constantes!$D$18),0)</f>
        <v>0</v>
      </c>
      <c r="G710" s="75">
        <f>MAX(0,H709+Observaciones!$F709-F710-Constantes!$D$13)</f>
        <v>0</v>
      </c>
      <c r="H710" s="75">
        <f>H709+Observaciones!$F709-F710-E710-G710-I709</f>
        <v>44.411440226294388</v>
      </c>
      <c r="I710" s="75">
        <f>MAX(0,(H710-Constantes!$D$14)*(1-EXP(-Constantes!$D$22)))</f>
        <v>0.50817070517110308</v>
      </c>
      <c r="J710" s="75">
        <f t="shared" si="121"/>
        <v>106.402737099899</v>
      </c>
      <c r="K710" s="75">
        <f>MAX(0,(J710-Constantes!$D$13)*(1-EXP(-Constantes!$D$23)))</f>
        <v>0.21691454980711353</v>
      </c>
      <c r="L710" s="75">
        <f t="shared" si="122"/>
        <v>0.72508525497821663</v>
      </c>
      <c r="M710" s="75">
        <f>0.0526*F710*Observaciones!$F709^1.218</f>
        <v>0</v>
      </c>
      <c r="N710" s="75">
        <f>M710*Constantes!$D$35</f>
        <v>0</v>
      </c>
      <c r="O710" s="75">
        <f t="shared" si="123"/>
        <v>0</v>
      </c>
      <c r="P710" s="15"/>
      <c r="Q710" s="74">
        <v>704</v>
      </c>
      <c r="R710" s="140">
        <f>ETo!$I709*((1-Constantes!$E$19)*ETo!$K709+ETo!$L709)</f>
        <v>2.5745922803929235</v>
      </c>
      <c r="S710" s="75">
        <f>MIN(R710*Constantes!$E$17,0.8*(AB709+Observaciones!$F709-Y710-AA710-Constantes!$D$14))</f>
        <v>1.6337354162527671</v>
      </c>
      <c r="T710" s="75">
        <f>IF(Observaciones!$F709&gt;0.05*Constantes!$E$18,((Observaciones!$F709-0.05*Constantes!$E$18)^2)/(Observaciones!$F709+0.95*Constantes!$E$18),0)</f>
        <v>0</v>
      </c>
      <c r="U710" s="75">
        <f>(T710*Escenarios!$E$9*10000)/1000</f>
        <v>0</v>
      </c>
      <c r="V710" s="75">
        <f>(Observaciones!$F709*Constantes!$E$28)/1000</f>
        <v>0</v>
      </c>
      <c r="W710" s="75">
        <f>(R710*Constantes!$E$28)/1000</f>
        <v>10.298369121571694</v>
      </c>
      <c r="X710" s="75">
        <f t="shared" si="113"/>
        <v>0</v>
      </c>
      <c r="Y710" s="75">
        <f>IF(X710&gt;Constantes!$E$29,1000*((X710-Constantes!$E$29)/(Escenarios!$E$9*10000)),0)</f>
        <v>0</v>
      </c>
      <c r="Z710" s="75">
        <f>W710*1000/Escenarios!$E$9/10000+S710</f>
        <v>1.6543321544959104</v>
      </c>
      <c r="AA710" s="75">
        <f>MAX(0,AB709+Observaciones!$F709-Y710-Constantes!$D$13)</f>
        <v>0</v>
      </c>
      <c r="AB710" s="75">
        <f>AB709+Observaciones!$F709-Y710-Z710-AA710-AC709</f>
        <v>46.547057438680923</v>
      </c>
      <c r="AC710" s="75">
        <f>MAX(0,(AB710-Constantes!$D$14)*(1-EXP(-Constantes!$D$22)))</f>
        <v>0.53757237842309702</v>
      </c>
      <c r="AD710" s="75">
        <f t="shared" si="114"/>
        <v>108.50257360941771</v>
      </c>
      <c r="AE710" s="75">
        <f>MAX(0,(AD710-Constantes!$D$13)*(1-EXP(-Constantes!$D$23)))</f>
        <v>0.23141918007809256</v>
      </c>
      <c r="AF710" s="75">
        <f t="shared" si="115"/>
        <v>0.76899155850118961</v>
      </c>
      <c r="AG710" s="75">
        <f>0.0526*Y710*Observaciones!$F709^1.218</f>
        <v>0</v>
      </c>
      <c r="AH710" s="75">
        <f>AG710*Constantes!$E$35</f>
        <v>0</v>
      </c>
      <c r="AI710" s="75">
        <f t="shared" si="116"/>
        <v>0</v>
      </c>
      <c r="AJ710" s="15"/>
      <c r="AK710" s="74">
        <v>704</v>
      </c>
      <c r="AL710" s="140">
        <f>ETo!$I709*((1-Constantes!$F$19)*ETo!$K709+ETo!$L709)</f>
        <v>2.5164019883419573</v>
      </c>
      <c r="AM710" s="75">
        <f>MIN(AL710*Constantes!$F$17,0.8*(AV709+Observaciones!$F709-AS710-AU710-Constantes!$D$14))</f>
        <v>1.5968101361881324</v>
      </c>
      <c r="AN710" s="75">
        <f>IF(Observaciones!$F709&gt;0.05*Constantes!$F$18,((Observaciones!$F709-0.05*Constantes!$F$18)^2)/(Observaciones!$F709+0.95*Constantes!$F$18),0)</f>
        <v>0</v>
      </c>
      <c r="AO710" s="75">
        <f>(AN710*Escenarios!$F$9*10000)/1000</f>
        <v>0</v>
      </c>
      <c r="AP710" s="75">
        <f>(Observaciones!$F709*Constantes!$F$28)/1000</f>
        <v>0</v>
      </c>
      <c r="AQ710" s="75">
        <f>(AL710*Constantes!$F$28)/1000</f>
        <v>2.5164019883419573</v>
      </c>
      <c r="AR710" s="75">
        <f t="shared" si="117"/>
        <v>0</v>
      </c>
      <c r="AS710" s="75">
        <f>IF(AR710&gt;Constantes!$F$29,1000*((AR710-Constantes!$F$29)/(Escenarios!$F$9*10000)),0)</f>
        <v>0</v>
      </c>
      <c r="AT710" s="75">
        <f>AQ710*1000/Escenarios!$F$9/10000+AM710</f>
        <v>1.6018429401648162</v>
      </c>
      <c r="AU710" s="75">
        <f>MAX(0,AV709+Observaciones!$F709-AS710-Constantes!$D$13)</f>
        <v>0</v>
      </c>
      <c r="AV710" s="75">
        <f>AV709+Observaciones!$F709-AS710-AT710-AU710-AW709</f>
        <v>47.820389115067336</v>
      </c>
      <c r="AW710" s="75">
        <f>MAX(0,(AV710-Constantes!$D$14)*(1-EXP(-Constantes!$D$22)))</f>
        <v>0.55510271188987503</v>
      </c>
      <c r="AX710" s="75">
        <f t="shared" si="118"/>
        <v>108.98224139025136</v>
      </c>
      <c r="AY710" s="75">
        <f>MAX(0,(AX710-Constantes!$D$13)*(1-EXP(-Constantes!$D$23)))</f>
        <v>0.23473248746290787</v>
      </c>
      <c r="AZ710" s="75">
        <f t="shared" si="119"/>
        <v>0.7898351993527829</v>
      </c>
      <c r="BA710" s="75">
        <f>0.0526*AS710*Observaciones!$F709^1.218</f>
        <v>0</v>
      </c>
      <c r="BB710" s="75">
        <f>BA710*Constantes!$F$35</f>
        <v>0</v>
      </c>
      <c r="BC710" s="75">
        <f t="shared" si="120"/>
        <v>0</v>
      </c>
      <c r="BD710" s="15"/>
      <c r="BE710" s="74">
        <v>704</v>
      </c>
      <c r="BF710" s="75">
        <f>0.0526*Observaciones!$F709^2.218</f>
        <v>0</v>
      </c>
      <c r="BG710" s="75">
        <f>IF(Observaciones!$F709&gt;0.05*$BK$7,((Observaciones!$F709-0.05*$BK$7)^2)/(Observaciones!$F709+0.95*$BK$7),0)</f>
        <v>0</v>
      </c>
      <c r="BH710" s="75">
        <f>0.0526*BG710*Observaciones!$F709^1.218</f>
        <v>0</v>
      </c>
      <c r="BI710" s="28"/>
      <c r="BJ710" s="28"/>
      <c r="BK710" s="103"/>
      <c r="BL710" s="38"/>
    </row>
    <row r="711" spans="2:64" s="2" customFormat="1">
      <c r="B711" s="37"/>
      <c r="C711" s="74">
        <v>705</v>
      </c>
      <c r="D711" s="140">
        <f>ETo!$I710*((1-Constantes!$D$19)*ETo!$K710+ETo!$L710)</f>
        <v>2.5933733294253387</v>
      </c>
      <c r="E711" s="75">
        <f>MIN(D711*Constantes!$D$17,0.8*(H710+Observaciones!$F710-F711-G711-Constantes!$D$14))</f>
        <v>1.6456531343288712</v>
      </c>
      <c r="F711" s="75">
        <f>IF(Observaciones!$F710&gt;0.05*Constantes!$D$18,((Observaciones!$F710-0.05*Constantes!$D$18)^2)/(Observaciones!$F710+0.95*Constantes!$D$18),0)</f>
        <v>0</v>
      </c>
      <c r="G711" s="75">
        <f>MAX(0,H710+Observaciones!$F710-F711-Constantes!$D$13)</f>
        <v>0</v>
      </c>
      <c r="H711" s="75">
        <f>H710+Observaciones!$F710-F711-E711-G711-I710</f>
        <v>42.25761638679441</v>
      </c>
      <c r="I711" s="75">
        <f>MAX(0,(H711-Constantes!$D$14)*(1-EXP(-Constantes!$D$22)))</f>
        <v>0.47851837590345925</v>
      </c>
      <c r="J711" s="75">
        <f t="shared" si="121"/>
        <v>106.18582255009188</v>
      </c>
      <c r="K711" s="75">
        <f>MAX(0,(J711-Constantes!$D$13)*(1-EXP(-Constantes!$D$23)))</f>
        <v>0.21541621156454757</v>
      </c>
      <c r="L711" s="75">
        <f t="shared" si="122"/>
        <v>0.69393458746800685</v>
      </c>
      <c r="M711" s="75">
        <f>0.0526*F711*Observaciones!$F710^1.218</f>
        <v>0</v>
      </c>
      <c r="N711" s="75">
        <f>M711*Constantes!$D$35</f>
        <v>0</v>
      </c>
      <c r="O711" s="75">
        <f t="shared" si="123"/>
        <v>0</v>
      </c>
      <c r="P711" s="15"/>
      <c r="Q711" s="74">
        <v>705</v>
      </c>
      <c r="R711" s="140">
        <f>ETo!$I710*((1-Constantes!$E$19)*ETo!$K710+ETo!$L710)</f>
        <v>2.5933733294253387</v>
      </c>
      <c r="S711" s="75">
        <f>MIN(R711*Constantes!$E$17,0.8*(AB710+Observaciones!$F710-Y711-AA711-Constantes!$D$14))</f>
        <v>1.6456531343288712</v>
      </c>
      <c r="T711" s="75">
        <f>IF(Observaciones!$F710&gt;0.05*Constantes!$E$18,((Observaciones!$F710-0.05*Constantes!$E$18)^2)/(Observaciones!$F710+0.95*Constantes!$E$18),0)</f>
        <v>0</v>
      </c>
      <c r="U711" s="75">
        <f>(T711*Escenarios!$E$9*10000)/1000</f>
        <v>0</v>
      </c>
      <c r="V711" s="75">
        <f>(Observaciones!$F710*Constantes!$E$28)/1000</f>
        <v>0</v>
      </c>
      <c r="W711" s="75">
        <f>(R711*Constantes!$E$28)/1000</f>
        <v>10.373493317701355</v>
      </c>
      <c r="X711" s="75">
        <f t="shared" si="113"/>
        <v>0</v>
      </c>
      <c r="Y711" s="75">
        <f>IF(X711&gt;Constantes!$E$29,1000*((X711-Constantes!$E$29)/(Escenarios!$E$9*10000)),0)</f>
        <v>0</v>
      </c>
      <c r="Z711" s="75">
        <f>W711*1000/Escenarios!$E$9/10000+S711</f>
        <v>1.6664001209642738</v>
      </c>
      <c r="AA711" s="75">
        <f>MAX(0,AB710+Observaciones!$F710-Y711-Constantes!$D$13)</f>
        <v>0</v>
      </c>
      <c r="AB711" s="75">
        <f>AB710+Observaciones!$F710-Y711-Z711-AA711-AC710</f>
        <v>44.343084939293547</v>
      </c>
      <c r="AC711" s="75">
        <f>MAX(0,(AB711-Constantes!$D$14)*(1-EXP(-Constantes!$D$22)))</f>
        <v>0.50722963773552132</v>
      </c>
      <c r="AD711" s="75">
        <f t="shared" si="114"/>
        <v>108.27115442933962</v>
      </c>
      <c r="AE711" s="75">
        <f>MAX(0,(AD711-Constantes!$D$13)*(1-EXP(-Constantes!$D$23)))</f>
        <v>0.22982065103574573</v>
      </c>
      <c r="AF711" s="75">
        <f t="shared" si="115"/>
        <v>0.7370502887712671</v>
      </c>
      <c r="AG711" s="75">
        <f>0.0526*Y711*Observaciones!$F710^1.218</f>
        <v>0</v>
      </c>
      <c r="AH711" s="75">
        <f>AG711*Constantes!$E$35</f>
        <v>0</v>
      </c>
      <c r="AI711" s="75">
        <f t="shared" si="116"/>
        <v>0</v>
      </c>
      <c r="AJ711" s="15"/>
      <c r="AK711" s="74">
        <v>705</v>
      </c>
      <c r="AL711" s="140">
        <f>ETo!$I710*((1-Constantes!$F$19)*ETo!$K710+ETo!$L710)</f>
        <v>2.5348149127250674</v>
      </c>
      <c r="AM711" s="75">
        <f>MIN(AL711*Constantes!$F$17,0.8*(AV710+Observaciones!$F710-AS711-AU711-Constantes!$D$14))</f>
        <v>1.6084942567809588</v>
      </c>
      <c r="AN711" s="75">
        <f>IF(Observaciones!$F710&gt;0.05*Constantes!$F$18,((Observaciones!$F710-0.05*Constantes!$F$18)^2)/(Observaciones!$F710+0.95*Constantes!$F$18),0)</f>
        <v>0</v>
      </c>
      <c r="AO711" s="75">
        <f>(AN711*Escenarios!$F$9*10000)/1000</f>
        <v>0</v>
      </c>
      <c r="AP711" s="75">
        <f>(Observaciones!$F710*Constantes!$F$28)/1000</f>
        <v>0</v>
      </c>
      <c r="AQ711" s="75">
        <f>(AL711*Constantes!$F$28)/1000</f>
        <v>2.5348149127250674</v>
      </c>
      <c r="AR711" s="75">
        <f t="shared" si="117"/>
        <v>0</v>
      </c>
      <c r="AS711" s="75">
        <f>IF(AR711&gt;Constantes!$F$29,1000*((AR711-Constantes!$F$29)/(Escenarios!$F$9*10000)),0)</f>
        <v>0</v>
      </c>
      <c r="AT711" s="75">
        <f>AQ711*1000/Escenarios!$F$9/10000+AM711</f>
        <v>1.613563886606409</v>
      </c>
      <c r="AU711" s="75">
        <f>MAX(0,AV710+Observaciones!$F710-AS711-Constantes!$D$13)</f>
        <v>0</v>
      </c>
      <c r="AV711" s="75">
        <f>AV710+Observaciones!$F710-AS711-AT711-AU711-AW710</f>
        <v>45.651722516571056</v>
      </c>
      <c r="AW711" s="75">
        <f>MAX(0,(AV711-Constantes!$D$14)*(1-EXP(-Constantes!$D$22)))</f>
        <v>0.52524603797299518</v>
      </c>
      <c r="AX711" s="75">
        <f t="shared" si="118"/>
        <v>108.74750890278845</v>
      </c>
      <c r="AY711" s="75">
        <f>MAX(0,(AX711-Constantes!$D$13)*(1-EXP(-Constantes!$D$23)))</f>
        <v>0.23311107173468193</v>
      </c>
      <c r="AZ711" s="75">
        <f t="shared" si="119"/>
        <v>0.75835710970767711</v>
      </c>
      <c r="BA711" s="75">
        <f>0.0526*AS711*Observaciones!$F710^1.218</f>
        <v>0</v>
      </c>
      <c r="BB711" s="75">
        <f>BA711*Constantes!$F$35</f>
        <v>0</v>
      </c>
      <c r="BC711" s="75">
        <f t="shared" si="120"/>
        <v>0</v>
      </c>
      <c r="BD711" s="15"/>
      <c r="BE711" s="74">
        <v>705</v>
      </c>
      <c r="BF711" s="75">
        <f>0.0526*Observaciones!$F710^2.218</f>
        <v>0</v>
      </c>
      <c r="BG711" s="75">
        <f>IF(Observaciones!$F710&gt;0.05*$BK$7,((Observaciones!$F710-0.05*$BK$7)^2)/(Observaciones!$F710+0.95*$BK$7),0)</f>
        <v>0</v>
      </c>
      <c r="BH711" s="75">
        <f>0.0526*BG711*Observaciones!$F710^1.218</f>
        <v>0</v>
      </c>
      <c r="BI711" s="28"/>
      <c r="BJ711" s="28"/>
      <c r="BK711" s="103"/>
      <c r="BL711" s="38"/>
    </row>
    <row r="712" spans="2:64" s="2" customFormat="1">
      <c r="B712" s="37"/>
      <c r="C712" s="74">
        <v>706</v>
      </c>
      <c r="D712" s="140">
        <f>ETo!$I711*((1-Constantes!$D$19)*ETo!$K711+ETo!$L711)</f>
        <v>2.5746468195879411</v>
      </c>
      <c r="E712" s="75">
        <f>MIN(D712*Constantes!$D$17,0.8*(H711+Observaciones!$F711-F712-G712-Constantes!$D$14))</f>
        <v>1.6337700246896651</v>
      </c>
      <c r="F712" s="75">
        <f>IF(Observaciones!$F711&gt;0.05*Constantes!$D$18,((Observaciones!$F711-0.05*Constantes!$D$18)^2)/(Observaciones!$F711+0.95*Constantes!$D$18),0)</f>
        <v>0</v>
      </c>
      <c r="G712" s="75">
        <f>MAX(0,H711+Observaciones!$F711-F712-Constantes!$D$13)</f>
        <v>0</v>
      </c>
      <c r="H712" s="75">
        <f>H711+Observaciones!$F711-F712-E712-G712-I711</f>
        <v>40.245327986201282</v>
      </c>
      <c r="I712" s="75">
        <f>MAX(0,(H712-Constantes!$D$14)*(1-EXP(-Constantes!$D$22)))</f>
        <v>0.45081460684790808</v>
      </c>
      <c r="J712" s="75">
        <f t="shared" si="121"/>
        <v>105.97040633852734</v>
      </c>
      <c r="K712" s="75">
        <f>MAX(0,(J712-Constantes!$D$13)*(1-EXP(-Constantes!$D$23)))</f>
        <v>0.21392822310022905</v>
      </c>
      <c r="L712" s="75">
        <f t="shared" si="122"/>
        <v>0.66474282994813716</v>
      </c>
      <c r="M712" s="75">
        <f>0.0526*F712*Observaciones!$F711^1.218</f>
        <v>0</v>
      </c>
      <c r="N712" s="75">
        <f>M712*Constantes!$D$35</f>
        <v>0</v>
      </c>
      <c r="O712" s="75">
        <f t="shared" si="123"/>
        <v>0</v>
      </c>
      <c r="P712" s="15"/>
      <c r="Q712" s="74">
        <v>706</v>
      </c>
      <c r="R712" s="140">
        <f>ETo!$I711*((1-Constantes!$E$19)*ETo!$K711+ETo!$L711)</f>
        <v>2.5746468195879411</v>
      </c>
      <c r="S712" s="75">
        <f>MIN(R712*Constantes!$E$17,0.8*(AB711+Observaciones!$F711-Y712-AA712-Constantes!$D$14))</f>
        <v>1.6337700246896651</v>
      </c>
      <c r="T712" s="75">
        <f>IF(Observaciones!$F711&gt;0.05*Constantes!$E$18,((Observaciones!$F711-0.05*Constantes!$E$18)^2)/(Observaciones!$F711+0.95*Constantes!$E$18),0)</f>
        <v>0</v>
      </c>
      <c r="U712" s="75">
        <f>(T712*Escenarios!$E$9*10000)/1000</f>
        <v>0</v>
      </c>
      <c r="V712" s="75">
        <f>(Observaciones!$F711*Constantes!$E$28)/1000</f>
        <v>0.4</v>
      </c>
      <c r="W712" s="75">
        <f>(R712*Constantes!$E$28)/1000</f>
        <v>10.298587278351764</v>
      </c>
      <c r="X712" s="75">
        <f t="shared" ref="X712:X736" si="124">MAX(0,U712+V712-W712)</f>
        <v>0</v>
      </c>
      <c r="Y712" s="75">
        <f>IF(X712&gt;Constantes!$E$29,1000*((X712-Constantes!$E$29)/(Escenarios!$E$9*10000)),0)</f>
        <v>0</v>
      </c>
      <c r="Z712" s="75">
        <f>W712*1000/Escenarios!$E$9/10000+S712</f>
        <v>1.6543671992463687</v>
      </c>
      <c r="AA712" s="75">
        <f>MAX(0,AB711+Observaciones!$F711-Y712-Constantes!$D$13)</f>
        <v>0</v>
      </c>
      <c r="AB712" s="75">
        <f>AB711+Observaciones!$F711-Y712-Z712-AA712-AC711</f>
        <v>42.281488102311663</v>
      </c>
      <c r="AC712" s="75">
        <f>MAX(0,(AB712-Constantes!$D$14)*(1-EXP(-Constantes!$D$22)))</f>
        <v>0.47884702486523573</v>
      </c>
      <c r="AD712" s="75">
        <f t="shared" ref="AD712:AD736" si="125">AD711+AA712-AE711</f>
        <v>108.04133377830387</v>
      </c>
      <c r="AE712" s="75">
        <f>MAX(0,(AD712-Constantes!$D$13)*(1-EXP(-Constantes!$D$23)))</f>
        <v>0.22823316384005291</v>
      </c>
      <c r="AF712" s="75">
        <f t="shared" ref="AF712:AF736" si="126">Y712+AC712+AE712</f>
        <v>0.70708018870528866</v>
      </c>
      <c r="AG712" s="75">
        <f>0.0526*Y712*Observaciones!$F711^1.218</f>
        <v>0</v>
      </c>
      <c r="AH712" s="75">
        <f>AG712*Constantes!$E$35</f>
        <v>0</v>
      </c>
      <c r="AI712" s="75">
        <f t="shared" ref="AI712:AI736" si="127">AH712*1000000/(AF712/1000*10000)</f>
        <v>0</v>
      </c>
      <c r="AJ712" s="15"/>
      <c r="AK712" s="74">
        <v>706</v>
      </c>
      <c r="AL712" s="140">
        <f>ETo!$I711*((1-Constantes!$F$19)*ETo!$K711+ETo!$L711)</f>
        <v>2.5164556207095048</v>
      </c>
      <c r="AM712" s="75">
        <f>MIN(AL712*Constantes!$F$17,0.8*(AV711+Observaciones!$F711-AS712-AU712-Constantes!$D$14))</f>
        <v>1.5968441691878377</v>
      </c>
      <c r="AN712" s="75">
        <f>IF(Observaciones!$F711&gt;0.05*Constantes!$F$18,((Observaciones!$F711-0.05*Constantes!$F$18)^2)/(Observaciones!$F711+0.95*Constantes!$F$18),0)</f>
        <v>0</v>
      </c>
      <c r="AO712" s="75">
        <f>(AN712*Escenarios!$F$9*10000)/1000</f>
        <v>0</v>
      </c>
      <c r="AP712" s="75">
        <f>(Observaciones!$F711*Constantes!$F$28)/1000</f>
        <v>0.1</v>
      </c>
      <c r="AQ712" s="75">
        <f>(AL712*Constantes!$F$28)/1000</f>
        <v>2.5164556207095048</v>
      </c>
      <c r="AR712" s="75">
        <f t="shared" ref="AR712:AR736" si="128">MAX(0,AO712+AP712-AQ712)</f>
        <v>0</v>
      </c>
      <c r="AS712" s="75">
        <f>IF(AR712&gt;Constantes!$F$29,1000*((AR712-Constantes!$F$29)/(Escenarios!$F$9*10000)),0)</f>
        <v>0</v>
      </c>
      <c r="AT712" s="75">
        <f>AQ712*1000/Escenarios!$F$9/10000+AM712</f>
        <v>1.6018770804292566</v>
      </c>
      <c r="AU712" s="75">
        <f>MAX(0,AV711+Observaciones!$F711-AS712-Constantes!$D$13)</f>
        <v>0</v>
      </c>
      <c r="AV712" s="75">
        <f>AV711+Observaciones!$F711-AS712-AT712-AU712-AW711</f>
        <v>43.624599398168804</v>
      </c>
      <c r="AW712" s="75">
        <f>MAX(0,(AV712-Constantes!$D$14)*(1-EXP(-Constantes!$D$22)))</f>
        <v>0.49733803497360823</v>
      </c>
      <c r="AX712" s="75">
        <f t="shared" ref="AX712:AX736" si="129">AX711+AU712-AY711</f>
        <v>108.51439783105377</v>
      </c>
      <c r="AY712" s="75">
        <f>MAX(0,(AX712-Constantes!$D$13)*(1-EXP(-Constantes!$D$23)))</f>
        <v>0.23150085594299716</v>
      </c>
      <c r="AZ712" s="75">
        <f t="shared" ref="AZ712:AZ736" si="130">AS712+AW712+AY712</f>
        <v>0.72883889091660536</v>
      </c>
      <c r="BA712" s="75">
        <f>0.0526*AS712*Observaciones!$F711^1.218</f>
        <v>0</v>
      </c>
      <c r="BB712" s="75">
        <f>BA712*Constantes!$F$35</f>
        <v>0</v>
      </c>
      <c r="BC712" s="75">
        <f t="shared" ref="BC712:BC736" si="131">BB712*1000000/(AZ712/1000*10000)</f>
        <v>0</v>
      </c>
      <c r="BD712" s="15"/>
      <c r="BE712" s="74">
        <v>706</v>
      </c>
      <c r="BF712" s="75">
        <f>0.0526*Observaciones!$F711^2.218</f>
        <v>3.1840930012055863E-4</v>
      </c>
      <c r="BG712" s="75">
        <f>IF(Observaciones!$F711&gt;0.05*$BK$7,((Observaciones!$F711-0.05*$BK$7)^2)/(Observaciones!$F711+0.95*$BK$7),0)</f>
        <v>0</v>
      </c>
      <c r="BH712" s="75">
        <f>0.0526*BG712*Observaciones!$F711^1.218</f>
        <v>0</v>
      </c>
      <c r="BI712" s="28"/>
      <c r="BJ712" s="28"/>
      <c r="BK712" s="103"/>
      <c r="BL712" s="38"/>
    </row>
    <row r="713" spans="2:64" s="2" customFormat="1">
      <c r="B713" s="37"/>
      <c r="C713" s="74">
        <v>707</v>
      </c>
      <c r="D713" s="140">
        <f>ETo!$I712*((1-Constantes!$D$19)*ETo!$K712+ETo!$L712)</f>
        <v>2.5719790859326563</v>
      </c>
      <c r="E713" s="75">
        <f>MIN(D713*Constantes!$D$17,0.8*(H712+Observaciones!$F712-F713-G713-Constantes!$D$14))</f>
        <v>1.6320771854051852</v>
      </c>
      <c r="F713" s="75">
        <f>IF(Observaciones!$F712&gt;0.05*Constantes!$D$18,((Observaciones!$F712-0.05*Constantes!$D$18)^2)/(Observaciones!$F712+0.95*Constantes!$D$18),0)</f>
        <v>0</v>
      </c>
      <c r="G713" s="75">
        <f>MAX(0,H712+Observaciones!$F712-F713-Constantes!$D$13)</f>
        <v>0</v>
      </c>
      <c r="H713" s="75">
        <f>H712+Observaciones!$F712-F713-E713-G713-I712</f>
        <v>38.162436193948189</v>
      </c>
      <c r="I713" s="75">
        <f>MAX(0,(H713-Constantes!$D$14)*(1-EXP(-Constantes!$D$22)))</f>
        <v>0.42213882003560305</v>
      </c>
      <c r="J713" s="75">
        <f t="shared" si="121"/>
        <v>105.75647811542711</v>
      </c>
      <c r="K713" s="75">
        <f>MAX(0,(J713-Constantes!$D$13)*(1-EXP(-Constantes!$D$23)))</f>
        <v>0.21245051292301745</v>
      </c>
      <c r="L713" s="75">
        <f t="shared" si="122"/>
        <v>0.63458933295862052</v>
      </c>
      <c r="M713" s="75">
        <f>0.0526*F713*Observaciones!$F712^1.218</f>
        <v>0</v>
      </c>
      <c r="N713" s="75">
        <f>M713*Constantes!$D$35</f>
        <v>0</v>
      </c>
      <c r="O713" s="75">
        <f t="shared" si="123"/>
        <v>0</v>
      </c>
      <c r="P713" s="15"/>
      <c r="Q713" s="74">
        <v>707</v>
      </c>
      <c r="R713" s="140">
        <f>ETo!$I712*((1-Constantes!$E$19)*ETo!$K712+ETo!$L712)</f>
        <v>2.5719790859326563</v>
      </c>
      <c r="S713" s="75">
        <f>MIN(R713*Constantes!$E$17,0.8*(AB712+Observaciones!$F712-Y713-AA713-Constantes!$D$14))</f>
        <v>1.6320771854051852</v>
      </c>
      <c r="T713" s="75">
        <f>IF(Observaciones!$F712&gt;0.05*Constantes!$E$18,((Observaciones!$F712-0.05*Constantes!$E$18)^2)/(Observaciones!$F712+0.95*Constantes!$E$18),0)</f>
        <v>0</v>
      </c>
      <c r="U713" s="75">
        <f>(T713*Escenarios!$E$9*10000)/1000</f>
        <v>0</v>
      </c>
      <c r="V713" s="75">
        <f>(Observaciones!$F712*Constantes!$E$28)/1000</f>
        <v>0</v>
      </c>
      <c r="W713" s="75">
        <f>(R713*Constantes!$E$28)/1000</f>
        <v>10.287916343730625</v>
      </c>
      <c r="X713" s="75">
        <f t="shared" si="124"/>
        <v>0</v>
      </c>
      <c r="Y713" s="75">
        <f>IF(X713&gt;Constantes!$E$29,1000*((X713-Constantes!$E$29)/(Escenarios!$E$9*10000)),0)</f>
        <v>0</v>
      </c>
      <c r="Z713" s="75">
        <f>W713*1000/Escenarios!$E$9/10000+S713</f>
        <v>1.6526530180926464</v>
      </c>
      <c r="AA713" s="75">
        <f>MAX(0,AB712+Observaciones!$F712-Y713-Constantes!$D$13)</f>
        <v>0</v>
      </c>
      <c r="AB713" s="75">
        <f>AB712+Observaciones!$F712-Y713-Z713-AA713-AC712</f>
        <v>40.149988059353781</v>
      </c>
      <c r="AC713" s="75">
        <f>MAX(0,(AB713-Constantes!$D$14)*(1-EXP(-Constantes!$D$22)))</f>
        <v>0.44950203390141702</v>
      </c>
      <c r="AD713" s="75">
        <f t="shared" si="125"/>
        <v>107.81310061446381</v>
      </c>
      <c r="AE713" s="75">
        <f>MAX(0,(AD713-Constantes!$D$13)*(1-EXP(-Constantes!$D$23)))</f>
        <v>0.22665664221940798</v>
      </c>
      <c r="AF713" s="75">
        <f t="shared" si="126"/>
        <v>0.67615867612082503</v>
      </c>
      <c r="AG713" s="75">
        <f>0.0526*Y713*Observaciones!$F712^1.218</f>
        <v>0</v>
      </c>
      <c r="AH713" s="75">
        <f>AG713*Constantes!$E$35</f>
        <v>0</v>
      </c>
      <c r="AI713" s="75">
        <f t="shared" si="127"/>
        <v>0</v>
      </c>
      <c r="AJ713" s="15"/>
      <c r="AK713" s="74">
        <v>707</v>
      </c>
      <c r="AL713" s="140">
        <f>ETo!$I712*((1-Constantes!$F$19)*ETo!$K712+ETo!$L712)</f>
        <v>2.5138405057850832</v>
      </c>
      <c r="AM713" s="75">
        <f>MIN(AL713*Constantes!$F$17,0.8*(AV712+Observaciones!$F712-AS713-AU713-Constantes!$D$14))</f>
        <v>1.5951847196889264</v>
      </c>
      <c r="AN713" s="75">
        <f>IF(Observaciones!$F712&gt;0.05*Constantes!$F$18,((Observaciones!$F712-0.05*Constantes!$F$18)^2)/(Observaciones!$F712+0.95*Constantes!$F$18),0)</f>
        <v>0</v>
      </c>
      <c r="AO713" s="75">
        <f>(AN713*Escenarios!$F$9*10000)/1000</f>
        <v>0</v>
      </c>
      <c r="AP713" s="75">
        <f>(Observaciones!$F712*Constantes!$F$28)/1000</f>
        <v>0</v>
      </c>
      <c r="AQ713" s="75">
        <f>(AL713*Constantes!$F$28)/1000</f>
        <v>2.5138405057850832</v>
      </c>
      <c r="AR713" s="75">
        <f t="shared" si="128"/>
        <v>0</v>
      </c>
      <c r="AS713" s="75">
        <f>IF(AR713&gt;Constantes!$F$29,1000*((AR713-Constantes!$F$29)/(Escenarios!$F$9*10000)),0)</f>
        <v>0</v>
      </c>
      <c r="AT713" s="75">
        <f>AQ713*1000/Escenarios!$F$9/10000+AM713</f>
        <v>1.6002124007004965</v>
      </c>
      <c r="AU713" s="75">
        <f>MAX(0,AV712+Observaciones!$F712-AS713-Constantes!$D$13)</f>
        <v>0</v>
      </c>
      <c r="AV713" s="75">
        <f>AV712+Observaciones!$F712-AS713-AT713-AU713-AW712</f>
        <v>41.527048962494696</v>
      </c>
      <c r="AW713" s="75">
        <f>MAX(0,(AV713-Constantes!$D$14)*(1-EXP(-Constantes!$D$22)))</f>
        <v>0.46846043828559963</v>
      </c>
      <c r="AX713" s="75">
        <f t="shared" si="129"/>
        <v>108.28289697511077</v>
      </c>
      <c r="AY713" s="75">
        <f>MAX(0,(AX713-Constantes!$D$13)*(1-EXP(-Constantes!$D$23)))</f>
        <v>0.22990176272424082</v>
      </c>
      <c r="AZ713" s="75">
        <f t="shared" si="130"/>
        <v>0.69836220100984048</v>
      </c>
      <c r="BA713" s="75">
        <f>0.0526*AS713*Observaciones!$F712^1.218</f>
        <v>0</v>
      </c>
      <c r="BB713" s="75">
        <f>BA713*Constantes!$F$35</f>
        <v>0</v>
      </c>
      <c r="BC713" s="75">
        <f t="shared" si="131"/>
        <v>0</v>
      </c>
      <c r="BD713" s="15"/>
      <c r="BE713" s="74">
        <v>707</v>
      </c>
      <c r="BF713" s="75">
        <f>0.0526*Observaciones!$F712^2.218</f>
        <v>0</v>
      </c>
      <c r="BG713" s="75">
        <f>IF(Observaciones!$F712&gt;0.05*$BK$7,((Observaciones!$F712-0.05*$BK$7)^2)/(Observaciones!$F712+0.95*$BK$7),0)</f>
        <v>0</v>
      </c>
      <c r="BH713" s="75">
        <f>0.0526*BG713*Observaciones!$F712^1.218</f>
        <v>0</v>
      </c>
      <c r="BI713" s="28"/>
      <c r="BJ713" s="28"/>
      <c r="BK713" s="103"/>
      <c r="BL713" s="38"/>
    </row>
    <row r="714" spans="2:64" s="2" customFormat="1">
      <c r="B714" s="37"/>
      <c r="C714" s="74">
        <v>708</v>
      </c>
      <c r="D714" s="140">
        <f>ETo!$I713*((1-Constantes!$D$19)*ETo!$K713+ETo!$L713)</f>
        <v>2.6469790132199038</v>
      </c>
      <c r="E714" s="75">
        <f>MIN(D714*Constantes!$D$17,0.8*(H713+Observaciones!$F713-F714-G714-Constantes!$D$14))</f>
        <v>1.6796692015697245</v>
      </c>
      <c r="F714" s="75">
        <f>IF(Observaciones!$F713&gt;0.05*Constantes!$D$18,((Observaciones!$F713-0.05*Constantes!$D$18)^2)/(Observaciones!$F713+0.95*Constantes!$D$18),0)</f>
        <v>0</v>
      </c>
      <c r="G714" s="75">
        <f>MAX(0,H713+Observaciones!$F713-F714-Constantes!$D$13)</f>
        <v>0</v>
      </c>
      <c r="H714" s="75">
        <f>H713+Observaciones!$F713-F714-E714-G714-I713</f>
        <v>36.060628172342859</v>
      </c>
      <c r="I714" s="75">
        <f>MAX(0,(H714-Constantes!$D$14)*(1-EXP(-Constantes!$D$22)))</f>
        <v>0.39320260790393441</v>
      </c>
      <c r="J714" s="75">
        <f t="shared" si="121"/>
        <v>105.5440276025041</v>
      </c>
      <c r="K714" s="75">
        <f>MAX(0,(J714-Constantes!$D$13)*(1-EXP(-Constantes!$D$23)))</f>
        <v>0.21098301003559769</v>
      </c>
      <c r="L714" s="75">
        <f t="shared" si="122"/>
        <v>0.60418561793953207</v>
      </c>
      <c r="M714" s="75">
        <f>0.0526*F714*Observaciones!$F713^1.218</f>
        <v>0</v>
      </c>
      <c r="N714" s="75">
        <f>M714*Constantes!$D$35</f>
        <v>0</v>
      </c>
      <c r="O714" s="75">
        <f t="shared" si="123"/>
        <v>0</v>
      </c>
      <c r="P714" s="15"/>
      <c r="Q714" s="74">
        <v>708</v>
      </c>
      <c r="R714" s="140">
        <f>ETo!$I713*((1-Constantes!$E$19)*ETo!$K713+ETo!$L713)</f>
        <v>2.6469790132199038</v>
      </c>
      <c r="S714" s="75">
        <f>MIN(R714*Constantes!$E$17,0.8*(AB713+Observaciones!$F713-Y714-AA714-Constantes!$D$14))</f>
        <v>1.6796692015697245</v>
      </c>
      <c r="T714" s="75">
        <f>IF(Observaciones!$F713&gt;0.05*Constantes!$E$18,((Observaciones!$F713-0.05*Constantes!$E$18)^2)/(Observaciones!$F713+0.95*Constantes!$E$18),0)</f>
        <v>0</v>
      </c>
      <c r="U714" s="75">
        <f>(T714*Escenarios!$E$9*10000)/1000</f>
        <v>0</v>
      </c>
      <c r="V714" s="75">
        <f>(Observaciones!$F713*Constantes!$E$28)/1000</f>
        <v>0</v>
      </c>
      <c r="W714" s="75">
        <f>(R714*Constantes!$E$28)/1000</f>
        <v>10.587916052879615</v>
      </c>
      <c r="X714" s="75">
        <f t="shared" si="124"/>
        <v>0</v>
      </c>
      <c r="Y714" s="75">
        <f>IF(X714&gt;Constantes!$E$29,1000*((X714-Constantes!$E$29)/(Escenarios!$E$9*10000)),0)</f>
        <v>0</v>
      </c>
      <c r="Z714" s="75">
        <f>W714*1000/Escenarios!$E$9/10000+S714</f>
        <v>1.7008450336754837</v>
      </c>
      <c r="AA714" s="75">
        <f>MAX(0,AB713+Observaciones!$F713-Y714-Constantes!$D$13)</f>
        <v>0</v>
      </c>
      <c r="AB714" s="75">
        <f>AB713+Observaciones!$F713-Y714-Z714-AA714-AC713</f>
        <v>37.999640991776879</v>
      </c>
      <c r="AC714" s="75">
        <f>MAX(0,(AB714-Constantes!$D$14)*(1-EXP(-Constantes!$D$22)))</f>
        <v>0.41989757038024728</v>
      </c>
      <c r="AD714" s="75">
        <f t="shared" si="125"/>
        <v>107.5864439722444</v>
      </c>
      <c r="AE714" s="75">
        <f>MAX(0,(AD714-Constantes!$D$13)*(1-EXP(-Constantes!$D$23)))</f>
        <v>0.22509101042905127</v>
      </c>
      <c r="AF714" s="75">
        <f t="shared" si="126"/>
        <v>0.64498858080929855</v>
      </c>
      <c r="AG714" s="75">
        <f>0.0526*Y714*Observaciones!$F713^1.218</f>
        <v>0</v>
      </c>
      <c r="AH714" s="75">
        <f>AG714*Constantes!$E$35</f>
        <v>0</v>
      </c>
      <c r="AI714" s="75">
        <f t="shared" si="127"/>
        <v>0</v>
      </c>
      <c r="AJ714" s="15"/>
      <c r="AK714" s="74">
        <v>708</v>
      </c>
      <c r="AL714" s="140">
        <f>ETo!$I713*((1-Constantes!$F$19)*ETo!$K713+ETo!$L713)</f>
        <v>2.5873890933144534</v>
      </c>
      <c r="AM714" s="75">
        <f>MIN(AL714*Constantes!$F$17,0.8*(AV713+Observaciones!$F713-AS714-AU714-Constantes!$D$14))</f>
        <v>1.641855772491027</v>
      </c>
      <c r="AN714" s="75">
        <f>IF(Observaciones!$F713&gt;0.05*Constantes!$F$18,((Observaciones!$F713-0.05*Constantes!$F$18)^2)/(Observaciones!$F713+0.95*Constantes!$F$18),0)</f>
        <v>0</v>
      </c>
      <c r="AO714" s="75">
        <f>(AN714*Escenarios!$F$9*10000)/1000</f>
        <v>0</v>
      </c>
      <c r="AP714" s="75">
        <f>(Observaciones!$F713*Constantes!$F$28)/1000</f>
        <v>0</v>
      </c>
      <c r="AQ714" s="75">
        <f>(AL714*Constantes!$F$28)/1000</f>
        <v>2.5873890933144534</v>
      </c>
      <c r="AR714" s="75">
        <f t="shared" si="128"/>
        <v>0</v>
      </c>
      <c r="AS714" s="75">
        <f>IF(AR714&gt;Constantes!$F$29,1000*((AR714-Constantes!$F$29)/(Escenarios!$F$9*10000)),0)</f>
        <v>0</v>
      </c>
      <c r="AT714" s="75">
        <f>AQ714*1000/Escenarios!$F$9/10000+AM714</f>
        <v>1.6470305506776559</v>
      </c>
      <c r="AU714" s="75">
        <f>MAX(0,AV713+Observaciones!$F713-AS714-Constantes!$D$13)</f>
        <v>0</v>
      </c>
      <c r="AV714" s="75">
        <f>AV713+Observaciones!$F713-AS714-AT714-AU714-AW713</f>
        <v>39.411557973531444</v>
      </c>
      <c r="AW714" s="75">
        <f>MAX(0,(AV714-Constantes!$D$14)*(1-EXP(-Constantes!$D$22)))</f>
        <v>0.43933584869890674</v>
      </c>
      <c r="AX714" s="75">
        <f t="shared" si="129"/>
        <v>108.05299521238653</v>
      </c>
      <c r="AY714" s="75">
        <f>MAX(0,(AX714-Constantes!$D$13)*(1-EXP(-Constantes!$D$23)))</f>
        <v>0.22831371524918964</v>
      </c>
      <c r="AZ714" s="75">
        <f t="shared" si="130"/>
        <v>0.66764956394809638</v>
      </c>
      <c r="BA714" s="75">
        <f>0.0526*AS714*Observaciones!$F713^1.218</f>
        <v>0</v>
      </c>
      <c r="BB714" s="75">
        <f>BA714*Constantes!$F$35</f>
        <v>0</v>
      </c>
      <c r="BC714" s="75">
        <f t="shared" si="131"/>
        <v>0</v>
      </c>
      <c r="BD714" s="15"/>
      <c r="BE714" s="74">
        <v>708</v>
      </c>
      <c r="BF714" s="75">
        <f>0.0526*Observaciones!$F713^2.218</f>
        <v>0</v>
      </c>
      <c r="BG714" s="75">
        <f>IF(Observaciones!$F713&gt;0.05*$BK$7,((Observaciones!$F713-0.05*$BK$7)^2)/(Observaciones!$F713+0.95*$BK$7),0)</f>
        <v>0</v>
      </c>
      <c r="BH714" s="75">
        <f>0.0526*BG714*Observaciones!$F713^1.218</f>
        <v>0</v>
      </c>
      <c r="BI714" s="28"/>
      <c r="BJ714" s="28"/>
      <c r="BK714" s="103"/>
      <c r="BL714" s="38"/>
    </row>
    <row r="715" spans="2:64" s="2" customFormat="1">
      <c r="B715" s="37"/>
      <c r="C715" s="74">
        <v>709</v>
      </c>
      <c r="D715" s="140">
        <f>ETo!$I714*((1-Constantes!$D$19)*ETo!$K714+ETo!$L714)</f>
        <v>2.4674643373536127</v>
      </c>
      <c r="E715" s="75">
        <f>MIN(D715*Constantes!$D$17,0.8*(H714+Observaciones!$F714-F715-G715-Constantes!$D$14))</f>
        <v>1.5657562197226973</v>
      </c>
      <c r="F715" s="75">
        <f>IF(Observaciones!$F714&gt;0.05*Constantes!$D$18,((Observaciones!$F714-0.05*Constantes!$D$18)^2)/(Observaciones!$F714+0.95*Constantes!$D$18),0)</f>
        <v>0</v>
      </c>
      <c r="G715" s="75">
        <f>MAX(0,H714+Observaciones!$F714-F715-Constantes!$D$13)</f>
        <v>0</v>
      </c>
      <c r="H715" s="75">
        <f>H714+Observaciones!$F714-F715-E715-G715-I714</f>
        <v>34.101669344716221</v>
      </c>
      <c r="I715" s="75">
        <f>MAX(0,(H715-Constantes!$D$14)*(1-EXP(-Constantes!$D$22)))</f>
        <v>0.36623304283865588</v>
      </c>
      <c r="J715" s="75">
        <f t="shared" si="121"/>
        <v>105.33304459246851</v>
      </c>
      <c r="K715" s="75">
        <f>MAX(0,(J715-Constantes!$D$13)*(1-EXP(-Constantes!$D$23)))</f>
        <v>0.20952564393106893</v>
      </c>
      <c r="L715" s="75">
        <f t="shared" si="122"/>
        <v>0.57575868676972486</v>
      </c>
      <c r="M715" s="75">
        <f>0.0526*F715*Observaciones!$F714^1.218</f>
        <v>0</v>
      </c>
      <c r="N715" s="75">
        <f>M715*Constantes!$D$35</f>
        <v>0</v>
      </c>
      <c r="O715" s="75">
        <f t="shared" si="123"/>
        <v>0</v>
      </c>
      <c r="P715" s="15"/>
      <c r="Q715" s="74">
        <v>709</v>
      </c>
      <c r="R715" s="140">
        <f>ETo!$I714*((1-Constantes!$E$19)*ETo!$K714+ETo!$L714)</f>
        <v>2.4674643373536127</v>
      </c>
      <c r="S715" s="75">
        <f>MIN(R715*Constantes!$E$17,0.8*(AB714+Observaciones!$F714-Y715-AA715-Constantes!$D$14))</f>
        <v>1.5657562197226973</v>
      </c>
      <c r="T715" s="75">
        <f>IF(Observaciones!$F714&gt;0.05*Constantes!$E$18,((Observaciones!$F714-0.05*Constantes!$E$18)^2)/(Observaciones!$F714+0.95*Constantes!$E$18),0)</f>
        <v>0</v>
      </c>
      <c r="U715" s="75">
        <f>(T715*Escenarios!$E$9*10000)/1000</f>
        <v>0</v>
      </c>
      <c r="V715" s="75">
        <f>(Observaciones!$F714*Constantes!$E$28)/1000</f>
        <v>0</v>
      </c>
      <c r="W715" s="75">
        <f>(R715*Constantes!$E$28)/1000</f>
        <v>9.8698573494144508</v>
      </c>
      <c r="X715" s="75">
        <f t="shared" si="124"/>
        <v>0</v>
      </c>
      <c r="Y715" s="75">
        <f>IF(X715&gt;Constantes!$E$29,1000*((X715-Constantes!$E$29)/(Escenarios!$E$9*10000)),0)</f>
        <v>0</v>
      </c>
      <c r="Z715" s="75">
        <f>W715*1000/Escenarios!$E$9/10000+S715</f>
        <v>1.5854959344215263</v>
      </c>
      <c r="AA715" s="75">
        <f>MAX(0,AB714+Observaciones!$F714-Y715-Constantes!$D$13)</f>
        <v>0</v>
      </c>
      <c r="AB715" s="75">
        <f>AB714+Observaciones!$F714-Y715-Z715-AA715-AC714</f>
        <v>35.994247486975105</v>
      </c>
      <c r="AC715" s="75">
        <f>MAX(0,(AB715-Constantes!$D$14)*(1-EXP(-Constantes!$D$22)))</f>
        <v>0.39228872539254322</v>
      </c>
      <c r="AD715" s="75">
        <f t="shared" si="125"/>
        <v>107.36135296181534</v>
      </c>
      <c r="AE715" s="75">
        <f>MAX(0,(AD715-Constantes!$D$13)*(1-EXP(-Constantes!$D$23)))</f>
        <v>0.2235361932474304</v>
      </c>
      <c r="AF715" s="75">
        <f t="shared" si="126"/>
        <v>0.61582491863997357</v>
      </c>
      <c r="AG715" s="75">
        <f>0.0526*Y715*Observaciones!$F714^1.218</f>
        <v>0</v>
      </c>
      <c r="AH715" s="75">
        <f>AG715*Constantes!$E$35</f>
        <v>0</v>
      </c>
      <c r="AI715" s="75">
        <f t="shared" si="127"/>
        <v>0</v>
      </c>
      <c r="AJ715" s="15"/>
      <c r="AK715" s="74">
        <v>709</v>
      </c>
      <c r="AL715" s="140">
        <f>ETo!$I714*((1-Constantes!$F$19)*ETo!$K714+ETo!$L714)</f>
        <v>2.4114397356681994</v>
      </c>
      <c r="AM715" s="75">
        <f>MIN(AL715*Constantes!$F$17,0.8*(AV714+Observaciones!$F714-AS715-AU715-Constantes!$D$14))</f>
        <v>1.5302052019355448</v>
      </c>
      <c r="AN715" s="75">
        <f>IF(Observaciones!$F714&gt;0.05*Constantes!$F$18,((Observaciones!$F714-0.05*Constantes!$F$18)^2)/(Observaciones!$F714+0.95*Constantes!$F$18),0)</f>
        <v>0</v>
      </c>
      <c r="AO715" s="75">
        <f>(AN715*Escenarios!$F$9*10000)/1000</f>
        <v>0</v>
      </c>
      <c r="AP715" s="75">
        <f>(Observaciones!$F714*Constantes!$F$28)/1000</f>
        <v>0</v>
      </c>
      <c r="AQ715" s="75">
        <f>(AL715*Constantes!$F$28)/1000</f>
        <v>2.4114397356681994</v>
      </c>
      <c r="AR715" s="75">
        <f t="shared" si="128"/>
        <v>0</v>
      </c>
      <c r="AS715" s="75">
        <f>IF(AR715&gt;Constantes!$F$29,1000*((AR715-Constantes!$F$29)/(Escenarios!$F$9*10000)),0)</f>
        <v>0</v>
      </c>
      <c r="AT715" s="75">
        <f>AQ715*1000/Escenarios!$F$9/10000+AM715</f>
        <v>1.5350280814068811</v>
      </c>
      <c r="AU715" s="75">
        <f>MAX(0,AV714+Observaciones!$F714-AS715-Constantes!$D$13)</f>
        <v>0</v>
      </c>
      <c r="AV715" s="75">
        <f>AV714+Observaciones!$F714-AS715-AT715-AU715-AW714</f>
        <v>37.437194043425656</v>
      </c>
      <c r="AW715" s="75">
        <f>MAX(0,(AV715-Constantes!$D$14)*(1-EXP(-Constantes!$D$22)))</f>
        <v>0.41215419703548767</v>
      </c>
      <c r="AX715" s="75">
        <f t="shared" si="129"/>
        <v>107.82468149713735</v>
      </c>
      <c r="AY715" s="75">
        <f>MAX(0,(AX715-Constantes!$D$13)*(1-EXP(-Constantes!$D$23)))</f>
        <v>0.22673663721931861</v>
      </c>
      <c r="AZ715" s="75">
        <f t="shared" si="130"/>
        <v>0.63889083425480631</v>
      </c>
      <c r="BA715" s="75">
        <f>0.0526*AS715*Observaciones!$F714^1.218</f>
        <v>0</v>
      </c>
      <c r="BB715" s="75">
        <f>BA715*Constantes!$F$35</f>
        <v>0</v>
      </c>
      <c r="BC715" s="75">
        <f t="shared" si="131"/>
        <v>0</v>
      </c>
      <c r="BD715" s="15"/>
      <c r="BE715" s="74">
        <v>709</v>
      </c>
      <c r="BF715" s="75">
        <f>0.0526*Observaciones!$F714^2.218</f>
        <v>0</v>
      </c>
      <c r="BG715" s="75">
        <f>IF(Observaciones!$F714&gt;0.05*$BK$7,((Observaciones!$F714-0.05*$BK$7)^2)/(Observaciones!$F714+0.95*$BK$7),0)</f>
        <v>0</v>
      </c>
      <c r="BH715" s="75">
        <f>0.0526*BG715*Observaciones!$F714^1.218</f>
        <v>0</v>
      </c>
      <c r="BI715" s="28"/>
      <c r="BJ715" s="28"/>
      <c r="BK715" s="103"/>
      <c r="BL715" s="38"/>
    </row>
    <row r="716" spans="2:64" s="2" customFormat="1">
      <c r="B716" s="37"/>
      <c r="C716" s="74">
        <v>710</v>
      </c>
      <c r="D716" s="140">
        <f>ETo!$I715*((1-Constantes!$D$19)*ETo!$K715+ETo!$L715)</f>
        <v>2.606782808631162</v>
      </c>
      <c r="E716" s="75">
        <f>MIN(D716*Constantes!$D$17,0.8*(H715+Observaciones!$F715-F716-G716-Constantes!$D$14))</f>
        <v>1.6541622645934562</v>
      </c>
      <c r="F716" s="75">
        <f>IF(Observaciones!$F715&gt;0.05*Constantes!$D$18,((Observaciones!$F715-0.05*Constantes!$D$18)^2)/(Observaciones!$F715+0.95*Constantes!$D$18),0)</f>
        <v>0</v>
      </c>
      <c r="G716" s="75">
        <f>MAX(0,H715+Observaciones!$F715-F716-Constantes!$D$13)</f>
        <v>0</v>
      </c>
      <c r="H716" s="75">
        <f>H715+Observaciones!$F715-F716-E716-G716-I715</f>
        <v>32.081274037284103</v>
      </c>
      <c r="I716" s="75">
        <f>MAX(0,(H716-Constantes!$D$14)*(1-EXP(-Constantes!$D$22)))</f>
        <v>0.33841766360100756</v>
      </c>
      <c r="J716" s="75">
        <f t="shared" si="121"/>
        <v>105.12351894853744</v>
      </c>
      <c r="K716" s="75">
        <f>MAX(0,(J716-Constantes!$D$13)*(1-EXP(-Constantes!$D$23)))</f>
        <v>0.20807834458955707</v>
      </c>
      <c r="L716" s="75">
        <f t="shared" si="122"/>
        <v>0.54649600819056465</v>
      </c>
      <c r="M716" s="75">
        <f>0.0526*F716*Observaciones!$F715^1.218</f>
        <v>0</v>
      </c>
      <c r="N716" s="75">
        <f>M716*Constantes!$D$35</f>
        <v>0</v>
      </c>
      <c r="O716" s="75">
        <f t="shared" si="123"/>
        <v>0</v>
      </c>
      <c r="P716" s="15"/>
      <c r="Q716" s="74">
        <v>710</v>
      </c>
      <c r="R716" s="140">
        <f>ETo!$I715*((1-Constantes!$E$19)*ETo!$K715+ETo!$L715)</f>
        <v>2.606782808631162</v>
      </c>
      <c r="S716" s="75">
        <f>MIN(R716*Constantes!$E$17,0.8*(AB715+Observaciones!$F715-Y716-AA716-Constantes!$D$14))</f>
        <v>1.6541622645934562</v>
      </c>
      <c r="T716" s="75">
        <f>IF(Observaciones!$F715&gt;0.05*Constantes!$E$18,((Observaciones!$F715-0.05*Constantes!$E$18)^2)/(Observaciones!$F715+0.95*Constantes!$E$18),0)</f>
        <v>0</v>
      </c>
      <c r="U716" s="75">
        <f>(T716*Escenarios!$E$9*10000)/1000</f>
        <v>0</v>
      </c>
      <c r="V716" s="75">
        <f>(Observaciones!$F715*Constantes!$E$28)/1000</f>
        <v>0</v>
      </c>
      <c r="W716" s="75">
        <f>(R716*Constantes!$E$28)/1000</f>
        <v>10.427131234524648</v>
      </c>
      <c r="X716" s="75">
        <f t="shared" si="124"/>
        <v>0</v>
      </c>
      <c r="Y716" s="75">
        <f>IF(X716&gt;Constantes!$E$29,1000*((X716-Constantes!$E$29)/(Escenarios!$E$9*10000)),0)</f>
        <v>0</v>
      </c>
      <c r="Z716" s="75">
        <f>W716*1000/Escenarios!$E$9/10000+S716</f>
        <v>1.6750165270625055</v>
      </c>
      <c r="AA716" s="75">
        <f>MAX(0,AB715+Observaciones!$F715-Y716-Constantes!$D$13)</f>
        <v>0</v>
      </c>
      <c r="AB716" s="75">
        <f>AB715+Observaciones!$F715-Y716-Z716-AA716-AC715</f>
        <v>33.926942234520055</v>
      </c>
      <c r="AC716" s="75">
        <f>MAX(0,(AB716-Constantes!$D$14)*(1-EXP(-Constantes!$D$22)))</f>
        <v>0.3638275230795639</v>
      </c>
      <c r="AD716" s="75">
        <f t="shared" si="125"/>
        <v>107.13781676856792</v>
      </c>
      <c r="AE716" s="75">
        <f>MAX(0,(AD716-Constantes!$D$13)*(1-EXP(-Constantes!$D$23)))</f>
        <v>0.22199211597258617</v>
      </c>
      <c r="AF716" s="75">
        <f t="shared" si="126"/>
        <v>0.58581963905215007</v>
      </c>
      <c r="AG716" s="75">
        <f>0.0526*Y716*Observaciones!$F715^1.218</f>
        <v>0</v>
      </c>
      <c r="AH716" s="75">
        <f>AG716*Constantes!$E$35</f>
        <v>0</v>
      </c>
      <c r="AI716" s="75">
        <f t="shared" si="127"/>
        <v>0</v>
      </c>
      <c r="AJ716" s="15"/>
      <c r="AK716" s="74">
        <v>710</v>
      </c>
      <c r="AL716" s="140">
        <f>ETo!$I715*((1-Constantes!$F$19)*ETo!$K715+ETo!$L715)</f>
        <v>2.5479636767940024</v>
      </c>
      <c r="AM716" s="75">
        <f>MIN(AL716*Constantes!$F$17,0.8*(AV715+Observaciones!$F715-AS716-AU716-Constantes!$D$14))</f>
        <v>1.6168379474316945</v>
      </c>
      <c r="AN716" s="75">
        <f>IF(Observaciones!$F715&gt;0.05*Constantes!$F$18,((Observaciones!$F715-0.05*Constantes!$F$18)^2)/(Observaciones!$F715+0.95*Constantes!$F$18),0)</f>
        <v>0</v>
      </c>
      <c r="AO716" s="75">
        <f>(AN716*Escenarios!$F$9*10000)/1000</f>
        <v>0</v>
      </c>
      <c r="AP716" s="75">
        <f>(Observaciones!$F715*Constantes!$F$28)/1000</f>
        <v>0</v>
      </c>
      <c r="AQ716" s="75">
        <f>(AL716*Constantes!$F$28)/1000</f>
        <v>2.5479636767940024</v>
      </c>
      <c r="AR716" s="75">
        <f t="shared" si="128"/>
        <v>0</v>
      </c>
      <c r="AS716" s="75">
        <f>IF(AR716&gt;Constantes!$F$29,1000*((AR716-Constantes!$F$29)/(Escenarios!$F$9*10000)),0)</f>
        <v>0</v>
      </c>
      <c r="AT716" s="75">
        <f>AQ716*1000/Escenarios!$F$9/10000+AM716</f>
        <v>1.6219338747852825</v>
      </c>
      <c r="AU716" s="75">
        <f>MAX(0,AV715+Observaciones!$F715-AS716-Constantes!$D$13)</f>
        <v>0</v>
      </c>
      <c r="AV716" s="75">
        <f>AV715+Observaciones!$F715-AS716-AT716-AU716-AW715</f>
        <v>35.40310597160488</v>
      </c>
      <c r="AW716" s="75">
        <f>MAX(0,(AV716-Constantes!$D$14)*(1-EXP(-Constantes!$D$22)))</f>
        <v>0.38415030546419787</v>
      </c>
      <c r="AX716" s="75">
        <f t="shared" si="129"/>
        <v>107.59794485991803</v>
      </c>
      <c r="AY716" s="75">
        <f>MAX(0,(AX716-Constantes!$D$13)*(1-EXP(-Constantes!$D$23)))</f>
        <v>0.22517045286313506</v>
      </c>
      <c r="AZ716" s="75">
        <f t="shared" si="130"/>
        <v>0.6093207583273329</v>
      </c>
      <c r="BA716" s="75">
        <f>0.0526*AS716*Observaciones!$F715^1.218</f>
        <v>0</v>
      </c>
      <c r="BB716" s="75">
        <f>BA716*Constantes!$F$35</f>
        <v>0</v>
      </c>
      <c r="BC716" s="75">
        <f t="shared" si="131"/>
        <v>0</v>
      </c>
      <c r="BD716" s="15"/>
      <c r="BE716" s="74">
        <v>710</v>
      </c>
      <c r="BF716" s="75">
        <f>0.0526*Observaciones!$F715^2.218</f>
        <v>0</v>
      </c>
      <c r="BG716" s="75">
        <f>IF(Observaciones!$F715&gt;0.05*$BK$7,((Observaciones!$F715-0.05*$BK$7)^2)/(Observaciones!$F715+0.95*$BK$7),0)</f>
        <v>0</v>
      </c>
      <c r="BH716" s="75">
        <f>0.0526*BG716*Observaciones!$F715^1.218</f>
        <v>0</v>
      </c>
      <c r="BI716" s="28"/>
      <c r="BJ716" s="28"/>
      <c r="BK716" s="103"/>
      <c r="BL716" s="38"/>
    </row>
    <row r="717" spans="2:64" s="2" customFormat="1">
      <c r="B717" s="37"/>
      <c r="C717" s="74">
        <v>711</v>
      </c>
      <c r="D717" s="140">
        <f>ETo!$I716*((1-Constantes!$D$19)*ETo!$K716+ETo!$L716)</f>
        <v>2.5585592791796024</v>
      </c>
      <c r="E717" s="75">
        <f>MIN(D717*Constantes!$D$17,0.8*(H716+Observaciones!$F716-F717-G717-Constantes!$D$14))</f>
        <v>1.6235615016836498</v>
      </c>
      <c r="F717" s="75">
        <f>IF(Observaciones!$F716&gt;0.05*Constantes!$D$18,((Observaciones!$F716-0.05*Constantes!$D$18)^2)/(Observaciones!$F716+0.95*Constantes!$D$18),0)</f>
        <v>0</v>
      </c>
      <c r="G717" s="75">
        <f>MAX(0,H716+Observaciones!$F716-F717-Constantes!$D$13)</f>
        <v>0</v>
      </c>
      <c r="H717" s="75">
        <f>H716+Observaciones!$F716-F717-E717-G717-I716</f>
        <v>30.119294871999447</v>
      </c>
      <c r="I717" s="75">
        <f>MAX(0,(H717-Constantes!$D$14)*(1-EXP(-Constantes!$D$22)))</f>
        <v>0.31140651665466124</v>
      </c>
      <c r="J717" s="75">
        <f t="shared" si="121"/>
        <v>104.91544060394789</v>
      </c>
      <c r="K717" s="75">
        <f>MAX(0,(J717-Constantes!$D$13)*(1-EXP(-Constantes!$D$23)))</f>
        <v>0.20664104247485071</v>
      </c>
      <c r="L717" s="75">
        <f t="shared" si="122"/>
        <v>0.51804755912951195</v>
      </c>
      <c r="M717" s="75">
        <f>0.0526*F717*Observaciones!$F716^1.218</f>
        <v>0</v>
      </c>
      <c r="N717" s="75">
        <f>M717*Constantes!$D$35</f>
        <v>0</v>
      </c>
      <c r="O717" s="75">
        <f t="shared" si="123"/>
        <v>0</v>
      </c>
      <c r="P717" s="15"/>
      <c r="Q717" s="74">
        <v>711</v>
      </c>
      <c r="R717" s="140">
        <f>ETo!$I716*((1-Constantes!$E$19)*ETo!$K716+ETo!$L716)</f>
        <v>2.5585592791796024</v>
      </c>
      <c r="S717" s="75">
        <f>MIN(R717*Constantes!$E$17,0.8*(AB716+Observaciones!$F716-Y717-AA717-Constantes!$D$14))</f>
        <v>1.6235615016836498</v>
      </c>
      <c r="T717" s="75">
        <f>IF(Observaciones!$F716&gt;0.05*Constantes!$E$18,((Observaciones!$F716-0.05*Constantes!$E$18)^2)/(Observaciones!$F716+0.95*Constantes!$E$18),0)</f>
        <v>0</v>
      </c>
      <c r="U717" s="75">
        <f>(T717*Escenarios!$E$9*10000)/1000</f>
        <v>0</v>
      </c>
      <c r="V717" s="75">
        <f>(Observaciones!$F716*Constantes!$E$28)/1000</f>
        <v>0</v>
      </c>
      <c r="W717" s="75">
        <f>(R717*Constantes!$E$28)/1000</f>
        <v>10.234237116718409</v>
      </c>
      <c r="X717" s="75">
        <f t="shared" si="124"/>
        <v>0</v>
      </c>
      <c r="Y717" s="75">
        <f>IF(X717&gt;Constantes!$E$29,1000*((X717-Constantes!$E$29)/(Escenarios!$E$9*10000)),0)</f>
        <v>0</v>
      </c>
      <c r="Z717" s="75">
        <f>W717*1000/Escenarios!$E$9/10000+S717</f>
        <v>1.6440299759170867</v>
      </c>
      <c r="AA717" s="75">
        <f>MAX(0,AB716+Observaciones!$F716-Y717-Constantes!$D$13)</f>
        <v>0</v>
      </c>
      <c r="AB717" s="75">
        <f>AB716+Observaciones!$F716-Y717-Z717-AA717-AC716</f>
        <v>31.919084735523406</v>
      </c>
      <c r="AC717" s="75">
        <f>MAX(0,(AB717-Constantes!$D$14)*(1-EXP(-Constantes!$D$22)))</f>
        <v>0.33618475555565225</v>
      </c>
      <c r="AD717" s="75">
        <f t="shared" si="125"/>
        <v>106.91582465259533</v>
      </c>
      <c r="AE717" s="75">
        <f>MAX(0,(AD717-Constantes!$D$13)*(1-EXP(-Constantes!$D$23)))</f>
        <v>0.22045870441856352</v>
      </c>
      <c r="AF717" s="75">
        <f t="shared" si="126"/>
        <v>0.55664345997421583</v>
      </c>
      <c r="AG717" s="75">
        <f>0.0526*Y717*Observaciones!$F716^1.218</f>
        <v>0</v>
      </c>
      <c r="AH717" s="75">
        <f>AG717*Constantes!$E$35</f>
        <v>0</v>
      </c>
      <c r="AI717" s="75">
        <f t="shared" si="127"/>
        <v>0</v>
      </c>
      <c r="AJ717" s="15"/>
      <c r="AK717" s="74">
        <v>711</v>
      </c>
      <c r="AL717" s="140">
        <f>ETo!$I716*((1-Constantes!$F$19)*ETo!$K716+ETo!$L716)</f>
        <v>2.5006861981412567</v>
      </c>
      <c r="AM717" s="75">
        <f>MIN(AL717*Constantes!$F$17,0.8*(AV716+Observaciones!$F716-AS717-AU717-Constantes!$D$14))</f>
        <v>1.5868375113027022</v>
      </c>
      <c r="AN717" s="75">
        <f>IF(Observaciones!$F716&gt;0.05*Constantes!$F$18,((Observaciones!$F716-0.05*Constantes!$F$18)^2)/(Observaciones!$F716+0.95*Constantes!$F$18),0)</f>
        <v>0</v>
      </c>
      <c r="AO717" s="75">
        <f>(AN717*Escenarios!$F$9*10000)/1000</f>
        <v>0</v>
      </c>
      <c r="AP717" s="75">
        <f>(Observaciones!$F716*Constantes!$F$28)/1000</f>
        <v>0</v>
      </c>
      <c r="AQ717" s="75">
        <f>(AL717*Constantes!$F$28)/1000</f>
        <v>2.5006861981412567</v>
      </c>
      <c r="AR717" s="75">
        <f t="shared" si="128"/>
        <v>0</v>
      </c>
      <c r="AS717" s="75">
        <f>IF(AR717&gt;Constantes!$F$29,1000*((AR717-Constantes!$F$29)/(Escenarios!$F$9*10000)),0)</f>
        <v>0</v>
      </c>
      <c r="AT717" s="75">
        <f>AQ717*1000/Escenarios!$F$9/10000+AM717</f>
        <v>1.5918388836989847</v>
      </c>
      <c r="AU717" s="75">
        <f>MAX(0,AV716+Observaciones!$F716-AS717-Constantes!$D$13)</f>
        <v>0</v>
      </c>
      <c r="AV717" s="75">
        <f>AV716+Observaciones!$F716-AS717-AT717-AU717-AW716</f>
        <v>33.427116782441701</v>
      </c>
      <c r="AW717" s="75">
        <f>MAX(0,(AV717-Constantes!$D$14)*(1-EXP(-Constantes!$D$22)))</f>
        <v>0.35694627837906084</v>
      </c>
      <c r="AX717" s="75">
        <f t="shared" si="129"/>
        <v>107.37277440705489</v>
      </c>
      <c r="AY717" s="75">
        <f>MAX(0,(AX717-Constantes!$D$13)*(1-EXP(-Constantes!$D$23)))</f>
        <v>0.22361508693253823</v>
      </c>
      <c r="AZ717" s="75">
        <f t="shared" si="130"/>
        <v>0.58056136531159908</v>
      </c>
      <c r="BA717" s="75">
        <f>0.0526*AS717*Observaciones!$F716^1.218</f>
        <v>0</v>
      </c>
      <c r="BB717" s="75">
        <f>BA717*Constantes!$F$35</f>
        <v>0</v>
      </c>
      <c r="BC717" s="75">
        <f t="shared" si="131"/>
        <v>0</v>
      </c>
      <c r="BD717" s="15"/>
      <c r="BE717" s="74">
        <v>711</v>
      </c>
      <c r="BF717" s="75">
        <f>0.0526*Observaciones!$F716^2.218</f>
        <v>0</v>
      </c>
      <c r="BG717" s="75">
        <f>IF(Observaciones!$F716&gt;0.05*$BK$7,((Observaciones!$F716-0.05*$BK$7)^2)/(Observaciones!$F716+0.95*$BK$7),0)</f>
        <v>0</v>
      </c>
      <c r="BH717" s="75">
        <f>0.0526*BG717*Observaciones!$F716^1.218</f>
        <v>0</v>
      </c>
      <c r="BI717" s="28"/>
      <c r="BJ717" s="28"/>
      <c r="BK717" s="103"/>
      <c r="BL717" s="38"/>
    </row>
    <row r="718" spans="2:64" s="2" customFormat="1">
      <c r="B718" s="37"/>
      <c r="C718" s="74">
        <v>712</v>
      </c>
      <c r="D718" s="140">
        <f>ETo!$I717*((1-Constantes!$D$19)*ETo!$K717+ETo!$L717)</f>
        <v>2.4808327874934823</v>
      </c>
      <c r="E718" s="75">
        <f>MIN(D718*Constantes!$D$17,0.8*(H717+Observaciones!$F717-F718-G718-Constantes!$D$14))</f>
        <v>1.5742393145491065</v>
      </c>
      <c r="F718" s="75">
        <f>IF(Observaciones!$F717&gt;0.05*Constantes!$D$18,((Observaciones!$F717-0.05*Constantes!$D$18)^2)/(Observaciones!$F717+0.95*Constantes!$D$18),0)</f>
        <v>0</v>
      </c>
      <c r="G718" s="75">
        <f>MAX(0,H717+Observaciones!$F717-F718-Constantes!$D$13)</f>
        <v>0</v>
      </c>
      <c r="H718" s="75">
        <f>H717+Observaciones!$F717-F718-E718-G718-I717</f>
        <v>32.333649040795677</v>
      </c>
      <c r="I718" s="75">
        <f>MAX(0,(H718-Constantes!$D$14)*(1-EXP(-Constantes!$D$22)))</f>
        <v>0.3418921848528409</v>
      </c>
      <c r="J718" s="75">
        <f t="shared" si="121"/>
        <v>104.70879956147303</v>
      </c>
      <c r="K718" s="75">
        <f>MAX(0,(J718-Constantes!$D$13)*(1-EXP(-Constantes!$D$23)))</f>
        <v>0.20521366853105999</v>
      </c>
      <c r="L718" s="75">
        <f t="shared" si="122"/>
        <v>0.54710585338390083</v>
      </c>
      <c r="M718" s="75">
        <f>0.0526*F718*Observaciones!$F717^1.218</f>
        <v>0</v>
      </c>
      <c r="N718" s="75">
        <f>M718*Constantes!$D$35</f>
        <v>0</v>
      </c>
      <c r="O718" s="75">
        <f t="shared" si="123"/>
        <v>0</v>
      </c>
      <c r="P718" s="15"/>
      <c r="Q718" s="74">
        <v>712</v>
      </c>
      <c r="R718" s="140">
        <f>ETo!$I717*((1-Constantes!$E$19)*ETo!$K717+ETo!$L717)</f>
        <v>2.4808327874934823</v>
      </c>
      <c r="S718" s="75">
        <f>MIN(R718*Constantes!$E$17,0.8*(AB717+Observaciones!$F717-Y718-AA718-Constantes!$D$14))</f>
        <v>1.5742393145491065</v>
      </c>
      <c r="T718" s="75">
        <f>IF(Observaciones!$F717&gt;0.05*Constantes!$E$18,((Observaciones!$F717-0.05*Constantes!$E$18)^2)/(Observaciones!$F717+0.95*Constantes!$E$18),0)</f>
        <v>0</v>
      </c>
      <c r="U718" s="75">
        <f>(T718*Escenarios!$E$9*10000)/1000</f>
        <v>0</v>
      </c>
      <c r="V718" s="75">
        <f>(Observaciones!$F717*Constantes!$E$28)/1000</f>
        <v>16.399999999999999</v>
      </c>
      <c r="W718" s="75">
        <f>(R718*Constantes!$E$28)/1000</f>
        <v>9.9233311499739294</v>
      </c>
      <c r="X718" s="75">
        <f t="shared" si="124"/>
        <v>6.4766688500260692</v>
      </c>
      <c r="Y718" s="75">
        <f>IF(X718&gt;Constantes!$E$29,1000*((X718-Constantes!$E$29)/(Escenarios!$E$9*10000)),0)</f>
        <v>0</v>
      </c>
      <c r="Z718" s="75">
        <f>W718*1000/Escenarios!$E$9/10000+S718</f>
        <v>1.5940859768490543</v>
      </c>
      <c r="AA718" s="75">
        <f>MAX(0,AB717+Observaciones!$F717-Y718-Constantes!$D$13)</f>
        <v>0</v>
      </c>
      <c r="AB718" s="75">
        <f>AB717+Observaciones!$F717-Y718-Z718-AA718-AC717</f>
        <v>34.088814003118706</v>
      </c>
      <c r="AC718" s="75">
        <f>MAX(0,(AB718-Constantes!$D$14)*(1-EXP(-Constantes!$D$22)))</f>
        <v>0.36605605955204407</v>
      </c>
      <c r="AD718" s="75">
        <f t="shared" si="125"/>
        <v>106.69536594817677</v>
      </c>
      <c r="AE718" s="75">
        <f>MAX(0,(AD718-Constantes!$D$13)*(1-EXP(-Constantes!$D$23)))</f>
        <v>0.21893588491184715</v>
      </c>
      <c r="AF718" s="75">
        <f t="shared" si="126"/>
        <v>0.58499194446389124</v>
      </c>
      <c r="AG718" s="75">
        <f>0.0526*Y718*Observaciones!$F717^1.218</f>
        <v>0</v>
      </c>
      <c r="AH718" s="75">
        <f>AG718*Constantes!$E$35</f>
        <v>0</v>
      </c>
      <c r="AI718" s="75">
        <f t="shared" si="127"/>
        <v>0</v>
      </c>
      <c r="AJ718" s="15"/>
      <c r="AK718" s="74">
        <v>712</v>
      </c>
      <c r="AL718" s="140">
        <f>ETo!$I717*((1-Constantes!$F$19)*ETo!$K717+ETo!$L717)</f>
        <v>2.4245319042639428</v>
      </c>
      <c r="AM718" s="75">
        <f>MIN(AL718*Constantes!$F$17,0.8*(AV717+Observaciones!$F717-AS718-AU718-Constantes!$D$14))</f>
        <v>1.5385129793157963</v>
      </c>
      <c r="AN718" s="75">
        <f>IF(Observaciones!$F717&gt;0.05*Constantes!$F$18,((Observaciones!$F717-0.05*Constantes!$F$18)^2)/(Observaciones!$F717+0.95*Constantes!$F$18),0)</f>
        <v>0</v>
      </c>
      <c r="AO718" s="75">
        <f>(AN718*Escenarios!$F$9*10000)/1000</f>
        <v>0</v>
      </c>
      <c r="AP718" s="75">
        <f>(Observaciones!$F717*Constantes!$F$28)/1000</f>
        <v>4.0999999999999996</v>
      </c>
      <c r="AQ718" s="75">
        <f>(AL718*Constantes!$F$28)/1000</f>
        <v>2.4245319042639428</v>
      </c>
      <c r="AR718" s="75">
        <f t="shared" si="128"/>
        <v>1.6754680957360568</v>
      </c>
      <c r="AS718" s="75">
        <f>IF(AR718&gt;Constantes!$F$29,1000*((AR718-Constantes!$F$29)/(Escenarios!$F$9*10000)),0)</f>
        <v>0</v>
      </c>
      <c r="AT718" s="75">
        <f>AQ718*1000/Escenarios!$F$9/10000+AM718</f>
        <v>1.5433620431243242</v>
      </c>
      <c r="AU718" s="75">
        <f>MAX(0,AV717+Observaciones!$F717-AS718-Constantes!$D$13)</f>
        <v>0</v>
      </c>
      <c r="AV718" s="75">
        <f>AV717+Observaciones!$F717-AS718-AT718-AU718-AW717</f>
        <v>35.626808460938314</v>
      </c>
      <c r="AW718" s="75">
        <f>MAX(0,(AV718-Constantes!$D$14)*(1-EXP(-Constantes!$D$22)))</f>
        <v>0.38723008374042239</v>
      </c>
      <c r="AX718" s="75">
        <f t="shared" si="129"/>
        <v>107.14915932012235</v>
      </c>
      <c r="AY718" s="75">
        <f>MAX(0,(AX718-Constantes!$D$13)*(1-EXP(-Constantes!$D$23)))</f>
        <v>0.22207046469920411</v>
      </c>
      <c r="AZ718" s="75">
        <f t="shared" si="130"/>
        <v>0.60930054843962655</v>
      </c>
      <c r="BA718" s="75">
        <f>0.0526*AS718*Observaciones!$F717^1.218</f>
        <v>0</v>
      </c>
      <c r="BB718" s="75">
        <f>BA718*Constantes!$F$35</f>
        <v>0</v>
      </c>
      <c r="BC718" s="75">
        <f t="shared" si="131"/>
        <v>0</v>
      </c>
      <c r="BD718" s="15"/>
      <c r="BE718" s="74">
        <v>712</v>
      </c>
      <c r="BF718" s="75">
        <f>0.0526*Observaciones!$F717^2.218</f>
        <v>1.2026529983397987</v>
      </c>
      <c r="BG718" s="75">
        <f>IF(Observaciones!$F717&gt;0.05*$BK$7,((Observaciones!$F717-0.05*$BK$7)^2)/(Observaciones!$F717+0.95*$BK$7),0)</f>
        <v>0.15155665486705905</v>
      </c>
      <c r="BH718" s="75">
        <f>0.0526*BG718*Observaciones!$F717^1.218</f>
        <v>4.4456113510785045E-2</v>
      </c>
      <c r="BI718" s="28"/>
      <c r="BJ718" s="28"/>
      <c r="BK718" s="103"/>
      <c r="BL718" s="38"/>
    </row>
    <row r="719" spans="2:64" s="2" customFormat="1">
      <c r="B719" s="37"/>
      <c r="C719" s="74">
        <v>713</v>
      </c>
      <c r="D719" s="140">
        <f>ETo!$I718*((1-Constantes!$D$19)*ETo!$K718+ETo!$L718)</f>
        <v>2.654950318672495</v>
      </c>
      <c r="E719" s="75">
        <f>MIN(D719*Constantes!$D$17,0.8*(H718+Observaciones!$F718-F719-G719-Constantes!$D$14))</f>
        <v>1.6847274797797718</v>
      </c>
      <c r="F719" s="75">
        <f>IF(Observaciones!$F718&gt;0.05*Constantes!$D$18,((Observaciones!$F718-0.05*Constantes!$D$18)^2)/(Observaciones!$F718+0.95*Constantes!$D$18),0)</f>
        <v>0</v>
      </c>
      <c r="G719" s="75">
        <f>MAX(0,H718+Observaciones!$F718-F719-Constantes!$D$13)</f>
        <v>0</v>
      </c>
      <c r="H719" s="75">
        <f>H718+Observaciones!$F718-F719-E719-G719-I718</f>
        <v>30.707029376163064</v>
      </c>
      <c r="I719" s="75">
        <f>MAX(0,(H719-Constantes!$D$14)*(1-EXP(-Constantes!$D$22)))</f>
        <v>0.31949803125293075</v>
      </c>
      <c r="J719" s="75">
        <f t="shared" si="121"/>
        <v>104.50358589294197</v>
      </c>
      <c r="K719" s="75">
        <f>MAX(0,(J719-Constantes!$D$13)*(1-EXP(-Constantes!$D$23)))</f>
        <v>0.20379615417929911</v>
      </c>
      <c r="L719" s="75">
        <f t="shared" si="122"/>
        <v>0.52329418543222983</v>
      </c>
      <c r="M719" s="75">
        <f>0.0526*F719*Observaciones!$F718^1.218</f>
        <v>0</v>
      </c>
      <c r="N719" s="75">
        <f>M719*Constantes!$D$35</f>
        <v>0</v>
      </c>
      <c r="O719" s="75">
        <f t="shared" si="123"/>
        <v>0</v>
      </c>
      <c r="P719" s="15"/>
      <c r="Q719" s="74">
        <v>713</v>
      </c>
      <c r="R719" s="140">
        <f>ETo!$I718*((1-Constantes!$E$19)*ETo!$K718+ETo!$L718)</f>
        <v>2.654950318672495</v>
      </c>
      <c r="S719" s="75">
        <f>MIN(R719*Constantes!$E$17,0.8*(AB718+Observaciones!$F718-Y719-AA719-Constantes!$D$14))</f>
        <v>1.6847274797797718</v>
      </c>
      <c r="T719" s="75">
        <f>IF(Observaciones!$F718&gt;0.05*Constantes!$E$18,((Observaciones!$F718-0.05*Constantes!$E$18)^2)/(Observaciones!$F718+0.95*Constantes!$E$18),0)</f>
        <v>0</v>
      </c>
      <c r="U719" s="75">
        <f>(T719*Escenarios!$E$9*10000)/1000</f>
        <v>0</v>
      </c>
      <c r="V719" s="75">
        <f>(Observaciones!$F718*Constantes!$E$28)/1000</f>
        <v>1.6</v>
      </c>
      <c r="W719" s="75">
        <f>(R719*Constantes!$E$28)/1000</f>
        <v>10.61980127468998</v>
      </c>
      <c r="X719" s="75">
        <f t="shared" si="124"/>
        <v>0</v>
      </c>
      <c r="Y719" s="75">
        <f>IF(X719&gt;Constantes!$E$29,1000*((X719-Constantes!$E$29)/(Escenarios!$E$9*10000)),0)</f>
        <v>0</v>
      </c>
      <c r="Z719" s="75">
        <f>W719*1000/Escenarios!$E$9/10000+S719</f>
        <v>1.7059670823291517</v>
      </c>
      <c r="AA719" s="75">
        <f>MAX(0,AB718+Observaciones!$F718-Y719-Constantes!$D$13)</f>
        <v>0</v>
      </c>
      <c r="AB719" s="75">
        <f>AB718+Observaciones!$F718-Y719-Z719-AA719-AC718</f>
        <v>32.416790861237509</v>
      </c>
      <c r="AC719" s="75">
        <f>MAX(0,(AB719-Constantes!$D$14)*(1-EXP(-Constantes!$D$22)))</f>
        <v>0.34303682286382364</v>
      </c>
      <c r="AD719" s="75">
        <f t="shared" si="125"/>
        <v>106.47643006326493</v>
      </c>
      <c r="AE719" s="75">
        <f>MAX(0,(AD719-Constantes!$D$13)*(1-EXP(-Constantes!$D$23)))</f>
        <v>0.21742358428782202</v>
      </c>
      <c r="AF719" s="75">
        <f t="shared" si="126"/>
        <v>0.56046040715164569</v>
      </c>
      <c r="AG719" s="75">
        <f>0.0526*Y719*Observaciones!$F718^1.218</f>
        <v>0</v>
      </c>
      <c r="AH719" s="75">
        <f>AG719*Constantes!$E$35</f>
        <v>0</v>
      </c>
      <c r="AI719" s="75">
        <f t="shared" si="127"/>
        <v>0</v>
      </c>
      <c r="AJ719" s="15"/>
      <c r="AK719" s="74">
        <v>713</v>
      </c>
      <c r="AL719" s="140">
        <f>ETo!$I718*((1-Constantes!$F$19)*ETo!$K718+ETo!$L718)</f>
        <v>2.5952093374003362</v>
      </c>
      <c r="AM719" s="75">
        <f>MIN(AL719*Constantes!$F$17,0.8*(AV718+Observaciones!$F718-AS719-AU719-Constantes!$D$14))</f>
        <v>1.6468181930747234</v>
      </c>
      <c r="AN719" s="75">
        <f>IF(Observaciones!$F718&gt;0.05*Constantes!$F$18,((Observaciones!$F718-0.05*Constantes!$F$18)^2)/(Observaciones!$F718+0.95*Constantes!$F$18),0)</f>
        <v>0</v>
      </c>
      <c r="AO719" s="75">
        <f>(AN719*Escenarios!$F$9*10000)/1000</f>
        <v>0</v>
      </c>
      <c r="AP719" s="75">
        <f>(Observaciones!$F718*Constantes!$F$28)/1000</f>
        <v>0.4</v>
      </c>
      <c r="AQ719" s="75">
        <f>(AL719*Constantes!$F$28)/1000</f>
        <v>2.5952093374003362</v>
      </c>
      <c r="AR719" s="75">
        <f t="shared" si="128"/>
        <v>0</v>
      </c>
      <c r="AS719" s="75">
        <f>IF(AR719&gt;Constantes!$F$29,1000*((AR719-Constantes!$F$29)/(Escenarios!$F$9*10000)),0)</f>
        <v>0</v>
      </c>
      <c r="AT719" s="75">
        <f>AQ719*1000/Escenarios!$F$9/10000+AM719</f>
        <v>1.6520086117495241</v>
      </c>
      <c r="AU719" s="75">
        <f>MAX(0,AV718+Observaciones!$F718-AS719-Constantes!$D$13)</f>
        <v>0</v>
      </c>
      <c r="AV719" s="75">
        <f>AV718+Observaciones!$F718-AS719-AT719-AU719-AW718</f>
        <v>33.98756976544837</v>
      </c>
      <c r="AW719" s="75">
        <f>MAX(0,(AV719-Constantes!$D$14)*(1-EXP(-Constantes!$D$22)))</f>
        <v>0.364662200213692</v>
      </c>
      <c r="AX719" s="75">
        <f t="shared" si="129"/>
        <v>106.92708885542315</v>
      </c>
      <c r="AY719" s="75">
        <f>MAX(0,(AX719-Constantes!$D$13)*(1-EXP(-Constantes!$D$23)))</f>
        <v>0.2205365119509948</v>
      </c>
      <c r="AZ719" s="75">
        <f t="shared" si="130"/>
        <v>0.58519871216468677</v>
      </c>
      <c r="BA719" s="75">
        <f>0.0526*AS719*Observaciones!$F718^1.218</f>
        <v>0</v>
      </c>
      <c r="BB719" s="75">
        <f>BA719*Constantes!$F$35</f>
        <v>0</v>
      </c>
      <c r="BC719" s="75">
        <f t="shared" si="131"/>
        <v>0</v>
      </c>
      <c r="BD719" s="15"/>
      <c r="BE719" s="74">
        <v>713</v>
      </c>
      <c r="BF719" s="75">
        <f>0.0526*Observaciones!$F718^2.218</f>
        <v>6.8921513346888582E-3</v>
      </c>
      <c r="BG719" s="75">
        <f>IF(Observaciones!$F718&gt;0.05*$BK$7,((Observaciones!$F718-0.05*$BK$7)^2)/(Observaciones!$F718+0.95*$BK$7),0)</f>
        <v>0</v>
      </c>
      <c r="BH719" s="75">
        <f>0.0526*BG719*Observaciones!$F718^1.218</f>
        <v>0</v>
      </c>
      <c r="BI719" s="28"/>
      <c r="BJ719" s="28"/>
      <c r="BK719" s="103"/>
      <c r="BL719" s="38"/>
    </row>
    <row r="720" spans="2:64" s="2" customFormat="1">
      <c r="B720" s="37"/>
      <c r="C720" s="74">
        <v>714</v>
      </c>
      <c r="D720" s="140">
        <f>ETo!$I719*((1-Constantes!$D$19)*ETo!$K719+ETo!$L719)</f>
        <v>2.6013574321686779</v>
      </c>
      <c r="E720" s="75">
        <f>MIN(D720*Constantes!$D$17,0.8*(H719+Observaciones!$F719-F720-G720-Constantes!$D$14))</f>
        <v>1.6507195331983664</v>
      </c>
      <c r="F720" s="75">
        <f>IF(Observaciones!$F719&gt;0.05*Constantes!$D$18,((Observaciones!$F719-0.05*Constantes!$D$18)^2)/(Observaciones!$F719+0.95*Constantes!$D$18),0)</f>
        <v>0</v>
      </c>
      <c r="G720" s="75">
        <f>MAX(0,H719+Observaciones!$F719-F720-Constantes!$D$13)</f>
        <v>0</v>
      </c>
      <c r="H720" s="75">
        <f>H719+Observaciones!$F719-F720-E720-G720-I719</f>
        <v>28.736811811711767</v>
      </c>
      <c r="I720" s="75">
        <f>MAX(0,(H720-Constantes!$D$14)*(1-EXP(-Constantes!$D$22)))</f>
        <v>0.29237346383075563</v>
      </c>
      <c r="J720" s="75">
        <f t="shared" si="121"/>
        <v>104.29978973876267</v>
      </c>
      <c r="K720" s="75">
        <f>MAX(0,(J720-Constantes!$D$13)*(1-EXP(-Constantes!$D$23)))</f>
        <v>0.20238843131439108</v>
      </c>
      <c r="L720" s="75">
        <f t="shared" si="122"/>
        <v>0.49476189514514668</v>
      </c>
      <c r="M720" s="75">
        <f>0.0526*F720*Observaciones!$F719^1.218</f>
        <v>0</v>
      </c>
      <c r="N720" s="75">
        <f>M720*Constantes!$D$35</f>
        <v>0</v>
      </c>
      <c r="O720" s="75">
        <f t="shared" si="123"/>
        <v>0</v>
      </c>
      <c r="P720" s="15"/>
      <c r="Q720" s="74">
        <v>714</v>
      </c>
      <c r="R720" s="140">
        <f>ETo!$I719*((1-Constantes!$E$19)*ETo!$K719+ETo!$L719)</f>
        <v>2.6013574321686779</v>
      </c>
      <c r="S720" s="75">
        <f>MIN(R720*Constantes!$E$17,0.8*(AB719+Observaciones!$F719-Y720-AA720-Constantes!$D$14))</f>
        <v>1.6507195331983664</v>
      </c>
      <c r="T720" s="75">
        <f>IF(Observaciones!$F719&gt;0.05*Constantes!$E$18,((Observaciones!$F719-0.05*Constantes!$E$18)^2)/(Observaciones!$F719+0.95*Constantes!$E$18),0)</f>
        <v>0</v>
      </c>
      <c r="U720" s="75">
        <f>(T720*Escenarios!$E$9*10000)/1000</f>
        <v>0</v>
      </c>
      <c r="V720" s="75">
        <f>(Observaciones!$F719*Constantes!$E$28)/1000</f>
        <v>0</v>
      </c>
      <c r="W720" s="75">
        <f>(R720*Constantes!$E$28)/1000</f>
        <v>10.405429728674711</v>
      </c>
      <c r="X720" s="75">
        <f t="shared" si="124"/>
        <v>0</v>
      </c>
      <c r="Y720" s="75">
        <f>IF(X720&gt;Constantes!$E$29,1000*((X720-Constantes!$E$29)/(Escenarios!$E$9*10000)),0)</f>
        <v>0</v>
      </c>
      <c r="Z720" s="75">
        <f>W720*1000/Escenarios!$E$9/10000+S720</f>
        <v>1.6715303926557159</v>
      </c>
      <c r="AA720" s="75">
        <f>MAX(0,AB719+Observaciones!$F719-Y720-Constantes!$D$13)</f>
        <v>0</v>
      </c>
      <c r="AB720" s="75">
        <f>AB719+Observaciones!$F719-Y720-Z720-AA720-AC719</f>
        <v>30.402223645717971</v>
      </c>
      <c r="AC720" s="75">
        <f>MAX(0,(AB720-Constantes!$D$14)*(1-EXP(-Constantes!$D$22)))</f>
        <v>0.31530168068977565</v>
      </c>
      <c r="AD720" s="75">
        <f t="shared" si="125"/>
        <v>106.2590064789771</v>
      </c>
      <c r="AE720" s="75">
        <f>MAX(0,(AD720-Constantes!$D$13)*(1-EXP(-Constantes!$D$23)))</f>
        <v>0.21592172988725783</v>
      </c>
      <c r="AF720" s="75">
        <f t="shared" si="126"/>
        <v>0.53122341057703348</v>
      </c>
      <c r="AG720" s="75">
        <f>0.0526*Y720*Observaciones!$F719^1.218</f>
        <v>0</v>
      </c>
      <c r="AH720" s="75">
        <f>AG720*Constantes!$E$35</f>
        <v>0</v>
      </c>
      <c r="AI720" s="75">
        <f t="shared" si="127"/>
        <v>0</v>
      </c>
      <c r="AJ720" s="15"/>
      <c r="AK720" s="74">
        <v>714</v>
      </c>
      <c r="AL720" s="140">
        <f>ETo!$I719*((1-Constantes!$F$19)*ETo!$K719+ETo!$L719)</f>
        <v>2.5426433955236507</v>
      </c>
      <c r="AM720" s="75">
        <f>MIN(AL720*Constantes!$F$17,0.8*(AV719+Observaciones!$F719-AS720-AU720-Constantes!$D$14))</f>
        <v>1.6134619053290309</v>
      </c>
      <c r="AN720" s="75">
        <f>IF(Observaciones!$F719&gt;0.05*Constantes!$F$18,((Observaciones!$F719-0.05*Constantes!$F$18)^2)/(Observaciones!$F719+0.95*Constantes!$F$18),0)</f>
        <v>0</v>
      </c>
      <c r="AO720" s="75">
        <f>(AN720*Escenarios!$F$9*10000)/1000</f>
        <v>0</v>
      </c>
      <c r="AP720" s="75">
        <f>(Observaciones!$F719*Constantes!$F$28)/1000</f>
        <v>0</v>
      </c>
      <c r="AQ720" s="75">
        <f>(AL720*Constantes!$F$28)/1000</f>
        <v>2.5426433955236507</v>
      </c>
      <c r="AR720" s="75">
        <f t="shared" si="128"/>
        <v>0</v>
      </c>
      <c r="AS720" s="75">
        <f>IF(AR720&gt;Constantes!$F$29,1000*((AR720-Constantes!$F$29)/(Escenarios!$F$9*10000)),0)</f>
        <v>0</v>
      </c>
      <c r="AT720" s="75">
        <f>AQ720*1000/Escenarios!$F$9/10000+AM720</f>
        <v>1.6185471921200782</v>
      </c>
      <c r="AU720" s="75">
        <f>MAX(0,AV719+Observaciones!$F719-AS720-Constantes!$D$13)</f>
        <v>0</v>
      </c>
      <c r="AV720" s="75">
        <f>AV719+Observaciones!$F719-AS720-AT720-AU720-AW719</f>
        <v>32.004360373114601</v>
      </c>
      <c r="AW720" s="75">
        <f>MAX(0,(AV720-Constantes!$D$14)*(1-EXP(-Constantes!$D$22)))</f>
        <v>0.33735877045788748</v>
      </c>
      <c r="AX720" s="75">
        <f t="shared" si="129"/>
        <v>106.70655234347215</v>
      </c>
      <c r="AY720" s="75">
        <f>MAX(0,(AX720-Constantes!$D$13)*(1-EXP(-Constantes!$D$23)))</f>
        <v>0.21901315498839313</v>
      </c>
      <c r="AZ720" s="75">
        <f t="shared" si="130"/>
        <v>0.55637192544628067</v>
      </c>
      <c r="BA720" s="75">
        <f>0.0526*AS720*Observaciones!$F719^1.218</f>
        <v>0</v>
      </c>
      <c r="BB720" s="75">
        <f>BA720*Constantes!$F$35</f>
        <v>0</v>
      </c>
      <c r="BC720" s="75">
        <f t="shared" si="131"/>
        <v>0</v>
      </c>
      <c r="BD720" s="15"/>
      <c r="BE720" s="74">
        <v>714</v>
      </c>
      <c r="BF720" s="75">
        <f>0.0526*Observaciones!$F719^2.218</f>
        <v>0</v>
      </c>
      <c r="BG720" s="75">
        <f>IF(Observaciones!$F719&gt;0.05*$BK$7,((Observaciones!$F719-0.05*$BK$7)^2)/(Observaciones!$F719+0.95*$BK$7),0)</f>
        <v>0</v>
      </c>
      <c r="BH720" s="75">
        <f>0.0526*BG720*Observaciones!$F719^1.218</f>
        <v>0</v>
      </c>
      <c r="BI720" s="28"/>
      <c r="BJ720" s="28"/>
      <c r="BK720" s="103"/>
      <c r="BL720" s="38"/>
    </row>
    <row r="721" spans="2:64" s="2" customFormat="1">
      <c r="B721" s="37"/>
      <c r="C721" s="74">
        <v>715</v>
      </c>
      <c r="D721" s="140">
        <f>ETo!$I720*((1-Constantes!$D$19)*ETo!$K720+ETo!$L720)</f>
        <v>2.6361591166810179</v>
      </c>
      <c r="E721" s="75">
        <f>MIN(D721*Constantes!$D$17,0.8*(H720+Observaciones!$F720-F721-G721-Constantes!$D$14))</f>
        <v>1.672803319033531</v>
      </c>
      <c r="F721" s="75">
        <f>IF(Observaciones!$F720&gt;0.05*Constantes!$D$18,((Observaciones!$F720-0.05*Constantes!$D$18)^2)/(Observaciones!$F720+0.95*Constantes!$D$18),0)</f>
        <v>0.1165016654469206</v>
      </c>
      <c r="G721" s="75">
        <f>MAX(0,H720+Observaciones!$F720-F721-Constantes!$D$13)</f>
        <v>0</v>
      </c>
      <c r="H721" s="75">
        <f>H720+Observaciones!$F720-F721-E721-G721-I720</f>
        <v>34.655133363400559</v>
      </c>
      <c r="I721" s="75">
        <f>MAX(0,(H721-Constantes!$D$14)*(1-EXP(-Constantes!$D$22)))</f>
        <v>0.37385274553617615</v>
      </c>
      <c r="J721" s="75">
        <f t="shared" si="121"/>
        <v>104.09740130744828</v>
      </c>
      <c r="K721" s="75">
        <f>MAX(0,(J721-Constantes!$D$13)*(1-EXP(-Constantes!$D$23)))</f>
        <v>0.20099043230159577</v>
      </c>
      <c r="L721" s="75">
        <f t="shared" si="122"/>
        <v>0.69134484328469248</v>
      </c>
      <c r="M721" s="75">
        <f>0.0526*F721*Observaciones!$F720^1.218</f>
        <v>7.7140328179928747E-2</v>
      </c>
      <c r="N721" s="75">
        <f>M721*Constantes!$D$35</f>
        <v>3.5429777599832105E-4</v>
      </c>
      <c r="O721" s="75">
        <f t="shared" si="123"/>
        <v>51.247619684988805</v>
      </c>
      <c r="P721" s="15"/>
      <c r="Q721" s="74">
        <v>715</v>
      </c>
      <c r="R721" s="140">
        <f>ETo!$I720*((1-Constantes!$E$19)*ETo!$K720+ETo!$L720)</f>
        <v>2.6361591166810179</v>
      </c>
      <c r="S721" s="75">
        <f>MIN(R721*Constantes!$E$17,0.8*(AB720+Observaciones!$F720-Y721-AA721-Constantes!$D$14))</f>
        <v>1.672803319033531</v>
      </c>
      <c r="T721" s="75">
        <f>IF(Observaciones!$F720&gt;0.05*Constantes!$E$18,((Observaciones!$F720-0.05*Constantes!$E$18)^2)/(Observaciones!$F720+0.95*Constantes!$E$18),0)</f>
        <v>0.1165016654469206</v>
      </c>
      <c r="U721" s="75">
        <f>(T721*Escenarios!$E$9*10000)/1000</f>
        <v>58.250832723460306</v>
      </c>
      <c r="V721" s="75">
        <f>(Observaciones!$F720*Constantes!$E$28)/1000</f>
        <v>32</v>
      </c>
      <c r="W721" s="75">
        <f>(R721*Constantes!$E$28)/1000</f>
        <v>10.544636466724072</v>
      </c>
      <c r="X721" s="75">
        <f t="shared" si="124"/>
        <v>79.706196256736234</v>
      </c>
      <c r="Y721" s="75">
        <f>IF(X721&gt;Constantes!$E$29,1000*((X721-Constantes!$E$29)/(Escenarios!$E$9*10000)),0)</f>
        <v>0</v>
      </c>
      <c r="Z721" s="75">
        <f>W721*1000/Escenarios!$E$9/10000+S721</f>
        <v>1.6938925919669792</v>
      </c>
      <c r="AA721" s="75">
        <f>MAX(0,AB720+Observaciones!$F720-Y721-Constantes!$D$13)</f>
        <v>0</v>
      </c>
      <c r="AB721" s="75">
        <f>AB720+Observaciones!$F720-Y721-Z721-AA721-AC720</f>
        <v>36.393029373061211</v>
      </c>
      <c r="AC721" s="75">
        <f>MAX(0,(AB721-Constantes!$D$14)*(1-EXP(-Constantes!$D$22)))</f>
        <v>0.39777887346098617</v>
      </c>
      <c r="AD721" s="75">
        <f t="shared" si="125"/>
        <v>106.04308474908984</v>
      </c>
      <c r="AE721" s="75">
        <f>MAX(0,(AD721-Constantes!$D$13)*(1-EXP(-Constantes!$D$23)))</f>
        <v>0.2144302495528185</v>
      </c>
      <c r="AF721" s="75">
        <f t="shared" si="126"/>
        <v>0.6122091230138047</v>
      </c>
      <c r="AG721" s="75">
        <f>0.0526*Y721*Observaciones!$F720^1.218</f>
        <v>0</v>
      </c>
      <c r="AH721" s="75">
        <f>AG721*Constantes!$E$35</f>
        <v>0</v>
      </c>
      <c r="AI721" s="75">
        <f t="shared" si="127"/>
        <v>0</v>
      </c>
      <c r="AJ721" s="15"/>
      <c r="AK721" s="74">
        <v>715</v>
      </c>
      <c r="AL721" s="140">
        <f>ETo!$I720*((1-Constantes!$F$19)*ETo!$K720+ETo!$L720)</f>
        <v>2.5767748201598324</v>
      </c>
      <c r="AM721" s="75">
        <f>MIN(AL721*Constantes!$F$17,0.8*(AV720+Observaciones!$F720-AS721-AU721-Constantes!$D$14))</f>
        <v>1.6351203705003712</v>
      </c>
      <c r="AN721" s="75">
        <f>IF(Observaciones!$F720&gt;0.05*Constantes!$F$18,((Observaciones!$F720-0.05*Constantes!$F$18)^2)/(Observaciones!$F720+0.95*Constantes!$F$18),0)</f>
        <v>5.0364153299755084E-2</v>
      </c>
      <c r="AO721" s="75">
        <f>(AN721*Escenarios!$F$9*10000)/1000</f>
        <v>25.182076649877541</v>
      </c>
      <c r="AP721" s="75">
        <f>(Observaciones!$F720*Constantes!$F$28)/1000</f>
        <v>8</v>
      </c>
      <c r="AQ721" s="75">
        <f>(AL721*Constantes!$F$28)/1000</f>
        <v>2.5767748201598324</v>
      </c>
      <c r="AR721" s="75">
        <f t="shared" si="128"/>
        <v>30.60530182971771</v>
      </c>
      <c r="AS721" s="75">
        <f>IF(AR721&gt;Constantes!$F$29,1000*((AR721-Constantes!$F$29)/(Escenarios!$F$9*10000)),0)</f>
        <v>0</v>
      </c>
      <c r="AT721" s="75">
        <f>AQ721*1000/Escenarios!$F$9/10000+AM721</f>
        <v>1.6402739201406908</v>
      </c>
      <c r="AU721" s="75">
        <f>MAX(0,AV720+Observaciones!$F720-AS721-Constantes!$D$13)</f>
        <v>0</v>
      </c>
      <c r="AV721" s="75">
        <f>AV720+Observaciones!$F720-AS721-AT721-AU721-AW720</f>
        <v>38.026727682516018</v>
      </c>
      <c r="AW721" s="75">
        <f>MAX(0,(AV721-Constantes!$D$14)*(1-EXP(-Constantes!$D$22)))</f>
        <v>0.42027048085595003</v>
      </c>
      <c r="AX721" s="75">
        <f t="shared" si="129"/>
        <v>106.48753918848377</v>
      </c>
      <c r="AY721" s="75">
        <f>MAX(0,(AX721-Constantes!$D$13)*(1-EXP(-Constantes!$D$23)))</f>
        <v>0.21750032062096167</v>
      </c>
      <c r="AZ721" s="75">
        <f t="shared" si="130"/>
        <v>0.63777080147691168</v>
      </c>
      <c r="BA721" s="75">
        <f>0.0526*AS721*Observaciones!$F720^1.218</f>
        <v>0</v>
      </c>
      <c r="BB721" s="75">
        <f>BA721*Constantes!$F$35</f>
        <v>0</v>
      </c>
      <c r="BC721" s="75">
        <f t="shared" si="131"/>
        <v>0</v>
      </c>
      <c r="BD721" s="15"/>
      <c r="BE721" s="74">
        <v>715</v>
      </c>
      <c r="BF721" s="75">
        <f>0.0526*Observaciones!$F720^2.218</f>
        <v>5.2971141920764859</v>
      </c>
      <c r="BG721" s="75">
        <f>IF(Observaciones!$F720&gt;0.05*$BK$7,((Observaciones!$F720-0.05*$BK$7)^2)/(Observaciones!$F720+0.95*$BK$7),0)</f>
        <v>0.96053147319399168</v>
      </c>
      <c r="BH721" s="75">
        <f>0.0526*BG721*Observaciones!$F720^1.218</f>
        <v>0.63600561232400366</v>
      </c>
      <c r="BI721" s="28"/>
      <c r="BJ721" s="28"/>
      <c r="BK721" s="103"/>
      <c r="BL721" s="38"/>
    </row>
    <row r="722" spans="2:64" s="2" customFormat="1">
      <c r="B722" s="37"/>
      <c r="C722" s="74">
        <v>716</v>
      </c>
      <c r="D722" s="140">
        <f>ETo!$I721*((1-Constantes!$D$19)*ETo!$K721+ETo!$L721)</f>
        <v>2.5477577197759569</v>
      </c>
      <c r="E722" s="75">
        <f>MIN(D722*Constantes!$D$17,0.8*(H721+Observaciones!$F721-F722-G722-Constantes!$D$14))</f>
        <v>1.6167072551752277</v>
      </c>
      <c r="F722" s="75">
        <f>IF(Observaciones!$F721&gt;0.05*Constantes!$D$18,((Observaciones!$F721-0.05*Constantes!$D$18)^2)/(Observaciones!$F721+0.95*Constantes!$D$18),0)</f>
        <v>0</v>
      </c>
      <c r="G722" s="75">
        <f>MAX(0,H721+Observaciones!$F721-F722-Constantes!$D$13)</f>
        <v>0</v>
      </c>
      <c r="H722" s="75">
        <f>H721+Observaciones!$F721-F722-E722-G722-I721</f>
        <v>34.464573362689151</v>
      </c>
      <c r="I722" s="75">
        <f>MAX(0,(H722-Constantes!$D$14)*(1-EXP(-Constantes!$D$22)))</f>
        <v>0.3712292496946365</v>
      </c>
      <c r="J722" s="75">
        <f t="shared" si="121"/>
        <v>103.89641087514669</v>
      </c>
      <c r="K722" s="75">
        <f>MAX(0,(J722-Constantes!$D$13)*(1-EXP(-Constantes!$D$23)))</f>
        <v>0.1996020899733604</v>
      </c>
      <c r="L722" s="75">
        <f t="shared" si="122"/>
        <v>0.57083133966799693</v>
      </c>
      <c r="M722" s="75">
        <f>0.0526*F722*Observaciones!$F721^1.218</f>
        <v>0</v>
      </c>
      <c r="N722" s="75">
        <f>M722*Constantes!$D$35</f>
        <v>0</v>
      </c>
      <c r="O722" s="75">
        <f t="shared" si="123"/>
        <v>0</v>
      </c>
      <c r="P722" s="15"/>
      <c r="Q722" s="74">
        <v>716</v>
      </c>
      <c r="R722" s="140">
        <f>ETo!$I721*((1-Constantes!$E$19)*ETo!$K721+ETo!$L721)</f>
        <v>2.5477577197759569</v>
      </c>
      <c r="S722" s="75">
        <f>MIN(R722*Constantes!$E$17,0.8*(AB721+Observaciones!$F721-Y722-AA722-Constantes!$D$14))</f>
        <v>1.6167072551752277</v>
      </c>
      <c r="T722" s="75">
        <f>IF(Observaciones!$F721&gt;0.05*Constantes!$E$18,((Observaciones!$F721-0.05*Constantes!$E$18)^2)/(Observaciones!$F721+0.95*Constantes!$E$18),0)</f>
        <v>0</v>
      </c>
      <c r="U722" s="75">
        <f>(T722*Escenarios!$E$9*10000)/1000</f>
        <v>0</v>
      </c>
      <c r="V722" s="75">
        <f>(Observaciones!$F721*Constantes!$E$28)/1000</f>
        <v>7.2</v>
      </c>
      <c r="W722" s="75">
        <f>(R722*Constantes!$E$28)/1000</f>
        <v>10.191030879103828</v>
      </c>
      <c r="X722" s="75">
        <f t="shared" si="124"/>
        <v>0</v>
      </c>
      <c r="Y722" s="75">
        <f>IF(X722&gt;Constantes!$E$29,1000*((X722-Constantes!$E$29)/(Escenarios!$E$9*10000)),0)</f>
        <v>0</v>
      </c>
      <c r="Z722" s="75">
        <f>W722*1000/Escenarios!$E$9/10000+S722</f>
        <v>1.6370893169334353</v>
      </c>
      <c r="AA722" s="75">
        <f>MAX(0,AB721+Observaciones!$F721-Y722-Constantes!$D$13)</f>
        <v>0</v>
      </c>
      <c r="AB722" s="75">
        <f>AB721+Observaciones!$F721-Y722-Z722-AA722-AC721</f>
        <v>36.158161182666788</v>
      </c>
      <c r="AC722" s="75">
        <f>MAX(0,(AB722-Constantes!$D$14)*(1-EXP(-Constantes!$D$22)))</f>
        <v>0.39454537367871617</v>
      </c>
      <c r="AD722" s="75">
        <f t="shared" si="125"/>
        <v>105.82865449953702</v>
      </c>
      <c r="AE722" s="75">
        <f>MAX(0,(AD722-Constantes!$D$13)*(1-EXP(-Constantes!$D$23)))</f>
        <v>0.2129490716255949</v>
      </c>
      <c r="AF722" s="75">
        <f t="shared" si="126"/>
        <v>0.60749444530431107</v>
      </c>
      <c r="AG722" s="75">
        <f>0.0526*Y722*Observaciones!$F721^1.218</f>
        <v>0</v>
      </c>
      <c r="AH722" s="75">
        <f>AG722*Constantes!$E$35</f>
        <v>0</v>
      </c>
      <c r="AI722" s="75">
        <f t="shared" si="127"/>
        <v>0</v>
      </c>
      <c r="AJ722" s="15"/>
      <c r="AK722" s="74">
        <v>716</v>
      </c>
      <c r="AL722" s="140">
        <f>ETo!$I721*((1-Constantes!$F$19)*ETo!$K721+ETo!$L721)</f>
        <v>2.490099392089812</v>
      </c>
      <c r="AM722" s="75">
        <f>MIN(AL722*Constantes!$F$17,0.8*(AV721+Observaciones!$F721-AS722-AU722-Constantes!$D$14))</f>
        <v>1.5801195388598559</v>
      </c>
      <c r="AN722" s="75">
        <f>IF(Observaciones!$F721&gt;0.05*Constantes!$F$18,((Observaciones!$F721-0.05*Constantes!$F$18)^2)/(Observaciones!$F721+0.95*Constantes!$F$18),0)</f>
        <v>0</v>
      </c>
      <c r="AO722" s="75">
        <f>(AN722*Escenarios!$F$9*10000)/1000</f>
        <v>0</v>
      </c>
      <c r="AP722" s="75">
        <f>(Observaciones!$F721*Constantes!$F$28)/1000</f>
        <v>1.8</v>
      </c>
      <c r="AQ722" s="75">
        <f>(AL722*Constantes!$F$28)/1000</f>
        <v>2.490099392089812</v>
      </c>
      <c r="AR722" s="75">
        <f t="shared" si="128"/>
        <v>0</v>
      </c>
      <c r="AS722" s="75">
        <f>IF(AR722&gt;Constantes!$F$29,1000*((AR722-Constantes!$F$29)/(Escenarios!$F$9*10000)),0)</f>
        <v>0</v>
      </c>
      <c r="AT722" s="75">
        <f>AQ722*1000/Escenarios!$F$9/10000+AM722</f>
        <v>1.5850997376440354</v>
      </c>
      <c r="AU722" s="75">
        <f>MAX(0,AV721+Observaciones!$F721-AS722-Constantes!$D$13)</f>
        <v>0</v>
      </c>
      <c r="AV722" s="75">
        <f>AV721+Observaciones!$F721-AS722-AT722-AU722-AW721</f>
        <v>37.821357464016032</v>
      </c>
      <c r="AW722" s="75">
        <f>MAX(0,(AV722-Constantes!$D$14)*(1-EXP(-Constantes!$D$22)))</f>
        <v>0.41744308836959731</v>
      </c>
      <c r="AX722" s="75">
        <f t="shared" si="129"/>
        <v>106.27003886786281</v>
      </c>
      <c r="AY722" s="75">
        <f>MAX(0,(AX722-Constantes!$D$13)*(1-EXP(-Constantes!$D$23)))</f>
        <v>0.21599793616382626</v>
      </c>
      <c r="AZ722" s="75">
        <f t="shared" si="130"/>
        <v>0.63344102453342355</v>
      </c>
      <c r="BA722" s="75">
        <f>0.0526*AS722*Observaciones!$F721^1.218</f>
        <v>0</v>
      </c>
      <c r="BB722" s="75">
        <f>BA722*Constantes!$F$35</f>
        <v>0</v>
      </c>
      <c r="BC722" s="75">
        <f t="shared" si="131"/>
        <v>0</v>
      </c>
      <c r="BD722" s="15"/>
      <c r="BE722" s="74">
        <v>716</v>
      </c>
      <c r="BF722" s="75">
        <f>0.0526*Observaciones!$F721^2.218</f>
        <v>0.19372254258423433</v>
      </c>
      <c r="BG722" s="75">
        <f>IF(Observaciones!$F721&gt;0.05*$BK$7,((Observaciones!$F721-0.05*$BK$7)^2)/(Observaciones!$F721+0.95*$BK$7),0)</f>
        <v>1.3395249151634377E-4</v>
      </c>
      <c r="BH722" s="75">
        <f>0.0526*BG722*Observaciones!$F721^1.218</f>
        <v>1.441645402335511E-5</v>
      </c>
      <c r="BI722" s="28"/>
      <c r="BJ722" s="28"/>
      <c r="BK722" s="103"/>
      <c r="BL722" s="38"/>
    </row>
    <row r="723" spans="2:64" s="2" customFormat="1">
      <c r="B723" s="37"/>
      <c r="C723" s="74">
        <v>717</v>
      </c>
      <c r="D723" s="140">
        <f>ETo!$I722*((1-Constantes!$D$19)*ETo!$K722+ETo!$L722)</f>
        <v>2.5289918574645749</v>
      </c>
      <c r="E723" s="75">
        <f>MIN(D723*Constantes!$D$17,0.8*(H722+Observaciones!$F722-F723-G723-Constantes!$D$14))</f>
        <v>1.6047991739974388</v>
      </c>
      <c r="F723" s="75">
        <f>IF(Observaciones!$F722&gt;0.05*Constantes!$D$18,((Observaciones!$F722-0.05*Constantes!$D$18)^2)/(Observaciones!$F722+0.95*Constantes!$D$18),0)</f>
        <v>0</v>
      </c>
      <c r="G723" s="75">
        <f>MAX(0,H722+Observaciones!$F722-F723-Constantes!$D$13)</f>
        <v>0</v>
      </c>
      <c r="H723" s="75">
        <f>H722+Observaciones!$F722-F723-E723-G723-I722</f>
        <v>33.088544938997074</v>
      </c>
      <c r="I723" s="75">
        <f>MAX(0,(H723-Constantes!$D$14)*(1-EXP(-Constantes!$D$22)))</f>
        <v>0.35228505976013053</v>
      </c>
      <c r="J723" s="75">
        <f t="shared" si="121"/>
        <v>103.69680878517333</v>
      </c>
      <c r="K723" s="75">
        <f>MAX(0,(J723-Constantes!$D$13)*(1-EXP(-Constantes!$D$23)))</f>
        <v>0.19822333762609229</v>
      </c>
      <c r="L723" s="75">
        <f t="shared" si="122"/>
        <v>0.55050839738622281</v>
      </c>
      <c r="M723" s="75">
        <f>0.0526*F723*Observaciones!$F722^1.218</f>
        <v>0</v>
      </c>
      <c r="N723" s="75">
        <f>M723*Constantes!$D$35</f>
        <v>0</v>
      </c>
      <c r="O723" s="75">
        <f t="shared" si="123"/>
        <v>0</v>
      </c>
      <c r="P723" s="15"/>
      <c r="Q723" s="74">
        <v>717</v>
      </c>
      <c r="R723" s="140">
        <f>ETo!$I722*((1-Constantes!$E$19)*ETo!$K722+ETo!$L722)</f>
        <v>2.5289918574645749</v>
      </c>
      <c r="S723" s="75">
        <f>MIN(R723*Constantes!$E$17,0.8*(AB722+Observaciones!$F722-Y723-AA723-Constantes!$D$14))</f>
        <v>1.6047991739974388</v>
      </c>
      <c r="T723" s="75">
        <f>IF(Observaciones!$F722&gt;0.05*Constantes!$E$18,((Observaciones!$F722-0.05*Constantes!$E$18)^2)/(Observaciones!$F722+0.95*Constantes!$E$18),0)</f>
        <v>0</v>
      </c>
      <c r="U723" s="75">
        <f>(T723*Escenarios!$E$9*10000)/1000</f>
        <v>0</v>
      </c>
      <c r="V723" s="75">
        <f>(Observaciones!$F722*Constantes!$E$28)/1000</f>
        <v>2.4</v>
      </c>
      <c r="W723" s="75">
        <f>(R723*Constantes!$E$28)/1000</f>
        <v>10.1159674298583</v>
      </c>
      <c r="X723" s="75">
        <f t="shared" si="124"/>
        <v>0</v>
      </c>
      <c r="Y723" s="75">
        <f>IF(X723&gt;Constantes!$E$29,1000*((X723-Constantes!$E$29)/(Escenarios!$E$9*10000)),0)</f>
        <v>0</v>
      </c>
      <c r="Z723" s="75">
        <f>W723*1000/Escenarios!$E$9/10000+S723</f>
        <v>1.6250311088571554</v>
      </c>
      <c r="AA723" s="75">
        <f>MAX(0,AB722+Observaciones!$F722-Y723-Constantes!$D$13)</f>
        <v>0</v>
      </c>
      <c r="AB723" s="75">
        <f>AB722+Observaciones!$F722-Y723-Z723-AA723-AC722</f>
        <v>34.738584700130914</v>
      </c>
      <c r="AC723" s="75">
        <f>MAX(0,(AB723-Constantes!$D$14)*(1-EXP(-Constantes!$D$22)))</f>
        <v>0.37500164474936709</v>
      </c>
      <c r="AD723" s="75">
        <f t="shared" si="125"/>
        <v>105.61570542791142</v>
      </c>
      <c r="AE723" s="75">
        <f>MAX(0,(AD723-Constantes!$D$13)*(1-EXP(-Constantes!$D$23)))</f>
        <v>0.21147812494166207</v>
      </c>
      <c r="AF723" s="75">
        <f t="shared" si="126"/>
        <v>0.58647976969102911</v>
      </c>
      <c r="AG723" s="75">
        <f>0.0526*Y723*Observaciones!$F722^1.218</f>
        <v>0</v>
      </c>
      <c r="AH723" s="75">
        <f>AG723*Constantes!$E$35</f>
        <v>0</v>
      </c>
      <c r="AI723" s="75">
        <f t="shared" si="127"/>
        <v>0</v>
      </c>
      <c r="AJ723" s="15"/>
      <c r="AK723" s="74">
        <v>717</v>
      </c>
      <c r="AL723" s="140">
        <f>ETo!$I722*((1-Constantes!$F$19)*ETo!$K722+ETo!$L722)</f>
        <v>2.4717097488305662</v>
      </c>
      <c r="AM723" s="75">
        <f>MIN(AL723*Constantes!$F$17,0.8*(AV722+Observaciones!$F722-AS723-AU723-Constantes!$D$14))</f>
        <v>1.5684501915563294</v>
      </c>
      <c r="AN723" s="75">
        <f>IF(Observaciones!$F722&gt;0.05*Constantes!$F$18,((Observaciones!$F722-0.05*Constantes!$F$18)^2)/(Observaciones!$F722+0.95*Constantes!$F$18),0)</f>
        <v>0</v>
      </c>
      <c r="AO723" s="75">
        <f>(AN723*Escenarios!$F$9*10000)/1000</f>
        <v>0</v>
      </c>
      <c r="AP723" s="75">
        <f>(Observaciones!$F722*Constantes!$F$28)/1000</f>
        <v>0.6</v>
      </c>
      <c r="AQ723" s="75">
        <f>(AL723*Constantes!$F$28)/1000</f>
        <v>2.4717097488305662</v>
      </c>
      <c r="AR723" s="75">
        <f t="shared" si="128"/>
        <v>0</v>
      </c>
      <c r="AS723" s="75">
        <f>IF(AR723&gt;Constantes!$F$29,1000*((AR723-Constantes!$F$29)/(Escenarios!$F$9*10000)),0)</f>
        <v>0</v>
      </c>
      <c r="AT723" s="75">
        <f>AQ723*1000/Escenarios!$F$9/10000+AM723</f>
        <v>1.5733936110539906</v>
      </c>
      <c r="AU723" s="75">
        <f>MAX(0,AV722+Observaciones!$F722-AS723-Constantes!$D$13)</f>
        <v>0</v>
      </c>
      <c r="AV723" s="75">
        <f>AV722+Observaciones!$F722-AS723-AT723-AU723-AW722</f>
        <v>36.430520764592451</v>
      </c>
      <c r="AW723" s="75">
        <f>MAX(0,(AV723-Constantes!$D$14)*(1-EXP(-Constantes!$D$22)))</f>
        <v>0.39829502852715193</v>
      </c>
      <c r="AX723" s="75">
        <f t="shared" si="129"/>
        <v>106.05404093169898</v>
      </c>
      <c r="AY723" s="75">
        <f>MAX(0,(AX723-Constantes!$D$13)*(1-EXP(-Constantes!$D$23)))</f>
        <v>0.21450592943418378</v>
      </c>
      <c r="AZ723" s="75">
        <f t="shared" si="130"/>
        <v>0.61280095796133571</v>
      </c>
      <c r="BA723" s="75">
        <f>0.0526*AS723*Observaciones!$F722^1.218</f>
        <v>0</v>
      </c>
      <c r="BB723" s="75">
        <f>BA723*Constantes!$F$35</f>
        <v>0</v>
      </c>
      <c r="BC723" s="75">
        <f t="shared" si="131"/>
        <v>0</v>
      </c>
      <c r="BD723" s="15"/>
      <c r="BE723" s="74">
        <v>717</v>
      </c>
      <c r="BF723" s="75">
        <f>0.0526*Observaciones!$F722^2.218</f>
        <v>1.6940460723560119E-2</v>
      </c>
      <c r="BG723" s="75">
        <f>IF(Observaciones!$F722&gt;0.05*$BK$7,((Observaciones!$F722-0.05*$BK$7)^2)/(Observaciones!$F722+0.95*$BK$7),0)</f>
        <v>0</v>
      </c>
      <c r="BH723" s="75">
        <f>0.0526*BG723*Observaciones!$F722^1.218</f>
        <v>0</v>
      </c>
      <c r="BI723" s="28"/>
      <c r="BJ723" s="28"/>
      <c r="BK723" s="103"/>
      <c r="BL723" s="38"/>
    </row>
    <row r="724" spans="2:64" s="2" customFormat="1">
      <c r="B724" s="37"/>
      <c r="C724" s="74">
        <v>718</v>
      </c>
      <c r="D724" s="140">
        <f>ETo!$I723*((1-Constantes!$D$19)*ETo!$K723+ETo!$L723)</f>
        <v>2.5289806684757989</v>
      </c>
      <c r="E724" s="75">
        <f>MIN(D724*Constantes!$D$17,0.8*(H723+Observaciones!$F723-F724-G724-Constantes!$D$14))</f>
        <v>1.604792073903426</v>
      </c>
      <c r="F724" s="75">
        <f>IF(Observaciones!$F723&gt;0.05*Constantes!$D$18,((Observaciones!$F723-0.05*Constantes!$D$18)^2)/(Observaciones!$F723+0.95*Constantes!$D$18),0)</f>
        <v>1.492345856454472</v>
      </c>
      <c r="G724" s="75">
        <f>MAX(0,H723+Observaciones!$F723-F724-Constantes!$D$13)</f>
        <v>0</v>
      </c>
      <c r="H724" s="75">
        <f>H723+Observaciones!$F723-F724-E724-G724-I723</f>
        <v>46.839121948879054</v>
      </c>
      <c r="I724" s="75">
        <f>MAX(0,(H724-Constantes!$D$14)*(1-EXP(-Constantes!$D$22)))</f>
        <v>0.54159331684199696</v>
      </c>
      <c r="J724" s="75">
        <f t="shared" si="121"/>
        <v>103.49858544754724</v>
      </c>
      <c r="K724" s="75">
        <f>MAX(0,(J724-Constantes!$D$13)*(1-EXP(-Constantes!$D$23)))</f>
        <v>0.1968541090169541</v>
      </c>
      <c r="L724" s="75">
        <f t="shared" si="122"/>
        <v>2.2307932823134231</v>
      </c>
      <c r="M724" s="75">
        <f>0.0526*F724*Observaciones!$F723^1.218</f>
        <v>2.5103187884940685</v>
      </c>
      <c r="N724" s="75">
        <f>M724*Constantes!$D$35</f>
        <v>1.1529641949872629E-2</v>
      </c>
      <c r="O724" s="75">
        <f t="shared" si="123"/>
        <v>516.84044601012613</v>
      </c>
      <c r="P724" s="15"/>
      <c r="Q724" s="74">
        <v>718</v>
      </c>
      <c r="R724" s="140">
        <f>ETo!$I723*((1-Constantes!$E$19)*ETo!$K723+ETo!$L723)</f>
        <v>2.5289806684757989</v>
      </c>
      <c r="S724" s="75">
        <f>MIN(R724*Constantes!$E$17,0.8*(AB723+Observaciones!$F723-Y724-AA724-Constantes!$D$14))</f>
        <v>1.604792073903426</v>
      </c>
      <c r="T724" s="75">
        <f>IF(Observaciones!$F723&gt;0.05*Constantes!$E$18,((Observaciones!$F723-0.05*Constantes!$E$18)^2)/(Observaciones!$F723+0.95*Constantes!$E$18),0)</f>
        <v>1.492345856454472</v>
      </c>
      <c r="U724" s="75">
        <f>(T724*Escenarios!$E$9*10000)/1000</f>
        <v>746.17292822723607</v>
      </c>
      <c r="V724" s="75">
        <f>(Observaciones!$F723*Constantes!$E$28)/1000</f>
        <v>68.8</v>
      </c>
      <c r="W724" s="75">
        <f>(R724*Constantes!$E$28)/1000</f>
        <v>10.115922673903196</v>
      </c>
      <c r="X724" s="75">
        <f t="shared" si="124"/>
        <v>804.85700555333278</v>
      </c>
      <c r="Y724" s="75">
        <f>IF(X724&gt;Constantes!$E$29,1000*((X724-Constantes!$E$29)/(Escenarios!$E$9*10000)),0)</f>
        <v>0.58030224640078309</v>
      </c>
      <c r="Z724" s="75">
        <f>W724*1000/Escenarios!$E$9/10000+S724</f>
        <v>1.6250239192512324</v>
      </c>
      <c r="AA724" s="75">
        <f>MAX(0,AB723+Observaciones!$F723-Y724-Constantes!$D$13)</f>
        <v>0</v>
      </c>
      <c r="AB724" s="75">
        <f>AB723+Observaciones!$F723-Y724-Z724-AA724-AC723</f>
        <v>49.358256889729532</v>
      </c>
      <c r="AC724" s="75">
        <f>MAX(0,(AB724-Constantes!$D$14)*(1-EXP(-Constantes!$D$22)))</f>
        <v>0.57627499199378962</v>
      </c>
      <c r="AD724" s="75">
        <f t="shared" si="125"/>
        <v>105.40422730296976</v>
      </c>
      <c r="AE724" s="75">
        <f>MAX(0,(AD724-Constantes!$D$13)*(1-EXP(-Constantes!$D$23)))</f>
        <v>0.21001733882866044</v>
      </c>
      <c r="AF724" s="75">
        <f t="shared" si="126"/>
        <v>1.3665945772232331</v>
      </c>
      <c r="AG724" s="75">
        <f>0.0526*Y724*Observaciones!$F723^1.218</f>
        <v>0.97614344948572729</v>
      </c>
      <c r="AH724" s="75">
        <f>AG724*Constantes!$E$35</f>
        <v>4.4833287771532792E-3</v>
      </c>
      <c r="AI724" s="75">
        <f t="shared" si="127"/>
        <v>328.06575204351395</v>
      </c>
      <c r="AJ724" s="15"/>
      <c r="AK724" s="74">
        <v>718</v>
      </c>
      <c r="AL724" s="140">
        <f>ETo!$I723*((1-Constantes!$F$19)*ETo!$K723+ETo!$L723)</f>
        <v>2.4716987458819832</v>
      </c>
      <c r="AM724" s="75">
        <f>MIN(AL724*Constantes!$F$17,0.8*(AV723+Observaciones!$F723-AS724-AU724-Constantes!$D$14))</f>
        <v>1.568443209516136</v>
      </c>
      <c r="AN724" s="75">
        <f>IF(Observaciones!$F723&gt;0.05*Constantes!$F$18,((Observaciones!$F723-0.05*Constantes!$F$18)^2)/(Observaciones!$F723+0.95*Constantes!$F$18),0)</f>
        <v>1.0887754656697548</v>
      </c>
      <c r="AO724" s="75">
        <f>(AN724*Escenarios!$F$9*10000)/1000</f>
        <v>544.3877328348774</v>
      </c>
      <c r="AP724" s="75">
        <f>(Observaciones!$F723*Constantes!$F$28)/1000</f>
        <v>17.2</v>
      </c>
      <c r="AQ724" s="75">
        <f>(AL724*Constantes!$F$28)/1000</f>
        <v>2.4716987458819832</v>
      </c>
      <c r="AR724" s="75">
        <f t="shared" si="128"/>
        <v>559.11603408899543</v>
      </c>
      <c r="AS724" s="75">
        <f>IF(AR724&gt;Constantes!$F$29,1000*((AR724-Constantes!$F$29)/(Escenarios!$F$9*10000)),0)</f>
        <v>0.86087912700152025</v>
      </c>
      <c r="AT724" s="75">
        <f>AQ724*1000/Escenarios!$F$9/10000+AM724</f>
        <v>1.5733866070078999</v>
      </c>
      <c r="AU724" s="75">
        <f>MAX(0,AV723+Observaciones!$F723-AS724-Constantes!$D$13)</f>
        <v>0</v>
      </c>
      <c r="AV724" s="75">
        <f>AV723+Observaciones!$F723-AS724-AT724-AU724-AW723</f>
        <v>50.797960002055881</v>
      </c>
      <c r="AW724" s="75">
        <f>MAX(0,(AV724-Constantes!$D$14)*(1-EXP(-Constantes!$D$22)))</f>
        <v>0.59609581018301694</v>
      </c>
      <c r="AX724" s="75">
        <f t="shared" si="129"/>
        <v>105.8395350022648</v>
      </c>
      <c r="AY724" s="75">
        <f>MAX(0,(AX724-Constantes!$D$13)*(1-EXP(-Constantes!$D$23)))</f>
        <v>0.21302422874783433</v>
      </c>
      <c r="AZ724" s="75">
        <f t="shared" si="130"/>
        <v>1.6699991659323716</v>
      </c>
      <c r="BA724" s="75">
        <f>0.0526*AS724*Observaciones!$F723^1.218</f>
        <v>1.4481100596001266</v>
      </c>
      <c r="BB724" s="75">
        <f>BA724*Constantes!$F$35</f>
        <v>2.2622530586870987E-3</v>
      </c>
      <c r="BC724" s="75">
        <f t="shared" si="131"/>
        <v>135.46432266773422</v>
      </c>
      <c r="BD724" s="15"/>
      <c r="BE724" s="74">
        <v>718</v>
      </c>
      <c r="BF724" s="75">
        <f>0.0526*Observaciones!$F723^2.218</f>
        <v>28.932625085098845</v>
      </c>
      <c r="BG724" s="75">
        <f>IF(Observaciones!$F723&gt;0.05*$BK$7,((Observaciones!$F723-0.05*$BK$7)^2)/(Observaciones!$F723+0.95*$BK$7),0)</f>
        <v>4.7753082397961304</v>
      </c>
      <c r="BH724" s="75">
        <f>0.0526*BG724*Observaciones!$F723^1.218</f>
        <v>8.0326862190584158</v>
      </c>
      <c r="BI724" s="28"/>
      <c r="BJ724" s="28"/>
      <c r="BK724" s="103"/>
      <c r="BL724" s="38"/>
    </row>
    <row r="725" spans="2:64" s="2" customFormat="1">
      <c r="B725" s="37"/>
      <c r="C725" s="74">
        <v>719</v>
      </c>
      <c r="D725" s="140">
        <f>ETo!$I724*((1-Constantes!$D$19)*ETo!$K724+ETo!$L724)</f>
        <v>2.5771858470023234</v>
      </c>
      <c r="E725" s="75">
        <f>MIN(D725*Constantes!$D$17,0.8*(H724+Observaciones!$F724-F725-G725-Constantes!$D$14))</f>
        <v>1.6353811920349972</v>
      </c>
      <c r="F725" s="75">
        <f>IF(Observaciones!$F724&gt;0.05*Constantes!$D$18,((Observaciones!$F724-0.05*Constantes!$D$18)^2)/(Observaciones!$F724+0.95*Constantes!$D$18),0)</f>
        <v>0</v>
      </c>
      <c r="G725" s="75">
        <f>MAX(0,H724+Observaciones!$F724-F725-Constantes!$D$13)</f>
        <v>0</v>
      </c>
      <c r="H725" s="75">
        <f>H724+Observaciones!$F724-F725-E725-G725-I724</f>
        <v>44.662147440002059</v>
      </c>
      <c r="I725" s="75">
        <f>MAX(0,(H725-Constantes!$D$14)*(1-EXP(-Constantes!$D$22)))</f>
        <v>0.51162226546786316</v>
      </c>
      <c r="J725" s="75">
        <f t="shared" si="121"/>
        <v>103.30173133853029</v>
      </c>
      <c r="K725" s="75">
        <f>MAX(0,(J725-Constantes!$D$13)*(1-EXP(-Constantes!$D$23)))</f>
        <v>0.19549433836068128</v>
      </c>
      <c r="L725" s="75">
        <f t="shared" si="122"/>
        <v>0.70711660382854447</v>
      </c>
      <c r="M725" s="75">
        <f>0.0526*F725*Observaciones!$F724^1.218</f>
        <v>0</v>
      </c>
      <c r="N725" s="75">
        <f>M725*Constantes!$D$35</f>
        <v>0</v>
      </c>
      <c r="O725" s="75">
        <f t="shared" si="123"/>
        <v>0</v>
      </c>
      <c r="P725" s="15"/>
      <c r="Q725" s="74">
        <v>719</v>
      </c>
      <c r="R725" s="140">
        <f>ETo!$I724*((1-Constantes!$E$19)*ETo!$K724+ETo!$L724)</f>
        <v>2.5771858470023234</v>
      </c>
      <c r="S725" s="75">
        <f>MIN(R725*Constantes!$E$17,0.8*(AB724+Observaciones!$F724-Y725-AA725-Constantes!$D$14))</f>
        <v>1.6353811920349972</v>
      </c>
      <c r="T725" s="75">
        <f>IF(Observaciones!$F724&gt;0.05*Constantes!$E$18,((Observaciones!$F724-0.05*Constantes!$E$18)^2)/(Observaciones!$F724+0.95*Constantes!$E$18),0)</f>
        <v>0</v>
      </c>
      <c r="U725" s="75">
        <f>(T725*Escenarios!$E$9*10000)/1000</f>
        <v>0</v>
      </c>
      <c r="V725" s="75">
        <f>(Observaciones!$F724*Constantes!$E$28)/1000</f>
        <v>0</v>
      </c>
      <c r="W725" s="75">
        <f>(R725*Constantes!$E$28)/1000</f>
        <v>10.308743388009294</v>
      </c>
      <c r="X725" s="75">
        <f t="shared" si="124"/>
        <v>0</v>
      </c>
      <c r="Y725" s="75">
        <f>IF(X725&gt;Constantes!$E$29,1000*((X725-Constantes!$E$29)/(Escenarios!$E$9*10000)),0)</f>
        <v>0</v>
      </c>
      <c r="Z725" s="75">
        <f>W725*1000/Escenarios!$E$9/10000+S725</f>
        <v>1.6559986788110157</v>
      </c>
      <c r="AA725" s="75">
        <f>MAX(0,AB724+Observaciones!$F724-Y725-Constantes!$D$13)</f>
        <v>0</v>
      </c>
      <c r="AB725" s="75">
        <f>AB724+Observaciones!$F724-Y725-Z725-AA725-AC724</f>
        <v>47.125983218924723</v>
      </c>
      <c r="AC725" s="75">
        <f>MAX(0,(AB725-Constantes!$D$14)*(1-EXP(-Constantes!$D$22)))</f>
        <v>0.54554262071612603</v>
      </c>
      <c r="AD725" s="75">
        <f t="shared" si="125"/>
        <v>105.19420996414109</v>
      </c>
      <c r="AE725" s="75">
        <f>MAX(0,(AD725-Constantes!$D$13)*(1-EXP(-Constantes!$D$23)))</f>
        <v>0.20856664310239989</v>
      </c>
      <c r="AF725" s="75">
        <f t="shared" si="126"/>
        <v>0.75410926381852594</v>
      </c>
      <c r="AG725" s="75">
        <f>0.0526*Y725*Observaciones!$F724^1.218</f>
        <v>0</v>
      </c>
      <c r="AH725" s="75">
        <f>AG725*Constantes!$E$35</f>
        <v>0</v>
      </c>
      <c r="AI725" s="75">
        <f t="shared" si="127"/>
        <v>0</v>
      </c>
      <c r="AJ725" s="15"/>
      <c r="AK725" s="74">
        <v>719</v>
      </c>
      <c r="AL725" s="140">
        <f>ETo!$I724*((1-Constantes!$F$19)*ETo!$K724+ETo!$L724)</f>
        <v>2.5189442400632722</v>
      </c>
      <c r="AM725" s="75">
        <f>MIN(AL725*Constantes!$F$17,0.8*(AV724+Observaciones!$F724-AS725-AU725-Constantes!$D$14))</f>
        <v>1.5984233495523501</v>
      </c>
      <c r="AN725" s="75">
        <f>IF(Observaciones!$F724&gt;0.05*Constantes!$F$18,((Observaciones!$F724-0.05*Constantes!$F$18)^2)/(Observaciones!$F724+0.95*Constantes!$F$18),0)</f>
        <v>0</v>
      </c>
      <c r="AO725" s="75">
        <f>(AN725*Escenarios!$F$9*10000)/1000</f>
        <v>0</v>
      </c>
      <c r="AP725" s="75">
        <f>(Observaciones!$F724*Constantes!$F$28)/1000</f>
        <v>0</v>
      </c>
      <c r="AQ725" s="75">
        <f>(AL725*Constantes!$F$28)/1000</f>
        <v>2.5189442400632727</v>
      </c>
      <c r="AR725" s="75">
        <f t="shared" si="128"/>
        <v>0</v>
      </c>
      <c r="AS725" s="75">
        <f>IF(AR725&gt;Constantes!$F$29,1000*((AR725-Constantes!$F$29)/(Escenarios!$F$9*10000)),0)</f>
        <v>0</v>
      </c>
      <c r="AT725" s="75">
        <f>AQ725*1000/Escenarios!$F$9/10000+AM725</f>
        <v>1.6034612380324766</v>
      </c>
      <c r="AU725" s="75">
        <f>MAX(0,AV724+Observaciones!$F724-AS725-Constantes!$D$13)</f>
        <v>0</v>
      </c>
      <c r="AV725" s="75">
        <f>AV724+Observaciones!$F724-AS725-AT725-AU725-AW724</f>
        <v>48.598402953840392</v>
      </c>
      <c r="AW725" s="75">
        <f>MAX(0,(AV725-Constantes!$D$14)*(1-EXP(-Constantes!$D$22)))</f>
        <v>0.56581385831651976</v>
      </c>
      <c r="AX725" s="75">
        <f t="shared" si="129"/>
        <v>105.62651077351696</v>
      </c>
      <c r="AY725" s="75">
        <f>MAX(0,(AX725-Constantes!$D$13)*(1-EXP(-Constantes!$D$23)))</f>
        <v>0.21155276291573671</v>
      </c>
      <c r="AZ725" s="75">
        <f t="shared" si="130"/>
        <v>0.77736662123225653</v>
      </c>
      <c r="BA725" s="75">
        <f>0.0526*AS725*Observaciones!$F724^1.218</f>
        <v>0</v>
      </c>
      <c r="BB725" s="75">
        <f>BA725*Constantes!$F$35</f>
        <v>0</v>
      </c>
      <c r="BC725" s="75">
        <f t="shared" si="131"/>
        <v>0</v>
      </c>
      <c r="BD725" s="15"/>
      <c r="BE725" s="74">
        <v>719</v>
      </c>
      <c r="BF725" s="75">
        <f>0.0526*Observaciones!$F724^2.218</f>
        <v>0</v>
      </c>
      <c r="BG725" s="75">
        <f>IF(Observaciones!$F724&gt;0.05*$BK$7,((Observaciones!$F724-0.05*$BK$7)^2)/(Observaciones!$F724+0.95*$BK$7),0)</f>
        <v>0</v>
      </c>
      <c r="BH725" s="75">
        <f>0.0526*BG725*Observaciones!$F724^1.218</f>
        <v>0</v>
      </c>
      <c r="BI725" s="28"/>
      <c r="BJ725" s="28"/>
      <c r="BK725" s="103"/>
      <c r="BL725" s="38"/>
    </row>
    <row r="726" spans="2:64" s="2" customFormat="1">
      <c r="B726" s="37"/>
      <c r="C726" s="74">
        <v>720</v>
      </c>
      <c r="D726" s="140">
        <f>ETo!$I725*((1-Constantes!$D$19)*ETo!$K725+ETo!$L725)</f>
        <v>2.5771812197499866</v>
      </c>
      <c r="E726" s="75">
        <f>MIN(D726*Constantes!$D$17,0.8*(H725+Observaciones!$F725-F726-G726-Constantes!$D$14))</f>
        <v>1.6353782557619103</v>
      </c>
      <c r="F726" s="75">
        <f>IF(Observaciones!$F725&gt;0.05*Constantes!$D$18,((Observaciones!$F725-0.05*Constantes!$D$18)^2)/(Observaciones!$F725+0.95*Constantes!$D$18),0)</f>
        <v>0</v>
      </c>
      <c r="G726" s="75">
        <f>MAX(0,H725+Observaciones!$F725-F726-Constantes!$D$13)</f>
        <v>0</v>
      </c>
      <c r="H726" s="75">
        <f>H725+Observaciones!$F725-F726-E726-G726-I725</f>
        <v>42.515146918772288</v>
      </c>
      <c r="I726" s="75">
        <f>MAX(0,(H726-Constantes!$D$14)*(1-EXP(-Constantes!$D$22)))</f>
        <v>0.48206387483918112</v>
      </c>
      <c r="J726" s="75">
        <f t="shared" si="121"/>
        <v>103.10623700016961</v>
      </c>
      <c r="K726" s="75">
        <f>MAX(0,(J726-Constantes!$D$13)*(1-EXP(-Constantes!$D$23)))</f>
        <v>0.19414396032642126</v>
      </c>
      <c r="L726" s="75">
        <f t="shared" si="122"/>
        <v>0.67620783516560234</v>
      </c>
      <c r="M726" s="75">
        <f>0.0526*F726*Observaciones!$F725^1.218</f>
        <v>0</v>
      </c>
      <c r="N726" s="75">
        <f>M726*Constantes!$D$35</f>
        <v>0</v>
      </c>
      <c r="O726" s="75">
        <f t="shared" si="123"/>
        <v>0</v>
      </c>
      <c r="P726" s="15"/>
      <c r="Q726" s="74">
        <v>720</v>
      </c>
      <c r="R726" s="140">
        <f>ETo!$I725*((1-Constantes!$E$19)*ETo!$K725+ETo!$L725)</f>
        <v>2.5771812197499866</v>
      </c>
      <c r="S726" s="75">
        <f>MIN(R726*Constantes!$E$17,0.8*(AB725+Observaciones!$F725-Y726-AA726-Constantes!$D$14))</f>
        <v>1.6353782557619103</v>
      </c>
      <c r="T726" s="75">
        <f>IF(Observaciones!$F725&gt;0.05*Constantes!$E$18,((Observaciones!$F725-0.05*Constantes!$E$18)^2)/(Observaciones!$F725+0.95*Constantes!$E$18),0)</f>
        <v>0</v>
      </c>
      <c r="U726" s="75">
        <f>(T726*Escenarios!$E$9*10000)/1000</f>
        <v>0</v>
      </c>
      <c r="V726" s="75">
        <f>(Observaciones!$F725*Constantes!$E$28)/1000</f>
        <v>0</v>
      </c>
      <c r="W726" s="75">
        <f>(R726*Constantes!$E$28)/1000</f>
        <v>10.308724878999946</v>
      </c>
      <c r="X726" s="75">
        <f t="shared" si="124"/>
        <v>0</v>
      </c>
      <c r="Y726" s="75">
        <f>IF(X726&gt;Constantes!$E$29,1000*((X726-Constantes!$E$29)/(Escenarios!$E$9*10000)),0)</f>
        <v>0</v>
      </c>
      <c r="Z726" s="75">
        <f>W726*1000/Escenarios!$E$9/10000+S726</f>
        <v>1.6559957055199102</v>
      </c>
      <c r="AA726" s="75">
        <f>MAX(0,AB725+Observaciones!$F725-Y726-Constantes!$D$13)</f>
        <v>0</v>
      </c>
      <c r="AB726" s="75">
        <f>AB725+Observaciones!$F725-Y726-Z726-AA726-AC725</f>
        <v>44.924444892688683</v>
      </c>
      <c r="AC726" s="75">
        <f>MAX(0,(AB726-Constantes!$D$14)*(1-EXP(-Constantes!$D$22)))</f>
        <v>0.51523339200963902</v>
      </c>
      <c r="AD726" s="75">
        <f t="shared" si="125"/>
        <v>104.98564332103869</v>
      </c>
      <c r="AE726" s="75">
        <f>MAX(0,(AD726-Constantes!$D$13)*(1-EXP(-Constantes!$D$23)))</f>
        <v>0.20712596806348796</v>
      </c>
      <c r="AF726" s="75">
        <f t="shared" si="126"/>
        <v>0.72235936007312695</v>
      </c>
      <c r="AG726" s="75">
        <f>0.0526*Y726*Observaciones!$F725^1.218</f>
        <v>0</v>
      </c>
      <c r="AH726" s="75">
        <f>AG726*Constantes!$E$35</f>
        <v>0</v>
      </c>
      <c r="AI726" s="75">
        <f t="shared" si="127"/>
        <v>0</v>
      </c>
      <c r="AJ726" s="15"/>
      <c r="AK726" s="74">
        <v>720</v>
      </c>
      <c r="AL726" s="140">
        <f>ETo!$I725*((1-Constantes!$F$19)*ETo!$K725+ETo!$L725)</f>
        <v>2.5189396897486236</v>
      </c>
      <c r="AM726" s="75">
        <f>MIN(AL726*Constantes!$F$17,0.8*(AV725+Observaciones!$F725-AS726-AU726-Constantes!$D$14))</f>
        <v>1.5984204621009066</v>
      </c>
      <c r="AN726" s="75">
        <f>IF(Observaciones!$F725&gt;0.05*Constantes!$F$18,((Observaciones!$F725-0.05*Constantes!$F$18)^2)/(Observaciones!$F725+0.95*Constantes!$F$18),0)</f>
        <v>0</v>
      </c>
      <c r="AO726" s="75">
        <f>(AN726*Escenarios!$F$9*10000)/1000</f>
        <v>0</v>
      </c>
      <c r="AP726" s="75">
        <f>(Observaciones!$F725*Constantes!$F$28)/1000</f>
        <v>0</v>
      </c>
      <c r="AQ726" s="75">
        <f>(AL726*Constantes!$F$28)/1000</f>
        <v>2.5189396897486236</v>
      </c>
      <c r="AR726" s="75">
        <f t="shared" si="128"/>
        <v>0</v>
      </c>
      <c r="AS726" s="75">
        <f>IF(AR726&gt;Constantes!$F$29,1000*((AR726-Constantes!$F$29)/(Escenarios!$F$9*10000)),0)</f>
        <v>0</v>
      </c>
      <c r="AT726" s="75">
        <f>AQ726*1000/Escenarios!$F$9/10000+AM726</f>
        <v>1.6034583414804038</v>
      </c>
      <c r="AU726" s="75">
        <f>MAX(0,AV725+Observaciones!$F725-AS726-Constantes!$D$13)</f>
        <v>0</v>
      </c>
      <c r="AV726" s="75">
        <f>AV725+Observaciones!$F725-AS726-AT726-AU726-AW725</f>
        <v>46.42913075404347</v>
      </c>
      <c r="AW726" s="75">
        <f>MAX(0,(AV726-Constantes!$D$14)*(1-EXP(-Constantes!$D$22)))</f>
        <v>0.53594884690757472</v>
      </c>
      <c r="AX726" s="75">
        <f t="shared" si="129"/>
        <v>105.41495801060123</v>
      </c>
      <c r="AY726" s="75">
        <f>MAX(0,(AX726-Constantes!$D$13)*(1-EXP(-Constantes!$D$23)))</f>
        <v>0.21009146124058864</v>
      </c>
      <c r="AZ726" s="75">
        <f t="shared" si="130"/>
        <v>0.74604030814816336</v>
      </c>
      <c r="BA726" s="75">
        <f>0.0526*AS726*Observaciones!$F725^1.218</f>
        <v>0</v>
      </c>
      <c r="BB726" s="75">
        <f>BA726*Constantes!$F$35</f>
        <v>0</v>
      </c>
      <c r="BC726" s="75">
        <f t="shared" si="131"/>
        <v>0</v>
      </c>
      <c r="BD726" s="15"/>
      <c r="BE726" s="74">
        <v>720</v>
      </c>
      <c r="BF726" s="75">
        <f>0.0526*Observaciones!$F725^2.218</f>
        <v>0</v>
      </c>
      <c r="BG726" s="75">
        <f>IF(Observaciones!$F725&gt;0.05*$BK$7,((Observaciones!$F725-0.05*$BK$7)^2)/(Observaciones!$F725+0.95*$BK$7),0)</f>
        <v>0</v>
      </c>
      <c r="BH726" s="75">
        <f>0.0526*BG726*Observaciones!$F725^1.218</f>
        <v>0</v>
      </c>
      <c r="BI726" s="28"/>
      <c r="BJ726" s="28"/>
      <c r="BK726" s="103"/>
      <c r="BL726" s="38"/>
    </row>
    <row r="727" spans="2:64" s="2" customFormat="1">
      <c r="B727" s="37"/>
      <c r="C727" s="74">
        <v>721</v>
      </c>
      <c r="D727" s="140">
        <f>ETo!$I726*((1-Constantes!$D$19)*ETo!$K726+ETo!$L726)</f>
        <v>2.5878927310011646</v>
      </c>
      <c r="E727" s="75">
        <f>MIN(D727*Constantes!$D$17,0.8*(H726+Observaciones!$F726-F727-G727-Constantes!$D$14))</f>
        <v>1.6421753612398964</v>
      </c>
      <c r="F727" s="75">
        <f>IF(Observaciones!$F726&gt;0.05*Constantes!$D$18,((Observaciones!$F726-0.05*Constantes!$D$18)^2)/(Observaciones!$F726+0.95*Constantes!$D$18),0)</f>
        <v>0.92528108336007842</v>
      </c>
      <c r="G727" s="75">
        <f>MAX(0,H726+Observaciones!$F726-F727-Constantes!$D$13)</f>
        <v>0</v>
      </c>
      <c r="H727" s="75">
        <f>H726+Observaciones!$F726-F727-E727-G727-I726</f>
        <v>53.865626599333133</v>
      </c>
      <c r="I727" s="75">
        <f>MAX(0,(H727-Constantes!$D$14)*(1-EXP(-Constantes!$D$22)))</f>
        <v>0.63832928274358414</v>
      </c>
      <c r="J727" s="75">
        <f t="shared" si="121"/>
        <v>102.9120930398432</v>
      </c>
      <c r="K727" s="75">
        <f>MAX(0,(J727-Constantes!$D$13)*(1-EXP(-Constantes!$D$23)))</f>
        <v>0.19280291003459465</v>
      </c>
      <c r="L727" s="75">
        <f t="shared" si="122"/>
        <v>1.7564132761382574</v>
      </c>
      <c r="M727" s="75">
        <f>0.0526*F727*Observaciones!$F726^1.218</f>
        <v>1.2535594725085306</v>
      </c>
      <c r="N727" s="75">
        <f>M727*Constantes!$D$35</f>
        <v>5.7574726951571432E-3</v>
      </c>
      <c r="O727" s="75">
        <f t="shared" si="123"/>
        <v>327.79715192177463</v>
      </c>
      <c r="P727" s="15"/>
      <c r="Q727" s="74">
        <v>721</v>
      </c>
      <c r="R727" s="140">
        <f>ETo!$I726*((1-Constantes!$E$19)*ETo!$K726+ETo!$L726)</f>
        <v>2.5878927310011646</v>
      </c>
      <c r="S727" s="75">
        <f>MIN(R727*Constantes!$E$17,0.8*(AB726+Observaciones!$F726-Y727-AA727-Constantes!$D$14))</f>
        <v>1.6421753612398964</v>
      </c>
      <c r="T727" s="75">
        <f>IF(Observaciones!$F726&gt;0.05*Constantes!$E$18,((Observaciones!$F726-0.05*Constantes!$E$18)^2)/(Observaciones!$F726+0.95*Constantes!$E$18),0)</f>
        <v>0.92528108336007842</v>
      </c>
      <c r="U727" s="75">
        <f>(T727*Escenarios!$E$9*10000)/1000</f>
        <v>462.64054168003923</v>
      </c>
      <c r="V727" s="75">
        <f>(Observaciones!$F726*Constantes!$E$28)/1000</f>
        <v>57.6</v>
      </c>
      <c r="W727" s="75">
        <f>(R727*Constantes!$E$28)/1000</f>
        <v>10.351570924004658</v>
      </c>
      <c r="X727" s="75">
        <f t="shared" si="124"/>
        <v>509.88897075603455</v>
      </c>
      <c r="Y727" s="75">
        <f>IF(X727&gt;Constantes!$E$29,1000*((X727-Constantes!$E$29)/(Escenarios!$E$9*10000)),0)</f>
        <v>0</v>
      </c>
      <c r="Z727" s="75">
        <f>W727*1000/Escenarios!$E$9/10000+S727</f>
        <v>1.6628785030879056</v>
      </c>
      <c r="AA727" s="75">
        <f>MAX(0,AB726+Observaciones!$F726-Y727-Constantes!$D$13)</f>
        <v>0</v>
      </c>
      <c r="AB727" s="75">
        <f>AB726+Observaciones!$F726-Y727-Z727-AA727-AC726</f>
        <v>57.146332997591138</v>
      </c>
      <c r="AC727" s="75">
        <f>MAX(0,(AB727-Constantes!$D$14)*(1-EXP(-Constantes!$D$22)))</f>
        <v>0.6834957371989292</v>
      </c>
      <c r="AD727" s="75">
        <f t="shared" si="125"/>
        <v>104.7785173529752</v>
      </c>
      <c r="AE727" s="75">
        <f>MAX(0,(AD727-Constantes!$D$13)*(1-EXP(-Constantes!$D$23)))</f>
        <v>0.20569524449398102</v>
      </c>
      <c r="AF727" s="75">
        <f t="shared" si="126"/>
        <v>0.88919098169291022</v>
      </c>
      <c r="AG727" s="75">
        <f>0.0526*Y727*Observaciones!$F726^1.218</f>
        <v>0</v>
      </c>
      <c r="AH727" s="75">
        <f>AG727*Constantes!$E$35</f>
        <v>0</v>
      </c>
      <c r="AI727" s="75">
        <f t="shared" si="127"/>
        <v>0</v>
      </c>
      <c r="AJ727" s="15"/>
      <c r="AK727" s="74">
        <v>721</v>
      </c>
      <c r="AL727" s="140">
        <f>ETo!$I726*((1-Constantes!$F$19)*ETo!$K726+ETo!$L726)</f>
        <v>2.5294410426729401</v>
      </c>
      <c r="AM727" s="75">
        <f>MIN(AL727*Constantes!$F$17,0.8*(AV726+Observaciones!$F726-AS727-AU727-Constantes!$D$14))</f>
        <v>1.6050842093364133</v>
      </c>
      <c r="AN727" s="75">
        <f>IF(Observaciones!$F726&gt;0.05*Constantes!$F$18,((Observaciones!$F726-0.05*Constantes!$F$18)^2)/(Observaciones!$F726+0.95*Constantes!$F$18),0)</f>
        <v>0.64113065101664679</v>
      </c>
      <c r="AO727" s="75">
        <f>(AN727*Escenarios!$F$9*10000)/1000</f>
        <v>320.56532550832338</v>
      </c>
      <c r="AP727" s="75">
        <f>(Observaciones!$F726*Constantes!$F$28)/1000</f>
        <v>14.4</v>
      </c>
      <c r="AQ727" s="75">
        <f>(AL727*Constantes!$F$28)/1000</f>
        <v>2.5294410426729401</v>
      </c>
      <c r="AR727" s="75">
        <f t="shared" si="128"/>
        <v>332.43588446565042</v>
      </c>
      <c r="AS727" s="75">
        <f>IF(AR727&gt;Constantes!$F$29,1000*((AR727-Constantes!$F$29)/(Escenarios!$F$9*10000)),0)</f>
        <v>0.40751882775483023</v>
      </c>
      <c r="AT727" s="75">
        <f>AQ727*1000/Escenarios!$F$9/10000+AM727</f>
        <v>1.6101430914217592</v>
      </c>
      <c r="AU727" s="75">
        <f>MAX(0,AV726+Observaciones!$F726-AS727-Constantes!$D$13)</f>
        <v>0</v>
      </c>
      <c r="AV727" s="75">
        <f>AV726+Observaciones!$F726-AS727-AT727-AU727-AW726</f>
        <v>58.275519987959306</v>
      </c>
      <c r="AW727" s="75">
        <f>MAX(0,(AV727-Constantes!$D$14)*(1-EXP(-Constantes!$D$22)))</f>
        <v>0.69904158817758222</v>
      </c>
      <c r="AX727" s="75">
        <f t="shared" si="129"/>
        <v>105.20486654936063</v>
      </c>
      <c r="AY727" s="75">
        <f>MAX(0,(AX727-Constantes!$D$13)*(1-EXP(-Constantes!$D$23)))</f>
        <v>0.20864025351342946</v>
      </c>
      <c r="AZ727" s="75">
        <f t="shared" si="130"/>
        <v>1.315200669445842</v>
      </c>
      <c r="BA727" s="75">
        <f>0.0526*AS727*Observaciones!$F726^1.218</f>
        <v>0.55210151373951732</v>
      </c>
      <c r="BB727" s="75">
        <f>BA727*Constantes!$F$35</f>
        <v>8.6249890323107799E-4</v>
      </c>
      <c r="BC727" s="75">
        <f t="shared" si="131"/>
        <v>65.579262789950576</v>
      </c>
      <c r="BD727" s="15"/>
      <c r="BE727" s="74">
        <v>721</v>
      </c>
      <c r="BF727" s="75">
        <f>0.0526*Observaciones!$F726^2.218</f>
        <v>19.508943529431356</v>
      </c>
      <c r="BG727" s="75">
        <f>IF(Observaciones!$F726&gt;0.05*$BK$7,((Observaciones!$F726-0.05*$BK$7)^2)/(Observaciones!$F726+0.95*$BK$7),0)</f>
        <v>3.3925456641945551</v>
      </c>
      <c r="BH727" s="75">
        <f>0.0526*BG727*Observaciones!$F726^1.218</f>
        <v>4.5961792905408876</v>
      </c>
      <c r="BI727" s="28"/>
      <c r="BJ727" s="28"/>
      <c r="BK727" s="103"/>
      <c r="BL727" s="38"/>
    </row>
    <row r="728" spans="2:64" s="2" customFormat="1">
      <c r="B728" s="37"/>
      <c r="C728" s="74">
        <v>722</v>
      </c>
      <c r="D728" s="140">
        <f>ETo!$I727*((1-Constantes!$D$19)*ETo!$K727+ETo!$L727)</f>
        <v>2.6682571117581975</v>
      </c>
      <c r="E728" s="75">
        <f>MIN(D728*Constantes!$D$17,0.8*(H727+Observaciones!$F727-F728-G728-Constantes!$D$14))</f>
        <v>1.6931714494546679</v>
      </c>
      <c r="F728" s="75">
        <f>IF(Observaciones!$F727&gt;0.05*Constantes!$D$18,((Observaciones!$F727-0.05*Constantes!$D$18)^2)/(Observaciones!$F727+0.95*Constantes!$D$18),0)</f>
        <v>0</v>
      </c>
      <c r="G728" s="75">
        <f>MAX(0,H727+Observaciones!$F727-F728-Constantes!$D$13)</f>
        <v>0</v>
      </c>
      <c r="H728" s="75">
        <f>H727+Observaciones!$F727-F728-E728-G728-I727</f>
        <v>53.734125867134885</v>
      </c>
      <c r="I728" s="75">
        <f>MAX(0,(H728-Constantes!$D$14)*(1-EXP(-Constantes!$D$22)))</f>
        <v>0.6365188733040712</v>
      </c>
      <c r="J728" s="75">
        <f t="shared" si="121"/>
        <v>102.7192901298086</v>
      </c>
      <c r="K728" s="75">
        <f>MAX(0,(J728-Constantes!$D$13)*(1-EXP(-Constantes!$D$23)))</f>
        <v>0.19147112305377789</v>
      </c>
      <c r="L728" s="75">
        <f t="shared" si="122"/>
        <v>0.82798999635784909</v>
      </c>
      <c r="M728" s="75">
        <f>0.0526*F728*Observaciones!$F727^1.218</f>
        <v>0</v>
      </c>
      <c r="N728" s="75">
        <f>M728*Constantes!$D$35</f>
        <v>0</v>
      </c>
      <c r="O728" s="75">
        <f t="shared" si="123"/>
        <v>0</v>
      </c>
      <c r="P728" s="15"/>
      <c r="Q728" s="74">
        <v>722</v>
      </c>
      <c r="R728" s="140">
        <f>ETo!$I727*((1-Constantes!$E$19)*ETo!$K727+ETo!$L727)</f>
        <v>2.6682571117581975</v>
      </c>
      <c r="S728" s="75">
        <f>MIN(R728*Constantes!$E$17,0.8*(AB727+Observaciones!$F727-Y728-AA728-Constantes!$D$14))</f>
        <v>1.6931714494546679</v>
      </c>
      <c r="T728" s="75">
        <f>IF(Observaciones!$F727&gt;0.05*Constantes!$E$18,((Observaciones!$F727-0.05*Constantes!$E$18)^2)/(Observaciones!$F727+0.95*Constantes!$E$18),0)</f>
        <v>0</v>
      </c>
      <c r="U728" s="75">
        <f>(T728*Escenarios!$E$9*10000)/1000</f>
        <v>0</v>
      </c>
      <c r="V728" s="75">
        <f>(Observaciones!$F727*Constantes!$E$28)/1000</f>
        <v>8.8000000000000007</v>
      </c>
      <c r="W728" s="75">
        <f>(R728*Constantes!$E$28)/1000</f>
        <v>10.67302844703279</v>
      </c>
      <c r="X728" s="75">
        <f t="shared" si="124"/>
        <v>0</v>
      </c>
      <c r="Y728" s="75">
        <f>IF(X728&gt;Constantes!$E$29,1000*((X728-Constantes!$E$29)/(Escenarios!$E$9*10000)),0)</f>
        <v>0</v>
      </c>
      <c r="Z728" s="75">
        <f>W728*1000/Escenarios!$E$9/10000+S728</f>
        <v>1.7145175063487335</v>
      </c>
      <c r="AA728" s="75">
        <f>MAX(0,AB727+Observaciones!$F727-Y728-Constantes!$D$13)</f>
        <v>0</v>
      </c>
      <c r="AB728" s="75">
        <f>AB727+Observaciones!$F727-Y728-Z728-AA728-AC727</f>
        <v>56.948319754043474</v>
      </c>
      <c r="AC728" s="75">
        <f>MAX(0,(AB728-Constantes!$D$14)*(1-EXP(-Constantes!$D$22)))</f>
        <v>0.68076963036078009</v>
      </c>
      <c r="AD728" s="75">
        <f t="shared" si="125"/>
        <v>104.57282210848122</v>
      </c>
      <c r="AE728" s="75">
        <f>MAX(0,(AD728-Constantes!$D$13)*(1-EXP(-Constantes!$D$23)))</f>
        <v>0.20427440365405883</v>
      </c>
      <c r="AF728" s="75">
        <f t="shared" si="126"/>
        <v>0.88504403401483889</v>
      </c>
      <c r="AG728" s="75">
        <f>0.0526*Y728*Observaciones!$F727^1.218</f>
        <v>0</v>
      </c>
      <c r="AH728" s="75">
        <f>AG728*Constantes!$E$35</f>
        <v>0</v>
      </c>
      <c r="AI728" s="75">
        <f t="shared" si="127"/>
        <v>0</v>
      </c>
      <c r="AJ728" s="15"/>
      <c r="AK728" s="74">
        <v>722</v>
      </c>
      <c r="AL728" s="140">
        <f>ETo!$I727*((1-Constantes!$F$19)*ETo!$K727+ETo!$L727)</f>
        <v>2.6082654778418939</v>
      </c>
      <c r="AM728" s="75">
        <f>MIN(AL728*Constantes!$F$17,0.8*(AV727+Observaciones!$F727-AS728-AU728-Constantes!$D$14))</f>
        <v>1.6551031083995249</v>
      </c>
      <c r="AN728" s="75">
        <f>IF(Observaciones!$F727&gt;0.05*Constantes!$F$18,((Observaciones!$F727-0.05*Constantes!$F$18)^2)/(Observaciones!$F727+0.95*Constantes!$F$18),0)</f>
        <v>0</v>
      </c>
      <c r="AO728" s="75">
        <f>(AN728*Escenarios!$F$9*10000)/1000</f>
        <v>0</v>
      </c>
      <c r="AP728" s="75">
        <f>(Observaciones!$F727*Constantes!$F$28)/1000</f>
        <v>2.2000000000000002</v>
      </c>
      <c r="AQ728" s="75">
        <f>(AL728*Constantes!$F$28)/1000</f>
        <v>2.6082654778418939</v>
      </c>
      <c r="AR728" s="75">
        <f t="shared" si="128"/>
        <v>0</v>
      </c>
      <c r="AS728" s="75">
        <f>IF(AR728&gt;Constantes!$F$29,1000*((AR728-Constantes!$F$29)/(Escenarios!$F$9*10000)),0)</f>
        <v>0</v>
      </c>
      <c r="AT728" s="75">
        <f>AQ728*1000/Escenarios!$F$9/10000+AM728</f>
        <v>1.6603196393552087</v>
      </c>
      <c r="AU728" s="75">
        <f>MAX(0,AV727+Observaciones!$F727-AS728-Constantes!$D$13)</f>
        <v>0</v>
      </c>
      <c r="AV728" s="75">
        <f>AV727+Observaciones!$F727-AS728-AT728-AU728-AW727</f>
        <v>58.116158760426522</v>
      </c>
      <c r="AW728" s="75">
        <f>MAX(0,(AV728-Constantes!$D$14)*(1-EXP(-Constantes!$D$22)))</f>
        <v>0.69684761506583726</v>
      </c>
      <c r="AX728" s="75">
        <f t="shared" si="129"/>
        <v>104.99622629584721</v>
      </c>
      <c r="AY728" s="75">
        <f>MAX(0,(AX728-Constantes!$D$13)*(1-EXP(-Constantes!$D$23)))</f>
        <v>0.20719907001026749</v>
      </c>
      <c r="AZ728" s="75">
        <f t="shared" si="130"/>
        <v>0.90404668507610475</v>
      </c>
      <c r="BA728" s="75">
        <f>0.0526*AS728*Observaciones!$F727^1.218</f>
        <v>0</v>
      </c>
      <c r="BB728" s="75">
        <f>BA728*Constantes!$F$35</f>
        <v>0</v>
      </c>
      <c r="BC728" s="75">
        <f t="shared" si="131"/>
        <v>0</v>
      </c>
      <c r="BD728" s="15"/>
      <c r="BE728" s="74">
        <v>722</v>
      </c>
      <c r="BF728" s="75">
        <f>0.0526*Observaciones!$F727^2.218</f>
        <v>0.30232861200727251</v>
      </c>
      <c r="BG728" s="75">
        <f>IF(Observaciones!$F727&gt;0.05*$BK$7,((Observaciones!$F727-0.05*$BK$7)^2)/(Observaciones!$F727+0.95*$BK$7),0)</f>
        <v>6.2440408225724973E-3</v>
      </c>
      <c r="BH728" s="75">
        <f>0.0526*BG728*Observaciones!$F727^1.218</f>
        <v>8.5806917963867778E-4</v>
      </c>
      <c r="BI728" s="28"/>
      <c r="BJ728" s="28"/>
      <c r="BK728" s="103"/>
      <c r="BL728" s="38"/>
    </row>
    <row r="729" spans="2:64" s="2" customFormat="1">
      <c r="B729" s="37"/>
      <c r="C729" s="74">
        <v>723</v>
      </c>
      <c r="D729" s="140">
        <f>ETo!$I728*((1-Constantes!$D$19)*ETo!$K728+ETo!$L728)</f>
        <v>2.5798676340293669</v>
      </c>
      <c r="E729" s="75">
        <f>MIN(D729*Constantes!$D$17,0.8*(H728+Observaciones!$F728-F729-G729-Constantes!$D$14))</f>
        <v>1.6370829490387351</v>
      </c>
      <c r="F729" s="75">
        <f>IF(Observaciones!$F728&gt;0.05*Constantes!$D$18,((Observaciones!$F728-0.05*Constantes!$D$18)^2)/(Observaciones!$F728+0.95*Constantes!$D$18),0)</f>
        <v>0</v>
      </c>
      <c r="G729" s="75">
        <f>MAX(0,H728+Observaciones!$F728-F729-Constantes!$D$13)</f>
        <v>0</v>
      </c>
      <c r="H729" s="75">
        <f>H728+Observaciones!$F728-F729-E729-G729-I728</f>
        <v>51.460524044792081</v>
      </c>
      <c r="I729" s="75">
        <f>MAX(0,(H729-Constantes!$D$14)*(1-EXP(-Constantes!$D$22)))</f>
        <v>0.60521752515144078</v>
      </c>
      <c r="J729" s="75">
        <f t="shared" si="121"/>
        <v>102.52781900675483</v>
      </c>
      <c r="K729" s="75">
        <f>MAX(0,(J729-Constantes!$D$13)*(1-EXP(-Constantes!$D$23)))</f>
        <v>0.19014853539760809</v>
      </c>
      <c r="L729" s="75">
        <f t="shared" si="122"/>
        <v>0.7953660605490489</v>
      </c>
      <c r="M729" s="75">
        <f>0.0526*F729*Observaciones!$F728^1.218</f>
        <v>0</v>
      </c>
      <c r="N729" s="75">
        <f>M729*Constantes!$D$35</f>
        <v>0</v>
      </c>
      <c r="O729" s="75">
        <f t="shared" si="123"/>
        <v>0</v>
      </c>
      <c r="P729" s="15"/>
      <c r="Q729" s="74">
        <v>723</v>
      </c>
      <c r="R729" s="140">
        <f>ETo!$I728*((1-Constantes!$E$19)*ETo!$K728+ETo!$L728)</f>
        <v>2.5798676340293669</v>
      </c>
      <c r="S729" s="75">
        <f>MIN(R729*Constantes!$E$17,0.8*(AB728+Observaciones!$F728-Y729-AA729-Constantes!$D$14))</f>
        <v>1.6370829490387351</v>
      </c>
      <c r="T729" s="75">
        <f>IF(Observaciones!$F728&gt;0.05*Constantes!$E$18,((Observaciones!$F728-0.05*Constantes!$E$18)^2)/(Observaciones!$F728+0.95*Constantes!$E$18),0)</f>
        <v>0</v>
      </c>
      <c r="U729" s="75">
        <f>(T729*Escenarios!$E$9*10000)/1000</f>
        <v>0</v>
      </c>
      <c r="V729" s="75">
        <f>(Observaciones!$F728*Constantes!$E$28)/1000</f>
        <v>0</v>
      </c>
      <c r="W729" s="75">
        <f>(R729*Constantes!$E$28)/1000</f>
        <v>10.319470536117468</v>
      </c>
      <c r="X729" s="75">
        <f t="shared" si="124"/>
        <v>0</v>
      </c>
      <c r="Y729" s="75">
        <f>IF(X729&gt;Constantes!$E$29,1000*((X729-Constantes!$E$29)/(Escenarios!$E$9*10000)),0)</f>
        <v>0</v>
      </c>
      <c r="Z729" s="75">
        <f>W729*1000/Escenarios!$E$9/10000+S729</f>
        <v>1.65772189011097</v>
      </c>
      <c r="AA729" s="75">
        <f>MAX(0,AB728+Observaciones!$F728-Y729-Constantes!$D$13)</f>
        <v>0</v>
      </c>
      <c r="AB729" s="75">
        <f>AB728+Observaciones!$F728-Y729-Z729-AA729-AC728</f>
        <v>54.609828233571726</v>
      </c>
      <c r="AC729" s="75">
        <f>MAX(0,(AB729-Constantes!$D$14)*(1-EXP(-Constantes!$D$22)))</f>
        <v>0.64857492655867177</v>
      </c>
      <c r="AD729" s="75">
        <f t="shared" si="125"/>
        <v>104.36854770482717</v>
      </c>
      <c r="AE729" s="75">
        <f>MAX(0,(AD729-Constantes!$D$13)*(1-EXP(-Constantes!$D$23)))</f>
        <v>0.2028633772787217</v>
      </c>
      <c r="AF729" s="75">
        <f t="shared" si="126"/>
        <v>0.8514383038373935</v>
      </c>
      <c r="AG729" s="75">
        <f>0.0526*Y729*Observaciones!$F728^1.218</f>
        <v>0</v>
      </c>
      <c r="AH729" s="75">
        <f>AG729*Constantes!$E$35</f>
        <v>0</v>
      </c>
      <c r="AI729" s="75">
        <f t="shared" si="127"/>
        <v>0</v>
      </c>
      <c r="AJ729" s="15"/>
      <c r="AK729" s="74">
        <v>723</v>
      </c>
      <c r="AL729" s="140">
        <f>ETo!$I728*((1-Constantes!$F$19)*ETo!$K728+ETo!$L728)</f>
        <v>2.5215733161166525</v>
      </c>
      <c r="AM729" s="75">
        <f>MIN(AL729*Constantes!$F$17,0.8*(AV728+Observaciones!$F728-AS729-AU729-Constantes!$D$14))</f>
        <v>1.6000916582368514</v>
      </c>
      <c r="AN729" s="75">
        <f>IF(Observaciones!$F728&gt;0.05*Constantes!$F$18,((Observaciones!$F728-0.05*Constantes!$F$18)^2)/(Observaciones!$F728+0.95*Constantes!$F$18),0)</f>
        <v>0</v>
      </c>
      <c r="AO729" s="75">
        <f>(AN729*Escenarios!$F$9*10000)/1000</f>
        <v>0</v>
      </c>
      <c r="AP729" s="75">
        <f>(Observaciones!$F728*Constantes!$F$28)/1000</f>
        <v>0</v>
      </c>
      <c r="AQ729" s="75">
        <f>(AL729*Constantes!$F$28)/1000</f>
        <v>2.5215733161166525</v>
      </c>
      <c r="AR729" s="75">
        <f t="shared" si="128"/>
        <v>0</v>
      </c>
      <c r="AS729" s="75">
        <f>IF(AR729&gt;Constantes!$F$29,1000*((AR729-Constantes!$F$29)/(Escenarios!$F$9*10000)),0)</f>
        <v>0</v>
      </c>
      <c r="AT729" s="75">
        <f>AQ729*1000/Escenarios!$F$9/10000+AM729</f>
        <v>1.6051348048690848</v>
      </c>
      <c r="AU729" s="75">
        <f>MAX(0,AV728+Observaciones!$F728-AS729-Constantes!$D$13)</f>
        <v>0</v>
      </c>
      <c r="AV729" s="75">
        <f>AV728+Observaciones!$F728-AS729-AT729-AU729-AW728</f>
        <v>55.814176340491599</v>
      </c>
      <c r="AW729" s="75">
        <f>MAX(0,(AV729-Constantes!$D$14)*(1-EXP(-Constantes!$D$22)))</f>
        <v>0.66515554283950118</v>
      </c>
      <c r="AX729" s="75">
        <f t="shared" si="129"/>
        <v>104.78902722583695</v>
      </c>
      <c r="AY729" s="75">
        <f>MAX(0,(AX729-Constantes!$D$13)*(1-EXP(-Constantes!$D$23)))</f>
        <v>0.2057678414887297</v>
      </c>
      <c r="AZ729" s="75">
        <f t="shared" si="130"/>
        <v>0.87092338432823091</v>
      </c>
      <c r="BA729" s="75">
        <f>0.0526*AS729*Observaciones!$F728^1.218</f>
        <v>0</v>
      </c>
      <c r="BB729" s="75">
        <f>BA729*Constantes!$F$35</f>
        <v>0</v>
      </c>
      <c r="BC729" s="75">
        <f t="shared" si="131"/>
        <v>0</v>
      </c>
      <c r="BD729" s="15"/>
      <c r="BE729" s="74">
        <v>723</v>
      </c>
      <c r="BF729" s="75">
        <f>0.0526*Observaciones!$F728^2.218</f>
        <v>0</v>
      </c>
      <c r="BG729" s="75">
        <f>IF(Observaciones!$F728&gt;0.05*$BK$7,((Observaciones!$F728-0.05*$BK$7)^2)/(Observaciones!$F728+0.95*$BK$7),0)</f>
        <v>0</v>
      </c>
      <c r="BH729" s="75">
        <f>0.0526*BG729*Observaciones!$F728^1.218</f>
        <v>0</v>
      </c>
      <c r="BI729" s="28"/>
      <c r="BJ729" s="28"/>
      <c r="BK729" s="103"/>
      <c r="BL729" s="38"/>
    </row>
    <row r="730" spans="2:64" s="2" customFormat="1">
      <c r="B730" s="37"/>
      <c r="C730" s="74">
        <v>724</v>
      </c>
      <c r="D730" s="140">
        <f>ETo!$I729*((1-Constantes!$D$19)*ETo!$K729+ETo!$L729)</f>
        <v>2.5825555846947035</v>
      </c>
      <c r="E730" s="75">
        <f>MIN(D730*Constantes!$D$17,0.8*(H729+Observaciones!$F729-F730-G730-Constantes!$D$14))</f>
        <v>1.6387886172459085</v>
      </c>
      <c r="F730" s="75">
        <f>IF(Observaciones!$F729&gt;0.05*Constantes!$D$18,((Observaciones!$F729-0.05*Constantes!$D$18)^2)/(Observaciones!$F729+0.95*Constantes!$D$18),0)</f>
        <v>3.0242319439765799</v>
      </c>
      <c r="G730" s="75">
        <f>MAX(0,H729+Observaciones!$F729-F730-Constantes!$D$13)</f>
        <v>0</v>
      </c>
      <c r="H730" s="75">
        <f>H729+Observaciones!$F729-F730-E730-G730-I729</f>
        <v>69.192285958418154</v>
      </c>
      <c r="I730" s="75">
        <f>MAX(0,(H730-Constantes!$D$14)*(1-EXP(-Constantes!$D$22)))</f>
        <v>0.84933593126972939</v>
      </c>
      <c r="J730" s="75">
        <f t="shared" si="121"/>
        <v>102.33767047135721</v>
      </c>
      <c r="K730" s="75">
        <f>MAX(0,(J730-Constantes!$D$13)*(1-EXP(-Constantes!$D$23)))</f>
        <v>0.18883508352170816</v>
      </c>
      <c r="L730" s="75">
        <f t="shared" si="122"/>
        <v>4.0624029587680175</v>
      </c>
      <c r="M730" s="75">
        <f>0.0526*F730*Observaciones!$F729^1.218</f>
        <v>7.2474519519587917</v>
      </c>
      <c r="N730" s="75">
        <f>M730*Constantes!$D$35</f>
        <v>3.3286818565827658E-2</v>
      </c>
      <c r="O730" s="75">
        <f t="shared" si="123"/>
        <v>819.38741438693626</v>
      </c>
      <c r="P730" s="15"/>
      <c r="Q730" s="74">
        <v>724</v>
      </c>
      <c r="R730" s="140">
        <f>ETo!$I729*((1-Constantes!$E$19)*ETo!$K729+ETo!$L729)</f>
        <v>2.5825555846947035</v>
      </c>
      <c r="S730" s="75">
        <f>MIN(R730*Constantes!$E$17,0.8*(AB729+Observaciones!$F729-Y730-AA730-Constantes!$D$14))</f>
        <v>1.6387886172459085</v>
      </c>
      <c r="T730" s="75">
        <f>IF(Observaciones!$F729&gt;0.05*Constantes!$E$18,((Observaciones!$F729-0.05*Constantes!$E$18)^2)/(Observaciones!$F729+0.95*Constantes!$E$18),0)</f>
        <v>3.0242319439765799</v>
      </c>
      <c r="U730" s="75">
        <f>(T730*Escenarios!$E$9*10000)/1000</f>
        <v>1512.1159719882901</v>
      </c>
      <c r="V730" s="75">
        <f>(Observaciones!$F729*Constantes!$E$28)/1000</f>
        <v>92</v>
      </c>
      <c r="W730" s="75">
        <f>(R730*Constantes!$E$28)/1000</f>
        <v>10.330222338778814</v>
      </c>
      <c r="X730" s="75">
        <f t="shared" si="124"/>
        <v>1593.7857496495112</v>
      </c>
      <c r="Y730" s="75">
        <f>IF(X730&gt;Constantes!$E$29,1000*((X730-Constantes!$E$29)/(Escenarios!$E$9*10000)),0)</f>
        <v>2.15815973459314</v>
      </c>
      <c r="Z730" s="75">
        <f>W730*1000/Escenarios!$E$9/10000+S730</f>
        <v>1.6594490619234661</v>
      </c>
      <c r="AA730" s="75">
        <f>MAX(0,AB729+Observaciones!$F729-Y730-Constantes!$D$13)</f>
        <v>0.45166849897859151</v>
      </c>
      <c r="AB730" s="75">
        <f>AB729+Observaciones!$F729-Y730-Z730-AA730-AC729</f>
        <v>72.691976011517866</v>
      </c>
      <c r="AC730" s="75">
        <f>MAX(0,(AB730-Constantes!$D$14)*(1-EXP(-Constantes!$D$22)))</f>
        <v>0.89751719841240463</v>
      </c>
      <c r="AD730" s="75">
        <f t="shared" si="125"/>
        <v>104.61735282652704</v>
      </c>
      <c r="AE730" s="75">
        <f>MAX(0,(AD730-Constantes!$D$13)*(1-EXP(-Constantes!$D$23)))</f>
        <v>0.20458199979215241</v>
      </c>
      <c r="AF730" s="75">
        <f t="shared" si="126"/>
        <v>3.2602589327976972</v>
      </c>
      <c r="AG730" s="75">
        <f>0.0526*Y730*Observaciones!$F729^1.218</f>
        <v>5.1719442393526434</v>
      </c>
      <c r="AH730" s="75">
        <f>AG730*Constantes!$E$35</f>
        <v>2.3754220196158651E-2</v>
      </c>
      <c r="AI730" s="75">
        <f t="shared" si="127"/>
        <v>728.59919061013511</v>
      </c>
      <c r="AJ730" s="15"/>
      <c r="AK730" s="74">
        <v>724</v>
      </c>
      <c r="AL730" s="140">
        <f>ETo!$I729*((1-Constantes!$F$19)*ETo!$K729+ETo!$L729)</f>
        <v>2.5242085241874404</v>
      </c>
      <c r="AM730" s="75">
        <f>MIN(AL730*Constantes!$F$17,0.8*(AV729+Observaciones!$F729-AS730-AU730-Constantes!$D$14))</f>
        <v>1.6017638580594129</v>
      </c>
      <c r="AN730" s="75">
        <f>IF(Observaciones!$F729&gt;0.05*Constantes!$F$18,((Observaciones!$F729-0.05*Constantes!$F$18)^2)/(Observaciones!$F729+0.95*Constantes!$F$18),0)</f>
        <v>2.3398983077650177</v>
      </c>
      <c r="AO730" s="75">
        <f>(AN730*Escenarios!$F$9*10000)/1000</f>
        <v>1169.9491538825089</v>
      </c>
      <c r="AP730" s="75">
        <f>(Observaciones!$F729*Constantes!$F$28)/1000</f>
        <v>23</v>
      </c>
      <c r="AQ730" s="75">
        <f>(AL730*Constantes!$F$28)/1000</f>
        <v>2.5242085241874404</v>
      </c>
      <c r="AR730" s="75">
        <f t="shared" si="128"/>
        <v>1190.4249453583213</v>
      </c>
      <c r="AS730" s="75">
        <f>IF(AR730&gt;Constantes!$F$29,1000*((AR730-Constantes!$F$29)/(Escenarios!$F$9*10000)),0)</f>
        <v>2.1234969495401721</v>
      </c>
      <c r="AT730" s="75">
        <f>AQ730*1000/Escenarios!$F$9/10000+AM730</f>
        <v>1.6068122751077878</v>
      </c>
      <c r="AU730" s="75">
        <f>MAX(0,AV729+Observaciones!$F729-AS730-Constantes!$D$13)</f>
        <v>1.6906793909514306</v>
      </c>
      <c r="AV730" s="75">
        <f>AV729+Observaciones!$F729-AS730-AT730-AU730-AW729</f>
        <v>72.728032182052715</v>
      </c>
      <c r="AW730" s="75">
        <f>MAX(0,(AV730-Constantes!$D$14)*(1-EXP(-Constantes!$D$22)))</f>
        <v>0.89801359436699568</v>
      </c>
      <c r="AX730" s="75">
        <f t="shared" si="129"/>
        <v>106.27393877529964</v>
      </c>
      <c r="AY730" s="75">
        <f>MAX(0,(AX730-Constantes!$D$13)*(1-EXP(-Constantes!$D$23)))</f>
        <v>0.21602487479224133</v>
      </c>
      <c r="AZ730" s="75">
        <f t="shared" si="130"/>
        <v>3.2375354186994092</v>
      </c>
      <c r="BA730" s="75">
        <f>0.0526*AS730*Observaciones!$F729^1.218</f>
        <v>5.0888762492493003</v>
      </c>
      <c r="BB730" s="75">
        <f>BA730*Constantes!$F$35</f>
        <v>7.9498970287681797E-3</v>
      </c>
      <c r="BC730" s="75">
        <f t="shared" si="131"/>
        <v>245.55397858664458</v>
      </c>
      <c r="BD730" s="15"/>
      <c r="BE730" s="74">
        <v>724</v>
      </c>
      <c r="BF730" s="75">
        <f>0.0526*Observaciones!$F729^2.218</f>
        <v>55.118588118564972</v>
      </c>
      <c r="BG730" s="75">
        <f>IF(Observaciones!$F729&gt;0.05*$BK$7,((Observaciones!$F729-0.05*$BK$7)^2)/(Observaciones!$F729+0.95*$BK$7),0)</f>
        <v>8.0912125154299339</v>
      </c>
      <c r="BH730" s="75">
        <f>0.0526*BG730*Observaciones!$F729^1.218</f>
        <v>19.390270000772201</v>
      </c>
      <c r="BI730" s="28"/>
      <c r="BJ730" s="28"/>
      <c r="BK730" s="103"/>
      <c r="BL730" s="38"/>
    </row>
    <row r="731" spans="2:64" s="2" customFormat="1">
      <c r="B731" s="37"/>
      <c r="C731" s="74">
        <v>725</v>
      </c>
      <c r="D731" s="140">
        <f>ETo!$I730*((1-Constantes!$D$19)*ETo!$K730+ETo!$L730)</f>
        <v>2.5557859290741329</v>
      </c>
      <c r="E731" s="75">
        <f>MIN(D731*Constantes!$D$17,0.8*(H730+Observaciones!$F730-F731-G731-Constantes!$D$14))</f>
        <v>1.6218016423368014</v>
      </c>
      <c r="F731" s="75">
        <f>IF(Observaciones!$F730&gt;0.05*Constantes!$D$18,((Observaciones!$F730-0.05*Constantes!$D$18)^2)/(Observaciones!$F730+0.95*Constantes!$D$18),0)</f>
        <v>0</v>
      </c>
      <c r="G731" s="75">
        <f>MAX(0,H730+Observaciones!$F730-F731-Constantes!$D$13)</f>
        <v>0</v>
      </c>
      <c r="H731" s="75">
        <f>H730+Observaciones!$F730-F731-E731-G731-I730</f>
        <v>70.52114838481161</v>
      </c>
      <c r="I731" s="75">
        <f>MAX(0,(H731-Constantes!$D$14)*(1-EXP(-Constantes!$D$22)))</f>
        <v>0.86763077298155988</v>
      </c>
      <c r="J731" s="75">
        <f t="shared" si="121"/>
        <v>102.1488353878355</v>
      </c>
      <c r="K731" s="75">
        <f>MAX(0,(J731-Constantes!$D$13)*(1-EXP(-Constantes!$D$23)))</f>
        <v>0.18753070432063423</v>
      </c>
      <c r="L731" s="75">
        <f t="shared" si="122"/>
        <v>1.0551614773021942</v>
      </c>
      <c r="M731" s="75">
        <f>0.0526*F731*Observaciones!$F730^1.218</f>
        <v>0</v>
      </c>
      <c r="N731" s="75">
        <f>M731*Constantes!$D$35</f>
        <v>0</v>
      </c>
      <c r="O731" s="75">
        <f t="shared" si="123"/>
        <v>0</v>
      </c>
      <c r="P731" s="15"/>
      <c r="Q731" s="74">
        <v>725</v>
      </c>
      <c r="R731" s="140">
        <f>ETo!$I730*((1-Constantes!$E$19)*ETo!$K730+ETo!$L730)</f>
        <v>2.5557859290741329</v>
      </c>
      <c r="S731" s="75">
        <f>MIN(R731*Constantes!$E$17,0.8*(AB730+Observaciones!$F730-Y731-AA731-Constantes!$D$14))</f>
        <v>1.6218016423368014</v>
      </c>
      <c r="T731" s="75">
        <f>IF(Observaciones!$F730&gt;0.05*Constantes!$E$18,((Observaciones!$F730-0.05*Constantes!$E$18)^2)/(Observaciones!$F730+0.95*Constantes!$E$18),0)</f>
        <v>0</v>
      </c>
      <c r="U731" s="75">
        <f>(T731*Escenarios!$E$9*10000)/1000</f>
        <v>0</v>
      </c>
      <c r="V731" s="75">
        <f>(Observaciones!$F730*Constantes!$E$28)/1000</f>
        <v>15.2</v>
      </c>
      <c r="W731" s="75">
        <f>(R731*Constantes!$E$28)/1000</f>
        <v>10.223143716296532</v>
      </c>
      <c r="X731" s="75">
        <f t="shared" si="124"/>
        <v>4.9768562837034676</v>
      </c>
      <c r="Y731" s="75">
        <f>IF(X731&gt;Constantes!$E$29,1000*((X731-Constantes!$E$29)/(Escenarios!$E$9*10000)),0)</f>
        <v>0</v>
      </c>
      <c r="Z731" s="75">
        <f>W731*1000/Escenarios!$E$9/10000+S731</f>
        <v>1.6422479297693944</v>
      </c>
      <c r="AA731" s="75">
        <f>MAX(0,AB730+Observaciones!$F730-Y731-Constantes!$D$13)</f>
        <v>1.4919760115178633</v>
      </c>
      <c r="AB731" s="75">
        <f>AB730+Observaciones!$F730-Y731-Z731-AA731-AC730</f>
        <v>72.460234871818201</v>
      </c>
      <c r="AC731" s="75">
        <f>MAX(0,(AB731-Constantes!$D$14)*(1-EXP(-Constantes!$D$22)))</f>
        <v>0.89432674966111358</v>
      </c>
      <c r="AD731" s="75">
        <f t="shared" si="125"/>
        <v>105.90474683825275</v>
      </c>
      <c r="AE731" s="75">
        <f>MAX(0,(AD731-Constantes!$D$13)*(1-EXP(-Constantes!$D$23)))</f>
        <v>0.21347467980248036</v>
      </c>
      <c r="AF731" s="75">
        <f t="shared" si="126"/>
        <v>1.1078014294635938</v>
      </c>
      <c r="AG731" s="75">
        <f>0.0526*Y731*Observaciones!$F730^1.218</f>
        <v>0</v>
      </c>
      <c r="AH731" s="75">
        <f>AG731*Constantes!$E$35</f>
        <v>0</v>
      </c>
      <c r="AI731" s="75">
        <f t="shared" si="127"/>
        <v>0</v>
      </c>
      <c r="AJ731" s="15"/>
      <c r="AK731" s="74">
        <v>725</v>
      </c>
      <c r="AL731" s="140">
        <f>ETo!$I730*((1-Constantes!$F$19)*ETo!$K730+ETo!$L730)</f>
        <v>2.4979676446830466</v>
      </c>
      <c r="AM731" s="75">
        <f>MIN(AL731*Constantes!$F$17,0.8*(AV730+Observaciones!$F730-AS731-AU731-Constantes!$D$14))</f>
        <v>1.5851124237618601</v>
      </c>
      <c r="AN731" s="75">
        <f>IF(Observaciones!$F730&gt;0.05*Constantes!$F$18,((Observaciones!$F730-0.05*Constantes!$F$18)^2)/(Observaciones!$F730+0.95*Constantes!$F$18),0)</f>
        <v>0</v>
      </c>
      <c r="AO731" s="75">
        <f>(AN731*Escenarios!$F$9*10000)/1000</f>
        <v>0</v>
      </c>
      <c r="AP731" s="75">
        <f>(Observaciones!$F730*Constantes!$F$28)/1000</f>
        <v>3.8</v>
      </c>
      <c r="AQ731" s="75">
        <f>(AL731*Constantes!$F$28)/1000</f>
        <v>2.4979676446830466</v>
      </c>
      <c r="AR731" s="75">
        <f t="shared" si="128"/>
        <v>1.3020323553169533</v>
      </c>
      <c r="AS731" s="75">
        <f>IF(AR731&gt;Constantes!$F$29,1000*((AR731-Constantes!$F$29)/(Escenarios!$F$9*10000)),0)</f>
        <v>0</v>
      </c>
      <c r="AT731" s="75">
        <f>AQ731*1000/Escenarios!$F$9/10000+AM731</f>
        <v>1.5901083590512262</v>
      </c>
      <c r="AU731" s="75">
        <f>MAX(0,AV730+Observaciones!$F730-AS731-Constantes!$D$13)</f>
        <v>1.5280321820527121</v>
      </c>
      <c r="AV731" s="75">
        <f>AV730+Observaciones!$F730-AS731-AT731-AU731-AW730</f>
        <v>72.511878046581771</v>
      </c>
      <c r="AW731" s="75">
        <f>MAX(0,(AV731-Constantes!$D$14)*(1-EXP(-Constantes!$D$22)))</f>
        <v>0.89503773650898477</v>
      </c>
      <c r="AX731" s="75">
        <f t="shared" si="129"/>
        <v>107.58594608256011</v>
      </c>
      <c r="AY731" s="75">
        <f>MAX(0,(AX731-Constantes!$D$13)*(1-EXP(-Constantes!$D$23)))</f>
        <v>0.22508757125378523</v>
      </c>
      <c r="AZ731" s="75">
        <f t="shared" si="130"/>
        <v>1.12012530776277</v>
      </c>
      <c r="BA731" s="75">
        <f>0.0526*AS731*Observaciones!$F730^1.218</f>
        <v>0</v>
      </c>
      <c r="BB731" s="75">
        <f>BA731*Constantes!$F$35</f>
        <v>0</v>
      </c>
      <c r="BC731" s="75">
        <f t="shared" si="131"/>
        <v>0</v>
      </c>
      <c r="BD731" s="15"/>
      <c r="BE731" s="74">
        <v>725</v>
      </c>
      <c r="BF731" s="75">
        <f>0.0526*Observaciones!$F730^2.218</f>
        <v>1.0161217826375908</v>
      </c>
      <c r="BG731" s="75">
        <f>IF(Observaciones!$F730&gt;0.05*$BK$7,((Observaciones!$F730-0.05*$BK$7)^2)/(Observaciones!$F730+0.95*$BK$7),0)</f>
        <v>0.11653532226287651</v>
      </c>
      <c r="BH731" s="75">
        <f>0.0526*BG731*Observaciones!$F730^1.218</f>
        <v>3.1161599841578999E-2</v>
      </c>
      <c r="BI731" s="28"/>
      <c r="BJ731" s="28"/>
      <c r="BK731" s="103"/>
      <c r="BL731" s="38"/>
    </row>
    <row r="732" spans="2:64" s="2" customFormat="1">
      <c r="B732" s="37"/>
      <c r="C732" s="74">
        <v>726</v>
      </c>
      <c r="D732" s="140">
        <f>ETo!$I731*((1-Constantes!$D$19)*ETo!$K731+ETo!$L731)</f>
        <v>2.6415082829994021</v>
      </c>
      <c r="E732" s="75">
        <f>MIN(D732*Constantes!$D$17,0.8*(H731+Observaciones!$F731-F732-G732-Constantes!$D$14))</f>
        <v>1.6761976904562701</v>
      </c>
      <c r="F732" s="75">
        <f>IF(Observaciones!$F731&gt;0.05*Constantes!$D$18,((Observaciones!$F731-0.05*Constantes!$D$18)^2)/(Observaciones!$F731+0.95*Constantes!$D$18),0)</f>
        <v>0</v>
      </c>
      <c r="G732" s="75">
        <f>MAX(0,H731+Observaciones!$F731-F732-Constantes!$D$13)</f>
        <v>0</v>
      </c>
      <c r="H732" s="75">
        <f>H731+Observaciones!$F731-F732-E732-G732-I731</f>
        <v>70.777319921373788</v>
      </c>
      <c r="I732" s="75">
        <f>MAX(0,(H732-Constantes!$D$14)*(1-EXP(-Constantes!$D$22)))</f>
        <v>0.87115756222580154</v>
      </c>
      <c r="J732" s="75">
        <f t="shared" si="121"/>
        <v>101.96130468351487</v>
      </c>
      <c r="K732" s="75">
        <f>MAX(0,(J732-Constantes!$D$13)*(1-EXP(-Constantes!$D$23)))</f>
        <v>0.18623533512484358</v>
      </c>
      <c r="L732" s="75">
        <f t="shared" si="122"/>
        <v>1.057392897350645</v>
      </c>
      <c r="M732" s="75">
        <f>0.0526*F732*Observaciones!$F731^1.218</f>
        <v>0</v>
      </c>
      <c r="N732" s="75">
        <f>M732*Constantes!$D$35</f>
        <v>0</v>
      </c>
      <c r="O732" s="75">
        <f t="shared" si="123"/>
        <v>0</v>
      </c>
      <c r="P732" s="15"/>
      <c r="Q732" s="74">
        <v>726</v>
      </c>
      <c r="R732" s="140">
        <f>ETo!$I731*((1-Constantes!$E$19)*ETo!$K731+ETo!$L731)</f>
        <v>2.6415082829994021</v>
      </c>
      <c r="S732" s="75">
        <f>MIN(R732*Constantes!$E$17,0.8*(AB731+Observaciones!$F731-Y732-AA732-Constantes!$D$14))</f>
        <v>1.6761976904562701</v>
      </c>
      <c r="T732" s="75">
        <f>IF(Observaciones!$F731&gt;0.05*Constantes!$E$18,((Observaciones!$F731-0.05*Constantes!$E$18)^2)/(Observaciones!$F731+0.95*Constantes!$E$18),0)</f>
        <v>0</v>
      </c>
      <c r="U732" s="75">
        <f>(T732*Escenarios!$E$9*10000)/1000</f>
        <v>0</v>
      </c>
      <c r="V732" s="75">
        <f>(Observaciones!$F731*Constantes!$E$28)/1000</f>
        <v>11.2</v>
      </c>
      <c r="W732" s="75">
        <f>(R732*Constantes!$E$28)/1000</f>
        <v>10.566033131997608</v>
      </c>
      <c r="X732" s="75">
        <f t="shared" si="124"/>
        <v>0.63396686800239088</v>
      </c>
      <c r="Y732" s="75">
        <f>IF(X732&gt;Constantes!$E$29,1000*((X732-Constantes!$E$29)/(Escenarios!$E$9*10000)),0)</f>
        <v>0</v>
      </c>
      <c r="Z732" s="75">
        <f>W732*1000/Escenarios!$E$9/10000+S732</f>
        <v>1.6973297567202652</v>
      </c>
      <c r="AA732" s="75">
        <f>MAX(0,AB731+Observaciones!$F731-Y732-Constantes!$D$13)</f>
        <v>0.2602348718181986</v>
      </c>
      <c r="AB732" s="75">
        <f>AB731+Observaciones!$F731-Y732-Z732-AA732-AC731</f>
        <v>72.408343493618617</v>
      </c>
      <c r="AC732" s="75">
        <f>MAX(0,(AB732-Constantes!$D$14)*(1-EXP(-Constantes!$D$22)))</f>
        <v>0.89361234572319304</v>
      </c>
      <c r="AD732" s="75">
        <f t="shared" si="125"/>
        <v>105.95150703026847</v>
      </c>
      <c r="AE732" s="75">
        <f>MAX(0,(AD732-Constantes!$D$13)*(1-EXP(-Constantes!$D$23)))</f>
        <v>0.21379767604219407</v>
      </c>
      <c r="AF732" s="75">
        <f t="shared" si="126"/>
        <v>1.1074100217653871</v>
      </c>
      <c r="AG732" s="75">
        <f>0.0526*Y732*Observaciones!$F731^1.218</f>
        <v>0</v>
      </c>
      <c r="AH732" s="75">
        <f>AG732*Constantes!$E$35</f>
        <v>0</v>
      </c>
      <c r="AI732" s="75">
        <f t="shared" si="127"/>
        <v>0</v>
      </c>
      <c r="AJ732" s="15"/>
      <c r="AK732" s="74">
        <v>726</v>
      </c>
      <c r="AL732" s="140">
        <f>ETo!$I731*((1-Constantes!$F$19)*ETo!$K731+ETo!$L731)</f>
        <v>2.5820220393713758</v>
      </c>
      <c r="AM732" s="75">
        <f>MIN(AL732*Constantes!$F$17,0.8*(AV731+Observaciones!$F731-AS732-AU732-Constantes!$D$14))</f>
        <v>1.6384500502823025</v>
      </c>
      <c r="AN732" s="75">
        <f>IF(Observaciones!$F731&gt;0.05*Constantes!$F$18,((Observaciones!$F731-0.05*Constantes!$F$18)^2)/(Observaciones!$F731+0.95*Constantes!$F$18),0)</f>
        <v>0</v>
      </c>
      <c r="AO732" s="75">
        <f>(AN732*Escenarios!$F$9*10000)/1000</f>
        <v>0</v>
      </c>
      <c r="AP732" s="75">
        <f>(Observaciones!$F731*Constantes!$F$28)/1000</f>
        <v>2.8</v>
      </c>
      <c r="AQ732" s="75">
        <f>(AL732*Constantes!$F$28)/1000</f>
        <v>2.5820220393713758</v>
      </c>
      <c r="AR732" s="75">
        <f t="shared" si="128"/>
        <v>0.21797796062862407</v>
      </c>
      <c r="AS732" s="75">
        <f>IF(AR732&gt;Constantes!$F$29,1000*((AR732-Constantes!$F$29)/(Escenarios!$F$9*10000)),0)</f>
        <v>0</v>
      </c>
      <c r="AT732" s="75">
        <f>AQ732*1000/Escenarios!$F$9/10000+AM732</f>
        <v>1.6436140943610453</v>
      </c>
      <c r="AU732" s="75">
        <f>MAX(0,AV731+Observaciones!$F731-AS732-Constantes!$D$13)</f>
        <v>0.31187804658176788</v>
      </c>
      <c r="AV732" s="75">
        <f>AV731+Observaciones!$F731-AS732-AT732-AU732-AW731</f>
        <v>72.461348169129977</v>
      </c>
      <c r="AW732" s="75">
        <f>MAX(0,(AV732-Constantes!$D$14)*(1-EXP(-Constantes!$D$22)))</f>
        <v>0.89434207675419153</v>
      </c>
      <c r="AX732" s="75">
        <f t="shared" si="129"/>
        <v>107.6727365578881</v>
      </c>
      <c r="AY732" s="75">
        <f>MAX(0,(AX732-Constantes!$D$13)*(1-EXP(-Constantes!$D$23)))</f>
        <v>0.22568707685813513</v>
      </c>
      <c r="AZ732" s="75">
        <f t="shared" si="130"/>
        <v>1.1200291536123266</v>
      </c>
      <c r="BA732" s="75">
        <f>0.0526*AS732*Observaciones!$F731^1.218</f>
        <v>0</v>
      </c>
      <c r="BB732" s="75">
        <f>BA732*Constantes!$F$35</f>
        <v>0</v>
      </c>
      <c r="BC732" s="75">
        <f t="shared" si="131"/>
        <v>0</v>
      </c>
      <c r="BD732" s="15"/>
      <c r="BE732" s="74">
        <v>726</v>
      </c>
      <c r="BF732" s="75">
        <f>0.0526*Observaciones!$F731^2.218</f>
        <v>0.51615751836785251</v>
      </c>
      <c r="BG732" s="75">
        <f>IF(Observaciones!$F731&gt;0.05*$BK$7,((Observaciones!$F731-0.05*$BK$7)^2)/(Observaciones!$F731+0.95*$BK$7),0)</f>
        <v>3.1957062669984396E-2</v>
      </c>
      <c r="BH732" s="75">
        <f>0.0526*BG732*Observaciones!$F731^1.218</f>
        <v>5.8910279150232447E-3</v>
      </c>
      <c r="BI732" s="28"/>
      <c r="BJ732" s="28"/>
      <c r="BK732" s="103"/>
      <c r="BL732" s="38"/>
    </row>
    <row r="733" spans="2:64" s="2" customFormat="1">
      <c r="B733" s="37"/>
      <c r="C733" s="74">
        <v>727</v>
      </c>
      <c r="D733" s="140">
        <f>ETo!$I732*((1-Constantes!$D$19)*ETo!$K732+ETo!$L732)</f>
        <v>2.668320621766691</v>
      </c>
      <c r="E733" s="75">
        <f>MIN(D733*Constantes!$D$17,0.8*(H732+Observaciones!$F732-F733-G733-Constantes!$D$14))</f>
        <v>1.6932117504184176</v>
      </c>
      <c r="F733" s="75">
        <f>IF(Observaciones!$F732&gt;0.05*Constantes!$D$18,((Observaciones!$F732-0.05*Constantes!$D$18)^2)/(Observaciones!$F732+0.95*Constantes!$D$18),0)</f>
        <v>2.877497192039272E-2</v>
      </c>
      <c r="G733" s="75">
        <f>MAX(0,H732+Observaciones!$F732-F733-Constantes!$D$13)</f>
        <v>2.0485449494533867</v>
      </c>
      <c r="H733" s="75">
        <f>H732+Observaciones!$F732-F733-E733-G733-I732</f>
        <v>72.435630687355783</v>
      </c>
      <c r="I733" s="75">
        <f>MAX(0,(H733-Constantes!$D$14)*(1-EXP(-Constantes!$D$22)))</f>
        <v>0.8939880165829196</v>
      </c>
      <c r="J733" s="75">
        <f t="shared" si="121"/>
        <v>103.82361429784341</v>
      </c>
      <c r="K733" s="75">
        <f>MAX(0,(J733-Constantes!$D$13)*(1-EXP(-Constantes!$D$23)))</f>
        <v>0.19909924728346981</v>
      </c>
      <c r="L733" s="75">
        <f t="shared" si="122"/>
        <v>1.121862235786782</v>
      </c>
      <c r="M733" s="75">
        <f>0.0526*F733*Observaciones!$F732^1.218</f>
        <v>1.4242867755231264E-2</v>
      </c>
      <c r="N733" s="75">
        <f>M733*Constantes!$D$35</f>
        <v>6.541606042621969E-5</v>
      </c>
      <c r="O733" s="75">
        <f t="shared" si="123"/>
        <v>5.8310243753184396</v>
      </c>
      <c r="P733" s="15"/>
      <c r="Q733" s="74">
        <v>727</v>
      </c>
      <c r="R733" s="140">
        <f>ETo!$I732*((1-Constantes!$E$19)*ETo!$K732+ETo!$L732)</f>
        <v>2.668320621766691</v>
      </c>
      <c r="S733" s="75">
        <f>MIN(R733*Constantes!$E$17,0.8*(AB732+Observaciones!$F732-Y733-AA733-Constantes!$D$14))</f>
        <v>1.6932117504184176</v>
      </c>
      <c r="T733" s="75">
        <f>IF(Observaciones!$F732&gt;0.05*Constantes!$E$18,((Observaciones!$F732-0.05*Constantes!$E$18)^2)/(Observaciones!$F732+0.95*Constantes!$E$18),0)</f>
        <v>2.877497192039272E-2</v>
      </c>
      <c r="U733" s="75">
        <f>(T733*Escenarios!$E$9*10000)/1000</f>
        <v>14.38748596019636</v>
      </c>
      <c r="V733" s="75">
        <f>(Observaciones!$F732*Constantes!$E$28)/1000</f>
        <v>25.2</v>
      </c>
      <c r="W733" s="75">
        <f>(R733*Constantes!$E$28)/1000</f>
        <v>10.673282487066764</v>
      </c>
      <c r="X733" s="75">
        <f t="shared" si="124"/>
        <v>28.914203473129596</v>
      </c>
      <c r="Y733" s="75">
        <f>IF(X733&gt;Constantes!$E$29,1000*((X733-Constantes!$E$29)/(Escenarios!$E$9*10000)),0)</f>
        <v>0</v>
      </c>
      <c r="Z733" s="75">
        <f>W733*1000/Escenarios!$E$9/10000+S733</f>
        <v>1.7145583153925512</v>
      </c>
      <c r="AA733" s="75">
        <f>MAX(0,AB732+Observaciones!$F732-Y733-Constantes!$D$13)</f>
        <v>3.7083434936186137</v>
      </c>
      <c r="AB733" s="75">
        <f>AB732+Observaciones!$F732-Y733-Z733-AA733-AC732</f>
        <v>72.39182933888425</v>
      </c>
      <c r="AC733" s="75">
        <f>MAX(0,(AB733-Constantes!$D$14)*(1-EXP(-Constantes!$D$22)))</f>
        <v>0.89338499047492259</v>
      </c>
      <c r="AD733" s="75">
        <f t="shared" si="125"/>
        <v>109.4460528478449</v>
      </c>
      <c r="AE733" s="75">
        <f>MAX(0,(AD733-Constantes!$D$13)*(1-EXP(-Constantes!$D$23)))</f>
        <v>0.23793626722259023</v>
      </c>
      <c r="AF733" s="75">
        <f t="shared" si="126"/>
        <v>1.1313212576975129</v>
      </c>
      <c r="AG733" s="75">
        <f>0.0526*Y733*Observaciones!$F732^1.218</f>
        <v>0</v>
      </c>
      <c r="AH733" s="75">
        <f>AG733*Constantes!$E$35</f>
        <v>0</v>
      </c>
      <c r="AI733" s="75">
        <f t="shared" si="127"/>
        <v>0</v>
      </c>
      <c r="AJ733" s="15"/>
      <c r="AK733" s="74">
        <v>727</v>
      </c>
      <c r="AL733" s="140">
        <f>ETo!$I732*((1-Constantes!$F$19)*ETo!$K732+ETo!$L732)</f>
        <v>2.6083279318644976</v>
      </c>
      <c r="AM733" s="75">
        <f>MIN(AL733*Constantes!$F$17,0.8*(AV732+Observaciones!$F732-AS733-AU733-Constantes!$D$14))</f>
        <v>1.6551427392759912</v>
      </c>
      <c r="AN733" s="75">
        <f>IF(Observaciones!$F732&gt;0.05*Constantes!$F$18,((Observaciones!$F732-0.05*Constantes!$F$18)^2)/(Observaciones!$F732+0.95*Constantes!$F$18),0)</f>
        <v>4.3516181771754191E-3</v>
      </c>
      <c r="AO733" s="75">
        <f>(AN733*Escenarios!$F$9*10000)/1000</f>
        <v>2.1758090885877097</v>
      </c>
      <c r="AP733" s="75">
        <f>(Observaciones!$F732*Constantes!$F$28)/1000</f>
        <v>6.3</v>
      </c>
      <c r="AQ733" s="75">
        <f>(AL733*Constantes!$F$28)/1000</f>
        <v>2.6083279318644976</v>
      </c>
      <c r="AR733" s="75">
        <f t="shared" si="128"/>
        <v>5.8674811567232119</v>
      </c>
      <c r="AS733" s="75">
        <f>IF(AR733&gt;Constantes!$F$29,1000*((AR733-Constantes!$F$29)/(Escenarios!$F$9*10000)),0)</f>
        <v>0</v>
      </c>
      <c r="AT733" s="75">
        <f>AQ733*1000/Escenarios!$F$9/10000+AM733</f>
        <v>1.6603593951397202</v>
      </c>
      <c r="AU733" s="75">
        <f>MAX(0,AV732+Observaciones!$F732-AS733-Constantes!$D$13)</f>
        <v>3.7613481691299739</v>
      </c>
      <c r="AV733" s="75">
        <f>AV732+Observaciones!$F732-AS733-AT733-AU733-AW732</f>
        <v>72.445298528106093</v>
      </c>
      <c r="AW733" s="75">
        <f>MAX(0,(AV733-Constantes!$D$14)*(1-EXP(-Constantes!$D$22)))</f>
        <v>0.89412111660344018</v>
      </c>
      <c r="AX733" s="75">
        <f t="shared" si="129"/>
        <v>111.20839765015994</v>
      </c>
      <c r="AY733" s="75">
        <f>MAX(0,(AX733-Constantes!$D$13)*(1-EXP(-Constantes!$D$23)))</f>
        <v>0.2501096719860974</v>
      </c>
      <c r="AZ733" s="75">
        <f t="shared" si="130"/>
        <v>1.1442307885895375</v>
      </c>
      <c r="BA733" s="75">
        <f>0.0526*AS733*Observaciones!$F732^1.218</f>
        <v>0</v>
      </c>
      <c r="BB733" s="75">
        <f>BA733*Constantes!$F$35</f>
        <v>0</v>
      </c>
      <c r="BC733" s="75">
        <f t="shared" si="131"/>
        <v>0</v>
      </c>
      <c r="BD733" s="15"/>
      <c r="BE733" s="74">
        <v>727</v>
      </c>
      <c r="BF733" s="75">
        <f>0.0526*Observaciones!$F732^2.218</f>
        <v>3.1183372517686312</v>
      </c>
      <c r="BG733" s="75">
        <f>IF(Observaciones!$F732&gt;0.05*$BK$7,((Observaciones!$F732-0.05*$BK$7)^2)/(Observaciones!$F732+0.95*$BK$7),0)</f>
        <v>0.53229249011857738</v>
      </c>
      <c r="BH733" s="75">
        <f>0.0526*BG733*Observaciones!$F732^1.218</f>
        <v>0.26347103186880089</v>
      </c>
      <c r="BI733" s="28"/>
      <c r="BJ733" s="28"/>
      <c r="BK733" s="103"/>
      <c r="BL733" s="38"/>
    </row>
    <row r="734" spans="2:64" s="2" customFormat="1">
      <c r="B734" s="37"/>
      <c r="C734" s="74">
        <v>728</v>
      </c>
      <c r="D734" s="140">
        <f>ETo!$I733*((1-Constantes!$D$19)*ETo!$K733+ETo!$L733)</f>
        <v>2.558514966102643</v>
      </c>
      <c r="E734" s="75">
        <f>MIN(D734*Constantes!$D$17,0.8*(H733+Observaciones!$F733-F734-G734-Constantes!$D$14))</f>
        <v>1.6235333823407221</v>
      </c>
      <c r="F734" s="75">
        <f>IF(Observaciones!$F733&gt;0.05*Constantes!$D$18,((Observaciones!$F733-0.05*Constantes!$D$18)^2)/(Observaciones!$F733+0.95*Constantes!$D$18),0)</f>
        <v>0</v>
      </c>
      <c r="G734" s="75">
        <f>MAX(0,H733+Observaciones!$F733-F734-Constantes!$D$13)</f>
        <v>1.3356306873557884</v>
      </c>
      <c r="H734" s="75">
        <f>H733+Observaciones!$F733-F734-E734-G734-I733</f>
        <v>72.482478601076352</v>
      </c>
      <c r="I734" s="75">
        <f>MAX(0,(H734-Constantes!$D$14)*(1-EXP(-Constantes!$D$22)))</f>
        <v>0.89463298565498028</v>
      </c>
      <c r="J734" s="75">
        <f t="shared" si="121"/>
        <v>104.96014573791572</v>
      </c>
      <c r="K734" s="75">
        <f>MAX(0,(J734-Constantes!$D$13)*(1-EXP(-Constantes!$D$23)))</f>
        <v>0.20694984339172148</v>
      </c>
      <c r="L734" s="75">
        <f t="shared" si="122"/>
        <v>1.1015828290467018</v>
      </c>
      <c r="M734" s="75">
        <f>0.0526*F734*Observaciones!$F733^1.218</f>
        <v>0</v>
      </c>
      <c r="N734" s="75">
        <f>M734*Constantes!$D$35</f>
        <v>0</v>
      </c>
      <c r="O734" s="75">
        <f t="shared" si="123"/>
        <v>0</v>
      </c>
      <c r="P734" s="15"/>
      <c r="Q734" s="74">
        <v>728</v>
      </c>
      <c r="R734" s="140">
        <f>ETo!$I733*((1-Constantes!$E$19)*ETo!$K733+ETo!$L733)</f>
        <v>2.558514966102643</v>
      </c>
      <c r="S734" s="75">
        <f>MIN(R734*Constantes!$E$17,0.8*(AB733+Observaciones!$F733-Y734-AA734-Constantes!$D$14))</f>
        <v>1.6235333823407221</v>
      </c>
      <c r="T734" s="75">
        <f>IF(Observaciones!$F733&gt;0.05*Constantes!$E$18,((Observaciones!$F733-0.05*Constantes!$E$18)^2)/(Observaciones!$F733+0.95*Constantes!$E$18),0)</f>
        <v>0</v>
      </c>
      <c r="U734" s="75">
        <f>(T734*Escenarios!$E$9*10000)/1000</f>
        <v>0</v>
      </c>
      <c r="V734" s="75">
        <f>(Observaciones!$F733*Constantes!$E$28)/1000</f>
        <v>15.6</v>
      </c>
      <c r="W734" s="75">
        <f>(R734*Constantes!$E$28)/1000</f>
        <v>10.234059864410572</v>
      </c>
      <c r="X734" s="75">
        <f t="shared" si="124"/>
        <v>5.3659401355894278</v>
      </c>
      <c r="Y734" s="75">
        <f>IF(X734&gt;Constantes!$E$29,1000*((X734-Constantes!$E$29)/(Escenarios!$E$9*10000)),0)</f>
        <v>0</v>
      </c>
      <c r="Z734" s="75">
        <f>W734*1000/Escenarios!$E$9/10000+S734</f>
        <v>1.6440015020695433</v>
      </c>
      <c r="AA734" s="75">
        <f>MAX(0,AB733+Observaciones!$F733-Y734-Constantes!$D$13)</f>
        <v>1.2918293388842557</v>
      </c>
      <c r="AB734" s="75">
        <f>AB733+Observaciones!$F733-Y734-Z734-AA734-AC733</f>
        <v>72.462613507455529</v>
      </c>
      <c r="AC734" s="75">
        <f>MAX(0,(AB734-Constantes!$D$14)*(1-EXP(-Constantes!$D$22)))</f>
        <v>0.89435949704083528</v>
      </c>
      <c r="AD734" s="75">
        <f t="shared" si="125"/>
        <v>110.49994591950656</v>
      </c>
      <c r="AE734" s="75">
        <f>MAX(0,(AD734-Constantes!$D$13)*(1-EXP(-Constantes!$D$23)))</f>
        <v>0.24521603842396938</v>
      </c>
      <c r="AF734" s="75">
        <f t="shared" si="126"/>
        <v>1.1395755354648047</v>
      </c>
      <c r="AG734" s="75">
        <f>0.0526*Y734*Observaciones!$F733^1.218</f>
        <v>0</v>
      </c>
      <c r="AH734" s="75">
        <f>AG734*Constantes!$E$35</f>
        <v>0</v>
      </c>
      <c r="AI734" s="75">
        <f t="shared" si="127"/>
        <v>0</v>
      </c>
      <c r="AJ734" s="15"/>
      <c r="AK734" s="74">
        <v>728</v>
      </c>
      <c r="AL734" s="140">
        <f>ETo!$I733*((1-Constantes!$F$19)*ETo!$K733+ETo!$L733)</f>
        <v>2.5006426218613012</v>
      </c>
      <c r="AM734" s="75">
        <f>MIN(AL734*Constantes!$F$17,0.8*(AV733+Observaciones!$F733-AS734-AU734-Constantes!$D$14))</f>
        <v>1.5868098595022933</v>
      </c>
      <c r="AN734" s="75">
        <f>IF(Observaciones!$F733&gt;0.05*Constantes!$F$18,((Observaciones!$F733-0.05*Constantes!$F$18)^2)/(Observaciones!$F733+0.95*Constantes!$F$18),0)</f>
        <v>0</v>
      </c>
      <c r="AO734" s="75">
        <f>(AN734*Escenarios!$F$9*10000)/1000</f>
        <v>0</v>
      </c>
      <c r="AP734" s="75">
        <f>(Observaciones!$F733*Constantes!$F$28)/1000</f>
        <v>3.9</v>
      </c>
      <c r="AQ734" s="75">
        <f>(AL734*Constantes!$F$28)/1000</f>
        <v>2.5006426218613012</v>
      </c>
      <c r="AR734" s="75">
        <f t="shared" si="128"/>
        <v>1.3993573781386988</v>
      </c>
      <c r="AS734" s="75">
        <f>IF(AR734&gt;Constantes!$F$29,1000*((AR734-Constantes!$F$29)/(Escenarios!$F$9*10000)),0)</f>
        <v>0</v>
      </c>
      <c r="AT734" s="75">
        <f>AQ734*1000/Escenarios!$F$9/10000+AM734</f>
        <v>1.5918111447460159</v>
      </c>
      <c r="AU734" s="75">
        <f>MAX(0,AV733+Observaciones!$F733-AS734-Constantes!$D$13)</f>
        <v>1.345298528106099</v>
      </c>
      <c r="AV734" s="75">
        <f>AV733+Observaciones!$F733-AS734-AT734-AU734-AW733</f>
        <v>72.514067738650539</v>
      </c>
      <c r="AW734" s="75">
        <f>MAX(0,(AV734-Constantes!$D$14)*(1-EXP(-Constantes!$D$22)))</f>
        <v>0.89506788264676396</v>
      </c>
      <c r="AX734" s="75">
        <f t="shared" si="129"/>
        <v>112.30358650627994</v>
      </c>
      <c r="AY734" s="75">
        <f>MAX(0,(AX734-Constantes!$D$13)*(1-EXP(-Constantes!$D$23)))</f>
        <v>0.25767469400705373</v>
      </c>
      <c r="AZ734" s="75">
        <f t="shared" si="130"/>
        <v>1.1527425766538177</v>
      </c>
      <c r="BA734" s="75">
        <f>0.0526*AS734*Observaciones!$F733^1.218</f>
        <v>0</v>
      </c>
      <c r="BB734" s="75">
        <f>BA734*Constantes!$F$35</f>
        <v>0</v>
      </c>
      <c r="BC734" s="75">
        <f t="shared" si="131"/>
        <v>0</v>
      </c>
      <c r="BD734" s="15"/>
      <c r="BE734" s="74">
        <v>728</v>
      </c>
      <c r="BF734" s="75">
        <f>0.0526*Observaciones!$F733^2.218</f>
        <v>1.0763835266267017</v>
      </c>
      <c r="BG734" s="75">
        <f>IF(Observaciones!$F733&gt;0.05*$BK$7,((Observaciones!$F733-0.05*$BK$7)^2)/(Observaciones!$F733+0.95*$BK$7),0)</f>
        <v>0.12772912526524982</v>
      </c>
      <c r="BH734" s="75">
        <f>0.0526*BG734*Observaciones!$F733^1.218</f>
        <v>3.5252699052808555E-2</v>
      </c>
      <c r="BI734" s="28"/>
      <c r="BJ734" s="28"/>
      <c r="BK734" s="103"/>
      <c r="BL734" s="38"/>
    </row>
    <row r="735" spans="2:64" s="2" customFormat="1">
      <c r="B735" s="37"/>
      <c r="C735" s="74">
        <v>729</v>
      </c>
      <c r="D735" s="140">
        <f>ETo!$I734*((1-Constantes!$D$19)*ETo!$K734+ETo!$L734)</f>
        <v>2.5612118565639315</v>
      </c>
      <c r="E735" s="75">
        <f>MIN(D735*Constantes!$D$17,0.8*(H734+Observaciones!$F734-F735-G735-Constantes!$D$14))</f>
        <v>1.6252447233922414</v>
      </c>
      <c r="F735" s="75">
        <f>IF(Observaciones!$F734&gt;0.05*Constantes!$D$18,((Observaciones!$F734-0.05*Constantes!$D$18)^2)/(Observaciones!$F734+0.95*Constantes!$D$18),0)</f>
        <v>0</v>
      </c>
      <c r="G735" s="75">
        <f>MAX(0,H734+Observaciones!$F734-F735-Constantes!$D$13)</f>
        <v>1.5824786010763461</v>
      </c>
      <c r="H735" s="75">
        <f>H734+Observaciones!$F734-F735-E735-G735-I734</f>
        <v>72.480122290952778</v>
      </c>
      <c r="I735" s="75">
        <f>MAX(0,(H735-Constantes!$D$14)*(1-EXP(-Constantes!$D$22)))</f>
        <v>0.8946005456372037</v>
      </c>
      <c r="J735" s="75">
        <f t="shared" si="121"/>
        <v>106.33567449560034</v>
      </c>
      <c r="K735" s="75">
        <f>MAX(0,(J735-Constantes!$D$13)*(1-EXP(-Constantes!$D$23)))</f>
        <v>0.2164513145619163</v>
      </c>
      <c r="L735" s="75">
        <f t="shared" si="122"/>
        <v>1.1110518601991199</v>
      </c>
      <c r="M735" s="75">
        <f>0.0526*F735*Observaciones!$F734^1.218</f>
        <v>0</v>
      </c>
      <c r="N735" s="75">
        <f>M735*Constantes!$D$35</f>
        <v>0</v>
      </c>
      <c r="O735" s="75">
        <f t="shared" si="123"/>
        <v>0</v>
      </c>
      <c r="P735" s="15"/>
      <c r="Q735" s="74">
        <v>729</v>
      </c>
      <c r="R735" s="140">
        <f>ETo!$I734*((1-Constantes!$E$19)*ETo!$K734+ETo!$L734)</f>
        <v>2.5612118565639315</v>
      </c>
      <c r="S735" s="75">
        <f>MIN(R735*Constantes!$E$17,0.8*(AB734+Observaciones!$F734-Y735-AA735-Constantes!$D$14))</f>
        <v>1.6252447233922414</v>
      </c>
      <c r="T735" s="75">
        <f>IF(Observaciones!$F734&gt;0.05*Constantes!$E$18,((Observaciones!$F734-0.05*Constantes!$E$18)^2)/(Observaciones!$F734+0.95*Constantes!$E$18),0)</f>
        <v>0</v>
      </c>
      <c r="U735" s="75">
        <f>(T735*Escenarios!$E$9*10000)/1000</f>
        <v>0</v>
      </c>
      <c r="V735" s="75">
        <f>(Observaciones!$F734*Constantes!$E$28)/1000</f>
        <v>16.399999999999999</v>
      </c>
      <c r="W735" s="75">
        <f>(R735*Constantes!$E$28)/1000</f>
        <v>10.244847426255726</v>
      </c>
      <c r="X735" s="75">
        <f t="shared" si="124"/>
        <v>6.1551525737442727</v>
      </c>
      <c r="Y735" s="75">
        <f>IF(X735&gt;Constantes!$E$29,1000*((X735-Constantes!$E$29)/(Escenarios!$E$9*10000)),0)</f>
        <v>0</v>
      </c>
      <c r="Z735" s="75">
        <f>W735*1000/Escenarios!$E$9/10000+S735</f>
        <v>1.6457344182447529</v>
      </c>
      <c r="AA735" s="75">
        <f>MAX(0,AB734+Observaciones!$F734-Y735-Constantes!$D$13)</f>
        <v>1.5626135074555236</v>
      </c>
      <c r="AB735" s="75">
        <f>AB734+Observaciones!$F734-Y735-Z735-AA735-AC734</f>
        <v>72.459906084714405</v>
      </c>
      <c r="AC735" s="75">
        <f>MAX(0,(AB735-Constantes!$D$14)*(1-EXP(-Constantes!$D$22)))</f>
        <v>0.8943222231518968</v>
      </c>
      <c r="AD735" s="75">
        <f t="shared" si="125"/>
        <v>111.81734338853811</v>
      </c>
      <c r="AE735" s="75">
        <f>MAX(0,(AD735-Constantes!$D$13)*(1-EXP(-Constantes!$D$23)))</f>
        <v>0.25431596745254209</v>
      </c>
      <c r="AF735" s="75">
        <f t="shared" si="126"/>
        <v>1.1486381906044389</v>
      </c>
      <c r="AG735" s="75">
        <f>0.0526*Y735*Observaciones!$F734^1.218</f>
        <v>0</v>
      </c>
      <c r="AH735" s="75">
        <f>AG735*Constantes!$E$35</f>
        <v>0</v>
      </c>
      <c r="AI735" s="75">
        <f t="shared" si="127"/>
        <v>0</v>
      </c>
      <c r="AJ735" s="15"/>
      <c r="AK735" s="74">
        <v>729</v>
      </c>
      <c r="AL735" s="140">
        <f>ETo!$I734*((1-Constantes!$F$19)*ETo!$K734+ETo!$L734)</f>
        <v>2.5032860570215956</v>
      </c>
      <c r="AM735" s="75">
        <f>MIN(AL735*Constantes!$F$17,0.8*(AV734+Observaciones!$F734-AS735-AU735-Constantes!$D$14))</f>
        <v>1.5884872799136065</v>
      </c>
      <c r="AN735" s="75">
        <f>IF(Observaciones!$F734&gt;0.05*Constantes!$F$18,((Observaciones!$F734-0.05*Constantes!$F$18)^2)/(Observaciones!$F734+0.95*Constantes!$F$18),0)</f>
        <v>0</v>
      </c>
      <c r="AO735" s="75">
        <f>(AN735*Escenarios!$F$9*10000)/1000</f>
        <v>0</v>
      </c>
      <c r="AP735" s="75">
        <f>(Observaciones!$F734*Constantes!$F$28)/1000</f>
        <v>4.0999999999999996</v>
      </c>
      <c r="AQ735" s="75">
        <f>(AL735*Constantes!$F$28)/1000</f>
        <v>2.5032860570215956</v>
      </c>
      <c r="AR735" s="75">
        <f t="shared" si="128"/>
        <v>1.5967139429784041</v>
      </c>
      <c r="AS735" s="75">
        <f>IF(AR735&gt;Constantes!$F$29,1000*((AR735-Constantes!$F$29)/(Escenarios!$F$9*10000)),0)</f>
        <v>0</v>
      </c>
      <c r="AT735" s="75">
        <f>AQ735*1000/Escenarios!$F$9/10000+AM735</f>
        <v>1.5934938520276496</v>
      </c>
      <c r="AU735" s="75">
        <f>MAX(0,AV734+Observaciones!$F734-AS735-Constantes!$D$13)</f>
        <v>1.6140677386505331</v>
      </c>
      <c r="AV735" s="75">
        <f>AV734+Observaciones!$F734-AS735-AT735-AU735-AW734</f>
        <v>72.51143826532558</v>
      </c>
      <c r="AW735" s="75">
        <f>MAX(0,(AV735-Constantes!$D$14)*(1-EXP(-Constantes!$D$22)))</f>
        <v>0.89503168191047244</v>
      </c>
      <c r="AX735" s="75">
        <f t="shared" si="129"/>
        <v>113.65997955092342</v>
      </c>
      <c r="AY735" s="75">
        <f>MAX(0,(AX735-Constantes!$D$13)*(1-EXP(-Constantes!$D$23)))</f>
        <v>0.26704398515210132</v>
      </c>
      <c r="AZ735" s="75">
        <f t="shared" si="130"/>
        <v>1.1620756670625738</v>
      </c>
      <c r="BA735" s="75">
        <f>0.0526*AS735*Observaciones!$F734^1.218</f>
        <v>0</v>
      </c>
      <c r="BB735" s="75">
        <f>BA735*Constantes!$F$35</f>
        <v>0</v>
      </c>
      <c r="BC735" s="75">
        <f t="shared" si="131"/>
        <v>0</v>
      </c>
      <c r="BD735" s="15"/>
      <c r="BE735" s="74">
        <v>729</v>
      </c>
      <c r="BF735" s="75">
        <f>0.0526*Observaciones!$F734^2.218</f>
        <v>1.2026529983397987</v>
      </c>
      <c r="BG735" s="75">
        <f>IF(Observaciones!$F734&gt;0.05*$BK$7,((Observaciones!$F734-0.05*$BK$7)^2)/(Observaciones!$F734+0.95*$BK$7),0)</f>
        <v>0.15155665486705905</v>
      </c>
      <c r="BH735" s="75">
        <f>0.0526*BG735*Observaciones!$F734^1.218</f>
        <v>4.4456113510785045E-2</v>
      </c>
      <c r="BI735" s="28"/>
      <c r="BJ735" s="28"/>
      <c r="BK735" s="103"/>
      <c r="BL735" s="38"/>
    </row>
    <row r="736" spans="2:64" s="2" customFormat="1">
      <c r="B736" s="37"/>
      <c r="C736" s="74">
        <v>730</v>
      </c>
      <c r="D736" s="140">
        <f>ETo!$I735*((1-Constantes!$D$19)*ETo!$K735+ETo!$L735)</f>
        <v>2.4567026110528953</v>
      </c>
      <c r="E736" s="75">
        <f>MIN(D736*Constantes!$D$17,0.8*(H735+Observaciones!$F735-F736-G736-Constantes!$D$14))</f>
        <v>1.5589272497411599</v>
      </c>
      <c r="F736" s="75">
        <f>IF(Observaciones!$F735&gt;0.05*Constantes!$D$18,((Observaciones!$F735-0.05*Constantes!$D$18)^2)/(Observaciones!$F735+0.95*Constantes!$D$18),0)</f>
        <v>0</v>
      </c>
      <c r="G736" s="75">
        <f>MAX(0,H735+Observaciones!$F735-F736-Constantes!$D$13)</f>
        <v>0</v>
      </c>
      <c r="H736" s="75">
        <f>H735+Observaciones!$F735-F736-E736-G736-I735</f>
        <v>72.526594495574415</v>
      </c>
      <c r="I736" s="75">
        <f>MAX(0,(H736-Constantes!$D$14)*(1-EXP(-Constantes!$D$22)))</f>
        <v>0.89524034221107485</v>
      </c>
      <c r="J736" s="75">
        <f t="shared" si="121"/>
        <v>106.11922318103842</v>
      </c>
      <c r="K736" s="75">
        <f>MAX(0,(J736-Constantes!$D$13)*(1-EXP(-Constantes!$D$23)))</f>
        <v>0.21495617611892026</v>
      </c>
      <c r="L736" s="75">
        <f t="shared" si="122"/>
        <v>1.1101965183299951</v>
      </c>
      <c r="M736" s="75">
        <f>0.0526*F736*Observaciones!$F735^1.218</f>
        <v>0</v>
      </c>
      <c r="N736" s="75">
        <f>M736*Constantes!$D$35</f>
        <v>0</v>
      </c>
      <c r="O736" s="75">
        <f t="shared" si="123"/>
        <v>0</v>
      </c>
      <c r="P736" s="15"/>
      <c r="Q736" s="74">
        <v>730</v>
      </c>
      <c r="R736" s="140">
        <f>ETo!$I735*((1-Constantes!$E$19)*ETo!$K735+ETo!$L735)</f>
        <v>2.4567026110528953</v>
      </c>
      <c r="S736" s="75">
        <f>MIN(R736*Constantes!$E$17,0.8*(AB735+Observaciones!$F735-Y736-AA736-Constantes!$D$14))</f>
        <v>1.5589272497411599</v>
      </c>
      <c r="T736" s="75">
        <f>IF(Observaciones!$F735&gt;0.05*Constantes!$E$18,((Observaciones!$F735-0.05*Constantes!$E$18)^2)/(Observaciones!$F735+0.95*Constantes!$E$18),0)</f>
        <v>0</v>
      </c>
      <c r="U736" s="75">
        <f>(T736*Escenarios!$E$9*10000)/1000</f>
        <v>0</v>
      </c>
      <c r="V736" s="75">
        <f>(Observaciones!$F735*Constantes!$E$28)/1000</f>
        <v>10</v>
      </c>
      <c r="W736" s="75">
        <f>(R736*Constantes!$E$28)/1000</f>
        <v>9.8268104442115813</v>
      </c>
      <c r="X736" s="75">
        <f t="shared" si="124"/>
        <v>0.17318955578841866</v>
      </c>
      <c r="Y736" s="75">
        <f>IF(X736&gt;Constantes!$E$29,1000*((X736-Constantes!$E$29)/(Escenarios!$E$9*10000)),0)</f>
        <v>0</v>
      </c>
      <c r="Z736" s="75">
        <f>W736*1000/Escenarios!$E$9/10000+S736</f>
        <v>1.5785808706295832</v>
      </c>
      <c r="AA736" s="75">
        <f>MAX(0,AB735+Observaciones!$F735-Y736-Constantes!$D$13)</f>
        <v>0</v>
      </c>
      <c r="AB736" s="75">
        <f>AB735+Observaciones!$F735-Y736-Z736-AA736-AC735</f>
        <v>72.487002990932922</v>
      </c>
      <c r="AC736" s="75">
        <f>MAX(0,(AB736-Constantes!$D$14)*(1-EXP(-Constantes!$D$22)))</f>
        <v>0.89469527426712292</v>
      </c>
      <c r="AD736" s="75">
        <f t="shared" si="125"/>
        <v>111.56302742108556</v>
      </c>
      <c r="AE736" s="75">
        <f>MAX(0,(AD736-Constantes!$D$13)*(1-EXP(-Constantes!$D$23)))</f>
        <v>0.25255927874692907</v>
      </c>
      <c r="AF736" s="75">
        <f t="shared" si="126"/>
        <v>1.1472545530140521</v>
      </c>
      <c r="AG736" s="75">
        <f>0.0526*Y736*Observaciones!$F735^1.218</f>
        <v>0</v>
      </c>
      <c r="AH736" s="75">
        <f>AG736*Constantes!$E$35</f>
        <v>0</v>
      </c>
      <c r="AI736" s="75">
        <f t="shared" si="127"/>
        <v>0</v>
      </c>
      <c r="AJ736" s="15"/>
      <c r="AK736" s="74">
        <v>730</v>
      </c>
      <c r="AL736" s="140">
        <f>ETo!$I735*((1-Constantes!$F$19)*ETo!$K735+ETo!$L735)</f>
        <v>2.4009013400357766</v>
      </c>
      <c r="AM736" s="75">
        <f>MIN(AL736*Constantes!$F$17,0.8*(AV735+Observaciones!$F735-AS736-AU736-Constantes!$D$14))</f>
        <v>1.5235179488484094</v>
      </c>
      <c r="AN736" s="75">
        <f>IF(Observaciones!$F735&gt;0.05*Constantes!$F$18,((Observaciones!$F735-0.05*Constantes!$F$18)^2)/(Observaciones!$F735+0.95*Constantes!$F$18),0)</f>
        <v>0</v>
      </c>
      <c r="AO736" s="75">
        <f>(AN736*Escenarios!$F$9*10000)/1000</f>
        <v>0</v>
      </c>
      <c r="AP736" s="75">
        <f>(Observaciones!$F735*Constantes!$F$28)/1000</f>
        <v>2.5</v>
      </c>
      <c r="AQ736" s="75">
        <f>(AL736*Constantes!$F$28)/1000</f>
        <v>2.4009013400357766</v>
      </c>
      <c r="AR736" s="75">
        <f t="shared" si="128"/>
        <v>9.9098659964223401E-2</v>
      </c>
      <c r="AS736" s="75">
        <f>IF(AR736&gt;Constantes!$F$29,1000*((AR736-Constantes!$F$29)/(Escenarios!$F$9*10000)),0)</f>
        <v>0</v>
      </c>
      <c r="AT736" s="75">
        <f>AQ736*1000/Escenarios!$F$9/10000+AM736</f>
        <v>1.528319751528481</v>
      </c>
      <c r="AU736" s="75">
        <f>MAX(0,AV735+Observaciones!$F735-AS736-Constantes!$D$13)</f>
        <v>1.1438265325580232E-2</v>
      </c>
      <c r="AV736" s="75">
        <f>AV735+Observaciones!$F735-AS736-AT736-AU736-AW735</f>
        <v>72.576648566561047</v>
      </c>
      <c r="AW736" s="75">
        <f>MAX(0,(AV736-Constantes!$D$14)*(1-EXP(-Constantes!$D$22)))</f>
        <v>0.89592945139765823</v>
      </c>
      <c r="AX736" s="75">
        <f t="shared" si="129"/>
        <v>113.4043738310969</v>
      </c>
      <c r="AY736" s="75">
        <f>MAX(0,(AX736-Constantes!$D$13)*(1-EXP(-Constantes!$D$23)))</f>
        <v>0.2652783874760799</v>
      </c>
      <c r="AZ736" s="75">
        <f t="shared" si="130"/>
        <v>1.1612078388737381</v>
      </c>
      <c r="BA736" s="75">
        <f>0.0526*AS736*Observaciones!$F735^1.218</f>
        <v>0</v>
      </c>
      <c r="BB736" s="75">
        <f>BA736*Constantes!$F$35</f>
        <v>0</v>
      </c>
      <c r="BC736" s="75">
        <f t="shared" si="131"/>
        <v>0</v>
      </c>
      <c r="BD736" s="15"/>
      <c r="BE736" s="74">
        <v>730</v>
      </c>
      <c r="BF736" s="75">
        <f>0.0526*Observaciones!$F735^2.218</f>
        <v>0.40143633905347276</v>
      </c>
      <c r="BG736" s="75">
        <f>IF(Observaciones!$F735&gt;0.05*$BK$7,((Observaciones!$F735-0.05*$BK$7)^2)/(Observaciones!$F735+0.95*$BK$7),0)</f>
        <v>1.6667444764761515E-2</v>
      </c>
      <c r="BH736" s="75">
        <f>0.0526*BG736*Observaciones!$F735^1.218</f>
        <v>2.6763672030967324E-3</v>
      </c>
      <c r="BI736" s="28"/>
      <c r="BJ736" s="28"/>
      <c r="BK736" s="103"/>
      <c r="BL736" s="38"/>
    </row>
    <row r="737" spans="2:64" s="2" customFormat="1" ht="14.5" thickBot="1">
      <c r="B737" s="39"/>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105"/>
      <c r="BG737" s="105"/>
      <c r="BH737" s="105"/>
      <c r="BI737" s="40"/>
      <c r="BJ737" s="40"/>
      <c r="BK737" s="105"/>
      <c r="BL737" s="41"/>
    </row>
    <row r="738" spans="2:64" s="2" customFormat="1">
      <c r="H738" s="66"/>
      <c r="AB738" s="66"/>
      <c r="BF738" s="101"/>
      <c r="BG738" s="101"/>
      <c r="BH738" s="101"/>
      <c r="BK738" s="101"/>
    </row>
    <row r="739" spans="2:64" s="2" customFormat="1">
      <c r="H739" s="66"/>
      <c r="AB739" s="66"/>
      <c r="BF739" s="101"/>
      <c r="BG739" s="101"/>
      <c r="BH739" s="101"/>
      <c r="BK739" s="101"/>
    </row>
    <row r="740" spans="2:64" s="2" customFormat="1">
      <c r="H740" s="66"/>
      <c r="AB740" s="66"/>
      <c r="BF740" s="101"/>
      <c r="BG740" s="101"/>
      <c r="BH740" s="101"/>
      <c r="BK740" s="101"/>
    </row>
    <row r="741" spans="2:64" s="2" customFormat="1">
      <c r="H741" s="66"/>
      <c r="AB741" s="66"/>
      <c r="BF741" s="101"/>
      <c r="BG741" s="101"/>
      <c r="BH741" s="101"/>
      <c r="BK741" s="101"/>
    </row>
    <row r="742" spans="2:64" s="2" customFormat="1">
      <c r="H742" s="66"/>
      <c r="AB742" s="66"/>
      <c r="BF742" s="101"/>
      <c r="BG742" s="101"/>
      <c r="BH742" s="101"/>
      <c r="BK742" s="101"/>
    </row>
    <row r="743" spans="2:64" s="2" customFormat="1">
      <c r="H743" s="66"/>
      <c r="AB743" s="66"/>
      <c r="BF743" s="101"/>
      <c r="BG743" s="101"/>
      <c r="BH743" s="101"/>
      <c r="BK743" s="101"/>
    </row>
    <row r="744" spans="2:64" s="2" customFormat="1">
      <c r="H744" s="66"/>
      <c r="AB744" s="66"/>
      <c r="BF744" s="101"/>
      <c r="BG744" s="101"/>
      <c r="BH744" s="101"/>
      <c r="BK744" s="101"/>
    </row>
    <row r="745" spans="2:64" s="2" customFormat="1">
      <c r="H745" s="66"/>
      <c r="AB745" s="66"/>
      <c r="BF745" s="101"/>
      <c r="BG745" s="101"/>
      <c r="BH745" s="101"/>
      <c r="BK745" s="101"/>
    </row>
    <row r="746" spans="2:64" s="2" customFormat="1">
      <c r="H746" s="66"/>
      <c r="AB746" s="66"/>
      <c r="BF746" s="101"/>
      <c r="BG746" s="101"/>
      <c r="BH746" s="101"/>
      <c r="BK746" s="101"/>
    </row>
    <row r="747" spans="2:64" s="2" customFormat="1">
      <c r="H747" s="66"/>
      <c r="AB747" s="66"/>
      <c r="BF747" s="101"/>
      <c r="BG747" s="101"/>
      <c r="BH747" s="101"/>
      <c r="BK747" s="101"/>
    </row>
    <row r="748" spans="2:64" s="2" customFormat="1">
      <c r="H748" s="66"/>
      <c r="AB748" s="66"/>
      <c r="BF748" s="101"/>
      <c r="BG748" s="101"/>
      <c r="BH748" s="101"/>
      <c r="BK748" s="101"/>
    </row>
    <row r="749" spans="2:64" s="2" customFormat="1">
      <c r="H749" s="66"/>
      <c r="AB749" s="66"/>
      <c r="BF749" s="101"/>
      <c r="BG749" s="101"/>
      <c r="BH749" s="101"/>
      <c r="BK749" s="101"/>
    </row>
    <row r="750" spans="2:64" s="2" customFormat="1">
      <c r="H750" s="66"/>
      <c r="AB750" s="66"/>
      <c r="BF750" s="101"/>
      <c r="BG750" s="101"/>
      <c r="BH750" s="101"/>
      <c r="BK750" s="101"/>
    </row>
    <row r="751" spans="2:64" s="2" customFormat="1">
      <c r="H751" s="66"/>
      <c r="AB751" s="66"/>
      <c r="BF751" s="101"/>
      <c r="BG751" s="101"/>
      <c r="BH751" s="101"/>
      <c r="BK751" s="101"/>
    </row>
    <row r="752" spans="2:64" s="2" customFormat="1">
      <c r="H752" s="66"/>
      <c r="AB752" s="66"/>
      <c r="BF752" s="101"/>
      <c r="BG752" s="101"/>
      <c r="BH752" s="101"/>
      <c r="BK752" s="101"/>
    </row>
    <row r="753" spans="8:63" s="2" customFormat="1">
      <c r="H753" s="66"/>
      <c r="AB753" s="66"/>
      <c r="BF753" s="101"/>
      <c r="BG753" s="101"/>
      <c r="BH753" s="101"/>
      <c r="BK753" s="101"/>
    </row>
    <row r="754" spans="8:63" s="2" customFormat="1">
      <c r="H754" s="66"/>
      <c r="AB754" s="66"/>
      <c r="BF754" s="101"/>
      <c r="BG754" s="101"/>
      <c r="BH754" s="101"/>
      <c r="BK754" s="101"/>
    </row>
    <row r="755" spans="8:63" s="2" customFormat="1">
      <c r="H755" s="66"/>
      <c r="AB755" s="66"/>
      <c r="BF755" s="101"/>
      <c r="BG755" s="101"/>
      <c r="BH755" s="101"/>
      <c r="BK755" s="101"/>
    </row>
    <row r="756" spans="8:63" s="2" customFormat="1">
      <c r="H756" s="66"/>
      <c r="AB756" s="66"/>
      <c r="BF756" s="101"/>
      <c r="BG756" s="101"/>
      <c r="BH756" s="101"/>
      <c r="BK756" s="101"/>
    </row>
    <row r="757" spans="8:63" s="2" customFormat="1">
      <c r="H757" s="66"/>
      <c r="AB757" s="66"/>
      <c r="BF757" s="101"/>
      <c r="BG757" s="101"/>
      <c r="BH757" s="101"/>
      <c r="BK757" s="101"/>
    </row>
    <row r="758" spans="8:63" s="2" customFormat="1">
      <c r="H758" s="66"/>
      <c r="AB758" s="66"/>
      <c r="BF758" s="101"/>
      <c r="BG758" s="101"/>
      <c r="BH758" s="101"/>
      <c r="BK758" s="101"/>
    </row>
    <row r="759" spans="8:63" s="2" customFormat="1">
      <c r="H759" s="66"/>
      <c r="AB759" s="66"/>
      <c r="BF759" s="101"/>
      <c r="BG759" s="101"/>
      <c r="BH759" s="101"/>
      <c r="BK759" s="101"/>
    </row>
    <row r="760" spans="8:63" s="2" customFormat="1">
      <c r="H760" s="66"/>
      <c r="AB760" s="66"/>
      <c r="BF760" s="101"/>
      <c r="BG760" s="101"/>
      <c r="BH760" s="101"/>
      <c r="BK760" s="101"/>
    </row>
    <row r="761" spans="8:63" s="2" customFormat="1">
      <c r="H761" s="66"/>
      <c r="AB761" s="66"/>
      <c r="BF761" s="101"/>
      <c r="BG761" s="101"/>
      <c r="BH761" s="101"/>
      <c r="BK761" s="101"/>
    </row>
    <row r="762" spans="8:63" s="2" customFormat="1">
      <c r="H762" s="66"/>
      <c r="AB762" s="66"/>
      <c r="BF762" s="101"/>
      <c r="BG762" s="101"/>
      <c r="BH762" s="101"/>
      <c r="BK762" s="101"/>
    </row>
    <row r="763" spans="8:63" s="2" customFormat="1">
      <c r="H763" s="66"/>
      <c r="AB763" s="66"/>
      <c r="BF763" s="101"/>
      <c r="BG763" s="101"/>
      <c r="BH763" s="101"/>
      <c r="BK763" s="101"/>
    </row>
    <row r="764" spans="8:63" s="2" customFormat="1">
      <c r="H764" s="66"/>
      <c r="AB764" s="66"/>
      <c r="BF764" s="101"/>
      <c r="BG764" s="101"/>
      <c r="BH764" s="101"/>
      <c r="BK764" s="101"/>
    </row>
    <row r="765" spans="8:63" s="2" customFormat="1">
      <c r="H765" s="66"/>
      <c r="AB765" s="66"/>
      <c r="BF765" s="101"/>
      <c r="BG765" s="101"/>
      <c r="BH765" s="101"/>
      <c r="BK765" s="101"/>
    </row>
    <row r="766" spans="8:63" s="2" customFormat="1">
      <c r="H766" s="66"/>
      <c r="AB766" s="66"/>
      <c r="BF766" s="101"/>
      <c r="BG766" s="101"/>
      <c r="BH766" s="101"/>
      <c r="BK766" s="101"/>
    </row>
    <row r="767" spans="8:63" s="2" customFormat="1">
      <c r="H767" s="66"/>
      <c r="AB767" s="66"/>
      <c r="BF767" s="101"/>
      <c r="BG767" s="101"/>
      <c r="BH767" s="101"/>
      <c r="BK767" s="101"/>
    </row>
    <row r="768" spans="8:63" s="2" customFormat="1">
      <c r="H768" s="66"/>
      <c r="AB768" s="66"/>
      <c r="BF768" s="101"/>
      <c r="BG768" s="101"/>
      <c r="BH768" s="101"/>
      <c r="BK768" s="101"/>
    </row>
    <row r="769" spans="8:63" s="2" customFormat="1">
      <c r="H769" s="66"/>
      <c r="AB769" s="66"/>
      <c r="BF769" s="101"/>
      <c r="BG769" s="101"/>
      <c r="BH769" s="101"/>
      <c r="BK769" s="101"/>
    </row>
    <row r="770" spans="8:63" s="2" customFormat="1">
      <c r="H770" s="66"/>
      <c r="AB770" s="66"/>
      <c r="BF770" s="101"/>
      <c r="BG770" s="101"/>
      <c r="BH770" s="101"/>
      <c r="BK770" s="101"/>
    </row>
    <row r="771" spans="8:63" s="2" customFormat="1">
      <c r="H771" s="66"/>
      <c r="AB771" s="66"/>
      <c r="BF771" s="101"/>
      <c r="BG771" s="101"/>
      <c r="BH771" s="101"/>
      <c r="BK771" s="101"/>
    </row>
    <row r="772" spans="8:63" s="2" customFormat="1">
      <c r="H772" s="66"/>
      <c r="AB772" s="66"/>
      <c r="BF772" s="101"/>
      <c r="BG772" s="101"/>
      <c r="BH772" s="101"/>
      <c r="BK772" s="101"/>
    </row>
    <row r="773" spans="8:63" s="2" customFormat="1">
      <c r="H773" s="66"/>
      <c r="AB773" s="66"/>
      <c r="BF773" s="101"/>
      <c r="BG773" s="101"/>
      <c r="BH773" s="101"/>
      <c r="BK773" s="101"/>
    </row>
    <row r="774" spans="8:63" s="2" customFormat="1">
      <c r="H774" s="66"/>
      <c r="AB774" s="66"/>
      <c r="BF774" s="101"/>
      <c r="BG774" s="101"/>
      <c r="BH774" s="101"/>
      <c r="BK774" s="101"/>
    </row>
    <row r="775" spans="8:63" s="2" customFormat="1">
      <c r="H775" s="66"/>
      <c r="AB775" s="66"/>
      <c r="BF775" s="101"/>
      <c r="BG775" s="101"/>
      <c r="BH775" s="101"/>
      <c r="BK775" s="101"/>
    </row>
    <row r="776" spans="8:63" s="2" customFormat="1">
      <c r="H776" s="66"/>
      <c r="AB776" s="66"/>
      <c r="BF776" s="101"/>
      <c r="BG776" s="101"/>
      <c r="BH776" s="101"/>
      <c r="BK776" s="101"/>
    </row>
    <row r="777" spans="8:63" s="2" customFormat="1">
      <c r="H777" s="66"/>
      <c r="AB777" s="66"/>
      <c r="BF777" s="101"/>
      <c r="BG777" s="101"/>
      <c r="BH777" s="101"/>
      <c r="BK777" s="101"/>
    </row>
    <row r="778" spans="8:63" s="2" customFormat="1">
      <c r="H778" s="66"/>
      <c r="AB778" s="66"/>
      <c r="BF778" s="101"/>
      <c r="BG778" s="101"/>
      <c r="BH778" s="101"/>
      <c r="BK778" s="101"/>
    </row>
    <row r="779" spans="8:63" s="2" customFormat="1">
      <c r="H779" s="66"/>
      <c r="AB779" s="66"/>
      <c r="BF779" s="101"/>
      <c r="BG779" s="101"/>
      <c r="BH779" s="101"/>
      <c r="BK779" s="101"/>
    </row>
    <row r="780" spans="8:63" s="2" customFormat="1">
      <c r="H780" s="66"/>
      <c r="AB780" s="66"/>
      <c r="BF780" s="101"/>
      <c r="BG780" s="101"/>
      <c r="BH780" s="101"/>
      <c r="BK780" s="101"/>
    </row>
    <row r="781" spans="8:63" s="2" customFormat="1">
      <c r="H781" s="66"/>
      <c r="AB781" s="66"/>
      <c r="BF781" s="101"/>
      <c r="BG781" s="101"/>
      <c r="BH781" s="101"/>
      <c r="BK781" s="101"/>
    </row>
    <row r="782" spans="8:63" s="2" customFormat="1">
      <c r="H782" s="66"/>
      <c r="AB782" s="66"/>
      <c r="BF782" s="101"/>
      <c r="BG782" s="101"/>
      <c r="BH782" s="101"/>
      <c r="BK782" s="101"/>
    </row>
    <row r="783" spans="8:63" s="2" customFormat="1">
      <c r="H783" s="66"/>
      <c r="AB783" s="66"/>
      <c r="BF783" s="101"/>
      <c r="BG783" s="101"/>
      <c r="BH783" s="101"/>
      <c r="BK783" s="101"/>
    </row>
    <row r="784" spans="8:63" s="2" customFormat="1">
      <c r="H784" s="66"/>
      <c r="AB784" s="66"/>
      <c r="BF784" s="101"/>
      <c r="BG784" s="101"/>
      <c r="BH784" s="101"/>
      <c r="BK784" s="101"/>
    </row>
    <row r="785" spans="8:63" s="2" customFormat="1">
      <c r="H785" s="66"/>
      <c r="AB785" s="66"/>
      <c r="BF785" s="101"/>
      <c r="BG785" s="101"/>
      <c r="BH785" s="101"/>
      <c r="BK785" s="101"/>
    </row>
    <row r="786" spans="8:63" s="2" customFormat="1">
      <c r="H786" s="66"/>
      <c r="AB786" s="66"/>
      <c r="BF786" s="101"/>
      <c r="BG786" s="101"/>
      <c r="BH786" s="101"/>
      <c r="BK786" s="101"/>
    </row>
    <row r="787" spans="8:63" s="2" customFormat="1">
      <c r="H787" s="66"/>
      <c r="AB787" s="66"/>
      <c r="BF787" s="101"/>
      <c r="BG787" s="101"/>
      <c r="BH787" s="101"/>
      <c r="BK787" s="101"/>
    </row>
    <row r="788" spans="8:63" s="2" customFormat="1">
      <c r="H788" s="66"/>
      <c r="AB788" s="66"/>
      <c r="BF788" s="101"/>
      <c r="BG788" s="101"/>
      <c r="BH788" s="101"/>
      <c r="BK788" s="101"/>
    </row>
    <row r="789" spans="8:63" s="2" customFormat="1">
      <c r="H789" s="66"/>
      <c r="AB789" s="66"/>
      <c r="BF789" s="101"/>
      <c r="BG789" s="101"/>
      <c r="BH789" s="101"/>
      <c r="BK789" s="101"/>
    </row>
    <row r="790" spans="8:63" s="2" customFormat="1">
      <c r="H790" s="66"/>
      <c r="AB790" s="66"/>
      <c r="BF790" s="101"/>
      <c r="BG790" s="101"/>
      <c r="BH790" s="101"/>
      <c r="BK790" s="101"/>
    </row>
    <row r="791" spans="8:63" s="2" customFormat="1">
      <c r="H791" s="66"/>
      <c r="AB791" s="66"/>
      <c r="BF791" s="101"/>
      <c r="BG791" s="101"/>
      <c r="BH791" s="101"/>
      <c r="BK791" s="101"/>
    </row>
    <row r="792" spans="8:63" s="2" customFormat="1">
      <c r="H792" s="66"/>
      <c r="AB792" s="66"/>
      <c r="BF792" s="101"/>
      <c r="BG792" s="101"/>
      <c r="BH792" s="101"/>
      <c r="BK792" s="101"/>
    </row>
    <row r="793" spans="8:63" s="2" customFormat="1">
      <c r="H793" s="66"/>
      <c r="AB793" s="66"/>
      <c r="BF793" s="101"/>
      <c r="BG793" s="101"/>
      <c r="BH793" s="101"/>
      <c r="BK793" s="101"/>
    </row>
    <row r="794" spans="8:63" s="2" customFormat="1">
      <c r="H794" s="66"/>
      <c r="AB794" s="66"/>
      <c r="BF794" s="101"/>
      <c r="BG794" s="101"/>
      <c r="BH794" s="101"/>
      <c r="BK794" s="101"/>
    </row>
    <row r="795" spans="8:63" s="2" customFormat="1">
      <c r="H795" s="66"/>
      <c r="AB795" s="66"/>
      <c r="BF795" s="101"/>
      <c r="BG795" s="101"/>
      <c r="BH795" s="101"/>
      <c r="BK795" s="101"/>
    </row>
    <row r="796" spans="8:63" s="2" customFormat="1">
      <c r="H796" s="66"/>
      <c r="AB796" s="66"/>
      <c r="BF796" s="101"/>
      <c r="BG796" s="101"/>
      <c r="BH796" s="101"/>
      <c r="BK796" s="101"/>
    </row>
    <row r="797" spans="8:63" s="2" customFormat="1">
      <c r="H797" s="66"/>
      <c r="AB797" s="66"/>
      <c r="BF797" s="101"/>
      <c r="BG797" s="101"/>
      <c r="BH797" s="101"/>
      <c r="BK797" s="101"/>
    </row>
    <row r="798" spans="8:63" s="2" customFormat="1">
      <c r="H798" s="66"/>
      <c r="AB798" s="66"/>
      <c r="BF798" s="101"/>
      <c r="BG798" s="101"/>
      <c r="BH798" s="101"/>
      <c r="BK798" s="101"/>
    </row>
    <row r="799" spans="8:63" s="2" customFormat="1">
      <c r="H799" s="66"/>
      <c r="AB799" s="66"/>
      <c r="BF799" s="101"/>
      <c r="BG799" s="101"/>
      <c r="BH799" s="101"/>
      <c r="BK799" s="101"/>
    </row>
    <row r="800" spans="8:63" s="2" customFormat="1">
      <c r="H800" s="66"/>
      <c r="AB800" s="66"/>
      <c r="BF800" s="101"/>
      <c r="BG800" s="101"/>
      <c r="BH800" s="101"/>
      <c r="BK800" s="101"/>
    </row>
    <row r="801" spans="8:63" s="2" customFormat="1">
      <c r="H801" s="66"/>
      <c r="AB801" s="66"/>
      <c r="BF801" s="101"/>
      <c r="BG801" s="101"/>
      <c r="BH801" s="101"/>
      <c r="BK801" s="101"/>
    </row>
    <row r="802" spans="8:63" s="2" customFormat="1">
      <c r="H802" s="66"/>
      <c r="AB802" s="66"/>
      <c r="BF802" s="101"/>
      <c r="BG802" s="101"/>
      <c r="BH802" s="101"/>
      <c r="BK802" s="101"/>
    </row>
    <row r="803" spans="8:63" s="2" customFormat="1">
      <c r="H803" s="66"/>
      <c r="AB803" s="66"/>
      <c r="BF803" s="101"/>
      <c r="BG803" s="101"/>
      <c r="BH803" s="101"/>
      <c r="BK803" s="101"/>
    </row>
    <row r="804" spans="8:63" s="2" customFormat="1">
      <c r="H804" s="66"/>
      <c r="AB804" s="66"/>
      <c r="BF804" s="101"/>
      <c r="BG804" s="101"/>
      <c r="BH804" s="101"/>
      <c r="BK804" s="101"/>
    </row>
    <row r="805" spans="8:63" s="2" customFormat="1">
      <c r="H805" s="66"/>
      <c r="AB805" s="66"/>
      <c r="BF805" s="101"/>
      <c r="BG805" s="101"/>
      <c r="BH805" s="101"/>
      <c r="BK805" s="101"/>
    </row>
    <row r="806" spans="8:63" s="2" customFormat="1">
      <c r="H806" s="66"/>
      <c r="AB806" s="66"/>
      <c r="BF806" s="101"/>
      <c r="BG806" s="101"/>
      <c r="BH806" s="101"/>
      <c r="BK806" s="101"/>
    </row>
    <row r="807" spans="8:63" s="2" customFormat="1">
      <c r="H807" s="66"/>
      <c r="AB807" s="66"/>
      <c r="BF807" s="101"/>
      <c r="BG807" s="101"/>
      <c r="BH807" s="101"/>
      <c r="BK807" s="101"/>
    </row>
    <row r="808" spans="8:63" s="2" customFormat="1">
      <c r="H808" s="66"/>
      <c r="AB808" s="66"/>
      <c r="BF808" s="101"/>
      <c r="BG808" s="101"/>
      <c r="BH808" s="101"/>
      <c r="BK808" s="101"/>
    </row>
    <row r="809" spans="8:63" s="2" customFormat="1">
      <c r="H809" s="66"/>
      <c r="AB809" s="66"/>
      <c r="BF809" s="101"/>
      <c r="BG809" s="101"/>
      <c r="BH809" s="101"/>
      <c r="BK809" s="101"/>
    </row>
    <row r="810" spans="8:63" s="2" customFormat="1">
      <c r="H810" s="66"/>
      <c r="AB810" s="66"/>
      <c r="BF810" s="101"/>
      <c r="BG810" s="101"/>
      <c r="BH810" s="101"/>
      <c r="BK810" s="101"/>
    </row>
    <row r="811" spans="8:63" s="2" customFormat="1">
      <c r="H811" s="66"/>
      <c r="AB811" s="66"/>
      <c r="BF811" s="101"/>
      <c r="BG811" s="101"/>
      <c r="BH811" s="101"/>
      <c r="BK811" s="101"/>
    </row>
    <row r="812" spans="8:63" s="2" customFormat="1">
      <c r="H812" s="66"/>
      <c r="AB812" s="66"/>
      <c r="BF812" s="101"/>
      <c r="BG812" s="101"/>
      <c r="BH812" s="101"/>
      <c r="BK812" s="101"/>
    </row>
    <row r="813" spans="8:63" s="2" customFormat="1">
      <c r="H813" s="66"/>
      <c r="AB813" s="66"/>
      <c r="BF813" s="101"/>
      <c r="BG813" s="101"/>
      <c r="BH813" s="101"/>
      <c r="BK813" s="101"/>
    </row>
    <row r="814" spans="8:63" s="2" customFormat="1">
      <c r="H814" s="66"/>
      <c r="AB814" s="66"/>
      <c r="BF814" s="101"/>
      <c r="BG814" s="101"/>
      <c r="BH814" s="101"/>
      <c r="BK814" s="101"/>
    </row>
    <row r="815" spans="8:63" s="2" customFormat="1">
      <c r="H815" s="66"/>
      <c r="AB815" s="66"/>
      <c r="BF815" s="101"/>
      <c r="BG815" s="101"/>
      <c r="BH815" s="101"/>
      <c r="BK815" s="101"/>
    </row>
    <row r="816" spans="8:63" s="2" customFormat="1">
      <c r="H816" s="66"/>
      <c r="AB816" s="66"/>
      <c r="BF816" s="101"/>
      <c r="BG816" s="101"/>
      <c r="BH816" s="101"/>
      <c r="BK816" s="101"/>
    </row>
    <row r="817" spans="8:63" s="2" customFormat="1">
      <c r="H817" s="66"/>
      <c r="AB817" s="66"/>
      <c r="BF817" s="101"/>
      <c r="BG817" s="101"/>
      <c r="BH817" s="101"/>
      <c r="BK817" s="101"/>
    </row>
    <row r="818" spans="8:63" s="2" customFormat="1">
      <c r="H818" s="66"/>
      <c r="AB818" s="66"/>
      <c r="BF818" s="101"/>
      <c r="BG818" s="101"/>
      <c r="BH818" s="101"/>
      <c r="BK818" s="101"/>
    </row>
    <row r="819" spans="8:63" s="2" customFormat="1">
      <c r="H819" s="66"/>
      <c r="AB819" s="66"/>
      <c r="BF819" s="101"/>
      <c r="BG819" s="101"/>
      <c r="BH819" s="101"/>
      <c r="BK819" s="101"/>
    </row>
    <row r="820" spans="8:63" s="2" customFormat="1">
      <c r="H820" s="66"/>
      <c r="AB820" s="66"/>
      <c r="BF820" s="101"/>
      <c r="BG820" s="101"/>
      <c r="BH820" s="101"/>
      <c r="BK820" s="101"/>
    </row>
    <row r="821" spans="8:63" s="2" customFormat="1">
      <c r="H821" s="66"/>
      <c r="AB821" s="66"/>
      <c r="BF821" s="101"/>
      <c r="BG821" s="101"/>
      <c r="BH821" s="101"/>
      <c r="BK821" s="101"/>
    </row>
    <row r="822" spans="8:63" s="2" customFormat="1">
      <c r="H822" s="66"/>
      <c r="AB822" s="66"/>
      <c r="BF822" s="101"/>
      <c r="BG822" s="101"/>
      <c r="BH822" s="101"/>
      <c r="BK822" s="101"/>
    </row>
    <row r="823" spans="8:63" s="2" customFormat="1">
      <c r="H823" s="66"/>
      <c r="AB823" s="66"/>
      <c r="BF823" s="101"/>
      <c r="BG823" s="101"/>
      <c r="BH823" s="101"/>
      <c r="BK823" s="101"/>
    </row>
    <row r="824" spans="8:63" s="2" customFormat="1">
      <c r="H824" s="66"/>
      <c r="AB824" s="66"/>
      <c r="BF824" s="101"/>
      <c r="BG824" s="101"/>
      <c r="BH824" s="101"/>
      <c r="BK824" s="101"/>
    </row>
    <row r="825" spans="8:63" s="2" customFormat="1">
      <c r="H825" s="66"/>
      <c r="AB825" s="66"/>
      <c r="BF825" s="101"/>
      <c r="BG825" s="101"/>
      <c r="BH825" s="101"/>
      <c r="BK825" s="101"/>
    </row>
    <row r="826" spans="8:63" s="2" customFormat="1">
      <c r="H826" s="66"/>
      <c r="AB826" s="66"/>
      <c r="BF826" s="101"/>
      <c r="BG826" s="101"/>
      <c r="BH826" s="101"/>
      <c r="BK826" s="101"/>
    </row>
    <row r="827" spans="8:63" s="2" customFormat="1">
      <c r="H827" s="66"/>
      <c r="AB827" s="66"/>
      <c r="BF827" s="101"/>
      <c r="BG827" s="101"/>
      <c r="BH827" s="101"/>
      <c r="BK827" s="101"/>
    </row>
    <row r="828" spans="8:63" s="2" customFormat="1">
      <c r="H828" s="66"/>
      <c r="AB828" s="66"/>
      <c r="BF828" s="101"/>
      <c r="BG828" s="101"/>
      <c r="BH828" s="101"/>
      <c r="BK828" s="101"/>
    </row>
    <row r="829" spans="8:63" s="2" customFormat="1">
      <c r="H829" s="66"/>
      <c r="AB829" s="66"/>
      <c r="BF829" s="101"/>
      <c r="BG829" s="101"/>
      <c r="BH829" s="101"/>
      <c r="BK829" s="101"/>
    </row>
    <row r="830" spans="8:63" s="2" customFormat="1">
      <c r="H830" s="66"/>
      <c r="AB830" s="66"/>
      <c r="BF830" s="101"/>
      <c r="BG830" s="101"/>
      <c r="BH830" s="101"/>
      <c r="BK830" s="101"/>
    </row>
    <row r="831" spans="8:63" s="2" customFormat="1">
      <c r="H831" s="66"/>
      <c r="AB831" s="66"/>
      <c r="BF831" s="101"/>
      <c r="BG831" s="101"/>
      <c r="BH831" s="101"/>
      <c r="BK831" s="101"/>
    </row>
    <row r="832" spans="8:63" s="2" customFormat="1">
      <c r="H832" s="66"/>
      <c r="AB832" s="66"/>
      <c r="BF832" s="101"/>
      <c r="BG832" s="101"/>
      <c r="BH832" s="101"/>
      <c r="BK832" s="101"/>
    </row>
    <row r="833" spans="8:63" s="2" customFormat="1">
      <c r="H833" s="66"/>
      <c r="AB833" s="66"/>
      <c r="BF833" s="101"/>
      <c r="BG833" s="101"/>
      <c r="BH833" s="101"/>
      <c r="BK833" s="101"/>
    </row>
    <row r="834" spans="8:63" s="2" customFormat="1">
      <c r="H834" s="66"/>
      <c r="AB834" s="66"/>
      <c r="BF834" s="101"/>
      <c r="BG834" s="101"/>
      <c r="BH834" s="101"/>
      <c r="BK834" s="101"/>
    </row>
    <row r="835" spans="8:63" s="2" customFormat="1">
      <c r="H835" s="66"/>
      <c r="AB835" s="66"/>
      <c r="BF835" s="101"/>
      <c r="BG835" s="101"/>
      <c r="BH835" s="101"/>
      <c r="BK835" s="101"/>
    </row>
    <row r="836" spans="8:63" s="2" customFormat="1">
      <c r="H836" s="66"/>
      <c r="AB836" s="66"/>
      <c r="BF836" s="101"/>
      <c r="BG836" s="101"/>
      <c r="BH836" s="101"/>
      <c r="BK836" s="101"/>
    </row>
    <row r="837" spans="8:63" s="2" customFormat="1">
      <c r="H837" s="66"/>
      <c r="AB837" s="66"/>
      <c r="BF837" s="101"/>
      <c r="BG837" s="101"/>
      <c r="BH837" s="101"/>
      <c r="BK837" s="101"/>
    </row>
    <row r="838" spans="8:63" s="2" customFormat="1">
      <c r="H838" s="66"/>
      <c r="AB838" s="66"/>
      <c r="BF838" s="101"/>
      <c r="BG838" s="101"/>
      <c r="BH838" s="101"/>
      <c r="BK838" s="101"/>
    </row>
    <row r="839" spans="8:63" s="2" customFormat="1">
      <c r="H839" s="66"/>
      <c r="AB839" s="66"/>
      <c r="BF839" s="101"/>
      <c r="BG839" s="101"/>
      <c r="BH839" s="101"/>
      <c r="BK839" s="101"/>
    </row>
    <row r="840" spans="8:63" s="2" customFormat="1">
      <c r="H840" s="66"/>
      <c r="AB840" s="66"/>
      <c r="BF840" s="101"/>
      <c r="BG840" s="101"/>
      <c r="BH840" s="101"/>
      <c r="BK840" s="101"/>
    </row>
    <row r="841" spans="8:63" s="2" customFormat="1">
      <c r="H841" s="66"/>
      <c r="AB841" s="66"/>
      <c r="BF841" s="101"/>
      <c r="BG841" s="101"/>
      <c r="BH841" s="101"/>
      <c r="BK841" s="101"/>
    </row>
    <row r="842" spans="8:63" s="2" customFormat="1">
      <c r="H842" s="66"/>
      <c r="AB842" s="66"/>
      <c r="BF842" s="101"/>
      <c r="BG842" s="101"/>
      <c r="BH842" s="101"/>
      <c r="BK842" s="101"/>
    </row>
    <row r="843" spans="8:63" s="2" customFormat="1">
      <c r="H843" s="66"/>
      <c r="AB843" s="66"/>
      <c r="BF843" s="101"/>
      <c r="BG843" s="101"/>
      <c r="BH843" s="101"/>
      <c r="BK843" s="101"/>
    </row>
    <row r="844" spans="8:63" s="2" customFormat="1">
      <c r="H844" s="66"/>
      <c r="AB844" s="66"/>
      <c r="BF844" s="101"/>
      <c r="BG844" s="101"/>
      <c r="BH844" s="101"/>
      <c r="BK844" s="101"/>
    </row>
    <row r="845" spans="8:63" s="2" customFormat="1">
      <c r="H845" s="66"/>
      <c r="AB845" s="66"/>
      <c r="BF845" s="101"/>
      <c r="BG845" s="101"/>
      <c r="BH845" s="101"/>
      <c r="BK845" s="101"/>
    </row>
    <row r="846" spans="8:63" s="2" customFormat="1">
      <c r="H846" s="66"/>
      <c r="AB846" s="66"/>
      <c r="BF846" s="101"/>
      <c r="BG846" s="101"/>
      <c r="BH846" s="101"/>
      <c r="BK846" s="101"/>
    </row>
    <row r="847" spans="8:63" s="2" customFormat="1">
      <c r="H847" s="66"/>
      <c r="AB847" s="66"/>
      <c r="BF847" s="101"/>
      <c r="BG847" s="101"/>
      <c r="BH847" s="101"/>
      <c r="BK847" s="101"/>
    </row>
    <row r="848" spans="8:63" s="2" customFormat="1">
      <c r="H848" s="66"/>
      <c r="AB848" s="66"/>
      <c r="BF848" s="101"/>
      <c r="BG848" s="101"/>
      <c r="BH848" s="101"/>
      <c r="BK848" s="101"/>
    </row>
    <row r="849" spans="8:63" s="2" customFormat="1">
      <c r="H849" s="66"/>
      <c r="AB849" s="66"/>
      <c r="BF849" s="101"/>
      <c r="BG849" s="101"/>
      <c r="BH849" s="101"/>
      <c r="BK849" s="101"/>
    </row>
    <row r="850" spans="8:63" s="2" customFormat="1">
      <c r="H850" s="66"/>
      <c r="AB850" s="66"/>
      <c r="BF850" s="101"/>
      <c r="BG850" s="101"/>
      <c r="BH850" s="101"/>
      <c r="BK850" s="101"/>
    </row>
    <row r="851" spans="8:63" s="2" customFormat="1">
      <c r="H851" s="66"/>
      <c r="AB851" s="66"/>
      <c r="BF851" s="101"/>
      <c r="BG851" s="101"/>
      <c r="BH851" s="101"/>
      <c r="BK851" s="101"/>
    </row>
    <row r="852" spans="8:63" s="2" customFormat="1">
      <c r="H852" s="66"/>
      <c r="AB852" s="66"/>
      <c r="BF852" s="101"/>
      <c r="BG852" s="101"/>
      <c r="BH852" s="101"/>
      <c r="BK852" s="101"/>
    </row>
    <row r="853" spans="8:63" s="2" customFormat="1">
      <c r="H853" s="66"/>
      <c r="AB853" s="66"/>
      <c r="BF853" s="101"/>
      <c r="BG853" s="101"/>
      <c r="BH853" s="101"/>
      <c r="BK853" s="101"/>
    </row>
    <row r="854" spans="8:63" s="2" customFormat="1">
      <c r="H854" s="66"/>
      <c r="AB854" s="66"/>
      <c r="BF854" s="101"/>
      <c r="BG854" s="101"/>
      <c r="BH854" s="101"/>
      <c r="BK854" s="101"/>
    </row>
    <row r="855" spans="8:63" s="2" customFormat="1">
      <c r="H855" s="66"/>
      <c r="AB855" s="66"/>
      <c r="BF855" s="101"/>
      <c r="BG855" s="101"/>
      <c r="BH855" s="101"/>
      <c r="BK855" s="101"/>
    </row>
    <row r="856" spans="8:63" s="2" customFormat="1">
      <c r="H856" s="66"/>
      <c r="AB856" s="66"/>
      <c r="BF856" s="101"/>
      <c r="BG856" s="101"/>
      <c r="BH856" s="101"/>
      <c r="BK856" s="101"/>
    </row>
    <row r="857" spans="8:63" s="2" customFormat="1">
      <c r="H857" s="66"/>
      <c r="AB857" s="66"/>
      <c r="BF857" s="101"/>
      <c r="BG857" s="101"/>
      <c r="BH857" s="101"/>
      <c r="BK857" s="101"/>
    </row>
    <row r="858" spans="8:63" s="2" customFormat="1">
      <c r="H858" s="66"/>
      <c r="AB858" s="66"/>
      <c r="BF858" s="101"/>
      <c r="BG858" s="101"/>
      <c r="BH858" s="101"/>
      <c r="BK858" s="101"/>
    </row>
    <row r="859" spans="8:63" s="2" customFormat="1">
      <c r="H859" s="66"/>
      <c r="AB859" s="66"/>
      <c r="BF859" s="101"/>
      <c r="BG859" s="101"/>
      <c r="BH859" s="101"/>
      <c r="BK859" s="101"/>
    </row>
    <row r="860" spans="8:63" s="2" customFormat="1">
      <c r="H860" s="66"/>
      <c r="AB860" s="66"/>
      <c r="BF860" s="101"/>
      <c r="BG860" s="101"/>
      <c r="BH860" s="101"/>
      <c r="BK860" s="101"/>
    </row>
    <row r="861" spans="8:63" s="2" customFormat="1">
      <c r="H861" s="66"/>
      <c r="AB861" s="66"/>
      <c r="BF861" s="101"/>
      <c r="BG861" s="101"/>
      <c r="BH861" s="101"/>
      <c r="BK861" s="101"/>
    </row>
    <row r="862" spans="8:63" s="2" customFormat="1">
      <c r="H862" s="66"/>
      <c r="AB862" s="66"/>
      <c r="BF862" s="101"/>
      <c r="BG862" s="101"/>
      <c r="BH862" s="101"/>
      <c r="BK862" s="101"/>
    </row>
    <row r="863" spans="8:63" s="2" customFormat="1">
      <c r="H863" s="66"/>
      <c r="AB863" s="66"/>
      <c r="BF863" s="101"/>
      <c r="BG863" s="101"/>
      <c r="BH863" s="101"/>
      <c r="BK863" s="101"/>
    </row>
    <row r="864" spans="8:63" s="2" customFormat="1">
      <c r="H864" s="66"/>
      <c r="AB864" s="66"/>
      <c r="BF864" s="101"/>
      <c r="BG864" s="101"/>
      <c r="BH864" s="101"/>
      <c r="BK864" s="101"/>
    </row>
    <row r="865" spans="8:63" s="2" customFormat="1">
      <c r="H865" s="66"/>
      <c r="AB865" s="66"/>
      <c r="BF865" s="101"/>
      <c r="BG865" s="101"/>
      <c r="BH865" s="101"/>
      <c r="BK865" s="101"/>
    </row>
    <row r="866" spans="8:63" s="2" customFormat="1">
      <c r="H866" s="66"/>
      <c r="AB866" s="66"/>
      <c r="BF866" s="101"/>
      <c r="BG866" s="101"/>
      <c r="BH866" s="101"/>
      <c r="BK866" s="101"/>
    </row>
    <row r="867" spans="8:63" s="2" customFormat="1">
      <c r="H867" s="66"/>
      <c r="AB867" s="66"/>
      <c r="BF867" s="101"/>
      <c r="BG867" s="101"/>
      <c r="BH867" s="101"/>
      <c r="BK867" s="101"/>
    </row>
    <row r="868" spans="8:63" s="2" customFormat="1">
      <c r="H868" s="66"/>
      <c r="AB868" s="66"/>
      <c r="BF868" s="101"/>
      <c r="BG868" s="101"/>
      <c r="BH868" s="101"/>
      <c r="BK868" s="101"/>
    </row>
    <row r="869" spans="8:63" s="2" customFormat="1">
      <c r="H869" s="66"/>
      <c r="AB869" s="66"/>
      <c r="BF869" s="101"/>
      <c r="BG869" s="101"/>
      <c r="BH869" s="101"/>
      <c r="BK869" s="101"/>
    </row>
    <row r="870" spans="8:63" s="2" customFormat="1">
      <c r="H870" s="66"/>
      <c r="AB870" s="66"/>
      <c r="BF870" s="101"/>
      <c r="BG870" s="101"/>
      <c r="BH870" s="101"/>
      <c r="BK870" s="101"/>
    </row>
    <row r="871" spans="8:63" s="2" customFormat="1">
      <c r="H871" s="66"/>
      <c r="AB871" s="66"/>
      <c r="BF871" s="101"/>
      <c r="BG871" s="101"/>
      <c r="BH871" s="101"/>
      <c r="BK871" s="101"/>
    </row>
    <row r="872" spans="8:63" s="2" customFormat="1">
      <c r="H872" s="66"/>
      <c r="AB872" s="66"/>
      <c r="BF872" s="101"/>
      <c r="BG872" s="101"/>
      <c r="BH872" s="101"/>
      <c r="BK872" s="101"/>
    </row>
    <row r="873" spans="8:63" s="2" customFormat="1">
      <c r="H873" s="66"/>
      <c r="AB873" s="66"/>
      <c r="BF873" s="101"/>
      <c r="BG873" s="101"/>
      <c r="BH873" s="101"/>
      <c r="BK873" s="101"/>
    </row>
    <row r="874" spans="8:63" s="2" customFormat="1">
      <c r="H874" s="66"/>
      <c r="AB874" s="66"/>
      <c r="BF874" s="101"/>
      <c r="BG874" s="101"/>
      <c r="BH874" s="101"/>
      <c r="BK874" s="101"/>
    </row>
    <row r="875" spans="8:63" s="2" customFormat="1">
      <c r="H875" s="66"/>
      <c r="AB875" s="66"/>
      <c r="BF875" s="101"/>
      <c r="BG875" s="101"/>
      <c r="BH875" s="101"/>
      <c r="BK875" s="101"/>
    </row>
    <row r="876" spans="8:63" s="2" customFormat="1">
      <c r="H876" s="66"/>
      <c r="AB876" s="66"/>
      <c r="BF876" s="101"/>
      <c r="BG876" s="101"/>
      <c r="BH876" s="101"/>
      <c r="BK876" s="101"/>
    </row>
    <row r="877" spans="8:63" s="2" customFormat="1">
      <c r="H877" s="66"/>
      <c r="AB877" s="66"/>
      <c r="BF877" s="101"/>
      <c r="BG877" s="101"/>
      <c r="BH877" s="101"/>
      <c r="BK877" s="101"/>
    </row>
    <row r="878" spans="8:63" s="2" customFormat="1">
      <c r="H878" s="66"/>
      <c r="AB878" s="66"/>
      <c r="BF878" s="101"/>
      <c r="BG878" s="101"/>
      <c r="BH878" s="101"/>
      <c r="BK878" s="101"/>
    </row>
    <row r="879" spans="8:63" s="2" customFormat="1">
      <c r="H879" s="66"/>
      <c r="AB879" s="66"/>
      <c r="BF879" s="101"/>
      <c r="BG879" s="101"/>
      <c r="BH879" s="101"/>
      <c r="BK879" s="101"/>
    </row>
    <row r="880" spans="8:63" s="2" customFormat="1">
      <c r="H880" s="66"/>
      <c r="AB880" s="66"/>
      <c r="BF880" s="101"/>
      <c r="BG880" s="101"/>
      <c r="BH880" s="101"/>
      <c r="BK880" s="101"/>
    </row>
    <row r="881" spans="8:63" s="2" customFormat="1">
      <c r="H881" s="66"/>
      <c r="AB881" s="66"/>
      <c r="BF881" s="101"/>
      <c r="BG881" s="101"/>
      <c r="BH881" s="101"/>
      <c r="BK881" s="101"/>
    </row>
    <row r="882" spans="8:63" s="2" customFormat="1">
      <c r="H882" s="66"/>
      <c r="AB882" s="66"/>
      <c r="BF882" s="101"/>
      <c r="BG882" s="101"/>
      <c r="BH882" s="101"/>
      <c r="BK882" s="101"/>
    </row>
    <row r="883" spans="8:63" s="2" customFormat="1">
      <c r="H883" s="66"/>
      <c r="AB883" s="66"/>
      <c r="BF883" s="101"/>
      <c r="BG883" s="101"/>
      <c r="BH883" s="101"/>
      <c r="BK883" s="101"/>
    </row>
    <row r="884" spans="8:63" s="2" customFormat="1">
      <c r="H884" s="66"/>
      <c r="AB884" s="66"/>
      <c r="BF884" s="101"/>
      <c r="BG884" s="101"/>
      <c r="BH884" s="101"/>
      <c r="BK884" s="101"/>
    </row>
  </sheetData>
  <sheetProtection sheet="1" objects="1" scenarios="1"/>
  <mergeCells count="4">
    <mergeCell ref="BE3:BK3"/>
    <mergeCell ref="C3:O3"/>
    <mergeCell ref="Q3:AI3"/>
    <mergeCell ref="AK3:BC3"/>
  </mergeCells>
  <pageMargins left="0.7" right="0.7" top="0.75" bottom="0.75" header="0.3" footer="0.3"/>
  <pageSetup paperSize="9" orientation="portrait" verticalDpi="0" r:id="rId1"/>
  <ignoredErrors>
    <ignoredError sqref="D7:D8"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E934-C715-9C44-B615-2E13378FEDC5}">
  <dimension ref="A1:BY737"/>
  <sheetViews>
    <sheetView zoomScaleNormal="100" workbookViewId="0">
      <selection activeCell="C3" sqref="C3:P3"/>
    </sheetView>
  </sheetViews>
  <sheetFormatPr baseColWidth="10" defaultRowHeight="14.5"/>
  <cols>
    <col min="1" max="1" width="10.81640625" style="141"/>
    <col min="2" max="2" width="2.453125" style="141" customWidth="1"/>
    <col min="3" max="3" width="10.81640625" style="141"/>
    <col min="4" max="5" width="33.36328125" style="141" customWidth="1"/>
    <col min="6" max="6" width="10.81640625" style="141"/>
    <col min="7" max="7" width="2.453125" style="141" customWidth="1"/>
    <col min="8" max="8" width="10.81640625" style="141"/>
    <col min="9" max="9" width="33.36328125" style="141" customWidth="1"/>
    <col min="10" max="10" width="33.1796875" style="141" customWidth="1"/>
    <col min="11" max="11" width="10.81640625" style="141"/>
    <col min="12" max="12" width="2.453125" style="141" customWidth="1"/>
    <col min="13" max="14" width="10.81640625" style="141"/>
    <col min="15" max="16" width="33.1796875" style="141" customWidth="1"/>
    <col min="17" max="19" width="2.453125" style="141" customWidth="1"/>
    <col min="20" max="21" width="10.6328125" style="141" customWidth="1"/>
    <col min="22" max="22" width="21.81640625" style="141" bestFit="1" customWidth="1"/>
    <col min="23" max="25" width="2.453125" style="141" customWidth="1"/>
    <col min="26" max="26" width="10.81640625" style="141"/>
    <col min="27" max="27" width="2.453125" style="141" customWidth="1"/>
    <col min="28" max="28" width="11.1796875" style="141" bestFit="1" customWidth="1"/>
    <col min="29" max="29" width="2.453125" style="141" customWidth="1"/>
    <col min="30" max="30" width="11" style="141" bestFit="1" customWidth="1"/>
    <col min="31" max="31" width="2.453125" style="141" customWidth="1"/>
    <col min="32" max="32" width="11" style="141" bestFit="1" customWidth="1"/>
    <col min="33" max="33" width="2.453125" style="141" customWidth="1"/>
    <col min="34" max="34" width="13.81640625" style="141" bestFit="1" customWidth="1"/>
    <col min="35" max="35" width="2.453125" style="141" customWidth="1"/>
    <col min="36" max="36" width="13.6328125" style="141" bestFit="1" customWidth="1"/>
    <col min="37" max="37" width="2.453125" style="141" customWidth="1"/>
    <col min="38" max="38" width="13.6328125" style="141" bestFit="1" customWidth="1"/>
    <col min="39" max="41" width="2.453125" style="141" customWidth="1"/>
    <col min="42" max="50" width="12.81640625" style="141" customWidth="1"/>
    <col min="51" max="53" width="2.453125" style="141" customWidth="1"/>
    <col min="54" max="54" width="11.81640625" style="141" customWidth="1"/>
    <col min="55" max="57" width="25.81640625" style="141" customWidth="1"/>
    <col min="58" max="58" width="2.453125" style="141" customWidth="1"/>
    <col min="59" max="77" width="10.81640625" style="141"/>
  </cols>
  <sheetData>
    <row r="1" spans="2:58" ht="15" thickBot="1"/>
    <row r="2" spans="2:58" ht="15" thickBot="1">
      <c r="B2" s="4"/>
      <c r="C2" s="142"/>
      <c r="D2" s="142"/>
      <c r="E2" s="142"/>
      <c r="F2" s="142"/>
      <c r="G2" s="142"/>
      <c r="H2" s="142"/>
      <c r="I2" s="142"/>
      <c r="J2" s="142"/>
      <c r="K2" s="142"/>
      <c r="L2" s="142"/>
      <c r="M2" s="142"/>
      <c r="N2" s="142"/>
      <c r="O2" s="142"/>
      <c r="P2" s="142"/>
      <c r="Q2" s="143"/>
      <c r="S2" s="144"/>
      <c r="T2" s="142"/>
      <c r="U2" s="142"/>
      <c r="V2" s="142"/>
      <c r="W2" s="143"/>
      <c r="Y2" s="144"/>
      <c r="Z2" s="142"/>
      <c r="AA2" s="142"/>
      <c r="AB2" s="142"/>
      <c r="AC2" s="142"/>
      <c r="AD2" s="142"/>
      <c r="AE2" s="142"/>
      <c r="AF2" s="142"/>
      <c r="AG2" s="142"/>
      <c r="AH2" s="142"/>
      <c r="AI2" s="142"/>
      <c r="AJ2" s="142"/>
      <c r="AK2" s="142"/>
      <c r="AL2" s="142"/>
      <c r="AM2" s="143"/>
      <c r="AO2" s="144"/>
      <c r="AP2" s="142"/>
      <c r="AQ2" s="142"/>
      <c r="AR2" s="142"/>
      <c r="AS2" s="142"/>
      <c r="AT2" s="142"/>
      <c r="AU2" s="142"/>
      <c r="AV2" s="142"/>
      <c r="AW2" s="142"/>
      <c r="AX2" s="142"/>
      <c r="AY2" s="143"/>
      <c r="BA2" s="144"/>
      <c r="BB2" s="142"/>
      <c r="BC2" s="142"/>
      <c r="BD2" s="142"/>
      <c r="BE2" s="142"/>
      <c r="BF2" s="143"/>
    </row>
    <row r="3" spans="2:58" ht="25.5" thickBot="1">
      <c r="B3" s="11"/>
      <c r="C3" s="208" t="s">
        <v>203</v>
      </c>
      <c r="D3" s="209"/>
      <c r="E3" s="209"/>
      <c r="F3" s="209"/>
      <c r="G3" s="209"/>
      <c r="H3" s="209"/>
      <c r="I3" s="209"/>
      <c r="J3" s="209"/>
      <c r="K3" s="209"/>
      <c r="L3" s="209"/>
      <c r="M3" s="209"/>
      <c r="N3" s="209"/>
      <c r="O3" s="209"/>
      <c r="P3" s="209"/>
      <c r="Q3" s="145"/>
      <c r="S3" s="146"/>
      <c r="T3" s="208" t="s">
        <v>204</v>
      </c>
      <c r="U3" s="209"/>
      <c r="V3" s="210"/>
      <c r="W3" s="145"/>
      <c r="Y3" s="146"/>
      <c r="Z3" s="208" t="s">
        <v>284</v>
      </c>
      <c r="AA3" s="209"/>
      <c r="AB3" s="209"/>
      <c r="AC3" s="209"/>
      <c r="AD3" s="209"/>
      <c r="AE3" s="209"/>
      <c r="AF3" s="209"/>
      <c r="AG3" s="209"/>
      <c r="AH3" s="209"/>
      <c r="AI3" s="209"/>
      <c r="AJ3" s="209"/>
      <c r="AK3" s="209"/>
      <c r="AL3" s="210"/>
      <c r="AM3" s="145"/>
      <c r="AO3" s="146"/>
      <c r="AP3" s="208" t="s">
        <v>334</v>
      </c>
      <c r="AQ3" s="209"/>
      <c r="AR3" s="209"/>
      <c r="AS3" s="209"/>
      <c r="AT3" s="209"/>
      <c r="AU3" s="209"/>
      <c r="AV3" s="209"/>
      <c r="AW3" s="209"/>
      <c r="AX3" s="210"/>
      <c r="AY3" s="145"/>
      <c r="BA3" s="146"/>
      <c r="BB3" s="208" t="s">
        <v>335</v>
      </c>
      <c r="BC3" s="209"/>
      <c r="BD3" s="209"/>
      <c r="BE3" s="210"/>
      <c r="BF3" s="145"/>
    </row>
    <row r="4" spans="2:58">
      <c r="B4" s="11"/>
      <c r="C4" s="147"/>
      <c r="D4" s="147"/>
      <c r="E4" s="147"/>
      <c r="F4" s="147"/>
      <c r="G4" s="147"/>
      <c r="H4" s="147"/>
      <c r="I4" s="147"/>
      <c r="J4" s="147"/>
      <c r="K4" s="147"/>
      <c r="L4" s="147"/>
      <c r="M4" s="147"/>
      <c r="N4" s="147"/>
      <c r="O4" s="147"/>
      <c r="P4" s="147"/>
      <c r="Q4" s="145"/>
      <c r="S4" s="146"/>
      <c r="T4" s="147"/>
      <c r="U4" s="147"/>
      <c r="V4" s="147"/>
      <c r="W4" s="145"/>
      <c r="Y4" s="146"/>
      <c r="Z4" s="147"/>
      <c r="AA4" s="147"/>
      <c r="AB4" s="147"/>
      <c r="AC4" s="147"/>
      <c r="AD4" s="147"/>
      <c r="AE4" s="147"/>
      <c r="AF4" s="147"/>
      <c r="AG4" s="147"/>
      <c r="AH4" s="147"/>
      <c r="AI4" s="147"/>
      <c r="AJ4" s="147"/>
      <c r="AK4" s="147"/>
      <c r="AL4" s="147"/>
      <c r="AM4" s="145"/>
      <c r="AO4" s="146"/>
      <c r="AP4" s="147"/>
      <c r="AQ4" s="147"/>
      <c r="AR4" s="147"/>
      <c r="AS4" s="147"/>
      <c r="AT4" s="147"/>
      <c r="AU4" s="147"/>
      <c r="AV4" s="147"/>
      <c r="AW4" s="147"/>
      <c r="AX4" s="147"/>
      <c r="AY4" s="145"/>
      <c r="BA4" s="146"/>
      <c r="BB4" s="147"/>
      <c r="BC4" s="147"/>
      <c r="BD4" s="147"/>
      <c r="BE4" s="147"/>
      <c r="BF4" s="145"/>
    </row>
    <row r="5" spans="2:58" ht="28">
      <c r="B5" s="11"/>
      <c r="C5" s="147"/>
      <c r="D5" s="147"/>
      <c r="E5" s="147"/>
      <c r="F5" s="147"/>
      <c r="G5" s="147"/>
      <c r="H5" s="147"/>
      <c r="I5" s="147"/>
      <c r="J5" s="147"/>
      <c r="K5" s="147"/>
      <c r="L5" s="147"/>
      <c r="M5" s="147"/>
      <c r="N5" s="147"/>
      <c r="O5" s="147"/>
      <c r="P5" s="147"/>
      <c r="Q5" s="145"/>
      <c r="S5" s="146"/>
      <c r="T5" s="132" t="s">
        <v>33</v>
      </c>
      <c r="U5" s="133" t="s">
        <v>285</v>
      </c>
      <c r="V5" s="30" t="s">
        <v>205</v>
      </c>
      <c r="W5" s="145"/>
      <c r="Y5" s="146"/>
      <c r="Z5" s="166" t="s">
        <v>285</v>
      </c>
      <c r="AA5" s="167"/>
      <c r="AB5" s="166" t="s">
        <v>286</v>
      </c>
      <c r="AC5" s="167"/>
      <c r="AD5" s="166" t="s">
        <v>287</v>
      </c>
      <c r="AE5" s="167"/>
      <c r="AF5" s="166" t="s">
        <v>288</v>
      </c>
      <c r="AG5" s="168"/>
      <c r="AH5" s="166" t="s">
        <v>289</v>
      </c>
      <c r="AI5" s="167"/>
      <c r="AJ5" s="166" t="s">
        <v>290</v>
      </c>
      <c r="AK5" s="167"/>
      <c r="AL5" s="166" t="s">
        <v>291</v>
      </c>
      <c r="AM5" s="145"/>
      <c r="AO5" s="146"/>
      <c r="AP5" s="166" t="s">
        <v>336</v>
      </c>
      <c r="AQ5" s="166" t="s">
        <v>337</v>
      </c>
      <c r="AR5" s="166" t="s">
        <v>338</v>
      </c>
      <c r="AS5" s="166" t="s">
        <v>286</v>
      </c>
      <c r="AT5" s="166" t="s">
        <v>339</v>
      </c>
      <c r="AU5" s="166" t="s">
        <v>287</v>
      </c>
      <c r="AV5" s="166" t="s">
        <v>340</v>
      </c>
      <c r="AW5" s="166" t="s">
        <v>288</v>
      </c>
      <c r="AX5" s="166" t="s">
        <v>341</v>
      </c>
      <c r="AY5" s="145"/>
      <c r="BA5" s="146"/>
      <c r="BB5" s="133" t="s">
        <v>33</v>
      </c>
      <c r="BC5" s="166" t="s">
        <v>342</v>
      </c>
      <c r="BD5" s="166" t="s">
        <v>343</v>
      </c>
      <c r="BE5" s="166" t="s">
        <v>344</v>
      </c>
      <c r="BF5" s="145"/>
    </row>
    <row r="6" spans="2:58">
      <c r="B6" s="11"/>
      <c r="C6" s="147"/>
      <c r="D6" s="147"/>
      <c r="E6" s="147"/>
      <c r="F6" s="147"/>
      <c r="G6" s="147"/>
      <c r="H6" s="147"/>
      <c r="I6" s="147"/>
      <c r="J6" s="147"/>
      <c r="K6" s="147"/>
      <c r="L6" s="147"/>
      <c r="M6" s="147"/>
      <c r="N6" s="147"/>
      <c r="O6" s="147"/>
      <c r="P6" s="147"/>
      <c r="Q6" s="145"/>
      <c r="S6" s="146"/>
      <c r="T6" s="58">
        <f>MIN(Observaciones!C:C)</f>
        <v>1</v>
      </c>
      <c r="U6" s="75">
        <f>(T6-0.44)/(MAX(Cálculos!C:C)+0.12)*100</f>
        <v>7.669972059387499E-2</v>
      </c>
      <c r="V6" s="147">
        <f>Entradas!$D43</f>
        <v>3.6</v>
      </c>
      <c r="W6" s="145"/>
      <c r="Y6" s="146"/>
      <c r="Z6" s="74">
        <f>(Cálculos!C7-0.44)/(MAX(Cálculos!C:C)+0.12)*100</f>
        <v>7.669972059387499E-2</v>
      </c>
      <c r="AA6" s="147"/>
      <c r="AB6" s="169">
        <f>Cálculos!L438</f>
        <v>8.9514952684173785</v>
      </c>
      <c r="AC6" s="147"/>
      <c r="AD6" s="169">
        <f>Cálculos!AF438</f>
        <v>8.2508591418452255</v>
      </c>
      <c r="AE6" s="147"/>
      <c r="AF6" s="169">
        <f>Cálculos!AZ438</f>
        <v>7.5681832887249634</v>
      </c>
      <c r="AG6" s="147"/>
      <c r="AH6" s="169">
        <f>Cálculos!N73</f>
        <v>0.12356211955051005</v>
      </c>
      <c r="AI6" s="147"/>
      <c r="AJ6" s="169">
        <f>Cálculos!AH73</f>
        <v>0.10982676417501709</v>
      </c>
      <c r="AK6" s="147"/>
      <c r="AL6" s="169">
        <f>Cálculos!BB73</f>
        <v>3.3113399965924252E-2</v>
      </c>
      <c r="AM6" s="145"/>
      <c r="AO6" s="146"/>
      <c r="AP6" s="74">
        <v>1</v>
      </c>
      <c r="AQ6" s="177">
        <f>SUM(Observaciones!$F371:$F401)</f>
        <v>154.79999999999998</v>
      </c>
      <c r="AR6" s="177">
        <f>ABS(AQ6-AQ$19)</f>
        <v>89.299999999999983</v>
      </c>
      <c r="AS6" s="177">
        <f>SUM(Cálculos!$L372:$L402)</f>
        <v>51.431182058805277</v>
      </c>
      <c r="AT6" s="177">
        <f>ABS(AS6-AS$19)</f>
        <v>17.750570565010626</v>
      </c>
      <c r="AU6" s="177">
        <f>SUM(Cálculos!$AF372:$AF402)</f>
        <v>47.954428586650046</v>
      </c>
      <c r="AV6" s="177">
        <f>ABS(AU6-AU$19)</f>
        <v>14.70241235304097</v>
      </c>
      <c r="AW6" s="177">
        <f>SUM(Cálculos!$AZ372:$AZ402)</f>
        <v>49.5017690496462</v>
      </c>
      <c r="AX6" s="177">
        <f>ABS(AW6-AW$19)</f>
        <v>15.476041834863487</v>
      </c>
      <c r="AY6" s="145"/>
      <c r="BA6" s="146"/>
      <c r="BB6" s="74">
        <v>1</v>
      </c>
      <c r="BC6" s="177"/>
      <c r="BD6" s="177"/>
      <c r="BE6" s="177"/>
      <c r="BF6" s="145"/>
    </row>
    <row r="7" spans="2:58">
      <c r="B7" s="11"/>
      <c r="C7" s="147"/>
      <c r="D7" s="147"/>
      <c r="E7" s="147"/>
      <c r="F7" s="147"/>
      <c r="G7" s="147"/>
      <c r="H7" s="147"/>
      <c r="I7" s="147"/>
      <c r="J7" s="147"/>
      <c r="K7" s="147"/>
      <c r="L7" s="147"/>
      <c r="M7" s="147"/>
      <c r="N7" s="147"/>
      <c r="O7" s="147"/>
      <c r="P7" s="147"/>
      <c r="Q7" s="145"/>
      <c r="S7" s="146"/>
      <c r="T7" s="58">
        <f>MAX(Observaciones!C:C)</f>
        <v>730</v>
      </c>
      <c r="U7" s="75">
        <f>(T7-0.44)/(MAX(Cálculos!C:C)+0.12)*100</f>
        <v>99.923300279406106</v>
      </c>
      <c r="V7" s="147">
        <f>Entradas!$D43</f>
        <v>3.6</v>
      </c>
      <c r="W7" s="145"/>
      <c r="Y7" s="146"/>
      <c r="Z7" s="74">
        <f>(Cálculos!C8-0.44)/(MAX(Cálculos!C:C)+0.12)*100</f>
        <v>0.21366350736865175</v>
      </c>
      <c r="AA7" s="147"/>
      <c r="AB7" s="169">
        <f>Cálculos!L73</f>
        <v>8.8362409594703664</v>
      </c>
      <c r="AC7" s="147"/>
      <c r="AD7" s="169">
        <f>Cálculos!AF73</f>
        <v>8.1138729242670102</v>
      </c>
      <c r="AE7" s="147"/>
      <c r="AF7" s="169">
        <f>Cálculos!AZ73</f>
        <v>7.4234347960041482</v>
      </c>
      <c r="AG7" s="147"/>
      <c r="AH7" s="169">
        <f>Cálculos!N438</f>
        <v>0.12356211955051005</v>
      </c>
      <c r="AI7" s="147"/>
      <c r="AJ7" s="169">
        <f>Cálculos!AH438</f>
        <v>0.10982676417501709</v>
      </c>
      <c r="AK7" s="147"/>
      <c r="AL7" s="169">
        <f>Cálculos!BB438</f>
        <v>3.3113399965924252E-2</v>
      </c>
      <c r="AM7" s="145"/>
      <c r="AO7" s="146"/>
      <c r="AP7" s="74">
        <v>2</v>
      </c>
      <c r="AQ7" s="177">
        <f>SUM(Observaciones!$F402:$F429)</f>
        <v>162.19999999999999</v>
      </c>
      <c r="AR7" s="177">
        <f t="shared" ref="AR7:AT16" si="0">ABS(AQ7-AQ$19)</f>
        <v>96.699999999999989</v>
      </c>
      <c r="AS7" s="177">
        <f>SUM(Cálculos!$L403:$L430)</f>
        <v>58.521467975957279</v>
      </c>
      <c r="AT7" s="177">
        <f t="shared" si="0"/>
        <v>24.840856482162629</v>
      </c>
      <c r="AU7" s="177">
        <f>SUM(Cálculos!$AF403:$AF430)</f>
        <v>54.660651734548118</v>
      </c>
      <c r="AV7" s="177">
        <f t="shared" ref="AV7:AV16" si="1">ABS(AU7-AU$19)</f>
        <v>21.408635500939042</v>
      </c>
      <c r="AW7" s="177">
        <f>SUM(Cálculos!$AZ403:$AZ430)</f>
        <v>55.533307980894371</v>
      </c>
      <c r="AX7" s="177">
        <f t="shared" ref="AX7:AX11" si="2">ABS(AW7-AW$19)</f>
        <v>21.507580766111658</v>
      </c>
      <c r="AY7" s="145"/>
      <c r="BA7" s="146"/>
      <c r="BB7" s="74">
        <v>2</v>
      </c>
      <c r="BC7" s="177">
        <f>ABS(Cálculos!L8-Cálculos!L7)</f>
        <v>2.2258604384250424</v>
      </c>
      <c r="BD7" s="177">
        <f>ABS(Cálculos!AF8-Cálculos!AF7)</f>
        <v>1.3369093815812014</v>
      </c>
      <c r="BE7" s="177">
        <f>ABS(Cálculos!AZ8-Cálculos!AZ7)</f>
        <v>1.4642349431077939</v>
      </c>
      <c r="BF7" s="145"/>
    </row>
    <row r="8" spans="2:58">
      <c r="B8" s="11"/>
      <c r="C8" s="147"/>
      <c r="D8" s="147"/>
      <c r="E8" s="147"/>
      <c r="F8" s="147"/>
      <c r="G8" s="147"/>
      <c r="H8" s="147"/>
      <c r="I8" s="147"/>
      <c r="J8" s="147"/>
      <c r="K8" s="147"/>
      <c r="L8" s="147"/>
      <c r="M8" s="147"/>
      <c r="N8" s="147"/>
      <c r="O8" s="147"/>
      <c r="P8" s="147"/>
      <c r="Q8" s="145"/>
      <c r="S8" s="146"/>
      <c r="T8" s="147"/>
      <c r="U8" s="147"/>
      <c r="V8" s="147"/>
      <c r="W8" s="145"/>
      <c r="Y8" s="146"/>
      <c r="Z8" s="74">
        <f>(Cálculos!C9-0.44)/(MAX(Cálculos!C:C)+0.12)*100</f>
        <v>0.35062729414342847</v>
      </c>
      <c r="AA8" s="147"/>
      <c r="AB8" s="169">
        <f>Cálculos!L425</f>
        <v>6.4921975001565659</v>
      </c>
      <c r="AC8" s="147"/>
      <c r="AD8" s="169">
        <f>Cálculos!AF425</f>
        <v>5.7432323009003667</v>
      </c>
      <c r="AE8" s="147"/>
      <c r="AF8" s="169">
        <f>Cálculos!AZ425</f>
        <v>5.4444156395710586</v>
      </c>
      <c r="AG8" s="147"/>
      <c r="AH8" s="169">
        <f>Cálculos!N60</f>
        <v>6.3203260791985752E-2</v>
      </c>
      <c r="AI8" s="147"/>
      <c r="AJ8" s="169">
        <f>Cálculos!AH60</f>
        <v>5.1772097607110767E-2</v>
      </c>
      <c r="AK8" s="147"/>
      <c r="AL8" s="169">
        <f>Cálculos!BB60</f>
        <v>1.6130646753242019E-2</v>
      </c>
      <c r="AM8" s="145"/>
      <c r="AO8" s="146"/>
      <c r="AP8" s="74">
        <v>3</v>
      </c>
      <c r="AQ8" s="177">
        <f>SUM(Observaciones!$F430:$F460)</f>
        <v>145.69999999999999</v>
      </c>
      <c r="AR8" s="177">
        <f t="shared" si="0"/>
        <v>80.199999999999989</v>
      </c>
      <c r="AS8" s="177">
        <f>SUM(Cálculos!$L431:$L461)</f>
        <v>74.323391772561493</v>
      </c>
      <c r="AT8" s="177">
        <f t="shared" si="0"/>
        <v>40.642780278766843</v>
      </c>
      <c r="AU8" s="177">
        <f>SUM(Cálculos!$AF431:$AF461)</f>
        <v>72.910653126274426</v>
      </c>
      <c r="AV8" s="177">
        <f t="shared" si="1"/>
        <v>39.658636892665349</v>
      </c>
      <c r="AW8" s="177">
        <f>SUM(Cálculos!$AZ431:$AZ461)</f>
        <v>73.590099655049798</v>
      </c>
      <c r="AX8" s="177">
        <f t="shared" si="2"/>
        <v>39.564372440267086</v>
      </c>
      <c r="AY8" s="145"/>
      <c r="BA8" s="146"/>
      <c r="BB8" s="74">
        <v>3</v>
      </c>
      <c r="BC8" s="177">
        <f>ABS(Cálculos!L9-Cálculos!L8)</f>
        <v>1.2267050958989167</v>
      </c>
      <c r="BD8" s="177">
        <f>ABS(Cálculos!AF9-Cálculos!AF8)</f>
        <v>0.30671044289582317</v>
      </c>
      <c r="BE8" s="177">
        <f>ABS(Cálculos!AZ9-Cálculos!AZ8)</f>
        <v>0.66947950642548104</v>
      </c>
      <c r="BF8" s="145"/>
    </row>
    <row r="9" spans="2:58">
      <c r="B9" s="11"/>
      <c r="C9" s="147"/>
      <c r="D9" s="147"/>
      <c r="E9" s="147"/>
      <c r="F9" s="147"/>
      <c r="G9" s="147"/>
      <c r="H9" s="147"/>
      <c r="I9" s="147"/>
      <c r="J9" s="147"/>
      <c r="K9" s="147"/>
      <c r="L9" s="147"/>
      <c r="M9" s="147"/>
      <c r="N9" s="147"/>
      <c r="O9" s="147"/>
      <c r="P9" s="147"/>
      <c r="Q9" s="145"/>
      <c r="S9" s="146"/>
      <c r="T9" s="132" t="s">
        <v>33</v>
      </c>
      <c r="U9" s="133" t="s">
        <v>285</v>
      </c>
      <c r="V9" s="30" t="s">
        <v>206</v>
      </c>
      <c r="W9" s="145"/>
      <c r="Y9" s="146"/>
      <c r="Z9" s="74">
        <f>(Cálculos!C10-0.44)/(MAX(Cálculos!C:C)+0.12)*100</f>
        <v>0.48759108091820519</v>
      </c>
      <c r="AA9" s="147"/>
      <c r="AB9" s="169">
        <f>Cálculos!L60</f>
        <v>6.3660754358326912</v>
      </c>
      <c r="AC9" s="147"/>
      <c r="AD9" s="169">
        <f>Cálculos!AF60</f>
        <v>5.5933291458449919</v>
      </c>
      <c r="AE9" s="147"/>
      <c r="AF9" s="169">
        <f>Cálculos!AZ60</f>
        <v>5.2860182757196856</v>
      </c>
      <c r="AG9" s="147"/>
      <c r="AH9" s="169">
        <f>Cálculos!N425</f>
        <v>6.3203260791985752E-2</v>
      </c>
      <c r="AI9" s="147"/>
      <c r="AJ9" s="169">
        <f>Cálculos!AH425</f>
        <v>5.1772097607110767E-2</v>
      </c>
      <c r="AK9" s="147"/>
      <c r="AL9" s="169">
        <f>Cálculos!BB425</f>
        <v>1.6130646753242019E-2</v>
      </c>
      <c r="AM9" s="145"/>
      <c r="AO9" s="146"/>
      <c r="AP9" s="74">
        <v>4</v>
      </c>
      <c r="AQ9" s="177">
        <f>SUM(Observaciones!$F461:$F490)</f>
        <v>20.3</v>
      </c>
      <c r="AR9" s="177">
        <f t="shared" si="0"/>
        <v>45.2</v>
      </c>
      <c r="AS9" s="177">
        <f>SUM(Cálculos!$L462:$L491)</f>
        <v>46.552491376758667</v>
      </c>
      <c r="AT9" s="177">
        <f t="shared" si="0"/>
        <v>12.871879882964016</v>
      </c>
      <c r="AU9" s="177">
        <f>SUM(Cálculos!$AF462:$AF491)</f>
        <v>48.156213962020928</v>
      </c>
      <c r="AV9" s="177">
        <f t="shared" si="1"/>
        <v>14.904197728411852</v>
      </c>
      <c r="AW9" s="177">
        <f>SUM(Cálculos!$AZ462:$AZ491)</f>
        <v>49.273800199855415</v>
      </c>
      <c r="AX9" s="177">
        <f t="shared" si="2"/>
        <v>15.248072985072703</v>
      </c>
      <c r="AY9" s="145"/>
      <c r="BA9" s="146"/>
      <c r="BB9" s="74">
        <v>4</v>
      </c>
      <c r="BC9" s="177">
        <f>ABS(Cálculos!L10-Cálculos!L9)</f>
        <v>1.1383712115289484</v>
      </c>
      <c r="BD9" s="177">
        <f>ABS(Cálculos!AF10-Cálculos!AF9)</f>
        <v>0.21238581690840719</v>
      </c>
      <c r="BE9" s="177">
        <f>ABS(Cálculos!AZ10-Cálculos!AZ9)</f>
        <v>0.57693709472819243</v>
      </c>
      <c r="BF9" s="145"/>
    </row>
    <row r="10" spans="2:58">
      <c r="B10" s="11"/>
      <c r="C10" s="147"/>
      <c r="D10" s="147"/>
      <c r="E10" s="147"/>
      <c r="F10" s="147"/>
      <c r="G10" s="147"/>
      <c r="H10" s="147"/>
      <c r="I10" s="147"/>
      <c r="J10" s="147"/>
      <c r="K10" s="147"/>
      <c r="L10" s="147"/>
      <c r="M10" s="147"/>
      <c r="N10" s="147"/>
      <c r="O10" s="147"/>
      <c r="P10" s="147"/>
      <c r="Q10" s="145"/>
      <c r="S10" s="146"/>
      <c r="T10" s="58">
        <f>MIN(Observaciones!C:C)</f>
        <v>1</v>
      </c>
      <c r="U10" s="75">
        <f>(T10-0.44)/(MAX(Cálculos!C:C)+0.12)*100</f>
        <v>7.669972059387499E-2</v>
      </c>
      <c r="V10" s="147">
        <f>Entradas!$D44</f>
        <v>0.5</v>
      </c>
      <c r="W10" s="145"/>
      <c r="Y10" s="146"/>
      <c r="Z10" s="74">
        <f>(Cálculos!C11-0.44)/(MAX(Cálculos!C:C)+0.12)*100</f>
        <v>0.62455486769298196</v>
      </c>
      <c r="AA10" s="147"/>
      <c r="AB10" s="169">
        <f>Cálculos!L422</f>
        <v>5.0289113595032315</v>
      </c>
      <c r="AC10" s="147"/>
      <c r="AD10" s="169">
        <f>Cálculos!AF422</f>
        <v>4.2428327969420145</v>
      </c>
      <c r="AE10" s="147"/>
      <c r="AF10" s="169">
        <f>Cálculos!AZ422</f>
        <v>4.163548268651641</v>
      </c>
      <c r="AG10" s="147"/>
      <c r="AH10" s="169">
        <f>Cálculos!N57</f>
        <v>3.8635912562546525E-2</v>
      </c>
      <c r="AI10" s="147"/>
      <c r="AJ10" s="169">
        <f>Cálculos!AH57</f>
        <v>2.869835871503856E-2</v>
      </c>
      <c r="AK10" s="147"/>
      <c r="AL10" s="169">
        <f>Cálculos!BB57</f>
        <v>9.3933545710118051E-3</v>
      </c>
      <c r="AM10" s="145"/>
      <c r="AO10" s="146"/>
      <c r="AP10" s="74">
        <v>5</v>
      </c>
      <c r="AQ10" s="177">
        <f>SUM(Observaciones!$F491:$F521)</f>
        <v>0.2</v>
      </c>
      <c r="AR10" s="177">
        <f t="shared" si="0"/>
        <v>65.3</v>
      </c>
      <c r="AS10" s="177">
        <f>SUM(Cálculos!$L492:$L522)</f>
        <v>29.647395227575803</v>
      </c>
      <c r="AT10" s="177">
        <f t="shared" si="0"/>
        <v>4.0332162662188473</v>
      </c>
      <c r="AU10" s="177">
        <f>SUM(Cálculos!$AF492:$AF522)</f>
        <v>31.522569734912704</v>
      </c>
      <c r="AV10" s="177">
        <f t="shared" si="1"/>
        <v>1.7294464986963725</v>
      </c>
      <c r="AW10" s="177">
        <f>SUM(Cálculos!$AZ492:$AZ522)</f>
        <v>32.296999519769123</v>
      </c>
      <c r="AX10" s="177">
        <f t="shared" si="2"/>
        <v>1.728727695013589</v>
      </c>
      <c r="AY10" s="145"/>
      <c r="BA10" s="146"/>
      <c r="BB10" s="74">
        <v>5</v>
      </c>
      <c r="BC10" s="177">
        <f>ABS(Cálculos!L11-Cálculos!L10)</f>
        <v>0.29773707313970843</v>
      </c>
      <c r="BD10" s="177">
        <f>ABS(Cálculos!AF11-Cálculos!AF10)</f>
        <v>4.9192411700631711E-2</v>
      </c>
      <c r="BE10" s="177">
        <f>ABS(Cálculos!AZ11-Cálculos!AZ10)</f>
        <v>4.9199829467200917E-2</v>
      </c>
      <c r="BF10" s="145"/>
    </row>
    <row r="11" spans="2:58">
      <c r="B11" s="11"/>
      <c r="C11" s="147"/>
      <c r="D11" s="147"/>
      <c r="E11" s="147"/>
      <c r="F11" s="147"/>
      <c r="G11" s="147"/>
      <c r="H11" s="147"/>
      <c r="I11" s="147"/>
      <c r="J11" s="147"/>
      <c r="K11" s="147"/>
      <c r="L11" s="147"/>
      <c r="M11" s="147"/>
      <c r="N11" s="147"/>
      <c r="O11" s="147"/>
      <c r="P11" s="147"/>
      <c r="Q11" s="145"/>
      <c r="S11" s="146"/>
      <c r="T11" s="58">
        <f>MAX(Observaciones!C:C)</f>
        <v>730</v>
      </c>
      <c r="U11" s="75">
        <f>(T11-0.44)/(MAX(Cálculos!C:C)+0.12)*100</f>
        <v>99.923300279406106</v>
      </c>
      <c r="V11" s="147">
        <f>Entradas!$D44</f>
        <v>0.5</v>
      </c>
      <c r="W11" s="145"/>
      <c r="Y11" s="146"/>
      <c r="Z11" s="74">
        <f>(Cálculos!C12-0.44)/(MAX(Cálculos!C:C)+0.12)*100</f>
        <v>0.76151865446775868</v>
      </c>
      <c r="AA11" s="147"/>
      <c r="AB11" s="169">
        <f>Cálculos!L57</f>
        <v>4.9001392025093331</v>
      </c>
      <c r="AC11" s="147"/>
      <c r="AD11" s="169">
        <f>Cálculos!AF57</f>
        <v>4.0897798579487112</v>
      </c>
      <c r="AE11" s="147"/>
      <c r="AF11" s="169">
        <f>Cálculos!AZ57</f>
        <v>4.001822639479335</v>
      </c>
      <c r="AG11" s="147"/>
      <c r="AH11" s="169">
        <f>Cálculos!N422</f>
        <v>3.8635912562546525E-2</v>
      </c>
      <c r="AI11" s="147"/>
      <c r="AJ11" s="169">
        <f>Cálculos!AH422</f>
        <v>2.869835871503856E-2</v>
      </c>
      <c r="AK11" s="147"/>
      <c r="AL11" s="169">
        <f>Cálculos!BB422</f>
        <v>9.3933545710118051E-3</v>
      </c>
      <c r="AM11" s="145"/>
      <c r="AO11" s="146"/>
      <c r="AP11" s="74">
        <v>6</v>
      </c>
      <c r="AQ11" s="177">
        <f>SUM(Observaciones!$F522:$F551)</f>
        <v>16.2</v>
      </c>
      <c r="AR11" s="177">
        <f t="shared" si="0"/>
        <v>49.3</v>
      </c>
      <c r="AS11" s="177">
        <f>SUM(Cálculos!$L523:$L552)</f>
        <v>23.217253265451181</v>
      </c>
      <c r="AT11" s="177">
        <f t="shared" si="0"/>
        <v>10.46335822834347</v>
      </c>
      <c r="AU11" s="177">
        <f>SUM(Cálculos!$AF523:$AF552)</f>
        <v>24.244798768906161</v>
      </c>
      <c r="AV11" s="177">
        <f t="shared" si="1"/>
        <v>9.0072174647029151</v>
      </c>
      <c r="AW11" s="177">
        <f>SUM(Cálculos!$AZ523:$AZ552)</f>
        <v>24.686740289257539</v>
      </c>
      <c r="AX11" s="177">
        <f t="shared" si="2"/>
        <v>9.3389869255251732</v>
      </c>
      <c r="AY11" s="145"/>
      <c r="BA11" s="146"/>
      <c r="BB11" s="74">
        <v>6</v>
      </c>
      <c r="BC11" s="177">
        <f>ABS(Cálculos!L12-Cálculos!L11)</f>
        <v>1.3088558487388633</v>
      </c>
      <c r="BD11" s="177">
        <f>ABS(Cálculos!AF12-Cálculos!AF11)</f>
        <v>0.65204317792353939</v>
      </c>
      <c r="BE11" s="177">
        <f>ABS(Cálculos!AZ12-Cálculos!AZ11)</f>
        <v>0.93626649015066654</v>
      </c>
      <c r="BF11" s="145"/>
    </row>
    <row r="12" spans="2:58">
      <c r="B12" s="11"/>
      <c r="C12" s="147"/>
      <c r="D12" s="147"/>
      <c r="E12" s="147"/>
      <c r="F12" s="147"/>
      <c r="G12" s="147"/>
      <c r="H12" s="147"/>
      <c r="I12" s="147"/>
      <c r="J12" s="147"/>
      <c r="K12" s="147"/>
      <c r="L12" s="147"/>
      <c r="M12" s="147"/>
      <c r="N12" s="147"/>
      <c r="O12" s="147"/>
      <c r="P12" s="147"/>
      <c r="Q12" s="145"/>
      <c r="S12" s="146"/>
      <c r="T12" s="147"/>
      <c r="U12" s="147"/>
      <c r="V12" s="147"/>
      <c r="W12" s="145"/>
      <c r="Y12" s="146"/>
      <c r="Z12" s="74">
        <f>(Cálculos!C13-0.44)/(MAX(Cálculos!C:C)+0.12)*100</f>
        <v>0.89848244124253551</v>
      </c>
      <c r="AA12" s="147"/>
      <c r="AB12" s="169">
        <f>Cálculos!L442</f>
        <v>4.3159037364274422</v>
      </c>
      <c r="AC12" s="147"/>
      <c r="AD12" s="169">
        <f>Cálculos!AF442</f>
        <v>3.5135250274929826</v>
      </c>
      <c r="AE12" s="147"/>
      <c r="AF12" s="169">
        <f>Cálculos!AZ442</f>
        <v>3.6627854944717915</v>
      </c>
      <c r="AG12" s="147"/>
      <c r="AH12" s="169">
        <f>Cálculos!N365</f>
        <v>3.3286818565827658E-2</v>
      </c>
      <c r="AI12" s="147"/>
      <c r="AJ12" s="169">
        <f>Cálculos!AH365</f>
        <v>2.3754220196158651E-2</v>
      </c>
      <c r="AK12" s="147"/>
      <c r="AL12" s="169">
        <f>Cálculos!BB365</f>
        <v>7.9498970287681797E-3</v>
      </c>
      <c r="AM12" s="145"/>
      <c r="AO12" s="146"/>
      <c r="AP12" s="74">
        <v>7</v>
      </c>
      <c r="AQ12" s="177">
        <f>SUM(Observaciones!$F552:$F582)</f>
        <v>15.8</v>
      </c>
      <c r="AR12" s="177">
        <f t="shared" si="0"/>
        <v>49.7</v>
      </c>
      <c r="AS12" s="177">
        <f>SUM(Cálculos!$L553:$L583)</f>
        <v>18.937817819407055</v>
      </c>
      <c r="AT12" s="177">
        <f t="shared" si="0"/>
        <v>14.742793674387595</v>
      </c>
      <c r="AU12" s="177">
        <f>SUM(Cálculos!$AF553:$AF583)</f>
        <v>20.086084905844849</v>
      </c>
      <c r="AV12" s="177">
        <f t="shared" si="1"/>
        <v>13.165931327764227</v>
      </c>
      <c r="AW12" s="177">
        <f>SUM(Cálculos!$AZ553:$AZ583)</f>
        <v>20.401917960836965</v>
      </c>
      <c r="AX12" s="177">
        <f>ABS(AW12-AW$19)</f>
        <v>13.623809253945748</v>
      </c>
      <c r="AY12" s="145"/>
      <c r="BA12" s="146"/>
      <c r="BB12" s="74">
        <v>7</v>
      </c>
      <c r="BC12" s="177">
        <f>ABS(Cálculos!L13-Cálculos!L12)</f>
        <v>1.4974790582153275</v>
      </c>
      <c r="BD12" s="177">
        <f>ABS(Cálculos!AF13-Cálculos!AF12)</f>
        <v>0.58481367307754328</v>
      </c>
      <c r="BE12" s="177">
        <f>ABS(Cálculos!AZ13-Cálculos!AZ12)</f>
        <v>0.86990153756530963</v>
      </c>
      <c r="BF12" s="145"/>
    </row>
    <row r="13" spans="2:58">
      <c r="B13" s="11"/>
      <c r="C13" s="147"/>
      <c r="D13" s="147"/>
      <c r="E13" s="147"/>
      <c r="F13" s="147"/>
      <c r="G13" s="147"/>
      <c r="H13" s="147"/>
      <c r="I13" s="147"/>
      <c r="J13" s="147"/>
      <c r="K13" s="147"/>
      <c r="L13" s="147"/>
      <c r="M13" s="147"/>
      <c r="N13" s="147"/>
      <c r="O13" s="147"/>
      <c r="P13" s="147"/>
      <c r="Q13" s="145"/>
      <c r="S13" s="146"/>
      <c r="T13" s="132" t="s">
        <v>33</v>
      </c>
      <c r="U13" s="133" t="s">
        <v>285</v>
      </c>
      <c r="V13" s="30" t="s">
        <v>207</v>
      </c>
      <c r="W13" s="145"/>
      <c r="Y13" s="146"/>
      <c r="Z13" s="74">
        <f>(Cálculos!C14-0.44)/(MAX(Cálculos!C:C)+0.12)*100</f>
        <v>1.035446228017312</v>
      </c>
      <c r="AA13" s="147"/>
      <c r="AB13" s="169">
        <f>Cálculos!L412</f>
        <v>4.2048981492052402</v>
      </c>
      <c r="AC13" s="147"/>
      <c r="AD13" s="169">
        <f>Cálculos!AF412</f>
        <v>3.3896004652322151</v>
      </c>
      <c r="AE13" s="147"/>
      <c r="AF13" s="169">
        <f>Cálculos!AZ77</f>
        <v>3.5219951568964198</v>
      </c>
      <c r="AG13" s="147"/>
      <c r="AH13" s="169">
        <f>Cálculos!N730</f>
        <v>3.3286818565827658E-2</v>
      </c>
      <c r="AI13" s="147"/>
      <c r="AJ13" s="169">
        <f>Cálculos!AH730</f>
        <v>2.3754220196158651E-2</v>
      </c>
      <c r="AK13" s="147"/>
      <c r="AL13" s="169">
        <f>Cálculos!BB730</f>
        <v>7.9498970287681797E-3</v>
      </c>
      <c r="AM13" s="145"/>
      <c r="AO13" s="146"/>
      <c r="AP13" s="74">
        <v>8</v>
      </c>
      <c r="AQ13" s="177">
        <f>SUM(Observaciones!$F583:$F613)</f>
        <v>7.1</v>
      </c>
      <c r="AR13" s="177">
        <f t="shared" si="0"/>
        <v>58.4</v>
      </c>
      <c r="AS13" s="177">
        <f>SUM(Cálculos!$L584:$L614)</f>
        <v>14.621085242681852</v>
      </c>
      <c r="AT13" s="177">
        <f t="shared" si="0"/>
        <v>19.0595262511128</v>
      </c>
      <c r="AU13" s="177">
        <f>SUM(Cálculos!$AF584:$AF614)</f>
        <v>15.588819327296774</v>
      </c>
      <c r="AV13" s="177">
        <f t="shared" si="1"/>
        <v>17.663196906312301</v>
      </c>
      <c r="AW13" s="177">
        <f>SUM(Cálculos!$AZ584:$AZ614)</f>
        <v>15.817073589877351</v>
      </c>
      <c r="AX13" s="177">
        <f t="shared" ref="AX13:AX16" si="3">ABS(AW13-AW$19)</f>
        <v>18.208653624905359</v>
      </c>
      <c r="AY13" s="145"/>
      <c r="BA13" s="146"/>
      <c r="BB13" s="74">
        <v>8</v>
      </c>
      <c r="BC13" s="177">
        <f>ABS(Cálculos!L14-Cálculos!L13)</f>
        <v>3.6889159456895415E-2</v>
      </c>
      <c r="BD13" s="177">
        <f>ABS(Cálculos!AF14-Cálculos!AF13)</f>
        <v>3.7301647461702503E-2</v>
      </c>
      <c r="BE13" s="177">
        <f>ABS(Cálculos!AZ14-Cálculos!AZ13)</f>
        <v>3.6568278487296046E-2</v>
      </c>
      <c r="BF13" s="145"/>
    </row>
    <row r="14" spans="2:58">
      <c r="B14" s="11"/>
      <c r="C14" s="147"/>
      <c r="D14" s="147"/>
      <c r="E14" s="147"/>
      <c r="F14" s="147"/>
      <c r="G14" s="147"/>
      <c r="H14" s="147"/>
      <c r="I14" s="147"/>
      <c r="J14" s="147"/>
      <c r="K14" s="147"/>
      <c r="L14" s="147"/>
      <c r="M14" s="147"/>
      <c r="N14" s="147"/>
      <c r="O14" s="147"/>
      <c r="P14" s="147"/>
      <c r="Q14" s="145"/>
      <c r="S14" s="146"/>
      <c r="T14" s="58">
        <f>MIN(Observaciones!C:C)</f>
        <v>1</v>
      </c>
      <c r="U14" s="75">
        <f>(T14-0.44)/(MAX(Cálculos!C:C)+0.12)*100</f>
        <v>7.669972059387499E-2</v>
      </c>
      <c r="V14" s="147">
        <f>Entradas!$D45</f>
        <v>1.5E-3</v>
      </c>
      <c r="W14" s="145"/>
      <c r="Y14" s="146"/>
      <c r="Z14" s="74">
        <f>(Cálculos!C15-0.44)/(MAX(Cálculos!C:C)+0.12)*100</f>
        <v>1.1724100147920891</v>
      </c>
      <c r="AA14" s="147"/>
      <c r="AB14" s="169">
        <f>Cálculos!L77</f>
        <v>4.2038010626195463</v>
      </c>
      <c r="AC14" s="147"/>
      <c r="AD14" s="169">
        <f>Cálculos!AF77</f>
        <v>3.380284705238235</v>
      </c>
      <c r="AE14" s="147"/>
      <c r="AF14" s="169">
        <f>Cálculos!AZ412</f>
        <v>3.4368002469289136</v>
      </c>
      <c r="AG14" s="147"/>
      <c r="AH14" s="169">
        <f>Cálculos!N47</f>
        <v>2.7535359485457551E-2</v>
      </c>
      <c r="AI14" s="147"/>
      <c r="AJ14" s="169">
        <f>Cálculos!AH47</f>
        <v>1.8506081602186811E-2</v>
      </c>
      <c r="AK14" s="147"/>
      <c r="AL14" s="169">
        <f>Cálculos!BB47</f>
        <v>6.4128938943930477E-3</v>
      </c>
      <c r="AM14" s="145"/>
      <c r="AO14" s="146"/>
      <c r="AP14" s="74">
        <v>9</v>
      </c>
      <c r="AQ14" s="177">
        <f>SUM(Observaciones!$F614:$F643)</f>
        <v>7</v>
      </c>
      <c r="AR14" s="177">
        <f t="shared" si="0"/>
        <v>58.5</v>
      </c>
      <c r="AS14" s="177">
        <f>SUM(Cálculos!$L615:$L644)</f>
        <v>11.4867088925999</v>
      </c>
      <c r="AT14" s="177">
        <f t="shared" si="0"/>
        <v>22.19390260119475</v>
      </c>
      <c r="AU14" s="177">
        <f>SUM(Cálculos!$AF615:$AF644)</f>
        <v>12.243157386677378</v>
      </c>
      <c r="AV14" s="177">
        <f t="shared" si="1"/>
        <v>21.008858846931698</v>
      </c>
      <c r="AW14" s="177">
        <f>SUM(Cálculos!$AZ615:$AZ644)</f>
        <v>12.42592827007755</v>
      </c>
      <c r="AX14" s="177">
        <f t="shared" si="3"/>
        <v>21.599798944705164</v>
      </c>
      <c r="AY14" s="145"/>
      <c r="BA14" s="146"/>
      <c r="BB14" s="74">
        <v>9</v>
      </c>
      <c r="BC14" s="177">
        <f>ABS(Cálculos!L15-Cálculos!L14)</f>
        <v>3.6349217272568568E-2</v>
      </c>
      <c r="BD14" s="177">
        <f>ABS(Cálculos!AF15-Cálculos!AF14)</f>
        <v>3.6756349206421568E-2</v>
      </c>
      <c r="BE14" s="177">
        <f>ABS(Cálculos!AZ15-Cálculos!AZ14)</f>
        <v>3.6034280810256059E-2</v>
      </c>
      <c r="BF14" s="145"/>
    </row>
    <row r="15" spans="2:58">
      <c r="B15" s="11"/>
      <c r="C15" s="147"/>
      <c r="D15" s="147"/>
      <c r="E15" s="147"/>
      <c r="F15" s="147"/>
      <c r="G15" s="147"/>
      <c r="H15" s="147"/>
      <c r="I15" s="147"/>
      <c r="J15" s="147"/>
      <c r="K15" s="147"/>
      <c r="L15" s="147"/>
      <c r="M15" s="147"/>
      <c r="N15" s="147"/>
      <c r="O15" s="147"/>
      <c r="P15" s="147"/>
      <c r="Q15" s="145"/>
      <c r="S15" s="146"/>
      <c r="T15" s="58">
        <f>MAX(Observaciones!C:C)</f>
        <v>730</v>
      </c>
      <c r="U15" s="75">
        <f>(T15-0.44)/(MAX(Cálculos!C:C)+0.12)*100</f>
        <v>99.923300279406106</v>
      </c>
      <c r="V15" s="147">
        <f>Entradas!$D45</f>
        <v>1.5E-3</v>
      </c>
      <c r="W15" s="145"/>
      <c r="Y15" s="146"/>
      <c r="Z15" s="74">
        <f>(Cálculos!C16-0.44)/(MAX(Cálculos!C:C)+0.12)*100</f>
        <v>1.3093738015668659</v>
      </c>
      <c r="AA15" s="147"/>
      <c r="AB15" s="169">
        <f>Cálculos!L47</f>
        <v>4.0668835686256237</v>
      </c>
      <c r="AC15" s="147"/>
      <c r="AD15" s="169">
        <f>Cálculos!AF730</f>
        <v>3.2602589327976972</v>
      </c>
      <c r="AE15" s="147"/>
      <c r="AF15" s="169">
        <f>Cálculos!AZ446</f>
        <v>3.4279997762741519</v>
      </c>
      <c r="AG15" s="147"/>
      <c r="AH15" s="169">
        <f>Cálculos!N412</f>
        <v>2.7535359485457551E-2</v>
      </c>
      <c r="AI15" s="147"/>
      <c r="AJ15" s="169">
        <f>Cálculos!AH412</f>
        <v>1.8506081602186811E-2</v>
      </c>
      <c r="AK15" s="147"/>
      <c r="AL15" s="169">
        <f>Cálculos!BB412</f>
        <v>6.4128938943930477E-3</v>
      </c>
      <c r="AM15" s="145"/>
      <c r="AO15" s="146"/>
      <c r="AP15" s="74">
        <v>10</v>
      </c>
      <c r="AQ15" s="177">
        <f>SUM(Observaciones!$F644:$F674)</f>
        <v>80.7</v>
      </c>
      <c r="AR15" s="177">
        <f t="shared" si="0"/>
        <v>15.200000000000003</v>
      </c>
      <c r="AS15" s="177">
        <f>SUM(Cálculos!$L645:$L675)</f>
        <v>21.515617517514432</v>
      </c>
      <c r="AT15" s="177">
        <f t="shared" si="0"/>
        <v>12.164993976280218</v>
      </c>
      <c r="AU15" s="177">
        <f>SUM(Cálculos!$AF645:$AF675)</f>
        <v>20.74200947708151</v>
      </c>
      <c r="AV15" s="177">
        <f t="shared" si="1"/>
        <v>12.510006756527567</v>
      </c>
      <c r="AW15" s="177">
        <f>SUM(Cálculos!$AZ645:$AZ675)</f>
        <v>21.274236053995313</v>
      </c>
      <c r="AX15" s="177">
        <f t="shared" si="3"/>
        <v>12.751491160787399</v>
      </c>
      <c r="AY15" s="145"/>
      <c r="BA15" s="146"/>
      <c r="BB15" s="74">
        <v>10</v>
      </c>
      <c r="BC15" s="177">
        <f>ABS(Cálculos!L16-Cálculos!L15)</f>
        <v>3.4509908262252864E-2</v>
      </c>
      <c r="BD15" s="177">
        <f>ABS(Cálculos!AF16-Cálculos!AF15)</f>
        <v>3.491263444798931E-2</v>
      </c>
      <c r="BE15" s="177">
        <f>ABS(Cálculos!AZ16-Cálculos!AZ15)</f>
        <v>3.4199680205772687E-2</v>
      </c>
      <c r="BF15" s="145"/>
    </row>
    <row r="16" spans="2:58">
      <c r="B16" s="11"/>
      <c r="C16" s="147"/>
      <c r="D16" s="147"/>
      <c r="E16" s="147"/>
      <c r="F16" s="147"/>
      <c r="G16" s="147"/>
      <c r="H16" s="147"/>
      <c r="I16" s="147"/>
      <c r="J16" s="147"/>
      <c r="K16" s="147"/>
      <c r="L16" s="147"/>
      <c r="M16" s="147"/>
      <c r="N16" s="147"/>
      <c r="O16" s="147"/>
      <c r="P16" s="147"/>
      <c r="Q16" s="145"/>
      <c r="S16" s="146"/>
      <c r="T16" s="147"/>
      <c r="U16" s="147"/>
      <c r="V16" s="147"/>
      <c r="W16" s="145"/>
      <c r="Y16" s="146"/>
      <c r="Z16" s="74">
        <f>(Cálculos!C17-0.44)/(MAX(Cálculos!C:C)+0.12)*100</f>
        <v>1.4463375883416425</v>
      </c>
      <c r="AA16" s="147"/>
      <c r="AB16" s="169">
        <f>Cálculos!L730</f>
        <v>4.0624029587680175</v>
      </c>
      <c r="AC16" s="147"/>
      <c r="AD16" s="169">
        <f>Cálculos!AF365</f>
        <v>3.2421593198866416</v>
      </c>
      <c r="AE16" s="147"/>
      <c r="AF16" s="169">
        <f>Cálculos!AZ81</f>
        <v>3.2910593578836211</v>
      </c>
      <c r="AG16" s="147"/>
      <c r="AH16" s="169">
        <f>Cálculos!N7</f>
        <v>2.0560281042552607E-2</v>
      </c>
      <c r="AI16" s="147"/>
      <c r="AJ16" s="169">
        <f>Cálculos!AH77</f>
        <v>1.2265453703765947E-2</v>
      </c>
      <c r="AK16" s="147"/>
      <c r="AL16" s="169">
        <f>Cálculos!BB77</f>
        <v>4.5758120712057655E-3</v>
      </c>
      <c r="AM16" s="145"/>
      <c r="AO16" s="146"/>
      <c r="AP16" s="74">
        <v>11</v>
      </c>
      <c r="AQ16" s="177">
        <f>SUM(Observaciones!$F675:$F704)</f>
        <v>80.8</v>
      </c>
      <c r="AR16" s="177">
        <f t="shared" si="0"/>
        <v>15.299999999999997</v>
      </c>
      <c r="AS16" s="177">
        <f>SUM(Cálculos!$L676:$L705)</f>
        <v>24.740493322984189</v>
      </c>
      <c r="AT16" s="177">
        <f t="shared" si="0"/>
        <v>8.9401181708104609</v>
      </c>
      <c r="AU16" s="177">
        <f>SUM(Cálculos!$AF676:$AF705)</f>
        <v>23.226473587866309</v>
      </c>
      <c r="AV16" s="177">
        <f t="shared" si="1"/>
        <v>10.025542645742767</v>
      </c>
      <c r="AW16" s="177">
        <f>SUM(Cálculos!$AZ676:$AZ705)</f>
        <v>24.538035671544318</v>
      </c>
      <c r="AX16" s="177">
        <f t="shared" si="3"/>
        <v>9.4876915432383946</v>
      </c>
      <c r="AY16" s="145"/>
      <c r="BA16" s="146"/>
      <c r="BB16" s="74">
        <v>11</v>
      </c>
      <c r="BC16" s="177">
        <f>ABS(Cálculos!L17-Cálculos!L16)</f>
        <v>4.9205868967234778E-3</v>
      </c>
      <c r="BD16" s="177">
        <f>ABS(Cálculos!AF17-Cálculos!AF16)</f>
        <v>4.5278185835662121E-3</v>
      </c>
      <c r="BE16" s="177">
        <f>ABS(Cálculos!AZ17-Cálculos!AZ16)</f>
        <v>5.2187845789477549E-3</v>
      </c>
      <c r="BF16" s="145"/>
    </row>
    <row r="17" spans="2:58">
      <c r="B17" s="11"/>
      <c r="C17" s="147"/>
      <c r="D17" s="147"/>
      <c r="E17" s="147"/>
      <c r="F17" s="147"/>
      <c r="G17" s="147"/>
      <c r="H17" s="147"/>
      <c r="I17" s="147"/>
      <c r="J17" s="147"/>
      <c r="K17" s="147"/>
      <c r="L17" s="147"/>
      <c r="M17" s="147"/>
      <c r="N17" s="147"/>
      <c r="O17" s="147"/>
      <c r="P17" s="147"/>
      <c r="Q17" s="145"/>
      <c r="S17" s="146"/>
      <c r="T17" s="132" t="s">
        <v>33</v>
      </c>
      <c r="U17" s="133" t="s">
        <v>285</v>
      </c>
      <c r="V17" s="30" t="s">
        <v>208</v>
      </c>
      <c r="W17" s="145"/>
      <c r="Y17" s="146"/>
      <c r="Z17" s="74">
        <f>(Cálculos!C18-0.44)/(MAX(Cálculos!C:C)+0.12)*100</f>
        <v>1.5833013751164193</v>
      </c>
      <c r="AA17" s="147"/>
      <c r="AB17" s="169">
        <f>Cálculos!L365</f>
        <v>4.047174723291838</v>
      </c>
      <c r="AC17" s="147"/>
      <c r="AD17" s="169">
        <f>Cálculos!AF47</f>
        <v>3.2255623868560068</v>
      </c>
      <c r="AE17" s="147"/>
      <c r="AF17" s="169">
        <f>Cálculos!AZ47</f>
        <v>3.2634670093700509</v>
      </c>
      <c r="AG17" s="147"/>
      <c r="AH17" s="169">
        <f>Cálculos!N77</f>
        <v>2.0560281042552607E-2</v>
      </c>
      <c r="AI17" s="147"/>
      <c r="AJ17" s="169">
        <f>Cálculos!AH442</f>
        <v>1.2265453703765947E-2</v>
      </c>
      <c r="AK17" s="147"/>
      <c r="AL17" s="169">
        <f>Cálculos!BB442</f>
        <v>4.5758120712057655E-3</v>
      </c>
      <c r="AM17" s="145"/>
      <c r="AO17" s="146"/>
      <c r="AP17" s="74">
        <v>12</v>
      </c>
      <c r="AQ17" s="177">
        <f>SUM(Observaciones!$F705:$F735)</f>
        <v>95.2</v>
      </c>
      <c r="AR17" s="177">
        <f>ABS(AQ17-AQ$19)</f>
        <v>29.700000000000003</v>
      </c>
      <c r="AS17" s="177">
        <f>SUM(Cálculos!$L706:$L736)</f>
        <v>29.172433453238707</v>
      </c>
      <c r="AT17" s="177">
        <f>ABS(AS17-AS$19)</f>
        <v>4.5081780405559435</v>
      </c>
      <c r="AU17" s="177">
        <f>SUM(Cálculos!$AF706:$AF736)</f>
        <v>27.688334205229772</v>
      </c>
      <c r="AV17" s="177">
        <f>ABS(AU17-AU$19)</f>
        <v>5.5636820283793043</v>
      </c>
      <c r="AW17" s="177">
        <f>SUM(Cálculos!$AZ706:$AZ736)</f>
        <v>28.968818336588587</v>
      </c>
      <c r="AX17" s="177">
        <f>ABS(AW17-AW$19)</f>
        <v>5.0569088781941254</v>
      </c>
      <c r="AY17" s="145"/>
      <c r="BA17" s="146"/>
      <c r="BB17" s="74">
        <v>12</v>
      </c>
      <c r="BC17" s="177">
        <f>ABS(Cálculos!L18-Cálculos!L17)</f>
        <v>1.7592103021641847</v>
      </c>
      <c r="BD17" s="177">
        <f>ABS(Cálculos!AF18-Cálculos!AF17)</f>
        <v>0.85811103246399001</v>
      </c>
      <c r="BE17" s="177">
        <f>ABS(Cálculos!AZ18-Cálculos!AZ17)</f>
        <v>1.1097685350549069</v>
      </c>
      <c r="BF17" s="145"/>
    </row>
    <row r="18" spans="2:58">
      <c r="B18" s="11"/>
      <c r="C18" s="147"/>
      <c r="D18" s="147"/>
      <c r="E18" s="147"/>
      <c r="F18" s="147"/>
      <c r="G18" s="147"/>
      <c r="H18" s="147"/>
      <c r="I18" s="147"/>
      <c r="J18" s="147"/>
      <c r="K18" s="147"/>
      <c r="L18" s="147"/>
      <c r="M18" s="147"/>
      <c r="N18" s="147"/>
      <c r="O18" s="147"/>
      <c r="P18" s="147"/>
      <c r="Q18" s="145"/>
      <c r="S18" s="146"/>
      <c r="T18" s="58">
        <f>MIN(Observaciones!C:C)</f>
        <v>1</v>
      </c>
      <c r="U18" s="75">
        <f>(T18-0.44)/(MAX(Cálculos!C:C)+0.12)*100</f>
        <v>7.669972059387499E-2</v>
      </c>
      <c r="V18" s="147">
        <f>Entradas!$D46</f>
        <v>2.9999999999999997E-4</v>
      </c>
      <c r="W18" s="145"/>
      <c r="Y18" s="146"/>
      <c r="Z18" s="74">
        <f>(Cálculos!C19-0.44)/(MAX(Cálculos!C:C)+0.12)*100</f>
        <v>1.7202651618911959</v>
      </c>
      <c r="AA18" s="147"/>
      <c r="AB18" s="169">
        <f>Cálculos!L446</f>
        <v>3.9955667214045336</v>
      </c>
      <c r="AC18" s="147"/>
      <c r="AD18" s="169">
        <f>Cálculos!AF446</f>
        <v>3.1837702671275467</v>
      </c>
      <c r="AE18" s="147"/>
      <c r="AF18" s="169">
        <f>Cálculos!AZ730</f>
        <v>3.2375354186994092</v>
      </c>
      <c r="AG18" s="147"/>
      <c r="AH18" s="169">
        <f>Cálculos!N372</f>
        <v>2.0560281042552607E-2</v>
      </c>
      <c r="AI18" s="147"/>
      <c r="AJ18" s="169">
        <f>Cálculos!AH7</f>
        <v>1.225411400706723E-2</v>
      </c>
      <c r="AK18" s="147"/>
      <c r="AL18" s="169">
        <f>Cálculos!BB7</f>
        <v>4.5748637431636064E-3</v>
      </c>
      <c r="AM18" s="145"/>
      <c r="AO18" s="146"/>
      <c r="AP18" s="178" t="s">
        <v>345</v>
      </c>
      <c r="AQ18" s="179">
        <f>SUM(AQ6:AQ17)</f>
        <v>786</v>
      </c>
      <c r="AR18" s="179">
        <f t="shared" ref="AR18:AX18" si="4">SUM(AR6:AR17)</f>
        <v>652.79999999999995</v>
      </c>
      <c r="AS18" s="179">
        <f t="shared" si="4"/>
        <v>404.16733792553578</v>
      </c>
      <c r="AT18" s="179">
        <f t="shared" si="4"/>
        <v>192.21217441780817</v>
      </c>
      <c r="AU18" s="179">
        <f t="shared" si="4"/>
        <v>399.02419480330894</v>
      </c>
      <c r="AV18" s="179">
        <f t="shared" si="4"/>
        <v>181.34776495011437</v>
      </c>
      <c r="AW18" s="179">
        <f t="shared" si="4"/>
        <v>408.30872657739258</v>
      </c>
      <c r="AX18" s="179">
        <f t="shared" si="4"/>
        <v>183.59213605262988</v>
      </c>
      <c r="AY18" s="145"/>
      <c r="BA18" s="146"/>
      <c r="BB18" s="74">
        <v>13</v>
      </c>
      <c r="BC18" s="177">
        <f>ABS(Cálculos!L19-Cálculos!L18)</f>
        <v>1.6377655407553446</v>
      </c>
      <c r="BD18" s="177">
        <f>ABS(Cálculos!AF19-Cálculos!AF18)</f>
        <v>0.73040759456464466</v>
      </c>
      <c r="BE18" s="177">
        <f>ABS(Cálculos!AZ19-Cálculos!AZ18)</f>
        <v>0.9845060156966694</v>
      </c>
      <c r="BF18" s="145"/>
    </row>
    <row r="19" spans="2:58">
      <c r="B19" s="11"/>
      <c r="C19" s="147"/>
      <c r="D19" s="147"/>
      <c r="E19" s="147"/>
      <c r="F19" s="147"/>
      <c r="G19" s="147"/>
      <c r="H19" s="147"/>
      <c r="I19" s="147"/>
      <c r="J19" s="147"/>
      <c r="K19" s="147"/>
      <c r="L19" s="147"/>
      <c r="M19" s="147"/>
      <c r="N19" s="147"/>
      <c r="O19" s="147"/>
      <c r="P19" s="147"/>
      <c r="Q19" s="145"/>
      <c r="S19" s="146"/>
      <c r="T19" s="58">
        <f>MAX(Observaciones!C:C)</f>
        <v>730</v>
      </c>
      <c r="U19" s="75">
        <f>(T19-0.44)/(MAX(Cálculos!C:C)+0.12)*100</f>
        <v>99.923300279406106</v>
      </c>
      <c r="V19" s="147">
        <f>Entradas!$D46</f>
        <v>2.9999999999999997E-4</v>
      </c>
      <c r="W19" s="145"/>
      <c r="Y19" s="146"/>
      <c r="Z19" s="74">
        <f>(Cálculos!C20-0.44)/(MAX(Cálculos!C:C)+0.12)*100</f>
        <v>1.8572289486659728</v>
      </c>
      <c r="AA19" s="147"/>
      <c r="AB19" s="169">
        <f>Cálculos!L81</f>
        <v>3.8865295011071384</v>
      </c>
      <c r="AC19" s="147"/>
      <c r="AD19" s="169">
        <f>Cálculos!AF81</f>
        <v>3.0541734084916596</v>
      </c>
      <c r="AE19" s="147"/>
      <c r="AF19" s="169">
        <f>Cálculos!AZ365</f>
        <v>3.2184101976806634</v>
      </c>
      <c r="AG19" s="147"/>
      <c r="AH19" s="169">
        <f>Cálculos!N442</f>
        <v>2.0560281042552607E-2</v>
      </c>
      <c r="AI19" s="147"/>
      <c r="AJ19" s="169">
        <f>Cálculos!AH372</f>
        <v>1.225411400706723E-2</v>
      </c>
      <c r="AK19" s="147"/>
      <c r="AL19" s="169">
        <f>Cálculos!BB372</f>
        <v>4.5748637431636064E-3</v>
      </c>
      <c r="AM19" s="145"/>
      <c r="AO19" s="146"/>
      <c r="AP19" s="178" t="s">
        <v>346</v>
      </c>
      <c r="AQ19" s="179">
        <f>AVERAGE(AQ6:AQ17)</f>
        <v>65.5</v>
      </c>
      <c r="AR19" s="179">
        <f>AVERAGE(AR6:AR17)</f>
        <v>54.4</v>
      </c>
      <c r="AS19" s="179">
        <f t="shared" ref="AS19:AX19" si="5">AVERAGE(AS6:AS17)</f>
        <v>33.68061149379465</v>
      </c>
      <c r="AT19" s="179">
        <f t="shared" si="5"/>
        <v>16.017681201484013</v>
      </c>
      <c r="AU19" s="179">
        <f t="shared" si="5"/>
        <v>33.252016233609076</v>
      </c>
      <c r="AV19" s="179">
        <f t="shared" si="5"/>
        <v>15.112313745842863</v>
      </c>
      <c r="AW19" s="179">
        <f t="shared" si="5"/>
        <v>34.025727214782712</v>
      </c>
      <c r="AX19" s="179">
        <f t="shared" si="5"/>
        <v>15.29934467105249</v>
      </c>
      <c r="AY19" s="145"/>
      <c r="BA19" s="146"/>
      <c r="BB19" s="74">
        <v>14</v>
      </c>
      <c r="BC19" s="177">
        <f>ABS(Cálculos!L20-Cálculos!L19)</f>
        <v>3.1280737515432033E-2</v>
      </c>
      <c r="BD19" s="177">
        <f>ABS(Cálculos!AF20-Cálculos!AF19)</f>
        <v>3.1722744627271204E-2</v>
      </c>
      <c r="BE19" s="177">
        <f>ABS(Cálculos!AZ20-Cálculos!AZ19)</f>
        <v>3.099811675530284E-2</v>
      </c>
      <c r="BF19" s="145"/>
    </row>
    <row r="20" spans="2:58" ht="15" thickBot="1">
      <c r="B20" s="11"/>
      <c r="C20" s="147"/>
      <c r="D20" s="147"/>
      <c r="E20" s="147"/>
      <c r="F20" s="147"/>
      <c r="G20" s="147"/>
      <c r="H20" s="147"/>
      <c r="I20" s="147"/>
      <c r="J20" s="147"/>
      <c r="K20" s="147"/>
      <c r="L20" s="147"/>
      <c r="M20" s="147"/>
      <c r="N20" s="147"/>
      <c r="O20" s="147"/>
      <c r="P20" s="147"/>
      <c r="Q20" s="145"/>
      <c r="S20" s="148"/>
      <c r="T20" s="149"/>
      <c r="U20" s="149"/>
      <c r="V20" s="149"/>
      <c r="W20" s="150"/>
      <c r="Y20" s="146"/>
      <c r="Z20" s="74">
        <f>(Cálculos!C21-0.44)/(MAX(Cálculos!C:C)+0.12)*100</f>
        <v>1.9941927354407494</v>
      </c>
      <c r="AA20" s="147"/>
      <c r="AB20" s="169">
        <f>Cálculos!L394</f>
        <v>3.6171867963972679</v>
      </c>
      <c r="AC20" s="147"/>
      <c r="AD20" s="169">
        <f>Cálculos!AF394</f>
        <v>2.7836861096777521</v>
      </c>
      <c r="AE20" s="147"/>
      <c r="AF20" s="169">
        <f>Cálculos!AZ394</f>
        <v>2.9440805860782588</v>
      </c>
      <c r="AG20" s="147"/>
      <c r="AH20" s="169">
        <f>Cálculos!N293</f>
        <v>2.0190698126851061E-2</v>
      </c>
      <c r="AI20" s="147"/>
      <c r="AJ20" s="169">
        <f>Cálculos!AH293</f>
        <v>1.1937207286042929E-2</v>
      </c>
      <c r="AK20" s="147"/>
      <c r="AL20" s="169">
        <f>Cálculos!BB293</f>
        <v>4.4792925964650997E-3</v>
      </c>
      <c r="AM20" s="145"/>
      <c r="AO20" s="146"/>
      <c r="AP20" s="178" t="s">
        <v>347</v>
      </c>
      <c r="AQ20" s="179">
        <f>(6/11)*AR$18/AQ$18</f>
        <v>0.45301873698820255</v>
      </c>
      <c r="AR20" s="179"/>
      <c r="AS20" s="179">
        <f>(6/11)*AT$18/AS$18</f>
        <v>0.25940494045367851</v>
      </c>
      <c r="AT20" s="179"/>
      <c r="AU20" s="179">
        <f>(6/11)*AV$18/AU$18</f>
        <v>0.24789715508058735</v>
      </c>
      <c r="AV20" s="179"/>
      <c r="AW20" s="179">
        <f>(6/11)*AX$18/AW$18</f>
        <v>0.24525844930878574</v>
      </c>
      <c r="AX20" s="179"/>
      <c r="AY20" s="145"/>
      <c r="BA20" s="146"/>
      <c r="BB20" s="74">
        <v>15</v>
      </c>
      <c r="BC20" s="177">
        <f>ABS(Cálculos!L21-Cálculos!L20)</f>
        <v>2.9464415037796954E-2</v>
      </c>
      <c r="BD20" s="177">
        <f>ABS(Cálculos!AF21-Cálculos!AF20)</f>
        <v>2.9901157894022035E-2</v>
      </c>
      <c r="BE20" s="177">
        <f>ABS(Cálculos!AZ21-Cálculos!AZ20)</f>
        <v>2.9187092083491795E-2</v>
      </c>
      <c r="BF20" s="145"/>
    </row>
    <row r="21" spans="2:58" ht="15" thickBot="1">
      <c r="B21" s="11"/>
      <c r="C21" s="147"/>
      <c r="D21" s="147"/>
      <c r="E21" s="147"/>
      <c r="F21" s="147"/>
      <c r="G21" s="147"/>
      <c r="H21" s="147"/>
      <c r="I21" s="147"/>
      <c r="J21" s="147"/>
      <c r="K21" s="147"/>
      <c r="L21" s="147"/>
      <c r="M21" s="147"/>
      <c r="N21" s="147"/>
      <c r="O21" s="147"/>
      <c r="P21" s="147"/>
      <c r="Q21" s="145"/>
      <c r="Y21" s="146"/>
      <c r="Z21" s="74">
        <f>(Cálculos!C22-0.44)/(MAX(Cálculos!C:C)+0.12)*100</f>
        <v>2.1311565222155262</v>
      </c>
      <c r="AA21" s="147"/>
      <c r="AB21" s="169">
        <f>Cálculos!L29</f>
        <v>3.4608323021227623</v>
      </c>
      <c r="AC21" s="147"/>
      <c r="AD21" s="169">
        <f>Cálculos!AF29</f>
        <v>2.5978500141104566</v>
      </c>
      <c r="AE21" s="147"/>
      <c r="AF21" s="169">
        <f>Cálculos!AZ29</f>
        <v>2.7477141544616748</v>
      </c>
      <c r="AG21" s="147"/>
      <c r="AH21" s="169">
        <f>Cálculos!N658</f>
        <v>2.0190698126851061E-2</v>
      </c>
      <c r="AI21" s="147"/>
      <c r="AJ21" s="169">
        <f>Cálculos!AH658</f>
        <v>1.1937207286042929E-2</v>
      </c>
      <c r="AK21" s="147"/>
      <c r="AL21" s="169">
        <f>Cálculos!BB658</f>
        <v>4.4792925964650997E-3</v>
      </c>
      <c r="AM21" s="145"/>
      <c r="AO21" s="148"/>
      <c r="AP21" s="149"/>
      <c r="AQ21" s="149"/>
      <c r="AR21" s="149"/>
      <c r="AS21" s="149"/>
      <c r="AT21" s="149"/>
      <c r="AU21" s="149"/>
      <c r="AV21" s="149"/>
      <c r="AW21" s="149"/>
      <c r="AX21" s="149"/>
      <c r="AY21" s="150"/>
      <c r="BA21" s="146"/>
      <c r="BB21" s="74">
        <v>16</v>
      </c>
      <c r="BC21" s="177">
        <f>ABS(Cálculos!L22-Cálculos!L21)</f>
        <v>3.6096800280946306E-2</v>
      </c>
      <c r="BD21" s="177">
        <f>ABS(Cálculos!AF22-Cálculos!AF21)</f>
        <v>3.6530403962877989E-2</v>
      </c>
      <c r="BE21" s="177">
        <f>ABS(Cálculos!AZ22-Cálculos!AZ21)</f>
        <v>3.5821986866726663E-2</v>
      </c>
      <c r="BF21" s="145"/>
    </row>
    <row r="22" spans="2:58">
      <c r="B22" s="11"/>
      <c r="C22" s="147"/>
      <c r="D22" s="147"/>
      <c r="E22" s="147"/>
      <c r="F22" s="147"/>
      <c r="G22" s="147"/>
      <c r="H22" s="147"/>
      <c r="I22" s="147"/>
      <c r="J22" s="147"/>
      <c r="K22" s="147"/>
      <c r="L22" s="147"/>
      <c r="M22" s="147"/>
      <c r="N22" s="147"/>
      <c r="O22" s="147"/>
      <c r="P22" s="147"/>
      <c r="Q22" s="145"/>
      <c r="S22" s="211" t="s">
        <v>292</v>
      </c>
      <c r="T22" s="211"/>
      <c r="U22" s="211"/>
      <c r="V22" s="211"/>
      <c r="W22" s="211"/>
      <c r="Y22" s="146"/>
      <c r="Z22" s="74">
        <f>(Cálculos!C23-0.44)/(MAX(Cálculos!C:C)+0.12)*100</f>
        <v>2.2681203089903028</v>
      </c>
      <c r="AA22" s="147"/>
      <c r="AB22" s="169">
        <f>Cálculos!L372</f>
        <v>3.401140477239303</v>
      </c>
      <c r="AC22" s="147"/>
      <c r="AD22" s="169">
        <f>Cálculos!AF372</f>
        <v>2.5520675467927423</v>
      </c>
      <c r="AE22" s="147"/>
      <c r="AF22" s="169">
        <f>Cálculos!AZ372</f>
        <v>2.6922085682963743</v>
      </c>
      <c r="AG22" s="147"/>
      <c r="AH22" s="169">
        <f>Cálculos!N29</f>
        <v>1.9108096021613199E-2</v>
      </c>
      <c r="AI22" s="147"/>
      <c r="AJ22" s="169">
        <f>Cálculos!AH29</f>
        <v>1.0978819708675324E-2</v>
      </c>
      <c r="AK22" s="147"/>
      <c r="AL22" s="169">
        <f>Cálculos!BB29</f>
        <v>4.1972431356173011E-3</v>
      </c>
      <c r="AM22" s="145"/>
      <c r="BA22" s="146"/>
      <c r="BB22" s="74">
        <v>17</v>
      </c>
      <c r="BC22" s="177">
        <f>ABS(Cálculos!L23-Cálculos!L22)</f>
        <v>0.26059497601591919</v>
      </c>
      <c r="BD22" s="177">
        <f>ABS(Cálculos!AF23-Cálculos!AF22)</f>
        <v>8.5299465978545319E-2</v>
      </c>
      <c r="BE22" s="177">
        <f>ABS(Cálculos!AZ23-Cálculos!AZ22)</f>
        <v>8.5992748508945116E-2</v>
      </c>
      <c r="BF22" s="145"/>
    </row>
    <row r="23" spans="2:58">
      <c r="B23" s="11"/>
      <c r="C23" s="147"/>
      <c r="D23" s="147"/>
      <c r="E23" s="147"/>
      <c r="F23" s="147"/>
      <c r="G23" s="147"/>
      <c r="H23" s="147"/>
      <c r="I23" s="147"/>
      <c r="J23" s="147"/>
      <c r="K23" s="147"/>
      <c r="L23" s="147"/>
      <c r="M23" s="147"/>
      <c r="N23" s="147"/>
      <c r="O23" s="147"/>
      <c r="P23" s="147"/>
      <c r="Q23" s="145"/>
      <c r="S23" s="211"/>
      <c r="T23" s="211"/>
      <c r="U23" s="211"/>
      <c r="V23" s="211"/>
      <c r="W23" s="211"/>
      <c r="Y23" s="146"/>
      <c r="Z23" s="74">
        <f>(Cálculos!C24-0.44)/(MAX(Cálculos!C:C)+0.12)*100</f>
        <v>2.4050840957650794</v>
      </c>
      <c r="AA23" s="147"/>
      <c r="AB23" s="169">
        <f>Cálculos!L418</f>
        <v>3.2491680549540716</v>
      </c>
      <c r="AC23" s="147"/>
      <c r="AD23" s="169">
        <f>Cálculos!AF418</f>
        <v>2.4071962129551672</v>
      </c>
      <c r="AE23" s="147"/>
      <c r="AF23" s="169">
        <f>Cálculos!AZ418</f>
        <v>2.6553434931368596</v>
      </c>
      <c r="AG23" s="147"/>
      <c r="AH23" s="169">
        <f>Cálculos!N394</f>
        <v>1.9108096021613199E-2</v>
      </c>
      <c r="AI23" s="147"/>
      <c r="AJ23" s="169">
        <f>Cálculos!AH394</f>
        <v>1.0978819708675324E-2</v>
      </c>
      <c r="AK23" s="147"/>
      <c r="AL23" s="169">
        <f>Cálculos!BB394</f>
        <v>4.1972431356173011E-3</v>
      </c>
      <c r="AM23" s="145"/>
      <c r="BA23" s="146"/>
      <c r="BB23" s="74">
        <v>18</v>
      </c>
      <c r="BC23" s="177">
        <f>ABS(Cálculos!L24-Cálculos!L23)</f>
        <v>0.17865926235274432</v>
      </c>
      <c r="BD23" s="177">
        <f>ABS(Cálculos!AF24-Cálculos!AF23)</f>
        <v>1.7939000623359291E-3</v>
      </c>
      <c r="BE23" s="177">
        <f>ABS(Cálculos!AZ24-Cálculos!AZ23)</f>
        <v>1.1344521422653742E-3</v>
      </c>
      <c r="BF23" s="145"/>
    </row>
    <row r="24" spans="2:58">
      <c r="B24" s="11"/>
      <c r="C24" s="147"/>
      <c r="D24" s="147"/>
      <c r="E24" s="147"/>
      <c r="F24" s="147"/>
      <c r="G24" s="147"/>
      <c r="H24" s="147"/>
      <c r="I24" s="147"/>
      <c r="J24" s="147"/>
      <c r="K24" s="147"/>
      <c r="L24" s="147"/>
      <c r="M24" s="147"/>
      <c r="N24" s="147"/>
      <c r="O24" s="147"/>
      <c r="P24" s="147"/>
      <c r="Q24" s="145"/>
      <c r="S24" s="211"/>
      <c r="T24" s="211"/>
      <c r="U24" s="211"/>
      <c r="V24" s="211"/>
      <c r="W24" s="211"/>
      <c r="Y24" s="146"/>
      <c r="Z24" s="74">
        <f>(Cálculos!C25-0.44)/(MAX(Cálculos!C:C)+0.12)*100</f>
        <v>2.542047882539856</v>
      </c>
      <c r="AA24" s="147"/>
      <c r="AB24" s="169">
        <f>Cálculos!L7</f>
        <v>3.2187923620683123</v>
      </c>
      <c r="AC24" s="147"/>
      <c r="AD24" s="169">
        <f>Cálculos!AF7</f>
        <v>2.3353774302354271</v>
      </c>
      <c r="AE24" s="147"/>
      <c r="AF24" s="169">
        <f>Cálculos!AZ53</f>
        <v>2.4890711376601597</v>
      </c>
      <c r="AG24" s="147"/>
      <c r="AH24" s="169">
        <f>Cálculos!N81</f>
        <v>1.4557308454960166E-2</v>
      </c>
      <c r="AI24" s="147"/>
      <c r="AJ24" s="169">
        <f>Cálculos!AH81</f>
        <v>7.0424441713348839E-3</v>
      </c>
      <c r="AK24" s="147"/>
      <c r="AL24" s="169">
        <f>Cálculos!BB81</f>
        <v>3.0271058614476242E-3</v>
      </c>
      <c r="AM24" s="145"/>
      <c r="BA24" s="146"/>
      <c r="BB24" s="74">
        <v>19</v>
      </c>
      <c r="BC24" s="177">
        <f>ABS(Cálculos!L25-Cálculos!L24)</f>
        <v>0.15980980573403469</v>
      </c>
      <c r="BD24" s="177">
        <f>ABS(Cálculos!AF25-Cálculos!AF24)</f>
        <v>5.0087522510529059E-2</v>
      </c>
      <c r="BE24" s="177">
        <f>ABS(Cálculos!AZ25-Cálculos!AZ24)</f>
        <v>4.838149878742648E-2</v>
      </c>
      <c r="BF24" s="145"/>
    </row>
    <row r="25" spans="2:58">
      <c r="B25" s="11"/>
      <c r="C25" s="147"/>
      <c r="D25" s="147"/>
      <c r="E25" s="147"/>
      <c r="F25" s="147"/>
      <c r="G25" s="147"/>
      <c r="H25" s="147"/>
      <c r="I25" s="147"/>
      <c r="J25" s="147"/>
      <c r="K25" s="147"/>
      <c r="L25" s="147"/>
      <c r="M25" s="147"/>
      <c r="N25" s="147"/>
      <c r="O25" s="147"/>
      <c r="P25" s="147"/>
      <c r="Q25" s="145"/>
      <c r="Y25" s="146"/>
      <c r="Z25" s="74">
        <f>(Cálculos!C26-0.44)/(MAX(Cálculos!C:C)+0.12)*100</f>
        <v>2.6790116693146331</v>
      </c>
      <c r="AA25" s="147"/>
      <c r="AB25" s="169">
        <f>Cálculos!L53</f>
        <v>3.1167756198603191</v>
      </c>
      <c r="AC25" s="147"/>
      <c r="AD25" s="169">
        <f>Cálculos!AF447</f>
        <v>2.2980297629957165</v>
      </c>
      <c r="AE25" s="147"/>
      <c r="AF25" s="169">
        <f>Cálculos!AZ7</f>
        <v>2.4632619976245422</v>
      </c>
      <c r="AG25" s="147"/>
      <c r="AH25" s="169">
        <f>Cálculos!N446</f>
        <v>1.4557308454960166E-2</v>
      </c>
      <c r="AI25" s="147"/>
      <c r="AJ25" s="169">
        <f>Cálculos!AH446</f>
        <v>7.0424441713348839E-3</v>
      </c>
      <c r="AK25" s="147"/>
      <c r="AL25" s="169">
        <f>Cálculos!BB446</f>
        <v>3.0271058614476242E-3</v>
      </c>
      <c r="AM25" s="145"/>
      <c r="BA25" s="146"/>
      <c r="BB25" s="74">
        <v>20</v>
      </c>
      <c r="BC25" s="177">
        <f>ABS(Cálculos!L26-Cálculos!L25)</f>
        <v>9.3510606039733046E-2</v>
      </c>
      <c r="BD25" s="177">
        <f>ABS(Cálculos!AF26-Cálculos!AF25)</f>
        <v>1.4654229347337289E-2</v>
      </c>
      <c r="BE25" s="177">
        <f>ABS(Cálculos!AZ26-Cálculos!AZ25)</f>
        <v>1.5029185934648304E-2</v>
      </c>
      <c r="BF25" s="145"/>
    </row>
    <row r="26" spans="2:58">
      <c r="B26" s="11"/>
      <c r="C26" s="147"/>
      <c r="D26" s="147"/>
      <c r="E26" s="147"/>
      <c r="F26" s="147"/>
      <c r="G26" s="147"/>
      <c r="H26" s="147"/>
      <c r="I26" s="147"/>
      <c r="J26" s="147"/>
      <c r="K26" s="147"/>
      <c r="L26" s="147"/>
      <c r="M26" s="147"/>
      <c r="N26" s="147"/>
      <c r="O26" s="147"/>
      <c r="P26" s="147"/>
      <c r="Q26" s="145"/>
      <c r="Y26" s="146"/>
      <c r="Z26" s="74">
        <f>(Cálculos!C27-0.44)/(MAX(Cálculos!C:C)+0.12)*100</f>
        <v>2.8159754560894097</v>
      </c>
      <c r="AA26" s="147"/>
      <c r="AB26" s="169">
        <f>Cálculos!L383</f>
        <v>3.0155044608790682</v>
      </c>
      <c r="AC26" s="147"/>
      <c r="AD26" s="169">
        <f>Cálculos!AF448</f>
        <v>2.2849669067932163</v>
      </c>
      <c r="AE26" s="147"/>
      <c r="AF26" s="169">
        <f>Cálculos!AZ383</f>
        <v>2.4272435261071741</v>
      </c>
      <c r="AG26" s="147"/>
      <c r="AH26" s="169">
        <f>Cálculos!N53</f>
        <v>1.3972139705805514E-2</v>
      </c>
      <c r="AI26" s="147"/>
      <c r="AJ26" s="169">
        <f>Cálculos!AH53</f>
        <v>6.5291830911468098E-3</v>
      </c>
      <c r="AK26" s="147"/>
      <c r="AL26" s="169">
        <f>Cálculos!BB53</f>
        <v>2.8771047868879026E-3</v>
      </c>
      <c r="AM26" s="145"/>
      <c r="BA26" s="146"/>
      <c r="BB26" s="74">
        <v>21</v>
      </c>
      <c r="BC26" s="177">
        <f>ABS(Cálculos!L27-Cálculos!L26)</f>
        <v>4.6089875959460347E-2</v>
      </c>
      <c r="BD26" s="177">
        <f>ABS(Cálculos!AF27-Cálculos!AF26)</f>
        <v>2.1846365983855698E-2</v>
      </c>
      <c r="BE26" s="177">
        <f>ABS(Cálculos!AZ27-Cálculos!AZ26)</f>
        <v>2.2225251897066922E-2</v>
      </c>
      <c r="BF26" s="145"/>
    </row>
    <row r="27" spans="2:58">
      <c r="B27" s="11"/>
      <c r="C27" s="147"/>
      <c r="D27" s="147"/>
      <c r="E27" s="147"/>
      <c r="F27" s="147"/>
      <c r="G27" s="147"/>
      <c r="H27" s="147"/>
      <c r="I27" s="147"/>
      <c r="J27" s="147"/>
      <c r="K27" s="147"/>
      <c r="L27" s="147"/>
      <c r="M27" s="147"/>
      <c r="N27" s="147"/>
      <c r="O27" s="147"/>
      <c r="P27" s="147"/>
      <c r="Q27" s="145"/>
      <c r="Y27" s="146"/>
      <c r="Z27" s="74">
        <f>(Cálculos!C28-0.44)/(MAX(Cálculos!C:C)+0.12)*100</f>
        <v>2.9529392428641867</v>
      </c>
      <c r="AA27" s="147"/>
      <c r="AB27" s="169">
        <f>Cálculos!L377</f>
        <v>2.8637666796777586</v>
      </c>
      <c r="AC27" s="147"/>
      <c r="AD27" s="169">
        <f>Cálculos!AF450</f>
        <v>2.2513546719437683</v>
      </c>
      <c r="AE27" s="147"/>
      <c r="AF27" s="169">
        <f>Cálculos!AZ440</f>
        <v>2.3408777629894728</v>
      </c>
      <c r="AG27" s="147"/>
      <c r="AH27" s="169">
        <f>Cálculos!N418</f>
        <v>1.3972139705805514E-2</v>
      </c>
      <c r="AI27" s="147"/>
      <c r="AJ27" s="169">
        <f>Cálculos!AH418</f>
        <v>6.5291830911468098E-3</v>
      </c>
      <c r="AK27" s="147"/>
      <c r="AL27" s="169">
        <f>Cálculos!BB418</f>
        <v>2.8771047868879026E-3</v>
      </c>
      <c r="AM27" s="145"/>
      <c r="BA27" s="146"/>
      <c r="BB27" s="74">
        <v>22</v>
      </c>
      <c r="BC27" s="177">
        <f>ABS(Cálculos!L28-Cálculos!L27)</f>
        <v>6.1301955857549162E-2</v>
      </c>
      <c r="BD27" s="177">
        <f>ABS(Cálculos!AF28-Cálculos!AF27)</f>
        <v>3.6321978927356779E-2</v>
      </c>
      <c r="BE27" s="177">
        <f>ABS(Cálculos!AZ28-Cálculos!AZ27)</f>
        <v>3.5616667491457532E-2</v>
      </c>
      <c r="BF27" s="145"/>
    </row>
    <row r="28" spans="2:58">
      <c r="B28" s="11"/>
      <c r="C28" s="147"/>
      <c r="D28" s="147"/>
      <c r="E28" s="147"/>
      <c r="F28" s="147"/>
      <c r="G28" s="147"/>
      <c r="H28" s="147"/>
      <c r="I28" s="147"/>
      <c r="J28" s="147"/>
      <c r="K28" s="147"/>
      <c r="L28" s="147"/>
      <c r="M28" s="147"/>
      <c r="N28" s="147"/>
      <c r="O28" s="147"/>
      <c r="P28" s="147"/>
      <c r="Q28" s="145"/>
      <c r="Y28" s="146"/>
      <c r="Z28" s="74">
        <f>(Cálculos!C29-0.44)/(MAX(Cálculos!C:C)+0.12)*100</f>
        <v>3.0899030296389633</v>
      </c>
      <c r="AA28" s="147"/>
      <c r="AB28" s="169">
        <f>Cálculos!L18</f>
        <v>2.8467622757456739</v>
      </c>
      <c r="AC28" s="147"/>
      <c r="AD28" s="169">
        <f>Cálculos!AF53</f>
        <v>2.2498403701658045</v>
      </c>
      <c r="AE28" s="147"/>
      <c r="AF28" s="169">
        <f>Cálculos!AZ447</f>
        <v>2.3198713307701455</v>
      </c>
      <c r="AG28" s="147"/>
      <c r="AH28" s="169">
        <f>Cálculos!N18</f>
        <v>1.2848544174010771E-2</v>
      </c>
      <c r="AI28" s="147"/>
      <c r="AJ28" s="169">
        <f>Cálculos!AH18</f>
        <v>5.5858630921906283E-3</v>
      </c>
      <c r="AK28" s="147"/>
      <c r="AL28" s="169">
        <f>Cálculos!BB18</f>
        <v>2.5934030625804987E-3</v>
      </c>
      <c r="AM28" s="145"/>
      <c r="BA28" s="146"/>
      <c r="BB28" s="74">
        <v>23</v>
      </c>
      <c r="BC28" s="177">
        <f>ABS(Cálculos!L29-Cálculos!L28)</f>
        <v>2.2156546865072206</v>
      </c>
      <c r="BD28" s="177">
        <f>ABS(Cálculos!AF29-Cálculos!AF28)</f>
        <v>1.3297573992089855</v>
      </c>
      <c r="BE28" s="177">
        <f>ABS(Cálculos!AZ29-Cálculos!AZ28)</f>
        <v>1.4780304719723769</v>
      </c>
      <c r="BF28" s="145"/>
    </row>
    <row r="29" spans="2:58">
      <c r="B29" s="11"/>
      <c r="C29" s="147"/>
      <c r="D29" s="147"/>
      <c r="E29" s="147"/>
      <c r="F29" s="147"/>
      <c r="G29" s="147"/>
      <c r="H29" s="147"/>
      <c r="I29" s="147"/>
      <c r="J29" s="147"/>
      <c r="K29" s="147"/>
      <c r="L29" s="147"/>
      <c r="M29" s="147"/>
      <c r="N29" s="147"/>
      <c r="O29" s="147"/>
      <c r="P29" s="147"/>
      <c r="Q29" s="145"/>
      <c r="Y29" s="146"/>
      <c r="Z29" s="74">
        <f>(Cálculos!C30-0.44)/(MAX(Cálculos!C:C)+0.12)*100</f>
        <v>3.22686681641374</v>
      </c>
      <c r="AA29" s="147"/>
      <c r="AB29" s="169">
        <f>Cálculos!L658</f>
        <v>2.8017316208121117</v>
      </c>
      <c r="AC29" s="147"/>
      <c r="AD29" s="169">
        <f>Cálculos!AF449</f>
        <v>2.2442864791224197</v>
      </c>
      <c r="AE29" s="147"/>
      <c r="AF29" s="169">
        <f>Cálculos!AZ448</f>
        <v>2.3073407689052141</v>
      </c>
      <c r="AG29" s="147"/>
      <c r="AH29" s="169">
        <f>Cálculos!N383</f>
        <v>1.2848544174010771E-2</v>
      </c>
      <c r="AI29" s="147"/>
      <c r="AJ29" s="169">
        <f>Cálculos!AH383</f>
        <v>5.5858630921906283E-3</v>
      </c>
      <c r="AK29" s="147"/>
      <c r="AL29" s="169">
        <f>Cálculos!BB383</f>
        <v>2.5934030625804987E-3</v>
      </c>
      <c r="AM29" s="145"/>
      <c r="BA29" s="146"/>
      <c r="BB29" s="74">
        <v>24</v>
      </c>
      <c r="BC29" s="177">
        <f>ABS(Cálculos!L30-Cálculos!L29)</f>
        <v>2.1004018673155227</v>
      </c>
      <c r="BD29" s="177">
        <f>ABS(Cálculos!AF30-Cálculos!AF29)</f>
        <v>1.2089634059388665</v>
      </c>
      <c r="BE29" s="177">
        <f>ABS(Cálculos!AZ30-Cálculos!AZ29)</f>
        <v>1.3576116842461876</v>
      </c>
      <c r="BF29" s="145"/>
    </row>
    <row r="30" spans="2:58">
      <c r="B30" s="11"/>
      <c r="C30" s="147"/>
      <c r="D30" s="147"/>
      <c r="E30" s="147"/>
      <c r="F30" s="147"/>
      <c r="G30" s="147"/>
      <c r="H30" s="147"/>
      <c r="I30" s="147"/>
      <c r="J30" s="147"/>
      <c r="K30" s="147"/>
      <c r="L30" s="147"/>
      <c r="M30" s="147"/>
      <c r="N30" s="147"/>
      <c r="O30" s="147"/>
      <c r="P30" s="147"/>
      <c r="Q30" s="145"/>
      <c r="Y30" s="146"/>
      <c r="Z30" s="74">
        <f>(Cálculos!C31-0.44)/(MAX(Cálculos!C:C)+0.12)*100</f>
        <v>3.363830603188517</v>
      </c>
      <c r="AA30" s="147"/>
      <c r="AB30" s="169">
        <f>Cálculos!L293</f>
        <v>2.7766479449180799</v>
      </c>
      <c r="AC30" s="147"/>
      <c r="AD30" s="169">
        <f>Cálculos!AF445</f>
        <v>2.2440601654932566</v>
      </c>
      <c r="AE30" s="147"/>
      <c r="AF30" s="169">
        <f>Cálculos!AZ377</f>
        <v>2.2979595052258781</v>
      </c>
      <c r="AG30" s="147"/>
      <c r="AH30" s="169">
        <f>Cálculos!N359</f>
        <v>1.1529641949872629E-2</v>
      </c>
      <c r="AI30" s="147"/>
      <c r="AJ30" s="169">
        <f>Cálculos!AH359</f>
        <v>4.4833287771532792E-3</v>
      </c>
      <c r="AK30" s="147"/>
      <c r="AL30" s="169">
        <f>Cálculos!BB359</f>
        <v>2.2622530586870987E-3</v>
      </c>
      <c r="AM30" s="145"/>
      <c r="BA30" s="146"/>
      <c r="BB30" s="74">
        <v>25</v>
      </c>
      <c r="BC30" s="177">
        <f>ABS(Cálculos!L31-Cálculos!L30)</f>
        <v>3.7888803476770816E-2</v>
      </c>
      <c r="BD30" s="177">
        <f>ABS(Cálculos!AF31-Cálculos!AF30)</f>
        <v>3.8363507345942516E-2</v>
      </c>
      <c r="BE30" s="177">
        <f>ABS(Cálculos!AZ31-Cálculos!AZ30)</f>
        <v>3.7662572142859396E-2</v>
      </c>
      <c r="BF30" s="145"/>
    </row>
    <row r="31" spans="2:58">
      <c r="B31" s="11"/>
      <c r="C31" s="147"/>
      <c r="D31" s="147"/>
      <c r="E31" s="147"/>
      <c r="F31" s="147"/>
      <c r="G31" s="147"/>
      <c r="H31" s="147"/>
      <c r="I31" s="147"/>
      <c r="J31" s="147"/>
      <c r="K31" s="147"/>
      <c r="L31" s="147"/>
      <c r="M31" s="147"/>
      <c r="N31" s="147"/>
      <c r="O31" s="147"/>
      <c r="P31" s="147"/>
      <c r="Q31" s="145"/>
      <c r="Y31" s="146"/>
      <c r="Z31" s="74">
        <f>(Cálculos!C32-0.44)/(MAX(Cálculos!C:C)+0.12)*100</f>
        <v>3.5007943899632936</v>
      </c>
      <c r="AA31" s="147"/>
      <c r="AB31" s="169">
        <f>Cálculos!L440</f>
        <v>2.7064890913697983</v>
      </c>
      <c r="AC31" s="147"/>
      <c r="AD31" s="169">
        <f>Cálculos!AF443</f>
        <v>2.2331279996875653</v>
      </c>
      <c r="AE31" s="147"/>
      <c r="AF31" s="169">
        <f>Cálculos!AZ450</f>
        <v>2.274767131554758</v>
      </c>
      <c r="AG31" s="147"/>
      <c r="AH31" s="169">
        <f>Cálculos!N724</f>
        <v>1.1529641949872629E-2</v>
      </c>
      <c r="AI31" s="147"/>
      <c r="AJ31" s="169">
        <f>Cálculos!AH724</f>
        <v>4.4833287771532792E-3</v>
      </c>
      <c r="AK31" s="147"/>
      <c r="AL31" s="169">
        <f>Cálculos!BB724</f>
        <v>2.2622530586870987E-3</v>
      </c>
      <c r="AM31" s="145"/>
      <c r="BA31" s="146"/>
      <c r="BB31" s="74">
        <v>26</v>
      </c>
      <c r="BC31" s="177">
        <f>ABS(Cálculos!L32-Cálculos!L31)</f>
        <v>1.7662930671801691E-2</v>
      </c>
      <c r="BD31" s="177">
        <f>ABS(Cálculos!AF32-Cálculos!AF31)</f>
        <v>1.7193174008784284E-2</v>
      </c>
      <c r="BE31" s="177">
        <f>ABS(Cálculos!AZ32-Cálculos!AZ31)</f>
        <v>1.7884985272182963E-2</v>
      </c>
      <c r="BF31" s="145"/>
    </row>
    <row r="32" spans="2:58">
      <c r="B32" s="11"/>
      <c r="C32" s="147"/>
      <c r="D32" s="147"/>
      <c r="E32" s="147"/>
      <c r="F32" s="147"/>
      <c r="G32" s="147"/>
      <c r="H32" s="147"/>
      <c r="I32" s="147"/>
      <c r="J32" s="147"/>
      <c r="K32" s="147"/>
      <c r="L32" s="147"/>
      <c r="M32" s="147"/>
      <c r="N32" s="147"/>
      <c r="O32" s="147"/>
      <c r="P32" s="147"/>
      <c r="Q32" s="145"/>
      <c r="Y32" s="146"/>
      <c r="Z32" s="74">
        <f>(Cálculos!C33-0.44)/(MAX(Cálculos!C:C)+0.12)*100</f>
        <v>3.6377581767380698</v>
      </c>
      <c r="AA32" s="147"/>
      <c r="AB32" s="169">
        <f>Cálculos!L12</f>
        <v>2.68785872989181</v>
      </c>
      <c r="AC32" s="147"/>
      <c r="AD32" s="169">
        <f>Cálculos!AF444</f>
        <v>2.2312603734863914</v>
      </c>
      <c r="AE32" s="147"/>
      <c r="AF32" s="169">
        <f>Cálculos!AZ449</f>
        <v>2.2671900044335374</v>
      </c>
      <c r="AG32" s="147"/>
      <c r="AH32" s="169">
        <f>Cálculos!N12</f>
        <v>1.1277024180504002E-2</v>
      </c>
      <c r="AI32" s="147"/>
      <c r="AJ32" s="169">
        <f>Cálculos!AH12</f>
        <v>4.2726243994322295E-3</v>
      </c>
      <c r="AK32" s="147"/>
      <c r="AL32" s="169">
        <f>Cálculos!BB12</f>
        <v>2.1990627099622577E-3</v>
      </c>
      <c r="AM32" s="145"/>
      <c r="BA32" s="146"/>
      <c r="BB32" s="74">
        <v>27</v>
      </c>
      <c r="BC32" s="177">
        <f>ABS(Cálculos!L33-Cálculos!L32)</f>
        <v>3.6544458824800508E-2</v>
      </c>
      <c r="BD32" s="177">
        <f>ABS(Cálculos!AF33-Cálculos!AF32)</f>
        <v>3.7012262405345053E-2</v>
      </c>
      <c r="BE32" s="177">
        <f>ABS(Cálculos!AZ33-Cálculos!AZ32)</f>
        <v>3.6322662464162381E-2</v>
      </c>
      <c r="BF32" s="145"/>
    </row>
    <row r="33" spans="2:58">
      <c r="B33" s="11"/>
      <c r="C33" s="147"/>
      <c r="D33" s="147"/>
      <c r="E33" s="147"/>
      <c r="F33" s="147"/>
      <c r="G33" s="147"/>
      <c r="H33" s="147"/>
      <c r="I33" s="147"/>
      <c r="J33" s="147"/>
      <c r="K33" s="147"/>
      <c r="L33" s="147"/>
      <c r="M33" s="147"/>
      <c r="N33" s="147"/>
      <c r="O33" s="147"/>
      <c r="P33" s="147"/>
      <c r="Q33" s="145"/>
      <c r="Y33" s="146"/>
      <c r="Z33" s="74">
        <f>(Cálculos!C34-0.44)/(MAX(Cálculos!C:C)+0.12)*100</f>
        <v>3.7747219635128468</v>
      </c>
      <c r="AA33" s="147"/>
      <c r="AB33" s="169">
        <f>Cálculos!L75</f>
        <v>2.5928215225524731</v>
      </c>
      <c r="AC33" s="147"/>
      <c r="AD33" s="169">
        <f>Cálculos!AF451</f>
        <v>2.2094702933162731</v>
      </c>
      <c r="AE33" s="147"/>
      <c r="AF33" s="169">
        <f>Cálculos!AZ445</f>
        <v>2.2667334490858826</v>
      </c>
      <c r="AG33" s="147"/>
      <c r="AH33" s="169">
        <f>Cálculos!N377</f>
        <v>1.1277024180504002E-2</v>
      </c>
      <c r="AI33" s="147"/>
      <c r="AJ33" s="169">
        <f>Cálculos!AH377</f>
        <v>4.2726243994322295E-3</v>
      </c>
      <c r="AK33" s="147"/>
      <c r="AL33" s="169">
        <f>Cálculos!BB377</f>
        <v>2.1990627099622577E-3</v>
      </c>
      <c r="AM33" s="145"/>
      <c r="BA33" s="146"/>
      <c r="BB33" s="74">
        <v>28</v>
      </c>
      <c r="BC33" s="177">
        <f>ABS(Cálculos!L34-Cálculos!L33)</f>
        <v>3.7245498888486051E-2</v>
      </c>
      <c r="BD33" s="177">
        <f>ABS(Cálculos!AF34-Cálculos!AF33)</f>
        <v>3.7705766934638119E-2</v>
      </c>
      <c r="BE33" s="177">
        <f>ABS(Cálculos!AZ34-Cálculos!AZ33)</f>
        <v>3.7031289503144382E-2</v>
      </c>
      <c r="BF33" s="145"/>
    </row>
    <row r="34" spans="2:58">
      <c r="B34" s="11"/>
      <c r="C34" s="147"/>
      <c r="D34" s="147"/>
      <c r="E34" s="147"/>
      <c r="F34" s="147"/>
      <c r="G34" s="147"/>
      <c r="H34" s="147"/>
      <c r="I34" s="147"/>
      <c r="J34" s="147"/>
      <c r="K34" s="147"/>
      <c r="L34" s="147"/>
      <c r="M34" s="147"/>
      <c r="N34" s="147"/>
      <c r="O34" s="147"/>
      <c r="P34" s="147"/>
      <c r="Q34" s="145"/>
      <c r="Y34" s="146"/>
      <c r="Z34" s="74">
        <f>(Cálculos!C35-0.44)/(MAX(Cálculos!C:C)+0.12)*100</f>
        <v>3.9116857502876239</v>
      </c>
      <c r="AA34" s="147"/>
      <c r="AB34" s="169">
        <f>Cálculos!L458</f>
        <v>2.5527692756765799</v>
      </c>
      <c r="AC34" s="147"/>
      <c r="AD34" s="169">
        <f>Cálculos!AF452</f>
        <v>2.1914853837850501</v>
      </c>
      <c r="AE34" s="147"/>
      <c r="AF34" s="169">
        <f>Cálculos!AZ443</f>
        <v>2.2554521395625642</v>
      </c>
      <c r="AG34" s="147"/>
      <c r="AH34" s="169">
        <f>Cálculos!N9</f>
        <v>7.7160183996045489E-3</v>
      </c>
      <c r="AI34" s="147"/>
      <c r="AJ34" s="169">
        <f>Cálculos!AH9</f>
        <v>1.4111987456247547E-3</v>
      </c>
      <c r="AK34" s="147"/>
      <c r="AL34" s="169">
        <f>Cálculos!BB9</f>
        <v>1.325639745937218E-3</v>
      </c>
      <c r="AM34" s="145"/>
      <c r="BA34" s="146"/>
      <c r="BB34" s="74">
        <v>29</v>
      </c>
      <c r="BC34" s="177">
        <f>ABS(Cálculos!L35-Cálculos!L34)</f>
        <v>1.2314610489085887E-2</v>
      </c>
      <c r="BD34" s="177">
        <f>ABS(Cálculos!AF35-Cálculos!AF34)</f>
        <v>1.2756834843295373E-2</v>
      </c>
      <c r="BE34" s="177">
        <f>ABS(Cálculos!AZ35-Cálculos!AZ34)</f>
        <v>1.2122452564613972E-2</v>
      </c>
      <c r="BF34" s="145"/>
    </row>
    <row r="35" spans="2:58">
      <c r="B35" s="11"/>
      <c r="C35" s="147"/>
      <c r="D35" s="147"/>
      <c r="E35" s="147"/>
      <c r="F35" s="147"/>
      <c r="G35" s="147"/>
      <c r="H35" s="147"/>
      <c r="I35" s="147"/>
      <c r="J35" s="147"/>
      <c r="K35" s="147"/>
      <c r="L35" s="147"/>
      <c r="M35" s="147"/>
      <c r="N35" s="147"/>
      <c r="O35" s="147"/>
      <c r="P35" s="147"/>
      <c r="Q35" s="145"/>
      <c r="Y35" s="146"/>
      <c r="Z35" s="74">
        <f>(Cálculos!C36-0.44)/(MAX(Cálculos!C:C)+0.12)*100</f>
        <v>4.0486495370624009</v>
      </c>
      <c r="AA35" s="147"/>
      <c r="AB35" s="169">
        <f>Cálculos!L93</f>
        <v>2.4524345721004535</v>
      </c>
      <c r="AC35" s="147"/>
      <c r="AD35" s="169">
        <f>Cálculos!AF453</f>
        <v>2.1826894993492836</v>
      </c>
      <c r="AE35" s="147"/>
      <c r="AF35" s="169">
        <f>Cálculos!AZ444</f>
        <v>2.2537516194207265</v>
      </c>
      <c r="AG35" s="147"/>
      <c r="AH35" s="169">
        <f>Cálculos!N374</f>
        <v>7.7160183996045489E-3</v>
      </c>
      <c r="AI35" s="147"/>
      <c r="AJ35" s="169">
        <f>Cálculos!AH374</f>
        <v>1.4111987456247547E-3</v>
      </c>
      <c r="AK35" s="147"/>
      <c r="AL35" s="169">
        <f>Cálculos!BB374</f>
        <v>1.325639745937218E-3</v>
      </c>
      <c r="AM35" s="145"/>
      <c r="BA35" s="146"/>
      <c r="BB35" s="74">
        <v>30</v>
      </c>
      <c r="BC35" s="177">
        <f>ABS(Cálculos!L36-Cálculos!L35)</f>
        <v>3.8286490844344323E-2</v>
      </c>
      <c r="BD35" s="177">
        <f>ABS(Cálculos!AF36-Cálculos!AF35)</f>
        <v>3.4644964259275435E-2</v>
      </c>
      <c r="BE35" s="177">
        <f>ABS(Cálculos!AZ36-Cálculos!AZ35)</f>
        <v>3.5298257160095714E-2</v>
      </c>
      <c r="BF35" s="145"/>
    </row>
    <row r="36" spans="2:58">
      <c r="B36" s="11"/>
      <c r="C36" s="147"/>
      <c r="D36" s="147"/>
      <c r="E36" s="147"/>
      <c r="F36" s="147"/>
      <c r="G36" s="147"/>
      <c r="H36" s="147"/>
      <c r="I36" s="147"/>
      <c r="J36" s="147"/>
      <c r="K36" s="147"/>
      <c r="L36" s="147"/>
      <c r="M36" s="147"/>
      <c r="N36" s="147"/>
      <c r="O36" s="147"/>
      <c r="P36" s="147"/>
      <c r="Q36" s="145"/>
      <c r="Y36" s="146"/>
      <c r="Z36" s="74">
        <f>(Cálculos!C37-0.44)/(MAX(Cálculos!C:C)+0.12)*100</f>
        <v>4.1856133238371767</v>
      </c>
      <c r="AA36" s="147"/>
      <c r="AB36" s="169">
        <f>Cálculos!L374</f>
        <v>2.3992379545898626</v>
      </c>
      <c r="AC36" s="147"/>
      <c r="AD36" s="169">
        <f>Cálculos!AF82</f>
        <v>2.1693280952522023</v>
      </c>
      <c r="AE36" s="147"/>
      <c r="AF36" s="169">
        <f>Cálculos!AZ458</f>
        <v>2.2455770459594224</v>
      </c>
      <c r="AG36" s="147"/>
      <c r="AH36" s="169">
        <f>Cálculos!N362</f>
        <v>5.7574726951571432E-3</v>
      </c>
      <c r="AI36" s="147"/>
      <c r="AJ36" s="169">
        <f>Cálculos!AH8</f>
        <v>0</v>
      </c>
      <c r="AK36" s="147"/>
      <c r="AL36" s="169">
        <f>Cálculos!BB362</f>
        <v>8.6249890323107799E-4</v>
      </c>
      <c r="AM36" s="145"/>
      <c r="BA36" s="146"/>
      <c r="BB36" s="74">
        <v>31</v>
      </c>
      <c r="BC36" s="177">
        <f>ABS(Cálculos!L37-Cálculos!L36)</f>
        <v>2.6613894699385465E-3</v>
      </c>
      <c r="BD36" s="177">
        <f>ABS(Cálculos!AF37-Cálculos!AF36)</f>
        <v>5.4562239612083729E-3</v>
      </c>
      <c r="BE36" s="177">
        <f>ABS(Cálculos!AZ37-Cálculos!AZ36)</f>
        <v>6.0940993052873704E-3</v>
      </c>
      <c r="BF36" s="145"/>
    </row>
    <row r="37" spans="2:58">
      <c r="B37" s="11"/>
      <c r="C37" s="147"/>
      <c r="D37" s="147"/>
      <c r="E37" s="147"/>
      <c r="F37" s="147"/>
      <c r="G37" s="147"/>
      <c r="H37" s="147"/>
      <c r="I37" s="147"/>
      <c r="J37" s="147"/>
      <c r="K37" s="147"/>
      <c r="L37" s="147"/>
      <c r="M37" s="147"/>
      <c r="N37" s="147"/>
      <c r="O37" s="147"/>
      <c r="P37" s="147"/>
      <c r="Q37" s="145"/>
      <c r="Y37" s="146"/>
      <c r="Z37" s="74">
        <f>(Cálculos!C38-0.44)/(MAX(Cálculos!C:C)+0.12)*100</f>
        <v>4.3225771106119542</v>
      </c>
      <c r="AA37" s="147"/>
      <c r="AB37" s="169">
        <f>Cálculos!L423</f>
        <v>2.3064108809355517</v>
      </c>
      <c r="AC37" s="147"/>
      <c r="AD37" s="169">
        <f>Cálculos!AF383</f>
        <v>2.163442372825779</v>
      </c>
      <c r="AE37" s="147"/>
      <c r="AF37" s="169">
        <f>Cálculos!AZ451</f>
        <v>2.2333615005830718</v>
      </c>
      <c r="AG37" s="147"/>
      <c r="AH37" s="169">
        <f>Cálculos!N727</f>
        <v>5.7574726951571432E-3</v>
      </c>
      <c r="AI37" s="147"/>
      <c r="AJ37" s="169">
        <f>Cálculos!AH10</f>
        <v>0</v>
      </c>
      <c r="AK37" s="147"/>
      <c r="AL37" s="169">
        <f>Cálculos!BB727</f>
        <v>8.6249890323107799E-4</v>
      </c>
      <c r="AM37" s="145"/>
      <c r="BA37" s="146"/>
      <c r="BB37" s="74">
        <v>32</v>
      </c>
      <c r="BC37" s="177">
        <f>ABS(Cálculos!L38-Cálculos!L37)</f>
        <v>1.7994377932080585E-2</v>
      </c>
      <c r="BD37" s="177">
        <f>ABS(Cálculos!AF38-Cálculos!AF37)</f>
        <v>1.8436598183090958E-2</v>
      </c>
      <c r="BE37" s="177">
        <f>ABS(Cálculos!AZ38-Cálculos!AZ37)</f>
        <v>1.7796138202727629E-2</v>
      </c>
      <c r="BF37" s="145"/>
    </row>
    <row r="38" spans="2:58">
      <c r="B38" s="11"/>
      <c r="C38" s="147"/>
      <c r="D38" s="147"/>
      <c r="E38" s="147"/>
      <c r="F38" s="147"/>
      <c r="G38" s="147"/>
      <c r="H38" s="147"/>
      <c r="I38" s="147"/>
      <c r="J38" s="147"/>
      <c r="K38" s="147"/>
      <c r="L38" s="147"/>
      <c r="M38" s="147"/>
      <c r="N38" s="147"/>
      <c r="O38" s="147"/>
      <c r="P38" s="147"/>
      <c r="Q38" s="145"/>
      <c r="Y38" s="146"/>
      <c r="Z38" s="74">
        <f>(Cálculos!C39-0.44)/(MAX(Cálculos!C:C)+0.12)*100</f>
        <v>4.4595408973867308</v>
      </c>
      <c r="AA38" s="147"/>
      <c r="AB38" s="169">
        <f>Cálculos!L443</f>
        <v>2.3001918027477917</v>
      </c>
      <c r="AC38" s="147"/>
      <c r="AD38" s="169">
        <f>Cálculos!AF83</f>
        <v>2.1571542464069013</v>
      </c>
      <c r="AE38" s="147"/>
      <c r="AF38" s="169">
        <f>Cálculos!AZ452</f>
        <v>2.2158485005434496</v>
      </c>
      <c r="AG38" s="147"/>
      <c r="AH38" s="169">
        <f>Cálculos!N330</f>
        <v>4.5606899599831769E-3</v>
      </c>
      <c r="AI38" s="147"/>
      <c r="AJ38" s="169">
        <f>Cálculos!AH11</f>
        <v>0</v>
      </c>
      <c r="AK38" s="147"/>
      <c r="AL38" s="169">
        <f>Cálculos!BB330</f>
        <v>5.8864755639654795E-4</v>
      </c>
      <c r="AM38" s="145"/>
      <c r="BA38" s="146"/>
      <c r="BB38" s="74">
        <v>33</v>
      </c>
      <c r="BC38" s="177">
        <f>ABS(Cálculos!L39-Cálculos!L38)</f>
        <v>7.27852146564123E-3</v>
      </c>
      <c r="BD38" s="177">
        <f>ABS(Cálculos!AF39-Cálculos!AF38)</f>
        <v>7.7225771126818721E-3</v>
      </c>
      <c r="BE38" s="177">
        <f>ABS(Cálculos!AZ39-Cálculos!AZ38)</f>
        <v>7.0757801522987052E-3</v>
      </c>
      <c r="BF38" s="145"/>
    </row>
    <row r="39" spans="2:58">
      <c r="B39" s="11"/>
      <c r="C39" s="147"/>
      <c r="D39" s="147"/>
      <c r="E39" s="147"/>
      <c r="F39" s="147"/>
      <c r="G39" s="147"/>
      <c r="H39" s="147"/>
      <c r="I39" s="147"/>
      <c r="J39" s="147"/>
      <c r="K39" s="147"/>
      <c r="L39" s="147"/>
      <c r="M39" s="147"/>
      <c r="N39" s="147"/>
      <c r="O39" s="147"/>
      <c r="P39" s="147"/>
      <c r="Q39" s="145"/>
      <c r="Y39" s="146"/>
      <c r="Z39" s="74">
        <f>(Cálculos!C40-0.44)/(MAX(Cálculos!C:C)+0.12)*100</f>
        <v>4.5965046841615083</v>
      </c>
      <c r="AA39" s="147"/>
      <c r="AB39" s="169">
        <f>Cálculos!L724</f>
        <v>2.2307932823134231</v>
      </c>
      <c r="AC39" s="147"/>
      <c r="AD39" s="169">
        <f>Cálculos!AF458</f>
        <v>2.1428721930459336</v>
      </c>
      <c r="AE39" s="147"/>
      <c r="AF39" s="169">
        <f>Cálculos!AZ18</f>
        <v>2.2153193283971246</v>
      </c>
      <c r="AG39" s="147"/>
      <c r="AH39" s="169">
        <f>Cálculos!N695</f>
        <v>4.5606899599831769E-3</v>
      </c>
      <c r="AI39" s="147"/>
      <c r="AJ39" s="169">
        <f>Cálculos!AH13</f>
        <v>0</v>
      </c>
      <c r="AK39" s="147"/>
      <c r="AL39" s="169">
        <f>Cálculos!BB695</f>
        <v>5.8864755639654795E-4</v>
      </c>
      <c r="AM39" s="145"/>
      <c r="BA39" s="146"/>
      <c r="BB39" s="74">
        <v>34</v>
      </c>
      <c r="BC39" s="177">
        <f>ABS(Cálculos!L40-Cálculos!L39)</f>
        <v>3.7801275174577986E-2</v>
      </c>
      <c r="BD39" s="177">
        <f>ABS(Cálculos!AF40-Cálculos!AF39)</f>
        <v>3.8244476094612567E-2</v>
      </c>
      <c r="BE39" s="177">
        <f>ABS(Cálculos!AZ40-Cálculos!AZ39)</f>
        <v>3.7597661904581692E-2</v>
      </c>
      <c r="BF39" s="145"/>
    </row>
    <row r="40" spans="2:58">
      <c r="B40" s="11"/>
      <c r="C40" s="147"/>
      <c r="D40" s="147"/>
      <c r="E40" s="147"/>
      <c r="F40" s="147"/>
      <c r="G40" s="147"/>
      <c r="H40" s="147"/>
      <c r="I40" s="147"/>
      <c r="J40" s="147"/>
      <c r="K40" s="147"/>
      <c r="L40" s="147"/>
      <c r="M40" s="147"/>
      <c r="N40" s="147"/>
      <c r="O40" s="147"/>
      <c r="P40" s="147"/>
      <c r="Q40" s="145"/>
      <c r="Y40" s="146"/>
      <c r="Z40" s="74">
        <f>(Cálculos!C41-0.44)/(MAX(Cálculos!C:C)+0.12)*100</f>
        <v>4.7334684709362849</v>
      </c>
      <c r="AA40" s="147"/>
      <c r="AB40" s="169">
        <f>Cálculos!L9</f>
        <v>2.2196370195421866</v>
      </c>
      <c r="AC40" s="147"/>
      <c r="AD40" s="169">
        <f>Cálculos!AF454</f>
        <v>2.1417728214893939</v>
      </c>
      <c r="AE40" s="147"/>
      <c r="AF40" s="169">
        <f>Cálculos!AZ453</f>
        <v>2.2074951064820487</v>
      </c>
      <c r="AG40" s="147"/>
      <c r="AH40" s="169">
        <f>Cálculos!N44</f>
        <v>4.4237816007844924E-3</v>
      </c>
      <c r="AI40" s="147"/>
      <c r="AJ40" s="169">
        <f>Cálculos!AH14</f>
        <v>0</v>
      </c>
      <c r="AK40" s="147"/>
      <c r="AL40" s="169">
        <f>Cálculos!BB325</f>
        <v>5.5767954278751095E-4</v>
      </c>
      <c r="AM40" s="145"/>
      <c r="BA40" s="146"/>
      <c r="BB40" s="74">
        <v>35</v>
      </c>
      <c r="BC40" s="177">
        <f>ABS(Cálculos!L41-Cálculos!L40)</f>
        <v>8.8655347616166669E-3</v>
      </c>
      <c r="BD40" s="177">
        <f>ABS(Cálculos!AF41-Cálculos!AF40)</f>
        <v>8.4364116613755424E-3</v>
      </c>
      <c r="BE40" s="177">
        <f>ABS(Cálculos!AZ41-Cálculos!AZ40)</f>
        <v>9.0533815001963003E-3</v>
      </c>
      <c r="BF40" s="145"/>
    </row>
    <row r="41" spans="2:58">
      <c r="B41" s="11"/>
      <c r="C41" s="147"/>
      <c r="D41" s="147"/>
      <c r="E41" s="147"/>
      <c r="F41" s="147"/>
      <c r="G41" s="147"/>
      <c r="H41" s="147"/>
      <c r="I41" s="147"/>
      <c r="J41" s="147"/>
      <c r="K41" s="147"/>
      <c r="L41" s="147"/>
      <c r="M41" s="147"/>
      <c r="N41" s="147"/>
      <c r="O41" s="147"/>
      <c r="P41" s="147"/>
      <c r="Q41" s="145"/>
      <c r="Y41" s="146"/>
      <c r="Z41" s="74">
        <f>(Cálculos!C42-0.44)/(MAX(Cálculos!C:C)+0.12)*100</f>
        <v>4.8704322577110615</v>
      </c>
      <c r="AA41" s="147"/>
      <c r="AB41" s="169">
        <f>Cálculos!L359</f>
        <v>2.2149183682314804</v>
      </c>
      <c r="AC41" s="147"/>
      <c r="AD41" s="169">
        <f>Cálculos!AF85</f>
        <v>2.1253016462224816</v>
      </c>
      <c r="AE41" s="147"/>
      <c r="AF41" s="169">
        <f>Cálculos!AZ75</f>
        <v>2.1981220655420866</v>
      </c>
      <c r="AG41" s="147"/>
      <c r="AH41" s="169">
        <f>Cálculos!N325</f>
        <v>4.4237816007844924E-3</v>
      </c>
      <c r="AI41" s="147"/>
      <c r="AJ41" s="169">
        <f>Cálculos!AH15</f>
        <v>0</v>
      </c>
      <c r="AK41" s="147"/>
      <c r="AL41" s="169">
        <f>Cálculos!BB690</f>
        <v>5.5767954278751095E-4</v>
      </c>
      <c r="AM41" s="145"/>
      <c r="BA41" s="146"/>
      <c r="BB41" s="74">
        <v>36</v>
      </c>
      <c r="BC41" s="177">
        <f>ABS(Cálculos!L42-Cálculos!L41)</f>
        <v>3.7603265714506229E-2</v>
      </c>
      <c r="BD41" s="177">
        <f>ABS(Cálculos!AF42-Cálculos!AF41)</f>
        <v>3.8039034538797534E-2</v>
      </c>
      <c r="BE41" s="177">
        <f>ABS(Cálculos!AZ42-Cálculos!AZ41)</f>
        <v>3.740510196623803E-2</v>
      </c>
      <c r="BF41" s="145"/>
    </row>
    <row r="42" spans="2:58">
      <c r="B42" s="11"/>
      <c r="C42" s="147"/>
      <c r="D42" s="147"/>
      <c r="E42" s="147"/>
      <c r="F42" s="147"/>
      <c r="G42" s="147"/>
      <c r="H42" s="147"/>
      <c r="I42" s="147"/>
      <c r="J42" s="147"/>
      <c r="K42" s="147"/>
      <c r="L42" s="147"/>
      <c r="M42" s="147"/>
      <c r="N42" s="147"/>
      <c r="O42" s="147"/>
      <c r="P42" s="147"/>
      <c r="Q42" s="145"/>
      <c r="Y42" s="146"/>
      <c r="Z42" s="74">
        <f>(Cálculos!C43-0.44)/(MAX(Cálculos!C:C)+0.12)*100</f>
        <v>5.0073960444858381</v>
      </c>
      <c r="AA42" s="147"/>
      <c r="AB42" s="169">
        <f>Cálculos!L409</f>
        <v>2.2146487845499769</v>
      </c>
      <c r="AC42" s="147"/>
      <c r="AD42" s="169">
        <f>Cálculos!AF84</f>
        <v>2.1173566852709276</v>
      </c>
      <c r="AE42" s="147"/>
      <c r="AF42" s="169">
        <f>Cálculos!AZ82</f>
        <v>2.1838768289445025</v>
      </c>
      <c r="AG42" s="147"/>
      <c r="AH42" s="169">
        <f>Cálculos!N409</f>
        <v>4.4237816007844924E-3</v>
      </c>
      <c r="AI42" s="147"/>
      <c r="AJ42" s="169">
        <f>Cálculos!AH16</f>
        <v>0</v>
      </c>
      <c r="AK42" s="147"/>
      <c r="AL42" s="169">
        <f>Cálculos!BB44</f>
        <v>5.5762156863739401E-4</v>
      </c>
      <c r="AM42" s="145"/>
      <c r="BA42" s="146"/>
      <c r="BB42" s="74">
        <v>37</v>
      </c>
      <c r="BC42" s="177">
        <f>ABS(Cálculos!L43-Cálculos!L42)</f>
        <v>3.7440496476634832E-2</v>
      </c>
      <c r="BD42" s="177">
        <f>ABS(Cálculos!AF43-Cálculos!AF42)</f>
        <v>3.7875755686541446E-2</v>
      </c>
      <c r="BE42" s="177">
        <f>ABS(Cálculos!AZ43-Cálculos!AZ42)</f>
        <v>3.7241264898638438E-2</v>
      </c>
      <c r="BF42" s="145"/>
    </row>
    <row r="43" spans="2:58">
      <c r="B43" s="11"/>
      <c r="C43" s="147"/>
      <c r="D43" s="147"/>
      <c r="E43" s="147"/>
      <c r="F43" s="147"/>
      <c r="G43" s="147"/>
      <c r="H43" s="147"/>
      <c r="I43" s="147"/>
      <c r="J43" s="147"/>
      <c r="K43" s="147"/>
      <c r="L43" s="147"/>
      <c r="M43" s="147"/>
      <c r="N43" s="147"/>
      <c r="O43" s="147"/>
      <c r="P43" s="147"/>
      <c r="Q43" s="145"/>
      <c r="Y43" s="146"/>
      <c r="Z43" s="74">
        <f>(Cálculos!C44-0.44)/(MAX(Cálculos!C:C)+0.12)*100</f>
        <v>5.1443598312606147</v>
      </c>
      <c r="AA43" s="147"/>
      <c r="AB43" s="169">
        <f>Cálculos!L447</f>
        <v>2.2087567827175651</v>
      </c>
      <c r="AC43" s="147"/>
      <c r="AD43" s="169">
        <f>Cálculos!AF80</f>
        <v>2.1135618894199331</v>
      </c>
      <c r="AE43" s="147"/>
      <c r="AF43" s="169">
        <f>Cálculos!AZ83</f>
        <v>2.17228564972147</v>
      </c>
      <c r="AG43" s="147"/>
      <c r="AH43" s="169">
        <f>Cálculos!N690</f>
        <v>4.4237816007844924E-3</v>
      </c>
      <c r="AI43" s="147"/>
      <c r="AJ43" s="169">
        <f>Cálculos!AH17</f>
        <v>0</v>
      </c>
      <c r="AK43" s="147"/>
      <c r="AL43" s="169">
        <f>Cálculos!BB409</f>
        <v>5.5762156863739401E-4</v>
      </c>
      <c r="AM43" s="145"/>
      <c r="BA43" s="146"/>
      <c r="BB43" s="74">
        <v>38</v>
      </c>
      <c r="BC43" s="177">
        <f>ABS(Cálculos!L44-Cálculos!L43)</f>
        <v>0.90793875214143882</v>
      </c>
      <c r="BD43" s="177">
        <f>ABS(Cálculos!AF44-Cálculos!AF43)</f>
        <v>0.14901789874146121</v>
      </c>
      <c r="BE43" s="177">
        <f>ABS(Cálculos!AZ44-Cálculos!AZ43)</f>
        <v>0.43072009429491365</v>
      </c>
      <c r="BF43" s="145"/>
    </row>
    <row r="44" spans="2:58">
      <c r="B44" s="11"/>
      <c r="C44" s="147"/>
      <c r="D44" s="147"/>
      <c r="E44" s="147"/>
      <c r="F44" s="147"/>
      <c r="G44" s="147"/>
      <c r="H44" s="147"/>
      <c r="I44" s="147"/>
      <c r="J44" s="147"/>
      <c r="K44" s="147"/>
      <c r="L44" s="147"/>
      <c r="M44" s="147"/>
      <c r="N44" s="147"/>
      <c r="O44" s="147"/>
      <c r="P44" s="147"/>
      <c r="Q44" s="145"/>
      <c r="Y44" s="146"/>
      <c r="Z44" s="74">
        <f>(Cálculos!C45-0.44)/(MAX(Cálculos!C:C)+0.12)*100</f>
        <v>5.2813236180353922</v>
      </c>
      <c r="AA44" s="147"/>
      <c r="AB44" s="169">
        <f>Cálculos!L420</f>
        <v>2.2074371607390804</v>
      </c>
      <c r="AC44" s="147"/>
      <c r="AD44" s="169">
        <f>Cálculos!AF459</f>
        <v>2.1021487669588335</v>
      </c>
      <c r="AE44" s="147"/>
      <c r="AF44" s="169">
        <f>Cálculos!AZ454</f>
        <v>2.1670294710503271</v>
      </c>
      <c r="AG44" s="147"/>
      <c r="AH44" s="169">
        <f>Cálculos!N75</f>
        <v>3.9031999646358057E-3</v>
      </c>
      <c r="AI44" s="147"/>
      <c r="AJ44" s="169">
        <f>Cálculos!AH19</f>
        <v>0</v>
      </c>
      <c r="AK44" s="147"/>
      <c r="AL44" s="169">
        <f>Cálculos!BB75</f>
        <v>4.4279677517340346E-4</v>
      </c>
      <c r="AM44" s="145"/>
      <c r="BA44" s="146"/>
      <c r="BB44" s="74">
        <v>39</v>
      </c>
      <c r="BC44" s="177">
        <f>ABS(Cálculos!L45-Cálculos!L44)</f>
        <v>0.80764936012180399</v>
      </c>
      <c r="BD44" s="177">
        <f>ABS(Cálculos!AF45-Cálculos!AF44)</f>
        <v>3.9131925959472458E-2</v>
      </c>
      <c r="BE44" s="177">
        <f>ABS(Cálculos!AZ45-Cálculos!AZ44)</f>
        <v>0.32348412038867069</v>
      </c>
      <c r="BF44" s="145"/>
    </row>
    <row r="45" spans="2:58">
      <c r="B45" s="11"/>
      <c r="C45" s="147"/>
      <c r="D45" s="147"/>
      <c r="E45" s="147"/>
      <c r="F45" s="147"/>
      <c r="G45" s="147"/>
      <c r="H45" s="147"/>
      <c r="I45" s="147"/>
      <c r="J45" s="147"/>
      <c r="K45" s="147"/>
      <c r="L45" s="147"/>
      <c r="M45" s="147"/>
      <c r="N45" s="147"/>
      <c r="O45" s="147"/>
      <c r="P45" s="147"/>
      <c r="Q45" s="145"/>
      <c r="Y45" s="146"/>
      <c r="Z45" s="74">
        <f>(Cálculos!C46-0.44)/(MAX(Cálculos!C:C)+0.12)*100</f>
        <v>5.4182874048101679</v>
      </c>
      <c r="AA45" s="147"/>
      <c r="AB45" s="169">
        <f>Cálculos!L448</f>
        <v>2.1965752305588446</v>
      </c>
      <c r="AC45" s="147"/>
      <c r="AD45" s="169">
        <f>Cálculos!AF78</f>
        <v>2.1008080355667627</v>
      </c>
      <c r="AE45" s="147"/>
      <c r="AF45" s="169">
        <f>Cálculos!AZ85</f>
        <v>2.1415713561065006</v>
      </c>
      <c r="AG45" s="147"/>
      <c r="AH45" s="169">
        <f>Cálculos!N440</f>
        <v>3.9031999646358057E-3</v>
      </c>
      <c r="AI45" s="147"/>
      <c r="AJ45" s="169">
        <f>Cálculos!AH20</f>
        <v>0</v>
      </c>
      <c r="AK45" s="147"/>
      <c r="AL45" s="169">
        <f>Cálculos!BB440</f>
        <v>4.4279677517340346E-4</v>
      </c>
      <c r="AM45" s="145"/>
      <c r="BA45" s="146"/>
      <c r="BB45" s="74">
        <v>40</v>
      </c>
      <c r="BC45" s="177">
        <f>ABS(Cálculos!L46-Cálculos!L45)</f>
        <v>9.1538469107041998E-3</v>
      </c>
      <c r="BD45" s="177">
        <f>ABS(Cálculos!AF46-Cálculos!AF45)</f>
        <v>9.6978465228505506E-3</v>
      </c>
      <c r="BE45" s="177">
        <f>ABS(Cálculos!AZ46-Cálculos!AZ45)</f>
        <v>9.0831913010700482E-3</v>
      </c>
      <c r="BF45" s="145"/>
    </row>
    <row r="46" spans="2:58">
      <c r="B46" s="11"/>
      <c r="C46" s="147"/>
      <c r="D46" s="147"/>
      <c r="E46" s="147"/>
      <c r="F46" s="147"/>
      <c r="G46" s="147"/>
      <c r="H46" s="147"/>
      <c r="I46" s="147"/>
      <c r="J46" s="147"/>
      <c r="K46" s="147"/>
      <c r="L46" s="147"/>
      <c r="M46" s="147"/>
      <c r="N46" s="147"/>
      <c r="O46" s="147"/>
      <c r="P46" s="147"/>
      <c r="Q46" s="145"/>
      <c r="Y46" s="146"/>
      <c r="Z46" s="74">
        <f>(Cálculos!C47-0.44)/(MAX(Cálculos!C:C)+0.12)*100</f>
        <v>5.5552511915849454</v>
      </c>
      <c r="AA46" s="147"/>
      <c r="AB46" s="169">
        <f>Cálculos!L78</f>
        <v>2.1888634786707453</v>
      </c>
      <c r="AC46" s="147"/>
      <c r="AD46" s="169">
        <f>Cálculos!AF455</f>
        <v>2.1005427310240061</v>
      </c>
      <c r="AE46" s="147"/>
      <c r="AF46" s="169">
        <f>Cálculos!AZ84</f>
        <v>2.1330677791018062</v>
      </c>
      <c r="AG46" s="147"/>
      <c r="AH46" s="169">
        <f>Cálculos!N336</f>
        <v>3.5404231319706536E-3</v>
      </c>
      <c r="AI46" s="147"/>
      <c r="AJ46" s="169">
        <f>Cálculos!AH21</f>
        <v>0</v>
      </c>
      <c r="AK46" s="147"/>
      <c r="AL46" s="169">
        <f>Cálculos!BB336</f>
        <v>3.6293455634021595E-4</v>
      </c>
      <c r="AM46" s="145"/>
      <c r="BA46" s="146"/>
      <c r="BB46" s="74">
        <v>41</v>
      </c>
      <c r="BC46" s="177">
        <f>ABS(Cálculos!L47-Cálculos!L46)</f>
        <v>2.8099525514043364</v>
      </c>
      <c r="BD46" s="177">
        <f>ABS(Cálculos!AF47-Cálculos!AF46)</f>
        <v>1.9369136916795804</v>
      </c>
      <c r="BE46" s="177">
        <f>ABS(Cálculos!AZ47-Cálculos!AZ46)</f>
        <v>1.9671359571108931</v>
      </c>
      <c r="BF46" s="145"/>
    </row>
    <row r="47" spans="2:58">
      <c r="B47" s="11"/>
      <c r="C47" s="147"/>
      <c r="D47" s="147"/>
      <c r="E47" s="147"/>
      <c r="F47" s="147"/>
      <c r="G47" s="147"/>
      <c r="H47" s="147"/>
      <c r="I47" s="147"/>
      <c r="J47" s="147"/>
      <c r="K47" s="147"/>
      <c r="L47" s="147"/>
      <c r="M47" s="147"/>
      <c r="N47" s="147"/>
      <c r="O47" s="147"/>
      <c r="P47" s="147"/>
      <c r="Q47" s="145"/>
      <c r="Y47" s="146"/>
      <c r="Z47" s="74">
        <f>(Cálculos!C48-0.44)/(MAX(Cálculos!C:C)+0.12)*100</f>
        <v>5.692214978359722</v>
      </c>
      <c r="AA47" s="147"/>
      <c r="AB47" s="169">
        <f>Cálculos!L58</f>
        <v>2.1785282182036716</v>
      </c>
      <c r="AC47" s="147"/>
      <c r="AD47" s="169">
        <f>Cálculos!AF79</f>
        <v>2.0998544101215249</v>
      </c>
      <c r="AE47" s="147"/>
      <c r="AF47" s="169">
        <f>Cálculos!AZ80</f>
        <v>2.1288405347604487</v>
      </c>
      <c r="AG47" s="147"/>
      <c r="AH47" s="169">
        <f>Cálculos!N701</f>
        <v>3.5404231319706536E-3</v>
      </c>
      <c r="AI47" s="147"/>
      <c r="AJ47" s="169">
        <f>Cálculos!AH22</f>
        <v>0</v>
      </c>
      <c r="AK47" s="147"/>
      <c r="AL47" s="169">
        <f>Cálculos!BB701</f>
        <v>3.6293455634021595E-4</v>
      </c>
      <c r="AM47" s="145"/>
      <c r="BA47" s="146"/>
      <c r="BB47" s="74">
        <v>42</v>
      </c>
      <c r="BC47" s="177">
        <f>ABS(Cálculos!L48-Cálculos!L47)</f>
        <v>2.7080185540121393</v>
      </c>
      <c r="BD47" s="177">
        <f>ABS(Cálculos!AF48-Cálculos!AF47)</f>
        <v>1.8328587241236516</v>
      </c>
      <c r="BE47" s="177">
        <f>ABS(Cálculos!AZ48-Cálculos!AZ47)</f>
        <v>1.8659206856714943</v>
      </c>
      <c r="BF47" s="145"/>
    </row>
    <row r="48" spans="2:58">
      <c r="B48" s="11"/>
      <c r="C48" s="147"/>
      <c r="D48" s="147"/>
      <c r="E48" s="147"/>
      <c r="F48" s="147"/>
      <c r="G48" s="147"/>
      <c r="H48" s="147"/>
      <c r="I48" s="147"/>
      <c r="J48" s="147"/>
      <c r="K48" s="147"/>
      <c r="L48" s="147"/>
      <c r="M48" s="147"/>
      <c r="N48" s="147"/>
      <c r="O48" s="147"/>
      <c r="P48" s="147"/>
      <c r="Q48" s="145"/>
      <c r="Y48" s="146"/>
      <c r="Z48" s="74">
        <f>(Cálculos!C49-0.44)/(MAX(Cálculos!C:C)+0.12)*100</f>
        <v>5.8291787651344986</v>
      </c>
      <c r="AA48" s="147"/>
      <c r="AB48" s="169">
        <f>Cálculos!L445</f>
        <v>2.1690311809417775</v>
      </c>
      <c r="AC48" s="147"/>
      <c r="AD48" s="169">
        <f>Cálculos!AF441</f>
        <v>2.09594717436973</v>
      </c>
      <c r="AE48" s="147"/>
      <c r="AF48" s="169">
        <f>Cálculos!AZ459</f>
        <v>2.1285537698320649</v>
      </c>
      <c r="AG48" s="147"/>
      <c r="AH48" s="169">
        <f>Cálculos!N295</f>
        <v>3.3113427112932705E-3</v>
      </c>
      <c r="AI48" s="147"/>
      <c r="AJ48" s="169">
        <f>Cálculos!AH23</f>
        <v>0</v>
      </c>
      <c r="AK48" s="147"/>
      <c r="AL48" s="169">
        <f>Cálculos!BB295</f>
        <v>3.1421598840875855E-4</v>
      </c>
      <c r="AM48" s="145"/>
      <c r="BA48" s="146"/>
      <c r="BB48" s="74">
        <v>43</v>
      </c>
      <c r="BC48" s="177">
        <f>ABS(Cálculos!L49-Cálculos!L48)</f>
        <v>1.1908280371882851E-2</v>
      </c>
      <c r="BD48" s="177">
        <f>ABS(Cálculos!AF49-Cálculos!AF48)</f>
        <v>1.2424779256877017E-2</v>
      </c>
      <c r="BE48" s="177">
        <f>ABS(Cálculos!AZ49-Cálculos!AZ48)</f>
        <v>1.173570119097489E-2</v>
      </c>
      <c r="BF48" s="145"/>
    </row>
    <row r="49" spans="2:58">
      <c r="B49" s="11"/>
      <c r="C49" s="147"/>
      <c r="D49" s="147"/>
      <c r="E49" s="147"/>
      <c r="F49" s="147"/>
      <c r="G49" s="147"/>
      <c r="H49" s="147"/>
      <c r="I49" s="147"/>
      <c r="J49" s="147"/>
      <c r="K49" s="147"/>
      <c r="L49" s="147"/>
      <c r="M49" s="147"/>
      <c r="N49" s="147"/>
      <c r="O49" s="147"/>
      <c r="P49" s="147"/>
      <c r="Q49" s="145"/>
      <c r="Y49" s="146"/>
      <c r="Z49" s="74">
        <f>(Cálculos!C50-0.44)/(MAX(Cálculos!C:C)+0.12)*100</f>
        <v>5.9661425519092752</v>
      </c>
      <c r="AA49" s="147"/>
      <c r="AB49" s="169">
        <f>Cálculos!L450</f>
        <v>2.164701300203185</v>
      </c>
      <c r="AC49" s="147"/>
      <c r="AD49" s="169">
        <f>Cálculos!AF460</f>
        <v>2.0859210800168975</v>
      </c>
      <c r="AE49" s="147"/>
      <c r="AF49" s="169">
        <f>Cálculos!AZ455</f>
        <v>2.1262669904468492</v>
      </c>
      <c r="AG49" s="147"/>
      <c r="AH49" s="169">
        <f>Cálculos!N660</f>
        <v>3.3113427112932705E-3</v>
      </c>
      <c r="AI49" s="147"/>
      <c r="AJ49" s="169">
        <f>Cálculos!AH24</f>
        <v>0</v>
      </c>
      <c r="AK49" s="147"/>
      <c r="AL49" s="169">
        <f>Cálculos!BB660</f>
        <v>3.1421598840875855E-4</v>
      </c>
      <c r="AM49" s="145"/>
      <c r="BA49" s="146"/>
      <c r="BB49" s="74">
        <v>44</v>
      </c>
      <c r="BC49" s="177">
        <f>ABS(Cálculos!L50-Cálculos!L49)</f>
        <v>2.7283565711966551E-2</v>
      </c>
      <c r="BD49" s="177">
        <f>ABS(Cálculos!AF50-Cálculos!AF49)</f>
        <v>2.7799272261298746E-2</v>
      </c>
      <c r="BE49" s="177">
        <f>ABS(Cálculos!AZ50-Cálculos!AZ49)</f>
        <v>2.7109260218359132E-2</v>
      </c>
      <c r="BF49" s="145"/>
    </row>
    <row r="50" spans="2:58">
      <c r="B50" s="11"/>
      <c r="C50" s="147"/>
      <c r="D50" s="147"/>
      <c r="E50" s="147"/>
      <c r="F50" s="147"/>
      <c r="G50" s="147"/>
      <c r="H50" s="147"/>
      <c r="I50" s="147"/>
      <c r="J50" s="147"/>
      <c r="K50" s="147"/>
      <c r="L50" s="147"/>
      <c r="M50" s="147"/>
      <c r="N50" s="147"/>
      <c r="O50" s="147"/>
      <c r="P50" s="147"/>
      <c r="Q50" s="145"/>
      <c r="Y50" s="146"/>
      <c r="Z50" s="74">
        <f>(Cálculos!C51-0.44)/(MAX(Cálculos!C:C)+0.12)*100</f>
        <v>6.1031063386840518</v>
      </c>
      <c r="AA50" s="147"/>
      <c r="AB50" s="169">
        <f>Cálculos!L449</f>
        <v>2.1567706552995105</v>
      </c>
      <c r="AC50" s="147"/>
      <c r="AD50" s="169">
        <f>Cálculos!AF86</f>
        <v>2.0842879794453317</v>
      </c>
      <c r="AE50" s="147"/>
      <c r="AF50" s="169">
        <f>Cálculos!AZ93</f>
        <v>2.1195661640850534</v>
      </c>
      <c r="AG50" s="147"/>
      <c r="AH50" s="169">
        <f>Cálculos!N55</f>
        <v>3.2005534329558388E-3</v>
      </c>
      <c r="AI50" s="147"/>
      <c r="AJ50" s="169">
        <f>Cálculos!AH25</f>
        <v>0</v>
      </c>
      <c r="AK50" s="147"/>
      <c r="AL50" s="169">
        <f>Cálculos!BB122</f>
        <v>2.9286320257001456E-4</v>
      </c>
      <c r="AM50" s="145"/>
      <c r="BA50" s="146"/>
      <c r="BB50" s="74">
        <v>45</v>
      </c>
      <c r="BC50" s="177">
        <f>ABS(Cálculos!L51-Cálculos!L50)</f>
        <v>3.7505298429281408E-2</v>
      </c>
      <c r="BD50" s="177">
        <f>ABS(Cálculos!AF51-Cálculos!AF50)</f>
        <v>3.8009981256297287E-2</v>
      </c>
      <c r="BE50" s="177">
        <f>ABS(Cálculos!AZ51-Cálculos!AZ50)</f>
        <v>3.7342065066281904E-2</v>
      </c>
      <c r="BF50" s="145"/>
    </row>
    <row r="51" spans="2:58">
      <c r="B51" s="11"/>
      <c r="C51" s="147"/>
      <c r="D51" s="147"/>
      <c r="E51" s="147"/>
      <c r="F51" s="147"/>
      <c r="G51" s="147"/>
      <c r="H51" s="147"/>
      <c r="I51" s="147"/>
      <c r="J51" s="147"/>
      <c r="K51" s="147"/>
      <c r="L51" s="147"/>
      <c r="M51" s="147"/>
      <c r="N51" s="147"/>
      <c r="O51" s="147"/>
      <c r="P51" s="147"/>
      <c r="Q51" s="145"/>
      <c r="Y51" s="146"/>
      <c r="Z51" s="74">
        <f>(Cálculos!C52-0.44)/(MAX(Cálculos!C:C)+0.12)*100</f>
        <v>6.2400701254588293</v>
      </c>
      <c r="AA51" s="147"/>
      <c r="AB51" s="169">
        <f>Cálculos!L444</f>
        <v>2.145966032610926</v>
      </c>
      <c r="AC51" s="147"/>
      <c r="AD51" s="169">
        <f>Cálculos!AF440</f>
        <v>2.0834720518210363</v>
      </c>
      <c r="AE51" s="147"/>
      <c r="AF51" s="169">
        <f>Cálculos!AZ441</f>
        <v>2.1187657704022156</v>
      </c>
      <c r="AG51" s="147"/>
      <c r="AH51" s="169">
        <f>Cálculos!N122</f>
        <v>3.2005534329558388E-3</v>
      </c>
      <c r="AI51" s="147"/>
      <c r="AJ51" s="169">
        <f>Cálculos!AH26</f>
        <v>0</v>
      </c>
      <c r="AK51" s="147"/>
      <c r="AL51" s="169">
        <f>Cálculos!BB487</f>
        <v>2.9286320257001445E-4</v>
      </c>
      <c r="AM51" s="145"/>
      <c r="BA51" s="146"/>
      <c r="BB51" s="74">
        <v>46</v>
      </c>
      <c r="BC51" s="177">
        <f>ABS(Cálculos!L52-Cálculos!L51)</f>
        <v>1.3745256911446901E-2</v>
      </c>
      <c r="BD51" s="177">
        <f>ABS(Cálculos!AF52-Cálculos!AF51)</f>
        <v>1.4246335337470217E-2</v>
      </c>
      <c r="BE51" s="177">
        <f>ABS(Cálculos!AZ52-Cálculos!AZ51)</f>
        <v>1.3583799745420455E-2</v>
      </c>
      <c r="BF51" s="145"/>
    </row>
    <row r="52" spans="2:58">
      <c r="B52" s="11"/>
      <c r="C52" s="147"/>
      <c r="D52" s="147"/>
      <c r="E52" s="147"/>
      <c r="F52" s="147"/>
      <c r="G52" s="147"/>
      <c r="H52" s="147"/>
      <c r="I52" s="147"/>
      <c r="J52" s="147"/>
      <c r="K52" s="147"/>
      <c r="L52" s="147"/>
      <c r="M52" s="147"/>
      <c r="N52" s="147"/>
      <c r="O52" s="147"/>
      <c r="P52" s="147"/>
      <c r="Q52" s="145"/>
      <c r="Y52" s="146"/>
      <c r="Z52" s="74">
        <f>(Cálculos!C53-0.44)/(MAX(Cálculos!C:C)+0.12)*100</f>
        <v>6.3770339122336051</v>
      </c>
      <c r="AA52" s="147"/>
      <c r="AB52" s="169">
        <f>Cálculos!L426</f>
        <v>2.1445020765032994</v>
      </c>
      <c r="AC52" s="147"/>
      <c r="AD52" s="169">
        <f>Cálculos!AF87</f>
        <v>2.0671677673183741</v>
      </c>
      <c r="AE52" s="147"/>
      <c r="AF52" s="169">
        <f>Cálculos!AZ78</f>
        <v>2.1156343118864158</v>
      </c>
      <c r="AG52" s="147"/>
      <c r="AH52" s="169">
        <f>Cálculos!N420</f>
        <v>3.2005534329558388E-3</v>
      </c>
      <c r="AI52" s="147"/>
      <c r="AJ52" s="169">
        <f>Cálculos!AH27</f>
        <v>0</v>
      </c>
      <c r="AK52" s="147"/>
      <c r="AL52" s="169">
        <f>Cálculos!BB55</f>
        <v>2.9029544766488719E-4</v>
      </c>
      <c r="AM52" s="145"/>
      <c r="BA52" s="146"/>
      <c r="BB52" s="74">
        <v>47</v>
      </c>
      <c r="BC52" s="177">
        <f>ABS(Cálculos!L53-Cálculos!L52)</f>
        <v>1.8483530066714124</v>
      </c>
      <c r="BD52" s="177">
        <f>ABS(Cálculos!AF53-Cálculos!AF52)</f>
        <v>0.94961707554539254</v>
      </c>
      <c r="BE52" s="177">
        <f>ABS(Cálculos!AZ53-Cálculos!AZ52)</f>
        <v>1.1812956401826396</v>
      </c>
      <c r="BF52" s="145"/>
    </row>
    <row r="53" spans="2:58">
      <c r="B53" s="11"/>
      <c r="C53" s="147"/>
      <c r="D53" s="147"/>
      <c r="E53" s="147"/>
      <c r="F53" s="147"/>
      <c r="G53" s="147"/>
      <c r="H53" s="147"/>
      <c r="I53" s="147"/>
      <c r="J53" s="147"/>
      <c r="K53" s="147"/>
      <c r="L53" s="147"/>
      <c r="M53" s="147"/>
      <c r="N53" s="147"/>
      <c r="O53" s="147"/>
      <c r="P53" s="147"/>
      <c r="Q53" s="145"/>
      <c r="Y53" s="146"/>
      <c r="Z53" s="74">
        <f>(Cálculos!C54-0.44)/(MAX(Cálculos!C:C)+0.12)*100</f>
        <v>6.5139976990083825</v>
      </c>
      <c r="AA53" s="147"/>
      <c r="AB53" s="169">
        <f>Cálculos!L451</f>
        <v>2.1236620601552705</v>
      </c>
      <c r="AC53" s="147"/>
      <c r="AD53" s="169">
        <f>Cálculos!AF456</f>
        <v>2.0603712209219598</v>
      </c>
      <c r="AE53" s="147"/>
      <c r="AF53" s="169">
        <f>Cálculos!AZ79</f>
        <v>2.1148995840272349</v>
      </c>
      <c r="AG53" s="147"/>
      <c r="AH53" s="169">
        <f>Cálculos!N487</f>
        <v>3.2005534329558388E-3</v>
      </c>
      <c r="AI53" s="147"/>
      <c r="AJ53" s="169">
        <f>Cálculos!AH28</f>
        <v>0</v>
      </c>
      <c r="AK53" s="147"/>
      <c r="AL53" s="169">
        <f>Cálculos!BB420</f>
        <v>2.9029544766488719E-4</v>
      </c>
      <c r="AM53" s="145"/>
      <c r="BA53" s="146"/>
      <c r="BB53" s="74">
        <v>48</v>
      </c>
      <c r="BC53" s="177">
        <f>ABS(Cálculos!L54-Cálculos!L53)</f>
        <v>1.7188768697830186</v>
      </c>
      <c r="BD53" s="177">
        <f>ABS(Cálculos!AF54-Cálculos!AF53)</f>
        <v>0.81406815146859457</v>
      </c>
      <c r="BE53" s="177">
        <f>ABS(Cálculos!AZ54-Cálculos!AZ53)</f>
        <v>1.0480797932808876</v>
      </c>
      <c r="BF53" s="145"/>
    </row>
    <row r="54" spans="2:58">
      <c r="B54" s="11"/>
      <c r="C54" s="147"/>
      <c r="D54" s="147"/>
      <c r="E54" s="147"/>
      <c r="F54" s="147"/>
      <c r="G54" s="147"/>
      <c r="H54" s="147"/>
      <c r="I54" s="147"/>
      <c r="J54" s="147"/>
      <c r="K54" s="147"/>
      <c r="L54" s="147"/>
      <c r="M54" s="147"/>
      <c r="N54" s="147"/>
      <c r="O54" s="147"/>
      <c r="P54" s="147"/>
      <c r="Q54" s="145"/>
      <c r="Y54" s="146"/>
      <c r="Z54" s="74">
        <f>(Cálculos!C55-0.44)/(MAX(Cálculos!C:C)+0.12)*100</f>
        <v>6.6509614857831592</v>
      </c>
      <c r="AA54" s="147"/>
      <c r="AB54" s="169">
        <f>Cálculos!L452</f>
        <v>2.1065150086777855</v>
      </c>
      <c r="AC54" s="147"/>
      <c r="AD54" s="169">
        <f>Cálculos!AF88</f>
        <v>2.0592306073856084</v>
      </c>
      <c r="AE54" s="147"/>
      <c r="AF54" s="169">
        <f>Cálculos!AZ460</f>
        <v>2.1127348357432623</v>
      </c>
      <c r="AG54" s="147"/>
      <c r="AH54" s="169">
        <f>Cálculos!N58</f>
        <v>2.7817761090748174E-3</v>
      </c>
      <c r="AI54" s="147"/>
      <c r="AJ54" s="169">
        <f>Cálculos!AH30</f>
        <v>0</v>
      </c>
      <c r="AK54" s="147"/>
      <c r="AL54" s="169">
        <f>Cálculos!BB58</f>
        <v>2.0337629177055218E-4</v>
      </c>
      <c r="AM54" s="145"/>
      <c r="BA54" s="146"/>
      <c r="BB54" s="74">
        <v>49</v>
      </c>
      <c r="BC54" s="177">
        <f>ABS(Cálculos!L55-Cálculos!L54)</f>
        <v>0.67896866134480649</v>
      </c>
      <c r="BD54" s="177">
        <f>ABS(Cálculos!AF55-Cálculos!AF54)</f>
        <v>7.1806972776847333E-2</v>
      </c>
      <c r="BE54" s="177">
        <f>ABS(Cálculos!AZ55-Cálculos!AZ54)</f>
        <v>0.23364183415881357</v>
      </c>
      <c r="BF54" s="145"/>
    </row>
    <row r="55" spans="2:58">
      <c r="B55" s="11"/>
      <c r="C55" s="147"/>
      <c r="D55" s="147"/>
      <c r="E55" s="147"/>
      <c r="F55" s="147"/>
      <c r="G55" s="147"/>
      <c r="H55" s="147"/>
      <c r="I55" s="147"/>
      <c r="J55" s="147"/>
      <c r="K55" s="147"/>
      <c r="L55" s="147"/>
      <c r="M55" s="147"/>
      <c r="N55" s="147"/>
      <c r="O55" s="147"/>
      <c r="P55" s="147"/>
      <c r="Q55" s="145"/>
      <c r="Y55" s="146"/>
      <c r="Z55" s="74">
        <f>(Cálculos!C56-0.44)/(MAX(Cálculos!C:C)+0.12)*100</f>
        <v>6.7879252725579358</v>
      </c>
      <c r="AA55" s="147"/>
      <c r="AB55" s="169">
        <f>Cálculos!L82</f>
        <v>2.100472737516907</v>
      </c>
      <c r="AC55" s="147"/>
      <c r="AD55" s="169">
        <f>Cálculos!AF461</f>
        <v>2.0458549749549202</v>
      </c>
      <c r="AE55" s="147"/>
      <c r="AF55" s="169">
        <f>Cálculos!AZ86</f>
        <v>2.1010857755614909</v>
      </c>
      <c r="AG55" s="147"/>
      <c r="AH55" s="169">
        <f>Cálculos!N423</f>
        <v>2.7817761090748174E-3</v>
      </c>
      <c r="AI55" s="147"/>
      <c r="AJ55" s="169">
        <f>Cálculos!AH31</f>
        <v>0</v>
      </c>
      <c r="AK55" s="147"/>
      <c r="AL55" s="169">
        <f>Cálculos!BB423</f>
        <v>2.0337629177055218E-4</v>
      </c>
      <c r="AM55" s="145"/>
      <c r="BA55" s="146"/>
      <c r="BB55" s="74">
        <v>50</v>
      </c>
      <c r="BC55" s="177">
        <f>ABS(Cálculos!L56-Cálculos!L55)</f>
        <v>0.64979679672603252</v>
      </c>
      <c r="BD55" s="177">
        <f>ABS(Cálculos!AF56-Cálculos!AF55)</f>
        <v>3.9261299110512793E-2</v>
      </c>
      <c r="BE55" s="177">
        <f>ABS(Cálculos!AZ56-Cálculos!AZ55)</f>
        <v>0.20153134061550304</v>
      </c>
      <c r="BF55" s="145"/>
    </row>
    <row r="56" spans="2:58">
      <c r="B56" s="11"/>
      <c r="C56" s="147"/>
      <c r="D56" s="147"/>
      <c r="E56" s="147"/>
      <c r="F56" s="147"/>
      <c r="G56" s="147"/>
      <c r="H56" s="147"/>
      <c r="I56" s="147"/>
      <c r="J56" s="147"/>
      <c r="K56" s="147"/>
      <c r="L56" s="147"/>
      <c r="M56" s="147"/>
      <c r="N56" s="147"/>
      <c r="O56" s="147"/>
      <c r="P56" s="147"/>
      <c r="Q56" s="145"/>
      <c r="Y56" s="146"/>
      <c r="Z56" s="74">
        <f>(Cálculos!C57-0.44)/(MAX(Cálculos!C:C)+0.12)*100</f>
        <v>6.9248890593327133</v>
      </c>
      <c r="AA56" s="147"/>
      <c r="AB56" s="169">
        <f>Cálculos!L453</f>
        <v>2.0985402842770378</v>
      </c>
      <c r="AC56" s="147"/>
      <c r="AD56" s="169">
        <f>Cálculos!AF426</f>
        <v>2.0298712336660469</v>
      </c>
      <c r="AE56" s="147"/>
      <c r="AF56" s="169">
        <f>Cálculos!AZ456</f>
        <v>2.0865400349931909</v>
      </c>
      <c r="AG56" s="147"/>
      <c r="AH56" s="169">
        <f>Cálculos!N93</f>
        <v>2.4007138895470554E-3</v>
      </c>
      <c r="AI56" s="147"/>
      <c r="AJ56" s="169">
        <f>Cálculos!AH32</f>
        <v>0</v>
      </c>
      <c r="AK56" s="147"/>
      <c r="AL56" s="169">
        <f>Cálculos!BB93</f>
        <v>1.261117539399328E-4</v>
      </c>
      <c r="AM56" s="145"/>
      <c r="BA56" s="146"/>
      <c r="BB56" s="74">
        <v>51</v>
      </c>
      <c r="BC56" s="177">
        <f>ABS(Cálculos!L57-Cálculos!L56)</f>
        <v>3.4730685878132586</v>
      </c>
      <c r="BD56" s="177">
        <f>ABS(Cálculos!AF57-Cálculos!AF56)</f>
        <v>2.6214619655851665</v>
      </c>
      <c r="BE56" s="177">
        <f>ABS(Cálculos!AZ57-Cálculos!AZ56)</f>
        <v>2.5287208015567524</v>
      </c>
      <c r="BF56" s="145"/>
    </row>
    <row r="57" spans="2:58">
      <c r="B57" s="11"/>
      <c r="C57" s="147"/>
      <c r="D57" s="147"/>
      <c r="E57" s="147"/>
      <c r="F57" s="147"/>
      <c r="G57" s="147"/>
      <c r="H57" s="147"/>
      <c r="I57" s="147"/>
      <c r="J57" s="147"/>
      <c r="K57" s="147"/>
      <c r="L57" s="147"/>
      <c r="M57" s="147"/>
      <c r="N57" s="147"/>
      <c r="O57" s="147"/>
      <c r="P57" s="147"/>
      <c r="Q57" s="145"/>
      <c r="Y57" s="146"/>
      <c r="Z57" s="74">
        <f>(Cálculos!C58-0.44)/(MAX(Cálculos!C:C)+0.12)*100</f>
        <v>7.0618528461074899</v>
      </c>
      <c r="AA57" s="147"/>
      <c r="AB57" s="169">
        <f>Cálculos!L83</f>
        <v>2.0890391578945064</v>
      </c>
      <c r="AC57" s="147"/>
      <c r="AD57" s="169">
        <f>Cálculos!AF93</f>
        <v>2.0236187641694121</v>
      </c>
      <c r="AE57" s="147"/>
      <c r="AF57" s="169">
        <f>Cálculos!AZ87</f>
        <v>2.084486470696024</v>
      </c>
      <c r="AG57" s="147"/>
      <c r="AH57" s="169">
        <f>Cálculos!N458</f>
        <v>2.4007138895470554E-3</v>
      </c>
      <c r="AI57" s="147"/>
      <c r="AJ57" s="169">
        <f>Cálculos!AH33</f>
        <v>0</v>
      </c>
      <c r="AK57" s="147"/>
      <c r="AL57" s="169">
        <f>Cálculos!BB458</f>
        <v>1.261117539399328E-4</v>
      </c>
      <c r="AM57" s="145"/>
      <c r="BA57" s="146"/>
      <c r="BB57" s="74">
        <v>52</v>
      </c>
      <c r="BC57" s="177">
        <f>ABS(Cálculos!L58-Cálculos!L57)</f>
        <v>2.7216109843056615</v>
      </c>
      <c r="BD57" s="177">
        <f>ABS(Cálculos!AF58-Cálculos!AF57)</f>
        <v>2.4135997416846577</v>
      </c>
      <c r="BE57" s="177">
        <f>ABS(Cálculos!AZ58-Cálculos!AZ57)</f>
        <v>2.2020181251227688</v>
      </c>
      <c r="BF57" s="145"/>
    </row>
    <row r="58" spans="2:58">
      <c r="B58" s="11"/>
      <c r="C58" s="147"/>
      <c r="D58" s="147"/>
      <c r="E58" s="147"/>
      <c r="F58" s="147"/>
      <c r="G58" s="147"/>
      <c r="H58" s="147"/>
      <c r="I58" s="147"/>
      <c r="J58" s="147"/>
      <c r="K58" s="147"/>
      <c r="L58" s="147"/>
      <c r="M58" s="147"/>
      <c r="N58" s="147"/>
      <c r="O58" s="147"/>
      <c r="P58" s="147"/>
      <c r="Q58" s="145"/>
      <c r="Y58" s="146"/>
      <c r="Z58" s="74">
        <f>(Cálculos!C59-0.44)/(MAX(Cálculos!C:C)+0.12)*100</f>
        <v>7.1988166328822656</v>
      </c>
      <c r="AA58" s="147"/>
      <c r="AB58" s="169">
        <f>Cálculos!L55</f>
        <v>2.0768674114221071</v>
      </c>
      <c r="AC58" s="147"/>
      <c r="AD58" s="169">
        <f>Cálculos!AF457</f>
        <v>2.0205102485530215</v>
      </c>
      <c r="AE58" s="147"/>
      <c r="AF58" s="169">
        <f>Cálculos!AZ658</f>
        <v>2.0829957191641109</v>
      </c>
      <c r="AG58" s="147"/>
      <c r="AH58" s="169">
        <f>Cálculos!N159</f>
        <v>2.3111388229582783E-3</v>
      </c>
      <c r="AI58" s="147"/>
      <c r="AJ58" s="169">
        <f>Cálculos!AH34</f>
        <v>0</v>
      </c>
      <c r="AK58" s="147"/>
      <c r="AL58" s="169">
        <f>Cálculos!BB159</f>
        <v>1.1069973722362979E-4</v>
      </c>
      <c r="AM58" s="145"/>
      <c r="BA58" s="146"/>
      <c r="BB58" s="74">
        <v>53</v>
      </c>
      <c r="BC58" s="177">
        <f>ABS(Cálculos!L59-Cálculos!L58)</f>
        <v>0.47879127208807493</v>
      </c>
      <c r="BD58" s="177">
        <f>ABS(Cálculos!AF59-Cálculos!AF58)</f>
        <v>2.5080307165771254E-2</v>
      </c>
      <c r="BE58" s="177">
        <f>ABS(Cálculos!AZ59-Cálculos!AZ58)</f>
        <v>9.3402354257324349E-2</v>
      </c>
      <c r="BF58" s="145"/>
    </row>
    <row r="59" spans="2:58">
      <c r="B59" s="11"/>
      <c r="C59" s="147"/>
      <c r="D59" s="147"/>
      <c r="E59" s="147"/>
      <c r="F59" s="147"/>
      <c r="G59" s="147"/>
      <c r="H59" s="147"/>
      <c r="I59" s="147"/>
      <c r="J59" s="147"/>
      <c r="K59" s="147"/>
      <c r="L59" s="147"/>
      <c r="M59" s="147"/>
      <c r="N59" s="147"/>
      <c r="O59" s="147"/>
      <c r="P59" s="147"/>
      <c r="Q59" s="145"/>
      <c r="Y59" s="146"/>
      <c r="Z59" s="74">
        <f>(Cálculos!C60-0.44)/(MAX(Cálculos!C:C)+0.12)*100</f>
        <v>7.3357804196570422</v>
      </c>
      <c r="AA59" s="147"/>
      <c r="AB59" s="169">
        <f>Cálculos!L44</f>
        <v>2.0737342242537955</v>
      </c>
      <c r="AC59" s="147"/>
      <c r="AD59" s="169">
        <f>Cálculos!AF89</f>
        <v>2.0191667223852958</v>
      </c>
      <c r="AE59" s="147"/>
      <c r="AF59" s="169">
        <f>Cálculos!AZ88</f>
        <v>2.0770404604551951</v>
      </c>
      <c r="AG59" s="147"/>
      <c r="AH59" s="169">
        <f>Cálculos!N524</f>
        <v>2.3111388229582783E-3</v>
      </c>
      <c r="AI59" s="147"/>
      <c r="AJ59" s="169">
        <f>Cálculos!AH35</f>
        <v>0</v>
      </c>
      <c r="AK59" s="147"/>
      <c r="AL59" s="169">
        <f>Cálculos!BB524</f>
        <v>1.1069973722362979E-4</v>
      </c>
      <c r="AM59" s="145"/>
      <c r="BA59" s="146"/>
      <c r="BB59" s="74">
        <v>54</v>
      </c>
      <c r="BC59" s="177">
        <f>ABS(Cálculos!L60-Cálculos!L59)</f>
        <v>4.666338489717095</v>
      </c>
      <c r="BD59" s="177">
        <f>ABS(Cálculos!AF60-Cálculos!AF59)</f>
        <v>3.8920687224151669</v>
      </c>
      <c r="BE59" s="177">
        <f>ABS(Cálculos!AZ60-Cálculos!AZ59)</f>
        <v>3.579616115620444</v>
      </c>
      <c r="BF59" s="145"/>
    </row>
    <row r="60" spans="2:58" ht="15" thickBot="1">
      <c r="B60" s="31"/>
      <c r="C60" s="149"/>
      <c r="D60" s="149"/>
      <c r="E60" s="149"/>
      <c r="F60" s="149"/>
      <c r="G60" s="149"/>
      <c r="H60" s="149"/>
      <c r="I60" s="149"/>
      <c r="J60" s="149"/>
      <c r="K60" s="149"/>
      <c r="L60" s="149"/>
      <c r="M60" s="149"/>
      <c r="N60" s="149"/>
      <c r="O60" s="149"/>
      <c r="P60" s="149"/>
      <c r="Q60" s="150"/>
      <c r="Y60" s="146"/>
      <c r="Z60" s="74">
        <f>(Cálculos!C61-0.44)/(MAX(Cálculos!C:C)+0.12)*100</f>
        <v>7.4727442064318197</v>
      </c>
      <c r="AA60" s="147"/>
      <c r="AB60" s="169">
        <f>Cálculos!L80</f>
        <v>2.0592355468005588</v>
      </c>
      <c r="AC60" s="147"/>
      <c r="AD60" s="169">
        <f>Cálculos!AF439</f>
        <v>2.0160584463068263</v>
      </c>
      <c r="AE60" s="147"/>
      <c r="AF60" s="169">
        <f>Cálculos!AZ12</f>
        <v>2.0770357858319044</v>
      </c>
      <c r="AG60" s="147"/>
      <c r="AH60" s="169">
        <f>Cálculos!N11</f>
        <v>9.500707932066061E-4</v>
      </c>
      <c r="AI60" s="147"/>
      <c r="AJ60" s="169">
        <f>Cálculos!AH36</f>
        <v>0</v>
      </c>
      <c r="AK60" s="147"/>
      <c r="AL60" s="169">
        <f>Cálculos!BB8</f>
        <v>0</v>
      </c>
      <c r="AM60" s="145"/>
      <c r="BA60" s="146"/>
      <c r="BB60" s="74">
        <v>55</v>
      </c>
      <c r="BC60" s="177">
        <f>ABS(Cálculos!L61-Cálculos!L60)</f>
        <v>4.3468242349184587</v>
      </c>
      <c r="BD60" s="177">
        <f>ABS(Cálculos!AF61-Cálculos!AF60)</f>
        <v>3.7123256105067721</v>
      </c>
      <c r="BE60" s="177">
        <f>ABS(Cálculos!AZ61-Cálculos!AZ60)</f>
        <v>3.3970431331089657</v>
      </c>
      <c r="BF60" s="145"/>
    </row>
    <row r="61" spans="2:58">
      <c r="Y61" s="146"/>
      <c r="Z61" s="74">
        <f>(Cálculos!C62-0.44)/(MAX(Cálculos!C:C)+0.12)*100</f>
        <v>7.6097079932065963</v>
      </c>
      <c r="AA61" s="147"/>
      <c r="AB61" s="169">
        <f>Cálculos!L85</f>
        <v>2.0586457084288403</v>
      </c>
      <c r="AC61" s="147"/>
      <c r="AD61" s="169">
        <f>Cálculos!AF462</f>
        <v>2.0063649249547826</v>
      </c>
      <c r="AE61" s="147"/>
      <c r="AF61" s="169">
        <f>Cálculos!AZ461</f>
        <v>2.0730886432492222</v>
      </c>
      <c r="AG61" s="147"/>
      <c r="AH61" s="169">
        <f>Cálculos!N376</f>
        <v>9.500707932066061E-4</v>
      </c>
      <c r="AI61" s="147"/>
      <c r="AJ61" s="169">
        <f>Cálculos!AH37</f>
        <v>0</v>
      </c>
      <c r="AK61" s="147"/>
      <c r="AL61" s="169">
        <f>Cálculos!BB10</f>
        <v>0</v>
      </c>
      <c r="AM61" s="145"/>
      <c r="BA61" s="146"/>
      <c r="BB61" s="74">
        <v>56</v>
      </c>
      <c r="BC61" s="177">
        <f>ABS(Cálculos!L62-Cálculos!L61)</f>
        <v>0.22829609978434684</v>
      </c>
      <c r="BD61" s="177">
        <f>ABS(Cálculos!AF62-Cálculos!AF61)</f>
        <v>3.4549088521530935E-2</v>
      </c>
      <c r="BE61" s="177">
        <f>ABS(Cálculos!AZ62-Cálculos!AZ61)</f>
        <v>3.3897989422518426E-2</v>
      </c>
      <c r="BF61" s="145"/>
    </row>
    <row r="62" spans="2:58">
      <c r="Y62" s="146"/>
      <c r="Z62" s="74">
        <f>(Cálculos!C63-0.44)/(MAX(Cálculos!C:C)+0.12)*100</f>
        <v>7.7466717799813729</v>
      </c>
      <c r="AA62" s="147"/>
      <c r="AB62" s="169">
        <f>Cálculos!L454</f>
        <v>2.0584439396554908</v>
      </c>
      <c r="AC62" s="147"/>
      <c r="AD62" s="169">
        <f>Cálculos!AF377</f>
        <v>2.0031047397185548</v>
      </c>
      <c r="AE62" s="147"/>
      <c r="AF62" s="169">
        <f>Cálculos!AZ293</f>
        <v>2.0514929986955188</v>
      </c>
      <c r="AG62" s="147"/>
      <c r="AH62" s="169">
        <f>Cálculos!N326</f>
        <v>9.0143550231054355E-4</v>
      </c>
      <c r="AI62" s="147"/>
      <c r="AJ62" s="169">
        <f>Cálculos!AH38</f>
        <v>0</v>
      </c>
      <c r="AK62" s="147"/>
      <c r="AL62" s="169">
        <f>Cálculos!BB11</f>
        <v>0</v>
      </c>
      <c r="AM62" s="145"/>
      <c r="BA62" s="146"/>
      <c r="BB62" s="74">
        <v>57</v>
      </c>
      <c r="BC62" s="177">
        <f>ABS(Cálculos!L63-Cálculos!L62)</f>
        <v>4.0855563385702398E-2</v>
      </c>
      <c r="BD62" s="177">
        <f>ABS(Cálculos!AF63-Cálculos!AF62)</f>
        <v>4.1519254087519997E-2</v>
      </c>
      <c r="BE62" s="177">
        <f>ABS(Cálculos!AZ63-Cálculos!AZ62)</f>
        <v>4.0862731855228152E-2</v>
      </c>
      <c r="BF62" s="145"/>
    </row>
    <row r="63" spans="2:58">
      <c r="Y63" s="146"/>
      <c r="Z63" s="74">
        <f>(Cálculos!C64-0.44)/(MAX(Cálculos!C:C)+0.12)*100</f>
        <v>7.8836355667561504</v>
      </c>
      <c r="AA63" s="147"/>
      <c r="AB63" s="169">
        <f>Cálculos!L84</f>
        <v>2.0499773885477843</v>
      </c>
      <c r="AC63" s="147"/>
      <c r="AD63" s="169">
        <f>Cálculos!AF427</f>
        <v>1.9942938408390387</v>
      </c>
      <c r="AE63" s="147"/>
      <c r="AF63" s="169">
        <f>Cálculos!AZ457</f>
        <v>2.0471219544641257</v>
      </c>
      <c r="AG63" s="147"/>
      <c r="AH63" s="169">
        <f>Cálculos!N691</f>
        <v>9.0143550231054355E-4</v>
      </c>
      <c r="AI63" s="147"/>
      <c r="AJ63" s="169">
        <f>Cálculos!AH39</f>
        <v>0</v>
      </c>
      <c r="AK63" s="147"/>
      <c r="AL63" s="169">
        <f>Cálculos!BB13</f>
        <v>0</v>
      </c>
      <c r="AM63" s="145"/>
      <c r="BA63" s="146"/>
      <c r="BB63" s="74">
        <v>58</v>
      </c>
      <c r="BC63" s="177">
        <f>ABS(Cálculos!L64-Cálculos!L63)</f>
        <v>2.4037764032525333E-2</v>
      </c>
      <c r="BD63" s="177">
        <f>ABS(Cálculos!AF64-Cálculos!AF63)</f>
        <v>2.4680411221860821E-2</v>
      </c>
      <c r="BE63" s="177">
        <f>ABS(Cálculos!AZ64-Cálculos!AZ63)</f>
        <v>2.4066756790895649E-2</v>
      </c>
      <c r="BF63" s="145"/>
    </row>
    <row r="64" spans="2:58">
      <c r="Y64" s="146"/>
      <c r="Z64" s="74">
        <f>(Cálculos!C65-0.44)/(MAX(Cálculos!C:C)+0.12)*100</f>
        <v>8.0205993535309279</v>
      </c>
      <c r="AA64" s="147"/>
      <c r="AB64" s="169">
        <f>Cálculos!L79</f>
        <v>2.0354067094404282</v>
      </c>
      <c r="AC64" s="147"/>
      <c r="AD64" s="169">
        <f>Cálculos!AF94</f>
        <v>1.9837190816864256</v>
      </c>
      <c r="AE64" s="147"/>
      <c r="AF64" s="169">
        <f>Cálculos!AZ426</f>
        <v>2.0462783759485283</v>
      </c>
      <c r="AG64" s="147"/>
      <c r="AH64" s="169">
        <f>Cálculos!N61</f>
        <v>6.8243349856810811E-4</v>
      </c>
      <c r="AI64" s="147"/>
      <c r="AJ64" s="169">
        <f>Cálculos!AH40</f>
        <v>0</v>
      </c>
      <c r="AK64" s="147"/>
      <c r="AL64" s="169">
        <f>Cálculos!BB14</f>
        <v>0</v>
      </c>
      <c r="AM64" s="145"/>
      <c r="BA64" s="146"/>
      <c r="BB64" s="74">
        <v>59</v>
      </c>
      <c r="BC64" s="177">
        <f>ABS(Cálculos!L65-Cálculos!L64)</f>
        <v>3.4051210118372977E-2</v>
      </c>
      <c r="BD64" s="177">
        <f>ABS(Cálculos!AF65-Cálculos!AF64)</f>
        <v>3.4696016047834455E-2</v>
      </c>
      <c r="BE64" s="177">
        <f>ABS(Cálculos!AZ65-Cálculos!AZ64)</f>
        <v>3.407153823722453E-2</v>
      </c>
      <c r="BF64" s="145"/>
    </row>
    <row r="65" spans="25:58">
      <c r="Y65" s="146"/>
      <c r="Z65" s="74">
        <f>(Cálculos!C66-0.44)/(MAX(Cálculos!C:C)+0.12)*100</f>
        <v>8.1575631403057027</v>
      </c>
      <c r="AA65" s="147"/>
      <c r="AB65" s="169">
        <f>Cálculos!L441</f>
        <v>2.0217161498365415</v>
      </c>
      <c r="AC65" s="147"/>
      <c r="AD65" s="169">
        <f>Cálculos!AF90</f>
        <v>1.9787835341089171</v>
      </c>
      <c r="AE65" s="147"/>
      <c r="AF65" s="169">
        <f>Cálculos!AZ439</f>
        <v>2.0404220580744075</v>
      </c>
      <c r="AG65" s="147"/>
      <c r="AH65" s="169">
        <f>Cálculos!N426</f>
        <v>6.8243349856810811E-4</v>
      </c>
      <c r="AI65" s="147"/>
      <c r="AJ65" s="169">
        <f>Cálculos!AH41</f>
        <v>0</v>
      </c>
      <c r="AK65" s="147"/>
      <c r="AL65" s="169">
        <f>Cálculos!BB15</f>
        <v>0</v>
      </c>
      <c r="AM65" s="145"/>
      <c r="BA65" s="146"/>
      <c r="BB65" s="74">
        <v>60</v>
      </c>
      <c r="BC65" s="177">
        <f>ABS(Cálculos!L66-Cálculos!L65)</f>
        <v>3.9112616441462578E-2</v>
      </c>
      <c r="BD65" s="177">
        <f>ABS(Cálculos!AF66-Cálculos!AF65)</f>
        <v>3.9750913758499706E-2</v>
      </c>
      <c r="BE65" s="177">
        <f>ABS(Cálculos!AZ66-Cálculos!AZ65)</f>
        <v>3.913582708348895E-2</v>
      </c>
      <c r="BF65" s="145"/>
    </row>
    <row r="66" spans="25:58">
      <c r="Y66" s="146"/>
      <c r="Z66" s="74">
        <f>(Cálculos!C67-0.44)/(MAX(Cálculos!C:C)+0.12)*100</f>
        <v>8.2945269270804793</v>
      </c>
      <c r="AA66" s="147"/>
      <c r="AB66" s="169">
        <f>Cálculos!L61</f>
        <v>2.0192512009142325</v>
      </c>
      <c r="AC66" s="147"/>
      <c r="AD66" s="169">
        <f>Cálculos!AF95</f>
        <v>1.9683094483358992</v>
      </c>
      <c r="AE66" s="147"/>
      <c r="AF66" s="169">
        <f>Cálculos!AZ89</f>
        <v>2.0374759410861634</v>
      </c>
      <c r="AG66" s="147"/>
      <c r="AH66" s="169">
        <f>Cálculos!N23</f>
        <v>6.0560069124953968E-4</v>
      </c>
      <c r="AI66" s="147"/>
      <c r="AJ66" s="169">
        <f>Cálculos!AH42</f>
        <v>0</v>
      </c>
      <c r="AK66" s="147"/>
      <c r="AL66" s="169">
        <f>Cálculos!BB16</f>
        <v>0</v>
      </c>
      <c r="AM66" s="145"/>
      <c r="BA66" s="146"/>
      <c r="BB66" s="74">
        <v>61</v>
      </c>
      <c r="BC66" s="177">
        <f>ABS(Cálculos!L67-Cálculos!L66)</f>
        <v>8.4169353055820739E-3</v>
      </c>
      <c r="BD66" s="177">
        <f>ABS(Cálculos!AF67-Cálculos!AF66)</f>
        <v>7.7876627685529165E-3</v>
      </c>
      <c r="BE66" s="177">
        <f>ABS(Cálculos!AZ67-Cálculos!AZ66)</f>
        <v>8.3875407435847205E-3</v>
      </c>
      <c r="BF66" s="145"/>
    </row>
    <row r="67" spans="25:58">
      <c r="Y67" s="146"/>
      <c r="Z67" s="74">
        <f>(Cálculos!C68-0.44)/(MAX(Cálculos!C:C)+0.12)*100</f>
        <v>8.4314907138552559</v>
      </c>
      <c r="AA67" s="147"/>
      <c r="AB67" s="169">
        <f>Cálculos!L86</f>
        <v>2.0183390478650352</v>
      </c>
      <c r="AC67" s="147"/>
      <c r="AD67" s="169">
        <f>Cálculos!AF463</f>
        <v>1.9671911863859268</v>
      </c>
      <c r="AE67" s="147"/>
      <c r="AF67" s="169">
        <f>Cálculos!AZ462</f>
        <v>2.0340096045421254</v>
      </c>
      <c r="AG67" s="147"/>
      <c r="AH67" s="169">
        <f>Cálculos!N388</f>
        <v>6.0560069124953968E-4</v>
      </c>
      <c r="AI67" s="147"/>
      <c r="AJ67" s="169">
        <f>Cálculos!AH43</f>
        <v>0</v>
      </c>
      <c r="AK67" s="147"/>
      <c r="AL67" s="169">
        <f>Cálculos!BB17</f>
        <v>0</v>
      </c>
      <c r="AM67" s="145"/>
      <c r="BA67" s="146"/>
      <c r="BB67" s="74">
        <v>62</v>
      </c>
      <c r="BC67" s="177">
        <f>ABS(Cálculos!L68-Cálculos!L67)</f>
        <v>3.8505145387111472E-2</v>
      </c>
      <c r="BD67" s="177">
        <f>ABS(Cálculos!AF68-Cálculos!AF67)</f>
        <v>3.912776827682718E-2</v>
      </c>
      <c r="BE67" s="177">
        <f>ABS(Cálculos!AZ68-Cálculos!AZ67)</f>
        <v>3.853766208450593E-2</v>
      </c>
      <c r="BF67" s="145"/>
    </row>
    <row r="68" spans="25:58">
      <c r="Y68" s="146"/>
      <c r="Z68" s="74">
        <f>(Cálculos!C69-0.44)/(MAX(Cálculos!C:C)+0.12)*100</f>
        <v>8.5684545006300343</v>
      </c>
      <c r="AA68" s="147"/>
      <c r="AB68" s="169">
        <f>Cálculos!L455</f>
        <v>2.018037074531823</v>
      </c>
      <c r="AC68" s="147"/>
      <c r="AD68" s="169">
        <f>Cálculos!AF18</f>
        <v>1.9628828111197123</v>
      </c>
      <c r="AE68" s="147"/>
      <c r="AF68" s="169">
        <f>Cálculos!AZ427</f>
        <v>2.0112938137239604</v>
      </c>
      <c r="AG68" s="147"/>
      <c r="AH68" s="169">
        <f>Cálculos!N78</f>
        <v>5.0120072681214924E-4</v>
      </c>
      <c r="AI68" s="147"/>
      <c r="AJ68" s="169">
        <f>Cálculos!AH44</f>
        <v>0</v>
      </c>
      <c r="AK68" s="147"/>
      <c r="AL68" s="169">
        <f>Cálculos!BB19</f>
        <v>0</v>
      </c>
      <c r="AM68" s="145"/>
      <c r="BA68" s="146"/>
      <c r="BB68" s="74">
        <v>63</v>
      </c>
      <c r="BC68" s="177">
        <f>ABS(Cálculos!L69-Cálculos!L68)</f>
        <v>2.536704936480394E-3</v>
      </c>
      <c r="BD68" s="177">
        <f>ABS(Cálculos!AF69-Cálculos!AF68)</f>
        <v>3.1572846063849802E-3</v>
      </c>
      <c r="BE68" s="177">
        <f>ABS(Cálculos!AZ69-Cálculos!AZ68)</f>
        <v>2.5664137038114987E-3</v>
      </c>
      <c r="BF68" s="145"/>
    </row>
    <row r="69" spans="25:58">
      <c r="Y69" s="146"/>
      <c r="Z69" s="74">
        <f>(Cálculos!C70-0.44)/(MAX(Cálculos!C:C)+0.12)*100</f>
        <v>8.7054182874048109</v>
      </c>
      <c r="AA69" s="147"/>
      <c r="AB69" s="169">
        <f>Cálculos!L459</f>
        <v>2.0160843067129157</v>
      </c>
      <c r="AC69" s="147"/>
      <c r="AD69" s="169">
        <f>Cálculos!AF76</f>
        <v>1.9617800923839663</v>
      </c>
      <c r="AE69" s="147"/>
      <c r="AF69" s="169">
        <f>Cálculos!AZ94</f>
        <v>2.0034133086992263</v>
      </c>
      <c r="AG69" s="147"/>
      <c r="AH69" s="169">
        <f>Cálculos!N443</f>
        <v>5.0120072681214924E-4</v>
      </c>
      <c r="AI69" s="147"/>
      <c r="AJ69" s="169">
        <f>Cálculos!AH45</f>
        <v>0</v>
      </c>
      <c r="AK69" s="147"/>
      <c r="AL69" s="169">
        <f>Cálculos!BB20</f>
        <v>0</v>
      </c>
      <c r="AM69" s="145"/>
      <c r="BA69" s="146"/>
      <c r="BB69" s="74">
        <v>64</v>
      </c>
      <c r="BC69" s="177">
        <f>ABS(Cálculos!L70-Cálculos!L69)</f>
        <v>3.7884656167467057E-2</v>
      </c>
      <c r="BD69" s="177">
        <f>ABS(Cálculos!AF70-Cálculos!AF69)</f>
        <v>3.8493515179125248E-2</v>
      </c>
      <c r="BE69" s="177">
        <f>ABS(Cálculos!AZ70-Cálculos!AZ69)</f>
        <v>3.7924114123341957E-2</v>
      </c>
      <c r="BF69" s="145"/>
    </row>
    <row r="70" spans="25:58">
      <c r="Y70" s="146"/>
      <c r="Z70" s="74">
        <f>(Cálculos!C71-0.44)/(MAX(Cálculos!C:C)+0.12)*100</f>
        <v>8.8423820741795875</v>
      </c>
      <c r="AA70" s="147"/>
      <c r="AB70" s="169">
        <f>Cálculos!L487</f>
        <v>2.0041388125221764</v>
      </c>
      <c r="AC70" s="147"/>
      <c r="AD70" s="169">
        <f>Cálculos!AF428</f>
        <v>1.9517533854627231</v>
      </c>
      <c r="AE70" s="147"/>
      <c r="AF70" s="169">
        <f>Cálculos!AZ90</f>
        <v>1.9976083520820611</v>
      </c>
      <c r="AG70" s="147"/>
      <c r="AH70" s="169">
        <f>Cálculos!N298</f>
        <v>4.6918379802204745E-4</v>
      </c>
      <c r="AI70" s="147"/>
      <c r="AJ70" s="169">
        <f>Cálculos!AH46</f>
        <v>0</v>
      </c>
      <c r="AK70" s="147"/>
      <c r="AL70" s="169">
        <f>Cálculos!BB21</f>
        <v>0</v>
      </c>
      <c r="AM70" s="145"/>
      <c r="BA70" s="146"/>
      <c r="BB70" s="74">
        <v>65</v>
      </c>
      <c r="BC70" s="177">
        <f>ABS(Cálculos!L71-Cálculos!L70)</f>
        <v>5.6759804052292306E-2</v>
      </c>
      <c r="BD70" s="177">
        <f>ABS(Cálculos!AF71-Cálculos!AF70)</f>
        <v>4.2301819437949861E-2</v>
      </c>
      <c r="BE70" s="177">
        <f>ABS(Cálculos!AZ71-Cálculos!AZ70)</f>
        <v>4.2849859617328123E-2</v>
      </c>
      <c r="BF70" s="145"/>
    </row>
    <row r="71" spans="25:58">
      <c r="Y71" s="146"/>
      <c r="Z71" s="74">
        <f>(Cálculos!C72-0.44)/(MAX(Cálculos!C:C)+0.12)*100</f>
        <v>8.9793458609543642</v>
      </c>
      <c r="AA71" s="147"/>
      <c r="AB71" s="169">
        <f>Cálculos!L87</f>
        <v>2.0019195155755298</v>
      </c>
      <c r="AC71" s="147"/>
      <c r="AD71" s="169">
        <f>Cálculos!AF75</f>
        <v>1.9483717639805569</v>
      </c>
      <c r="AE71" s="147"/>
      <c r="AF71" s="169">
        <f>Cálculos!AZ463</f>
        <v>1.9952453216895603</v>
      </c>
      <c r="AG71" s="147"/>
      <c r="AH71" s="169">
        <f>Cálculos!N663</f>
        <v>4.6918379802204745E-4</v>
      </c>
      <c r="AI71" s="147"/>
      <c r="AJ71" s="169">
        <f>Cálculos!AH48</f>
        <v>0</v>
      </c>
      <c r="AK71" s="147"/>
      <c r="AL71" s="169">
        <f>Cálculos!BB22</f>
        <v>0</v>
      </c>
      <c r="AM71" s="145"/>
      <c r="BA71" s="146"/>
      <c r="BB71" s="74">
        <v>66</v>
      </c>
      <c r="BC71" s="177">
        <f>ABS(Cálculos!L72-Cálculos!L71)</f>
        <v>5.1360710034792589E-2</v>
      </c>
      <c r="BD71" s="177">
        <f>ABS(Cálculos!AF72-Cálculos!AF71)</f>
        <v>3.7897312874217048E-2</v>
      </c>
      <c r="BE71" s="177">
        <f>ABS(Cálculos!AZ72-Cálculos!AZ71)</f>
        <v>3.7365133717740528E-2</v>
      </c>
      <c r="BF71" s="145"/>
    </row>
    <row r="72" spans="25:58">
      <c r="Y72" s="146"/>
      <c r="Z72" s="74">
        <f>(Cálculos!C73-0.44)/(MAX(Cálculos!C:C)+0.12)*100</f>
        <v>9.1163096477291408</v>
      </c>
      <c r="AA72" s="147"/>
      <c r="AB72" s="169">
        <f>Cálculos!L460</f>
        <v>2.00072041969606</v>
      </c>
      <c r="AC72" s="147"/>
      <c r="AD72" s="169">
        <f>Cálculos!AF658</f>
        <v>1.9449810487253507</v>
      </c>
      <c r="AE72" s="147"/>
      <c r="AF72" s="169">
        <f>Cálculos!AZ95</f>
        <v>1.9884587829167102</v>
      </c>
      <c r="AG72" s="147"/>
      <c r="AH72" s="169">
        <f>Cálculos!N356</f>
        <v>3.5429777599832105E-4</v>
      </c>
      <c r="AI72" s="147"/>
      <c r="AJ72" s="169">
        <f>Cálculos!AH49</f>
        <v>0</v>
      </c>
      <c r="AK72" s="147"/>
      <c r="AL72" s="169">
        <f>Cálculos!BB23</f>
        <v>0</v>
      </c>
      <c r="AM72" s="145"/>
      <c r="BA72" s="146"/>
      <c r="BB72" s="74">
        <v>67</v>
      </c>
      <c r="BC72" s="177">
        <f>ABS(Cálculos!L73-Cálculos!L72)</f>
        <v>7.2484534894865211</v>
      </c>
      <c r="BD72" s="177">
        <f>ABS(Cálculos!AF73-Cálculos!AF72)</f>
        <v>6.4766514712960879</v>
      </c>
      <c r="BE72" s="177">
        <f>ABS(Cálculos!AZ73-Cálculos!AZ72)</f>
        <v>5.7716504200512713</v>
      </c>
      <c r="BF72" s="145"/>
    </row>
    <row r="73" spans="25:58">
      <c r="Y73" s="146"/>
      <c r="Z73" s="74">
        <f>(Cálculos!C74-0.44)/(MAX(Cálculos!C:C)+0.12)*100</f>
        <v>9.2532734345039174</v>
      </c>
      <c r="AA73" s="147"/>
      <c r="AB73" s="169">
        <f>Cálculos!L88</f>
        <v>1.9946672850206517</v>
      </c>
      <c r="AC73" s="147"/>
      <c r="AD73" s="169">
        <f>Cálculos!AF91</f>
        <v>1.9394530762151447</v>
      </c>
      <c r="AE73" s="147"/>
      <c r="AF73" s="169">
        <f>Cálculos!AZ76</f>
        <v>1.9769961585863365</v>
      </c>
      <c r="AG73" s="147"/>
      <c r="AH73" s="169">
        <f>Cálculos!N721</f>
        <v>3.5429777599832105E-4</v>
      </c>
      <c r="AI73" s="147"/>
      <c r="AJ73" s="169">
        <f>Cálculos!AH50</f>
        <v>0</v>
      </c>
      <c r="AK73" s="147"/>
      <c r="AL73" s="169">
        <f>Cálculos!BB24</f>
        <v>0</v>
      </c>
      <c r="AM73" s="145"/>
      <c r="BA73" s="146"/>
      <c r="BB73" s="74">
        <v>68</v>
      </c>
      <c r="BC73" s="177">
        <f>ABS(Cálculos!L74-Cálculos!L73)</f>
        <v>7.0112147583918762</v>
      </c>
      <c r="BD73" s="177">
        <f>ABS(Cálculos!AF74-Cálculos!AF73)</f>
        <v>6.2338544626154153</v>
      </c>
      <c r="BE73" s="177">
        <f>ABS(Cálculos!AZ74-Cálculos!AZ73)</f>
        <v>5.5267613797766035</v>
      </c>
      <c r="BF73" s="145"/>
    </row>
    <row r="74" spans="25:58">
      <c r="Y74" s="146"/>
      <c r="Z74" s="74">
        <f>(Cálculos!C75-0.44)/(MAX(Cálculos!C:C)+0.12)*100</f>
        <v>9.390237221278694</v>
      </c>
      <c r="AA74" s="147"/>
      <c r="AB74" s="169">
        <f>Cálculos!L456</f>
        <v>1.9786745916244093</v>
      </c>
      <c r="AC74" s="147"/>
      <c r="AD74" s="169">
        <f>Cálculos!AF464</f>
        <v>1.9357631599098604</v>
      </c>
      <c r="AE74" s="147"/>
      <c r="AF74" s="169">
        <f>Cálculos!AZ428</f>
        <v>1.9693520145732704</v>
      </c>
      <c r="AG74" s="147"/>
      <c r="AH74" s="169">
        <f>Cálculos!N25</f>
        <v>3.2873421767302556E-4</v>
      </c>
      <c r="AI74" s="147"/>
      <c r="AJ74" s="169">
        <f>Cálculos!AH51</f>
        <v>0</v>
      </c>
      <c r="AK74" s="147"/>
      <c r="AL74" s="169">
        <f>Cálculos!BB25</f>
        <v>0</v>
      </c>
      <c r="AM74" s="145"/>
      <c r="BA74" s="146"/>
      <c r="BB74" s="74">
        <v>69</v>
      </c>
      <c r="BC74" s="177">
        <f>ABS(Cálculos!L75-Cálculos!L74)</f>
        <v>0.76779532147398299</v>
      </c>
      <c r="BD74" s="177">
        <f>ABS(Cálculos!AF75-Cálculos!AF74)</f>
        <v>6.8353302328961529E-2</v>
      </c>
      <c r="BE74" s="177">
        <f>ABS(Cálculos!AZ75-Cálculos!AZ74)</f>
        <v>0.30144864931454229</v>
      </c>
      <c r="BF74" s="145"/>
    </row>
    <row r="75" spans="25:58">
      <c r="Y75" s="146"/>
      <c r="Z75" s="74">
        <f>(Cálculos!C76-0.44)/(MAX(Cálculos!C:C)+0.12)*100</f>
        <v>9.5272010080534706</v>
      </c>
      <c r="AA75" s="147"/>
      <c r="AB75" s="169">
        <f>Cálculos!L461</f>
        <v>1.9615175447236735</v>
      </c>
      <c r="AC75" s="147"/>
      <c r="AD75" s="169">
        <f>Cálculos!AF96</f>
        <v>1.9290557461564157</v>
      </c>
      <c r="AE75" s="147"/>
      <c r="AF75" s="169">
        <f>Cálculos!AZ464</f>
        <v>1.9642094955700711</v>
      </c>
      <c r="AG75" s="147"/>
      <c r="AH75" s="169">
        <f>Cálculos!N390</f>
        <v>3.2873421767302556E-4</v>
      </c>
      <c r="AI75" s="147"/>
      <c r="AJ75" s="169">
        <f>Cálculos!AH52</f>
        <v>0</v>
      </c>
      <c r="AK75" s="147"/>
      <c r="AL75" s="169">
        <f>Cálculos!BB26</f>
        <v>0</v>
      </c>
      <c r="AM75" s="145"/>
      <c r="BA75" s="146"/>
      <c r="BB75" s="74">
        <v>70</v>
      </c>
      <c r="BC75" s="177">
        <f>ABS(Cálculos!L76-Cálculos!L75)</f>
        <v>0.68398778228298962</v>
      </c>
      <c r="BD75" s="177">
        <f>ABS(Cálculos!AF76-Cálculos!AF75)</f>
        <v>1.3408328403409442E-2</v>
      </c>
      <c r="BE75" s="177">
        <f>ABS(Cálculos!AZ76-Cálculos!AZ75)</f>
        <v>0.22112590695575007</v>
      </c>
      <c r="BF75" s="145"/>
    </row>
    <row r="76" spans="25:58">
      <c r="Y76" s="146"/>
      <c r="Z76" s="74">
        <f>(Cálculos!C77-0.44)/(MAX(Cálculos!C:C)+0.12)*100</f>
        <v>9.6641647948282472</v>
      </c>
      <c r="AA76" s="147"/>
      <c r="AB76" s="169">
        <f>Cálculos!L89</f>
        <v>1.9552884436154372</v>
      </c>
      <c r="AC76" s="147"/>
      <c r="AD76" s="169">
        <f>Cálculos!AF429</f>
        <v>1.926058826904629</v>
      </c>
      <c r="AE76" s="147"/>
      <c r="AF76" s="169">
        <f>Cálculos!AZ423</f>
        <v>1.9604130230074162</v>
      </c>
      <c r="AG76" s="147"/>
      <c r="AH76" s="169">
        <f>Cálculos!N335</f>
        <v>2.5918307468428975E-4</v>
      </c>
      <c r="AI76" s="147"/>
      <c r="AJ76" s="169">
        <f>Cálculos!AH54</f>
        <v>0</v>
      </c>
      <c r="AK76" s="147"/>
      <c r="AL76" s="169">
        <f>Cálculos!BB27</f>
        <v>0</v>
      </c>
      <c r="AM76" s="145"/>
      <c r="BA76" s="146"/>
      <c r="BB76" s="74">
        <v>71</v>
      </c>
      <c r="BC76" s="177">
        <f>ABS(Cálculos!L77-Cálculos!L76)</f>
        <v>2.2949673223500628</v>
      </c>
      <c r="BD76" s="177">
        <f>ABS(Cálculos!AF77-Cálculos!AF76)</f>
        <v>1.4185046128542687</v>
      </c>
      <c r="BE76" s="177">
        <f>ABS(Cálculos!AZ77-Cálculos!AZ76)</f>
        <v>1.5449989983100834</v>
      </c>
      <c r="BF76" s="145"/>
    </row>
    <row r="77" spans="25:58">
      <c r="Y77" s="146"/>
      <c r="Z77" s="74">
        <f>(Cálculos!C78-0.44)/(MAX(Cálculos!C:C)+0.12)*100</f>
        <v>9.8011285816030238</v>
      </c>
      <c r="AA77" s="147"/>
      <c r="AB77" s="169">
        <f>Cálculos!L457</f>
        <v>1.9396177531595944</v>
      </c>
      <c r="AC77" s="147"/>
      <c r="AD77" s="169">
        <f>Cálculos!AF293</f>
        <v>1.9151676915062195</v>
      </c>
      <c r="AE77" s="147"/>
      <c r="AF77" s="169">
        <f>Cálculos!AZ91</f>
        <v>1.9587701067599721</v>
      </c>
      <c r="AG77" s="147"/>
      <c r="AH77" s="169">
        <f>Cálculos!N700</f>
        <v>2.5918307468428975E-4</v>
      </c>
      <c r="AI77" s="147"/>
      <c r="AJ77" s="169">
        <f>Cálculos!AH55</f>
        <v>0</v>
      </c>
      <c r="AK77" s="147"/>
      <c r="AL77" s="169">
        <f>Cálculos!BB28</f>
        <v>0</v>
      </c>
      <c r="AM77" s="145"/>
      <c r="BA77" s="146"/>
      <c r="BB77" s="74">
        <v>72</v>
      </c>
      <c r="BC77" s="177">
        <f>ABS(Cálculos!L78-Cálculos!L77)</f>
        <v>2.0149375839488011</v>
      </c>
      <c r="BD77" s="177">
        <f>ABS(Cálculos!AF78-Cálculos!AF77)</f>
        <v>1.2794766696714723</v>
      </c>
      <c r="BE77" s="177">
        <f>ABS(Cálculos!AZ78-Cálculos!AZ77)</f>
        <v>1.406360845010004</v>
      </c>
      <c r="BF77" s="145"/>
    </row>
    <row r="78" spans="25:58">
      <c r="Y78" s="146"/>
      <c r="Z78" s="74">
        <f>(Cálculos!C79-0.44)/(MAX(Cálculos!C:C)+0.12)*100</f>
        <v>9.9380923683778022</v>
      </c>
      <c r="AA78" s="147"/>
      <c r="AB78" s="169">
        <f>Cálculos!L439</f>
        <v>1.9394843903605494</v>
      </c>
      <c r="AC78" s="147"/>
      <c r="AD78" s="169">
        <f>Cálculos!AF92</f>
        <v>1.9004273464825139</v>
      </c>
      <c r="AE78" s="147"/>
      <c r="AF78" s="169">
        <f>Cálculos!AZ96</f>
        <v>1.9496710278246367</v>
      </c>
      <c r="AG78" s="147"/>
      <c r="AH78" s="169">
        <f>Cálculos!N331</f>
        <v>1.3502682994307843E-4</v>
      </c>
      <c r="AI78" s="147"/>
      <c r="AJ78" s="169">
        <f>Cálculos!AH56</f>
        <v>0</v>
      </c>
      <c r="AK78" s="147"/>
      <c r="AL78" s="169">
        <f>Cálculos!BB30</f>
        <v>0</v>
      </c>
      <c r="AM78" s="145"/>
      <c r="BA78" s="146"/>
      <c r="BB78" s="74">
        <v>73</v>
      </c>
      <c r="BC78" s="177">
        <f>ABS(Cálculos!L79-Cálculos!L78)</f>
        <v>0.15345676923031704</v>
      </c>
      <c r="BD78" s="177">
        <f>ABS(Cálculos!AF79-Cálculos!AF78)</f>
        <v>9.5362544523780457E-4</v>
      </c>
      <c r="BE78" s="177">
        <f>ABS(Cálculos!AZ79-Cálculos!AZ78)</f>
        <v>7.3472785918093919E-4</v>
      </c>
      <c r="BF78" s="145"/>
    </row>
    <row r="79" spans="25:58">
      <c r="Y79" s="146"/>
      <c r="Z79" s="74">
        <f>(Cálculos!C80-0.44)/(MAX(Cálculos!C:C)+0.12)*100</f>
        <v>10.075056155152579</v>
      </c>
      <c r="AA79" s="147"/>
      <c r="AB79" s="169">
        <f>Cálculos!L462</f>
        <v>1.9228816516177893</v>
      </c>
      <c r="AC79" s="147"/>
      <c r="AD79" s="169">
        <f>Cálculos!AF465</f>
        <v>1.898184489385125</v>
      </c>
      <c r="AE79" s="147"/>
      <c r="AF79" s="169">
        <f>Cálculos!AZ429</f>
        <v>1.9442136441491797</v>
      </c>
      <c r="AG79" s="147"/>
      <c r="AH79" s="169">
        <f>Cálculos!N696</f>
        <v>1.3502682994307843E-4</v>
      </c>
      <c r="AI79" s="147"/>
      <c r="AJ79" s="169">
        <f>Cálculos!AH58</f>
        <v>0</v>
      </c>
      <c r="AK79" s="147"/>
      <c r="AL79" s="169">
        <f>Cálculos!BB31</f>
        <v>0</v>
      </c>
      <c r="AM79" s="145"/>
      <c r="BA79" s="146"/>
      <c r="BB79" s="74">
        <v>74</v>
      </c>
      <c r="BC79" s="177">
        <f>ABS(Cálculos!L80-Cálculos!L79)</f>
        <v>2.3828837360130528E-2</v>
      </c>
      <c r="BD79" s="177">
        <f>ABS(Cálculos!AF80-Cálculos!AF79)</f>
        <v>1.3707479298408209E-2</v>
      </c>
      <c r="BE79" s="177">
        <f>ABS(Cálculos!AZ80-Cálculos!AZ79)</f>
        <v>1.3940950733213775E-2</v>
      </c>
      <c r="BF79" s="145"/>
    </row>
    <row r="80" spans="25:58">
      <c r="Y80" s="146"/>
      <c r="Z80" s="74">
        <f>(Cálculos!C81-0.44)/(MAX(Cálculos!C:C)+0.12)*100</f>
        <v>10.212019941927354</v>
      </c>
      <c r="AA80" s="147"/>
      <c r="AB80" s="169">
        <f>Cálculos!L122</f>
        <v>1.9220748519224777</v>
      </c>
      <c r="AC80" s="147"/>
      <c r="AD80" s="169">
        <f>Cálculos!AF97</f>
        <v>1.8903724873621539</v>
      </c>
      <c r="AE80" s="147"/>
      <c r="AF80" s="169">
        <f>Cálculos!AZ465</f>
        <v>1.9270065521567101</v>
      </c>
      <c r="AG80" s="147"/>
      <c r="AH80" s="169">
        <f>Cálculos!N59</f>
        <v>1.2124692702722611E-4</v>
      </c>
      <c r="AI80" s="147"/>
      <c r="AJ80" s="169">
        <f>Cálculos!AH59</f>
        <v>0</v>
      </c>
      <c r="AK80" s="147"/>
      <c r="AL80" s="169">
        <f>Cálculos!BB32</f>
        <v>0</v>
      </c>
      <c r="AM80" s="145"/>
      <c r="BA80" s="146"/>
      <c r="BB80" s="74">
        <v>75</v>
      </c>
      <c r="BC80" s="177">
        <f>ABS(Cálculos!L81-Cálculos!L80)</f>
        <v>1.8272939543065796</v>
      </c>
      <c r="BD80" s="177">
        <f>ABS(Cálculos!AF81-Cálculos!AF80)</f>
        <v>0.94061151907172658</v>
      </c>
      <c r="BE80" s="177">
        <f>ABS(Cálculos!AZ81-Cálculos!AZ80)</f>
        <v>1.1622188231231725</v>
      </c>
      <c r="BF80" s="145"/>
    </row>
    <row r="81" spans="25:58">
      <c r="Y81" s="146"/>
      <c r="Z81" s="74">
        <f>(Cálculos!C82-0.44)/(MAX(Cálculos!C:C)+0.12)*100</f>
        <v>10.34898372870213</v>
      </c>
      <c r="AA81" s="147"/>
      <c r="AB81" s="169">
        <f>Cálculos!L94</f>
        <v>1.9164426655595648</v>
      </c>
      <c r="AC81" s="147"/>
      <c r="AD81" s="169">
        <f>Cálculos!AF430</f>
        <v>1.8903556687479144</v>
      </c>
      <c r="AE81" s="147"/>
      <c r="AF81" s="169">
        <f>Cálculos!AZ92</f>
        <v>1.920234597593188</v>
      </c>
      <c r="AG81" s="147"/>
      <c r="AH81" s="169">
        <f>Cálculos!N424</f>
        <v>1.2124692702722611E-4</v>
      </c>
      <c r="AI81" s="147"/>
      <c r="AJ81" s="169">
        <f>Cálculos!AH61</f>
        <v>0</v>
      </c>
      <c r="AK81" s="147"/>
      <c r="AL81" s="169">
        <f>Cálculos!BB33</f>
        <v>0</v>
      </c>
      <c r="AM81" s="145"/>
      <c r="BA81" s="146"/>
      <c r="BB81" s="74">
        <v>76</v>
      </c>
      <c r="BC81" s="177">
        <f>ABS(Cálculos!L82-Cálculos!L81)</f>
        <v>1.7860567635902314</v>
      </c>
      <c r="BD81" s="177">
        <f>ABS(Cálculos!AF82-Cálculos!AF81)</f>
        <v>0.88484531323945737</v>
      </c>
      <c r="BE81" s="177">
        <f>ABS(Cálculos!AZ82-Cálculos!AZ81)</f>
        <v>1.1071825289391186</v>
      </c>
      <c r="BF81" s="145"/>
    </row>
    <row r="82" spans="25:58">
      <c r="Y82" s="146"/>
      <c r="Z82" s="74">
        <f>(Cálculos!C83-0.44)/(MAX(Cálculos!C:C)+0.12)*100</f>
        <v>10.485947515476909</v>
      </c>
      <c r="AA82" s="147"/>
      <c r="AB82" s="169">
        <f>Cálculos!L90</f>
        <v>1.9155941255513609</v>
      </c>
      <c r="AC82" s="147"/>
      <c r="AD82" s="169">
        <f>Cálculos!AF61</f>
        <v>1.8810035353382197</v>
      </c>
      <c r="AE82" s="147"/>
      <c r="AF82" s="169">
        <f>Cálculos!AZ97</f>
        <v>1.9114444968592355</v>
      </c>
      <c r="AG82" s="147"/>
      <c r="AH82" s="169">
        <f>Cálculos!N208</f>
        <v>1.0837444258156842E-4</v>
      </c>
      <c r="AI82" s="147"/>
      <c r="AJ82" s="169">
        <f>Cálculos!AH62</f>
        <v>0</v>
      </c>
      <c r="AK82" s="147"/>
      <c r="AL82" s="169">
        <f>Cálculos!BB34</f>
        <v>0</v>
      </c>
      <c r="AM82" s="145"/>
      <c r="BA82" s="146"/>
      <c r="BB82" s="74">
        <v>77</v>
      </c>
      <c r="BC82" s="177">
        <f>ABS(Cálculos!L83-Cálculos!L82)</f>
        <v>1.1433579622400547E-2</v>
      </c>
      <c r="BD82" s="177">
        <f>ABS(Cálculos!AF83-Cálculos!AF82)</f>
        <v>1.2173848845300927E-2</v>
      </c>
      <c r="BE82" s="177">
        <f>ABS(Cálculos!AZ83-Cálculos!AZ82)</f>
        <v>1.1591179223032544E-2</v>
      </c>
      <c r="BF82" s="145"/>
    </row>
    <row r="83" spans="25:58">
      <c r="Y83" s="146"/>
      <c r="Z83" s="74">
        <f>(Cálculos!C84-0.44)/(MAX(Cálculos!C:C)+0.12)*100</f>
        <v>10.622911302251685</v>
      </c>
      <c r="AA83" s="147"/>
      <c r="AB83" s="169">
        <f>Cálculos!L427</f>
        <v>1.9153408057243055</v>
      </c>
      <c r="AC83" s="147"/>
      <c r="AD83" s="169">
        <f>Cálculos!AF74</f>
        <v>1.8800184616515954</v>
      </c>
      <c r="AE83" s="147"/>
      <c r="AF83" s="169">
        <f>Cálculos!AZ430</f>
        <v>1.9090778944548217</v>
      </c>
      <c r="AG83" s="147"/>
      <c r="AH83" s="169">
        <f>Cálculos!N573</f>
        <v>1.0837444258156842E-4</v>
      </c>
      <c r="AI83" s="147"/>
      <c r="AJ83" s="169">
        <f>Cálculos!AH63</f>
        <v>0</v>
      </c>
      <c r="AK83" s="147"/>
      <c r="AL83" s="169">
        <f>Cálculos!BB35</f>
        <v>0</v>
      </c>
      <c r="AM83" s="145"/>
      <c r="BA83" s="146"/>
      <c r="BB83" s="74">
        <v>78</v>
      </c>
      <c r="BC83" s="177">
        <f>ABS(Cálculos!L84-Cálculos!L83)</f>
        <v>3.9061769346722119E-2</v>
      </c>
      <c r="BD83" s="177">
        <f>ABS(Cálculos!AF84-Cálculos!AF83)</f>
        <v>3.9797561135973769E-2</v>
      </c>
      <c r="BE83" s="177">
        <f>ABS(Cálculos!AZ84-Cálculos!AZ83)</f>
        <v>3.9217870619663753E-2</v>
      </c>
      <c r="BF83" s="145"/>
    </row>
    <row r="84" spans="25:58">
      <c r="Y84" s="146"/>
      <c r="Z84" s="74">
        <f>(Cálculos!C85-0.44)/(MAX(Cálculos!C:C)+0.12)*100</f>
        <v>10.759875089026462</v>
      </c>
      <c r="AA84" s="147"/>
      <c r="AB84" s="169">
        <f>Cálculos!L76</f>
        <v>1.9088337402694835</v>
      </c>
      <c r="AC84" s="147"/>
      <c r="AD84" s="169">
        <f>Cálculos!AF466</f>
        <v>1.8611314086328123</v>
      </c>
      <c r="AE84" s="147"/>
      <c r="AF84" s="169">
        <f>Cálculos!AZ74</f>
        <v>1.8966734162275443</v>
      </c>
      <c r="AG84" s="147"/>
      <c r="AH84" s="169">
        <f>Cálculos!N291</f>
        <v>6.541606042621969E-5</v>
      </c>
      <c r="AI84" s="147"/>
      <c r="AJ84" s="169">
        <f>Cálculos!AH64</f>
        <v>0</v>
      </c>
      <c r="AK84" s="147"/>
      <c r="AL84" s="169">
        <f>Cálculos!BB36</f>
        <v>0</v>
      </c>
      <c r="AM84" s="145"/>
      <c r="BA84" s="146"/>
      <c r="BB84" s="74">
        <v>79</v>
      </c>
      <c r="BC84" s="177">
        <f>ABS(Cálculos!L85-Cálculos!L84)</f>
        <v>8.6683198810559858E-3</v>
      </c>
      <c r="BD84" s="177">
        <f>ABS(Cálculos!AF85-Cálculos!AF84)</f>
        <v>7.9449609515540587E-3</v>
      </c>
      <c r="BE84" s="177">
        <f>ABS(Cálculos!AZ85-Cálculos!AZ84)</f>
        <v>8.5035770046943959E-3</v>
      </c>
      <c r="BF84" s="145"/>
    </row>
    <row r="85" spans="25:58">
      <c r="Y85" s="146"/>
      <c r="Z85" s="74">
        <f>(Cálculos!C86-0.44)/(MAX(Cálculos!C:C)+0.12)*100</f>
        <v>10.896838875801238</v>
      </c>
      <c r="AA85" s="147"/>
      <c r="AB85" s="169">
        <f>Cálculos!L95</f>
        <v>1.9017670536336371</v>
      </c>
      <c r="AC85" s="147"/>
      <c r="AD85" s="169">
        <f>Cálculos!AF432</f>
        <v>1.8563989560019489</v>
      </c>
      <c r="AE85" s="147"/>
      <c r="AF85" s="169">
        <f>Cálculos!AZ374</f>
        <v>1.8940692076631569</v>
      </c>
      <c r="AG85" s="147"/>
      <c r="AH85" s="169">
        <f>Cálculos!N368</f>
        <v>6.541606042621969E-5</v>
      </c>
      <c r="AI85" s="147"/>
      <c r="AJ85" s="169">
        <f>Cálculos!AH65</f>
        <v>0</v>
      </c>
      <c r="AK85" s="147"/>
      <c r="AL85" s="169">
        <f>Cálculos!BB37</f>
        <v>0</v>
      </c>
      <c r="AM85" s="145"/>
      <c r="BA85" s="146"/>
      <c r="BB85" s="74">
        <v>80</v>
      </c>
      <c r="BC85" s="177">
        <f>ABS(Cálculos!L86-Cálculos!L85)</f>
        <v>4.0306660563805163E-2</v>
      </c>
      <c r="BD85" s="177">
        <f>ABS(Cálculos!AF86-Cálculos!AF85)</f>
        <v>4.1013666777149904E-2</v>
      </c>
      <c r="BE85" s="177">
        <f>ABS(Cálculos!AZ86-Cálculos!AZ85)</f>
        <v>4.0485580545009725E-2</v>
      </c>
      <c r="BF85" s="145"/>
    </row>
    <row r="86" spans="25:58">
      <c r="Y86" s="146"/>
      <c r="Z86" s="74">
        <f>(Cálculos!C87-0.44)/(MAX(Cálculos!C:C)+0.12)*100</f>
        <v>11.033802662576015</v>
      </c>
      <c r="AA86" s="147"/>
      <c r="AB86" s="169">
        <f>Cálculos!L463</f>
        <v>1.8845562352570693</v>
      </c>
      <c r="AC86" s="147"/>
      <c r="AD86" s="169">
        <f>Cálculos!AF424</f>
        <v>1.8522062373838473</v>
      </c>
      <c r="AE86" s="147"/>
      <c r="AF86" s="169">
        <f>Cálculos!AZ466</f>
        <v>1.8903214640375898</v>
      </c>
      <c r="AG86" s="147"/>
      <c r="AH86" s="169">
        <f>Cálculos!N656</f>
        <v>6.541606042621969E-5</v>
      </c>
      <c r="AI86" s="147"/>
      <c r="AJ86" s="169">
        <f>Cálculos!AH66</f>
        <v>0</v>
      </c>
      <c r="AK86" s="147"/>
      <c r="AL86" s="169">
        <f>Cálculos!BB38</f>
        <v>0</v>
      </c>
      <c r="AM86" s="145"/>
      <c r="BA86" s="146"/>
      <c r="BB86" s="74">
        <v>81</v>
      </c>
      <c r="BC86" s="177">
        <f>ABS(Cálculos!L87-Cálculos!L86)</f>
        <v>1.6419532289505323E-2</v>
      </c>
      <c r="BD86" s="177">
        <f>ABS(Cálculos!AF87-Cálculos!AF86)</f>
        <v>1.7120212126957579E-2</v>
      </c>
      <c r="BE86" s="177">
        <f>ABS(Cálculos!AZ87-Cálculos!AZ86)</f>
        <v>1.6599304865466902E-2</v>
      </c>
      <c r="BF86" s="145"/>
    </row>
    <row r="87" spans="25:58">
      <c r="Y87" s="146"/>
      <c r="Z87" s="74">
        <f>(Cálculos!C88-0.44)/(MAX(Cálculos!C:C)+0.12)*100</f>
        <v>11.170766449350792</v>
      </c>
      <c r="AA87" s="147"/>
      <c r="AB87" s="169">
        <f>Cálculos!L91</f>
        <v>1.8769392677814731</v>
      </c>
      <c r="AC87" s="147"/>
      <c r="AD87" s="169">
        <f>Cálculos!AF98</f>
        <v>1.851999967085239</v>
      </c>
      <c r="AE87" s="147"/>
      <c r="AF87" s="169">
        <f>Cálculos!AZ61</f>
        <v>1.8889751426107202</v>
      </c>
      <c r="AG87" s="147"/>
      <c r="AH87" s="169">
        <f>Cálculos!N733</f>
        <v>6.541606042621969E-5</v>
      </c>
      <c r="AI87" s="147"/>
      <c r="AJ87" s="169">
        <f>Cálculos!AH67</f>
        <v>0</v>
      </c>
      <c r="AK87" s="147"/>
      <c r="AL87" s="169">
        <f>Cálculos!BB39</f>
        <v>0</v>
      </c>
      <c r="AM87" s="145"/>
      <c r="BA87" s="146"/>
      <c r="BB87" s="74">
        <v>82</v>
      </c>
      <c r="BC87" s="177">
        <f>ABS(Cálculos!L88-Cálculos!L87)</f>
        <v>7.2522305548781141E-3</v>
      </c>
      <c r="BD87" s="177">
        <f>ABS(Cálculos!AF88-Cálculos!AF87)</f>
        <v>7.9371599327657805E-3</v>
      </c>
      <c r="BE87" s="177">
        <f>ABS(Cálculos!AZ88-Cálculos!AZ87)</f>
        <v>7.4460102408289153E-3</v>
      </c>
      <c r="BF87" s="145"/>
    </row>
    <row r="88" spans="25:58">
      <c r="Y88" s="146"/>
      <c r="Z88" s="74">
        <f>(Cálculos!C89-0.44)/(MAX(Cálculos!C:C)+0.12)*100</f>
        <v>11.307730236125568</v>
      </c>
      <c r="AA88" s="147"/>
      <c r="AB88" s="169">
        <f>Cálculos!L428</f>
        <v>1.87362604751655</v>
      </c>
      <c r="AC88" s="147"/>
      <c r="AD88" s="169">
        <f>Cálculos!AF431</f>
        <v>1.8496045697192465</v>
      </c>
      <c r="AE88" s="147"/>
      <c r="AF88" s="169">
        <f>Cálculos!AZ432</f>
        <v>1.8762231875597584</v>
      </c>
      <c r="AG88" s="147"/>
      <c r="AH88" s="169">
        <f>Cálculos!N27</f>
        <v>5.6674091953071954E-5</v>
      </c>
      <c r="AI88" s="147"/>
      <c r="AJ88" s="169">
        <f>Cálculos!AH68</f>
        <v>0</v>
      </c>
      <c r="AK88" s="147"/>
      <c r="AL88" s="169">
        <f>Cálculos!BB40</f>
        <v>0</v>
      </c>
      <c r="AM88" s="145"/>
      <c r="BA88" s="146"/>
      <c r="BB88" s="74">
        <v>83</v>
      </c>
      <c r="BC88" s="177">
        <f>ABS(Cálculos!L89-Cálculos!L88)</f>
        <v>3.9378841405214526E-2</v>
      </c>
      <c r="BD88" s="177">
        <f>ABS(Cálculos!AF89-Cálculos!AF88)</f>
        <v>4.0063885000312549E-2</v>
      </c>
      <c r="BE88" s="177">
        <f>ABS(Cálculos!AZ89-Cálculos!AZ88)</f>
        <v>3.9564519369031714E-2</v>
      </c>
      <c r="BF88" s="145"/>
    </row>
    <row r="89" spans="25:58">
      <c r="Y89" s="146"/>
      <c r="Z89" s="74">
        <f>(Cálculos!C90-0.44)/(MAX(Cálculos!C:C)+0.12)*100</f>
        <v>11.444694022900345</v>
      </c>
      <c r="AA89" s="147"/>
      <c r="AB89" s="169">
        <f>Cálculos!L96</f>
        <v>1.8632476994888476</v>
      </c>
      <c r="AC89" s="147"/>
      <c r="AD89" s="169">
        <f>Cálculos!AF62</f>
        <v>1.8464544468166888</v>
      </c>
      <c r="AE89" s="147"/>
      <c r="AF89" s="169">
        <f>Cálculos!AZ98</f>
        <v>1.8735268330472499</v>
      </c>
      <c r="AG89" s="147"/>
      <c r="AH89" s="169">
        <f>Cálculos!N392</f>
        <v>5.6674091953071954E-5</v>
      </c>
      <c r="AI89" s="147"/>
      <c r="AJ89" s="169">
        <f>Cálculos!AH69</f>
        <v>0</v>
      </c>
      <c r="AK89" s="147"/>
      <c r="AL89" s="169">
        <f>Cálculos!BB41</f>
        <v>0</v>
      </c>
      <c r="AM89" s="145"/>
      <c r="BA89" s="146"/>
      <c r="BB89" s="74">
        <v>84</v>
      </c>
      <c r="BC89" s="177">
        <f>ABS(Cálculos!L90-Cálculos!L89)</f>
        <v>3.9694318064076306E-2</v>
      </c>
      <c r="BD89" s="177">
        <f>ABS(Cálculos!AF90-Cálculos!AF89)</f>
        <v>4.0383188276378768E-2</v>
      </c>
      <c r="BE89" s="177">
        <f>ABS(Cálculos!AZ90-Cálculos!AZ89)</f>
        <v>3.9867589004102255E-2</v>
      </c>
      <c r="BF89" s="145"/>
    </row>
    <row r="90" spans="25:58">
      <c r="Y90" s="146"/>
      <c r="Z90" s="74">
        <f>(Cálculos!C91-0.44)/(MAX(Cálculos!C:C)+0.12)*100</f>
        <v>11.581657809675121</v>
      </c>
      <c r="AA90" s="147"/>
      <c r="AB90" s="169">
        <f>Cálculos!L464</f>
        <v>1.8539639063174302</v>
      </c>
      <c r="AC90" s="147"/>
      <c r="AD90" s="169">
        <f>Cálculos!AF423</f>
        <v>1.8281758413828855</v>
      </c>
      <c r="AE90" s="147"/>
      <c r="AF90" s="169">
        <f>Cálculos!AZ431</f>
        <v>1.8688852069596953</v>
      </c>
      <c r="AG90" s="147"/>
      <c r="AH90" s="169">
        <f>Cálculos!N71</f>
        <v>2.888907442375555E-5</v>
      </c>
      <c r="AI90" s="147"/>
      <c r="AJ90" s="169">
        <f>Cálculos!AH70</f>
        <v>0</v>
      </c>
      <c r="AK90" s="147"/>
      <c r="AL90" s="169">
        <f>Cálculos!BB42</f>
        <v>0</v>
      </c>
      <c r="AM90" s="145"/>
      <c r="BA90" s="146"/>
      <c r="BB90" s="74">
        <v>85</v>
      </c>
      <c r="BC90" s="177">
        <f>ABS(Cálculos!L91-Cálculos!L90)</f>
        <v>3.8654857769887752E-2</v>
      </c>
      <c r="BD90" s="177">
        <f>ABS(Cálculos!AF91-Cálculos!AF90)</f>
        <v>3.9330457893772319E-2</v>
      </c>
      <c r="BE90" s="177">
        <f>ABS(Cálculos!AZ91-Cálculos!AZ90)</f>
        <v>3.8838245322089016E-2</v>
      </c>
      <c r="BF90" s="145"/>
    </row>
    <row r="91" spans="25:58">
      <c r="Y91" s="146"/>
      <c r="Z91" s="74">
        <f>(Cálculos!C92-0.44)/(MAX(Cálculos!C:C)+0.12)*100</f>
        <v>11.7186215964499</v>
      </c>
      <c r="AA91" s="147"/>
      <c r="AB91" s="169">
        <f>Cálculos!L429</f>
        <v>1.8487350235541249</v>
      </c>
      <c r="AC91" s="147"/>
      <c r="AD91" s="169">
        <f>Cálculos!AF467</f>
        <v>1.8255063821323709</v>
      </c>
      <c r="AE91" s="147"/>
      <c r="AF91" s="169">
        <f>Cálculos!AZ424</f>
        <v>1.8659012647437354</v>
      </c>
      <c r="AG91" s="147"/>
      <c r="AH91" s="169">
        <f>Cálculos!N304</f>
        <v>2.888907442375555E-5</v>
      </c>
      <c r="AI91" s="147"/>
      <c r="AJ91" s="169">
        <f>Cálculos!AH71</f>
        <v>0</v>
      </c>
      <c r="AK91" s="147"/>
      <c r="AL91" s="169">
        <f>Cálculos!BB43</f>
        <v>0</v>
      </c>
      <c r="AM91" s="145"/>
      <c r="BA91" s="146"/>
      <c r="BB91" s="74">
        <v>86</v>
      </c>
      <c r="BC91" s="177">
        <f>ABS(Cálculos!L92-Cálculos!L91)</f>
        <v>3.8354101251155015E-2</v>
      </c>
      <c r="BD91" s="177">
        <f>ABS(Cálculos!AF92-Cálculos!AF91)</f>
        <v>3.9025729732630854E-2</v>
      </c>
      <c r="BE91" s="177">
        <f>ABS(Cálculos!AZ92-Cálculos!AZ91)</f>
        <v>3.8535509166784054E-2</v>
      </c>
      <c r="BF91" s="145"/>
    </row>
    <row r="92" spans="25:58">
      <c r="Y92" s="146"/>
      <c r="Z92" s="74">
        <f>(Cálculos!C93-0.44)/(MAX(Cálculos!C:C)+0.12)*100</f>
        <v>11.855585383224676</v>
      </c>
      <c r="AA92" s="147"/>
      <c r="AB92" s="169">
        <f>Cálculos!L92</f>
        <v>1.8385851665303181</v>
      </c>
      <c r="AC92" s="147"/>
      <c r="AD92" s="169">
        <f>Cálculos!AF99</f>
        <v>1.8213676244821053</v>
      </c>
      <c r="AE92" s="147"/>
      <c r="AF92" s="169">
        <f>Cálculos!AZ62</f>
        <v>1.8550771531882018</v>
      </c>
      <c r="AG92" s="147"/>
      <c r="AH92" s="169">
        <f>Cálculos!N436</f>
        <v>2.888907442375555E-5</v>
      </c>
      <c r="AI92" s="147"/>
      <c r="AJ92" s="169">
        <f>Cálculos!AH72</f>
        <v>0</v>
      </c>
      <c r="AK92" s="147"/>
      <c r="AL92" s="169">
        <f>Cálculos!BB45</f>
        <v>0</v>
      </c>
      <c r="AM92" s="145"/>
      <c r="BA92" s="146"/>
      <c r="BB92" s="74">
        <v>87</v>
      </c>
      <c r="BC92" s="177">
        <f>ABS(Cálculos!L93-Cálculos!L92)</f>
        <v>0.61384940557013534</v>
      </c>
      <c r="BD92" s="177">
        <f>ABS(Cálculos!AF93-Cálculos!AF92)</f>
        <v>0.12319141768689823</v>
      </c>
      <c r="BE92" s="177">
        <f>ABS(Cálculos!AZ93-Cálculos!AZ92)</f>
        <v>0.19933156649186534</v>
      </c>
      <c r="BF92" s="145"/>
    </row>
    <row r="93" spans="25:58">
      <c r="Y93" s="146"/>
      <c r="Z93" s="74">
        <f>(Cálculos!C94-0.44)/(MAX(Cálculos!C:C)+0.12)*100</f>
        <v>11.992549169999453</v>
      </c>
      <c r="AA93" s="147"/>
      <c r="AB93" s="169">
        <f>Cálculos!L424</f>
        <v>1.8267362587711324</v>
      </c>
      <c r="AC93" s="147"/>
      <c r="AD93" s="169">
        <f>Cálculos!AF433</f>
        <v>1.8162847723011297</v>
      </c>
      <c r="AE93" s="147"/>
      <c r="AF93" s="169">
        <f>Cálculos!AZ467</f>
        <v>1.8550296337228431</v>
      </c>
      <c r="AG93" s="147"/>
      <c r="AH93" s="169">
        <f>Cálculos!N669</f>
        <v>2.888907442375555E-5</v>
      </c>
      <c r="AI93" s="147"/>
      <c r="AJ93" s="169">
        <f>Cálculos!AH74</f>
        <v>0</v>
      </c>
      <c r="AK93" s="147"/>
      <c r="AL93" s="169">
        <f>Cálculos!BB46</f>
        <v>0</v>
      </c>
      <c r="AM93" s="145"/>
      <c r="BA93" s="146"/>
      <c r="BB93" s="74">
        <v>88</v>
      </c>
      <c r="BC93" s="177">
        <f>ABS(Cálculos!L94-Cálculos!L93)</f>
        <v>0.53599190654088869</v>
      </c>
      <c r="BD93" s="177">
        <f>ABS(Cálculos!AF94-Cálculos!AF93)</f>
        <v>3.9899682482986476E-2</v>
      </c>
      <c r="BE93" s="177">
        <f>ABS(Cálculos!AZ94-Cálculos!AZ93)</f>
        <v>0.11615285538582709</v>
      </c>
      <c r="BF93" s="145"/>
    </row>
    <row r="94" spans="25:58">
      <c r="Y94" s="146"/>
      <c r="Z94" s="74">
        <f>(Cálculos!C95-0.44)/(MAX(Cálculos!C:C)+0.12)*100</f>
        <v>12.129512956774228</v>
      </c>
      <c r="AA94" s="147"/>
      <c r="AB94" s="169">
        <f>Cálculos!L97</f>
        <v>1.825290605787325</v>
      </c>
      <c r="AC94" s="147"/>
      <c r="AD94" s="169">
        <f>Cálculos!AF436</f>
        <v>1.8140172397591505</v>
      </c>
      <c r="AE94" s="147"/>
      <c r="AF94" s="169">
        <f>Cálculos!AZ99</f>
        <v>1.8433317779434548</v>
      </c>
      <c r="AG94" s="147"/>
      <c r="AH94" s="169">
        <f>Cálculos!N80</f>
        <v>1.8931712605878171E-5</v>
      </c>
      <c r="AI94" s="147"/>
      <c r="AJ94" s="169">
        <f>Cálculos!AH75</f>
        <v>0</v>
      </c>
      <c r="AK94" s="147"/>
      <c r="AL94" s="169">
        <f>Cálculos!BB48</f>
        <v>0</v>
      </c>
      <c r="AM94" s="145"/>
      <c r="BA94" s="146"/>
      <c r="BB94" s="74">
        <v>89</v>
      </c>
      <c r="BC94" s="177">
        <f>ABS(Cálculos!L95-Cálculos!L94)</f>
        <v>1.4675611925927701E-2</v>
      </c>
      <c r="BD94" s="177">
        <f>ABS(Cálculos!AF95-Cálculos!AF94)</f>
        <v>1.5409633350526475E-2</v>
      </c>
      <c r="BE94" s="177">
        <f>ABS(Cálculos!AZ95-Cálculos!AZ94)</f>
        <v>1.4954525782516104E-2</v>
      </c>
      <c r="BF94" s="145"/>
    </row>
    <row r="95" spans="25:58">
      <c r="Y95" s="146"/>
      <c r="Z95" s="74">
        <f>(Cálculos!C96-0.44)/(MAX(Cálculos!C:C)+0.12)*100</f>
        <v>12.266476743549006</v>
      </c>
      <c r="AA95" s="147"/>
      <c r="AB95" s="169">
        <f>Cálculos!L74</f>
        <v>1.8250262010784901</v>
      </c>
      <c r="AC95" s="147"/>
      <c r="AD95" s="169">
        <f>Cálculos!AF434</f>
        <v>1.8121478859397944</v>
      </c>
      <c r="AE95" s="147"/>
      <c r="AF95" s="169">
        <f>Cálculos!AZ420</f>
        <v>1.8386164133623524</v>
      </c>
      <c r="AG95" s="147"/>
      <c r="AH95" s="169">
        <f>Cálculos!N445</f>
        <v>1.8931712605878171E-5</v>
      </c>
      <c r="AI95" s="147"/>
      <c r="AJ95" s="169">
        <f>Cálculos!AH76</f>
        <v>0</v>
      </c>
      <c r="AK95" s="147"/>
      <c r="AL95" s="169">
        <f>Cálculos!BB49</f>
        <v>0</v>
      </c>
      <c r="AM95" s="145"/>
      <c r="BA95" s="146"/>
      <c r="BB95" s="74">
        <v>90</v>
      </c>
      <c r="BC95" s="177">
        <f>ABS(Cálculos!L96-Cálculos!L95)</f>
        <v>3.8519354144789464E-2</v>
      </c>
      <c r="BD95" s="177">
        <f>ABS(Cálculos!AF96-Cálculos!AF95)</f>
        <v>3.925370217948343E-2</v>
      </c>
      <c r="BE95" s="177">
        <f>ABS(Cálculos!AZ96-Cálculos!AZ95)</f>
        <v>3.8787755092073439E-2</v>
      </c>
      <c r="BF95" s="145"/>
    </row>
    <row r="96" spans="25:58">
      <c r="Y96" s="146"/>
      <c r="Z96" s="74">
        <f>(Cálculos!C97-0.44)/(MAX(Cálculos!C:C)+0.12)*100</f>
        <v>12.403440530323783</v>
      </c>
      <c r="AA96" s="147"/>
      <c r="AB96" s="169">
        <f>Cálculos!L465</f>
        <v>1.817208740412346</v>
      </c>
      <c r="AC96" s="147"/>
      <c r="AD96" s="169">
        <f>Cálculos!AF63</f>
        <v>1.8049351927291688</v>
      </c>
      <c r="AE96" s="147"/>
      <c r="AF96" s="169">
        <f>Cálculos!AZ433</f>
        <v>1.8366432151732113</v>
      </c>
      <c r="AG96" s="147"/>
      <c r="AH96" s="169">
        <f>Cálculos!N76</f>
        <v>1.131409849777036E-5</v>
      </c>
      <c r="AI96" s="147"/>
      <c r="AJ96" s="169">
        <f>Cálculos!AH78</f>
        <v>0</v>
      </c>
      <c r="AK96" s="147"/>
      <c r="AL96" s="169">
        <f>Cálculos!BB50</f>
        <v>0</v>
      </c>
      <c r="AM96" s="145"/>
      <c r="BA96" s="146"/>
      <c r="BB96" s="74">
        <v>91</v>
      </c>
      <c r="BC96" s="177">
        <f>ABS(Cálculos!L97-Cálculos!L96)</f>
        <v>3.795709370152256E-2</v>
      </c>
      <c r="BD96" s="177">
        <f>ABS(Cálculos!AF97-Cálculos!AF96)</f>
        <v>3.8683258794261821E-2</v>
      </c>
      <c r="BE96" s="177">
        <f>ABS(Cálculos!AZ97-Cálculos!AZ96)</f>
        <v>3.8226530965401295E-2</v>
      </c>
      <c r="BF96" s="145"/>
    </row>
    <row r="97" spans="25:58">
      <c r="Y97" s="146"/>
      <c r="Z97" s="74">
        <f>(Cálculos!C98-0.44)/(MAX(Cálculos!C:C)+0.12)*100</f>
        <v>12.540404317098561</v>
      </c>
      <c r="AA97" s="147"/>
      <c r="AB97" s="169">
        <f>Cálculos!L430</f>
        <v>1.8138364474027115</v>
      </c>
      <c r="AC97" s="147"/>
      <c r="AD97" s="169">
        <f>Cálculos!AF12</f>
        <v>1.7940282642658127</v>
      </c>
      <c r="AE97" s="147"/>
      <c r="AF97" s="169">
        <f>Cálculos!AZ436</f>
        <v>1.8359186160502059</v>
      </c>
      <c r="AG97" s="147"/>
      <c r="AH97" s="169">
        <f>Cálculos!N441</f>
        <v>1.131409849777036E-5</v>
      </c>
      <c r="AI97" s="147"/>
      <c r="AJ97" s="169">
        <f>Cálculos!AH79</f>
        <v>0</v>
      </c>
      <c r="AK97" s="147"/>
      <c r="AL97" s="169">
        <f>Cálculos!BB51</f>
        <v>0</v>
      </c>
      <c r="AM97" s="145"/>
      <c r="BA97" s="146"/>
      <c r="BB97" s="74">
        <v>92</v>
      </c>
      <c r="BC97" s="177">
        <f>ABS(Cálculos!L98-Cálculos!L97)</f>
        <v>3.7651305766341903E-2</v>
      </c>
      <c r="BD97" s="177">
        <f>ABS(Cálculos!AF98-Cálculos!AF97)</f>
        <v>3.8372520276914956E-2</v>
      </c>
      <c r="BE97" s="177">
        <f>ABS(Cálculos!AZ98-Cálculos!AZ97)</f>
        <v>3.791766381198558E-2</v>
      </c>
      <c r="BF97" s="145"/>
    </row>
    <row r="98" spans="25:58">
      <c r="Y98" s="146"/>
      <c r="Z98" s="74">
        <f>(Cálculos!C99-0.44)/(MAX(Cálculos!C:C)+0.12)*100</f>
        <v>12.677368103873334</v>
      </c>
      <c r="AA98" s="147"/>
      <c r="AB98" s="169">
        <f>Cálculos!L62</f>
        <v>1.7909551011298857</v>
      </c>
      <c r="AC98" s="147"/>
      <c r="AD98" s="169">
        <f>Cálculos!AF468</f>
        <v>1.7929482941143684</v>
      </c>
      <c r="AE98" s="147"/>
      <c r="AF98" s="169">
        <f>Cálculos!AZ434</f>
        <v>1.8330416909305258</v>
      </c>
      <c r="AG98" s="147"/>
      <c r="AH98" s="169">
        <f>Cálculos!N36</f>
        <v>5.8250791518010516E-6</v>
      </c>
      <c r="AI98" s="147"/>
      <c r="AJ98" s="169">
        <f>Cálculos!AH80</f>
        <v>0</v>
      </c>
      <c r="AK98" s="147"/>
      <c r="AL98" s="169">
        <f>Cálculos!BB52</f>
        <v>0</v>
      </c>
      <c r="AM98" s="145"/>
      <c r="BA98" s="146"/>
      <c r="BB98" s="74">
        <v>93</v>
      </c>
      <c r="BC98" s="177">
        <f>ABS(Cálculos!L99-Cálculos!L98)</f>
        <v>2.9922874767267515E-2</v>
      </c>
      <c r="BD98" s="177">
        <f>ABS(Cálculos!AF99-Cálculos!AF98)</f>
        <v>3.0632342603133633E-2</v>
      </c>
      <c r="BE98" s="177">
        <f>ABS(Cálculos!AZ99-Cálculos!AZ98)</f>
        <v>3.0195055103795054E-2</v>
      </c>
      <c r="BF98" s="145"/>
    </row>
    <row r="99" spans="25:58">
      <c r="Y99" s="146"/>
      <c r="Z99" s="74">
        <f>(Cálculos!C100-0.44)/(MAX(Cálculos!C:C)+0.12)*100</f>
        <v>12.814331890648113</v>
      </c>
      <c r="AA99" s="147"/>
      <c r="AB99" s="169">
        <f>Cálculos!L98</f>
        <v>1.7876393000209831</v>
      </c>
      <c r="AC99" s="147"/>
      <c r="AD99" s="169">
        <f>Cálculos!AF100</f>
        <v>1.7845791416403198</v>
      </c>
      <c r="AE99" s="147"/>
      <c r="AF99" s="169">
        <f>Cálculos!AZ468</f>
        <v>1.8228032783557735</v>
      </c>
      <c r="AG99" s="147"/>
      <c r="AH99" s="169">
        <f>Cálculos!N401</f>
        <v>5.8250791518010516E-6</v>
      </c>
      <c r="AI99" s="147"/>
      <c r="AJ99" s="169">
        <f>Cálculos!AH82</f>
        <v>0</v>
      </c>
      <c r="AK99" s="147"/>
      <c r="AL99" s="169">
        <f>Cálculos!BB54</f>
        <v>0</v>
      </c>
      <c r="AM99" s="145"/>
      <c r="BA99" s="146"/>
      <c r="BB99" s="74">
        <v>94</v>
      </c>
      <c r="BC99" s="177">
        <f>ABS(Cálculos!L100-Cálculos!L99)</f>
        <v>3.6090335990463185E-2</v>
      </c>
      <c r="BD99" s="177">
        <f>ABS(Cálculos!AF100-Cálculos!AF99)</f>
        <v>3.6788482841785486E-2</v>
      </c>
      <c r="BE99" s="177">
        <f>ABS(Cálculos!AZ100-Cálculos!AZ99)</f>
        <v>3.6367980027294244E-2</v>
      </c>
      <c r="BF99" s="145"/>
    </row>
    <row r="100" spans="25:58">
      <c r="Y100" s="146"/>
      <c r="Z100" s="74">
        <f>(Cálculos!C101-0.44)/(MAX(Cálculos!C:C)+0.12)*100</f>
        <v>12.951295677422889</v>
      </c>
      <c r="AA100" s="147"/>
      <c r="AB100" s="169">
        <f>Cálculos!L432</f>
        <v>1.781463553324069</v>
      </c>
      <c r="AC100" s="147"/>
      <c r="AD100" s="169">
        <f>Cálculos!AF64</f>
        <v>1.780254781507308</v>
      </c>
      <c r="AE100" s="147"/>
      <c r="AF100" s="169">
        <f>Cálculos!AZ63</f>
        <v>1.8142144213329736</v>
      </c>
      <c r="AG100" s="147"/>
      <c r="AH100" s="169">
        <f>Cálculos!N207</f>
        <v>3.8132056436360248E-6</v>
      </c>
      <c r="AI100" s="147"/>
      <c r="AJ100" s="169">
        <f>Cálculos!AH83</f>
        <v>0</v>
      </c>
      <c r="AK100" s="147"/>
      <c r="AL100" s="169">
        <f>Cálculos!BB56</f>
        <v>0</v>
      </c>
      <c r="AM100" s="145"/>
      <c r="BA100" s="146"/>
      <c r="BB100" s="74">
        <v>95</v>
      </c>
      <c r="BC100" s="177">
        <f>ABS(Cálculos!L101-Cálculos!L100)</f>
        <v>3.5577748070355408E-2</v>
      </c>
      <c r="BD100" s="177">
        <f>ABS(Cálculos!AF101-Cálculos!AF100)</f>
        <v>3.6268351294388435E-2</v>
      </c>
      <c r="BE100" s="177">
        <f>ABS(Cálculos!AZ101-Cálculos!AZ100)</f>
        <v>3.5855892246452692E-2</v>
      </c>
      <c r="BF100" s="145"/>
    </row>
    <row r="101" spans="25:58">
      <c r="Y101" s="146"/>
      <c r="Z101" s="74">
        <f>(Cálculos!C102-0.44)/(MAX(Cálculos!C:C)+0.12)*100</f>
        <v>13.088259464197666</v>
      </c>
      <c r="AA101" s="147"/>
      <c r="AB101" s="169">
        <f>Cálculos!L466</f>
        <v>1.7809707547430378</v>
      </c>
      <c r="AC101" s="147"/>
      <c r="AD101" s="169">
        <f>Cálculos!AF437</f>
        <v>1.7751604850425835</v>
      </c>
      <c r="AE101" s="147"/>
      <c r="AF101" s="169">
        <f>Cálculos!AZ100</f>
        <v>1.8069637979161606</v>
      </c>
      <c r="AG101" s="147"/>
      <c r="AH101" s="169">
        <f>Cálculos!N572</f>
        <v>3.8132056436360248E-6</v>
      </c>
      <c r="AI101" s="147"/>
      <c r="AJ101" s="169">
        <f>Cálculos!AH84</f>
        <v>0</v>
      </c>
      <c r="AK101" s="147"/>
      <c r="AL101" s="169">
        <f>Cálculos!BB59</f>
        <v>0</v>
      </c>
      <c r="AM101" s="145"/>
      <c r="BA101" s="146"/>
      <c r="BB101" s="74">
        <v>96</v>
      </c>
      <c r="BC101" s="177">
        <f>ABS(Cálculos!L102-Cálculos!L101)</f>
        <v>3.4173895042189928E-2</v>
      </c>
      <c r="BD101" s="177">
        <f>ABS(Cálculos!AF102-Cálculos!AF101)</f>
        <v>3.4845717564828238E-2</v>
      </c>
      <c r="BE101" s="177">
        <f>ABS(Cálculos!AZ102-Cálculos!AZ101)</f>
        <v>3.4468362116353291E-2</v>
      </c>
      <c r="BF101" s="145"/>
    </row>
    <row r="102" spans="25:58">
      <c r="Y102" s="146"/>
      <c r="Z102" s="74">
        <f>(Cálculos!C103-0.44)/(MAX(Cálculos!C:C)+0.12)*100</f>
        <v>13.225223250972443</v>
      </c>
      <c r="AA102" s="147"/>
      <c r="AB102" s="169">
        <f>Cálculos!L431</f>
        <v>1.7738823181129484</v>
      </c>
      <c r="AC102" s="147"/>
      <c r="AD102" s="169">
        <f>Cálculos!AF435</f>
        <v>1.7726815356093115</v>
      </c>
      <c r="AE102" s="147"/>
      <c r="AF102" s="169">
        <f>Cálculos!AZ409</f>
        <v>1.8058737012845829</v>
      </c>
      <c r="AG102" s="147"/>
      <c r="AH102" s="169">
        <f>Cálculos!N26</f>
        <v>2.2549756824570578E-6</v>
      </c>
      <c r="AI102" s="147"/>
      <c r="AJ102" s="169">
        <f>Cálculos!AH85</f>
        <v>0</v>
      </c>
      <c r="AK102" s="147"/>
      <c r="AL102" s="169">
        <f>Cálculos!BB61</f>
        <v>0</v>
      </c>
      <c r="AM102" s="145"/>
      <c r="BA102" s="146"/>
      <c r="BB102" s="74">
        <v>97</v>
      </c>
      <c r="BC102" s="177">
        <f>ABS(Cálculos!L103-Cálculos!L102)</f>
        <v>3.1117244785591636E-2</v>
      </c>
      <c r="BD102" s="177">
        <f>ABS(Cálculos!AF103-Cálculos!AF102)</f>
        <v>3.1784162162418195E-2</v>
      </c>
      <c r="BE102" s="177">
        <f>ABS(Cálculos!AZ103-Cálculos!AZ102)</f>
        <v>3.1408575279014306E-2</v>
      </c>
      <c r="BF102" s="145"/>
    </row>
    <row r="103" spans="25:58">
      <c r="Y103" s="146"/>
      <c r="Z103" s="74">
        <f>(Cálculos!C104-0.44)/(MAX(Cálculos!C:C)+0.12)*100</f>
        <v>13.362187037747219</v>
      </c>
      <c r="AA103" s="147"/>
      <c r="AB103" s="169">
        <f>Cálculos!L99</f>
        <v>1.7577164252537156</v>
      </c>
      <c r="AC103" s="147"/>
      <c r="AD103" s="169">
        <f>Cálculos!AF469</f>
        <v>1.7580333738031846</v>
      </c>
      <c r="AE103" s="147"/>
      <c r="AF103" s="169">
        <f>Cálculos!AZ58</f>
        <v>1.799804514356566</v>
      </c>
      <c r="AG103" s="147"/>
      <c r="AH103" s="169">
        <f>Cálculos!N391</f>
        <v>2.2549756824570578E-6</v>
      </c>
      <c r="AI103" s="147"/>
      <c r="AJ103" s="169">
        <f>Cálculos!AH86</f>
        <v>0</v>
      </c>
      <c r="AK103" s="147"/>
      <c r="AL103" s="169">
        <f>Cálculos!BB62</f>
        <v>0</v>
      </c>
      <c r="AM103" s="145"/>
      <c r="BA103" s="146"/>
      <c r="BB103" s="74">
        <v>98</v>
      </c>
      <c r="BC103" s="177">
        <f>ABS(Cálculos!L104-Cálculos!L103)</f>
        <v>3.3485836266855751E-2</v>
      </c>
      <c r="BD103" s="177">
        <f>ABS(Cálculos!AF104-Cálculos!AF103)</f>
        <v>3.4146340351978388E-2</v>
      </c>
      <c r="BE103" s="177">
        <f>ABS(Cálculos!AZ104-Cálculos!AZ103)</f>
        <v>3.3776301611961435E-2</v>
      </c>
      <c r="BF103" s="145"/>
    </row>
    <row r="104" spans="25:58">
      <c r="Y104" s="146"/>
      <c r="Z104" s="74">
        <f>(Cálculos!C105-0.44)/(MAX(Cálculos!C:C)+0.12)*100</f>
        <v>13.499150824521996</v>
      </c>
      <c r="AA104" s="147"/>
      <c r="AB104" s="169">
        <f>Cálculos!L727</f>
        <v>1.7564132761382574</v>
      </c>
      <c r="AC104" s="147"/>
      <c r="AD104" s="169">
        <f>Cálculos!AF101</f>
        <v>1.7483107903459314</v>
      </c>
      <c r="AE104" s="147"/>
      <c r="AF104" s="169">
        <f>Cálculos!AZ437</f>
        <v>1.7975396740604461</v>
      </c>
      <c r="AG104" s="147"/>
      <c r="AH104" s="169">
        <f>Cálculos!N8</f>
        <v>0</v>
      </c>
      <c r="AI104" s="147"/>
      <c r="AJ104" s="169">
        <f>Cálculos!AH87</f>
        <v>0</v>
      </c>
      <c r="AK104" s="147"/>
      <c r="AL104" s="169">
        <f>Cálculos!BB63</f>
        <v>0</v>
      </c>
      <c r="AM104" s="145"/>
      <c r="BA104" s="146"/>
      <c r="BB104" s="74">
        <v>99</v>
      </c>
      <c r="BC104" s="177">
        <f>ABS(Cálculos!L105-Cálculos!L104)</f>
        <v>3.264487922656345E-2</v>
      </c>
      <c r="BD104" s="177">
        <f>ABS(Cálculos!AF105-Cálculos!AF104)</f>
        <v>3.3293704104675692E-2</v>
      </c>
      <c r="BE104" s="177">
        <f>ABS(Cálculos!AZ105-Cálculos!AZ104)</f>
        <v>3.2942151779368656E-2</v>
      </c>
      <c r="BF104" s="145"/>
    </row>
    <row r="105" spans="25:58">
      <c r="Y105" s="146"/>
      <c r="Z105" s="74">
        <f>(Cálculos!C106-0.44)/(MAX(Cálculos!C:C)+0.12)*100</f>
        <v>13.636114611296774</v>
      </c>
      <c r="AA105" s="147"/>
      <c r="AB105" s="169">
        <f>Cálculos!L436</f>
        <v>1.7560113791621097</v>
      </c>
      <c r="AC105" s="147"/>
      <c r="AD105" s="169">
        <f>Cálculos!AF65</f>
        <v>1.7455587654594735</v>
      </c>
      <c r="AE105" s="147"/>
      <c r="AF105" s="169">
        <f>Cálculos!AZ435</f>
        <v>1.7940896162990807</v>
      </c>
      <c r="AG105" s="147"/>
      <c r="AH105" s="169">
        <f>Cálculos!N10</f>
        <v>0</v>
      </c>
      <c r="AI105" s="147"/>
      <c r="AJ105" s="169">
        <f>Cálculos!AH88</f>
        <v>0</v>
      </c>
      <c r="AK105" s="147"/>
      <c r="AL105" s="169">
        <f>Cálculos!BB64</f>
        <v>0</v>
      </c>
      <c r="AM105" s="145"/>
      <c r="BA105" s="146"/>
      <c r="BB105" s="74">
        <v>100</v>
      </c>
      <c r="BC105" s="177">
        <f>ABS(Cálculos!L106-Cálculos!L105)</f>
        <v>3.2777609514115902E-2</v>
      </c>
      <c r="BD105" s="177">
        <f>ABS(Cálculos!AF106-Cálculos!AF105)</f>
        <v>3.3427030205692487E-2</v>
      </c>
      <c r="BE105" s="177">
        <f>ABS(Cálculos!AZ106-Cálculos!AZ105)</f>
        <v>3.3064165850709593E-2</v>
      </c>
      <c r="BF105" s="145"/>
    </row>
    <row r="106" spans="25:58">
      <c r="Y106" s="146"/>
      <c r="Z106" s="74">
        <f>(Cálculos!C107-0.44)/(MAX(Cálculos!C:C)+0.12)*100</f>
        <v>13.773078398071551</v>
      </c>
      <c r="AA106" s="147"/>
      <c r="AB106" s="169">
        <f>Cálculos!L63</f>
        <v>1.7500995377441833</v>
      </c>
      <c r="AC106" s="147"/>
      <c r="AD106" s="169">
        <f>Cálculos!AF470</f>
        <v>1.7239763987088783</v>
      </c>
      <c r="AE106" s="147"/>
      <c r="AF106" s="169">
        <f>Cálculos!AZ64</f>
        <v>1.790147664542078</v>
      </c>
      <c r="AG106" s="147"/>
      <c r="AH106" s="169">
        <f>Cálculos!N13</f>
        <v>0</v>
      </c>
      <c r="AI106" s="147"/>
      <c r="AJ106" s="169">
        <f>Cálculos!AH89</f>
        <v>0</v>
      </c>
      <c r="AK106" s="147"/>
      <c r="AL106" s="169">
        <f>Cálculos!BB65</f>
        <v>0</v>
      </c>
      <c r="AM106" s="145"/>
      <c r="BA106" s="146"/>
      <c r="BB106" s="74">
        <v>101</v>
      </c>
      <c r="BC106" s="177">
        <f>ABS(Cálculos!L107-Cálculos!L106)</f>
        <v>3.2484415871310235E-2</v>
      </c>
      <c r="BD106" s="177">
        <f>ABS(Cálculos!AF107-Cálculos!AF106)</f>
        <v>3.3129062406267229E-2</v>
      </c>
      <c r="BE106" s="177">
        <f>ABS(Cálculos!AZ107-Cálculos!AZ106)</f>
        <v>3.2768123851030451E-2</v>
      </c>
      <c r="BF106" s="145"/>
    </row>
    <row r="107" spans="25:58">
      <c r="Y107" s="146"/>
      <c r="Z107" s="74">
        <f>(Cálculos!C108-0.44)/(MAX(Cálculos!C:C)+0.12)*100</f>
        <v>13.910042184846327</v>
      </c>
      <c r="AA107" s="147"/>
      <c r="AB107" s="169">
        <f>Cálculos!L467</f>
        <v>1.7461411826961231</v>
      </c>
      <c r="AC107" s="147"/>
      <c r="AD107" s="169">
        <f>Cálculos!AF67</f>
        <v>1.7135955144695267</v>
      </c>
      <c r="AE107" s="147"/>
      <c r="AF107" s="169">
        <f>Cálculos!AZ469</f>
        <v>1.7882148454754465</v>
      </c>
      <c r="AG107" s="147"/>
      <c r="AH107" s="169">
        <f>Cálculos!N14</f>
        <v>0</v>
      </c>
      <c r="AI107" s="147"/>
      <c r="AJ107" s="169">
        <f>Cálculos!AH90</f>
        <v>0</v>
      </c>
      <c r="AK107" s="147"/>
      <c r="AL107" s="169">
        <f>Cálculos!BB66</f>
        <v>0</v>
      </c>
      <c r="AM107" s="145"/>
      <c r="BA107" s="146"/>
      <c r="BB107" s="74">
        <v>102</v>
      </c>
      <c r="BC107" s="177">
        <f>ABS(Cálculos!L108-Cálculos!L107)</f>
        <v>1.6212004721976037E-2</v>
      </c>
      <c r="BD107" s="177">
        <f>ABS(Cálculos!AF108-Cálculos!AF107)</f>
        <v>1.5574877003879051E-2</v>
      </c>
      <c r="BE107" s="177">
        <f>ABS(Cálculos!AZ108-Cálculos!AZ107)</f>
        <v>1.5927282929033337E-2</v>
      </c>
      <c r="BF107" s="145"/>
    </row>
    <row r="108" spans="25:58">
      <c r="Y108" s="146"/>
      <c r="Z108" s="74">
        <f>(Cálculos!C109-0.44)/(MAX(Cálculos!C:C)+0.12)*100</f>
        <v>14.047005971621104</v>
      </c>
      <c r="AA108" s="147"/>
      <c r="AB108" s="169">
        <f>Cálculos!L433</f>
        <v>1.7421284804447121</v>
      </c>
      <c r="AC108" s="147"/>
      <c r="AD108" s="169">
        <f>Cálculos!AF102</f>
        <v>1.7134650727811032</v>
      </c>
      <c r="AE108" s="147"/>
      <c r="AF108" s="169">
        <f>Cálculos!AZ101</f>
        <v>1.7711079056697079</v>
      </c>
      <c r="AG108" s="147"/>
      <c r="AH108" s="169">
        <f>Cálculos!N15</f>
        <v>0</v>
      </c>
      <c r="AI108" s="147"/>
      <c r="AJ108" s="169">
        <f>Cálculos!AH91</f>
        <v>0</v>
      </c>
      <c r="AK108" s="147"/>
      <c r="AL108" s="169">
        <f>Cálculos!BB67</f>
        <v>0</v>
      </c>
      <c r="AM108" s="145"/>
      <c r="BA108" s="146"/>
      <c r="BB108" s="74">
        <v>103</v>
      </c>
      <c r="BC108" s="177">
        <f>ABS(Cálculos!L109-Cálculos!L108)</f>
        <v>6.2460458094326654E-3</v>
      </c>
      <c r="BD108" s="177">
        <f>ABS(Cálculos!AF109-Cálculos!AF108)</f>
        <v>6.8618012790278016E-3</v>
      </c>
      <c r="BE108" s="177">
        <f>ABS(Cálculos!AZ109-Cálculos!AZ108)</f>
        <v>6.5518790418492845E-3</v>
      </c>
      <c r="BF108" s="145"/>
    </row>
    <row r="109" spans="25:58">
      <c r="Y109" s="146"/>
      <c r="Z109" s="74">
        <f>(Cálculos!C110-0.44)/(MAX(Cálculos!C:C)+0.12)*100</f>
        <v>14.183969758395881</v>
      </c>
      <c r="AA109" s="147"/>
      <c r="AB109" s="169">
        <f>Cálculos!L362</f>
        <v>1.7408650630639539</v>
      </c>
      <c r="AC109" s="147"/>
      <c r="AD109" s="169">
        <f>Cálculos!AF66</f>
        <v>1.7058078517009738</v>
      </c>
      <c r="AE109" s="147"/>
      <c r="AF109" s="169">
        <f>Cálculos!AZ65</f>
        <v>1.7560761263048534</v>
      </c>
      <c r="AG109" s="147"/>
      <c r="AH109" s="169">
        <f>Cálculos!N16</f>
        <v>0</v>
      </c>
      <c r="AI109" s="147"/>
      <c r="AJ109" s="169">
        <f>Cálculos!AH92</f>
        <v>0</v>
      </c>
      <c r="AK109" s="147"/>
      <c r="AL109" s="169">
        <f>Cálculos!BB68</f>
        <v>0</v>
      </c>
      <c r="AM109" s="145"/>
      <c r="BA109" s="146"/>
      <c r="BB109" s="74">
        <v>104</v>
      </c>
      <c r="BC109" s="177">
        <f>ABS(Cálculos!L110-Cálculos!L109)</f>
        <v>3.1981229909291642E-2</v>
      </c>
      <c r="BD109" s="177">
        <f>ABS(Cálculos!AF110-Cálculos!AF109)</f>
        <v>3.2603749187378739E-2</v>
      </c>
      <c r="BE109" s="177">
        <f>ABS(Cálculos!AZ110-Cálculos!AZ109)</f>
        <v>3.2267609691273735E-2</v>
      </c>
      <c r="BF109" s="145"/>
    </row>
    <row r="110" spans="25:58">
      <c r="Y110" s="146"/>
      <c r="Z110" s="74">
        <f>(Cálculos!C111-0.44)/(MAX(Cálculos!C:C)+0.12)*100</f>
        <v>14.320933545170659</v>
      </c>
      <c r="AA110" s="147"/>
      <c r="AB110" s="169">
        <f>Cálculos!L434</f>
        <v>1.7387675807439256</v>
      </c>
      <c r="AC110" s="147"/>
      <c r="AD110" s="169">
        <f>Cálculos!AF59</f>
        <v>1.7012604234298248</v>
      </c>
      <c r="AE110" s="147"/>
      <c r="AF110" s="169">
        <f>Cálculos!AZ470</f>
        <v>1.754466172228154</v>
      </c>
      <c r="AG110" s="147"/>
      <c r="AH110" s="169">
        <f>Cálculos!N17</f>
        <v>0</v>
      </c>
      <c r="AI110" s="147"/>
      <c r="AJ110" s="169">
        <f>Cálculos!AH93</f>
        <v>0</v>
      </c>
      <c r="AK110" s="147"/>
      <c r="AL110" s="169">
        <f>Cálculos!BB69</f>
        <v>0</v>
      </c>
      <c r="AM110" s="145"/>
      <c r="BA110" s="146"/>
      <c r="BB110" s="74">
        <v>105</v>
      </c>
      <c r="BC110" s="177">
        <f>ABS(Cálculos!L111-Cálculos!L110)</f>
        <v>3.0672712405631852E-2</v>
      </c>
      <c r="BD110" s="177">
        <f>ABS(Cálculos!AF111-Cálculos!AF110)</f>
        <v>3.127782988344574E-2</v>
      </c>
      <c r="BE110" s="177">
        <f>ABS(Cálculos!AZ111-Cálculos!AZ110)</f>
        <v>3.0974534067351289E-2</v>
      </c>
      <c r="BF110" s="145"/>
    </row>
    <row r="111" spans="25:58">
      <c r="Y111" s="146"/>
      <c r="Z111" s="74">
        <f>(Cálculos!C112-0.44)/(MAX(Cálculos!C:C)+0.12)*100</f>
        <v>14.457897331945436</v>
      </c>
      <c r="AA111" s="147"/>
      <c r="AB111" s="169">
        <f>Cálculos!L64</f>
        <v>1.7260617737116579</v>
      </c>
      <c r="AC111" s="147"/>
      <c r="AD111" s="169">
        <f>Cálculos!AF471</f>
        <v>1.6897913698113993</v>
      </c>
      <c r="AE111" s="147"/>
      <c r="AF111" s="169">
        <f>Cálculos!AZ102</f>
        <v>1.7366395435533546</v>
      </c>
      <c r="AG111" s="147"/>
      <c r="AH111" s="169">
        <f>Cálculos!N19</f>
        <v>0</v>
      </c>
      <c r="AI111" s="147"/>
      <c r="AJ111" s="169">
        <f>Cálculos!AH94</f>
        <v>0</v>
      </c>
      <c r="AK111" s="147"/>
      <c r="AL111" s="169">
        <f>Cálculos!BB70</f>
        <v>0</v>
      </c>
      <c r="AM111" s="145"/>
      <c r="BA111" s="146"/>
      <c r="BB111" s="74">
        <v>106</v>
      </c>
      <c r="BC111" s="177">
        <f>ABS(Cálculos!L112-Cálculos!L111)</f>
        <v>3.065467180355963E-2</v>
      </c>
      <c r="BD111" s="177">
        <f>ABS(Cálculos!AF112-Cálculos!AF111)</f>
        <v>3.1258654565590627E-2</v>
      </c>
      <c r="BE111" s="177">
        <f>ABS(Cálculos!AZ112-Cálculos!AZ111)</f>
        <v>3.094856791406686E-2</v>
      </c>
      <c r="BF111" s="145"/>
    </row>
    <row r="112" spans="25:58">
      <c r="Y112" s="146"/>
      <c r="Z112" s="74">
        <f>(Cálculos!C113-0.44)/(MAX(Cálculos!C:C)+0.12)*100</f>
        <v>14.594861118720209</v>
      </c>
      <c r="AA112" s="147"/>
      <c r="AB112" s="169">
        <f>Cálculos!L100</f>
        <v>1.7216260892632524</v>
      </c>
      <c r="AC112" s="147"/>
      <c r="AD112" s="169">
        <f>Cálculos!AF103</f>
        <v>1.681680910618685</v>
      </c>
      <c r="AE112" s="147"/>
      <c r="AF112" s="169">
        <f>Cálculos!AZ67</f>
        <v>1.7253278399649492</v>
      </c>
      <c r="AG112" s="147"/>
      <c r="AH112" s="169">
        <f>Cálculos!N20</f>
        <v>0</v>
      </c>
      <c r="AI112" s="147"/>
      <c r="AJ112" s="169">
        <f>Cálculos!AH95</f>
        <v>0</v>
      </c>
      <c r="AK112" s="147"/>
      <c r="AL112" s="169">
        <f>Cálculos!BB71</f>
        <v>0</v>
      </c>
      <c r="AM112" s="145"/>
      <c r="BA112" s="146"/>
      <c r="BB112" s="74">
        <v>107</v>
      </c>
      <c r="BC112" s="177">
        <f>ABS(Cálculos!L113-Cálculos!L112)</f>
        <v>3.0031716963493382E-2</v>
      </c>
      <c r="BD112" s="177">
        <f>ABS(Cálculos!AF113-Cálculos!AF112)</f>
        <v>3.0626936754915457E-2</v>
      </c>
      <c r="BE112" s="177">
        <f>ABS(Cálculos!AZ113-Cálculos!AZ112)</f>
        <v>3.0328854873558297E-2</v>
      </c>
      <c r="BF112" s="145"/>
    </row>
    <row r="113" spans="25:58">
      <c r="Y113" s="146"/>
      <c r="Z113" s="74">
        <f>(Cálculos!C114-0.44)/(MAX(Cálculos!C:C)+0.12)*100</f>
        <v>14.731824905494987</v>
      </c>
      <c r="AA113" s="147"/>
      <c r="AB113" s="169">
        <f>Cálculos!L468</f>
        <v>1.7143727899977081</v>
      </c>
      <c r="AC113" s="147"/>
      <c r="AD113" s="169">
        <f>Cálculos!AF58</f>
        <v>1.6761801162640535</v>
      </c>
      <c r="AE113" s="147"/>
      <c r="AF113" s="169">
        <f>Cálculos!AZ471</f>
        <v>1.7206010559602403</v>
      </c>
      <c r="AG113" s="147"/>
      <c r="AH113" s="169">
        <f>Cálculos!N21</f>
        <v>0</v>
      </c>
      <c r="AI113" s="147"/>
      <c r="AJ113" s="169">
        <f>Cálculos!AH96</f>
        <v>0</v>
      </c>
      <c r="AK113" s="147"/>
      <c r="AL113" s="169">
        <f>Cálculos!BB72</f>
        <v>0</v>
      </c>
      <c r="AM113" s="145"/>
      <c r="BA113" s="146"/>
      <c r="BB113" s="74">
        <v>108</v>
      </c>
      <c r="BC113" s="177">
        <f>ABS(Cálculos!L114-Cálculos!L113)</f>
        <v>2.0302409325987147E-2</v>
      </c>
      <c r="BD113" s="177">
        <f>ABS(Cálculos!AF114-Cálculos!AF113)</f>
        <v>2.0895555554032885E-2</v>
      </c>
      <c r="BE113" s="177">
        <f>ABS(Cálculos!AZ114-Cálculos!AZ113)</f>
        <v>2.0593279385174634E-2</v>
      </c>
      <c r="BF113" s="145"/>
    </row>
    <row r="114" spans="25:58">
      <c r="Y114" s="146"/>
      <c r="Z114" s="74">
        <f>(Cálculos!C115-0.44)/(MAX(Cálculos!C:C)+0.12)*100</f>
        <v>14.868788692269764</v>
      </c>
      <c r="AA114" s="147"/>
      <c r="AB114" s="169">
        <f>Cálculos!L437</f>
        <v>1.7038434360459909</v>
      </c>
      <c r="AC114" s="147"/>
      <c r="AD114" s="169">
        <f>Cálculos!AF71</f>
        <v>1.6751187658451392</v>
      </c>
      <c r="AE114" s="147"/>
      <c r="AF114" s="169">
        <f>Cálculos!AZ66</f>
        <v>1.7169402992213645</v>
      </c>
      <c r="AG114" s="147"/>
      <c r="AH114" s="169">
        <f>Cálculos!N22</f>
        <v>0</v>
      </c>
      <c r="AI114" s="147"/>
      <c r="AJ114" s="169">
        <f>Cálculos!AH97</f>
        <v>0</v>
      </c>
      <c r="AK114" s="147"/>
      <c r="AL114" s="169">
        <f>Cálculos!BB74</f>
        <v>0</v>
      </c>
      <c r="AM114" s="145"/>
      <c r="BA114" s="146"/>
      <c r="BB114" s="74">
        <v>109</v>
      </c>
      <c r="BC114" s="177">
        <f>ABS(Cálculos!L115-Cálculos!L114)</f>
        <v>2.2959868158403562E-2</v>
      </c>
      <c r="BD114" s="177">
        <f>ABS(Cálculos!AF115-Cálculos!AF114)</f>
        <v>2.354921848527014E-2</v>
      </c>
      <c r="BE114" s="177">
        <f>ABS(Cálculos!AZ115-Cálculos!AZ114)</f>
        <v>2.3247114658894841E-2</v>
      </c>
      <c r="BF114" s="145"/>
    </row>
    <row r="115" spans="25:58">
      <c r="Y115" s="146"/>
      <c r="Z115" s="74">
        <f>(Cálculos!C116-0.44)/(MAX(Cálculos!C:C)+0.12)*100</f>
        <v>15.00575247904454</v>
      </c>
      <c r="AA115" s="147"/>
      <c r="AB115" s="169">
        <f>Cálculos!L435</f>
        <v>1.7000644229412478</v>
      </c>
      <c r="AC115" s="147"/>
      <c r="AD115" s="169">
        <f>Cálculos!AF68</f>
        <v>1.6744677461926996</v>
      </c>
      <c r="AE115" s="147"/>
      <c r="AF115" s="169">
        <f>Cálculos!AZ59</f>
        <v>1.7064021600992416</v>
      </c>
      <c r="AG115" s="147"/>
      <c r="AH115" s="169">
        <f>Cálculos!N24</f>
        <v>0</v>
      </c>
      <c r="AI115" s="147"/>
      <c r="AJ115" s="169">
        <f>Cálculos!AH98</f>
        <v>0</v>
      </c>
      <c r="AK115" s="147"/>
      <c r="AL115" s="169">
        <f>Cálculos!BB76</f>
        <v>0</v>
      </c>
      <c r="AM115" s="145"/>
      <c r="BA115" s="146"/>
      <c r="BB115" s="74">
        <v>110</v>
      </c>
      <c r="BC115" s="177">
        <f>ABS(Cálculos!L116-Cálculos!L115)</f>
        <v>2.9824965143119719E-2</v>
      </c>
      <c r="BD115" s="177">
        <f>ABS(Cálculos!AF116-Cálculos!AF115)</f>
        <v>3.0411995284449489E-2</v>
      </c>
      <c r="BE115" s="177">
        <f>ABS(Cálculos!AZ116-Cálculos!AZ115)</f>
        <v>3.0106770283476303E-2</v>
      </c>
      <c r="BF115" s="145"/>
    </row>
    <row r="116" spans="25:58">
      <c r="Y116" s="146"/>
      <c r="Z116" s="74">
        <f>(Cálculos!C117-0.44)/(MAX(Cálculos!C:C)+0.12)*100</f>
        <v>15.142716265819317</v>
      </c>
      <c r="AA116" s="147"/>
      <c r="AB116" s="169">
        <f>Cálculos!L59</f>
        <v>1.6997369461155967</v>
      </c>
      <c r="AC116" s="147"/>
      <c r="AD116" s="169">
        <f>Cálculos!AF69</f>
        <v>1.6713104615863146</v>
      </c>
      <c r="AE116" s="147"/>
      <c r="AF116" s="169">
        <f>Cálculos!AZ103</f>
        <v>1.7052309682743403</v>
      </c>
      <c r="AG116" s="147"/>
      <c r="AH116" s="169">
        <f>Cálculos!N28</f>
        <v>0</v>
      </c>
      <c r="AI116" s="147"/>
      <c r="AJ116" s="169">
        <f>Cálculos!AH99</f>
        <v>0</v>
      </c>
      <c r="AK116" s="147"/>
      <c r="AL116" s="169">
        <f>Cálculos!BB78</f>
        <v>0</v>
      </c>
      <c r="AM116" s="145"/>
      <c r="BA116" s="146"/>
      <c r="BB116" s="74">
        <v>111</v>
      </c>
      <c r="BC116" s="177">
        <f>ABS(Cálculos!L117-Cálculos!L116)</f>
        <v>2.8577854108536416E-2</v>
      </c>
      <c r="BD116" s="177">
        <f>ABS(Cálculos!AF117-Cálculos!AF116)</f>
        <v>2.9148284811933323E-2</v>
      </c>
      <c r="BE116" s="177">
        <f>ABS(Cálculos!AZ117-Cálculos!AZ116)</f>
        <v>2.8873930651112323E-2</v>
      </c>
      <c r="BF116" s="145"/>
    </row>
    <row r="117" spans="25:58">
      <c r="Y117" s="146"/>
      <c r="Z117" s="74">
        <f>(Cálculos!C118-0.44)/(MAX(Cálculos!C:C)+0.12)*100</f>
        <v>15.279680052594093</v>
      </c>
      <c r="AA117" s="147"/>
      <c r="AB117" s="169">
        <f>Cálculos!L65</f>
        <v>1.6920105635932849</v>
      </c>
      <c r="AC117" s="147"/>
      <c r="AD117" s="169">
        <f>Cálculos!AF473</f>
        <v>1.6707368584968436</v>
      </c>
      <c r="AE117" s="147"/>
      <c r="AF117" s="169">
        <f>Cálculos!AZ473</f>
        <v>1.7021748736935765</v>
      </c>
      <c r="AG117" s="147"/>
      <c r="AH117" s="169">
        <f>Cálculos!N30</f>
        <v>0</v>
      </c>
      <c r="AI117" s="147"/>
      <c r="AJ117" s="169">
        <f>Cálculos!AH100</f>
        <v>0</v>
      </c>
      <c r="AK117" s="147"/>
      <c r="AL117" s="169">
        <f>Cálculos!BB79</f>
        <v>0</v>
      </c>
      <c r="AM117" s="145"/>
      <c r="BA117" s="146"/>
      <c r="BB117" s="74">
        <v>112</v>
      </c>
      <c r="BC117" s="177">
        <f>ABS(Cálculos!L118-Cálculos!L117)</f>
        <v>1.9629610672521336E-2</v>
      </c>
      <c r="BD117" s="177">
        <f>ABS(Cálculos!AF118-Cálculos!AF117)</f>
        <v>2.0190490481794443E-2</v>
      </c>
      <c r="BE117" s="177">
        <f>ABS(Cálculos!AZ118-Cálculos!AZ117)</f>
        <v>1.9930503162136626E-2</v>
      </c>
      <c r="BF117" s="145"/>
    </row>
    <row r="118" spans="25:58">
      <c r="Y118" s="146"/>
      <c r="Z118" s="74">
        <f>(Cálculos!C119-0.44)/(MAX(Cálculos!C:C)+0.12)*100</f>
        <v>15.41664383936887</v>
      </c>
      <c r="AA118" s="147"/>
      <c r="AB118" s="169">
        <f>Cálculos!L101</f>
        <v>1.686048341192897</v>
      </c>
      <c r="AC118" s="147"/>
      <c r="AD118" s="169">
        <f>Cálculos!AF474</f>
        <v>1.6631326579135357</v>
      </c>
      <c r="AE118" s="147"/>
      <c r="AF118" s="169">
        <f>Cálculos!AZ474</f>
        <v>1.6948385275557571</v>
      </c>
      <c r="AG118" s="147"/>
      <c r="AH118" s="169">
        <f>Cálculos!N31</f>
        <v>0</v>
      </c>
      <c r="AI118" s="147"/>
      <c r="AJ118" s="169">
        <f>Cálculos!AH101</f>
        <v>0</v>
      </c>
      <c r="AK118" s="147"/>
      <c r="AL118" s="169">
        <f>Cálculos!BB80</f>
        <v>0</v>
      </c>
      <c r="AM118" s="145"/>
      <c r="BA118" s="146"/>
      <c r="BB118" s="74">
        <v>113</v>
      </c>
      <c r="BC118" s="177">
        <f>ABS(Cálculos!L119-Cálculos!L118)</f>
        <v>2.7215689803514742E-2</v>
      </c>
      <c r="BD118" s="177">
        <f>ABS(Cálculos!AF119-Cálculos!AF118)</f>
        <v>2.7765754234943874E-2</v>
      </c>
      <c r="BE118" s="177">
        <f>ABS(Cálculos!AZ119-Cálculos!AZ118)</f>
        <v>2.7523515521766573E-2</v>
      </c>
      <c r="BF118" s="145"/>
    </row>
    <row r="119" spans="25:58">
      <c r="Y119" s="146"/>
      <c r="Z119" s="74">
        <f>(Cálculos!C120-0.44)/(MAX(Cálculos!C:C)+0.12)*100</f>
        <v>15.553607626143648</v>
      </c>
      <c r="AA119" s="147"/>
      <c r="AB119" s="169">
        <f>Cálculos!L469</f>
        <v>1.680240303625208</v>
      </c>
      <c r="AC119" s="147"/>
      <c r="AD119" s="169">
        <f>Cálculos!AF420</f>
        <v>1.6627686698760422</v>
      </c>
      <c r="AE119" s="147"/>
      <c r="AF119" s="169">
        <f>Cálculos!AZ71</f>
        <v>1.6891495096706179</v>
      </c>
      <c r="AG119" s="147"/>
      <c r="AH119" s="169">
        <f>Cálculos!N32</f>
        <v>0</v>
      </c>
      <c r="AI119" s="147"/>
      <c r="AJ119" s="169">
        <f>Cálculos!AH102</f>
        <v>0</v>
      </c>
      <c r="AK119" s="147"/>
      <c r="AL119" s="169">
        <f>Cálculos!BB82</f>
        <v>0</v>
      </c>
      <c r="AM119" s="145"/>
      <c r="BA119" s="146"/>
      <c r="BB119" s="74">
        <v>114</v>
      </c>
      <c r="BC119" s="177">
        <f>ABS(Cálculos!L120-Cálculos!L119)</f>
        <v>2.7186835889336569E-2</v>
      </c>
      <c r="BD119" s="177">
        <f>ABS(Cálculos!AF120-Cálculos!AF119)</f>
        <v>2.7735673920453729E-2</v>
      </c>
      <c r="BE119" s="177">
        <f>ABS(Cálculos!AZ120-Cálculos!AZ119)</f>
        <v>2.7487302478475417E-2</v>
      </c>
      <c r="BF119" s="145"/>
    </row>
    <row r="120" spans="25:58">
      <c r="Y120" s="146"/>
      <c r="Z120" s="74">
        <f>(Cálculos!C121-0.44)/(MAX(Cálculos!C:C)+0.12)*100</f>
        <v>15.690571412918425</v>
      </c>
      <c r="AA120" s="147"/>
      <c r="AB120" s="169">
        <f>Cálculos!L701</f>
        <v>1.6769741506802904</v>
      </c>
      <c r="AC120" s="147"/>
      <c r="AD120" s="169">
        <f>Cálculos!AF472</f>
        <v>1.6559095445927678</v>
      </c>
      <c r="AE120" s="147"/>
      <c r="AF120" s="169">
        <f>Cálculos!AZ472</f>
        <v>1.6870375142606675</v>
      </c>
      <c r="AG120" s="147"/>
      <c r="AH120" s="169">
        <f>Cálculos!N33</f>
        <v>0</v>
      </c>
      <c r="AI120" s="147"/>
      <c r="AJ120" s="169">
        <f>Cálculos!AH103</f>
        <v>0</v>
      </c>
      <c r="AK120" s="147"/>
      <c r="AL120" s="169">
        <f>Cálculos!BB83</f>
        <v>0</v>
      </c>
      <c r="AM120" s="145"/>
      <c r="BA120" s="146"/>
      <c r="BB120" s="74">
        <v>115</v>
      </c>
      <c r="BC120" s="177">
        <f>ABS(Cálculos!L121-Cálculos!L120)</f>
        <v>2.6652513021410806E-2</v>
      </c>
      <c r="BD120" s="177">
        <f>ABS(Cálculos!AF121-Cálculos!AF120)</f>
        <v>2.7193750286269802E-2</v>
      </c>
      <c r="BE120" s="177">
        <f>ABS(Cálculos!AZ121-Cálculos!AZ120)</f>
        <v>2.6955224869927186E-2</v>
      </c>
      <c r="BF120" s="145"/>
    </row>
    <row r="121" spans="25:58">
      <c r="Y121" s="146"/>
      <c r="Z121" s="74">
        <f>(Cálculos!C122-0.44)/(MAX(Cálculos!C:C)+0.12)*100</f>
        <v>15.827535199693202</v>
      </c>
      <c r="AA121" s="147"/>
      <c r="AB121" s="169">
        <f>Cálculos!L67</f>
        <v>1.6613148824574044</v>
      </c>
      <c r="AC121" s="147"/>
      <c r="AD121" s="169">
        <f>Cálculos!AF104</f>
        <v>1.6475345702667066</v>
      </c>
      <c r="AE121" s="147"/>
      <c r="AF121" s="169">
        <f>Cálculos!AZ68</f>
        <v>1.6867901778804433</v>
      </c>
      <c r="AG121" s="147"/>
      <c r="AH121" s="169">
        <f>Cálculos!N34</f>
        <v>0</v>
      </c>
      <c r="AI121" s="147"/>
      <c r="AJ121" s="169">
        <f>Cálculos!AH104</f>
        <v>0</v>
      </c>
      <c r="AK121" s="147"/>
      <c r="AL121" s="169">
        <f>Cálculos!BB84</f>
        <v>0</v>
      </c>
      <c r="AM121" s="145"/>
      <c r="BA121" s="146"/>
      <c r="BB121" s="74">
        <v>116</v>
      </c>
      <c r="BC121" s="177">
        <f>ABS(Cálculos!L122-Cálculos!L121)</f>
        <v>0.74843450972847103</v>
      </c>
      <c r="BD121" s="177">
        <f>ABS(Cálculos!AF122-Cálculos!AF121)</f>
        <v>0.14520600928733307</v>
      </c>
      <c r="BE121" s="177">
        <f>ABS(Cálculos!AZ122-Cálculos!AZ121)</f>
        <v>0.30757893937713687</v>
      </c>
      <c r="BF121" s="145"/>
    </row>
    <row r="122" spans="25:58">
      <c r="Y122" s="146"/>
      <c r="Z122" s="74">
        <f>(Cálculos!C123-0.44)/(MAX(Cálculos!C:C)+0.12)*100</f>
        <v>15.964498986467978</v>
      </c>
      <c r="AA122" s="147"/>
      <c r="AB122" s="169">
        <f>Cálculos!L336</f>
        <v>1.6583554966289356</v>
      </c>
      <c r="AC122" s="147"/>
      <c r="AD122" s="169">
        <f>Cálculos!AF72</f>
        <v>1.6372214529709221</v>
      </c>
      <c r="AE122" s="147"/>
      <c r="AF122" s="169">
        <f>Cálculos!AZ69</f>
        <v>1.6842237641766318</v>
      </c>
      <c r="AG122" s="147"/>
      <c r="AH122" s="169">
        <f>Cálculos!N35</f>
        <v>0</v>
      </c>
      <c r="AI122" s="147"/>
      <c r="AJ122" s="169">
        <f>Cálculos!AH105</f>
        <v>0</v>
      </c>
      <c r="AK122" s="147"/>
      <c r="AL122" s="169">
        <f>Cálculos!BB85</f>
        <v>0</v>
      </c>
      <c r="AM122" s="145"/>
      <c r="BA122" s="146"/>
      <c r="BB122" s="74">
        <v>117</v>
      </c>
      <c r="BC122" s="177">
        <f>ABS(Cálculos!L123-Cálculos!L122)</f>
        <v>0.64011223814383067</v>
      </c>
      <c r="BD122" s="177">
        <f>ABS(Cálculos!AF123-Cálculos!AF122)</f>
        <v>2.9663617307195356E-2</v>
      </c>
      <c r="BE122" s="177">
        <f>ABS(Cálculos!AZ123-Cálculos!AZ122)</f>
        <v>0.19377837013273291</v>
      </c>
      <c r="BF122" s="145"/>
    </row>
    <row r="123" spans="25:58">
      <c r="Y123" s="146"/>
      <c r="Z123" s="74">
        <f>(Cálculos!C124-0.44)/(MAX(Cálculos!C:C)+0.12)*100</f>
        <v>16.101462773242755</v>
      </c>
      <c r="AA123" s="147"/>
      <c r="AB123" s="169">
        <f>Cálculos!L66</f>
        <v>1.6528979471518224</v>
      </c>
      <c r="AC123" s="147"/>
      <c r="AD123" s="169">
        <f>Cálculos!AF70</f>
        <v>1.6328169464071893</v>
      </c>
      <c r="AE123" s="147"/>
      <c r="AF123" s="169">
        <f>Cálculos!AZ55</f>
        <v>1.6746331785380857</v>
      </c>
      <c r="AG123" s="147"/>
      <c r="AH123" s="169">
        <f>Cálculos!N37</f>
        <v>0</v>
      </c>
      <c r="AI123" s="147"/>
      <c r="AJ123" s="169">
        <f>Cálculos!AH106</f>
        <v>0</v>
      </c>
      <c r="AK123" s="147"/>
      <c r="AL123" s="169">
        <f>Cálculos!BB86</f>
        <v>0</v>
      </c>
      <c r="AM123" s="145"/>
      <c r="BA123" s="146"/>
      <c r="BB123" s="74">
        <v>118</v>
      </c>
      <c r="BC123" s="177">
        <f>ABS(Cálculos!L124-Cálculos!L123)</f>
        <v>2.7852649678222541E-2</v>
      </c>
      <c r="BD123" s="177">
        <f>ABS(Cálculos!AF124-Cálculos!AF123)</f>
        <v>2.8492629342805831E-2</v>
      </c>
      <c r="BE123" s="177">
        <f>ABS(Cálculos!AZ124-Cálculos!AZ123)</f>
        <v>2.8235228986325245E-2</v>
      </c>
      <c r="BF123" s="145"/>
    </row>
    <row r="124" spans="25:58">
      <c r="Y124" s="146"/>
      <c r="Z124" s="74">
        <f>(Cálculos!C125-0.44)/(MAX(Cálculos!C:C)+0.12)*100</f>
        <v>16.238426560017533</v>
      </c>
      <c r="AA124" s="147"/>
      <c r="AB124" s="169">
        <f>Cálculos!L102</f>
        <v>1.6518744461507071</v>
      </c>
      <c r="AC124" s="147"/>
      <c r="AD124" s="169">
        <f>Cálculos!AF475</f>
        <v>1.6297916375484585</v>
      </c>
      <c r="AE124" s="147"/>
      <c r="AF124" s="169">
        <f>Cálculos!AZ104</f>
        <v>1.6714546666623789</v>
      </c>
      <c r="AG124" s="147"/>
      <c r="AH124" s="169">
        <f>Cálculos!N38</f>
        <v>0</v>
      </c>
      <c r="AI124" s="147"/>
      <c r="AJ124" s="169">
        <f>Cálculos!AH107</f>
        <v>0</v>
      </c>
      <c r="AK124" s="147"/>
      <c r="AL124" s="169">
        <f>Cálculos!BB87</f>
        <v>0</v>
      </c>
      <c r="AM124" s="145"/>
      <c r="BA124" s="146"/>
      <c r="BB124" s="74">
        <v>119</v>
      </c>
      <c r="BC124" s="177">
        <f>ABS(Cálculos!L125-Cálculos!L124)</f>
        <v>2.8026374550443434E-2</v>
      </c>
      <c r="BD124" s="177">
        <f>ABS(Cálculos!AF125-Cálculos!AF124)</f>
        <v>2.866648675109329E-2</v>
      </c>
      <c r="BE124" s="177">
        <f>ABS(Cálculos!AZ125-Cálculos!AZ124)</f>
        <v>2.8397019256380718E-2</v>
      </c>
      <c r="BF124" s="145"/>
    </row>
    <row r="125" spans="25:58">
      <c r="Y125" s="146"/>
      <c r="Z125" s="74">
        <f>(Cálculos!C126-0.44)/(MAX(Cálculos!C:C)+0.12)*100</f>
        <v>16.375390346792308</v>
      </c>
      <c r="AA125" s="147"/>
      <c r="AB125" s="169">
        <f>Cálculos!L470</f>
        <v>1.6469532410315559</v>
      </c>
      <c r="AC125" s="147"/>
      <c r="AD125" s="169">
        <f>Cálculos!AF421</f>
        <v>1.6224353987353435</v>
      </c>
      <c r="AE125" s="147"/>
      <c r="AF125" s="169">
        <f>Cálculos!AZ724</f>
        <v>1.6699991659323716</v>
      </c>
      <c r="AG125" s="147"/>
      <c r="AH125" s="169">
        <f>Cálculos!N39</f>
        <v>0</v>
      </c>
      <c r="AI125" s="147"/>
      <c r="AJ125" s="169">
        <f>Cálculos!AH108</f>
        <v>0</v>
      </c>
      <c r="AK125" s="147"/>
      <c r="AL125" s="169">
        <f>Cálculos!BB88</f>
        <v>0</v>
      </c>
      <c r="AM125" s="145"/>
      <c r="BA125" s="146"/>
      <c r="BB125" s="74">
        <v>120</v>
      </c>
      <c r="BC125" s="177">
        <f>ABS(Cálculos!L126-Cálculos!L125)</f>
        <v>2.713051969116731E-2</v>
      </c>
      <c r="BD125" s="177">
        <f>ABS(Cálculos!AF126-Cálculos!AF125)</f>
        <v>2.7757295155315553E-2</v>
      </c>
      <c r="BE125" s="177">
        <f>ABS(Cálculos!AZ126-Cálculos!AZ125)</f>
        <v>2.750844032760269E-2</v>
      </c>
      <c r="BF125" s="145"/>
    </row>
    <row r="126" spans="25:58">
      <c r="Y126" s="146"/>
      <c r="Z126" s="74">
        <f>(Cálculos!C127-0.44)/(MAX(Cálculos!C:C)+0.12)*100</f>
        <v>16.512354133567083</v>
      </c>
      <c r="AA126" s="147"/>
      <c r="AB126" s="169">
        <f>Cálculos!L695</f>
        <v>1.6428239639249431</v>
      </c>
      <c r="AC126" s="147"/>
      <c r="AD126" s="169">
        <f>Cálculos!AF105</f>
        <v>1.6142408661620309</v>
      </c>
      <c r="AE126" s="147"/>
      <c r="AF126" s="169">
        <f>Cálculos!AZ9</f>
        <v>1.6685065609422294</v>
      </c>
      <c r="AG126" s="147"/>
      <c r="AH126" s="169">
        <f>Cálculos!N40</f>
        <v>0</v>
      </c>
      <c r="AI126" s="147"/>
      <c r="AJ126" s="169">
        <f>Cálculos!AH109</f>
        <v>0</v>
      </c>
      <c r="AK126" s="147"/>
      <c r="AL126" s="169">
        <f>Cálculos!BB89</f>
        <v>0</v>
      </c>
      <c r="AM126" s="145"/>
      <c r="BA126" s="146"/>
      <c r="BB126" s="74">
        <v>121</v>
      </c>
      <c r="BC126" s="177">
        <f>ABS(Cálculos!L127-Cálculos!L126)</f>
        <v>2.6689018356430561E-2</v>
      </c>
      <c r="BD126" s="177">
        <f>ABS(Cálculos!AF127-Cálculos!AF126)</f>
        <v>2.7308200142102335E-2</v>
      </c>
      <c r="BE126" s="177">
        <f>ABS(Cálculos!AZ127-Cálculos!AZ126)</f>
        <v>2.7066234208170892E-2</v>
      </c>
      <c r="BF126" s="145"/>
    </row>
    <row r="127" spans="25:58">
      <c r="Y127" s="146"/>
      <c r="Z127" s="74">
        <f>(Cálculos!C128-0.44)/(MAX(Cálculos!C:C)+0.12)*100</f>
        <v>16.649317920341861</v>
      </c>
      <c r="AA127" s="147"/>
      <c r="AB127" s="169">
        <f>Cálculos!L71</f>
        <v>1.6391481800186378</v>
      </c>
      <c r="AC127" s="147"/>
      <c r="AD127" s="169">
        <f>Cálculos!AF476</f>
        <v>1.5977816291913385</v>
      </c>
      <c r="AE127" s="147"/>
      <c r="AF127" s="169">
        <f>Cálculos!AZ487</f>
        <v>1.6634619205741044</v>
      </c>
      <c r="AG127" s="147"/>
      <c r="AH127" s="169">
        <f>Cálculos!N41</f>
        <v>0</v>
      </c>
      <c r="AI127" s="147"/>
      <c r="AJ127" s="169">
        <f>Cálculos!AH110</f>
        <v>0</v>
      </c>
      <c r="AK127" s="147"/>
      <c r="AL127" s="169">
        <f>Cálculos!BB90</f>
        <v>0</v>
      </c>
      <c r="AM127" s="145"/>
      <c r="BA127" s="146"/>
      <c r="BB127" s="74">
        <v>122</v>
      </c>
      <c r="BC127" s="177">
        <f>ABS(Cálculos!L128-Cálculos!L127)</f>
        <v>2.6489112237833234E-2</v>
      </c>
      <c r="BD127" s="177">
        <f>ABS(Cálculos!AF128-Cálculos!AF127)</f>
        <v>2.7103761013344663E-2</v>
      </c>
      <c r="BE127" s="177">
        <f>ABS(Cálculos!AZ128-Cálculos!AZ127)</f>
        <v>2.6861339407305618E-2</v>
      </c>
      <c r="BF127" s="145"/>
    </row>
    <row r="128" spans="25:58">
      <c r="Y128" s="146"/>
      <c r="Z128" s="74">
        <f>(Cálculos!C129-0.44)/(MAX(Cálculos!C:C)+0.12)*100</f>
        <v>16.786281707116636</v>
      </c>
      <c r="AA128" s="147"/>
      <c r="AB128" s="169">
        <f>Cálculos!L330</f>
        <v>1.6234146545634596</v>
      </c>
      <c r="AC128" s="147"/>
      <c r="AD128" s="169">
        <f>Cálculos!AF419</f>
        <v>1.5920411252844959</v>
      </c>
      <c r="AE128" s="147"/>
      <c r="AF128" s="169">
        <f>Cálculos!AZ475</f>
        <v>1.6617918694785578</v>
      </c>
      <c r="AG128" s="147"/>
      <c r="AH128" s="169">
        <f>Cálculos!N42</f>
        <v>0</v>
      </c>
      <c r="AI128" s="147"/>
      <c r="AJ128" s="169">
        <f>Cálculos!AH111</f>
        <v>0</v>
      </c>
      <c r="AK128" s="147"/>
      <c r="AL128" s="169">
        <f>Cálculos!BB91</f>
        <v>0</v>
      </c>
      <c r="AM128" s="145"/>
      <c r="BA128" s="146"/>
      <c r="BB128" s="74">
        <v>123</v>
      </c>
      <c r="BC128" s="177">
        <f>ABS(Cálculos!L129-Cálculos!L128)</f>
        <v>2.6110158653250393E-2</v>
      </c>
      <c r="BD128" s="177">
        <f>ABS(Cálculos!AF129-Cálculos!AF128)</f>
        <v>2.6718031869851444E-2</v>
      </c>
      <c r="BE128" s="177">
        <f>ABS(Cálculos!AZ129-Cálculos!AZ128)</f>
        <v>2.6480740570028694E-2</v>
      </c>
      <c r="BF128" s="145"/>
    </row>
    <row r="129" spans="25:58">
      <c r="Y129" s="146"/>
      <c r="Z129" s="74">
        <f>(Cálculos!C130-0.44)/(MAX(Cálculos!C:C)+0.12)*100</f>
        <v>16.923245493891415</v>
      </c>
      <c r="AA129" s="147"/>
      <c r="AB129" s="169">
        <f>Cálculos!L68</f>
        <v>1.622809737070293</v>
      </c>
      <c r="AC129" s="147"/>
      <c r="AD129" s="169">
        <f>Cálculos!AF106</f>
        <v>1.5808138359563384</v>
      </c>
      <c r="AE129" s="147"/>
      <c r="AF129" s="169">
        <f>Cálculos!AZ72</f>
        <v>1.6517843759528774</v>
      </c>
      <c r="AG129" s="147"/>
      <c r="AH129" s="169">
        <f>Cálculos!N43</f>
        <v>0</v>
      </c>
      <c r="AI129" s="147"/>
      <c r="AJ129" s="169">
        <f>Cálculos!AH112</f>
        <v>0</v>
      </c>
      <c r="AK129" s="147"/>
      <c r="AL129" s="169">
        <f>Cálculos!BB92</f>
        <v>0</v>
      </c>
      <c r="AM129" s="145"/>
      <c r="BA129" s="146"/>
      <c r="BB129" s="74">
        <v>124</v>
      </c>
      <c r="BC129" s="177">
        <f>ABS(Cálculos!L130-Cálculos!L129)</f>
        <v>2.5217620221886561E-2</v>
      </c>
      <c r="BD129" s="177">
        <f>ABS(Cálculos!AF130-Cálculos!AF129)</f>
        <v>2.5812257656674609E-2</v>
      </c>
      <c r="BE129" s="177">
        <f>ABS(Cálculos!AZ130-Cálculos!AZ129)</f>
        <v>2.5596063505095579E-2</v>
      </c>
      <c r="BF129" s="145"/>
    </row>
    <row r="130" spans="25:58">
      <c r="Y130" s="146"/>
      <c r="Z130" s="74">
        <f>(Cálculos!C131-0.44)/(MAX(Cálculos!C:C)+0.12)*100</f>
        <v>17.060209280666193</v>
      </c>
      <c r="AA130" s="147"/>
      <c r="AB130" s="169">
        <f>Cálculos!L103</f>
        <v>1.6207572013651155</v>
      </c>
      <c r="AC130" s="147"/>
      <c r="AD130" s="169">
        <f>Cálculos!AF395</f>
        <v>1.5734390400607912</v>
      </c>
      <c r="AE130" s="147"/>
      <c r="AF130" s="169">
        <f>Cálculos!AZ359</f>
        <v>1.6500617778518101</v>
      </c>
      <c r="AG130" s="147"/>
      <c r="AH130" s="169">
        <f>Cálculos!N45</f>
        <v>0</v>
      </c>
      <c r="AI130" s="147"/>
      <c r="AJ130" s="169">
        <f>Cálculos!AH113</f>
        <v>0</v>
      </c>
      <c r="AK130" s="147"/>
      <c r="AL130" s="169">
        <f>Cálculos!BB94</f>
        <v>0</v>
      </c>
      <c r="AM130" s="145"/>
      <c r="BA130" s="146"/>
      <c r="BB130" s="74">
        <v>125</v>
      </c>
      <c r="BC130" s="177">
        <f>ABS(Cálculos!L131-Cálculos!L130)</f>
        <v>2.5018161440953923E-2</v>
      </c>
      <c r="BD130" s="177">
        <f>ABS(Cálculos!AF131-Cálculos!AF130)</f>
        <v>2.560831535237762E-2</v>
      </c>
      <c r="BE130" s="177">
        <f>ABS(Cálculos!AZ131-Cálculos!AZ130)</f>
        <v>2.5391790356308341E-2</v>
      </c>
      <c r="BF130" s="145"/>
    </row>
    <row r="131" spans="25:58">
      <c r="Y131" s="146"/>
      <c r="Z131" s="74">
        <f>(Cálculos!C132-0.44)/(MAX(Cálculos!C:C)+0.12)*100</f>
        <v>17.197173067440968</v>
      </c>
      <c r="AA131" s="147"/>
      <c r="AB131" s="169">
        <f>Cálculos!L69</f>
        <v>1.6202730321338126</v>
      </c>
      <c r="AC131" s="147"/>
      <c r="AD131" s="169">
        <f>Cálculos!AF477</f>
        <v>1.5657958536782213</v>
      </c>
      <c r="AE131" s="147"/>
      <c r="AF131" s="169">
        <f>Cálculos!AZ70</f>
        <v>1.6462996500532898</v>
      </c>
      <c r="AG131" s="147"/>
      <c r="AH131" s="169">
        <f>Cálculos!N46</f>
        <v>0</v>
      </c>
      <c r="AI131" s="147"/>
      <c r="AJ131" s="169">
        <f>Cálculos!AH114</f>
        <v>0</v>
      </c>
      <c r="AK131" s="147"/>
      <c r="AL131" s="169">
        <f>Cálculos!BB95</f>
        <v>0</v>
      </c>
      <c r="AM131" s="145"/>
      <c r="BA131" s="146"/>
      <c r="BB131" s="74">
        <v>126</v>
      </c>
      <c r="BC131" s="177">
        <f>ABS(Cálculos!L132-Cálculos!L131)</f>
        <v>2.4167689217278854E-2</v>
      </c>
      <c r="BD131" s="177">
        <f>ABS(Cálculos!AF132-Cálculos!AF131)</f>
        <v>2.4745166576890965E-2</v>
      </c>
      <c r="BE131" s="177">
        <f>ABS(Cálculos!AZ132-Cálculos!AZ131)</f>
        <v>2.4548875862547614E-2</v>
      </c>
      <c r="BF131" s="145"/>
    </row>
    <row r="132" spans="25:58">
      <c r="Y132" s="146"/>
      <c r="Z132" s="74">
        <f>(Cálculos!C133-0.44)/(MAX(Cálculos!C:C)+0.12)*100</f>
        <v>17.334136854215746</v>
      </c>
      <c r="AA132" s="147"/>
      <c r="AB132" s="169">
        <f>Cálculos!L471</f>
        <v>1.6135378840348897</v>
      </c>
      <c r="AC132" s="147"/>
      <c r="AD132" s="169">
        <f>Cálculos!AF108</f>
        <v>1.5632596505539502</v>
      </c>
      <c r="AE132" s="147"/>
      <c r="AF132" s="169">
        <f>Cálculos!AZ105</f>
        <v>1.6385125148830102</v>
      </c>
      <c r="AG132" s="147"/>
      <c r="AH132" s="169">
        <f>Cálculos!N48</f>
        <v>0</v>
      </c>
      <c r="AI132" s="147"/>
      <c r="AJ132" s="169">
        <f>Cálculos!AH115</f>
        <v>0</v>
      </c>
      <c r="AK132" s="147"/>
      <c r="AL132" s="169">
        <f>Cálculos!BB96</f>
        <v>0</v>
      </c>
      <c r="AM132" s="145"/>
      <c r="BA132" s="146"/>
      <c r="BB132" s="74">
        <v>127</v>
      </c>
      <c r="BC132" s="177">
        <f>ABS(Cálculos!L133-Cálculos!L132)</f>
        <v>2.4227841598183586E-2</v>
      </c>
      <c r="BD132" s="177">
        <f>ABS(Cálculos!AF133-Cálculos!AF132)</f>
        <v>2.4804137063529685E-2</v>
      </c>
      <c r="BE132" s="177">
        <f>ABS(Cálculos!AZ133-Cálculos!AZ132)</f>
        <v>2.4599420670195826E-2</v>
      </c>
      <c r="BF132" s="145"/>
    </row>
    <row r="133" spans="25:58">
      <c r="Y133" s="146"/>
      <c r="Z133" s="74">
        <f>(Cálculos!C134-0.44)/(MAX(Cálculos!C:C)+0.12)*100</f>
        <v>17.471100640990521</v>
      </c>
      <c r="AA133" s="147"/>
      <c r="AB133" s="169">
        <f>Cálculos!L473</f>
        <v>1.596003163222151</v>
      </c>
      <c r="AC133" s="147"/>
      <c r="AD133" s="169">
        <f>Cálculos!AF109</f>
        <v>1.5563978492749224</v>
      </c>
      <c r="AE133" s="147"/>
      <c r="AF133" s="169">
        <f>Cálculos!AZ421</f>
        <v>1.6359523578040509</v>
      </c>
      <c r="AG133" s="147"/>
      <c r="AH133" s="169">
        <f>Cálculos!N49</f>
        <v>0</v>
      </c>
      <c r="AI133" s="147"/>
      <c r="AJ133" s="169">
        <f>Cálculos!AH116</f>
        <v>0</v>
      </c>
      <c r="AK133" s="147"/>
      <c r="AL133" s="169">
        <f>Cálculos!BB97</f>
        <v>0</v>
      </c>
      <c r="AM133" s="145"/>
      <c r="BA133" s="146"/>
      <c r="BB133" s="74">
        <v>128</v>
      </c>
      <c r="BC133" s="177">
        <f>ABS(Cálculos!L134-Cálculos!L133)</f>
        <v>2.3411413983732587E-2</v>
      </c>
      <c r="BD133" s="177">
        <f>ABS(Cálculos!AF134-Cálculos!AF133)</f>
        <v>2.3975490556561008E-2</v>
      </c>
      <c r="BE133" s="177">
        <f>ABS(Cálculos!AZ134-Cálculos!AZ133)</f>
        <v>2.3790131029774786E-2</v>
      </c>
      <c r="BF133" s="145"/>
    </row>
    <row r="134" spans="25:58">
      <c r="Y134" s="146"/>
      <c r="Z134" s="74">
        <f>(Cálculos!C135-0.44)/(MAX(Cálculos!C:C)+0.12)*100</f>
        <v>17.608064427765299</v>
      </c>
      <c r="AA134" s="147"/>
      <c r="AB134" s="169">
        <f>Cálculos!L474</f>
        <v>1.5891324945835736</v>
      </c>
      <c r="AC134" s="147"/>
      <c r="AD134" s="169">
        <f>Cálculos!AF413</f>
        <v>1.5556086473336808</v>
      </c>
      <c r="AE134" s="147"/>
      <c r="AF134" s="169">
        <f>Cálculos!AZ476</f>
        <v>1.6300436683055621</v>
      </c>
      <c r="AG134" s="147"/>
      <c r="AH134" s="169">
        <f>Cálculos!N50</f>
        <v>0</v>
      </c>
      <c r="AI134" s="147"/>
      <c r="AJ134" s="169">
        <f>Cálculos!AH117</f>
        <v>0</v>
      </c>
      <c r="AK134" s="147"/>
      <c r="AL134" s="169">
        <f>Cálculos!BB98</f>
        <v>0</v>
      </c>
      <c r="AM134" s="145"/>
      <c r="BA134" s="146"/>
      <c r="BB134" s="74">
        <v>129</v>
      </c>
      <c r="BC134" s="177">
        <f>ABS(Cálculos!L135-Cálculos!L134)</f>
        <v>2.0499274583156257E-2</v>
      </c>
      <c r="BD134" s="177">
        <f>ABS(Cálculos!AF135-Cálculos!AF134)</f>
        <v>2.1059438642622164E-2</v>
      </c>
      <c r="BE134" s="177">
        <f>ABS(Cálculos!AZ135-Cálculos!AZ134)</f>
        <v>2.0872673098880412E-2</v>
      </c>
      <c r="BF134" s="145"/>
    </row>
    <row r="135" spans="25:58">
      <c r="Y135" s="146"/>
      <c r="Z135" s="74">
        <f>(Cálculos!C136-0.44)/(MAX(Cálculos!C:C)+0.12)*100</f>
        <v>17.745028214540078</v>
      </c>
      <c r="AA135" s="147"/>
      <c r="AB135" s="169">
        <f>Cálculos!L72</f>
        <v>1.5877874699838452</v>
      </c>
      <c r="AC135" s="147"/>
      <c r="AD135" s="169">
        <f>Cálculos!AF397</f>
        <v>1.549727918857345</v>
      </c>
      <c r="AE135" s="147"/>
      <c r="AF135" s="169">
        <f>Cálculos!AZ44</f>
        <v>1.6288983639488985</v>
      </c>
      <c r="AG135" s="147"/>
      <c r="AH135" s="169">
        <f>Cálculos!N51</f>
        <v>0</v>
      </c>
      <c r="AI135" s="147"/>
      <c r="AJ135" s="169">
        <f>Cálculos!AH118</f>
        <v>0</v>
      </c>
      <c r="AK135" s="147"/>
      <c r="AL135" s="169">
        <f>Cálculos!BB99</f>
        <v>0</v>
      </c>
      <c r="AM135" s="145"/>
      <c r="BA135" s="146"/>
      <c r="BB135" s="74">
        <v>130</v>
      </c>
      <c r="BC135" s="177">
        <f>ABS(Cálculos!L136-Cálculos!L135)</f>
        <v>2.3098974515040394E-2</v>
      </c>
      <c r="BD135" s="177">
        <f>ABS(Cálculos!AF136-Cálculos!AF135)</f>
        <v>2.3654824151075671E-2</v>
      </c>
      <c r="BE135" s="177">
        <f>ABS(Cálculos!AZ136-Cálculos!AZ135)</f>
        <v>2.3467843525178722E-2</v>
      </c>
      <c r="BF135" s="145"/>
    </row>
    <row r="136" spans="25:58">
      <c r="Y136" s="146"/>
      <c r="Z136" s="74">
        <f>(Cálculos!C137-0.44)/(MAX(Cálculos!C:C)+0.12)*100</f>
        <v>17.881992001314853</v>
      </c>
      <c r="AA136" s="147"/>
      <c r="AB136" s="169">
        <f>Cálculos!L104</f>
        <v>1.5872713650982597</v>
      </c>
      <c r="AC136" s="147"/>
      <c r="AD136" s="169">
        <f>Cálculos!AF107</f>
        <v>1.5476847735500712</v>
      </c>
      <c r="AE136" s="147"/>
      <c r="AF136" s="169">
        <f>Cálculos!AZ419</f>
        <v>1.6061151728018219</v>
      </c>
      <c r="AG136" s="147"/>
      <c r="AH136" s="169">
        <f>Cálculos!N52</f>
        <v>0</v>
      </c>
      <c r="AI136" s="147"/>
      <c r="AJ136" s="169">
        <f>Cálculos!AH119</f>
        <v>0</v>
      </c>
      <c r="AK136" s="147"/>
      <c r="AL136" s="169">
        <f>Cálculos!BB100</f>
        <v>0</v>
      </c>
      <c r="AM136" s="145"/>
      <c r="BA136" s="146"/>
      <c r="BB136" s="74">
        <v>131</v>
      </c>
      <c r="BC136" s="177">
        <f>ABS(Cálculos!L137-Cálculos!L136)</f>
        <v>2.2701869510407757E-2</v>
      </c>
      <c r="BD136" s="177">
        <f>ABS(Cálculos!AF137-Cálculos!AF136)</f>
        <v>2.3250835163575845E-2</v>
      </c>
      <c r="BE136" s="177">
        <f>ABS(Cálculos!AZ137-Cálculos!AZ136)</f>
        <v>2.3070170049211081E-2</v>
      </c>
      <c r="BF136" s="145"/>
    </row>
    <row r="137" spans="25:58">
      <c r="Y137" s="146"/>
      <c r="Z137" s="74">
        <f>(Cálculos!C138-0.44)/(MAX(Cálculos!C:C)+0.12)*100</f>
        <v>18.018955788089631</v>
      </c>
      <c r="AA137" s="147"/>
      <c r="AB137" s="169">
        <f>Cálculos!L70</f>
        <v>1.5823883759663455</v>
      </c>
      <c r="AC137" s="147"/>
      <c r="AD137" s="169">
        <f>Cálculos!AF414</f>
        <v>1.5420586011523401</v>
      </c>
      <c r="AE137" s="147"/>
      <c r="AF137" s="169">
        <f>Cálculos!AZ106</f>
        <v>1.6054483490323006</v>
      </c>
      <c r="AG137" s="147"/>
      <c r="AH137" s="169">
        <f>Cálculos!N54</f>
        <v>0</v>
      </c>
      <c r="AI137" s="147"/>
      <c r="AJ137" s="169">
        <f>Cálculos!AH120</f>
        <v>0</v>
      </c>
      <c r="AK137" s="147"/>
      <c r="AL137" s="169">
        <f>Cálculos!BB101</f>
        <v>0</v>
      </c>
      <c r="AM137" s="145"/>
      <c r="BA137" s="146"/>
      <c r="BB137" s="74">
        <v>132</v>
      </c>
      <c r="BC137" s="177">
        <f>ABS(Cálculos!L138-Cálculos!L137)</f>
        <v>2.2003928261348227E-2</v>
      </c>
      <c r="BD137" s="177">
        <f>ABS(Cálculos!AF138-Cálculos!AF137)</f>
        <v>2.2542230898751958E-2</v>
      </c>
      <c r="BE137" s="177">
        <f>ABS(Cálculos!AZ138-Cálculos!AZ137)</f>
        <v>2.2377552497955921E-2</v>
      </c>
      <c r="BF137" s="145"/>
    </row>
    <row r="138" spans="25:58">
      <c r="Y138" s="146"/>
      <c r="Z138" s="74">
        <f>(Cálculos!C139-0.44)/(MAX(Cálculos!C:C)+0.12)*100</f>
        <v>18.155919574864406</v>
      </c>
      <c r="AA138" s="147"/>
      <c r="AB138" s="169">
        <f>Cálculos!L472</f>
        <v>1.5804201259246744</v>
      </c>
      <c r="AC138" s="147"/>
      <c r="AD138" s="169">
        <f>Cálculos!AF478</f>
        <v>1.5344468185670423</v>
      </c>
      <c r="AE138" s="147"/>
      <c r="AF138" s="169">
        <f>Cálculos!AZ477</f>
        <v>1.5983267773949126</v>
      </c>
      <c r="AG138" s="147"/>
      <c r="AH138" s="169">
        <f>Cálculos!N56</f>
        <v>0</v>
      </c>
      <c r="AI138" s="147"/>
      <c r="AJ138" s="169">
        <f>Cálculos!AH121</f>
        <v>0</v>
      </c>
      <c r="AK138" s="147"/>
      <c r="AL138" s="169">
        <f>Cálculos!BB102</f>
        <v>0</v>
      </c>
      <c r="AM138" s="145"/>
      <c r="BA138" s="146"/>
      <c r="BB138" s="74">
        <v>133</v>
      </c>
      <c r="BC138" s="177">
        <f>ABS(Cálculos!L139-Cálculos!L138)</f>
        <v>2.1440071563675001E-2</v>
      </c>
      <c r="BD138" s="177">
        <f>ABS(Cálculos!AF139-Cálculos!AF138)</f>
        <v>2.1969415157959804E-2</v>
      </c>
      <c r="BE138" s="177">
        <f>ABS(Cálculos!AZ139-Cálculos!AZ138)</f>
        <v>2.1816681341714772E-2</v>
      </c>
      <c r="BF138" s="145"/>
    </row>
    <row r="139" spans="25:58">
      <c r="Y139" s="146"/>
      <c r="Z139" s="74">
        <f>(Cálculos!C140-0.44)/(MAX(Cálculos!C:C)+0.12)*100</f>
        <v>18.292883361639184</v>
      </c>
      <c r="AA139" s="147"/>
      <c r="AB139" s="169">
        <f>Cálculos!L421</f>
        <v>1.5567384528738555</v>
      </c>
      <c r="AC139" s="147"/>
      <c r="AD139" s="169">
        <f>Cálculos!AF396</f>
        <v>1.5338007359494679</v>
      </c>
      <c r="AE139" s="147"/>
      <c r="AF139" s="169">
        <f>Cálculos!AZ108</f>
        <v>1.5886075081103035</v>
      </c>
      <c r="AG139" s="147"/>
      <c r="AH139" s="169">
        <f>Cálculos!N62</f>
        <v>0</v>
      </c>
      <c r="AI139" s="147"/>
      <c r="AJ139" s="169">
        <f>Cálculos!AH122</f>
        <v>0</v>
      </c>
      <c r="AK139" s="147"/>
      <c r="AL139" s="169">
        <f>Cálculos!BB103</f>
        <v>0</v>
      </c>
      <c r="AM139" s="145"/>
      <c r="BA139" s="146"/>
      <c r="BB139" s="74">
        <v>134</v>
      </c>
      <c r="BC139" s="177">
        <f>ABS(Cálculos!L140-Cálculos!L139)</f>
        <v>2.1105679831382229E-2</v>
      </c>
      <c r="BD139" s="177">
        <f>ABS(Cálculos!AF140-Cálculos!AF139)</f>
        <v>2.162897072697112E-2</v>
      </c>
      <c r="BE139" s="177">
        <f>ABS(Cálculos!AZ140-Cálculos!AZ139)</f>
        <v>2.1480826413183496E-2</v>
      </c>
      <c r="BF139" s="145"/>
    </row>
    <row r="140" spans="25:58">
      <c r="Y140" s="146"/>
      <c r="Z140" s="74">
        <f>(Cálculos!C141-0.44)/(MAX(Cálculos!C:C)+0.12)*100</f>
        <v>18.429847148413963</v>
      </c>
      <c r="AA140" s="147"/>
      <c r="AB140" s="169">
        <f>Cálculos!L475</f>
        <v>1.5565309564301795</v>
      </c>
      <c r="AC140" s="147"/>
      <c r="AD140" s="169">
        <f>Cálculos!AF110</f>
        <v>1.5237941000875437</v>
      </c>
      <c r="AE140" s="147"/>
      <c r="AF140" s="169">
        <f>Cálculos!AZ395</f>
        <v>1.5851124998096666</v>
      </c>
      <c r="AG140" s="147"/>
      <c r="AH140" s="169">
        <f>Cálculos!N63</f>
        <v>0</v>
      </c>
      <c r="AI140" s="147"/>
      <c r="AJ140" s="169">
        <f>Cálculos!AH123</f>
        <v>0</v>
      </c>
      <c r="AK140" s="147"/>
      <c r="AL140" s="169">
        <f>Cálculos!BB104</f>
        <v>0</v>
      </c>
      <c r="AM140" s="145"/>
      <c r="BA140" s="146"/>
      <c r="BB140" s="74">
        <v>135</v>
      </c>
      <c r="BC140" s="177">
        <f>ABS(Cálculos!L141-Cálculos!L140)</f>
        <v>2.1028023227148696E-2</v>
      </c>
      <c r="BD140" s="177">
        <f>ABS(Cálculos!AF141-Cálculos!AF140)</f>
        <v>2.1548511465309117E-2</v>
      </c>
      <c r="BE140" s="177">
        <f>ABS(Cálculos!AZ141-Cálculos!AZ140)</f>
        <v>2.1396702794096889E-2</v>
      </c>
      <c r="BF140" s="145"/>
    </row>
    <row r="141" spans="25:58">
      <c r="Y141" s="146"/>
      <c r="Z141" s="74">
        <f>(Cálculos!C142-0.44)/(MAX(Cálculos!C:C)+0.12)*100</f>
        <v>18.566810935188734</v>
      </c>
      <c r="AA141" s="147"/>
      <c r="AB141" s="169">
        <f>Cálculos!L376</f>
        <v>1.5561344114491886</v>
      </c>
      <c r="AC141" s="147"/>
      <c r="AD141" s="169">
        <f>Cálculos!AF374</f>
        <v>1.5186448420381624</v>
      </c>
      <c r="AE141" s="147"/>
      <c r="AF141" s="169">
        <f>Cálculos!AZ109</f>
        <v>1.5820556290684542</v>
      </c>
      <c r="AG141" s="147"/>
      <c r="AH141" s="169">
        <f>Cálculos!N64</f>
        <v>0</v>
      </c>
      <c r="AI141" s="147"/>
      <c r="AJ141" s="169">
        <f>Cálculos!AH124</f>
        <v>0</v>
      </c>
      <c r="AK141" s="147"/>
      <c r="AL141" s="169">
        <f>Cálculos!BB105</f>
        <v>0</v>
      </c>
      <c r="AM141" s="145"/>
      <c r="BA141" s="146"/>
      <c r="BB141" s="74">
        <v>136</v>
      </c>
      <c r="BC141" s="177">
        <f>ABS(Cálculos!L142-Cálculos!L141)</f>
        <v>2.0366974877852217E-2</v>
      </c>
      <c r="BD141" s="177">
        <f>ABS(Cálculos!AF142-Cálculos!AF141)</f>
        <v>2.0877318797878353E-2</v>
      </c>
      <c r="BE141" s="177">
        <f>ABS(Cálculos!AZ142-Cálculos!AZ141)</f>
        <v>2.0740901462077854E-2</v>
      </c>
      <c r="BF141" s="145"/>
    </row>
    <row r="142" spans="25:58">
      <c r="Y142" s="146"/>
      <c r="Z142" s="74">
        <f>(Cálculos!C143-0.44)/(MAX(Cálculos!C:C)+0.12)*100</f>
        <v>18.703774721963512</v>
      </c>
      <c r="AA142" s="147"/>
      <c r="AB142" s="169">
        <f>Cálculos!L105</f>
        <v>1.5546264858716963</v>
      </c>
      <c r="AC142" s="147"/>
      <c r="AD142" s="169">
        <f>Cálculos!AF415</f>
        <v>1.5131418347529935</v>
      </c>
      <c r="AE142" s="147"/>
      <c r="AF142" s="169">
        <f>Cálculos!AZ107</f>
        <v>1.5726802251812702</v>
      </c>
      <c r="AG142" s="147"/>
      <c r="AH142" s="169">
        <f>Cálculos!N65</f>
        <v>0</v>
      </c>
      <c r="AI142" s="147"/>
      <c r="AJ142" s="169">
        <f>Cálculos!AH125</f>
        <v>0</v>
      </c>
      <c r="AK142" s="147"/>
      <c r="AL142" s="169">
        <f>Cálculos!BB106</f>
        <v>0</v>
      </c>
      <c r="AM142" s="145"/>
      <c r="BA142" s="146"/>
      <c r="BB142" s="74">
        <v>137</v>
      </c>
      <c r="BC142" s="177">
        <f>ABS(Cálculos!L143-Cálculos!L142)</f>
        <v>1.4519098710604528E-2</v>
      </c>
      <c r="BD142" s="177">
        <f>ABS(Cálculos!AF143-Cálculos!AF142)</f>
        <v>1.5518184667610679E-2</v>
      </c>
      <c r="BE142" s="177">
        <f>ABS(Cálculos!AZ143-Cálculos!AZ142)</f>
        <v>2.0633937127823243E-2</v>
      </c>
      <c r="BF142" s="145"/>
    </row>
    <row r="143" spans="25:58">
      <c r="Y143" s="146"/>
      <c r="Z143" s="74">
        <f>(Cálculos!C144-0.44)/(MAX(Cálculos!C:C)+0.12)*100</f>
        <v>18.840738508738291</v>
      </c>
      <c r="AA143" s="147"/>
      <c r="AB143" s="169">
        <f>Cálculos!L388</f>
        <v>1.5357439650140785</v>
      </c>
      <c r="AC143" s="147"/>
      <c r="AD143" s="169">
        <f>Cálculos!AF479</f>
        <v>1.5128341525544369</v>
      </c>
      <c r="AE143" s="147"/>
      <c r="AF143" s="169">
        <f>Cálculos!AZ413</f>
        <v>1.5696822611280683</v>
      </c>
      <c r="AG143" s="147"/>
      <c r="AH143" s="169">
        <f>Cálculos!N66</f>
        <v>0</v>
      </c>
      <c r="AI143" s="147"/>
      <c r="AJ143" s="169">
        <f>Cálculos!AH126</f>
        <v>0</v>
      </c>
      <c r="AK143" s="147"/>
      <c r="AL143" s="169">
        <f>Cálculos!BB107</f>
        <v>0</v>
      </c>
      <c r="AM143" s="145"/>
      <c r="BA143" s="146"/>
      <c r="BB143" s="74">
        <v>138</v>
      </c>
      <c r="BC143" s="177">
        <f>ABS(Cálculos!L144-Cálculos!L143)</f>
        <v>7.243169461479293E-3</v>
      </c>
      <c r="BD143" s="177">
        <f>ABS(Cálculos!AF144-Cálculos!AF143)</f>
        <v>7.6848309084226463E-3</v>
      </c>
      <c r="BE143" s="177">
        <f>ABS(Cálculos!AZ144-Cálculos!AZ143)</f>
        <v>2.0431131786215806E-2</v>
      </c>
      <c r="BF143" s="145"/>
    </row>
    <row r="144" spans="25:58">
      <c r="Y144" s="146"/>
      <c r="Z144" s="74">
        <f>(Cálculos!C145-0.44)/(MAX(Cálculos!C:C)+0.12)*100</f>
        <v>18.977702295513065</v>
      </c>
      <c r="AA144" s="147"/>
      <c r="AB144" s="169">
        <f>Cálculos!L419</f>
        <v>1.529376683821541</v>
      </c>
      <c r="AC144" s="147"/>
      <c r="AD144" s="169">
        <f>Cálculos!AF398</f>
        <v>1.5114584101903992</v>
      </c>
      <c r="AE144" s="147"/>
      <c r="AF144" s="169">
        <f>Cálculos!AZ478</f>
        <v>1.5672349067193767</v>
      </c>
      <c r="AG144" s="147"/>
      <c r="AH144" s="169">
        <f>Cálculos!N67</f>
        <v>0</v>
      </c>
      <c r="AI144" s="147"/>
      <c r="AJ144" s="169">
        <f>Cálculos!AH127</f>
        <v>0</v>
      </c>
      <c r="AK144" s="147"/>
      <c r="AL144" s="169">
        <f>Cálculos!BB108</f>
        <v>0</v>
      </c>
      <c r="AM144" s="145"/>
      <c r="BA144" s="146"/>
      <c r="BB144" s="74">
        <v>139</v>
      </c>
      <c r="BC144" s="177">
        <f>ABS(Cálculos!L145-Cálculos!L144)</f>
        <v>5.8567986694632035E-3</v>
      </c>
      <c r="BD144" s="177">
        <f>ABS(Cálculos!AF145-Cálculos!AF144)</f>
        <v>6.0432777395426074E-3</v>
      </c>
      <c r="BE144" s="177">
        <f>ABS(Cálculos!AZ145-Cálculos!AZ144)</f>
        <v>9.9359335254642911E-3</v>
      </c>
      <c r="BF144" s="145"/>
    </row>
    <row r="145" spans="25:58">
      <c r="Y145" s="146"/>
      <c r="Z145" s="74">
        <f>(Cálculos!C146-0.44)/(MAX(Cálculos!C:C)+0.12)*100</f>
        <v>19.114666082287844</v>
      </c>
      <c r="AA145" s="147"/>
      <c r="AB145" s="169">
        <f>Cálculos!L476</f>
        <v>1.5252422205624718</v>
      </c>
      <c r="AC145" s="147"/>
      <c r="AD145" s="169">
        <f>Cálculos!AF55</f>
        <v>1.5075791914740573</v>
      </c>
      <c r="AE145" s="147"/>
      <c r="AF145" s="169">
        <f>Cálculos!AZ397</f>
        <v>1.5626501522348084</v>
      </c>
      <c r="AG145" s="147"/>
      <c r="AH145" s="169">
        <f>Cálculos!N68</f>
        <v>0</v>
      </c>
      <c r="AI145" s="147"/>
      <c r="AJ145" s="169">
        <f>Cálculos!AH128</f>
        <v>0</v>
      </c>
      <c r="AK145" s="147"/>
      <c r="AL145" s="169">
        <f>Cálculos!BB109</f>
        <v>0</v>
      </c>
      <c r="AM145" s="145"/>
      <c r="BA145" s="146"/>
      <c r="BB145" s="74">
        <v>140</v>
      </c>
      <c r="BC145" s="177">
        <f>ABS(Cálculos!L146-Cálculos!L145)</f>
        <v>5.5674728606812662E-3</v>
      </c>
      <c r="BD145" s="177">
        <f>ABS(Cálculos!AF146-Cálculos!AF145)</f>
        <v>5.8196605821200231E-3</v>
      </c>
      <c r="BE145" s="177">
        <f>ABS(Cálculos!AZ146-Cálculos!AZ145)</f>
        <v>6.6278320467832996E-3</v>
      </c>
      <c r="BF145" s="145"/>
    </row>
    <row r="146" spans="25:58">
      <c r="Y146" s="146"/>
      <c r="Z146" s="74">
        <f>(Cálculos!C147-0.44)/(MAX(Cálculos!C:C)+0.12)*100</f>
        <v>19.251629869062619</v>
      </c>
      <c r="AA146" s="147"/>
      <c r="AB146" s="169">
        <f>Cálculos!L106</f>
        <v>1.5218488763575804</v>
      </c>
      <c r="AC146" s="147"/>
      <c r="AD146" s="169">
        <f>Cálculos!AF409</f>
        <v>1.5049633347585651</v>
      </c>
      <c r="AE146" s="147"/>
      <c r="AF146" s="169">
        <f>Cálculos!AZ122</f>
        <v>1.560397360888377</v>
      </c>
      <c r="AG146" s="147"/>
      <c r="AH146" s="169">
        <f>Cálculos!N69</f>
        <v>0</v>
      </c>
      <c r="AI146" s="147"/>
      <c r="AJ146" s="169">
        <f>Cálculos!AH129</f>
        <v>0</v>
      </c>
      <c r="AK146" s="147"/>
      <c r="AL146" s="169">
        <f>Cálculos!BB110</f>
        <v>0</v>
      </c>
      <c r="AM146" s="145"/>
      <c r="BA146" s="146"/>
      <c r="BB146" s="74">
        <v>141</v>
      </c>
      <c r="BC146" s="177">
        <f>ABS(Cálculos!L147-Cálculos!L146)</f>
        <v>5.4826677935213564E-3</v>
      </c>
      <c r="BD146" s="177">
        <f>ABS(Cálculos!AF147-Cálculos!AF146)</f>
        <v>5.7794612500942089E-3</v>
      </c>
      <c r="BE146" s="177">
        <f>ABS(Cálculos!AZ147-Cálculos!AZ146)</f>
        <v>5.9547159147681494E-3</v>
      </c>
      <c r="BF146" s="145"/>
    </row>
    <row r="147" spans="25:58">
      <c r="Y147" s="146"/>
      <c r="Z147" s="74">
        <f>(Cálculos!C148-0.44)/(MAX(Cálculos!C:C)+0.12)*100</f>
        <v>19.388593655837397</v>
      </c>
      <c r="AA147" s="147"/>
      <c r="AB147" s="169">
        <f>Cálculos!L395</f>
        <v>1.5157049096991042</v>
      </c>
      <c r="AC147" s="147"/>
      <c r="AD147" s="169">
        <f>Cálculos!AF402</f>
        <v>1.4961542581207059</v>
      </c>
      <c r="AE147" s="147"/>
      <c r="AF147" s="169">
        <f>Cálculos!AZ414</f>
        <v>1.5567575301638494</v>
      </c>
      <c r="AG147" s="147"/>
      <c r="AH147" s="169">
        <f>Cálculos!N70</f>
        <v>0</v>
      </c>
      <c r="AI147" s="147"/>
      <c r="AJ147" s="169">
        <f>Cálculos!AH130</f>
        <v>0</v>
      </c>
      <c r="AK147" s="147"/>
      <c r="AL147" s="169">
        <f>Cálculos!BB111</f>
        <v>0</v>
      </c>
      <c r="AM147" s="145"/>
      <c r="BA147" s="146"/>
      <c r="BB147" s="74">
        <v>142</v>
      </c>
      <c r="BC147" s="177">
        <f>ABS(Cálculos!L148-Cálculos!L147)</f>
        <v>5.4361647789243905E-3</v>
      </c>
      <c r="BD147" s="177">
        <f>ABS(Cálculos!AF148-Cálculos!AF147)</f>
        <v>5.7395395951377326E-3</v>
      </c>
      <c r="BE147" s="177">
        <f>ABS(Cálculos!AZ148-Cálculos!AZ147)</f>
        <v>5.7977228103497369E-3</v>
      </c>
      <c r="BF147" s="145"/>
    </row>
    <row r="148" spans="25:58">
      <c r="Y148" s="146"/>
      <c r="Z148" s="74">
        <f>(Cálculos!C149-0.44)/(MAX(Cálculos!C:C)+0.12)*100</f>
        <v>19.525557442612175</v>
      </c>
      <c r="AA148" s="147"/>
      <c r="AB148" s="169">
        <f>Cálculos!L390</f>
        <v>1.5146505189767021</v>
      </c>
      <c r="AC148" s="147"/>
      <c r="AD148" s="169">
        <f>Cálculos!AF392</f>
        <v>1.4928448646164529</v>
      </c>
      <c r="AE148" s="147"/>
      <c r="AF148" s="169">
        <f>Cálculos!AZ110</f>
        <v>1.5497880193771805</v>
      </c>
      <c r="AG148" s="147"/>
      <c r="AH148" s="169">
        <f>Cálculos!N72</f>
        <v>0</v>
      </c>
      <c r="AI148" s="147"/>
      <c r="AJ148" s="169">
        <f>Cálculos!AH131</f>
        <v>0</v>
      </c>
      <c r="AK148" s="147"/>
      <c r="AL148" s="169">
        <f>Cálculos!BB112</f>
        <v>0</v>
      </c>
      <c r="AM148" s="145"/>
      <c r="BA148" s="146"/>
      <c r="BB148" s="74">
        <v>143</v>
      </c>
      <c r="BC148" s="177">
        <f>ABS(Cálculos!L149-Cálculos!L148)</f>
        <v>5.3970069854349934E-3</v>
      </c>
      <c r="BD148" s="177">
        <f>ABS(Cálculos!AF149-Cálculos!AF148)</f>
        <v>5.6998936991949911E-3</v>
      </c>
      <c r="BE148" s="177">
        <f>ABS(Cálculos!AZ149-Cálculos!AZ148)</f>
        <v>5.7576750135823751E-3</v>
      </c>
      <c r="BF148" s="145"/>
    </row>
    <row r="149" spans="25:58">
      <c r="Y149" s="146"/>
      <c r="Z149" s="74">
        <f>(Cálculos!C150-0.44)/(MAX(Cálculos!C:C)+0.12)*100</f>
        <v>19.66252122938695</v>
      </c>
      <c r="AA149" s="147"/>
      <c r="AB149" s="169">
        <f>Cálculos!L108</f>
        <v>1.5055764652082462</v>
      </c>
      <c r="AC149" s="147"/>
      <c r="AD149" s="169">
        <f>Cálculos!AF111</f>
        <v>1.4925162702040979</v>
      </c>
      <c r="AE149" s="147"/>
      <c r="AF149" s="169">
        <f>Cálculos!AZ396</f>
        <v>1.5461028949975617</v>
      </c>
      <c r="AG149" s="147"/>
      <c r="AH149" s="169">
        <f>Cálculos!N74</f>
        <v>0</v>
      </c>
      <c r="AI149" s="147"/>
      <c r="AJ149" s="169">
        <f>Cálculos!AH132</f>
        <v>0</v>
      </c>
      <c r="AK149" s="147"/>
      <c r="AL149" s="169">
        <f>Cálculos!BB113</f>
        <v>0</v>
      </c>
      <c r="AM149" s="145"/>
      <c r="BA149" s="146"/>
      <c r="BB149" s="74">
        <v>144</v>
      </c>
      <c r="BC149" s="177">
        <f>ABS(Cálculos!L150-Cálculos!L149)</f>
        <v>5.3594277733453044E-3</v>
      </c>
      <c r="BD149" s="177">
        <f>ABS(Cálculos!AF150-Cálculos!AF149)</f>
        <v>5.6605216574594497E-3</v>
      </c>
      <c r="BE149" s="177">
        <f>ABS(Cálculos!AZ150-Cálculos!AZ149)</f>
        <v>5.7179038471540933E-3</v>
      </c>
      <c r="BF149" s="145"/>
    </row>
    <row r="150" spans="25:58">
      <c r="Y150" s="146"/>
      <c r="Z150" s="74">
        <f>(Cálculos!C151-0.44)/(MAX(Cálculos!C:C)+0.12)*100</f>
        <v>19.799485016161729</v>
      </c>
      <c r="AA150" s="147"/>
      <c r="AB150" s="169">
        <f>Cálculos!L109</f>
        <v>1.4993304193988135</v>
      </c>
      <c r="AC150" s="147"/>
      <c r="AD150" s="169">
        <f>Cálculos!AF401</f>
        <v>1.4919209009559591</v>
      </c>
      <c r="AE150" s="147"/>
      <c r="AF150" s="169">
        <f>Cálculos!AZ479</f>
        <v>1.5458838820673582</v>
      </c>
      <c r="AG150" s="147"/>
      <c r="AH150" s="169">
        <f>Cálculos!N79</f>
        <v>0</v>
      </c>
      <c r="AI150" s="147"/>
      <c r="AJ150" s="169">
        <f>Cálculos!AH133</f>
        <v>0</v>
      </c>
      <c r="AK150" s="147"/>
      <c r="AL150" s="169">
        <f>Cálculos!BB114</f>
        <v>0</v>
      </c>
      <c r="AM150" s="145"/>
      <c r="BA150" s="146"/>
      <c r="BB150" s="74">
        <v>145</v>
      </c>
      <c r="BC150" s="177">
        <f>ABS(Cálculos!L151-Cálculos!L150)</f>
        <v>5.3223517506046925E-3</v>
      </c>
      <c r="BD150" s="177">
        <f>ABS(Cálculos!AF151-Cálculos!AF150)</f>
        <v>5.6214215782818266E-3</v>
      </c>
      <c r="BE150" s="177">
        <f>ABS(Cálculos!AZ151-Cálculos!AZ150)</f>
        <v>5.6784074002392826E-3</v>
      </c>
      <c r="BF150" s="145"/>
    </row>
    <row r="151" spans="25:58">
      <c r="Y151" s="146"/>
      <c r="Z151" s="74">
        <f>(Cálculos!C152-0.44)/(MAX(Cálculos!C:C)+0.12)*100</f>
        <v>19.936448802936503</v>
      </c>
      <c r="AA151" s="147"/>
      <c r="AB151" s="169">
        <f>Cálculos!L413</f>
        <v>1.4959262588479922</v>
      </c>
      <c r="AC151" s="147"/>
      <c r="AD151" s="169">
        <f>Cálculos!AF480</f>
        <v>1.4885727770543586</v>
      </c>
      <c r="AE151" s="147"/>
      <c r="AF151" s="169">
        <f>Cálculos!AZ415</f>
        <v>1.5284674534008298</v>
      </c>
      <c r="AG151" s="147"/>
      <c r="AH151" s="169">
        <f>Cálculos!N82</f>
        <v>0</v>
      </c>
      <c r="AI151" s="147"/>
      <c r="AJ151" s="169">
        <f>Cálculos!AH134</f>
        <v>0</v>
      </c>
      <c r="AK151" s="147"/>
      <c r="AL151" s="169">
        <f>Cálculos!BB115</f>
        <v>0</v>
      </c>
      <c r="AM151" s="145"/>
      <c r="BA151" s="146"/>
      <c r="BB151" s="74">
        <v>146</v>
      </c>
      <c r="BC151" s="177">
        <f>ABS(Cálculos!L152-Cálculos!L151)</f>
        <v>5.285577198953284E-3</v>
      </c>
      <c r="BD151" s="177">
        <f>ABS(Cálculos!AF152-Cálculos!AF151)</f>
        <v>5.5825915830794992E-3</v>
      </c>
      <c r="BE151" s="177">
        <f>ABS(Cálculos!AZ152-Cálculos!AZ151)</f>
        <v>5.6391837752116647E-3</v>
      </c>
      <c r="BF151" s="145"/>
    </row>
    <row r="152" spans="25:58">
      <c r="Y152" s="146"/>
      <c r="Z152" s="74">
        <f>(Cálculos!C153-0.44)/(MAX(Cálculos!C:C)+0.12)*100</f>
        <v>20.073412589711282</v>
      </c>
      <c r="AA152" s="147"/>
      <c r="AB152" s="169">
        <f>Cálculos!L477</f>
        <v>1.4939757804817115</v>
      </c>
      <c r="AC152" s="147"/>
      <c r="AD152" s="169">
        <f>Cálculos!AF403</f>
        <v>1.4765032400991296</v>
      </c>
      <c r="AE152" s="147"/>
      <c r="AF152" s="169">
        <f>Cálculos!AZ398</f>
        <v>1.5249990020982152</v>
      </c>
      <c r="AG152" s="147"/>
      <c r="AH152" s="169">
        <f>Cálculos!N83</f>
        <v>0</v>
      </c>
      <c r="AI152" s="147"/>
      <c r="AJ152" s="169">
        <f>Cálculos!AH135</f>
        <v>0</v>
      </c>
      <c r="AK152" s="147"/>
      <c r="AL152" s="169">
        <f>Cálculos!BB116</f>
        <v>0</v>
      </c>
      <c r="AM152" s="145"/>
      <c r="BA152" s="146"/>
      <c r="BB152" s="74">
        <v>147</v>
      </c>
      <c r="BC152" s="177">
        <f>ABS(Cálculos!L153-Cálculos!L152)</f>
        <v>5.2490651167449442E-3</v>
      </c>
      <c r="BD152" s="177">
        <f>ABS(Cálculos!AF153-Cálculos!AF152)</f>
        <v>5.5440298062461313E-3</v>
      </c>
      <c r="BE152" s="177">
        <f>ABS(Cálculos!AZ153-Cálculos!AZ152)</f>
        <v>5.6002310875530315E-3</v>
      </c>
      <c r="BF152" s="145"/>
    </row>
    <row r="153" spans="25:58">
      <c r="Y153" s="146"/>
      <c r="Z153" s="74">
        <f>(Cálculos!C154-0.44)/(MAX(Cálculos!C:C)+0.12)*100</f>
        <v>20.210376376486057</v>
      </c>
      <c r="AA153" s="147"/>
      <c r="AB153" s="169">
        <f>Cálculos!L397</f>
        <v>1.4933413273136602</v>
      </c>
      <c r="AC153" s="147"/>
      <c r="AD153" s="169">
        <f>Cálculos!AF416</f>
        <v>1.4740220784545057</v>
      </c>
      <c r="AE153" s="147"/>
      <c r="AF153" s="169">
        <f>Cálculos!AZ480</f>
        <v>1.5218842562705077</v>
      </c>
      <c r="AG153" s="147"/>
      <c r="AH153" s="169">
        <f>Cálculos!N84</f>
        <v>0</v>
      </c>
      <c r="AI153" s="147"/>
      <c r="AJ153" s="169">
        <f>Cálculos!AH136</f>
        <v>0</v>
      </c>
      <c r="AK153" s="147"/>
      <c r="AL153" s="169">
        <f>Cálculos!BB117</f>
        <v>0</v>
      </c>
      <c r="AM153" s="145"/>
      <c r="BA153" s="146"/>
      <c r="BB153" s="74">
        <v>148</v>
      </c>
      <c r="BC153" s="177">
        <f>ABS(Cálculos!L154-Cálculos!L153)</f>
        <v>5.212806815402482E-3</v>
      </c>
      <c r="BD153" s="177">
        <f>ABS(Cálculos!AF154-Cálculos!AF153)</f>
        <v>5.5057343950623006E-3</v>
      </c>
      <c r="BE153" s="177">
        <f>ABS(Cálculos!AZ154-Cálculos!AZ153)</f>
        <v>5.5615474657622066E-3</v>
      </c>
      <c r="BF153" s="145"/>
    </row>
    <row r="154" spans="25:58">
      <c r="Y154" s="146"/>
      <c r="Z154" s="74">
        <f>(Cálculos!C155-0.44)/(MAX(Cálculos!C:C)+0.12)*100</f>
        <v>20.347340163260835</v>
      </c>
      <c r="AA154" s="147"/>
      <c r="AB154" s="169">
        <f>Cálculos!L107</f>
        <v>1.4893644604862701</v>
      </c>
      <c r="AC154" s="147"/>
      <c r="AD154" s="169">
        <f>Cálculos!AF399</f>
        <v>1.4725040814284489</v>
      </c>
      <c r="AE154" s="147"/>
      <c r="AF154" s="169">
        <f>Cálculos!AZ111</f>
        <v>1.5188134853098292</v>
      </c>
      <c r="AG154" s="147"/>
      <c r="AH154" s="169">
        <f>Cálculos!N85</f>
        <v>0</v>
      </c>
      <c r="AI154" s="147"/>
      <c r="AJ154" s="169">
        <f>Cálculos!AH137</f>
        <v>0</v>
      </c>
      <c r="AK154" s="147"/>
      <c r="AL154" s="169">
        <f>Cálculos!BB118</f>
        <v>0</v>
      </c>
      <c r="AM154" s="145"/>
      <c r="BA154" s="146"/>
      <c r="BB154" s="74">
        <v>149</v>
      </c>
      <c r="BC154" s="177">
        <f>ABS(Cálculos!L155-Cálculos!L154)</f>
        <v>5.1767992614770719E-3</v>
      </c>
      <c r="BD154" s="177">
        <f>ABS(Cálculos!AF155-Cálculos!AF154)</f>
        <v>5.4677035096059035E-3</v>
      </c>
      <c r="BE154" s="177">
        <f>ABS(Cálculos!AZ155-Cálculos!AZ154)</f>
        <v>5.5231310512652287E-3</v>
      </c>
      <c r="BF154" s="145"/>
    </row>
    <row r="155" spans="25:58">
      <c r="Y155" s="146"/>
      <c r="Z155" s="74">
        <f>(Cálculos!C156-0.44)/(MAX(Cálculos!C:C)+0.12)*100</f>
        <v>20.48430395003561</v>
      </c>
      <c r="AA155" s="147"/>
      <c r="AB155" s="169">
        <f>Cálculos!L414</f>
        <v>1.4830712273061541</v>
      </c>
      <c r="AC155" s="147"/>
      <c r="AD155" s="169">
        <f>Cálculos!AF391</f>
        <v>1.4723091348132633</v>
      </c>
      <c r="AE155" s="147"/>
      <c r="AF155" s="169">
        <f>Cálculos!AZ402</f>
        <v>1.5120147994693611</v>
      </c>
      <c r="AG155" s="147"/>
      <c r="AH155" s="169">
        <f>Cálculos!N86</f>
        <v>0</v>
      </c>
      <c r="AI155" s="147"/>
      <c r="AJ155" s="169">
        <f>Cálculos!AH138</f>
        <v>0</v>
      </c>
      <c r="AK155" s="147"/>
      <c r="AL155" s="169">
        <f>Cálculos!BB119</f>
        <v>0</v>
      </c>
      <c r="AM155" s="145"/>
      <c r="BA155" s="146"/>
      <c r="BB155" s="74">
        <v>150</v>
      </c>
      <c r="BC155" s="177">
        <f>ABS(Cálculos!L156-Cálculos!L155)</f>
        <v>5.1410404844678403E-3</v>
      </c>
      <c r="BD155" s="177">
        <f>ABS(Cálculos!AF156-Cálculos!AF155)</f>
        <v>5.4299353226643365E-3</v>
      </c>
      <c r="BE155" s="177">
        <f>ABS(Cálculos!AZ156-Cálculos!AZ155)</f>
        <v>5.4849799983268666E-3</v>
      </c>
      <c r="BF155" s="145"/>
    </row>
    <row r="156" spans="25:58">
      <c r="Y156" s="146"/>
      <c r="Z156" s="74">
        <f>(Cálculos!C157-0.44)/(MAX(Cálculos!C:C)+0.12)*100</f>
        <v>20.621267736810385</v>
      </c>
      <c r="AA156" s="147"/>
      <c r="AB156" s="169">
        <f>Cálculos!L396</f>
        <v>1.476743547078506</v>
      </c>
      <c r="AC156" s="147"/>
      <c r="AD156" s="169">
        <f>Cálculos!AF56</f>
        <v>1.4683178923635445</v>
      </c>
      <c r="AE156" s="147"/>
      <c r="AF156" s="169">
        <f>Cálculos!AZ401</f>
        <v>1.50721286027124</v>
      </c>
      <c r="AG156" s="147"/>
      <c r="AH156" s="169">
        <f>Cálculos!N87</f>
        <v>0</v>
      </c>
      <c r="AI156" s="147"/>
      <c r="AJ156" s="169">
        <f>Cálculos!AH139</f>
        <v>0</v>
      </c>
      <c r="AK156" s="147"/>
      <c r="AL156" s="169">
        <f>Cálculos!BB120</f>
        <v>0</v>
      </c>
      <c r="AM156" s="145"/>
      <c r="BA156" s="146"/>
      <c r="BB156" s="74">
        <v>151</v>
      </c>
      <c r="BC156" s="177">
        <f>ABS(Cálculos!L157-Cálculos!L156)</f>
        <v>5.1055287215369116E-3</v>
      </c>
      <c r="BD156" s="177">
        <f>ABS(Cálculos!AF157-Cálculos!AF156)</f>
        <v>5.3924280196466778E-3</v>
      </c>
      <c r="BE156" s="177">
        <f>ABS(Cálculos!AZ157-Cálculos!AZ156)</f>
        <v>5.4470924739605797E-3</v>
      </c>
      <c r="BF156" s="145"/>
    </row>
    <row r="157" spans="25:58">
      <c r="Y157" s="146"/>
      <c r="Z157" s="74">
        <f>(Cálculos!C158-0.44)/(MAX(Cálculos!C:C)+0.12)*100</f>
        <v>20.758231523585163</v>
      </c>
      <c r="AA157" s="147"/>
      <c r="AB157" s="169">
        <f>Cálculos!L110</f>
        <v>1.4673491894895219</v>
      </c>
      <c r="AC157" s="147"/>
      <c r="AD157" s="169">
        <f>Cálculos!AF404</f>
        <v>1.4675746317585385</v>
      </c>
      <c r="AE157" s="147"/>
      <c r="AF157" s="169">
        <f>Cálculos!AZ392</f>
        <v>1.5044079548309308</v>
      </c>
      <c r="AG157" s="147"/>
      <c r="AH157" s="169">
        <f>Cálculos!N88</f>
        <v>0</v>
      </c>
      <c r="AI157" s="147"/>
      <c r="AJ157" s="169">
        <f>Cálculos!AH140</f>
        <v>0</v>
      </c>
      <c r="AK157" s="147"/>
      <c r="AL157" s="169">
        <f>Cálculos!BB121</f>
        <v>0</v>
      </c>
      <c r="AM157" s="145"/>
      <c r="BA157" s="146"/>
      <c r="BB157" s="74">
        <v>152</v>
      </c>
      <c r="BC157" s="177">
        <f>ABS(Cálculos!L158-Cálculos!L157)</f>
        <v>5.0702622581634271E-3</v>
      </c>
      <c r="BD157" s="177">
        <f>ABS(Cálculos!AF158-Cálculos!AF157)</f>
        <v>5.3551797984953131E-3</v>
      </c>
      <c r="BE157" s="177">
        <f>ABS(Cálculos!AZ158-Cálculos!AZ157)</f>
        <v>5.4094666578418105E-3</v>
      </c>
      <c r="BF157" s="145"/>
    </row>
    <row r="158" spans="25:58">
      <c r="Y158" s="146"/>
      <c r="Z158" s="74">
        <f>(Cálculos!C159-0.44)/(MAX(Cálculos!C:C)+0.12)*100</f>
        <v>20.895195310359941</v>
      </c>
      <c r="AA158" s="147"/>
      <c r="AB158" s="169">
        <f>Cálculos!L392</f>
        <v>1.4650166931505018</v>
      </c>
      <c r="AC158" s="147"/>
      <c r="AD158" s="169">
        <f>Cálculos!AF487</f>
        <v>1.4664835900799584</v>
      </c>
      <c r="AE158" s="147"/>
      <c r="AF158" s="169">
        <f>Cálculos!AZ403</f>
        <v>1.492935426761304</v>
      </c>
      <c r="AG158" s="147"/>
      <c r="AH158" s="169">
        <f>Cálculos!N89</f>
        <v>0</v>
      </c>
      <c r="AI158" s="147"/>
      <c r="AJ158" s="169">
        <f>Cálculos!AH141</f>
        <v>0</v>
      </c>
      <c r="AK158" s="147"/>
      <c r="AL158" s="169">
        <f>Cálculos!BB123</f>
        <v>0</v>
      </c>
      <c r="AM158" s="145"/>
      <c r="BA158" s="146"/>
      <c r="BB158" s="74">
        <v>153</v>
      </c>
      <c r="BC158" s="177">
        <f>ABS(Cálculos!L159-Cálculos!L158)</f>
        <v>0.61827675916654312</v>
      </c>
      <c r="BD158" s="177">
        <f>ABS(Cálculos!AF159-Cálculos!AF158)</f>
        <v>0.14094495522538886</v>
      </c>
      <c r="BE158" s="177">
        <f>ABS(Cálculos!AZ159-Cálculos!AZ158)</f>
        <v>0.20864280985305717</v>
      </c>
      <c r="BF158" s="145"/>
    </row>
    <row r="159" spans="25:58">
      <c r="Y159" s="146"/>
      <c r="Z159" s="74">
        <f>(Cálculos!C160-0.44)/(MAX(Cálculos!C:C)+0.12)*100</f>
        <v>21.032159097134716</v>
      </c>
      <c r="AA159" s="147"/>
      <c r="AB159" s="169">
        <f>Cálculos!L478</f>
        <v>1.4633365210331841</v>
      </c>
      <c r="AC159" s="147"/>
      <c r="AD159" s="169">
        <f>Cálculos!AF410</f>
        <v>1.4646745063153737</v>
      </c>
      <c r="AE159" s="147"/>
      <c r="AF159" s="169">
        <f>Cálculos!AZ481</f>
        <v>1.4910301728231949</v>
      </c>
      <c r="AG159" s="147"/>
      <c r="AH159" s="169">
        <f>Cálculos!N90</f>
        <v>0</v>
      </c>
      <c r="AI159" s="147"/>
      <c r="AJ159" s="169">
        <f>Cálculos!AH142</f>
        <v>0</v>
      </c>
      <c r="AK159" s="147"/>
      <c r="AL159" s="169">
        <f>Cálculos!BB124</f>
        <v>0</v>
      </c>
      <c r="AM159" s="145"/>
      <c r="BA159" s="146"/>
      <c r="BB159" s="74">
        <v>154</v>
      </c>
      <c r="BC159" s="177">
        <f>ABS(Cálculos!L160-Cálculos!L159)</f>
        <v>0.48478645220163508</v>
      </c>
      <c r="BD159" s="177">
        <f>ABS(Cálculos!AF160-Cálculos!AF159)</f>
        <v>1.9808468000144241E-3</v>
      </c>
      <c r="BE159" s="177">
        <f>ABS(Cálculos!AZ160-Cálculos!AZ159)</f>
        <v>6.9646948556185584E-2</v>
      </c>
      <c r="BF159" s="145"/>
    </row>
    <row r="160" spans="25:58">
      <c r="Y160" s="146"/>
      <c r="Z160" s="74">
        <f>(Cálculos!C161-0.44)/(MAX(Cálculos!C:C)+0.12)*100</f>
        <v>21.169122883909495</v>
      </c>
      <c r="AA160" s="147"/>
      <c r="AB160" s="169">
        <f>Cálculos!L398</f>
        <v>1.4557390755837138</v>
      </c>
      <c r="AC160" s="147"/>
      <c r="AD160" s="169">
        <f>Cálculos!AF112</f>
        <v>1.4612576156385073</v>
      </c>
      <c r="AE160" s="147"/>
      <c r="AF160" s="169">
        <f>Cálculos!AZ416</f>
        <v>1.489952728285558</v>
      </c>
      <c r="AG160" s="147"/>
      <c r="AH160" s="169">
        <f>Cálculos!N91</f>
        <v>0</v>
      </c>
      <c r="AI160" s="147"/>
      <c r="AJ160" s="169">
        <f>Cálculos!AH143</f>
        <v>0</v>
      </c>
      <c r="AK160" s="147"/>
      <c r="AL160" s="169">
        <f>Cálculos!BB125</f>
        <v>0</v>
      </c>
      <c r="AM160" s="145"/>
      <c r="BA160" s="146"/>
      <c r="BB160" s="74">
        <v>155</v>
      </c>
      <c r="BC160" s="177">
        <f>ABS(Cálculos!L161-Cálculos!L160)</f>
        <v>2.0896029080309964E-2</v>
      </c>
      <c r="BD160" s="177">
        <f>ABS(Cálculos!AF161-Cálculos!AF160)</f>
        <v>2.1434128472923253E-2</v>
      </c>
      <c r="BE160" s="177">
        <f>ABS(Cálculos!AZ161-Cálculos!AZ160)</f>
        <v>2.0991452994244986E-2</v>
      </c>
      <c r="BF160" s="145"/>
    </row>
    <row r="161" spans="25:58">
      <c r="Y161" s="146"/>
      <c r="Z161" s="74">
        <f>(Cálculos!C162-0.44)/(MAX(Cálculos!C:C)+0.12)*100</f>
        <v>21.30608667068427</v>
      </c>
      <c r="AA161" s="147"/>
      <c r="AB161" s="169">
        <f>Cálculos!L415</f>
        <v>1.4548474501122586</v>
      </c>
      <c r="AC161" s="147"/>
      <c r="AD161" s="169">
        <f>Cálculos!AF390</f>
        <v>1.458974657842051</v>
      </c>
      <c r="AE161" s="147"/>
      <c r="AF161" s="169">
        <f>Cálculos!AZ112</f>
        <v>1.4878649173957623</v>
      </c>
      <c r="AG161" s="147"/>
      <c r="AH161" s="169">
        <f>Cálculos!N92</f>
        <v>0</v>
      </c>
      <c r="AI161" s="147"/>
      <c r="AJ161" s="169">
        <f>Cálculos!AH144</f>
        <v>0</v>
      </c>
      <c r="AK161" s="147"/>
      <c r="AL161" s="169">
        <f>Cálculos!BB126</f>
        <v>0</v>
      </c>
      <c r="AM161" s="145"/>
      <c r="BA161" s="146"/>
      <c r="BB161" s="74">
        <v>156</v>
      </c>
      <c r="BC161" s="177">
        <f>ABS(Cálculos!L162-Cálculos!L161)</f>
        <v>1.9700995548865841E-2</v>
      </c>
      <c r="BD161" s="177">
        <f>ABS(Cálculos!AF162-Cálculos!AF161)</f>
        <v>2.0221732441847662E-2</v>
      </c>
      <c r="BE161" s="177">
        <f>ABS(Cálculos!AZ162-Cálculos!AZ161)</f>
        <v>1.9816051159677217E-2</v>
      </c>
      <c r="BF161" s="145"/>
    </row>
    <row r="162" spans="25:58">
      <c r="Y162" s="146"/>
      <c r="Z162" s="74">
        <f>(Cálculos!C163-0.44)/(MAX(Cálculos!C:C)+0.12)*100</f>
        <v>21.443050457459048</v>
      </c>
      <c r="AA162" s="147"/>
      <c r="AB162" s="169">
        <f>Cálculos!L402</f>
        <v>1.4429682390224912</v>
      </c>
      <c r="AC162" s="147"/>
      <c r="AD162" s="169">
        <f>Cálculos!AF417</f>
        <v>1.4586736338510131</v>
      </c>
      <c r="AE162" s="147"/>
      <c r="AF162" s="169">
        <f>Cálculos!AZ399</f>
        <v>1.4866484014572992</v>
      </c>
      <c r="AG162" s="147"/>
      <c r="AH162" s="169">
        <f>Cálculos!N94</f>
        <v>0</v>
      </c>
      <c r="AI162" s="147"/>
      <c r="AJ162" s="169">
        <f>Cálculos!AH145</f>
        <v>0</v>
      </c>
      <c r="AK162" s="147"/>
      <c r="AL162" s="169">
        <f>Cálculos!BB127</f>
        <v>0</v>
      </c>
      <c r="AM162" s="145"/>
      <c r="BA162" s="146"/>
      <c r="BB162" s="74">
        <v>157</v>
      </c>
      <c r="BC162" s="177">
        <f>ABS(Cálculos!L163-Cálculos!L162)</f>
        <v>1.9823306035650412E-2</v>
      </c>
      <c r="BD162" s="177">
        <f>ABS(Cálculos!AF163-Cálculos!AF162)</f>
        <v>2.0343309736171156E-2</v>
      </c>
      <c r="BE162" s="177">
        <f>ABS(Cálculos!AZ163-Cálculos!AZ162)</f>
        <v>1.9931280416272124E-2</v>
      </c>
      <c r="BF162" s="145"/>
    </row>
    <row r="163" spans="25:58">
      <c r="Y163" s="146"/>
      <c r="Z163" s="74">
        <f>(Cálculos!C164-0.44)/(MAX(Cálculos!C:C)+0.12)*100</f>
        <v>21.580014244233826</v>
      </c>
      <c r="AA163" s="147"/>
      <c r="AB163" s="169">
        <f>Cálculos!L479</f>
        <v>1.44243076582465</v>
      </c>
      <c r="AC163" s="147"/>
      <c r="AD163" s="169">
        <f>Cálculos!AF400</f>
        <v>1.4585073092043608</v>
      </c>
      <c r="AE163" s="147"/>
      <c r="AF163" s="169">
        <f>Cálculos!AZ404</f>
        <v>1.4845852760518761</v>
      </c>
      <c r="AG163" s="147"/>
      <c r="AH163" s="169">
        <f>Cálculos!N95</f>
        <v>0</v>
      </c>
      <c r="AI163" s="147"/>
      <c r="AJ163" s="169">
        <f>Cálculos!AH146</f>
        <v>0</v>
      </c>
      <c r="AK163" s="147"/>
      <c r="AL163" s="169">
        <f>Cálculos!BB128</f>
        <v>0</v>
      </c>
      <c r="AM163" s="145"/>
      <c r="BA163" s="146"/>
      <c r="BB163" s="74">
        <v>158</v>
      </c>
      <c r="BC163" s="177">
        <f>ABS(Cálculos!L164-Cálculos!L163)</f>
        <v>1.9225257355729108E-2</v>
      </c>
      <c r="BD163" s="177">
        <f>ABS(Cálculos!AF164-Cálculos!AF163)</f>
        <v>1.9735467329500378E-2</v>
      </c>
      <c r="BE163" s="177">
        <f>ABS(Cálculos!AZ164-Cálculos!AZ163)</f>
        <v>1.9341154795585402E-2</v>
      </c>
      <c r="BF163" s="145"/>
    </row>
    <row r="164" spans="25:58">
      <c r="Y164" s="146"/>
      <c r="Z164" s="74">
        <f>(Cálculos!C165-0.44)/(MAX(Cálculos!C:C)+0.12)*100</f>
        <v>21.716978031008601</v>
      </c>
      <c r="AA164" s="147"/>
      <c r="AB164" s="169">
        <f>Cálculos!L401</f>
        <v>1.44133571705508</v>
      </c>
      <c r="AC164" s="147"/>
      <c r="AD164" s="169">
        <f>Cálculos!AF481</f>
        <v>1.4574535439829306</v>
      </c>
      <c r="AE164" s="147"/>
      <c r="AF164" s="169">
        <f>Cálculos!AZ391</f>
        <v>1.4835676058460741</v>
      </c>
      <c r="AG164" s="147"/>
      <c r="AH164" s="169">
        <f>Cálculos!N96</f>
        <v>0</v>
      </c>
      <c r="AI164" s="147"/>
      <c r="AJ164" s="169">
        <f>Cálculos!AH147</f>
        <v>0</v>
      </c>
      <c r="AK164" s="147"/>
      <c r="AL164" s="169">
        <f>Cálculos!BB129</f>
        <v>0</v>
      </c>
      <c r="AM164" s="145"/>
      <c r="BA164" s="146"/>
      <c r="BB164" s="74">
        <v>159</v>
      </c>
      <c r="BC164" s="177">
        <f>ABS(Cálculos!L165-Cálculos!L164)</f>
        <v>1.9111707992529814E-2</v>
      </c>
      <c r="BD164" s="177">
        <f>ABS(Cálculos!AF165-Cálculos!AF164)</f>
        <v>1.9618253309445777E-2</v>
      </c>
      <c r="BE164" s="177">
        <f>ABS(Cálculos!AZ165-Cálculos!AZ164)</f>
        <v>1.9225518870305769E-2</v>
      </c>
      <c r="BF164" s="145"/>
    </row>
    <row r="165" spans="25:58">
      <c r="Y165" s="146"/>
      <c r="Z165" s="74">
        <f>(Cálculos!C166-0.44)/(MAX(Cálculos!C:C)+0.12)*100</f>
        <v>21.85394181778338</v>
      </c>
      <c r="AA165" s="147"/>
      <c r="AB165" s="169">
        <f>Cálculos!L111</f>
        <v>1.43667647708389</v>
      </c>
      <c r="AC165" s="147"/>
      <c r="AD165" s="169">
        <f>Cálculos!AF393</f>
        <v>1.4552213027338301</v>
      </c>
      <c r="AE165" s="147"/>
      <c r="AF165" s="169">
        <f>Cálculos!AZ410</f>
        <v>1.4811671229457342</v>
      </c>
      <c r="AG165" s="147"/>
      <c r="AH165" s="169">
        <f>Cálculos!N97</f>
        <v>0</v>
      </c>
      <c r="AI165" s="147"/>
      <c r="AJ165" s="169">
        <f>Cálculos!AH148</f>
        <v>0</v>
      </c>
      <c r="AK165" s="147"/>
      <c r="AL165" s="169">
        <f>Cálculos!BB130</f>
        <v>0</v>
      </c>
      <c r="AM165" s="145"/>
      <c r="BA165" s="146"/>
      <c r="BB165" s="74">
        <v>160</v>
      </c>
      <c r="BC165" s="177">
        <f>ABS(Cálculos!L166-Cálculos!L165)</f>
        <v>5.2182862871872349E-3</v>
      </c>
      <c r="BD165" s="177">
        <f>ABS(Cálculos!AF166-Cálculos!AF165)</f>
        <v>4.7256224658851487E-3</v>
      </c>
      <c r="BE165" s="177">
        <f>ABS(Cálculos!AZ166-Cálculos!AZ165)</f>
        <v>5.0890484205954323E-3</v>
      </c>
      <c r="BF165" s="145"/>
    </row>
    <row r="166" spans="25:58">
      <c r="Y166" s="146"/>
      <c r="Z166" s="74">
        <f>(Cálculos!C167-0.44)/(MAX(Cálculos!C:C)+0.12)*100</f>
        <v>21.990905604558154</v>
      </c>
      <c r="AA166" s="147"/>
      <c r="AB166" s="169">
        <f>Cálculos!L56</f>
        <v>1.4270706146960745</v>
      </c>
      <c r="AC166" s="147"/>
      <c r="AD166" s="169">
        <f>Cálculos!AF411</f>
        <v>1.4538277486179887</v>
      </c>
      <c r="AE166" s="147"/>
      <c r="AF166" s="169">
        <f>Cálculos!AZ417</f>
        <v>1.4752043686457865</v>
      </c>
      <c r="AG166" s="147"/>
      <c r="AH166" s="169">
        <f>Cálculos!N98</f>
        <v>0</v>
      </c>
      <c r="AI166" s="147"/>
      <c r="AJ166" s="169">
        <f>Cálculos!AH149</f>
        <v>0</v>
      </c>
      <c r="AK166" s="147"/>
      <c r="AL166" s="169">
        <f>Cálculos!BB131</f>
        <v>0</v>
      </c>
      <c r="AM166" s="145"/>
      <c r="BA166" s="146"/>
      <c r="BB166" s="74">
        <v>161</v>
      </c>
      <c r="BC166" s="177">
        <f>ABS(Cálculos!L167-Cálculos!L166)</f>
        <v>1.2699571296681533E-4</v>
      </c>
      <c r="BD166" s="177">
        <f>ABS(Cálculos!AF167-Cálculos!AF166)</f>
        <v>6.113676069342544E-4</v>
      </c>
      <c r="BE166" s="177">
        <f>ABS(Cálculos!AZ167-Cálculos!AZ166)</f>
        <v>2.624538911959462E-4</v>
      </c>
      <c r="BF166" s="145"/>
    </row>
    <row r="167" spans="25:58">
      <c r="Y167" s="146"/>
      <c r="Z167" s="74">
        <f>(Cálculos!C168-0.44)/(MAX(Cálculos!C:C)+0.12)*100</f>
        <v>22.127869391332933</v>
      </c>
      <c r="AA167" s="147"/>
      <c r="AB167" s="169">
        <f>Cálculos!L403</f>
        <v>1.423952100494851</v>
      </c>
      <c r="AC167" s="147"/>
      <c r="AD167" s="169">
        <f>Cálculos!AF488</f>
        <v>1.4361462311832349</v>
      </c>
      <c r="AE167" s="147"/>
      <c r="AF167" s="169">
        <f>Cálculos!AZ400</f>
        <v>1.4732157509026174</v>
      </c>
      <c r="AG167" s="147"/>
      <c r="AH167" s="169">
        <f>Cálculos!N99</f>
        <v>0</v>
      </c>
      <c r="AI167" s="147"/>
      <c r="AJ167" s="169">
        <f>Cálculos!AH150</f>
        <v>0</v>
      </c>
      <c r="AK167" s="147"/>
      <c r="AL167" s="169">
        <f>Cálculos!BB132</f>
        <v>0</v>
      </c>
      <c r="AM167" s="145"/>
      <c r="BA167" s="146"/>
      <c r="BB167" s="74">
        <v>162</v>
      </c>
      <c r="BC167" s="177">
        <f>ABS(Cálculos!L168-Cálculos!L167)</f>
        <v>1.4374638773749893E-2</v>
      </c>
      <c r="BD167" s="177">
        <f>ABS(Cálculos!AF168-Cálculos!AF167)</f>
        <v>1.4859844333601768E-2</v>
      </c>
      <c r="BE167" s="177">
        <f>ABS(Cálculos!AZ168-Cálculos!AZ167)</f>
        <v>1.450007556998123E-2</v>
      </c>
      <c r="BF167" s="145"/>
    </row>
    <row r="168" spans="25:58">
      <c r="Y168" s="146"/>
      <c r="Z168" s="74">
        <f>(Cálculos!C169-0.44)/(MAX(Cálculos!C:C)+0.12)*100</f>
        <v>22.264833178107711</v>
      </c>
      <c r="AA168" s="147"/>
      <c r="AB168" s="169">
        <f>Cálculos!L391</f>
        <v>1.4200295300767181</v>
      </c>
      <c r="AC168" s="147"/>
      <c r="AD168" s="169">
        <f>Cálculos!AF54</f>
        <v>1.4357722186972099</v>
      </c>
      <c r="AE168" s="147"/>
      <c r="AF168" s="169">
        <f>Cálculos!AZ56</f>
        <v>1.4731018379225826</v>
      </c>
      <c r="AG168" s="147"/>
      <c r="AH168" s="169">
        <f>Cálculos!N100</f>
        <v>0</v>
      </c>
      <c r="AI168" s="147"/>
      <c r="AJ168" s="169">
        <f>Cálculos!AH151</f>
        <v>0</v>
      </c>
      <c r="AK168" s="147"/>
      <c r="AL168" s="169">
        <f>Cálculos!BB133</f>
        <v>0</v>
      </c>
      <c r="AM168" s="145"/>
      <c r="BA168" s="146"/>
      <c r="BB168" s="74">
        <v>163</v>
      </c>
      <c r="BC168" s="177">
        <f>ABS(Cálculos!L169-Cálculos!L168)</f>
        <v>1.8841522647570219E-2</v>
      </c>
      <c r="BD168" s="177">
        <f>ABS(Cálculos!AF169-Cálculos!AF168)</f>
        <v>1.9328202422338014E-2</v>
      </c>
      <c r="BE168" s="177">
        <f>ABS(Cálculos!AZ169-Cálculos!AZ168)</f>
        <v>1.8956553666760856E-2</v>
      </c>
      <c r="BF168" s="145"/>
    </row>
    <row r="169" spans="25:58">
      <c r="Y169" s="146"/>
      <c r="Z169" s="74">
        <f>(Cálculos!C170-0.44)/(MAX(Cálculos!C:C)+0.12)*100</f>
        <v>22.401796964882486</v>
      </c>
      <c r="AA169" s="147"/>
      <c r="AB169" s="169">
        <f>Cálculos!L480</f>
        <v>1.4188717193981359</v>
      </c>
      <c r="AC169" s="147"/>
      <c r="AD169" s="169">
        <f>Cálculos!AF406</f>
        <v>1.4353794393239969</v>
      </c>
      <c r="AE169" s="147"/>
      <c r="AF169" s="169">
        <f>Cálculos!AZ411</f>
        <v>1.4708699178283546</v>
      </c>
      <c r="AG169" s="147"/>
      <c r="AH169" s="169">
        <f>Cálculos!N101</f>
        <v>0</v>
      </c>
      <c r="AI169" s="147"/>
      <c r="AJ169" s="169">
        <f>Cálculos!AH152</f>
        <v>0</v>
      </c>
      <c r="AK169" s="147"/>
      <c r="AL169" s="169">
        <f>Cálculos!BB134</f>
        <v>0</v>
      </c>
      <c r="AM169" s="145"/>
      <c r="BA169" s="146"/>
      <c r="BB169" s="74">
        <v>164</v>
      </c>
      <c r="BC169" s="177">
        <f>ABS(Cálculos!L170-Cálculos!L169)</f>
        <v>1.7900997682373854E-2</v>
      </c>
      <c r="BD169" s="177">
        <f>ABS(Cálculos!AF170-Cálculos!AF169)</f>
        <v>1.8373794806824328E-2</v>
      </c>
      <c r="BE169" s="177">
        <f>ABS(Cálculos!AZ170-Cálculos!AZ169)</f>
        <v>1.8031716368033468E-2</v>
      </c>
      <c r="BF169" s="145"/>
    </row>
    <row r="170" spans="25:58">
      <c r="Y170" s="146"/>
      <c r="Z170" s="74">
        <f>(Cálculos!C171-0.44)/(MAX(Cálculos!C:C)+0.12)*100</f>
        <v>22.538760751657261</v>
      </c>
      <c r="AA170" s="147"/>
      <c r="AB170" s="169">
        <f>Cálculos!L660</f>
        <v>1.418213605035417</v>
      </c>
      <c r="AC170" s="147"/>
      <c r="AD170" s="169">
        <f>Cálculos!AF384</f>
        <v>1.4316494121733969</v>
      </c>
      <c r="AE170" s="147"/>
      <c r="AF170" s="169">
        <f>Cálculos!AZ390</f>
        <v>1.469932955585068</v>
      </c>
      <c r="AG170" s="147"/>
      <c r="AH170" s="169">
        <f>Cálculos!N102</f>
        <v>0</v>
      </c>
      <c r="AI170" s="147"/>
      <c r="AJ170" s="169">
        <f>Cálculos!AH153</f>
        <v>0</v>
      </c>
      <c r="AK170" s="147"/>
      <c r="AL170" s="169">
        <f>Cálculos!BB135</f>
        <v>0</v>
      </c>
      <c r="AM170" s="145"/>
      <c r="BA170" s="146"/>
      <c r="BB170" s="74">
        <v>165</v>
      </c>
      <c r="BC170" s="177">
        <f>ABS(Cálculos!L171-Cálculos!L170)</f>
        <v>1.8023894801867502E-2</v>
      </c>
      <c r="BD170" s="177">
        <f>ABS(Cálculos!AF171-Cálculos!AF170)</f>
        <v>1.8496234171932247E-2</v>
      </c>
      <c r="BE170" s="177">
        <f>ABS(Cálculos!AZ171-Cálculos!AZ170)</f>
        <v>1.8147399779068873E-2</v>
      </c>
      <c r="BF170" s="145"/>
    </row>
    <row r="171" spans="25:58">
      <c r="Y171" s="146"/>
      <c r="Z171" s="74">
        <f>(Cálculos!C172-0.44)/(MAX(Cálculos!C:C)+0.12)*100</f>
        <v>22.675724538432039</v>
      </c>
      <c r="AA171" s="147"/>
      <c r="AB171" s="169">
        <f>Cálculos!L399</f>
        <v>1.4174430904994009</v>
      </c>
      <c r="AC171" s="147"/>
      <c r="AD171" s="169">
        <f>Cálculos!AF113</f>
        <v>1.4306306788835919</v>
      </c>
      <c r="AE171" s="147"/>
      <c r="AF171" s="169">
        <f>Cálculos!AZ488</f>
        <v>1.4689716315250625</v>
      </c>
      <c r="AG171" s="147"/>
      <c r="AH171" s="169">
        <f>Cálculos!N103</f>
        <v>0</v>
      </c>
      <c r="AI171" s="147"/>
      <c r="AJ171" s="169">
        <f>Cálculos!AH154</f>
        <v>0</v>
      </c>
      <c r="AK171" s="147"/>
      <c r="AL171" s="169">
        <f>Cálculos!BB136</f>
        <v>0</v>
      </c>
      <c r="AM171" s="145"/>
      <c r="BA171" s="146"/>
      <c r="BB171" s="74">
        <v>166</v>
      </c>
      <c r="BC171" s="177">
        <f>ABS(Cálculos!L172-Cálculos!L171)</f>
        <v>1.7314025452790927E-2</v>
      </c>
      <c r="BD171" s="177">
        <f>ABS(Cálculos!AF172-Cálculos!AF171)</f>
        <v>1.7775426258302751E-2</v>
      </c>
      <c r="BE171" s="177">
        <f>ABS(Cálculos!AZ172-Cálculos!AZ171)</f>
        <v>1.7448686611252429E-2</v>
      </c>
      <c r="BF171" s="145"/>
    </row>
    <row r="172" spans="25:58">
      <c r="Y172" s="146"/>
      <c r="Z172" s="74">
        <f>(Cálculos!C173-0.44)/(MAX(Cálculos!C:C)+0.12)*100</f>
        <v>22.812688325206814</v>
      </c>
      <c r="AA172" s="147"/>
      <c r="AB172" s="169">
        <f>Cálculos!L416</f>
        <v>1.4164084347161499</v>
      </c>
      <c r="AC172" s="147"/>
      <c r="AD172" s="169">
        <f>Cálculos!AF405</f>
        <v>1.4281324551022263</v>
      </c>
      <c r="AE172" s="147"/>
      <c r="AF172" s="169">
        <f>Cálculos!AZ393</f>
        <v>1.4674159506504503</v>
      </c>
      <c r="AG172" s="147"/>
      <c r="AH172" s="169">
        <f>Cálculos!N104</f>
        <v>0</v>
      </c>
      <c r="AI172" s="147"/>
      <c r="AJ172" s="169">
        <f>Cálculos!AH155</f>
        <v>0</v>
      </c>
      <c r="AK172" s="147"/>
      <c r="AL172" s="169">
        <f>Cálculos!BB137</f>
        <v>0</v>
      </c>
      <c r="AM172" s="145"/>
      <c r="BA172" s="146"/>
      <c r="BB172" s="74">
        <v>167</v>
      </c>
      <c r="BC172" s="177">
        <f>ABS(Cálculos!L173-Cálculos!L172)</f>
        <v>1.759625487064298E-2</v>
      </c>
      <c r="BD172" s="177">
        <f>ABS(Cálculos!AF173-Cálculos!AF172)</f>
        <v>1.8059242459691927E-2</v>
      </c>
      <c r="BE172" s="177">
        <f>ABS(Cálculos!AZ173-Cálculos!AZ172)</f>
        <v>1.7720268545535878E-2</v>
      </c>
      <c r="BF172" s="145"/>
    </row>
    <row r="173" spans="25:58">
      <c r="Y173" s="146"/>
      <c r="Z173" s="74">
        <f>(Cálculos!C174-0.44)/(MAX(Cálculos!C:C)+0.12)*100</f>
        <v>22.949652111981592</v>
      </c>
      <c r="AA173" s="147"/>
      <c r="AB173" s="169">
        <f>Cálculos!L404</f>
        <v>1.4156588762496263</v>
      </c>
      <c r="AC173" s="147"/>
      <c r="AD173" s="169">
        <f>Cálculos!AF482</f>
        <v>1.4276029066322591</v>
      </c>
      <c r="AE173" s="147"/>
      <c r="AF173" s="169">
        <f>Cálculos!AZ482</f>
        <v>1.4614140910773354</v>
      </c>
      <c r="AG173" s="147"/>
      <c r="AH173" s="169">
        <f>Cálculos!N105</f>
        <v>0</v>
      </c>
      <c r="AI173" s="147"/>
      <c r="AJ173" s="169">
        <f>Cálculos!AH156</f>
        <v>0</v>
      </c>
      <c r="AK173" s="147"/>
      <c r="AL173" s="169">
        <f>Cálculos!BB138</f>
        <v>0</v>
      </c>
      <c r="AM173" s="145"/>
      <c r="BA173" s="146"/>
      <c r="BB173" s="74">
        <v>168</v>
      </c>
      <c r="BC173" s="177">
        <f>ABS(Cálculos!L174-Cálculos!L173)</f>
        <v>1.0850113391943528E-2</v>
      </c>
      <c r="BD173" s="177">
        <f>ABS(Cálculos!AF174-Cálculos!AF173)</f>
        <v>1.3788219768581245E-2</v>
      </c>
      <c r="BE173" s="177">
        <f>ABS(Cálculos!AZ174-Cálculos!AZ173)</f>
        <v>1.7190856577530833E-2</v>
      </c>
      <c r="BF173" s="145"/>
    </row>
    <row r="174" spans="25:58">
      <c r="Y174" s="146"/>
      <c r="Z174" s="74">
        <f>(Cálculos!C175-0.44)/(MAX(Cálculos!C:C)+0.12)*100</f>
        <v>23.086615898756367</v>
      </c>
      <c r="AA174" s="147"/>
      <c r="AB174" s="169">
        <f>Cálculos!L690</f>
        <v>1.4109567813794213</v>
      </c>
      <c r="AC174" s="147"/>
      <c r="AD174" s="169">
        <f>Cálculos!AF378</f>
        <v>1.4168468699411063</v>
      </c>
      <c r="AE174" s="147"/>
      <c r="AF174" s="169">
        <f>Cálculos!AZ113</f>
        <v>1.457536062522204</v>
      </c>
      <c r="AG174" s="147"/>
      <c r="AH174" s="169">
        <f>Cálculos!N106</f>
        <v>0</v>
      </c>
      <c r="AI174" s="147"/>
      <c r="AJ174" s="169">
        <f>Cálculos!AH157</f>
        <v>0</v>
      </c>
      <c r="AK174" s="147"/>
      <c r="AL174" s="169">
        <f>Cálculos!BB139</f>
        <v>0</v>
      </c>
      <c r="AM174" s="145"/>
      <c r="BA174" s="146"/>
      <c r="BB174" s="74">
        <v>169</v>
      </c>
      <c r="BC174" s="177">
        <f>ABS(Cálculos!L175-Cálculos!L174)</f>
        <v>5.6821852432613618E-3</v>
      </c>
      <c r="BD174" s="177">
        <f>ABS(Cálculos!AF175-Cálculos!AF174)</f>
        <v>6.4340424018692888E-3</v>
      </c>
      <c r="BE174" s="177">
        <f>ABS(Cálculos!AZ175-Cálculos!AZ174)</f>
        <v>8.2332843938376366E-3</v>
      </c>
      <c r="BF174" s="145"/>
    </row>
    <row r="175" spans="25:58">
      <c r="Y175" s="146"/>
      <c r="Z175" s="74">
        <f>(Cálculos!C176-0.44)/(MAX(Cálculos!C:C)+0.12)*100</f>
        <v>23.223579685531146</v>
      </c>
      <c r="AA175" s="147"/>
      <c r="AB175" s="169">
        <f>Cálculos!L524</f>
        <v>1.4107284346327593</v>
      </c>
      <c r="AC175" s="147"/>
      <c r="AD175" s="169">
        <f>Cálculos!AF388</f>
        <v>1.4133481428140646</v>
      </c>
      <c r="AE175" s="147"/>
      <c r="AF175" s="169">
        <f>Cálculos!AZ406</f>
        <v>1.4535186018897164</v>
      </c>
      <c r="AG175" s="147"/>
      <c r="AH175" s="169">
        <f>Cálculos!N107</f>
        <v>0</v>
      </c>
      <c r="AI175" s="147"/>
      <c r="AJ175" s="169">
        <f>Cálculos!AH158</f>
        <v>0</v>
      </c>
      <c r="AK175" s="147"/>
      <c r="AL175" s="169">
        <f>Cálculos!BB140</f>
        <v>0</v>
      </c>
      <c r="AM175" s="145"/>
      <c r="BA175" s="146"/>
      <c r="BB175" s="74">
        <v>170</v>
      </c>
      <c r="BC175" s="177">
        <f>ABS(Cálculos!L176-Cálculos!L175)</f>
        <v>4.6944559082054971E-3</v>
      </c>
      <c r="BD175" s="177">
        <f>ABS(Cálculos!AF176-Cálculos!AF175)</f>
        <v>4.9191454276704683E-3</v>
      </c>
      <c r="BE175" s="177">
        <f>ABS(Cálculos!AZ176-Cálculos!AZ175)</f>
        <v>5.4128853321313564E-3</v>
      </c>
      <c r="BF175" s="145"/>
    </row>
    <row r="176" spans="25:58">
      <c r="Y176" s="146"/>
      <c r="Z176" s="74">
        <f>(Cálculos!C177-0.44)/(MAX(Cálculos!C:C)+0.12)*100</f>
        <v>23.360543472305924</v>
      </c>
      <c r="AA176" s="147"/>
      <c r="AB176" s="169">
        <f>Cálculos!L410</f>
        <v>1.4060260564599389</v>
      </c>
      <c r="AC176" s="147"/>
      <c r="AD176" s="169">
        <f>Cálculos!AF389</f>
        <v>1.4102160673187298</v>
      </c>
      <c r="AE176" s="147"/>
      <c r="AF176" s="169">
        <f>Cálculos!AZ405</f>
        <v>1.4457220463106037</v>
      </c>
      <c r="AG176" s="147"/>
      <c r="AH176" s="169">
        <f>Cálculos!N108</f>
        <v>0</v>
      </c>
      <c r="AI176" s="147"/>
      <c r="AJ176" s="169">
        <f>Cálculos!AH159</f>
        <v>0</v>
      </c>
      <c r="AK176" s="147"/>
      <c r="AL176" s="169">
        <f>Cálculos!BB141</f>
        <v>0</v>
      </c>
      <c r="AM176" s="145"/>
      <c r="BA176" s="146"/>
      <c r="BB176" s="74">
        <v>171</v>
      </c>
      <c r="BC176" s="177">
        <f>ABS(Cálculos!L177-Cálculos!L176)</f>
        <v>4.4853910088226145E-3</v>
      </c>
      <c r="BD176" s="177">
        <f>ABS(Cálculos!AF177-Cálculos!AF176)</f>
        <v>4.6943812500370719E-3</v>
      </c>
      <c r="BE176" s="177">
        <f>ABS(Cálculos!AZ177-Cálculos!AZ176)</f>
        <v>4.8414029521706148E-3</v>
      </c>
      <c r="BF176" s="145"/>
    </row>
    <row r="177" spans="25:58">
      <c r="Y177" s="146"/>
      <c r="Z177" s="74">
        <f>(Cálculos!C178-0.44)/(MAX(Cálculos!C:C)+0.12)*100</f>
        <v>23.497507259080699</v>
      </c>
      <c r="AA177" s="147"/>
      <c r="AB177" s="169">
        <f>Cálculos!L112</f>
        <v>1.4060218052803304</v>
      </c>
      <c r="AC177" s="147"/>
      <c r="AD177" s="169">
        <f>Cálculos!AF114</f>
        <v>1.409735123329559</v>
      </c>
      <c r="AE177" s="147"/>
      <c r="AF177" s="169">
        <f>Cálculos!AZ384</f>
        <v>1.441273643047718</v>
      </c>
      <c r="AG177" s="147"/>
      <c r="AH177" s="169">
        <f>Cálculos!N109</f>
        <v>0</v>
      </c>
      <c r="AI177" s="147"/>
      <c r="AJ177" s="169">
        <f>Cálculos!AH160</f>
        <v>0</v>
      </c>
      <c r="AK177" s="147"/>
      <c r="AL177" s="169">
        <f>Cálculos!BB142</f>
        <v>0</v>
      </c>
      <c r="AM177" s="145"/>
      <c r="BA177" s="146"/>
      <c r="BB177" s="74">
        <v>172</v>
      </c>
      <c r="BC177" s="177">
        <f>ABS(Cálculos!L178-Cálculos!L177)</f>
        <v>4.4215123917015209E-3</v>
      </c>
      <c r="BD177" s="177">
        <f>ABS(Cálculos!AF178-Cálculos!AF177)</f>
        <v>4.6619547901320946E-3</v>
      </c>
      <c r="BE177" s="177">
        <f>ABS(Cálculos!AZ178-Cálculos!AZ177)</f>
        <v>4.7092142461158115E-3</v>
      </c>
      <c r="BF177" s="145"/>
    </row>
    <row r="178" spans="25:58">
      <c r="Y178" s="146"/>
      <c r="Z178" s="74">
        <f>(Cálculos!C179-0.44)/(MAX(Cálculos!C:C)+0.12)*100</f>
        <v>23.634471045855477</v>
      </c>
      <c r="AA178" s="147"/>
      <c r="AB178" s="169">
        <f>Cálculos!L400</f>
        <v>1.4040852500526793</v>
      </c>
      <c r="AC178" s="147"/>
      <c r="AD178" s="169">
        <f>Cálculos!AF489</f>
        <v>1.4069845141240045</v>
      </c>
      <c r="AE178" s="147"/>
      <c r="AF178" s="169">
        <f>Cálculos!AZ54</f>
        <v>1.4409913443792721</v>
      </c>
      <c r="AG178" s="147"/>
      <c r="AH178" s="169">
        <f>Cálculos!N110</f>
        <v>0</v>
      </c>
      <c r="AI178" s="147"/>
      <c r="AJ178" s="169">
        <f>Cálculos!AH161</f>
        <v>0</v>
      </c>
      <c r="AK178" s="147"/>
      <c r="AL178" s="169">
        <f>Cálculos!BB143</f>
        <v>0</v>
      </c>
      <c r="AM178" s="145"/>
      <c r="BA178" s="146"/>
      <c r="BB178" s="74">
        <v>173</v>
      </c>
      <c r="BC178" s="177">
        <f>ABS(Cálculos!L179-Cálculos!L178)</f>
        <v>4.384844508653285E-3</v>
      </c>
      <c r="BD178" s="177">
        <f>ABS(Cálculos!AF179-Cálculos!AF178)</f>
        <v>4.6297523161469289E-3</v>
      </c>
      <c r="BE178" s="177">
        <f>ABS(Cálculos!AZ179-Cálculos!AZ178)</f>
        <v>4.6766853272227626E-3</v>
      </c>
      <c r="BF178" s="145"/>
    </row>
    <row r="179" spans="25:58">
      <c r="Y179" s="146"/>
      <c r="Z179" s="74">
        <f>(Cálculos!C180-0.44)/(MAX(Cálculos!C:C)+0.12)*100</f>
        <v>23.771434832630252</v>
      </c>
      <c r="AA179" s="147"/>
      <c r="AB179" s="169">
        <f>Cálculos!L393</f>
        <v>1.4026196414015664</v>
      </c>
      <c r="AC179" s="147"/>
      <c r="AD179" s="169">
        <f>Cálculos!AF483</f>
        <v>1.4067149151150928</v>
      </c>
      <c r="AE179" s="147"/>
      <c r="AF179" s="169">
        <f>Cálculos!AZ483</f>
        <v>1.4407465632325251</v>
      </c>
      <c r="AG179" s="147"/>
      <c r="AH179" s="169">
        <f>Cálculos!N111</f>
        <v>0</v>
      </c>
      <c r="AI179" s="147"/>
      <c r="AJ179" s="169">
        <f>Cálculos!AH162</f>
        <v>0</v>
      </c>
      <c r="AK179" s="147"/>
      <c r="AL179" s="169">
        <f>Cálculos!BB144</f>
        <v>0</v>
      </c>
      <c r="AM179" s="145"/>
      <c r="BA179" s="146"/>
      <c r="BB179" s="74">
        <v>174</v>
      </c>
      <c r="BC179" s="177">
        <f>ABS(Cálculos!L180-Cálculos!L179)</f>
        <v>4.35341526411126E-3</v>
      </c>
      <c r="BD179" s="177">
        <f>ABS(Cálculos!AF180-Cálculos!AF179)</f>
        <v>4.5977722808977495E-3</v>
      </c>
      <c r="BE179" s="177">
        <f>ABS(Cálculos!AZ180-Cálculos!AZ179)</f>
        <v>4.6443811019853953E-3</v>
      </c>
      <c r="BF179" s="145"/>
    </row>
    <row r="180" spans="25:58">
      <c r="Y180" s="146"/>
      <c r="Z180" s="74">
        <f>(Cálculos!C181-0.44)/(MAX(Cálculos!C:C)+0.12)*100</f>
        <v>23.90839861940503</v>
      </c>
      <c r="AA180" s="147"/>
      <c r="AB180" s="169">
        <f>Cálculos!L417</f>
        <v>1.4017359104920846</v>
      </c>
      <c r="AC180" s="147"/>
      <c r="AD180" s="169">
        <f>Cálculos!AF385</f>
        <v>1.3985508708809622</v>
      </c>
      <c r="AE180" s="147"/>
      <c r="AF180" s="169">
        <f>Cálculos!AZ489</f>
        <v>1.440029401205591</v>
      </c>
      <c r="AG180" s="147"/>
      <c r="AH180" s="169">
        <f>Cálculos!N112</f>
        <v>0</v>
      </c>
      <c r="AI180" s="147"/>
      <c r="AJ180" s="169">
        <f>Cálculos!AH163</f>
        <v>0</v>
      </c>
      <c r="AK180" s="147"/>
      <c r="AL180" s="169">
        <f>Cálculos!BB145</f>
        <v>0</v>
      </c>
      <c r="AM180" s="145"/>
      <c r="BA180" s="146"/>
      <c r="BB180" s="74">
        <v>175</v>
      </c>
      <c r="BC180" s="177">
        <f>ABS(Cálculos!L181-Cálculos!L180)</f>
        <v>4.3231315533518444E-3</v>
      </c>
      <c r="BD180" s="177">
        <f>ABS(Cálculos!AF181-Cálculos!AF180)</f>
        <v>4.5660131478880706E-3</v>
      </c>
      <c r="BE180" s="177">
        <f>ABS(Cálculos!AZ181-Cálculos!AZ180)</f>
        <v>4.6123000183313501E-3</v>
      </c>
      <c r="BF180" s="145"/>
    </row>
    <row r="181" spans="25:58">
      <c r="Y181" s="146"/>
      <c r="Z181" s="74">
        <f>(Cálculos!C182-0.44)/(MAX(Cálculos!C:C)+0.12)*100</f>
        <v>24.045362406179809</v>
      </c>
      <c r="AA181" s="147"/>
      <c r="AB181" s="169">
        <f>Cálculos!L54</f>
        <v>1.3978987500773006</v>
      </c>
      <c r="AC181" s="147"/>
      <c r="AD181" s="169">
        <f>Cálculos!AF407</f>
        <v>1.3961591933210613</v>
      </c>
      <c r="AE181" s="147"/>
      <c r="AF181" s="169">
        <f>Cálculos!AZ114</f>
        <v>1.4369427831370294</v>
      </c>
      <c r="AG181" s="147"/>
      <c r="AH181" s="169">
        <f>Cálculos!N113</f>
        <v>0</v>
      </c>
      <c r="AI181" s="147"/>
      <c r="AJ181" s="169">
        <f>Cálculos!AH164</f>
        <v>0</v>
      </c>
      <c r="AK181" s="147"/>
      <c r="AL181" s="169">
        <f>Cálculos!BB146</f>
        <v>0</v>
      </c>
      <c r="AM181" s="145"/>
      <c r="BA181" s="146"/>
      <c r="BB181" s="74">
        <v>176</v>
      </c>
      <c r="BC181" s="177">
        <f>ABS(Cálculos!L182-Cálculos!L181)</f>
        <v>4.2932299326347012E-3</v>
      </c>
      <c r="BD181" s="177">
        <f>ABS(Cálculos!AF182-Cálculos!AF181)</f>
        <v>4.5344733912344726E-3</v>
      </c>
      <c r="BE181" s="177">
        <f>ABS(Cálculos!AZ182-Cálculos!AZ181)</f>
        <v>4.5804405349089139E-3</v>
      </c>
      <c r="BF181" s="145"/>
    </row>
    <row r="182" spans="25:58">
      <c r="Y182" s="146"/>
      <c r="Z182" s="74">
        <f>(Cálculos!C183-0.44)/(MAX(Cálculos!C:C)+0.12)*100</f>
        <v>24.182326192954584</v>
      </c>
      <c r="AA182" s="147"/>
      <c r="AB182" s="169">
        <f>Cálculos!L411</f>
        <v>1.395905565124683</v>
      </c>
      <c r="AC182" s="147"/>
      <c r="AD182" s="169">
        <f>Cálculos!AF48</f>
        <v>1.3927036627323552</v>
      </c>
      <c r="AE182" s="147"/>
      <c r="AF182" s="169">
        <f>Cálculos!AZ378</f>
        <v>1.4265319360687845</v>
      </c>
      <c r="AG182" s="147"/>
      <c r="AH182" s="169">
        <f>Cálculos!N114</f>
        <v>0</v>
      </c>
      <c r="AI182" s="147"/>
      <c r="AJ182" s="169">
        <f>Cálculos!AH165</f>
        <v>0</v>
      </c>
      <c r="AK182" s="147"/>
      <c r="AL182" s="169">
        <f>Cálculos!BB147</f>
        <v>0</v>
      </c>
      <c r="AM182" s="145"/>
      <c r="BA182" s="146"/>
      <c r="BB182" s="74">
        <v>177</v>
      </c>
      <c r="BC182" s="177">
        <f>ABS(Cálculos!L183-Cálculos!L182)</f>
        <v>4.2635670580969398E-3</v>
      </c>
      <c r="BD182" s="177">
        <f>ABS(Cálculos!AF183-Cálculos!AF182)</f>
        <v>4.5031514955938823E-3</v>
      </c>
      <c r="BE182" s="177">
        <f>ABS(Cálculos!AZ183-Cálculos!AZ182)</f>
        <v>4.5488011210136348E-3</v>
      </c>
      <c r="BF182" s="145"/>
    </row>
    <row r="183" spans="25:58">
      <c r="Y183" s="146"/>
      <c r="Z183" s="74">
        <f>(Cálculos!C184-0.44)/(MAX(Cálculos!C:C)+0.12)*100</f>
        <v>24.319289979729362</v>
      </c>
      <c r="AA183" s="147"/>
      <c r="AB183" s="169">
        <f>Cálculos!L295</f>
        <v>1.3934752635198111</v>
      </c>
      <c r="AC183" s="147"/>
      <c r="AD183" s="169">
        <f>Cálculos!AF30</f>
        <v>1.38888660817159</v>
      </c>
      <c r="AE183" s="147"/>
      <c r="AF183" s="169">
        <f>Cálculos!AZ388</f>
        <v>1.4255041470497751</v>
      </c>
      <c r="AG183" s="147"/>
      <c r="AH183" s="169">
        <f>Cálculos!N115</f>
        <v>0</v>
      </c>
      <c r="AI183" s="147"/>
      <c r="AJ183" s="169">
        <f>Cálculos!AH166</f>
        <v>0</v>
      </c>
      <c r="AK183" s="147"/>
      <c r="AL183" s="169">
        <f>Cálculos!BB148</f>
        <v>0</v>
      </c>
      <c r="AM183" s="145"/>
      <c r="BA183" s="146"/>
      <c r="BB183" s="74">
        <v>178</v>
      </c>
      <c r="BC183" s="177">
        <f>ABS(Cálculos!L184-Cálculos!L183)</f>
        <v>4.234115076804712E-3</v>
      </c>
      <c r="BD183" s="177">
        <f>ABS(Cálculos!AF184-Cálculos!AF183)</f>
        <v>4.4720459560902981E-3</v>
      </c>
      <c r="BE183" s="177">
        <f>ABS(Cálculos!AZ184-Cálculos!AZ183)</f>
        <v>4.5173802565142696E-3</v>
      </c>
      <c r="BF183" s="145"/>
    </row>
    <row r="184" spans="25:58">
      <c r="Y184" s="146"/>
      <c r="Z184" s="74">
        <f>(Cálculos!C185-0.44)/(MAX(Cálculos!C:C)+0.12)*100</f>
        <v>24.456253766504137</v>
      </c>
      <c r="AA184" s="147"/>
      <c r="AB184" s="169">
        <f>Cálculos!L325</f>
        <v>1.3908630042014911</v>
      </c>
      <c r="AC184" s="147"/>
      <c r="AD184" s="169">
        <f>Cálculos!AF115</f>
        <v>1.3861859048442888</v>
      </c>
      <c r="AE184" s="147"/>
      <c r="AF184" s="169">
        <f>Cálculos!AZ389</f>
        <v>1.4229556922410727</v>
      </c>
      <c r="AG184" s="147"/>
      <c r="AH184" s="169">
        <f>Cálculos!N116</f>
        <v>0</v>
      </c>
      <c r="AI184" s="147"/>
      <c r="AJ184" s="169">
        <f>Cálculos!AH167</f>
        <v>0</v>
      </c>
      <c r="AK184" s="147"/>
      <c r="AL184" s="169">
        <f>Cálculos!BB149</f>
        <v>0</v>
      </c>
      <c r="AM184" s="145"/>
      <c r="BA184" s="146"/>
      <c r="BB184" s="74">
        <v>179</v>
      </c>
      <c r="BC184" s="177">
        <f>ABS(Cálculos!L185-Cálculos!L184)</f>
        <v>4.2048676520090034E-3</v>
      </c>
      <c r="BD184" s="177">
        <f>ABS(Cálculos!AF185-Cálculos!AF184)</f>
        <v>4.4411552782428476E-3</v>
      </c>
      <c r="BE184" s="177">
        <f>ABS(Cálculos!AZ185-Cálculos!AZ184)</f>
        <v>4.4861764317798425E-3</v>
      </c>
      <c r="BF184" s="145"/>
    </row>
    <row r="185" spans="25:58">
      <c r="Y185" s="146"/>
      <c r="Z185" s="74">
        <f>(Cálculos!C186-0.44)/(MAX(Cálculos!C:C)+0.12)*100</f>
        <v>24.593217553278912</v>
      </c>
      <c r="AA185" s="147"/>
      <c r="AB185" s="169">
        <f>Cálculos!L481</f>
        <v>1.3884517148135276</v>
      </c>
      <c r="AC185" s="147"/>
      <c r="AD185" s="169">
        <f>Cálculos!AF49</f>
        <v>1.3802788834754782</v>
      </c>
      <c r="AE185" s="147"/>
      <c r="AF185" s="169">
        <f>Cálculos!AZ407</f>
        <v>1.4148653555331789</v>
      </c>
      <c r="AG185" s="147"/>
      <c r="AH185" s="169">
        <f>Cálculos!N117</f>
        <v>0</v>
      </c>
      <c r="AI185" s="147"/>
      <c r="AJ185" s="169">
        <f>Cálculos!AH168</f>
        <v>0</v>
      </c>
      <c r="AK185" s="147"/>
      <c r="AL185" s="169">
        <f>Cálculos!BB150</f>
        <v>0</v>
      </c>
      <c r="AM185" s="145"/>
      <c r="BA185" s="146"/>
      <c r="BB185" s="74">
        <v>180</v>
      </c>
      <c r="BC185" s="177">
        <f>ABS(Cálculos!L186-Cálculos!L185)</f>
        <v>4.175822461917944E-3</v>
      </c>
      <c r="BD185" s="177">
        <f>ABS(Cálculos!AF186-Cálculos!AF185)</f>
        <v>4.4104779778935121E-3</v>
      </c>
      <c r="BE185" s="177">
        <f>ABS(Cálculos!AZ186-Cálculos!AZ185)</f>
        <v>4.4551881476070365E-3</v>
      </c>
      <c r="BF185" s="145"/>
    </row>
    <row r="186" spans="25:58">
      <c r="Y186" s="146"/>
      <c r="Z186" s="74">
        <f>(Cálculos!C187-0.44)/(MAX(Cálculos!C:C)+0.12)*100</f>
        <v>24.73018134005369</v>
      </c>
      <c r="AA186" s="147"/>
      <c r="AB186" s="169">
        <f>Cálculos!L406</f>
        <v>1.3847147090545961</v>
      </c>
      <c r="AC186" s="147"/>
      <c r="AD186" s="169">
        <f>Cálculos!AF484</f>
        <v>1.3782564778363617</v>
      </c>
      <c r="AE186" s="147"/>
      <c r="AF186" s="169">
        <f>Cálculos!AZ115</f>
        <v>1.4136956684781345</v>
      </c>
      <c r="AG186" s="147"/>
      <c r="AH186" s="169">
        <f>Cálculos!N118</f>
        <v>0</v>
      </c>
      <c r="AI186" s="147"/>
      <c r="AJ186" s="169">
        <f>Cálculos!AH169</f>
        <v>0</v>
      </c>
      <c r="AK186" s="147"/>
      <c r="AL186" s="169">
        <f>Cálculos!BB151</f>
        <v>0</v>
      </c>
      <c r="AM186" s="145"/>
      <c r="BA186" s="146"/>
      <c r="BB186" s="74">
        <v>181</v>
      </c>
      <c r="BC186" s="177">
        <f>ABS(Cálculos!L187-Cálculos!L186)</f>
        <v>4.146977940344132E-3</v>
      </c>
      <c r="BD186" s="177">
        <f>ABS(Cálculos!AF187-Cálculos!AF186)</f>
        <v>4.3800125811364055E-3</v>
      </c>
      <c r="BE186" s="177">
        <f>ABS(Cálculos!AZ187-Cálculos!AZ186)</f>
        <v>4.424413915148584E-3</v>
      </c>
      <c r="BF186" s="145"/>
    </row>
    <row r="187" spans="25:58">
      <c r="Y187" s="146"/>
      <c r="Z187" s="74">
        <f>(Cálculos!C188-0.44)/(MAX(Cálculos!C:C)+0.12)*100</f>
        <v>24.867145126828465</v>
      </c>
      <c r="AA187" s="147"/>
      <c r="AB187" s="169">
        <f>Cálculos!L11</f>
        <v>1.3790028811529467</v>
      </c>
      <c r="AC187" s="147"/>
      <c r="AD187" s="169">
        <f>Cálculos!AF379</f>
        <v>1.3781110015746787</v>
      </c>
      <c r="AE187" s="147"/>
      <c r="AF187" s="169">
        <f>Cálculos!AZ484</f>
        <v>1.4124911140294429</v>
      </c>
      <c r="AG187" s="147"/>
      <c r="AH187" s="169">
        <f>Cálculos!N119</f>
        <v>0</v>
      </c>
      <c r="AI187" s="147"/>
      <c r="AJ187" s="169">
        <f>Cálculos!AH170</f>
        <v>0</v>
      </c>
      <c r="AK187" s="147"/>
      <c r="AL187" s="169">
        <f>Cálculos!BB152</f>
        <v>0</v>
      </c>
      <c r="AM187" s="145"/>
      <c r="BA187" s="146"/>
      <c r="BB187" s="74">
        <v>182</v>
      </c>
      <c r="BC187" s="177">
        <f>ABS(Cálculos!L188-Cálculos!L187)</f>
        <v>4.118332669647673E-3</v>
      </c>
      <c r="BD187" s="177">
        <f>ABS(Cálculos!AF188-Cálculos!AF187)</f>
        <v>4.3497576242463865E-3</v>
      </c>
      <c r="BE187" s="177">
        <f>ABS(Cálculos!AZ188-Cálculos!AZ187)</f>
        <v>4.393852255841102E-3</v>
      </c>
      <c r="BF187" s="145"/>
    </row>
    <row r="188" spans="25:58">
      <c r="Y188" s="146"/>
      <c r="Z188" s="74">
        <f>(Cálculos!C189-0.44)/(MAX(Cálculos!C:C)+0.12)*100</f>
        <v>25.004108913603247</v>
      </c>
      <c r="AA188" s="147"/>
      <c r="AB188" s="169">
        <f>Cálculos!L405</f>
        <v>1.3768499073595448</v>
      </c>
      <c r="AC188" s="147"/>
      <c r="AD188" s="169">
        <f>Cálculos!AF490</f>
        <v>1.377653561382941</v>
      </c>
      <c r="AE188" s="147"/>
      <c r="AF188" s="169">
        <f>Cálculos!AZ490</f>
        <v>1.4109302642309989</v>
      </c>
      <c r="AG188" s="147"/>
      <c r="AH188" s="169">
        <f>Cálculos!N120</f>
        <v>0</v>
      </c>
      <c r="AI188" s="147"/>
      <c r="AJ188" s="169">
        <f>Cálculos!AH171</f>
        <v>0</v>
      </c>
      <c r="AK188" s="147"/>
      <c r="AL188" s="169">
        <f>Cálculos!BB153</f>
        <v>0</v>
      </c>
      <c r="AM188" s="145"/>
      <c r="BA188" s="146"/>
      <c r="BB188" s="74">
        <v>183</v>
      </c>
      <c r="BC188" s="177">
        <f>ABS(Cálculos!L189-Cálculos!L188)</f>
        <v>4.0898852676327646E-3</v>
      </c>
      <c r="BD188" s="177">
        <f>ABS(Cálculos!AF189-Cálculos!AF188)</f>
        <v>4.3197116536090041E-3</v>
      </c>
      <c r="BE188" s="177">
        <f>ABS(Cálculos!AZ189-Cálculos!AZ188)</f>
        <v>4.3635017013350375E-3</v>
      </c>
      <c r="BF188" s="145"/>
    </row>
    <row r="189" spans="25:58">
      <c r="Y189" s="146"/>
      <c r="Z189" s="74">
        <f>(Cálculos!C190-0.44)/(MAX(Cálculos!C:C)+0.12)*100</f>
        <v>25.141072700378018</v>
      </c>
      <c r="AA189" s="147"/>
      <c r="AB189" s="169">
        <f>Cálculos!L384</f>
        <v>1.3765733327098451</v>
      </c>
      <c r="AC189" s="147"/>
      <c r="AD189" s="169">
        <f>Cálculos!AF122</f>
        <v>1.3689459651117772</v>
      </c>
      <c r="AE189" s="147"/>
      <c r="AF189" s="169">
        <f>Cálculos!AZ385</f>
        <v>1.4088217706001172</v>
      </c>
      <c r="AG189" s="147"/>
      <c r="AH189" s="169">
        <f>Cálculos!N121</f>
        <v>0</v>
      </c>
      <c r="AI189" s="147"/>
      <c r="AJ189" s="169">
        <f>Cálculos!AH172</f>
        <v>0</v>
      </c>
      <c r="AK189" s="147"/>
      <c r="AL189" s="169">
        <f>Cálculos!BB154</f>
        <v>0</v>
      </c>
      <c r="AM189" s="145"/>
      <c r="BA189" s="146"/>
      <c r="BB189" s="74">
        <v>184</v>
      </c>
      <c r="BC189" s="177">
        <f>ABS(Cálculos!L190-Cálculos!L189)</f>
        <v>4.0616343664275911E-3</v>
      </c>
      <c r="BD189" s="177">
        <f>ABS(Cálculos!AF190-Cálculos!AF189)</f>
        <v>4.2898732256511085E-3</v>
      </c>
      <c r="BE189" s="177">
        <f>ABS(Cálculos!AZ190-Cálculos!AZ189)</f>
        <v>4.3333607934223917E-3</v>
      </c>
      <c r="BF189" s="145"/>
    </row>
    <row r="190" spans="25:58">
      <c r="Y190" s="146"/>
      <c r="Z190" s="74">
        <f>(Cálculos!C191-0.44)/(MAX(Cálculos!C:C)+0.12)*100</f>
        <v>25.2780364871528</v>
      </c>
      <c r="AA190" s="147"/>
      <c r="AB190" s="169">
        <f>Cálculos!L113</f>
        <v>1.375990088316837</v>
      </c>
      <c r="AC190" s="147"/>
      <c r="AD190" s="169">
        <f>Cálculos!AF32</f>
        <v>1.3677162748344318</v>
      </c>
      <c r="AE190" s="147"/>
      <c r="AF190" s="169">
        <f>Cálculos!AZ48</f>
        <v>1.3975463236985566</v>
      </c>
      <c r="AG190" s="147"/>
      <c r="AH190" s="169">
        <f>Cálculos!N123</f>
        <v>0</v>
      </c>
      <c r="AI190" s="147"/>
      <c r="AJ190" s="169">
        <f>Cálculos!AH173</f>
        <v>0</v>
      </c>
      <c r="AK190" s="147"/>
      <c r="AL190" s="169">
        <f>Cálculos!BB155</f>
        <v>0</v>
      </c>
      <c r="AM190" s="145"/>
      <c r="BA190" s="146"/>
      <c r="BB190" s="74">
        <v>185</v>
      </c>
      <c r="BC190" s="177">
        <f>ABS(Cálculos!L191-Cálculos!L190)</f>
        <v>4.0335786084975123E-3</v>
      </c>
      <c r="BD190" s="177">
        <f>ABS(Cálculos!AF191-Cálculos!AF190)</f>
        <v>4.2602409067704627E-3</v>
      </c>
      <c r="BE190" s="177">
        <f>ABS(Cálculos!AZ191-Cálculos!AZ190)</f>
        <v>4.3034280839688854E-3</v>
      </c>
      <c r="BF190" s="145"/>
    </row>
    <row r="191" spans="25:58">
      <c r="Y191" s="146"/>
      <c r="Z191" s="74">
        <f>(Cálculos!C192-0.44)/(MAX(Cálculos!C:C)+0.12)*100</f>
        <v>25.415000273927575</v>
      </c>
      <c r="AA191" s="147"/>
      <c r="AB191" s="169">
        <f>Cálculos!L23</f>
        <v>1.3727497581720731</v>
      </c>
      <c r="AC191" s="147"/>
      <c r="AD191" s="169">
        <f>Cálculos!AF386</f>
        <v>1.3672834196435208</v>
      </c>
      <c r="AE191" s="147"/>
      <c r="AF191" s="169">
        <f>Cálculos!AZ30</f>
        <v>1.3901024702154872</v>
      </c>
      <c r="AG191" s="147"/>
      <c r="AH191" s="169">
        <f>Cálculos!N124</f>
        <v>0</v>
      </c>
      <c r="AI191" s="147"/>
      <c r="AJ191" s="169">
        <f>Cálculos!AH174</f>
        <v>0</v>
      </c>
      <c r="AK191" s="147"/>
      <c r="AL191" s="169">
        <f>Cálculos!BB156</f>
        <v>0</v>
      </c>
      <c r="AM191" s="145"/>
      <c r="BA191" s="146"/>
      <c r="BB191" s="74">
        <v>186</v>
      </c>
      <c r="BC191" s="177">
        <f>ABS(Cálculos!L192-Cálculos!L191)</f>
        <v>4.0057166458523641E-3</v>
      </c>
      <c r="BD191" s="177">
        <f>ABS(Cálculos!AF192-Cálculos!AF191)</f>
        <v>4.2308132732675752E-3</v>
      </c>
      <c r="BE191" s="177">
        <f>ABS(Cálculos!AZ192-Cálculos!AZ191)</f>
        <v>4.2737021348425719E-3</v>
      </c>
      <c r="BF191" s="145"/>
    </row>
    <row r="192" spans="25:58">
      <c r="Y192" s="146"/>
      <c r="Z192" s="74">
        <f>(Cálculos!C193-0.44)/(MAX(Cálculos!C:C)+0.12)*100</f>
        <v>25.551964060702346</v>
      </c>
      <c r="AA192" s="147"/>
      <c r="AB192" s="169">
        <f>Cálculos!L378</f>
        <v>1.3650725365047855</v>
      </c>
      <c r="AC192" s="147"/>
      <c r="AD192" s="169">
        <f>Cálculos!AF724</f>
        <v>1.3665945772232331</v>
      </c>
      <c r="AE192" s="147"/>
      <c r="AF192" s="169">
        <f>Cálculos!AZ379</f>
        <v>1.3884481670597781</v>
      </c>
      <c r="AG192" s="147"/>
      <c r="AH192" s="169">
        <f>Cálculos!N125</f>
        <v>0</v>
      </c>
      <c r="AI192" s="147"/>
      <c r="AJ192" s="169">
        <f>Cálculos!AH175</f>
        <v>0</v>
      </c>
      <c r="AK192" s="147"/>
      <c r="AL192" s="169">
        <f>Cálculos!BB157</f>
        <v>0</v>
      </c>
      <c r="AM192" s="145"/>
      <c r="BA192" s="146"/>
      <c r="BB192" s="74">
        <v>187</v>
      </c>
      <c r="BC192" s="177">
        <f>ABS(Cálculos!L193-Cálculos!L192)</f>
        <v>3.9780471398428441E-3</v>
      </c>
      <c r="BD192" s="177">
        <f>ABS(Cálculos!AF193-Cálculos!AF192)</f>
        <v>4.2015889112774207E-3</v>
      </c>
      <c r="BE192" s="177">
        <f>ABS(Cálculos!AZ193-Cálculos!AZ192)</f>
        <v>4.2441815178453357E-3</v>
      </c>
      <c r="BF192" s="145"/>
    </row>
    <row r="193" spans="25:58">
      <c r="Y193" s="146"/>
      <c r="Z193" s="74">
        <f>(Cálculos!C194-0.44)/(MAX(Cálculos!C:C)+0.12)*100</f>
        <v>25.688927847477128</v>
      </c>
      <c r="AA193" s="147"/>
      <c r="AB193" s="169">
        <f>Cálculos!L488</f>
        <v>1.3634597171960485</v>
      </c>
      <c r="AC193" s="147"/>
      <c r="AD193" s="169">
        <f>Cálculos!AF408</f>
        <v>1.3571103853939599</v>
      </c>
      <c r="AE193" s="147"/>
      <c r="AF193" s="169">
        <f>Cálculos!AZ49</f>
        <v>1.3858106225075817</v>
      </c>
      <c r="AG193" s="147"/>
      <c r="AH193" s="169">
        <f>Cálculos!N126</f>
        <v>0</v>
      </c>
      <c r="AI193" s="147"/>
      <c r="AJ193" s="169">
        <f>Cálculos!AH176</f>
        <v>0</v>
      </c>
      <c r="AK193" s="147"/>
      <c r="AL193" s="169">
        <f>Cálculos!BB158</f>
        <v>0</v>
      </c>
      <c r="AM193" s="145"/>
      <c r="BA193" s="146"/>
      <c r="BB193" s="74">
        <v>188</v>
      </c>
      <c r="BC193" s="177">
        <f>ABS(Cálculos!L194-Cálculos!L193)</f>
        <v>3.9505687610725815E-3</v>
      </c>
      <c r="BD193" s="177">
        <f>ABS(Cálculos!AF194-Cálculos!AF193)</f>
        <v>4.1725664167009402E-3</v>
      </c>
      <c r="BE193" s="177">
        <f>ABS(Cálculos!AZ194-Cálculos!AZ193)</f>
        <v>4.2148648146448364E-3</v>
      </c>
      <c r="BF193" s="145"/>
    </row>
    <row r="194" spans="25:58">
      <c r="Y194" s="146"/>
      <c r="Z194" s="74">
        <f>(Cálculos!C195-0.44)/(MAX(Cálculos!C:C)+0.12)*100</f>
        <v>25.825891634251903</v>
      </c>
      <c r="AA194" s="147"/>
      <c r="AB194" s="169">
        <f>Cálculos!L30</f>
        <v>1.3604304348072396</v>
      </c>
      <c r="AC194" s="147"/>
      <c r="AD194" s="169">
        <f>Cálculos!AF116</f>
        <v>1.3557739095598393</v>
      </c>
      <c r="AE194" s="147"/>
      <c r="AF194" s="169">
        <f>Cálculos!AZ485</f>
        <v>1.3842769337048959</v>
      </c>
      <c r="AG194" s="147"/>
      <c r="AH194" s="169">
        <f>Cálculos!N127</f>
        <v>0</v>
      </c>
      <c r="AI194" s="147"/>
      <c r="AJ194" s="169">
        <f>Cálculos!AH177</f>
        <v>0</v>
      </c>
      <c r="AK194" s="147"/>
      <c r="AL194" s="169">
        <f>Cálculos!BB160</f>
        <v>0</v>
      </c>
      <c r="AM194" s="145"/>
      <c r="BA194" s="146"/>
      <c r="BB194" s="74">
        <v>189</v>
      </c>
      <c r="BC194" s="177">
        <f>ABS(Cálculos!L195-Cálculos!L194)</f>
        <v>3.9232801893291924E-3</v>
      </c>
      <c r="BD194" s="177">
        <f>ABS(Cálculos!AF195-Cálculos!AF194)</f>
        <v>4.1437443951385378E-3</v>
      </c>
      <c r="BE194" s="177">
        <f>ABS(Cálculos!AZ195-Cálculos!AZ194)</f>
        <v>4.1857506167053415E-3</v>
      </c>
      <c r="BF194" s="145"/>
    </row>
    <row r="195" spans="25:58">
      <c r="Y195" s="146"/>
      <c r="Z195" s="74">
        <f>(Cálculos!C196-0.44)/(MAX(Cálculos!C:C)+0.12)*100</f>
        <v>25.962855421026681</v>
      </c>
      <c r="AA195" s="147"/>
      <c r="AB195" s="169">
        <f>Cálculos!L482</f>
        <v>1.3592829315011592</v>
      </c>
      <c r="AC195" s="147"/>
      <c r="AD195" s="169">
        <f>Cálculos!AF376</f>
        <v>1.3525158483495572</v>
      </c>
      <c r="AE195" s="147"/>
      <c r="AF195" s="169">
        <f>Cálculos!AZ116</f>
        <v>1.3835888981946582</v>
      </c>
      <c r="AG195" s="147"/>
      <c r="AH195" s="169">
        <f>Cálculos!N128</f>
        <v>0</v>
      </c>
      <c r="AI195" s="147"/>
      <c r="AJ195" s="169">
        <f>Cálculos!AH178</f>
        <v>0</v>
      </c>
      <c r="AK195" s="147"/>
      <c r="AL195" s="169">
        <f>Cálculos!BB161</f>
        <v>0</v>
      </c>
      <c r="AM195" s="145"/>
      <c r="BA195" s="146"/>
      <c r="BB195" s="74">
        <v>190</v>
      </c>
      <c r="BC195" s="177">
        <f>ABS(Cálculos!L196-Cálculos!L195)</f>
        <v>1.4168091203208832E-2</v>
      </c>
      <c r="BD195" s="177">
        <f>ABS(Cálculos!AF196-Cálculos!AF195)</f>
        <v>1.3596172567257425E-2</v>
      </c>
      <c r="BE195" s="177">
        <f>ABS(Cálculos!AZ196-Cálculos!AZ195)</f>
        <v>1.4144830885495452E-2</v>
      </c>
      <c r="BF195" s="145"/>
    </row>
    <row r="196" spans="25:58">
      <c r="Y196" s="146"/>
      <c r="Z196" s="74">
        <f>(Cálculos!C197-0.44)/(MAX(Cálculos!C:C)+0.12)*100</f>
        <v>26.099819207801456</v>
      </c>
      <c r="AA196" s="147"/>
      <c r="AB196" s="169">
        <f>Cálculos!L48</f>
        <v>1.3588650146134844</v>
      </c>
      <c r="AC196" s="147"/>
      <c r="AD196" s="169">
        <f>Cálculos!AF50</f>
        <v>1.3524796112141795</v>
      </c>
      <c r="AE196" s="147"/>
      <c r="AF196" s="169">
        <f>Cálculos!AZ491</f>
        <v>1.3827245560665271</v>
      </c>
      <c r="AG196" s="147"/>
      <c r="AH196" s="169">
        <f>Cálculos!N129</f>
        <v>0</v>
      </c>
      <c r="AI196" s="147"/>
      <c r="AJ196" s="169">
        <f>Cálculos!AH179</f>
        <v>0</v>
      </c>
      <c r="AK196" s="147"/>
      <c r="AL196" s="169">
        <f>Cálculos!BB162</f>
        <v>0</v>
      </c>
      <c r="AM196" s="145"/>
      <c r="BA196" s="146"/>
      <c r="BB196" s="74">
        <v>191</v>
      </c>
      <c r="BC196" s="177">
        <f>ABS(Cálculos!L197-Cálculos!L196)</f>
        <v>1.7089687900161965E-2</v>
      </c>
      <c r="BD196" s="177">
        <f>ABS(Cálculos!AF197-Cálculos!AF196)</f>
        <v>1.7465793770970683E-2</v>
      </c>
      <c r="BE196" s="177">
        <f>ABS(Cálculos!AZ197-Cálculos!AZ196)</f>
        <v>1.704967243205513E-2</v>
      </c>
      <c r="BF196" s="145"/>
    </row>
    <row r="197" spans="25:58">
      <c r="Y197" s="146"/>
      <c r="Z197" s="74">
        <f>(Cálculos!C198-0.44)/(MAX(Cálculos!C:C)+0.12)*100</f>
        <v>26.236782994576235</v>
      </c>
      <c r="AA197" s="147"/>
      <c r="AB197" s="169">
        <f>Cálculos!L389</f>
        <v>1.3559588194337382</v>
      </c>
      <c r="AC197" s="147"/>
      <c r="AD197" s="169">
        <f>Cálculos!AF31</f>
        <v>1.3505231008256475</v>
      </c>
      <c r="AE197" s="147"/>
      <c r="AF197" s="169">
        <f>Cálculos!AZ386</f>
        <v>1.3781909646484065</v>
      </c>
      <c r="AG197" s="147"/>
      <c r="AH197" s="169">
        <f>Cálculos!N130</f>
        <v>0</v>
      </c>
      <c r="AI197" s="147"/>
      <c r="AJ197" s="169">
        <f>Cálculos!AH180</f>
        <v>0</v>
      </c>
      <c r="AK197" s="147"/>
      <c r="AL197" s="169">
        <f>Cálculos!BB163</f>
        <v>0</v>
      </c>
      <c r="AM197" s="145"/>
      <c r="BA197" s="146"/>
      <c r="BB197" s="74">
        <v>192</v>
      </c>
      <c r="BC197" s="177">
        <f>ABS(Cálculos!L198-Cálculos!L197)</f>
        <v>7.7843074923522604E-3</v>
      </c>
      <c r="BD197" s="177">
        <f>ABS(Cálculos!AF198-Cálculos!AF197)</f>
        <v>7.7533661809416898E-3</v>
      </c>
      <c r="BE197" s="177">
        <f>ABS(Cálculos!AZ198-Cálculos!AZ197)</f>
        <v>8.5190372014894988E-3</v>
      </c>
      <c r="BF197" s="145"/>
    </row>
    <row r="198" spans="25:58">
      <c r="Y198" s="146"/>
      <c r="Z198" s="74">
        <f>(Cálculos!C199-0.44)/(MAX(Cálculos!C:C)+0.12)*100</f>
        <v>26.373746781351009</v>
      </c>
      <c r="AA198" s="147"/>
      <c r="AB198" s="169">
        <f>Cálculos!L114</f>
        <v>1.3556876789908499</v>
      </c>
      <c r="AC198" s="147"/>
      <c r="AD198" s="169">
        <f>Cálculos!AF485</f>
        <v>1.3498329055834062</v>
      </c>
      <c r="AE198" s="147"/>
      <c r="AF198" s="169">
        <f>Cálculos!AZ408</f>
        <v>1.3763845678073126</v>
      </c>
      <c r="AG198" s="147"/>
      <c r="AH198" s="169">
        <f>Cálculos!N131</f>
        <v>0</v>
      </c>
      <c r="AI198" s="147"/>
      <c r="AJ198" s="169">
        <f>Cálculos!AH181</f>
        <v>0</v>
      </c>
      <c r="AK198" s="147"/>
      <c r="AL198" s="169">
        <f>Cálculos!BB164</f>
        <v>0</v>
      </c>
      <c r="AM198" s="145"/>
      <c r="BA198" s="146"/>
      <c r="BB198" s="74">
        <v>193</v>
      </c>
      <c r="BC198" s="177">
        <f>ABS(Cálculos!L199-Cálculos!L198)</f>
        <v>4.5500838601598703E-3</v>
      </c>
      <c r="BD198" s="177">
        <f>ABS(Cálculos!AF199-Cálculos!AF198)</f>
        <v>4.6677311740667138E-3</v>
      </c>
      <c r="BE198" s="177">
        <f>ABS(Cálculos!AZ199-Cálculos!AZ198)</f>
        <v>4.8943290088886426E-3</v>
      </c>
      <c r="BF198" s="145"/>
    </row>
    <row r="199" spans="25:58">
      <c r="Y199" s="146"/>
      <c r="Z199" s="74">
        <f>(Cálculos!C200-0.44)/(MAX(Cálculos!C:C)+0.12)*100</f>
        <v>26.510710568125788</v>
      </c>
      <c r="AA199" s="147"/>
      <c r="AB199" s="169">
        <f>Cálculos!L25</f>
        <v>1.3539003015533635</v>
      </c>
      <c r="AC199" s="147"/>
      <c r="AD199" s="169">
        <f>Cálculos!AF491</f>
        <v>1.3492363900395128</v>
      </c>
      <c r="AE199" s="147"/>
      <c r="AF199" s="169">
        <f>Cálculos!AZ32</f>
        <v>1.3703248833448107</v>
      </c>
      <c r="AG199" s="147"/>
      <c r="AH199" s="169">
        <f>Cálculos!N132</f>
        <v>0</v>
      </c>
      <c r="AI199" s="147"/>
      <c r="AJ199" s="169">
        <f>Cálculos!AH182</f>
        <v>0</v>
      </c>
      <c r="AK199" s="147"/>
      <c r="AL199" s="169">
        <f>Cálculos!BB165</f>
        <v>0</v>
      </c>
      <c r="AM199" s="145"/>
      <c r="BA199" s="146"/>
      <c r="BB199" s="74">
        <v>194</v>
      </c>
      <c r="BC199" s="177">
        <f>ABS(Cálculos!L200-Cálculos!L199)</f>
        <v>3.9263496796786423E-3</v>
      </c>
      <c r="BD199" s="177">
        <f>ABS(Cálculos!AF200-Cálculos!AF199)</f>
        <v>4.0025932490427296E-3</v>
      </c>
      <c r="BE199" s="177">
        <f>ABS(Cálculos!AZ200-Cálculos!AZ199)</f>
        <v>4.1808226644374225E-3</v>
      </c>
      <c r="BF199" s="145"/>
    </row>
    <row r="200" spans="25:58">
      <c r="Y200" s="146"/>
      <c r="Z200" s="74">
        <f>(Cálculos!C201-0.44)/(MAX(Cálculos!C:C)+0.12)*100</f>
        <v>26.647674354900563</v>
      </c>
      <c r="AA200" s="147"/>
      <c r="AB200" s="169">
        <f>Cálculos!L159</f>
        <v>1.3472287783049914</v>
      </c>
      <c r="AC200" s="147"/>
      <c r="AD200" s="169">
        <f>Cálculos!AF359</f>
        <v>1.3477263504789798</v>
      </c>
      <c r="AE200" s="147"/>
      <c r="AF200" s="169">
        <f>Cálculos!AZ123</f>
        <v>1.3666189907556441</v>
      </c>
      <c r="AG200" s="147"/>
      <c r="AH200" s="169">
        <f>Cálculos!N133</f>
        <v>0</v>
      </c>
      <c r="AI200" s="147"/>
      <c r="AJ200" s="169">
        <f>Cálculos!AH183</f>
        <v>0</v>
      </c>
      <c r="AK200" s="147"/>
      <c r="AL200" s="169">
        <f>Cálculos!BB166</f>
        <v>0</v>
      </c>
      <c r="AM200" s="145"/>
      <c r="BA200" s="146"/>
      <c r="BB200" s="74">
        <v>195</v>
      </c>
      <c r="BC200" s="177">
        <f>ABS(Cálculos!L201-Cálculos!L200)</f>
        <v>3.7889219407276631E-3</v>
      </c>
      <c r="BD200" s="177">
        <f>ABS(Cálculos!AF201-Cálculos!AF200)</f>
        <v>3.9749453179115379E-3</v>
      </c>
      <c r="BE200" s="177">
        <f>ABS(Cálculos!AZ201-Cálculos!AZ200)</f>
        <v>4.0152403790491009E-3</v>
      </c>
      <c r="BF200" s="145"/>
    </row>
    <row r="201" spans="25:58">
      <c r="Y201" s="146"/>
      <c r="Z201" s="74">
        <f>(Cálculos!C202-0.44)/(MAX(Cálculos!C:C)+0.12)*100</f>
        <v>26.784638141675345</v>
      </c>
      <c r="AA201" s="147"/>
      <c r="AB201" s="169">
        <f>Cálculos!L49</f>
        <v>1.3469567342416016</v>
      </c>
      <c r="AC201" s="147"/>
      <c r="AD201" s="169">
        <f>Cálculos!AF380</f>
        <v>1.3399303383508632</v>
      </c>
      <c r="AE201" s="147"/>
      <c r="AF201" s="169">
        <f>Cálculos!AZ376</f>
        <v>1.363229704134737</v>
      </c>
      <c r="AG201" s="147"/>
      <c r="AH201" s="169">
        <f>Cálculos!N134</f>
        <v>0</v>
      </c>
      <c r="AI201" s="147"/>
      <c r="AJ201" s="169">
        <f>Cálculos!AH184</f>
        <v>0</v>
      </c>
      <c r="AK201" s="147"/>
      <c r="AL201" s="169">
        <f>Cálculos!BB167</f>
        <v>0</v>
      </c>
      <c r="AM201" s="145"/>
      <c r="BA201" s="146"/>
      <c r="BB201" s="74">
        <v>196</v>
      </c>
      <c r="BC201" s="177">
        <f>ABS(Cálculos!L202-Cálculos!L201)</f>
        <v>3.742207274648468E-3</v>
      </c>
      <c r="BD201" s="177">
        <f>ABS(Cálculos!AF202-Cálculos!AF201)</f>
        <v>3.9474883649904813E-3</v>
      </c>
      <c r="BE201" s="177">
        <f>ABS(Cálculos!AZ202-Cálculos!AZ201)</f>
        <v>3.9875050878092066E-3</v>
      </c>
      <c r="BF201" s="145"/>
    </row>
    <row r="202" spans="25:58">
      <c r="Y202" s="146"/>
      <c r="Z202" s="74">
        <f>(Cálculos!C203-0.44)/(MAX(Cálculos!C:C)+0.12)*100</f>
        <v>26.921601928450116</v>
      </c>
      <c r="AA202" s="147"/>
      <c r="AB202" s="169">
        <f>Cálculos!L407</f>
        <v>1.346117622841748</v>
      </c>
      <c r="AC202" s="147"/>
      <c r="AD202" s="169">
        <f>Cálculos!AF123</f>
        <v>1.3392823478045819</v>
      </c>
      <c r="AE202" s="147"/>
      <c r="AF202" s="169">
        <f>Cálculos!AZ50</f>
        <v>1.3587013622892226</v>
      </c>
      <c r="AG202" s="147"/>
      <c r="AH202" s="169">
        <f>Cálculos!N135</f>
        <v>0</v>
      </c>
      <c r="AI202" s="147"/>
      <c r="AJ202" s="169">
        <f>Cálculos!AH185</f>
        <v>0</v>
      </c>
      <c r="AK202" s="147"/>
      <c r="AL202" s="169">
        <f>Cálculos!BB168</f>
        <v>0</v>
      </c>
      <c r="AM202" s="145"/>
      <c r="BA202" s="146"/>
      <c r="BB202" s="74">
        <v>197</v>
      </c>
      <c r="BC202" s="177">
        <f>ABS(Cálculos!L203-Cálculos!L202)</f>
        <v>3.7125322437414621E-3</v>
      </c>
      <c r="BD202" s="177">
        <f>ABS(Cálculos!AF203-Cálculos!AF202)</f>
        <v>3.9202210710970187E-3</v>
      </c>
      <c r="BE202" s="177">
        <f>ABS(Cálculos!AZ203-Cálculos!AZ202)</f>
        <v>3.9599613782206333E-3</v>
      </c>
      <c r="BF202" s="145"/>
    </row>
    <row r="203" spans="25:58">
      <c r="Y203" s="146"/>
      <c r="Z203" s="74">
        <f>(Cálculos!C204-0.44)/(MAX(Cálculos!C:C)+0.12)*100</f>
        <v>27.058565715224898</v>
      </c>
      <c r="AA203" s="147"/>
      <c r="AB203" s="169">
        <f>Cálculos!L385</f>
        <v>1.3441350590809165</v>
      </c>
      <c r="AC203" s="147"/>
      <c r="AD203" s="169">
        <f>Cálculos!AF44</f>
        <v>1.3374784676587494</v>
      </c>
      <c r="AE203" s="147"/>
      <c r="AF203" s="169">
        <f>Cálculos!AZ486</f>
        <v>1.3565998519009352</v>
      </c>
      <c r="AG203" s="147"/>
      <c r="AH203" s="169">
        <f>Cálculos!N136</f>
        <v>0</v>
      </c>
      <c r="AI203" s="147"/>
      <c r="AJ203" s="169">
        <f>Cálculos!AH186</f>
        <v>0</v>
      </c>
      <c r="AK203" s="147"/>
      <c r="AL203" s="169">
        <f>Cálculos!BB169</f>
        <v>0</v>
      </c>
      <c r="AM203" s="145"/>
      <c r="BA203" s="146"/>
      <c r="BB203" s="74">
        <v>198</v>
      </c>
      <c r="BC203" s="177">
        <f>ABS(Cálculos!L204-Cálculos!L203)</f>
        <v>3.686175436688921E-3</v>
      </c>
      <c r="BD203" s="177">
        <f>ABS(Cálculos!AF204-Cálculos!AF203)</f>
        <v>3.8931421261606536E-3</v>
      </c>
      <c r="BE203" s="177">
        <f>ABS(Cálculos!AZ204-Cálculos!AZ203)</f>
        <v>3.9326079269311753E-3</v>
      </c>
      <c r="BF203" s="145"/>
    </row>
    <row r="204" spans="25:58">
      <c r="Y204" s="146"/>
      <c r="Z204" s="74">
        <f>(Cálculos!C205-0.44)/(MAX(Cálculos!C:C)+0.12)*100</f>
        <v>27.195529501999673</v>
      </c>
      <c r="AA204" s="147"/>
      <c r="AB204" s="169">
        <f>Cálculos!L32</f>
        <v>1.3402045620022704</v>
      </c>
      <c r="AC204" s="147"/>
      <c r="AD204" s="169">
        <f>Cálculos!AF33</f>
        <v>1.3307040124290868</v>
      </c>
      <c r="AE204" s="147"/>
      <c r="AF204" s="169">
        <f>Cálculos!AZ492</f>
        <v>1.354965870402252</v>
      </c>
      <c r="AG204" s="147"/>
      <c r="AH204" s="169">
        <f>Cálculos!N137</f>
        <v>0</v>
      </c>
      <c r="AI204" s="147"/>
      <c r="AJ204" s="169">
        <f>Cálculos!AH187</f>
        <v>0</v>
      </c>
      <c r="AK204" s="147"/>
      <c r="AL204" s="169">
        <f>Cálculos!BB170</f>
        <v>0</v>
      </c>
      <c r="AM204" s="145"/>
      <c r="BA204" s="146"/>
      <c r="BB204" s="74">
        <v>199</v>
      </c>
      <c r="BC204" s="177">
        <f>ABS(Cálculos!L205-Cálculos!L204)</f>
        <v>3.1098886568818873E-3</v>
      </c>
      <c r="BD204" s="177">
        <f>ABS(Cálculos!AF205-Cálculos!AF204)</f>
        <v>3.5238209139959453E-3</v>
      </c>
      <c r="BE204" s="177">
        <f>ABS(Cálculos!AZ205-Cálculos!AZ204)</f>
        <v>3.4054491667838693E-3</v>
      </c>
      <c r="BF204" s="145"/>
    </row>
    <row r="205" spans="25:58">
      <c r="Y205" s="146"/>
      <c r="Z205" s="74">
        <f>(Cálculos!C206-0.44)/(MAX(Cálculos!C:C)+0.12)*100</f>
        <v>27.332493288774451</v>
      </c>
      <c r="AA205" s="147"/>
      <c r="AB205" s="169">
        <f>Cálculos!L483</f>
        <v>1.3390664734709778</v>
      </c>
      <c r="AC205" s="147"/>
      <c r="AD205" s="169">
        <f>Cálculos!AF387</f>
        <v>1.3293961600147286</v>
      </c>
      <c r="AE205" s="147"/>
      <c r="AF205" s="169">
        <f>Cálculos!AZ117</f>
        <v>1.3547149675435459</v>
      </c>
      <c r="AG205" s="147"/>
      <c r="AH205" s="169">
        <f>Cálculos!N138</f>
        <v>0</v>
      </c>
      <c r="AI205" s="147"/>
      <c r="AJ205" s="169">
        <f>Cálculos!AH188</f>
        <v>0</v>
      </c>
      <c r="AK205" s="147"/>
      <c r="AL205" s="169">
        <f>Cálculos!BB171</f>
        <v>0</v>
      </c>
      <c r="AM205" s="145"/>
      <c r="BA205" s="146"/>
      <c r="BB205" s="74">
        <v>200</v>
      </c>
      <c r="BC205" s="177">
        <f>ABS(Cálculos!L206-Cálculos!L205)</f>
        <v>5.0927525432455933E-3</v>
      </c>
      <c r="BD205" s="177">
        <f>ABS(Cálculos!AF206-Cálculos!AF205)</f>
        <v>4.7237652536202823E-3</v>
      </c>
      <c r="BE205" s="177">
        <f>ABS(Cálculos!AZ206-Cálculos!AZ205)</f>
        <v>5.155742077539216E-3</v>
      </c>
      <c r="BF205" s="145"/>
    </row>
    <row r="206" spans="25:58">
      <c r="Y206" s="146"/>
      <c r="Z206" s="74">
        <f>(Cálculos!C207-0.44)/(MAX(Cálculos!C:C)+0.12)*100</f>
        <v>27.469457075549226</v>
      </c>
      <c r="AA206" s="147"/>
      <c r="AB206" s="169">
        <f>Cálculos!L489</f>
        <v>1.3350441259041022</v>
      </c>
      <c r="AC206" s="147"/>
      <c r="AD206" s="169">
        <f>Cálculos!AF117</f>
        <v>1.326625624747906</v>
      </c>
      <c r="AE206" s="147"/>
      <c r="AF206" s="169">
        <f>Cálculos!AZ31</f>
        <v>1.3524398980726278</v>
      </c>
      <c r="AG206" s="147"/>
      <c r="AH206" s="169">
        <f>Cálculos!N139</f>
        <v>0</v>
      </c>
      <c r="AI206" s="147"/>
      <c r="AJ206" s="169">
        <f>Cálculos!AH189</f>
        <v>0</v>
      </c>
      <c r="AK206" s="147"/>
      <c r="AL206" s="169">
        <f>Cálculos!BB172</f>
        <v>0</v>
      </c>
      <c r="AM206" s="145"/>
      <c r="BA206" s="146"/>
      <c r="BB206" s="74">
        <v>201</v>
      </c>
      <c r="BC206" s="177">
        <f>ABS(Cálculos!L207-Cálculos!L206)</f>
        <v>5.559446652618516E-2</v>
      </c>
      <c r="BD206" s="177">
        <f>ABS(Cálculos!AF207-Cálculos!AF206)</f>
        <v>5.3092763468465587E-2</v>
      </c>
      <c r="BE206" s="177">
        <f>ABS(Cálculos!AZ207-Cálculos!AZ206)</f>
        <v>5.3508702398418095E-2</v>
      </c>
      <c r="BF206" s="145"/>
    </row>
    <row r="207" spans="25:58">
      <c r="Y207" s="146"/>
      <c r="Z207" s="74">
        <f>(Cálculos!C208-0.44)/(MAX(Cálculos!C:C)+0.12)*100</f>
        <v>27.606420862324001</v>
      </c>
      <c r="AA207" s="147"/>
      <c r="AB207" s="169">
        <f>Cálculos!L115</f>
        <v>1.3327278108324463</v>
      </c>
      <c r="AC207" s="147"/>
      <c r="AD207" s="169">
        <f>Cálculos!AF486</f>
        <v>1.3219560086255053</v>
      </c>
      <c r="AE207" s="147"/>
      <c r="AF207" s="169">
        <f>Cálculos!AZ380</f>
        <v>1.3509088639853968</v>
      </c>
      <c r="AG207" s="147"/>
      <c r="AH207" s="169">
        <f>Cálculos!N140</f>
        <v>0</v>
      </c>
      <c r="AI207" s="147"/>
      <c r="AJ207" s="169">
        <f>Cálculos!AH190</f>
        <v>0</v>
      </c>
      <c r="AK207" s="147"/>
      <c r="AL207" s="169">
        <f>Cálculos!BB173</f>
        <v>0</v>
      </c>
      <c r="AM207" s="145"/>
      <c r="BA207" s="146"/>
      <c r="BB207" s="74">
        <v>202</v>
      </c>
      <c r="BC207" s="177">
        <f>ABS(Cálculos!L208-Cálculos!L207)</f>
        <v>0.1164727568897258</v>
      </c>
      <c r="BD207" s="177">
        <f>ABS(Cálculos!AF208-Cálculos!AF207)</f>
        <v>7.466866068788458E-2</v>
      </c>
      <c r="BE207" s="177">
        <f>ABS(Cálculos!AZ208-Cálculos!AZ207)</f>
        <v>7.5067491244538709E-2</v>
      </c>
      <c r="BF207" s="145"/>
    </row>
    <row r="208" spans="25:58">
      <c r="Y208" s="146"/>
      <c r="Z208" s="74">
        <f>(Cálculos!C209-0.44)/(MAX(Cálculos!C:C)+0.12)*100</f>
        <v>27.743384649098779</v>
      </c>
      <c r="AA208" s="147"/>
      <c r="AB208" s="169">
        <f>Cálculos!L379</f>
        <v>1.3269766852950211</v>
      </c>
      <c r="AC208" s="147"/>
      <c r="AD208" s="169">
        <f>Cálculos!AF492</f>
        <v>1.3212728718070781</v>
      </c>
      <c r="AE208" s="147"/>
      <c r="AF208" s="169">
        <f>Cálculos!AZ387</f>
        <v>1.3409352363735951</v>
      </c>
      <c r="AG208" s="147"/>
      <c r="AH208" s="169">
        <f>Cálculos!N141</f>
        <v>0</v>
      </c>
      <c r="AI208" s="147"/>
      <c r="AJ208" s="169">
        <f>Cálculos!AH191</f>
        <v>0</v>
      </c>
      <c r="AK208" s="147"/>
      <c r="AL208" s="169">
        <f>Cálculos!BB174</f>
        <v>0</v>
      </c>
      <c r="AM208" s="145"/>
      <c r="BA208" s="146"/>
      <c r="BB208" s="74">
        <v>203</v>
      </c>
      <c r="BC208" s="177">
        <f>ABS(Cálculos!L209-Cálculos!L208)</f>
        <v>6.3391002144596365E-2</v>
      </c>
      <c r="BD208" s="177">
        <f>ABS(Cálculos!AF209-Cálculos!AF208)</f>
        <v>1.9534319935883726E-2</v>
      </c>
      <c r="BE208" s="177">
        <f>ABS(Cálculos!AZ209-Cálculos!AZ208)</f>
        <v>1.9110736854207055E-2</v>
      </c>
      <c r="BF208" s="145"/>
    </row>
    <row r="209" spans="25:58">
      <c r="Y209" s="146"/>
      <c r="Z209" s="74">
        <f>(Cálculos!C210-0.44)/(MAX(Cálculos!C:C)+0.12)*100</f>
        <v>27.880348435873554</v>
      </c>
      <c r="AA209" s="147"/>
      <c r="AB209" s="169">
        <f>Cálculos!L31</f>
        <v>1.3225416313304688</v>
      </c>
      <c r="AC209" s="147"/>
      <c r="AD209" s="169">
        <f>Cálculos!AF37</f>
        <v>1.3203425988716371</v>
      </c>
      <c r="AE209" s="147"/>
      <c r="AF209" s="169">
        <f>Cálculos!AZ124</f>
        <v>1.3383837617693188</v>
      </c>
      <c r="AG209" s="147"/>
      <c r="AH209" s="169">
        <f>Cálculos!N142</f>
        <v>0</v>
      </c>
      <c r="AI209" s="147"/>
      <c r="AJ209" s="169">
        <f>Cálculos!AH192</f>
        <v>0</v>
      </c>
      <c r="AK209" s="147"/>
      <c r="AL209" s="169">
        <f>Cálculos!BB175</f>
        <v>0</v>
      </c>
      <c r="AM209" s="145"/>
      <c r="BA209" s="146"/>
      <c r="BB209" s="74">
        <v>204</v>
      </c>
      <c r="BC209" s="177">
        <f>ABS(Cálculos!L210-Cálculos!L209)</f>
        <v>1.8796069536707094E-2</v>
      </c>
      <c r="BD209" s="177">
        <f>ABS(Cálculos!AF210-Cálculos!AF209)</f>
        <v>1.9161813934599037E-2</v>
      </c>
      <c r="BE209" s="177">
        <f>ABS(Cálculos!AZ210-Cálculos!AZ209)</f>
        <v>1.8749140359777927E-2</v>
      </c>
      <c r="BF209" s="145"/>
    </row>
    <row r="210" spans="25:58">
      <c r="Y210" s="146"/>
      <c r="Z210" s="74">
        <f>(Cálculos!C211-0.44)/(MAX(Cálculos!C:C)+0.12)*100</f>
        <v>28.017312222648332</v>
      </c>
      <c r="AA210" s="147"/>
      <c r="AB210" s="169">
        <f>Cálculos!L50</f>
        <v>1.319673168529635</v>
      </c>
      <c r="AC210" s="147"/>
      <c r="AD210" s="169">
        <f>Cálculos!AF36</f>
        <v>1.3148863749104287</v>
      </c>
      <c r="AE210" s="147"/>
      <c r="AF210" s="169">
        <f>Cálculos!AZ118</f>
        <v>1.3347844643814093</v>
      </c>
      <c r="AG210" s="147"/>
      <c r="AH210" s="169">
        <f>Cálculos!N143</f>
        <v>0</v>
      </c>
      <c r="AI210" s="147"/>
      <c r="AJ210" s="169">
        <f>Cálculos!AH193</f>
        <v>0</v>
      </c>
      <c r="AK210" s="147"/>
      <c r="AL210" s="169">
        <f>Cálculos!BB176</f>
        <v>0</v>
      </c>
      <c r="AM210" s="145"/>
      <c r="BA210" s="146"/>
      <c r="BB210" s="74">
        <v>205</v>
      </c>
      <c r="BC210" s="177">
        <f>ABS(Cálculos!L211-Cálculos!L210)</f>
        <v>1.8899745808364621E-2</v>
      </c>
      <c r="BD210" s="177">
        <f>ABS(Cálculos!AF211-Cálculos!AF210)</f>
        <v>1.9266081526923995E-2</v>
      </c>
      <c r="BE210" s="177">
        <f>ABS(Cálculos!AZ211-Cálculos!AZ210)</f>
        <v>1.8848439678372464E-2</v>
      </c>
      <c r="BF210" s="145"/>
    </row>
    <row r="211" spans="25:58">
      <c r="Y211" s="146"/>
      <c r="Z211" s="74">
        <f>(Cálculos!C212-0.44)/(MAX(Cálculos!C:C)+0.12)*100</f>
        <v>28.154276009423107</v>
      </c>
      <c r="AA211" s="147"/>
      <c r="AB211" s="169">
        <f>Cálculos!L386</f>
        <v>1.31352110361561</v>
      </c>
      <c r="AC211" s="147"/>
      <c r="AD211" s="169">
        <f>Cálculos!AF51</f>
        <v>1.3144696299578822</v>
      </c>
      <c r="AE211" s="147"/>
      <c r="AF211" s="169">
        <f>Cálculos!AZ33</f>
        <v>1.3340022208806483</v>
      </c>
      <c r="AG211" s="147"/>
      <c r="AH211" s="169">
        <f>Cálculos!N144</f>
        <v>0</v>
      </c>
      <c r="AI211" s="147"/>
      <c r="AJ211" s="169">
        <f>Cálculos!AH194</f>
        <v>0</v>
      </c>
      <c r="AK211" s="147"/>
      <c r="AL211" s="169">
        <f>Cálculos!BB177</f>
        <v>0</v>
      </c>
      <c r="AM211" s="145"/>
      <c r="BA211" s="146"/>
      <c r="BB211" s="74">
        <v>206</v>
      </c>
      <c r="BC211" s="177">
        <f>ABS(Cálculos!L212-Cálculos!L211)</f>
        <v>1.8731297845523853E-2</v>
      </c>
      <c r="BD211" s="177">
        <f>ABS(Cálculos!AF212-Cálculos!AF211)</f>
        <v>1.9094796726403351E-2</v>
      </c>
      <c r="BE211" s="177">
        <f>ABS(Cálculos!AZ212-Cálculos!AZ211)</f>
        <v>1.8681394227122339E-2</v>
      </c>
      <c r="BF211" s="145"/>
    </row>
    <row r="212" spans="25:58">
      <c r="Y212" s="146"/>
      <c r="Z212" s="74">
        <f>(Cálculos!C213-0.44)/(MAX(Cálculos!C:C)+0.12)*100</f>
        <v>28.291239796197885</v>
      </c>
      <c r="AA212" s="147"/>
      <c r="AB212" s="169">
        <f>Cálculos!L484</f>
        <v>1.3112679899606041</v>
      </c>
      <c r="AC212" s="147"/>
      <c r="AD212" s="169">
        <f>Cálculos!AF124</f>
        <v>1.3107897184617761</v>
      </c>
      <c r="AE212" s="147"/>
      <c r="AF212" s="169">
        <f>Cálculos!AZ493</f>
        <v>1.3274168626504346</v>
      </c>
      <c r="AG212" s="147"/>
      <c r="AH212" s="169">
        <f>Cálculos!N145</f>
        <v>0</v>
      </c>
      <c r="AI212" s="147"/>
      <c r="AJ212" s="169">
        <f>Cálculos!AH195</f>
        <v>0</v>
      </c>
      <c r="AK212" s="147"/>
      <c r="AL212" s="169">
        <f>Cálculos!BB178</f>
        <v>0</v>
      </c>
      <c r="AM212" s="145"/>
      <c r="BA212" s="146"/>
      <c r="BB212" s="74">
        <v>207</v>
      </c>
      <c r="BC212" s="177">
        <f>ABS(Cálculos!L213-Cálculos!L212)</f>
        <v>1.8177530323900681E-2</v>
      </c>
      <c r="BD212" s="177">
        <f>ABS(Cálculos!AF213-Cálculos!AF212)</f>
        <v>1.8533337154279073E-2</v>
      </c>
      <c r="BE212" s="177">
        <f>ABS(Cálculos!AZ213-Cálculos!AZ212)</f>
        <v>1.8137207293364987E-2</v>
      </c>
      <c r="BF212" s="145"/>
    </row>
    <row r="213" spans="25:58">
      <c r="Y213" s="146"/>
      <c r="Z213" s="74">
        <f>(Cálculos!C214-0.44)/(MAX(Cálculos!C:C)+0.12)*100</f>
        <v>28.42820358297266</v>
      </c>
      <c r="AA213" s="147"/>
      <c r="AB213" s="169">
        <f>Cálculos!L408</f>
        <v>1.3076901706863986</v>
      </c>
      <c r="AC213" s="147"/>
      <c r="AD213" s="169">
        <f>Cálculos!AF382</f>
        <v>1.3067263418588668</v>
      </c>
      <c r="AE213" s="147"/>
      <c r="AF213" s="169">
        <f>Cálculos!AZ37</f>
        <v>1.3262408352782731</v>
      </c>
      <c r="AG213" s="147"/>
      <c r="AH213" s="169">
        <f>Cálculos!N146</f>
        <v>0</v>
      </c>
      <c r="AI213" s="147"/>
      <c r="AJ213" s="169">
        <f>Cálculos!AH196</f>
        <v>0</v>
      </c>
      <c r="AK213" s="147"/>
      <c r="AL213" s="169">
        <f>Cálculos!BB179</f>
        <v>0</v>
      </c>
      <c r="AM213" s="145"/>
      <c r="BA213" s="146"/>
      <c r="BB213" s="74">
        <v>208</v>
      </c>
      <c r="BC213" s="177">
        <f>ABS(Cálculos!L214-Cálculos!L213)</f>
        <v>1.7987389710878099E-2</v>
      </c>
      <c r="BD213" s="177">
        <f>ABS(Cálculos!AF214-Cálculos!AF213)</f>
        <v>1.8340091368930111E-2</v>
      </c>
      <c r="BE213" s="177">
        <f>ABS(Cálculos!AZ214-Cálculos!AZ213)</f>
        <v>1.7948979858294023E-2</v>
      </c>
      <c r="BF213" s="145"/>
    </row>
    <row r="214" spans="25:58">
      <c r="Y214" s="146"/>
      <c r="Z214" s="74">
        <f>(Cálculos!C215-0.44)/(MAX(Cálculos!C:C)+0.12)*100</f>
        <v>28.565167369747442</v>
      </c>
      <c r="AA214" s="147"/>
      <c r="AB214" s="169">
        <f>Cálculos!L27</f>
        <v>1.3064795714730908</v>
      </c>
      <c r="AC214" s="147"/>
      <c r="AD214" s="169">
        <f>Cálculos!AF118</f>
        <v>1.3064351342661116</v>
      </c>
      <c r="AE214" s="147"/>
      <c r="AF214" s="169">
        <f>Cálculos!AZ51</f>
        <v>1.3213592972229407</v>
      </c>
      <c r="AG214" s="147"/>
      <c r="AH214" s="169">
        <f>Cálculos!N147</f>
        <v>0</v>
      </c>
      <c r="AI214" s="147"/>
      <c r="AJ214" s="169">
        <f>Cálculos!AH197</f>
        <v>0</v>
      </c>
      <c r="AK214" s="147"/>
      <c r="AL214" s="169">
        <f>Cálculos!BB180</f>
        <v>0</v>
      </c>
      <c r="AM214" s="145"/>
      <c r="BA214" s="146"/>
      <c r="BB214" s="74">
        <v>209</v>
      </c>
      <c r="BC214" s="177">
        <f>ABS(Cálculos!L215-Cálculos!L214)</f>
        <v>1.8012879541278726E-2</v>
      </c>
      <c r="BD214" s="177">
        <f>ABS(Cálculos!AF215-Cálculos!AF214)</f>
        <v>1.836519710658846E-2</v>
      </c>
      <c r="BE214" s="177">
        <f>ABS(Cálculos!AZ215-Cálculos!AZ214)</f>
        <v>1.7971793004180503E-2</v>
      </c>
      <c r="BF214" s="145"/>
    </row>
    <row r="215" spans="25:58">
      <c r="Y215" s="146"/>
      <c r="Z215" s="74">
        <f>(Cálculos!C216-0.44)/(MAX(Cálculos!C:C)+0.12)*100</f>
        <v>28.702131156522213</v>
      </c>
      <c r="AA215" s="147"/>
      <c r="AB215" s="169">
        <f>Cálculos!L490</f>
        <v>1.3064586982617001</v>
      </c>
      <c r="AC215" s="147"/>
      <c r="AD215" s="169">
        <f>Cálculos!AF9</f>
        <v>1.3051784915500488</v>
      </c>
      <c r="AE215" s="147"/>
      <c r="AF215" s="169">
        <f>Cálculos!AZ36</f>
        <v>1.3201467359729857</v>
      </c>
      <c r="AG215" s="147"/>
      <c r="AH215" s="169">
        <f>Cálculos!N148</f>
        <v>0</v>
      </c>
      <c r="AI215" s="147"/>
      <c r="AJ215" s="169">
        <f>Cálculos!AH198</f>
        <v>0</v>
      </c>
      <c r="AK215" s="147"/>
      <c r="AL215" s="169">
        <f>Cálculos!BB181</f>
        <v>0</v>
      </c>
      <c r="AM215" s="145"/>
      <c r="BA215" s="146"/>
      <c r="BB215" s="74">
        <v>210</v>
      </c>
      <c r="BC215" s="177">
        <f>ABS(Cálculos!L216-Cálculos!L215)</f>
        <v>1.7942761151214848E-2</v>
      </c>
      <c r="BD215" s="177">
        <f>ABS(Cálculos!AF216-Cálculos!AF215)</f>
        <v>1.8293491886272717E-2</v>
      </c>
      <c r="BE215" s="177">
        <f>ABS(Cálculos!AZ216-Cálculos!AZ215)</f>
        <v>1.7901098892631806E-2</v>
      </c>
      <c r="BF215" s="145"/>
    </row>
    <row r="216" spans="25:58">
      <c r="Y216" s="146"/>
      <c r="Z216" s="74">
        <f>(Cálculos!C217-0.44)/(MAX(Cálculos!C:C)+0.12)*100</f>
        <v>28.839094943296995</v>
      </c>
      <c r="AA216" s="147"/>
      <c r="AB216" s="169">
        <f>Cálculos!L33</f>
        <v>1.3036601031774699</v>
      </c>
      <c r="AC216" s="147"/>
      <c r="AD216" s="169">
        <f>Cálculos!AF375</f>
        <v>1.3047845497034594</v>
      </c>
      <c r="AE216" s="147"/>
      <c r="AF216" s="169">
        <f>Cálculos!AZ382</f>
        <v>1.3189490398644139</v>
      </c>
      <c r="AG216" s="147"/>
      <c r="AH216" s="169">
        <f>Cálculos!N149</f>
        <v>0</v>
      </c>
      <c r="AI216" s="147"/>
      <c r="AJ216" s="169">
        <f>Cálculos!AH199</f>
        <v>0</v>
      </c>
      <c r="AK216" s="147"/>
      <c r="AL216" s="169">
        <f>Cálculos!BB182</f>
        <v>0</v>
      </c>
      <c r="AM216" s="145"/>
      <c r="BA216" s="146"/>
      <c r="BB216" s="74">
        <v>211</v>
      </c>
      <c r="BC216" s="177">
        <f>ABS(Cálculos!L217-Cálculos!L216)</f>
        <v>1.8593147707014035E-2</v>
      </c>
      <c r="BD216" s="177">
        <f>ABS(Cálculos!AF217-Cálculos!AF216)</f>
        <v>1.8951377743957831E-2</v>
      </c>
      <c r="BE216" s="177">
        <f>ABS(Cálculos!AZ217-Cálculos!AZ216)</f>
        <v>1.8536530143745233E-2</v>
      </c>
      <c r="BF216" s="145"/>
    </row>
    <row r="217" spans="25:58">
      <c r="Y217" s="146"/>
      <c r="Z217" s="74">
        <f>(Cálculos!C218-0.44)/(MAX(Cálculos!C:C)+0.12)*100</f>
        <v>28.97605873007177</v>
      </c>
      <c r="AA217" s="147"/>
      <c r="AB217" s="169">
        <f>Cálculos!L116</f>
        <v>1.3029028456893266</v>
      </c>
      <c r="AC217" s="147"/>
      <c r="AD217" s="169">
        <f>Cálculos!AF27</f>
        <v>1.3044145938288279</v>
      </c>
      <c r="AE217" s="147"/>
      <c r="AF217" s="169">
        <f>Cálculos!AZ375</f>
        <v>1.3155740807046679</v>
      </c>
      <c r="AG217" s="147"/>
      <c r="AH217" s="169">
        <f>Cálculos!N150</f>
        <v>0</v>
      </c>
      <c r="AI217" s="147"/>
      <c r="AJ217" s="169">
        <f>Cálculos!AH200</f>
        <v>0</v>
      </c>
      <c r="AK217" s="147"/>
      <c r="AL217" s="169">
        <f>Cálculos!BB183</f>
        <v>0</v>
      </c>
      <c r="AM217" s="145"/>
      <c r="BA217" s="146"/>
      <c r="BB217" s="74">
        <v>212</v>
      </c>
      <c r="BC217" s="177">
        <f>ABS(Cálculos!L218-Cálculos!L217)</f>
        <v>1.081738004880306E-2</v>
      </c>
      <c r="BD217" s="177">
        <f>ABS(Cálculos!AF218-Cálculos!AF217)</f>
        <v>9.9400213896480016E-3</v>
      </c>
      <c r="BE217" s="177">
        <f>ABS(Cálculos!AZ218-Cálculos!AZ217)</f>
        <v>1.4322258068739213E-2</v>
      </c>
      <c r="BF217" s="145"/>
    </row>
    <row r="218" spans="25:58">
      <c r="Y218" s="146"/>
      <c r="Z218" s="74">
        <f>(Cálculos!C219-0.44)/(MAX(Cálculos!C:C)+0.12)*100</f>
        <v>29.113022516846549</v>
      </c>
      <c r="AA218" s="147"/>
      <c r="AB218" s="169">
        <f>Cálculos!L37</f>
        <v>1.2950478741141809</v>
      </c>
      <c r="AC218" s="147"/>
      <c r="AD218" s="169">
        <f>Cálculos!AF381</f>
        <v>1.3036032283409427</v>
      </c>
      <c r="AE218" s="147"/>
      <c r="AF218" s="169">
        <f>Cálculos!AZ381</f>
        <v>1.3152145574635488</v>
      </c>
      <c r="AG218" s="147"/>
      <c r="AH218" s="169">
        <f>Cálculos!N151</f>
        <v>0</v>
      </c>
      <c r="AI218" s="147"/>
      <c r="AJ218" s="169">
        <f>Cálculos!AH201</f>
        <v>0</v>
      </c>
      <c r="AK218" s="147"/>
      <c r="AL218" s="169">
        <f>Cálculos!BB184</f>
        <v>0</v>
      </c>
      <c r="AM218" s="145"/>
      <c r="BA218" s="146"/>
      <c r="BB218" s="74">
        <v>213</v>
      </c>
      <c r="BC218" s="177">
        <f>ABS(Cálculos!L219-Cálculos!L218)</f>
        <v>4.7135972678608584E-3</v>
      </c>
      <c r="BD218" s="177">
        <f>ABS(Cálculos!AF219-Cálculos!AF218)</f>
        <v>4.7115722918410485E-3</v>
      </c>
      <c r="BE218" s="177">
        <f>ABS(Cálculos!AZ219-Cálculos!AZ218)</f>
        <v>5.5492591146936165E-3</v>
      </c>
      <c r="BF218" s="145"/>
    </row>
    <row r="219" spans="25:58">
      <c r="Y219" s="146"/>
      <c r="Z219" s="74">
        <f>(Cálculos!C220-0.44)/(MAX(Cálculos!C:C)+0.12)*100</f>
        <v>29.249986303621323</v>
      </c>
      <c r="AA219" s="147"/>
      <c r="AB219" s="169">
        <f>Cálculos!L36</f>
        <v>1.2923864846442423</v>
      </c>
      <c r="AC219" s="147"/>
      <c r="AD219" s="169">
        <f>Cálculos!AF38</f>
        <v>1.3019060006885461</v>
      </c>
      <c r="AE219" s="147"/>
      <c r="AF219" s="169">
        <f>Cálculos!AZ727</f>
        <v>1.315200669445842</v>
      </c>
      <c r="AG219" s="147"/>
      <c r="AH219" s="169">
        <f>Cálculos!N152</f>
        <v>0</v>
      </c>
      <c r="AI219" s="147"/>
      <c r="AJ219" s="169">
        <f>Cálculos!AH202</f>
        <v>0</v>
      </c>
      <c r="AK219" s="147"/>
      <c r="AL219" s="169">
        <f>Cálculos!BB185</f>
        <v>0</v>
      </c>
      <c r="AM219" s="145"/>
      <c r="BA219" s="146"/>
      <c r="BB219" s="74">
        <v>214</v>
      </c>
      <c r="BC219" s="177">
        <f>ABS(Cálculos!L220-Cálculos!L219)</f>
        <v>2.4568459706755807E-3</v>
      </c>
      <c r="BD219" s="177">
        <f>ABS(Cálculos!AF220-Cálculos!AF219)</f>
        <v>2.6057586609979921E-3</v>
      </c>
      <c r="BE219" s="177">
        <f>ABS(Cálculos!AZ220-Cálculos!AZ219)</f>
        <v>2.7914703717266676E-3</v>
      </c>
      <c r="BF219" s="145"/>
    </row>
    <row r="220" spans="25:58">
      <c r="Y220" s="146"/>
      <c r="Z220" s="74">
        <f>(Cálculos!C221-0.44)/(MAX(Cálculos!C:C)+0.12)*100</f>
        <v>29.386950090396098</v>
      </c>
      <c r="AA220" s="147"/>
      <c r="AB220" s="169">
        <f>Cálculos!L380</f>
        <v>1.2894291114982621</v>
      </c>
      <c r="AC220" s="147"/>
      <c r="AD220" s="169">
        <f>Cálculos!AF52</f>
        <v>1.300223294620412</v>
      </c>
      <c r="AE220" s="147"/>
      <c r="AF220" s="169">
        <f>Cálculos!AZ125</f>
        <v>1.3099867425129381</v>
      </c>
      <c r="AG220" s="147"/>
      <c r="AH220" s="169">
        <f>Cálculos!N153</f>
        <v>0</v>
      </c>
      <c r="AI220" s="147"/>
      <c r="AJ220" s="169">
        <f>Cálculos!AH203</f>
        <v>0</v>
      </c>
      <c r="AK220" s="147"/>
      <c r="AL220" s="169">
        <f>Cálculos!BB186</f>
        <v>0</v>
      </c>
      <c r="AM220" s="145"/>
      <c r="BA220" s="146"/>
      <c r="BB220" s="74">
        <v>215</v>
      </c>
      <c r="BC220" s="177">
        <f>ABS(Cálculos!L221-Cálculos!L220)</f>
        <v>4.2208174538924115E-3</v>
      </c>
      <c r="BD220" s="177">
        <f>ABS(Cálculos!AF221-Cálculos!AF220)</f>
        <v>4.3801899886227735E-3</v>
      </c>
      <c r="BE220" s="177">
        <f>ABS(Cálculos!AZ221-Cálculos!AZ220)</f>
        <v>4.4614723062595951E-3</v>
      </c>
      <c r="BF220" s="145"/>
    </row>
    <row r="221" spans="25:58">
      <c r="Y221" s="146"/>
      <c r="Z221" s="74">
        <f>(Cálculos!C222-0.44)/(MAX(Cálculos!C:C)+0.12)*100</f>
        <v>29.523913877170877</v>
      </c>
      <c r="AA221" s="147"/>
      <c r="AB221" s="169">
        <f>Cálculos!L485</f>
        <v>1.2835023860145975</v>
      </c>
      <c r="AC221" s="147"/>
      <c r="AD221" s="169">
        <f>Cálculos!AF45</f>
        <v>1.298346541699277</v>
      </c>
      <c r="AE221" s="147"/>
      <c r="AF221" s="169">
        <f>Cálculos!AZ38</f>
        <v>1.3084446970755454</v>
      </c>
      <c r="AG221" s="147"/>
      <c r="AH221" s="169">
        <f>Cálculos!N154</f>
        <v>0</v>
      </c>
      <c r="AI221" s="147"/>
      <c r="AJ221" s="169">
        <f>Cálculos!AH204</f>
        <v>0</v>
      </c>
      <c r="AK221" s="147"/>
      <c r="AL221" s="169">
        <f>Cálculos!BB187</f>
        <v>0</v>
      </c>
      <c r="AM221" s="145"/>
      <c r="BA221" s="146"/>
      <c r="BB221" s="74">
        <v>216</v>
      </c>
      <c r="BC221" s="177">
        <f>ABS(Cálculos!L222-Cálculos!L221)</f>
        <v>3.42955598468625E-3</v>
      </c>
      <c r="BD221" s="177">
        <f>ABS(Cálculos!AF222-Cálculos!AF221)</f>
        <v>3.4364882197472357E-3</v>
      </c>
      <c r="BE221" s="177">
        <f>ABS(Cálculos!AZ222-Cálculos!AZ221)</f>
        <v>3.6354191827681626E-3</v>
      </c>
      <c r="BF221" s="145"/>
    </row>
    <row r="222" spans="25:58">
      <c r="Y222" s="146"/>
      <c r="Z222" s="74">
        <f>(Cálculos!C223-0.44)/(MAX(Cálculos!C:C)+0.12)*100</f>
        <v>29.660877663945652</v>
      </c>
      <c r="AA222" s="147"/>
      <c r="AB222" s="169">
        <f>Cálculos!L51</f>
        <v>1.2821678701003536</v>
      </c>
      <c r="AC222" s="147"/>
      <c r="AD222" s="169">
        <f>Cálculos!AF39</f>
        <v>1.2941834235758642</v>
      </c>
      <c r="AE222" s="147"/>
      <c r="AF222" s="169">
        <f>Cálculos!AZ52</f>
        <v>1.3077754974775202</v>
      </c>
      <c r="AG222" s="147"/>
      <c r="AH222" s="169">
        <f>Cálculos!N155</f>
        <v>0</v>
      </c>
      <c r="AI222" s="147"/>
      <c r="AJ222" s="169">
        <f>Cálculos!AH205</f>
        <v>0</v>
      </c>
      <c r="AK222" s="147"/>
      <c r="AL222" s="169">
        <f>Cálculos!BB188</f>
        <v>0</v>
      </c>
      <c r="AM222" s="145"/>
      <c r="BA222" s="146"/>
      <c r="BB222" s="74">
        <v>217</v>
      </c>
      <c r="BC222" s="177">
        <f>ABS(Cálculos!L223-Cálculos!L222)</f>
        <v>3.2639372210174766E-3</v>
      </c>
      <c r="BD222" s="177">
        <f>ABS(Cálculos!AF223-Cálculos!AF222)</f>
        <v>3.4127506616888348E-3</v>
      </c>
      <c r="BE222" s="177">
        <f>ABS(Cálculos!AZ223-Cálculos!AZ222)</f>
        <v>3.447346608440871E-3</v>
      </c>
      <c r="BF222" s="145"/>
    </row>
    <row r="223" spans="25:58">
      <c r="Y223" s="146"/>
      <c r="Z223" s="74">
        <f>(Cálculos!C224-0.44)/(MAX(Cálculos!C:C)+0.12)*100</f>
        <v>29.79784145072043</v>
      </c>
      <c r="AA223" s="147"/>
      <c r="AB223" s="169">
        <f>Cálculos!L123</f>
        <v>1.2819626137786471</v>
      </c>
      <c r="AC223" s="147"/>
      <c r="AD223" s="169">
        <f>Cálculos!AF493</f>
        <v>1.2935183193161004</v>
      </c>
      <c r="AE223" s="147"/>
      <c r="AF223" s="169">
        <f>Cálculos!AZ119</f>
        <v>1.3072609488596427</v>
      </c>
      <c r="AG223" s="147"/>
      <c r="AH223" s="169">
        <f>Cálculos!N156</f>
        <v>0</v>
      </c>
      <c r="AI223" s="147"/>
      <c r="AJ223" s="169">
        <f>Cálculos!AH206</f>
        <v>0</v>
      </c>
      <c r="AK223" s="147"/>
      <c r="AL223" s="169">
        <f>Cálculos!BB189</f>
        <v>0</v>
      </c>
      <c r="AM223" s="145"/>
      <c r="BA223" s="146"/>
      <c r="BB223" s="74">
        <v>218</v>
      </c>
      <c r="BC223" s="177">
        <f>ABS(Cálculos!L224-Cálculos!L223)</f>
        <v>1.8952393785498844E-2</v>
      </c>
      <c r="BD223" s="177">
        <f>ABS(Cálculos!AF224-Cálculos!AF223)</f>
        <v>1.8362765189575136E-2</v>
      </c>
      <c r="BE223" s="177">
        <f>ABS(Cálculos!AZ224-Cálculos!AZ223)</f>
        <v>1.8988738573843089E-2</v>
      </c>
      <c r="BF223" s="145"/>
    </row>
    <row r="224" spans="25:58">
      <c r="Y224" s="146"/>
      <c r="Z224" s="74">
        <f>(Cálculos!C225-0.44)/(MAX(Cálculos!C:C)+0.12)*100</f>
        <v>29.934805237495205</v>
      </c>
      <c r="AA224" s="147"/>
      <c r="AB224" s="169">
        <f>Cálculos!L491</f>
        <v>1.2787729871403577</v>
      </c>
      <c r="AC224" s="147"/>
      <c r="AD224" s="169">
        <f>Cálculos!AF34</f>
        <v>1.2929982454944486</v>
      </c>
      <c r="AE224" s="147"/>
      <c r="AF224" s="169">
        <f>Cálculos!AZ45</f>
        <v>1.3054142435602278</v>
      </c>
      <c r="AG224" s="147"/>
      <c r="AH224" s="169">
        <f>Cálculos!N157</f>
        <v>0</v>
      </c>
      <c r="AI224" s="147"/>
      <c r="AJ224" s="169">
        <f>Cálculos!AH207</f>
        <v>0</v>
      </c>
      <c r="AK224" s="147"/>
      <c r="AL224" s="169">
        <f>Cálculos!BB190</f>
        <v>0</v>
      </c>
      <c r="AM224" s="145"/>
      <c r="BA224" s="146"/>
      <c r="BB224" s="74">
        <v>219</v>
      </c>
      <c r="BC224" s="177">
        <f>ABS(Cálculos!L225-Cálculos!L224)</f>
        <v>1.8905647655572677E-2</v>
      </c>
      <c r="BD224" s="177">
        <f>ABS(Cálculos!AF225-Cálculos!AF224)</f>
        <v>1.9273305297906829E-2</v>
      </c>
      <c r="BE224" s="177">
        <f>ABS(Cálculos!AZ225-Cálculos!AZ224)</f>
        <v>1.8783030102717591E-2</v>
      </c>
      <c r="BF224" s="145"/>
    </row>
    <row r="225" spans="25:58">
      <c r="Y225" s="146"/>
      <c r="Z225" s="74">
        <f>(Cálculos!C226-0.44)/(MAX(Cálculos!C:C)+0.12)*100</f>
        <v>30.071769024269983</v>
      </c>
      <c r="AA225" s="147"/>
      <c r="AB225" s="169">
        <f>Cálculos!L38</f>
        <v>1.2770534961821003</v>
      </c>
      <c r="AC225" s="147"/>
      <c r="AD225" s="169">
        <f>Cálculos!AF46</f>
        <v>1.2886486951764264</v>
      </c>
      <c r="AE225" s="147"/>
      <c r="AF225" s="169">
        <f>Cálculos!AZ27</f>
        <v>1.3053003499807554</v>
      </c>
      <c r="AG225" s="147"/>
      <c r="AH225" s="169">
        <f>Cálculos!N158</f>
        <v>0</v>
      </c>
      <c r="AI225" s="147"/>
      <c r="AJ225" s="169">
        <f>Cálculos!AH208</f>
        <v>0</v>
      </c>
      <c r="AK225" s="147"/>
      <c r="AL225" s="169">
        <f>Cálculos!BB191</f>
        <v>0</v>
      </c>
      <c r="AM225" s="145"/>
      <c r="BA225" s="146"/>
      <c r="BB225" s="74">
        <v>220</v>
      </c>
      <c r="BC225" s="177">
        <f>ABS(Cálculos!L226-Cálculos!L225)</f>
        <v>6.7612390295636593E-3</v>
      </c>
      <c r="BD225" s="177">
        <f>ABS(Cálculos!AF226-Cálculos!AF225)</f>
        <v>6.6365626580918713E-3</v>
      </c>
      <c r="BE225" s="177">
        <f>ABS(Cálculos!AZ226-Cálculos!AZ225)</f>
        <v>7.4907420706066263E-3</v>
      </c>
      <c r="BF225" s="145"/>
    </row>
    <row r="226" spans="25:58">
      <c r="Y226" s="146"/>
      <c r="Z226" s="74">
        <f>(Cálculos!C227-0.44)/(MAX(Cálculos!C:C)+0.12)*100</f>
        <v>30.208732811044758</v>
      </c>
      <c r="AA226" s="147"/>
      <c r="AB226" s="169">
        <f>Cálculos!L387</f>
        <v>1.2762827033629036</v>
      </c>
      <c r="AC226" s="147"/>
      <c r="AD226" s="169">
        <f>Cálculos!AF26</f>
        <v>1.2825682278449722</v>
      </c>
      <c r="AE226" s="147"/>
      <c r="AF226" s="169">
        <f>Cálculos!AZ39</f>
        <v>1.3013689169232467</v>
      </c>
      <c r="AG226" s="147"/>
      <c r="AH226" s="169">
        <f>Cálculos!N160</f>
        <v>0</v>
      </c>
      <c r="AI226" s="147"/>
      <c r="AJ226" s="169">
        <f>Cálculos!AH209</f>
        <v>0</v>
      </c>
      <c r="AK226" s="147"/>
      <c r="AL226" s="169">
        <f>Cálculos!BB192</f>
        <v>0</v>
      </c>
      <c r="AM226" s="145"/>
      <c r="BA226" s="146"/>
      <c r="BB226" s="74">
        <v>221</v>
      </c>
      <c r="BC226" s="177">
        <f>ABS(Cálculos!L227-Cálculos!L226)</f>
        <v>5.4646936524834211E-3</v>
      </c>
      <c r="BD226" s="177">
        <f>ABS(Cálculos!AF227-Cálculos!AF226)</f>
        <v>5.5951344147208704E-3</v>
      </c>
      <c r="BE226" s="177">
        <f>ABS(Cálculos!AZ227-Cálculos!AZ226)</f>
        <v>5.7738663049172745E-3</v>
      </c>
      <c r="BF226" s="145"/>
    </row>
    <row r="227" spans="25:58">
      <c r="Y227" s="146"/>
      <c r="Z227" s="74">
        <f>(Cálculos!C228-0.44)/(MAX(Cálculos!C:C)+0.12)*100</f>
        <v>30.34569659781954</v>
      </c>
      <c r="AA227" s="147"/>
      <c r="AB227" s="169">
        <f>Cálculos!L117</f>
        <v>1.2743249915807902</v>
      </c>
      <c r="AC227" s="147"/>
      <c r="AD227" s="169">
        <f>Cálculos!AF125</f>
        <v>1.2821232317106828</v>
      </c>
      <c r="AE227" s="147"/>
      <c r="AF227" s="169">
        <f>Cálculos!AZ494</f>
        <v>1.3002532038081218</v>
      </c>
      <c r="AG227" s="147"/>
      <c r="AH227" s="169">
        <f>Cálculos!N161</f>
        <v>0</v>
      </c>
      <c r="AI227" s="147"/>
      <c r="AJ227" s="169">
        <f>Cálculos!AH210</f>
        <v>0</v>
      </c>
      <c r="AK227" s="147"/>
      <c r="AL227" s="169">
        <f>Cálculos!BB193</f>
        <v>0</v>
      </c>
      <c r="AM227" s="145"/>
      <c r="BA227" s="146"/>
      <c r="BB227" s="74">
        <v>222</v>
      </c>
      <c r="BC227" s="177">
        <f>ABS(Cálculos!L228-Cálculos!L227)</f>
        <v>3.5535210419612717E-3</v>
      </c>
      <c r="BD227" s="177">
        <f>ABS(Cálculos!AF228-Cálculos!AF227)</f>
        <v>3.571152134340505E-3</v>
      </c>
      <c r="BE227" s="177">
        <f>ABS(Cálculos!AZ228-Cálculos!AZ227)</f>
        <v>3.7813553225268248E-3</v>
      </c>
      <c r="BF227" s="145"/>
    </row>
    <row r="228" spans="25:58">
      <c r="Y228" s="146"/>
      <c r="Z228" s="74">
        <f>(Cálculos!C229-0.44)/(MAX(Cálculos!C:C)+0.12)*100</f>
        <v>30.482660384594311</v>
      </c>
      <c r="AA228" s="147"/>
      <c r="AB228" s="169">
        <f>Cálculos!L39</f>
        <v>1.2697749747164591</v>
      </c>
      <c r="AC228" s="147"/>
      <c r="AD228" s="169">
        <f>Cálculos!AF35</f>
        <v>1.2802414106511533</v>
      </c>
      <c r="AE228" s="147"/>
      <c r="AF228" s="169">
        <f>Cálculos!AZ34</f>
        <v>1.296970931377504</v>
      </c>
      <c r="AG228" s="147"/>
      <c r="AH228" s="169">
        <f>Cálculos!N162</f>
        <v>0</v>
      </c>
      <c r="AI228" s="147"/>
      <c r="AJ228" s="169">
        <f>Cálculos!AH211</f>
        <v>0</v>
      </c>
      <c r="AK228" s="147"/>
      <c r="AL228" s="169">
        <f>Cálculos!BB194</f>
        <v>0</v>
      </c>
      <c r="AM228" s="145"/>
      <c r="BA228" s="146"/>
      <c r="BB228" s="74">
        <v>223</v>
      </c>
      <c r="BC228" s="177">
        <f>ABS(Cálculos!L229-Cálculos!L228)</f>
        <v>3.1800820348461545E-3</v>
      </c>
      <c r="BD228" s="177">
        <f>ABS(Cálculos!AF229-Cálculos!AF228)</f>
        <v>3.273729257961655E-3</v>
      </c>
      <c r="BE228" s="177">
        <f>ABS(Cálculos!AZ229-Cálculos!AZ228)</f>
        <v>3.3494779991689039E-3</v>
      </c>
      <c r="BF228" s="145"/>
    </row>
    <row r="229" spans="25:58">
      <c r="Y229" s="146"/>
      <c r="Z229" s="74">
        <f>(Cálculos!C230-0.44)/(MAX(Cálculos!C:C)+0.12)*100</f>
        <v>30.619624171369093</v>
      </c>
      <c r="AA229" s="147"/>
      <c r="AB229" s="169">
        <f>Cálculos!L52</f>
        <v>1.2684226131889067</v>
      </c>
      <c r="AC229" s="147"/>
      <c r="AD229" s="169">
        <f>Cálculos!AF119</f>
        <v>1.2786693800311677</v>
      </c>
      <c r="AE229" s="147"/>
      <c r="AF229" s="169">
        <f>Cálculos!AZ46</f>
        <v>1.2963310522591578</v>
      </c>
      <c r="AG229" s="147"/>
      <c r="AH229" s="169">
        <f>Cálculos!N163</f>
        <v>0</v>
      </c>
      <c r="AI229" s="147"/>
      <c r="AJ229" s="169">
        <f>Cálculos!AH212</f>
        <v>0</v>
      </c>
      <c r="AK229" s="147"/>
      <c r="AL229" s="169">
        <f>Cálculos!BB195</f>
        <v>0</v>
      </c>
      <c r="AM229" s="145"/>
      <c r="BA229" s="146"/>
      <c r="BB229" s="74">
        <v>224</v>
      </c>
      <c r="BC229" s="177">
        <f>ABS(Cálculos!L230-Cálculos!L229)</f>
        <v>3.0931403084603626E-3</v>
      </c>
      <c r="BD229" s="177">
        <f>ABS(Cálculos!AF230-Cálculos!AF229)</f>
        <v>3.2511159581743443E-3</v>
      </c>
      <c r="BE229" s="177">
        <f>ABS(Cálculos!AZ230-Cálculos!AZ229)</f>
        <v>3.2840733716286152E-3</v>
      </c>
      <c r="BF229" s="145"/>
    </row>
    <row r="230" spans="25:58">
      <c r="Y230" s="146"/>
      <c r="Z230" s="74">
        <f>(Cálculos!C231-0.44)/(MAX(Cálculos!C:C)+0.12)*100</f>
        <v>30.756587958143868</v>
      </c>
      <c r="AA230" s="147"/>
      <c r="AB230" s="169">
        <f>Cálculos!L34</f>
        <v>1.2664146042889839</v>
      </c>
      <c r="AC230" s="147"/>
      <c r="AD230" s="169">
        <f>Cálculos!AF28</f>
        <v>1.2680926149014711</v>
      </c>
      <c r="AE230" s="147"/>
      <c r="AF230" s="169">
        <f>Cálculos!AZ362</f>
        <v>1.2956735868788725</v>
      </c>
      <c r="AG230" s="147"/>
      <c r="AH230" s="169">
        <f>Cálculos!N164</f>
        <v>0</v>
      </c>
      <c r="AI230" s="147"/>
      <c r="AJ230" s="169">
        <f>Cálculos!AH213</f>
        <v>0</v>
      </c>
      <c r="AK230" s="147"/>
      <c r="AL230" s="169">
        <f>Cálculos!BB196</f>
        <v>0</v>
      </c>
      <c r="AM230" s="145"/>
      <c r="BA230" s="146"/>
      <c r="BB230" s="74">
        <v>225</v>
      </c>
      <c r="BC230" s="177">
        <f>ABS(Cálculos!L231-Cálculos!L230)</f>
        <v>2.5089820824460984E-3</v>
      </c>
      <c r="BD230" s="177">
        <f>ABS(Cálculos!AF231-Cálculos!AF230)</f>
        <v>2.9218201103769492E-3</v>
      </c>
      <c r="BE230" s="177">
        <f>ABS(Cálculos!AZ231-Cálculos!AZ230)</f>
        <v>2.7695315583374236E-3</v>
      </c>
      <c r="BF230" s="145"/>
    </row>
    <row r="231" spans="25:58">
      <c r="Y231" s="146"/>
      <c r="Z231" s="74">
        <f>(Cálculos!C232-0.44)/(MAX(Cálculos!C:C)+0.12)*100</f>
        <v>30.893551744918646</v>
      </c>
      <c r="AA231" s="147"/>
      <c r="AB231" s="169">
        <f>Cálculos!L45</f>
        <v>1.2660848641319915</v>
      </c>
      <c r="AC231" s="147"/>
      <c r="AD231" s="169">
        <f>Cálculos!AF25</f>
        <v>1.2679139984976349</v>
      </c>
      <c r="AE231" s="147"/>
      <c r="AF231" s="169">
        <f>Cálculos!AZ701</f>
        <v>1.2860420933351109</v>
      </c>
      <c r="AG231" s="147"/>
      <c r="AH231" s="169">
        <f>Cálculos!N165</f>
        <v>0</v>
      </c>
      <c r="AI231" s="147"/>
      <c r="AJ231" s="169">
        <f>Cálculos!AH214</f>
        <v>0</v>
      </c>
      <c r="AK231" s="147"/>
      <c r="AL231" s="169">
        <f>Cálculos!BB197</f>
        <v>0</v>
      </c>
      <c r="AM231" s="145"/>
      <c r="BA231" s="146"/>
      <c r="BB231" s="74">
        <v>226</v>
      </c>
      <c r="BC231" s="177">
        <f>ABS(Cálculos!L232-Cálculos!L231)</f>
        <v>3.4844206710147874E-3</v>
      </c>
      <c r="BD231" s="177">
        <f>ABS(Cálculos!AF232-Cálculos!AF231)</f>
        <v>3.5131956335334169E-3</v>
      </c>
      <c r="BE231" s="177">
        <f>ABS(Cálculos!AZ232-Cálculos!AZ231)</f>
        <v>3.6869134041073726E-3</v>
      </c>
      <c r="BF231" s="145"/>
    </row>
    <row r="232" spans="25:58">
      <c r="Y232" s="146"/>
      <c r="Z232" s="74">
        <f>(Cálculos!C233-0.44)/(MAX(Cálculos!C:C)+0.12)*100</f>
        <v>31.030515531693421</v>
      </c>
      <c r="AA232" s="147"/>
      <c r="AB232" s="169">
        <f>Cálculos!L26</f>
        <v>1.2603896955136304</v>
      </c>
      <c r="AC232" s="147"/>
      <c r="AD232" s="169">
        <f>Cálculos!AF494</f>
        <v>1.266153991313717</v>
      </c>
      <c r="AE232" s="147"/>
      <c r="AF232" s="169">
        <f>Cálculos!AZ35</f>
        <v>1.28484847881289</v>
      </c>
      <c r="AG232" s="147"/>
      <c r="AH232" s="169">
        <f>Cálculos!N166</f>
        <v>0</v>
      </c>
      <c r="AI232" s="147"/>
      <c r="AJ232" s="169">
        <f>Cálculos!AH215</f>
        <v>0</v>
      </c>
      <c r="AK232" s="147"/>
      <c r="AL232" s="169">
        <f>Cálculos!BB198</f>
        <v>0</v>
      </c>
      <c r="AM232" s="145"/>
      <c r="BA232" s="146"/>
      <c r="BB232" s="74">
        <v>227</v>
      </c>
      <c r="BC232" s="177">
        <f>ABS(Cálculos!L233-Cálculos!L232)</f>
        <v>3.0983502344626435E-3</v>
      </c>
      <c r="BD232" s="177">
        <f>ABS(Cálculos!AF233-Cálculos!AF232)</f>
        <v>3.1842089592447054E-3</v>
      </c>
      <c r="BE232" s="177">
        <f>ABS(Cálculos!AZ233-Cálculos!AZ232)</f>
        <v>3.2602923393777461E-3</v>
      </c>
      <c r="BF232" s="145"/>
    </row>
    <row r="233" spans="25:58">
      <c r="Y233" s="146"/>
      <c r="Z233" s="74">
        <f>(Cálculos!C234-0.44)/(MAX(Cálculos!C:C)+0.12)*100</f>
        <v>31.1674793184682</v>
      </c>
      <c r="AA233" s="147"/>
      <c r="AB233" s="169">
        <f>Cálculos!L375</f>
        <v>1.2596261924473633</v>
      </c>
      <c r="AC233" s="147"/>
      <c r="AD233" s="169">
        <f>Cálculos!AF41</f>
        <v>1.2643753591426272</v>
      </c>
      <c r="AE233" s="147"/>
      <c r="AF233" s="169">
        <f>Cálculos!AZ26</f>
        <v>1.2830750980836885</v>
      </c>
      <c r="AG233" s="147"/>
      <c r="AH233" s="169">
        <f>Cálculos!N167</f>
        <v>0</v>
      </c>
      <c r="AI233" s="147"/>
      <c r="AJ233" s="169">
        <f>Cálculos!AH216</f>
        <v>0</v>
      </c>
      <c r="AK233" s="147"/>
      <c r="AL233" s="169">
        <f>Cálculos!BB199</f>
        <v>0</v>
      </c>
      <c r="AM233" s="145"/>
      <c r="BA233" s="146"/>
      <c r="BB233" s="74">
        <v>228</v>
      </c>
      <c r="BC233" s="177">
        <f>ABS(Cálculos!L234-Cálculos!L233)</f>
        <v>3.0095317946532418E-3</v>
      </c>
      <c r="BD233" s="177">
        <f>ABS(Cálculos!AF234-Cálculos!AF233)</f>
        <v>3.1622140213293792E-3</v>
      </c>
      <c r="BE233" s="177">
        <f>ABS(Cálculos!AZ234-Cálculos!AZ233)</f>
        <v>3.1942702125795086E-3</v>
      </c>
      <c r="BF233" s="145"/>
    </row>
    <row r="234" spans="25:58">
      <c r="Y234" s="146"/>
      <c r="Z234" s="74">
        <f>(Cálculos!C235-0.44)/(MAX(Cálculos!C:C)+0.12)*100</f>
        <v>31.304443105242974</v>
      </c>
      <c r="AA234" s="147"/>
      <c r="AB234" s="169">
        <f>Cálculos!L382</f>
        <v>1.2574678528655754</v>
      </c>
      <c r="AC234" s="147"/>
      <c r="AD234" s="169">
        <f>Cálculos!AF40</f>
        <v>1.2559389474812517</v>
      </c>
      <c r="AE234" s="147"/>
      <c r="AF234" s="169">
        <f>Cálculos!AZ126</f>
        <v>1.2824783021853354</v>
      </c>
      <c r="AG234" s="147"/>
      <c r="AH234" s="169">
        <f>Cálculos!N168</f>
        <v>0</v>
      </c>
      <c r="AI234" s="147"/>
      <c r="AJ234" s="169">
        <f>Cálculos!AH217</f>
        <v>0</v>
      </c>
      <c r="AK234" s="147"/>
      <c r="AL234" s="169">
        <f>Cálculos!BB200</f>
        <v>0</v>
      </c>
      <c r="AM234" s="145"/>
      <c r="BA234" s="146"/>
      <c r="BB234" s="74">
        <v>229</v>
      </c>
      <c r="BC234" s="177">
        <f>ABS(Cálculos!L235-Cálculos!L234)</f>
        <v>2.6184176003970827E-2</v>
      </c>
      <c r="BD234" s="177">
        <f>ABS(Cálculos!AF235-Cálculos!AF234)</f>
        <v>2.5566496583797227E-2</v>
      </c>
      <c r="BE234" s="177">
        <f>ABS(Cálculos!AZ235-Cálculos!AZ234)</f>
        <v>2.627904911816481E-2</v>
      </c>
      <c r="BF234" s="145"/>
    </row>
    <row r="235" spans="25:58">
      <c r="Y235" s="146"/>
      <c r="Z235" s="74">
        <f>(Cálculos!C236-0.44)/(MAX(Cálculos!C:C)+0.12)*100</f>
        <v>31.441406892017749</v>
      </c>
      <c r="AA235" s="147"/>
      <c r="AB235" s="169">
        <f>Cálculos!L46</f>
        <v>1.2569310172212873</v>
      </c>
      <c r="AC235" s="147"/>
      <c r="AD235" s="169">
        <f>Cálculos!AF126</f>
        <v>1.2543659365553672</v>
      </c>
      <c r="AE235" s="147"/>
      <c r="AF235" s="169">
        <f>Cálculos!AZ120</f>
        <v>1.2797736463811673</v>
      </c>
      <c r="AG235" s="147"/>
      <c r="AH235" s="169">
        <f>Cálculos!N169</f>
        <v>0</v>
      </c>
      <c r="AI235" s="147"/>
      <c r="AJ235" s="169">
        <f>Cálculos!AH218</f>
        <v>0</v>
      </c>
      <c r="AK235" s="147"/>
      <c r="AL235" s="169">
        <f>Cálculos!BB201</f>
        <v>0</v>
      </c>
      <c r="AM235" s="145"/>
      <c r="BA235" s="146"/>
      <c r="BB235" s="74">
        <v>230</v>
      </c>
      <c r="BC235" s="177">
        <f>ABS(Cálculos!L236-Cálculos!L235)</f>
        <v>1.9702377352762979E-2</v>
      </c>
      <c r="BD235" s="177">
        <f>ABS(Cálculos!AF236-Cálculos!AF235)</f>
        <v>2.006815488311009E-2</v>
      </c>
      <c r="BE235" s="177">
        <f>ABS(Cálculos!AZ236-Cálculos!AZ235)</f>
        <v>1.9552416279172313E-2</v>
      </c>
      <c r="BF235" s="145"/>
    </row>
    <row r="236" spans="25:58">
      <c r="Y236" s="146"/>
      <c r="Z236" s="74">
        <f>(Cálculos!C237-0.44)/(MAX(Cálculos!C:C)+0.12)*100</f>
        <v>31.578370678792528</v>
      </c>
      <c r="AA236" s="147"/>
      <c r="AB236" s="169">
        <f>Cálculos!L486</f>
        <v>1.2562751027795096</v>
      </c>
      <c r="AC236" s="147"/>
      <c r="AD236" s="169">
        <f>Cálculos!AF120</f>
        <v>1.250933706110714</v>
      </c>
      <c r="AE236" s="147"/>
      <c r="AF236" s="169">
        <f>Cálculos!AZ495</f>
        <v>1.2739789392918239</v>
      </c>
      <c r="AG236" s="147"/>
      <c r="AH236" s="169">
        <f>Cálculos!N170</f>
        <v>0</v>
      </c>
      <c r="AI236" s="147"/>
      <c r="AJ236" s="169">
        <f>Cálculos!AH219</f>
        <v>0</v>
      </c>
      <c r="AK236" s="147"/>
      <c r="AL236" s="169">
        <f>Cálculos!BB202</f>
        <v>0</v>
      </c>
      <c r="AM236" s="145"/>
      <c r="BA236" s="146"/>
      <c r="BB236" s="74">
        <v>231</v>
      </c>
      <c r="BC236" s="177">
        <f>ABS(Cálculos!L237-Cálculos!L236)</f>
        <v>1.3032349651380393E-2</v>
      </c>
      <c r="BD236" s="177">
        <f>ABS(Cálculos!AF237-Cálculos!AF236)</f>
        <v>1.2872649400616665E-2</v>
      </c>
      <c r="BE236" s="177">
        <f>ABS(Cálculos!AZ237-Cálculos!AZ236)</f>
        <v>1.3798149582268993E-2</v>
      </c>
      <c r="BF236" s="145"/>
    </row>
    <row r="237" spans="25:58">
      <c r="Y237" s="146"/>
      <c r="Z237" s="74">
        <f>(Cálculos!C238-0.44)/(MAX(Cálculos!C:C)+0.12)*100</f>
        <v>31.715334465567302</v>
      </c>
      <c r="AA237" s="147"/>
      <c r="AB237" s="169">
        <f>Cálculos!L118</f>
        <v>1.2546953809082688</v>
      </c>
      <c r="AC237" s="147"/>
      <c r="AD237" s="169">
        <f>Cálculos!AF495</f>
        <v>1.2396999018179951</v>
      </c>
      <c r="AE237" s="147"/>
      <c r="AF237" s="169">
        <f>Cálculos!AZ41</f>
        <v>1.2728246365188614</v>
      </c>
      <c r="AG237" s="147"/>
      <c r="AH237" s="169">
        <f>Cálculos!N171</f>
        <v>0</v>
      </c>
      <c r="AI237" s="147"/>
      <c r="AJ237" s="169">
        <f>Cálculos!AH220</f>
        <v>0</v>
      </c>
      <c r="AK237" s="147"/>
      <c r="AL237" s="169">
        <f>Cálculos!BB203</f>
        <v>0</v>
      </c>
      <c r="AM237" s="145"/>
      <c r="BA237" s="146"/>
      <c r="BB237" s="74">
        <v>232</v>
      </c>
      <c r="BC237" s="177">
        <f>ABS(Cálculos!L238-Cálculos!L237)</f>
        <v>4.7930500494134942E-3</v>
      </c>
      <c r="BD237" s="177">
        <f>ABS(Cálculos!AF238-Cálculos!AF237)</f>
        <v>4.9044949139693816E-3</v>
      </c>
      <c r="BE237" s="177">
        <f>ABS(Cálculos!AZ238-Cálculos!AZ237)</f>
        <v>5.0959692236947074E-3</v>
      </c>
      <c r="BF237" s="145"/>
    </row>
    <row r="238" spans="25:58">
      <c r="Y238" s="146"/>
      <c r="Z238" s="74">
        <f>(Cálculos!C239-0.44)/(MAX(Cálculos!C:C)+0.12)*100</f>
        <v>31.852298252342081</v>
      </c>
      <c r="AA238" s="147"/>
      <c r="AB238" s="169">
        <f>Cálculos!L124</f>
        <v>1.2541099641004245</v>
      </c>
      <c r="AC238" s="147"/>
      <c r="AD238" s="169">
        <f>Cálculos!AF19</f>
        <v>1.2324752165550676</v>
      </c>
      <c r="AE238" s="147"/>
      <c r="AF238" s="169">
        <f>Cálculos!AZ28</f>
        <v>1.2696836824892979</v>
      </c>
      <c r="AG238" s="147"/>
      <c r="AH238" s="169">
        <f>Cálculos!N172</f>
        <v>0</v>
      </c>
      <c r="AI238" s="147"/>
      <c r="AJ238" s="169">
        <f>Cálculos!AH221</f>
        <v>0</v>
      </c>
      <c r="AK238" s="147"/>
      <c r="AL238" s="169">
        <f>Cálculos!BB204</f>
        <v>0</v>
      </c>
      <c r="AM238" s="145"/>
      <c r="BA238" s="146"/>
      <c r="BB238" s="74">
        <v>233</v>
      </c>
      <c r="BC238" s="177">
        <f>ABS(Cálculos!L239-Cálculos!L238)</f>
        <v>3.2422798433469624E-3</v>
      </c>
      <c r="BD238" s="177">
        <f>ABS(Cálculos!AF239-Cálculos!AF238)</f>
        <v>3.2076243995555753E-3</v>
      </c>
      <c r="BE238" s="177">
        <f>ABS(Cálculos!AZ239-Cálculos!AZ238)</f>
        <v>3.4549075618289793E-3</v>
      </c>
      <c r="BF238" s="145"/>
    </row>
    <row r="239" spans="25:58">
      <c r="Y239" s="146"/>
      <c r="Z239" s="74">
        <f>(Cálculos!C240-0.44)/(MAX(Cálculos!C:C)+0.12)*100</f>
        <v>31.989262039116856</v>
      </c>
      <c r="AA239" s="147"/>
      <c r="AB239" s="169">
        <f>Cálculos!L35</f>
        <v>1.254099993799898</v>
      </c>
      <c r="AC239" s="147"/>
      <c r="AD239" s="169">
        <f>Cálculos!AF127</f>
        <v>1.2270577364132649</v>
      </c>
      <c r="AE239" s="147"/>
      <c r="AF239" s="169">
        <f>Cálculos!AZ25</f>
        <v>1.2680459121490402</v>
      </c>
      <c r="AG239" s="147"/>
      <c r="AH239" s="169">
        <f>Cálculos!N173</f>
        <v>0</v>
      </c>
      <c r="AI239" s="147"/>
      <c r="AJ239" s="169">
        <f>Cálculos!AH222</f>
        <v>0</v>
      </c>
      <c r="AK239" s="147"/>
      <c r="AL239" s="169">
        <f>Cálculos!BB205</f>
        <v>0</v>
      </c>
      <c r="AM239" s="145"/>
      <c r="BA239" s="146"/>
      <c r="BB239" s="74">
        <v>234</v>
      </c>
      <c r="BC239" s="177">
        <f>ABS(Cálculos!L240-Cálculos!L239)</f>
        <v>2.9372454462011643E-3</v>
      </c>
      <c r="BD239" s="177">
        <f>ABS(Cálculos!AF240-Cálculos!AF239)</f>
        <v>3.0333984482884824E-3</v>
      </c>
      <c r="BE239" s="177">
        <f>ABS(Cálculos!AZ240-Cálculos!AZ239)</f>
        <v>3.0851722512501012E-3</v>
      </c>
      <c r="BF239" s="145"/>
    </row>
    <row r="240" spans="25:58">
      <c r="Y240" s="146"/>
      <c r="Z240" s="74">
        <f>(Cálculos!C241-0.44)/(MAX(Cálculos!C:C)+0.12)*100</f>
        <v>32.126225825891638</v>
      </c>
      <c r="AA240" s="147"/>
      <c r="AB240" s="169">
        <f>Cálculos!L381</f>
        <v>1.2537291243648678</v>
      </c>
      <c r="AC240" s="147"/>
      <c r="AD240" s="169">
        <f>Cálculos!AF42</f>
        <v>1.2263363246038297</v>
      </c>
      <c r="AE240" s="147"/>
      <c r="AF240" s="169">
        <f>Cálculos!AZ40</f>
        <v>1.2637712550186651</v>
      </c>
      <c r="AG240" s="147"/>
      <c r="AH240" s="169">
        <f>Cálculos!N174</f>
        <v>0</v>
      </c>
      <c r="AI240" s="147"/>
      <c r="AJ240" s="169">
        <f>Cálculos!AH223</f>
        <v>0</v>
      </c>
      <c r="AK240" s="147"/>
      <c r="AL240" s="169">
        <f>Cálculos!BB206</f>
        <v>0</v>
      </c>
      <c r="AM240" s="145"/>
      <c r="BA240" s="146"/>
      <c r="BB240" s="74">
        <v>235</v>
      </c>
      <c r="BC240" s="177">
        <f>ABS(Cálculos!L241-Cálculos!L240)</f>
        <v>2.864319908482571E-3</v>
      </c>
      <c r="BD240" s="177">
        <f>ABS(Cálculos!AF241-Cálculos!AF240)</f>
        <v>3.0124452346657615E-3</v>
      </c>
      <c r="BE240" s="177">
        <f>ABS(Cálculos!AZ241-Cálculos!AZ240)</f>
        <v>3.0429831805229846E-3</v>
      </c>
      <c r="BF240" s="145"/>
    </row>
    <row r="241" spans="25:58">
      <c r="Y241" s="146"/>
      <c r="Z241" s="74">
        <f>(Cálculos!C242-0.44)/(MAX(Cálculos!C:C)+0.12)*100</f>
        <v>32.263189612666409</v>
      </c>
      <c r="AA241" s="147"/>
      <c r="AB241" s="169">
        <f>Cálculos!L492</f>
        <v>1.2515326123410895</v>
      </c>
      <c r="AC241" s="147"/>
      <c r="AD241" s="169">
        <f>Cálculos!AF121</f>
        <v>1.2237399558244442</v>
      </c>
      <c r="AE241" s="147"/>
      <c r="AF241" s="169">
        <f>Cálculos!AZ336</f>
        <v>1.2626588277978295</v>
      </c>
      <c r="AG241" s="147"/>
      <c r="AH241" s="169">
        <f>Cálculos!N175</f>
        <v>0</v>
      </c>
      <c r="AI241" s="147"/>
      <c r="AJ241" s="169">
        <f>Cálculos!AH224</f>
        <v>0</v>
      </c>
      <c r="AK241" s="147"/>
      <c r="AL241" s="169">
        <f>Cálculos!BB207</f>
        <v>0</v>
      </c>
      <c r="AM241" s="145"/>
      <c r="BA241" s="146"/>
      <c r="BB241" s="74">
        <v>236</v>
      </c>
      <c r="BC241" s="177">
        <f>ABS(Cálculos!L242-Cálculos!L241)</f>
        <v>2.8347319676347293E-3</v>
      </c>
      <c r="BD241" s="177">
        <f>ABS(Cálculos!AF242-Cálculos!AF241)</f>
        <v>2.9916367554615464E-3</v>
      </c>
      <c r="BE241" s="177">
        <f>ABS(Cálculos!AZ242-Cálculos!AZ241)</f>
        <v>3.0219637603186578E-3</v>
      </c>
      <c r="BF241" s="145"/>
    </row>
    <row r="242" spans="25:58">
      <c r="Y242" s="146"/>
      <c r="Z242" s="74">
        <f>(Cálculos!C243-0.44)/(MAX(Cálculos!C:C)+0.12)*100</f>
        <v>32.400153399441187</v>
      </c>
      <c r="AA242" s="147"/>
      <c r="AB242" s="169">
        <f>Cálculos!L28</f>
        <v>1.2451776156155416</v>
      </c>
      <c r="AC242" s="147"/>
      <c r="AD242" s="169">
        <f>Cálculos!AF23</f>
        <v>1.2196203760494417</v>
      </c>
      <c r="AE242" s="147"/>
      <c r="AF242" s="169">
        <f>Cálculos!AZ127</f>
        <v>1.2554120679771645</v>
      </c>
      <c r="AG242" s="147"/>
      <c r="AH242" s="169">
        <f>Cálculos!N176</f>
        <v>0</v>
      </c>
      <c r="AI242" s="147"/>
      <c r="AJ242" s="169">
        <f>Cálculos!AH225</f>
        <v>0</v>
      </c>
      <c r="AK242" s="147"/>
      <c r="AL242" s="169">
        <f>Cálculos!BB208</f>
        <v>0</v>
      </c>
      <c r="AM242" s="145"/>
      <c r="BA242" s="146"/>
      <c r="BB242" s="74">
        <v>237</v>
      </c>
      <c r="BC242" s="177">
        <f>ABS(Cálculos!L243-Cálculos!L242)</f>
        <v>2.8133254718457623E-3</v>
      </c>
      <c r="BD242" s="177">
        <f>ABS(Cálculos!AF243-Cálculos!AF242)</f>
        <v>2.9709720109223903E-3</v>
      </c>
      <c r="BE242" s="177">
        <f>ABS(Cálculos!AZ243-Cálculos!AZ242)</f>
        <v>3.0010895318551278E-3</v>
      </c>
      <c r="BF242" s="145"/>
    </row>
    <row r="243" spans="25:58">
      <c r="Y243" s="146"/>
      <c r="Z243" s="74">
        <f>(Cálculos!C244-0.44)/(MAX(Cálculos!C:C)+0.12)*100</f>
        <v>32.537117186215966</v>
      </c>
      <c r="AA243" s="147"/>
      <c r="AB243" s="169">
        <f>Cálculos!L41</f>
        <v>1.2408392343034977</v>
      </c>
      <c r="AC243" s="147"/>
      <c r="AD243" s="169">
        <f>Cálculos!AF24</f>
        <v>1.2178264759871058</v>
      </c>
      <c r="AE243" s="147"/>
      <c r="AF243" s="169">
        <f>Cálculos!AZ121</f>
        <v>1.2528184215112401</v>
      </c>
      <c r="AG243" s="147"/>
      <c r="AH243" s="169">
        <f>Cálculos!N177</f>
        <v>0</v>
      </c>
      <c r="AI243" s="147"/>
      <c r="AJ243" s="169">
        <f>Cálculos!AH226</f>
        <v>0</v>
      </c>
      <c r="AK243" s="147"/>
      <c r="AL243" s="169">
        <f>Cálculos!BB209</f>
        <v>0</v>
      </c>
      <c r="AM243" s="145"/>
      <c r="BA243" s="146"/>
      <c r="BB243" s="74">
        <v>238</v>
      </c>
      <c r="BC243" s="177">
        <f>ABS(Cálculos!L244-Cálculos!L243)</f>
        <v>2.7935524321406335E-3</v>
      </c>
      <c r="BD243" s="177">
        <f>ABS(Cálculos!AF244-Cálculos!AF243)</f>
        <v>2.9504500082004892E-3</v>
      </c>
      <c r="BE243" s="177">
        <f>ABS(Cálculos!AZ244-Cálculos!AZ243)</f>
        <v>2.9803594922199195E-3</v>
      </c>
      <c r="BF243" s="145"/>
    </row>
    <row r="244" spans="25:58">
      <c r="Y244" s="146"/>
      <c r="Z244" s="74">
        <f>(Cálculos!C245-0.44)/(MAX(Cálculos!C:C)+0.12)*100</f>
        <v>32.674080972990744</v>
      </c>
      <c r="AA244" s="147"/>
      <c r="AB244" s="169">
        <f>Cálculos!L40</f>
        <v>1.2319736995418811</v>
      </c>
      <c r="AC244" s="147"/>
      <c r="AD244" s="169">
        <f>Cálculos!AF373</f>
        <v>1.2136581098591011</v>
      </c>
      <c r="AE244" s="147"/>
      <c r="AF244" s="169">
        <f>Cálculos!AZ496</f>
        <v>1.2479136326008926</v>
      </c>
      <c r="AG244" s="147"/>
      <c r="AH244" s="169">
        <f>Cálculos!N178</f>
        <v>0</v>
      </c>
      <c r="AI244" s="147"/>
      <c r="AJ244" s="169">
        <f>Cálculos!AH227</f>
        <v>0</v>
      </c>
      <c r="AK244" s="147"/>
      <c r="AL244" s="169">
        <f>Cálculos!BB210</f>
        <v>0</v>
      </c>
      <c r="AM244" s="145"/>
      <c r="BA244" s="146"/>
      <c r="BB244" s="74">
        <v>239</v>
      </c>
      <c r="BC244" s="177">
        <f>ABS(Cálculos!L245-Cálculos!L244)</f>
        <v>2.7741926403557216E-3</v>
      </c>
      <c r="BD244" s="177">
        <f>ABS(Cálculos!AF245-Cálculos!AF244)</f>
        <v>2.9300697613060533E-3</v>
      </c>
      <c r="BE244" s="177">
        <f>ABS(Cálculos!AZ245-Cálculos!AZ244)</f>
        <v>2.9597726454280715E-3</v>
      </c>
      <c r="BF244" s="145"/>
    </row>
    <row r="245" spans="25:58">
      <c r="Y245" s="146"/>
      <c r="Z245" s="74">
        <f>(Cálculos!C246-0.44)/(MAX(Cálculos!C:C)+0.12)*100</f>
        <v>32.811044759765515</v>
      </c>
      <c r="AA245" s="147"/>
      <c r="AB245" s="169">
        <f>Cálculos!L119</f>
        <v>1.2274796911047541</v>
      </c>
      <c r="AC245" s="147"/>
      <c r="AD245" s="169">
        <f>Cálculos!AF496</f>
        <v>1.2134541880829273</v>
      </c>
      <c r="AE245" s="147"/>
      <c r="AF245" s="169">
        <f>Cálculos!AZ42</f>
        <v>1.2354195345526233</v>
      </c>
      <c r="AG245" s="147"/>
      <c r="AH245" s="169">
        <f>Cálculos!N179</f>
        <v>0</v>
      </c>
      <c r="AI245" s="147"/>
      <c r="AJ245" s="169">
        <f>Cálculos!AH228</f>
        <v>0</v>
      </c>
      <c r="AK245" s="147"/>
      <c r="AL245" s="169">
        <f>Cálculos!BB211</f>
        <v>0</v>
      </c>
      <c r="AM245" s="145"/>
      <c r="BA245" s="146"/>
      <c r="BB245" s="74">
        <v>240</v>
      </c>
      <c r="BC245" s="177">
        <f>ABS(Cálculos!L246-Cálculos!L245)</f>
        <v>2.7550181005961405E-3</v>
      </c>
      <c r="BD245" s="177">
        <f>ABS(Cálculos!AF246-Cálculos!AF245)</f>
        <v>2.9098302910600671E-3</v>
      </c>
      <c r="BE245" s="177">
        <f>ABS(Cálculos!AZ246-Cálculos!AZ245)</f>
        <v>2.9393280023744528E-3</v>
      </c>
      <c r="BF245" s="145"/>
    </row>
    <row r="246" spans="25:58">
      <c r="Y246" s="146"/>
      <c r="Z246" s="74">
        <f>(Cálculos!C247-0.44)/(MAX(Cálculos!C:C)+0.12)*100</f>
        <v>32.948008546540294</v>
      </c>
      <c r="AA246" s="147"/>
      <c r="AB246" s="169">
        <f>Cálculos!L125</f>
        <v>1.2260835895499811</v>
      </c>
      <c r="AC246" s="147"/>
      <c r="AD246" s="169">
        <f>Cálculos!AF13</f>
        <v>1.2092145911882695</v>
      </c>
      <c r="AE246" s="147"/>
      <c r="AF246" s="169">
        <f>Cálculos!AZ19</f>
        <v>1.2308133127004552</v>
      </c>
      <c r="AG246" s="147"/>
      <c r="AH246" s="169">
        <f>Cálculos!N180</f>
        <v>0</v>
      </c>
      <c r="AI246" s="147"/>
      <c r="AJ246" s="169">
        <f>Cálculos!AH229</f>
        <v>0</v>
      </c>
      <c r="AK246" s="147"/>
      <c r="AL246" s="169">
        <f>Cálculos!BB212</f>
        <v>0</v>
      </c>
      <c r="AM246" s="145"/>
      <c r="BA246" s="146"/>
      <c r="BB246" s="74">
        <v>241</v>
      </c>
      <c r="BC246" s="177">
        <f>ABS(Cálculos!L247-Cálculos!L246)</f>
        <v>2.7359856045438558E-3</v>
      </c>
      <c r="BD246" s="177">
        <f>ABS(Cálculos!AF247-Cálculos!AF246)</f>
        <v>2.8897306250470489E-3</v>
      </c>
      <c r="BE246" s="177">
        <f>ABS(Cálculos!AZ247-Cálculos!AZ246)</f>
        <v>2.9190245807861337E-3</v>
      </c>
      <c r="BF246" s="145"/>
    </row>
    <row r="247" spans="25:58">
      <c r="Y247" s="146"/>
      <c r="Z247" s="74">
        <f>(Cálculos!C248-0.44)/(MAX(Cálculos!C:C)+0.12)*100</f>
        <v>33.084972333315072</v>
      </c>
      <c r="AA247" s="147"/>
      <c r="AB247" s="169">
        <f>Cálculos!L493</f>
        <v>1.2244959521575633</v>
      </c>
      <c r="AC247" s="147"/>
      <c r="AD247" s="169">
        <f>Cálculos!AF20</f>
        <v>1.2007524719277964</v>
      </c>
      <c r="AE247" s="147"/>
      <c r="AF247" s="169">
        <f>Cálculos!AZ128</f>
        <v>1.2285507285698589</v>
      </c>
      <c r="AG247" s="147"/>
      <c r="AH247" s="169">
        <f>Cálculos!N181</f>
        <v>0</v>
      </c>
      <c r="AI247" s="147"/>
      <c r="AJ247" s="169">
        <f>Cálculos!AH230</f>
        <v>0</v>
      </c>
      <c r="AK247" s="147"/>
      <c r="AL247" s="169">
        <f>Cálculos!BB213</f>
        <v>0</v>
      </c>
      <c r="AM247" s="145"/>
      <c r="BA247" s="146"/>
      <c r="BB247" s="74">
        <v>242</v>
      </c>
      <c r="BC247" s="177">
        <f>ABS(Cálculos!L248-Cálculos!L247)</f>
        <v>2.7170863625382569E-3</v>
      </c>
      <c r="BD247" s="177">
        <f>ABS(Cálculos!AF248-Cálculos!AF247)</f>
        <v>2.8697697975688663E-3</v>
      </c>
      <c r="BE247" s="177">
        <f>ABS(Cálculos!AZ248-Cálculos!AZ247)</f>
        <v>2.8988614051749795E-3</v>
      </c>
      <c r="BF247" s="145"/>
    </row>
    <row r="248" spans="25:58">
      <c r="Y248" s="146"/>
      <c r="Z248" s="74">
        <f>(Cálculos!C249-0.44)/(MAX(Cálculos!C:C)+0.12)*100</f>
        <v>33.22193612008985</v>
      </c>
      <c r="AA248" s="147"/>
      <c r="AB248" s="169">
        <f>Cálculos!L19</f>
        <v>1.2089967349903292</v>
      </c>
      <c r="AC248" s="147"/>
      <c r="AD248" s="169">
        <f>Cálculos!AF128</f>
        <v>1.1999539753999202</v>
      </c>
      <c r="AE248" s="147"/>
      <c r="AF248" s="169">
        <f>Cálculos!AZ373</f>
        <v>1.2263890248800562</v>
      </c>
      <c r="AG248" s="147"/>
      <c r="AH248" s="169">
        <f>Cálculos!N182</f>
        <v>0</v>
      </c>
      <c r="AI248" s="147"/>
      <c r="AJ248" s="169">
        <f>Cálculos!AH231</f>
        <v>0</v>
      </c>
      <c r="AK248" s="147"/>
      <c r="AL248" s="169">
        <f>Cálculos!BB214</f>
        <v>0</v>
      </c>
      <c r="AM248" s="145"/>
      <c r="BA248" s="146"/>
      <c r="BB248" s="74">
        <v>243</v>
      </c>
      <c r="BC248" s="177">
        <f>ABS(Cálculos!L249-Cálculos!L248)</f>
        <v>2.6983179999297002E-3</v>
      </c>
      <c r="BD248" s="177">
        <f>ABS(Cálculos!AF249-Cálculos!AF248)</f>
        <v>2.8499468495974956E-3</v>
      </c>
      <c r="BE248" s="177">
        <f>ABS(Cálculos!AZ249-Cálculos!AZ248)</f>
        <v>2.8788375067911876E-3</v>
      </c>
      <c r="BF248" s="145"/>
    </row>
    <row r="249" spans="25:58">
      <c r="Y249" s="146"/>
      <c r="Z249" s="74">
        <f>(Cálculos!C250-0.44)/(MAX(Cálculos!C:C)+0.12)*100</f>
        <v>33.358899906864622</v>
      </c>
      <c r="AA249" s="147"/>
      <c r="AB249" s="169">
        <f>Cálculos!L42</f>
        <v>1.2032359685889915</v>
      </c>
      <c r="AC249" s="147"/>
      <c r="AD249" s="169">
        <f>Cálculos!AF43</f>
        <v>1.1884605689172882</v>
      </c>
      <c r="AE249" s="147"/>
      <c r="AF249" s="169">
        <f>Cálculos!AZ497</f>
        <v>1.2226958927208769</v>
      </c>
      <c r="AG249" s="147"/>
      <c r="AH249" s="169">
        <f>Cálculos!N183</f>
        <v>0</v>
      </c>
      <c r="AI249" s="147"/>
      <c r="AJ249" s="169">
        <f>Cálculos!AH232</f>
        <v>0</v>
      </c>
      <c r="AK249" s="147"/>
      <c r="AL249" s="169">
        <f>Cálculos!BB215</f>
        <v>0</v>
      </c>
      <c r="AM249" s="145"/>
      <c r="BA249" s="146"/>
      <c r="BB249" s="74">
        <v>244</v>
      </c>
      <c r="BC249" s="177">
        <f>ABS(Cálculos!L250-Cálculos!L249)</f>
        <v>2.6796793418490394E-3</v>
      </c>
      <c r="BD249" s="177">
        <f>ABS(Cálculos!AF250-Cálculos!AF249)</f>
        <v>2.8302608287298359E-3</v>
      </c>
      <c r="BE249" s="177">
        <f>ABS(Cálculos!AZ250-Cálculos!AZ249)</f>
        <v>2.8589519235770466E-3</v>
      </c>
      <c r="BF249" s="145"/>
    </row>
    <row r="250" spans="25:58">
      <c r="Y250" s="146"/>
      <c r="Z250" s="74">
        <f>(Cálculos!C251-0.44)/(MAX(Cálculos!C:C)+0.12)*100</f>
        <v>33.4958636936394</v>
      </c>
      <c r="AA250" s="147"/>
      <c r="AB250" s="169">
        <f>Cálculos!L120</f>
        <v>1.2002928552154175</v>
      </c>
      <c r="AC250" s="147"/>
      <c r="AD250" s="169">
        <f>Cálculos!AF497</f>
        <v>1.1880760259555825</v>
      </c>
      <c r="AE250" s="147"/>
      <c r="AF250" s="169">
        <f>Cálculos!AZ23</f>
        <v>1.2207988655038791</v>
      </c>
      <c r="AG250" s="147"/>
      <c r="AH250" s="169">
        <f>Cálculos!N184</f>
        <v>0</v>
      </c>
      <c r="AI250" s="147"/>
      <c r="AJ250" s="169">
        <f>Cálculos!AH233</f>
        <v>0</v>
      </c>
      <c r="AK250" s="147"/>
      <c r="AL250" s="169">
        <f>Cálculos!BB216</f>
        <v>0</v>
      </c>
      <c r="AM250" s="145"/>
      <c r="BA250" s="146"/>
      <c r="BB250" s="74">
        <v>245</v>
      </c>
      <c r="BC250" s="177">
        <f>ABS(Cálculos!L251-Cálculos!L250)</f>
        <v>2.6611694419266252E-3</v>
      </c>
      <c r="BD250" s="177">
        <f>ABS(Cálculos!AF251-Cálculos!AF250)</f>
        <v>2.8107107891409133E-3</v>
      </c>
      <c r="BE250" s="177">
        <f>ABS(Cálculos!AZ251-Cálculos!AZ250)</f>
        <v>2.8392037001196968E-3</v>
      </c>
      <c r="BF250" s="145"/>
    </row>
    <row r="251" spans="25:58">
      <c r="Y251" s="146"/>
      <c r="Z251" s="74">
        <f>(Cálculos!C252-0.44)/(MAX(Cálculos!C:C)+0.12)*100</f>
        <v>33.632827480414178</v>
      </c>
      <c r="AA251" s="147"/>
      <c r="AB251" s="169">
        <f>Cálculos!L126</f>
        <v>1.1989530698588138</v>
      </c>
      <c r="AC251" s="147"/>
      <c r="AD251" s="169">
        <f>Cálculos!AF129</f>
        <v>1.1732359435300688</v>
      </c>
      <c r="AE251" s="147"/>
      <c r="AF251" s="169">
        <f>Cálculos!AZ24</f>
        <v>1.2196644133616137</v>
      </c>
      <c r="AG251" s="147"/>
      <c r="AH251" s="169">
        <f>Cálculos!N185</f>
        <v>0</v>
      </c>
      <c r="AI251" s="147"/>
      <c r="AJ251" s="169">
        <f>Cálculos!AH234</f>
        <v>0</v>
      </c>
      <c r="AK251" s="147"/>
      <c r="AL251" s="169">
        <f>Cálculos!BB217</f>
        <v>0</v>
      </c>
      <c r="AM251" s="145"/>
      <c r="BA251" s="146"/>
      <c r="BB251" s="74">
        <v>246</v>
      </c>
      <c r="BC251" s="177">
        <f>ABS(Cálculos!L252-Cálculos!L251)</f>
        <v>2.6427874013716379E-3</v>
      </c>
      <c r="BD251" s="177">
        <f>ABS(Cálculos!AF252-Cálculos!AF251)</f>
        <v>2.7912957915397496E-3</v>
      </c>
      <c r="BE251" s="177">
        <f>ABS(Cálculos!AZ252-Cálculos!AZ251)</f>
        <v>2.8195918876059434E-3</v>
      </c>
      <c r="BF251" s="145"/>
    </row>
    <row r="252" spans="25:58">
      <c r="Y252" s="146"/>
      <c r="Z252" s="74">
        <f>(Cálculos!C253-0.44)/(MAX(Cálculos!C:C)+0.12)*100</f>
        <v>33.76979126718895</v>
      </c>
      <c r="AA252" s="147"/>
      <c r="AB252" s="169">
        <f>Cálculos!L494</f>
        <v>1.1978420277485535</v>
      </c>
      <c r="AC252" s="147"/>
      <c r="AD252" s="169">
        <f>Cálculos!AF14</f>
        <v>1.171912943726567</v>
      </c>
      <c r="AE252" s="147"/>
      <c r="AF252" s="169">
        <f>Cálculos!AZ695</f>
        <v>1.216355135988715</v>
      </c>
      <c r="AG252" s="147"/>
      <c r="AH252" s="169">
        <f>Cálculos!N186</f>
        <v>0</v>
      </c>
      <c r="AI252" s="147"/>
      <c r="AJ252" s="169">
        <f>Cálculos!AH235</f>
        <v>0</v>
      </c>
      <c r="AK252" s="147"/>
      <c r="AL252" s="169">
        <f>Cálculos!BB218</f>
        <v>0</v>
      </c>
      <c r="AM252" s="145"/>
      <c r="BA252" s="146"/>
      <c r="BB252" s="74">
        <v>247</v>
      </c>
      <c r="BC252" s="177">
        <f>ABS(Cálculos!L253-Cálculos!L252)</f>
        <v>2.6245323352460104E-3</v>
      </c>
      <c r="BD252" s="177">
        <f>ABS(Cálculos!AF253-Cálculos!AF252)</f>
        <v>2.7720149031230656E-3</v>
      </c>
      <c r="BE252" s="177">
        <f>ABS(Cálculos!AZ253-Cálculos!AZ252)</f>
        <v>2.8001155437766823E-3</v>
      </c>
      <c r="BF252" s="145"/>
    </row>
    <row r="253" spans="25:58">
      <c r="Y253" s="146"/>
      <c r="Z253" s="74">
        <f>(Cálculos!C254-0.44)/(MAX(Cálculos!C:C)+0.12)*100</f>
        <v>33.906755053963735</v>
      </c>
      <c r="AA253" s="147"/>
      <c r="AB253" s="169">
        <f>Cálculos!L24</f>
        <v>1.1940904958193288</v>
      </c>
      <c r="AC253" s="147"/>
      <c r="AD253" s="169">
        <f>Cálculos!AF21</f>
        <v>1.1708513140337744</v>
      </c>
      <c r="AE253" s="147"/>
      <c r="AF253" s="169">
        <f>Cálculos!AZ13</f>
        <v>1.2071342482665948</v>
      </c>
      <c r="AG253" s="147"/>
      <c r="AH253" s="169">
        <f>Cálculos!N187</f>
        <v>0</v>
      </c>
      <c r="AI253" s="147"/>
      <c r="AJ253" s="169">
        <f>Cálculos!AH236</f>
        <v>0</v>
      </c>
      <c r="AK253" s="147"/>
      <c r="AL253" s="169">
        <f>Cálculos!BB219</f>
        <v>0</v>
      </c>
      <c r="AM253" s="145"/>
      <c r="BA253" s="146"/>
      <c r="BB253" s="74">
        <v>248</v>
      </c>
      <c r="BC253" s="177">
        <f>ABS(Cálculos!L254-Cálculos!L253)</f>
        <v>2.6064033661477581E-3</v>
      </c>
      <c r="BD253" s="177">
        <f>ABS(Cálculos!AF254-Cálculos!AF253)</f>
        <v>2.7528671975311503E-3</v>
      </c>
      <c r="BE253" s="177">
        <f>ABS(Cálculos!AZ254-Cálculos!AZ253)</f>
        <v>2.7807737328811588E-3</v>
      </c>
      <c r="BF253" s="145"/>
    </row>
    <row r="254" spans="25:58">
      <c r="Y254" s="146"/>
      <c r="Z254" s="74">
        <f>(Cálculos!C255-0.44)/(MAX(Cálculos!C:C)+0.12)*100</f>
        <v>34.043718840738507</v>
      </c>
      <c r="AA254" s="147"/>
      <c r="AB254" s="169">
        <f>Cálculos!L13</f>
        <v>1.1903796716764825</v>
      </c>
      <c r="AC254" s="147"/>
      <c r="AD254" s="169">
        <f>Cálculos!AF498</f>
        <v>1.1626432657612524</v>
      </c>
      <c r="AE254" s="147"/>
      <c r="AF254" s="169">
        <f>Cálculos!AZ129</f>
        <v>1.2020699879998302</v>
      </c>
      <c r="AG254" s="147"/>
      <c r="AH254" s="169">
        <f>Cálculos!N188</f>
        <v>0</v>
      </c>
      <c r="AI254" s="147"/>
      <c r="AJ254" s="169">
        <f>Cálculos!AH237</f>
        <v>0</v>
      </c>
      <c r="AK254" s="147"/>
      <c r="AL254" s="169">
        <f>Cálculos!BB220</f>
        <v>0</v>
      </c>
      <c r="AM254" s="145"/>
      <c r="BA254" s="146"/>
      <c r="BB254" s="74">
        <v>249</v>
      </c>
      <c r="BC254" s="177">
        <f>ABS(Cálculos!L255-Cálculos!L254)</f>
        <v>2.5883996230000039E-3</v>
      </c>
      <c r="BD254" s="177">
        <f>ABS(Cálculos!AF255-Cálculos!AF254)</f>
        <v>2.7338517548030072E-3</v>
      </c>
      <c r="BE254" s="177">
        <f>ABS(Cálculos!AZ255-Cálculos!AZ254)</f>
        <v>2.7615655256326144E-3</v>
      </c>
      <c r="BF254" s="145"/>
    </row>
    <row r="255" spans="25:58">
      <c r="Y255" s="146"/>
      <c r="Z255" s="74">
        <f>(Cálculos!C256-0.44)/(MAX(Cálculos!C:C)+0.12)*100</f>
        <v>34.180682627513285</v>
      </c>
      <c r="AA255" s="147"/>
      <c r="AB255" s="169">
        <f>Cálculos!L20</f>
        <v>1.1777159974748972</v>
      </c>
      <c r="AC255" s="147"/>
      <c r="AD255" s="169">
        <f>Cálculos!AF735</f>
        <v>1.1486381906044389</v>
      </c>
      <c r="AE255" s="147"/>
      <c r="AF255" s="169">
        <f>Cálculos!AZ20</f>
        <v>1.1998151959451524</v>
      </c>
      <c r="AG255" s="147"/>
      <c r="AH255" s="169">
        <f>Cálculos!N189</f>
        <v>0</v>
      </c>
      <c r="AI255" s="147"/>
      <c r="AJ255" s="169">
        <f>Cálculos!AH238</f>
        <v>0</v>
      </c>
      <c r="AK255" s="147"/>
      <c r="AL255" s="169">
        <f>Cálculos!BB221</f>
        <v>0</v>
      </c>
      <c r="AM255" s="145"/>
      <c r="BA255" s="146"/>
      <c r="BB255" s="74">
        <v>250</v>
      </c>
      <c r="BC255" s="177">
        <f>ABS(Cálculos!L256-Cálculos!L255)</f>
        <v>2.5705202407927397E-3</v>
      </c>
      <c r="BD255" s="177">
        <f>ABS(Cálculos!AF256-Cálculos!AF255)</f>
        <v>2.7149676613321683E-3</v>
      </c>
      <c r="BE255" s="177">
        <f>ABS(Cálculos!AZ256-Cálculos!AZ255)</f>
        <v>2.7424899991633223E-3</v>
      </c>
      <c r="BF255" s="145"/>
    </row>
    <row r="256" spans="25:58">
      <c r="Y256" s="146"/>
      <c r="Z256" s="74">
        <f>(Cálculos!C257-0.44)/(MAX(Cálculos!C:C)+0.12)*100</f>
        <v>34.317646414288063</v>
      </c>
      <c r="AA256" s="147"/>
      <c r="AB256" s="169">
        <f>Cálculos!L373</f>
        <v>1.1740172524697337</v>
      </c>
      <c r="AC256" s="147"/>
      <c r="AD256" s="169">
        <f>Cálculos!AF130</f>
        <v>1.1474236858733942</v>
      </c>
      <c r="AE256" s="147"/>
      <c r="AF256" s="169">
        <f>Cálculos!AZ43</f>
        <v>1.1981782696539849</v>
      </c>
      <c r="AG256" s="147"/>
      <c r="AH256" s="169">
        <f>Cálculos!N190</f>
        <v>0</v>
      </c>
      <c r="AI256" s="147"/>
      <c r="AJ256" s="169">
        <f>Cálculos!AH239</f>
        <v>0</v>
      </c>
      <c r="AK256" s="147"/>
      <c r="AL256" s="169">
        <f>Cálculos!BB222</f>
        <v>0</v>
      </c>
      <c r="AM256" s="145"/>
      <c r="BA256" s="146"/>
      <c r="BB256" s="74">
        <v>251</v>
      </c>
      <c r="BC256" s="177">
        <f>ABS(Cálculos!L257-Cálculos!L256)</f>
        <v>2.5527643605002259E-3</v>
      </c>
      <c r="BD256" s="177">
        <f>ABS(Cálculos!AF257-Cálculos!AF256)</f>
        <v>2.6962140098232834E-3</v>
      </c>
      <c r="BE256" s="177">
        <f>ABS(Cálculos!AZ257-Cálculos!AZ256)</f>
        <v>2.7235462369802899E-3</v>
      </c>
      <c r="BF256" s="145"/>
    </row>
    <row r="257" spans="25:58">
      <c r="Y257" s="146"/>
      <c r="Z257" s="74">
        <f>(Cálculos!C258-0.44)/(MAX(Cálculos!C:C)+0.12)*100</f>
        <v>34.454610201062842</v>
      </c>
      <c r="AA257" s="147"/>
      <c r="AB257" s="169">
        <f>Cálculos!L121</f>
        <v>1.1736403421940067</v>
      </c>
      <c r="AC257" s="147"/>
      <c r="AD257" s="169">
        <f>Cálculos!AF736</f>
        <v>1.1472545530140521</v>
      </c>
      <c r="AE257" s="147"/>
      <c r="AF257" s="169">
        <f>Cálculos!AZ498</f>
        <v>1.1974322282144658</v>
      </c>
      <c r="AG257" s="147"/>
      <c r="AH257" s="169">
        <f>Cálculos!N191</f>
        <v>0</v>
      </c>
      <c r="AI257" s="147"/>
      <c r="AJ257" s="169">
        <f>Cálculos!AH240</f>
        <v>0</v>
      </c>
      <c r="AK257" s="147"/>
      <c r="AL257" s="169">
        <f>Cálculos!BB223</f>
        <v>0</v>
      </c>
      <c r="AM257" s="145"/>
      <c r="BA257" s="146"/>
      <c r="BB257" s="74">
        <v>252</v>
      </c>
      <c r="BC257" s="177">
        <f>ABS(Cálculos!L258-Cálculos!L257)</f>
        <v>2.5351311290317535E-3</v>
      </c>
      <c r="BD257" s="177">
        <f>ABS(Cálculos!AF258-Cálculos!AF257)</f>
        <v>2.6775898992476566E-3</v>
      </c>
      <c r="BE257" s="177">
        <f>ABS(Cálculos!AZ258-Cálculos!AZ257)</f>
        <v>2.7047333289209607E-3</v>
      </c>
      <c r="BF257" s="145"/>
    </row>
    <row r="258" spans="25:58">
      <c r="Y258" s="146"/>
      <c r="Z258" s="74">
        <f>(Cálculos!C259-0.44)/(MAX(Cálculos!C:C)+0.12)*100</f>
        <v>34.591573987837613</v>
      </c>
      <c r="AA258" s="147"/>
      <c r="AB258" s="169">
        <f>Cálculos!L127</f>
        <v>1.1722640515023832</v>
      </c>
      <c r="AC258" s="147"/>
      <c r="AD258" s="169">
        <f>Cálculos!AF11</f>
        <v>1.1419850863422734</v>
      </c>
      <c r="AE258" s="147"/>
      <c r="AF258" s="169">
        <f>Cálculos!AZ330</f>
        <v>1.1919788822894428</v>
      </c>
      <c r="AG258" s="147"/>
      <c r="AH258" s="169">
        <f>Cálculos!N192</f>
        <v>0</v>
      </c>
      <c r="AI258" s="147"/>
      <c r="AJ258" s="169">
        <f>Cálculos!AH241</f>
        <v>0</v>
      </c>
      <c r="AK258" s="147"/>
      <c r="AL258" s="169">
        <f>Cálculos!BB224</f>
        <v>0</v>
      </c>
      <c r="AM258" s="145"/>
      <c r="BA258" s="146"/>
      <c r="BB258" s="74">
        <v>253</v>
      </c>
      <c r="BC258" s="177">
        <f>ABS(Cálculos!L259-Cálculos!L258)</f>
        <v>2.5176196991902877E-3</v>
      </c>
      <c r="BD258" s="177">
        <f>ABS(Cálculos!AF259-Cálculos!AF258)</f>
        <v>2.659094434800946E-3</v>
      </c>
      <c r="BE258" s="177">
        <f>ABS(Cálculos!AZ259-Cálculos!AZ258)</f>
        <v>2.6860503711097494E-3</v>
      </c>
      <c r="BF258" s="145"/>
    </row>
    <row r="259" spans="25:58">
      <c r="Y259" s="146"/>
      <c r="Z259" s="74">
        <f>(Cálculos!C260-0.44)/(MAX(Cálculos!C:C)+0.12)*100</f>
        <v>34.728537774612391</v>
      </c>
      <c r="AA259" s="147"/>
      <c r="AB259" s="169">
        <f>Cálculos!L495</f>
        <v>1.1720843978353463</v>
      </c>
      <c r="AC259" s="147"/>
      <c r="AD259" s="169">
        <f>Cálculos!AF734</f>
        <v>1.1395755354648047</v>
      </c>
      <c r="AE259" s="147"/>
      <c r="AF259" s="169">
        <f>Cálculos!AZ130</f>
        <v>1.1764739244947346</v>
      </c>
      <c r="AG259" s="147"/>
      <c r="AH259" s="169">
        <f>Cálculos!N193</f>
        <v>0</v>
      </c>
      <c r="AI259" s="147"/>
      <c r="AJ259" s="169">
        <f>Cálculos!AH242</f>
        <v>0</v>
      </c>
      <c r="AK259" s="147"/>
      <c r="AL259" s="169">
        <f>Cálculos!BB225</f>
        <v>0</v>
      </c>
      <c r="AM259" s="145"/>
      <c r="BA259" s="146"/>
      <c r="BB259" s="74">
        <v>254</v>
      </c>
      <c r="BC259" s="177">
        <f>ABS(Cálculos!L260-Cálculos!L259)</f>
        <v>2.5002292296303352E-3</v>
      </c>
      <c r="BD259" s="177">
        <f>ABS(Cálculos!AF260-Cálculos!AF259)</f>
        <v>2.6407267278590885E-3</v>
      </c>
      <c r="BE259" s="177">
        <f>ABS(Cálculos!AZ260-Cálculos!AZ259)</f>
        <v>2.6674964659150757E-3</v>
      </c>
      <c r="BF259" s="145"/>
    </row>
    <row r="260" spans="25:58">
      <c r="Y260" s="146"/>
      <c r="Z260" s="74">
        <f>(Cálculos!C261-0.44)/(MAX(Cálculos!C:C)+0.12)*100</f>
        <v>34.86550156138717</v>
      </c>
      <c r="AA260" s="147"/>
      <c r="AB260" s="169">
        <f>Cálculos!L43</f>
        <v>1.1657954721123567</v>
      </c>
      <c r="AC260" s="147"/>
      <c r="AD260" s="169">
        <f>Cálculos!AF499</f>
        <v>1.1380434942910354</v>
      </c>
      <c r="AE260" s="147"/>
      <c r="AF260" s="169">
        <f>Cálculos!AZ499</f>
        <v>1.172982441615805</v>
      </c>
      <c r="AG260" s="147"/>
      <c r="AH260" s="169">
        <f>Cálculos!N194</f>
        <v>0</v>
      </c>
      <c r="AI260" s="147"/>
      <c r="AJ260" s="169">
        <f>Cálculos!AH243</f>
        <v>0</v>
      </c>
      <c r="AK260" s="147"/>
      <c r="AL260" s="169">
        <f>Cálculos!BB226</f>
        <v>0</v>
      </c>
      <c r="AM260" s="145"/>
      <c r="BA260" s="146"/>
      <c r="BB260" s="74">
        <v>255</v>
      </c>
      <c r="BC260" s="177">
        <f>ABS(Cálculos!L261-Cálculos!L260)</f>
        <v>2.4829588848181428E-3</v>
      </c>
      <c r="BD260" s="177">
        <f>ABS(Cálculos!AF261-Cálculos!AF260)</f>
        <v>2.622485895936888E-3</v>
      </c>
      <c r="BE260" s="177">
        <f>ABS(Cálculos!AZ261-Cálculos!AZ260)</f>
        <v>2.6490707219049558E-3</v>
      </c>
      <c r="BF260" s="145"/>
    </row>
    <row r="261" spans="25:58">
      <c r="Y261" s="146"/>
      <c r="Z261" s="74">
        <f>(Cálculos!C262-0.44)/(MAX(Cálculos!C:C)+0.12)*100</f>
        <v>35.002465348161948</v>
      </c>
      <c r="AA261" s="147"/>
      <c r="AB261" s="169">
        <f>Cálculos!L14</f>
        <v>1.1534905122195871</v>
      </c>
      <c r="AC261" s="147"/>
      <c r="AD261" s="169">
        <f>Cálculos!AF15</f>
        <v>1.1351565945201454</v>
      </c>
      <c r="AE261" s="147"/>
      <c r="AF261" s="169">
        <f>Cálculos!AZ21</f>
        <v>1.1706281038616606</v>
      </c>
      <c r="AG261" s="147"/>
      <c r="AH261" s="169">
        <f>Cálculos!N195</f>
        <v>0</v>
      </c>
      <c r="AI261" s="147"/>
      <c r="AJ261" s="169">
        <f>Cálculos!AH244</f>
        <v>0</v>
      </c>
      <c r="AK261" s="147"/>
      <c r="AL261" s="169">
        <f>Cálculos!BB227</f>
        <v>0</v>
      </c>
      <c r="AM261" s="145"/>
      <c r="BA261" s="146"/>
      <c r="BB261" s="74">
        <v>256</v>
      </c>
      <c r="BC261" s="177">
        <f>ABS(Cálculos!L262-Cálculos!L261)</f>
        <v>2.4658078349916734E-3</v>
      </c>
      <c r="BD261" s="177">
        <f>ABS(Cálculos!AF262-Cálculos!AF261)</f>
        <v>2.6043710626444394E-3</v>
      </c>
      <c r="BE261" s="177">
        <f>ABS(Cálculos!AZ262-Cálculos!AZ261)</f>
        <v>2.6307722538058131E-3</v>
      </c>
      <c r="BF261" s="145"/>
    </row>
    <row r="262" spans="25:58">
      <c r="Y262" s="146"/>
      <c r="Z262" s="74">
        <f>(Cálculos!C263-0.44)/(MAX(Cálculos!C:C)+0.12)*100</f>
        <v>35.139429134936719</v>
      </c>
      <c r="AA262" s="147"/>
      <c r="AB262" s="169">
        <f>Cálculos!L21</f>
        <v>1.1482515824371002</v>
      </c>
      <c r="AC262" s="147"/>
      <c r="AD262" s="169">
        <f>Cálculos!AF22</f>
        <v>1.1343209100708964</v>
      </c>
      <c r="AE262" s="147"/>
      <c r="AF262" s="169">
        <f>Cálculos!AZ14</f>
        <v>1.1705659697792987</v>
      </c>
      <c r="AG262" s="147"/>
      <c r="AH262" s="169">
        <f>Cálculos!N196</f>
        <v>0</v>
      </c>
      <c r="AI262" s="147"/>
      <c r="AJ262" s="169">
        <f>Cálculos!AH245</f>
        <v>0</v>
      </c>
      <c r="AK262" s="147"/>
      <c r="AL262" s="169">
        <f>Cálculos!BB228</f>
        <v>0</v>
      </c>
      <c r="AM262" s="145"/>
      <c r="BA262" s="146"/>
      <c r="BB262" s="74">
        <v>257</v>
      </c>
      <c r="BC262" s="177">
        <f>ABS(Cálculos!L263-Cálculos!L262)</f>
        <v>2.4487752561200282E-3</v>
      </c>
      <c r="BD262" s="177">
        <f>ABS(Cálculos!AF263-Cálculos!AF262)</f>
        <v>2.5863813576454397E-3</v>
      </c>
      <c r="BE262" s="177">
        <f>ABS(Cálculos!AZ263-Cálculos!AZ262)</f>
        <v>2.6126001824584577E-3</v>
      </c>
      <c r="BF262" s="145"/>
    </row>
    <row r="263" spans="25:58">
      <c r="Y263" s="146"/>
      <c r="Z263" s="74">
        <f>(Cálculos!C264-0.44)/(MAX(Cálculos!C:C)+0.12)*100</f>
        <v>35.276392921711498</v>
      </c>
      <c r="AA263" s="147"/>
      <c r="AB263" s="169">
        <f>Cálculos!L496</f>
        <v>1.1465299568224787</v>
      </c>
      <c r="AC263" s="147"/>
      <c r="AD263" s="169">
        <f>Cálculos!AF733</f>
        <v>1.1313212576975129</v>
      </c>
      <c r="AE263" s="147"/>
      <c r="AF263" s="169">
        <f>Cálculos!AZ735</f>
        <v>1.1620756670625738</v>
      </c>
      <c r="AG263" s="147"/>
      <c r="AH263" s="169">
        <f>Cálculos!N197</f>
        <v>0</v>
      </c>
      <c r="AI263" s="147"/>
      <c r="AJ263" s="169">
        <f>Cálculos!AH246</f>
        <v>0</v>
      </c>
      <c r="AK263" s="147"/>
      <c r="AL263" s="169">
        <f>Cálculos!BB229</f>
        <v>0</v>
      </c>
      <c r="AM263" s="145"/>
      <c r="BA263" s="146"/>
      <c r="BB263" s="74">
        <v>258</v>
      </c>
      <c r="BC263" s="177">
        <f>ABS(Cálculos!L264-Cálculos!L263)</f>
        <v>1.0551307792006637E-3</v>
      </c>
      <c r="BD263" s="177">
        <f>ABS(Cálculos!AF264-Cálculos!AF263)</f>
        <v>1.4919529844616974E-3</v>
      </c>
      <c r="BE263" s="177">
        <f>ABS(Cálculos!AZ264-Cálculos!AZ263)</f>
        <v>1.2911014479830563E-3</v>
      </c>
      <c r="BF263" s="145"/>
    </row>
    <row r="264" spans="25:58">
      <c r="Y264" s="146"/>
      <c r="Z264" s="74">
        <f>(Cálculos!C265-0.44)/(MAX(Cálculos!C:C)+0.12)*100</f>
        <v>35.413356708486276</v>
      </c>
      <c r="AA264" s="147"/>
      <c r="AB264" s="169">
        <f>Cálculos!L128</f>
        <v>1.14577493926455</v>
      </c>
      <c r="AC264" s="147"/>
      <c r="AD264" s="169">
        <f>Cálculos!AF370</f>
        <v>1.1311551169541731</v>
      </c>
      <c r="AE264" s="147"/>
      <c r="AF264" s="169">
        <f>Cálculos!AZ736</f>
        <v>1.1612078388737381</v>
      </c>
      <c r="AG264" s="147"/>
      <c r="AH264" s="169">
        <f>Cálculos!N198</f>
        <v>0</v>
      </c>
      <c r="AI264" s="147"/>
      <c r="AJ264" s="169">
        <f>Cálculos!AH247</f>
        <v>0</v>
      </c>
      <c r="AK264" s="147"/>
      <c r="AL264" s="169">
        <f>Cálculos!BB230</f>
        <v>0</v>
      </c>
      <c r="AM264" s="145"/>
      <c r="BA264" s="146"/>
      <c r="BB264" s="74">
        <v>259</v>
      </c>
      <c r="BC264" s="177">
        <f>ABS(Cálculos!L265-Cálculos!L264)</f>
        <v>3.5353997266276971E-3</v>
      </c>
      <c r="BD264" s="177">
        <f>ABS(Cálculos!AF265-Cálculos!AF264)</f>
        <v>3.6273368133561967E-3</v>
      </c>
      <c r="BE264" s="177">
        <f>ABS(Cálculos!AZ265-Cálculos!AZ264)</f>
        <v>3.6989318462261056E-3</v>
      </c>
      <c r="BF264" s="145"/>
    </row>
    <row r="265" spans="25:58">
      <c r="Y265" s="146"/>
      <c r="Z265" s="74">
        <f>(Cálculos!C266-0.44)/(MAX(Cálculos!C:C)+0.12)*100</f>
        <v>35.550320495261047</v>
      </c>
      <c r="AA265" s="147"/>
      <c r="AB265" s="169">
        <f>Cálculos!L733</f>
        <v>1.121862235786782</v>
      </c>
      <c r="AC265" s="147"/>
      <c r="AD265" s="169">
        <f>Cálculos!AF371</f>
        <v>1.1298922437748</v>
      </c>
      <c r="AE265" s="147"/>
      <c r="AF265" s="169">
        <f>Cálculos!AZ734</f>
        <v>1.1527425766538177</v>
      </c>
      <c r="AG265" s="147"/>
      <c r="AH265" s="169">
        <f>Cálculos!N199</f>
        <v>0</v>
      </c>
      <c r="AI265" s="147"/>
      <c r="AJ265" s="169">
        <f>Cálculos!AH248</f>
        <v>0</v>
      </c>
      <c r="AK265" s="147"/>
      <c r="AL265" s="169">
        <f>Cálculos!BB231</f>
        <v>0</v>
      </c>
      <c r="AM265" s="145"/>
      <c r="BA265" s="146"/>
      <c r="BB265" s="74">
        <v>260</v>
      </c>
      <c r="BC265" s="177">
        <f>ABS(Cálculos!L266-Cálculos!L265)</f>
        <v>2.6070236694934468E-3</v>
      </c>
      <c r="BD265" s="177">
        <f>ABS(Cálculos!AF266-Cálculos!AF265)</f>
        <v>2.5331543989784988E-3</v>
      </c>
      <c r="BE265" s="177">
        <f>ABS(Cálculos!AZ266-Cálculos!AZ265)</f>
        <v>2.739985732452932E-3</v>
      </c>
      <c r="BF265" s="145"/>
    </row>
    <row r="266" spans="25:58">
      <c r="Y266" s="146"/>
      <c r="Z266" s="74">
        <f>(Cálculos!C267-0.44)/(MAX(Cálculos!C:C)+0.12)*100</f>
        <v>35.687284282035833</v>
      </c>
      <c r="AA266" s="147"/>
      <c r="AB266" s="169">
        <f>Cálculos!L497</f>
        <v>1.121829692386876</v>
      </c>
      <c r="AC266" s="147"/>
      <c r="AD266" s="169">
        <f>Cálculos!AF369</f>
        <v>1.1219708574206191</v>
      </c>
      <c r="AE266" s="147"/>
      <c r="AF266" s="169">
        <f>Cálculos!AZ500</f>
        <v>1.1514546695218908</v>
      </c>
      <c r="AG266" s="147"/>
      <c r="AH266" s="169">
        <f>Cálculos!N200</f>
        <v>0</v>
      </c>
      <c r="AI266" s="147"/>
      <c r="AJ266" s="169">
        <f>Cálculos!AH249</f>
        <v>0</v>
      </c>
      <c r="AK266" s="147"/>
      <c r="AL266" s="169">
        <f>Cálculos!BB232</f>
        <v>0</v>
      </c>
      <c r="AM266" s="145"/>
      <c r="BA266" s="146"/>
      <c r="BB266" s="74">
        <v>261</v>
      </c>
      <c r="BC266" s="177">
        <f>ABS(Cálculos!L267-Cálculos!L266)</f>
        <v>2.4206696074133283E-3</v>
      </c>
      <c r="BD266" s="177">
        <f>ABS(Cálculos!AF267-Cálculos!AF266)</f>
        <v>2.5156566234088573E-3</v>
      </c>
      <c r="BE266" s="177">
        <f>ABS(Cálculos!AZ267-Cálculos!AZ266)</f>
        <v>2.5411584930785658E-3</v>
      </c>
      <c r="BF266" s="145"/>
    </row>
    <row r="267" spans="25:58">
      <c r="Y267" s="146"/>
      <c r="Z267" s="74">
        <f>(Cálculos!C268-0.44)/(MAX(Cálculos!C:C)+0.12)*100</f>
        <v>35.824248068810604</v>
      </c>
      <c r="AA267" s="147"/>
      <c r="AB267" s="169">
        <f>Cálculos!L129</f>
        <v>1.1196647806112996</v>
      </c>
      <c r="AC267" s="147"/>
      <c r="AD267" s="169">
        <f>Cálculos!AF131</f>
        <v>1.1218153705210165</v>
      </c>
      <c r="AE267" s="147"/>
      <c r="AF267" s="169">
        <f>Cálculos!AZ131</f>
        <v>1.1510821341384263</v>
      </c>
      <c r="AG267" s="147"/>
      <c r="AH267" s="169">
        <f>Cálculos!N201</f>
        <v>0</v>
      </c>
      <c r="AI267" s="147"/>
      <c r="AJ267" s="169">
        <f>Cálculos!AH250</f>
        <v>0</v>
      </c>
      <c r="AK267" s="147"/>
      <c r="AL267" s="169">
        <f>Cálculos!BB233</f>
        <v>0</v>
      </c>
      <c r="AM267" s="145"/>
      <c r="BA267" s="146"/>
      <c r="BB267" s="74">
        <v>262</v>
      </c>
      <c r="BC267" s="177">
        <f>ABS(Cálculos!L268-Cálculos!L267)</f>
        <v>2.3725972838173348E-3</v>
      </c>
      <c r="BD267" s="177">
        <f>ABS(Cálculos!AF268-Cálculos!AF267)</f>
        <v>2.498279713803786E-3</v>
      </c>
      <c r="BE267" s="177">
        <f>ABS(Cálculos!AZ268-Cálculos!AZ267)</f>
        <v>2.5236054291924437E-3</v>
      </c>
      <c r="BF267" s="145"/>
    </row>
    <row r="268" spans="25:58">
      <c r="Y268" s="146"/>
      <c r="Z268" s="74">
        <f>(Cálculos!C269-0.44)/(MAX(Cálculos!C:C)+0.12)*100</f>
        <v>35.961211855585383</v>
      </c>
      <c r="AA268" s="147"/>
      <c r="AB268" s="169">
        <f>Cálculos!L15</f>
        <v>1.1171412949470185</v>
      </c>
      <c r="AC268" s="147"/>
      <c r="AD268" s="169">
        <f>Cálculos!AF500</f>
        <v>1.1163640869580167</v>
      </c>
      <c r="AE268" s="147"/>
      <c r="AF268" s="169">
        <f>Cálculos!AZ733</f>
        <v>1.1442307885895375</v>
      </c>
      <c r="AG268" s="147"/>
      <c r="AH268" s="169">
        <f>Cálculos!N202</f>
        <v>0</v>
      </c>
      <c r="AI268" s="147"/>
      <c r="AJ268" s="169">
        <f>Cálculos!AH251</f>
        <v>0</v>
      </c>
      <c r="AK268" s="147"/>
      <c r="AL268" s="169">
        <f>Cálculos!BB234</f>
        <v>0</v>
      </c>
      <c r="AM268" s="145"/>
      <c r="BA268" s="146"/>
      <c r="BB268" s="74">
        <v>263</v>
      </c>
      <c r="BC268" s="177">
        <f>ABS(Cálculos!L269-Cálculos!L268)</f>
        <v>2.350369875683489E-3</v>
      </c>
      <c r="BD268" s="177">
        <f>ABS(Cálculos!AF269-Cálculos!AF268)</f>
        <v>2.4810228352811214E-3</v>
      </c>
      <c r="BE268" s="177">
        <f>ABS(Cálculos!AZ269-Cálculos!AZ268)</f>
        <v>2.5061736131750667E-3</v>
      </c>
      <c r="BF268" s="145"/>
    </row>
    <row r="269" spans="25:58">
      <c r="Y269" s="146"/>
      <c r="Z269" s="74">
        <f>(Cálculos!C270-0.44)/(MAX(Cálculos!C:C)+0.12)*100</f>
        <v>36.098175642360161</v>
      </c>
      <c r="AA269" s="147"/>
      <c r="AB269" s="169">
        <f>Cálculos!L22</f>
        <v>1.1121547821561539</v>
      </c>
      <c r="AC269" s="147"/>
      <c r="AD269" s="169">
        <f>Cálculos!AF368</f>
        <v>1.1135941294339584</v>
      </c>
      <c r="AE269" s="147"/>
      <c r="AF269" s="169">
        <f>Cálculos!AZ370</f>
        <v>1.14360192128185</v>
      </c>
      <c r="AG269" s="147"/>
      <c r="AH269" s="169">
        <f>Cálculos!N203</f>
        <v>0</v>
      </c>
      <c r="AI269" s="147"/>
      <c r="AJ269" s="169">
        <f>Cálculos!AH252</f>
        <v>0</v>
      </c>
      <c r="AK269" s="147"/>
      <c r="AL269" s="169">
        <f>Cálculos!BB235</f>
        <v>0</v>
      </c>
      <c r="AM269" s="145"/>
      <c r="BA269" s="146"/>
      <c r="BB269" s="74">
        <v>264</v>
      </c>
      <c r="BC269" s="177">
        <f>ABS(Cálculos!L270-Cálculos!L269)</f>
        <v>2.3330473315831268E-3</v>
      </c>
      <c r="BD269" s="177">
        <f>ABS(Cálculos!AF270-Cálculos!AF269)</f>
        <v>2.4638851587255872E-3</v>
      </c>
      <c r="BE269" s="177">
        <f>ABS(Cálculos!AZ270-Cálculos!AZ269)</f>
        <v>2.4888622075065481E-3</v>
      </c>
      <c r="BF269" s="145"/>
    </row>
    <row r="270" spans="25:58">
      <c r="Y270" s="146"/>
      <c r="Z270" s="74">
        <f>(Cálculos!C271-0.44)/(MAX(Cálculos!C:C)+0.12)*100</f>
        <v>36.235139429134939</v>
      </c>
      <c r="AA270" s="147"/>
      <c r="AB270" s="169">
        <f>Cálculos!L735</f>
        <v>1.1110518601991199</v>
      </c>
      <c r="AC270" s="147"/>
      <c r="AD270" s="169">
        <f>Cálculos!AF731</f>
        <v>1.1078014294635938</v>
      </c>
      <c r="AE270" s="147"/>
      <c r="AF270" s="169">
        <f>Cálculos!AZ371</f>
        <v>1.1428617005762898</v>
      </c>
      <c r="AG270" s="147"/>
      <c r="AH270" s="169">
        <f>Cálculos!N204</f>
        <v>0</v>
      </c>
      <c r="AI270" s="147"/>
      <c r="AJ270" s="169">
        <f>Cálculos!AH253</f>
        <v>0</v>
      </c>
      <c r="AK270" s="147"/>
      <c r="AL270" s="169">
        <f>Cálculos!BB236</f>
        <v>0</v>
      </c>
      <c r="AM270" s="145"/>
      <c r="BA270" s="146"/>
      <c r="BB270" s="74">
        <v>265</v>
      </c>
      <c r="BC270" s="177">
        <f>ABS(Cálculos!L271-Cálculos!L270)</f>
        <v>2.3167292957191887E-3</v>
      </c>
      <c r="BD270" s="177">
        <f>ABS(Cálculos!AF271-Cálculos!AF270)</f>
        <v>2.4468658607491034E-3</v>
      </c>
      <c r="BE270" s="177">
        <f>ABS(Cálculos!AZ271-Cálculos!AZ270)</f>
        <v>2.4716703804516515E-3</v>
      </c>
      <c r="BF270" s="145"/>
    </row>
    <row r="271" spans="25:58">
      <c r="Y271" s="146"/>
      <c r="Z271" s="74">
        <f>(Cálculos!C272-0.44)/(MAX(Cálculos!C:C)+0.12)*100</f>
        <v>36.372103215909711</v>
      </c>
      <c r="AA271" s="147"/>
      <c r="AB271" s="169">
        <f>Cálculos!L736</f>
        <v>1.1101965183299951</v>
      </c>
      <c r="AC271" s="147"/>
      <c r="AD271" s="169">
        <f>Cálculos!AF732</f>
        <v>1.1074100217653871</v>
      </c>
      <c r="AE271" s="147"/>
      <c r="AF271" s="169">
        <f>Cálculos!AZ11</f>
        <v>1.1407692956812379</v>
      </c>
      <c r="AG271" s="147"/>
      <c r="AH271" s="169">
        <f>Cálculos!N205</f>
        <v>0</v>
      </c>
      <c r="AI271" s="147"/>
      <c r="AJ271" s="169">
        <f>Cálculos!AH254</f>
        <v>0</v>
      </c>
      <c r="AK271" s="147"/>
      <c r="AL271" s="169">
        <f>Cálculos!BB237</f>
        <v>0</v>
      </c>
      <c r="AM271" s="145"/>
      <c r="BA271" s="146"/>
      <c r="BB271" s="74">
        <v>266</v>
      </c>
      <c r="BC271" s="177">
        <f>ABS(Cálculos!L272-Cálculos!L271)</f>
        <v>2.3006887652707864E-3</v>
      </c>
      <c r="BD271" s="177">
        <f>ABS(Cálculos!AF272-Cálculos!AF271)</f>
        <v>2.4299641236510405E-3</v>
      </c>
      <c r="BE271" s="177">
        <f>ABS(Cálculos!AZ272-Cálculos!AZ271)</f>
        <v>2.454597306020434E-3</v>
      </c>
      <c r="BF271" s="145"/>
    </row>
    <row r="272" spans="25:58">
      <c r="Y272" s="146"/>
      <c r="Z272" s="74">
        <f>(Cálculos!C273-0.44)/(MAX(Cálculos!C:C)+0.12)*100</f>
        <v>36.509067002684489</v>
      </c>
      <c r="AA272" s="147"/>
      <c r="AB272" s="169">
        <f>Cálculos!L368</f>
        <v>1.1069473928649791</v>
      </c>
      <c r="AC272" s="147"/>
      <c r="AD272" s="169">
        <f>Cálculos!AF17</f>
        <v>1.1047717786557223</v>
      </c>
      <c r="AE272" s="147"/>
      <c r="AF272" s="169">
        <f>Cálculos!AZ22</f>
        <v>1.1348061169949339</v>
      </c>
      <c r="AG272" s="147"/>
      <c r="AH272" s="169">
        <f>Cálculos!N206</f>
        <v>0</v>
      </c>
      <c r="AI272" s="147"/>
      <c r="AJ272" s="169">
        <f>Cálculos!AH255</f>
        <v>0</v>
      </c>
      <c r="AK272" s="147"/>
      <c r="AL272" s="169">
        <f>Cálculos!BB238</f>
        <v>0</v>
      </c>
      <c r="AM272" s="145"/>
      <c r="BA272" s="146"/>
      <c r="BB272" s="74">
        <v>267</v>
      </c>
      <c r="BC272" s="177">
        <f>ABS(Cálculos!L273-Cálculos!L272)</f>
        <v>5.1506868088838642E-3</v>
      </c>
      <c r="BD272" s="177">
        <f>ABS(Cálculos!AF273-Cálculos!AF272)</f>
        <v>4.4558309316840572E-3</v>
      </c>
      <c r="BE272" s="177">
        <f>ABS(Cálculos!AZ273-Cálculos!AZ272)</f>
        <v>5.3263554142356506E-3</v>
      </c>
      <c r="BF272" s="145"/>
    </row>
    <row r="273" spans="25:58">
      <c r="Y273" s="146"/>
      <c r="Z273" s="74">
        <f>(Cálculos!C274-0.44)/(MAX(Cálculos!C:C)+0.12)*100</f>
        <v>36.646030789459267</v>
      </c>
      <c r="AA273" s="147"/>
      <c r="AB273" s="169">
        <f>Cálculos!L734</f>
        <v>1.1015828290467018</v>
      </c>
      <c r="AC273" s="147"/>
      <c r="AD273" s="169">
        <f>Cálculos!AF16</f>
        <v>1.1002439600721561</v>
      </c>
      <c r="AE273" s="147"/>
      <c r="AF273" s="169">
        <f>Cálculos!AZ15</f>
        <v>1.1345316889690427</v>
      </c>
      <c r="AG273" s="147"/>
      <c r="AH273" s="169">
        <f>Cálculos!N209</f>
        <v>0</v>
      </c>
      <c r="AI273" s="147"/>
      <c r="AJ273" s="169">
        <f>Cálculos!AH256</f>
        <v>0</v>
      </c>
      <c r="AK273" s="147"/>
      <c r="AL273" s="169">
        <f>Cálculos!BB239</f>
        <v>0</v>
      </c>
      <c r="AM273" s="145"/>
      <c r="BA273" s="146"/>
      <c r="BB273" s="74">
        <v>268</v>
      </c>
      <c r="BC273" s="177">
        <f>ABS(Cálculos!L274-Cálculos!L273)</f>
        <v>3.9435359512331625E-2</v>
      </c>
      <c r="BD273" s="177">
        <f>ABS(Cálculos!AF274-Cálculos!AF273)</f>
        <v>3.9061669292660306E-2</v>
      </c>
      <c r="BE273" s="177">
        <f>ABS(Cálculos!AZ274-Cálculos!AZ273)</f>
        <v>3.968455515707392E-2</v>
      </c>
      <c r="BF273" s="145"/>
    </row>
    <row r="274" spans="25:58">
      <c r="Y274" s="146"/>
      <c r="Z274" s="74">
        <f>(Cálculos!C275-0.44)/(MAX(Cálculos!C:C)+0.12)*100</f>
        <v>36.782994576234046</v>
      </c>
      <c r="AA274" s="147"/>
      <c r="AB274" s="169">
        <f>Cálculos!L498</f>
        <v>1.0970729543361195</v>
      </c>
      <c r="AC274" s="147"/>
      <c r="AD274" s="169">
        <f>Cálculos!AF132</f>
        <v>1.0970702039441256</v>
      </c>
      <c r="AE274" s="147"/>
      <c r="AF274" s="169">
        <f>Cálculos!AZ369</f>
        <v>1.134140335809581</v>
      </c>
      <c r="AG274" s="147"/>
      <c r="AH274" s="169">
        <f>Cálculos!N210</f>
        <v>0</v>
      </c>
      <c r="AI274" s="147"/>
      <c r="AJ274" s="169">
        <f>Cálculos!AH257</f>
        <v>0</v>
      </c>
      <c r="AK274" s="147"/>
      <c r="AL274" s="169">
        <f>Cálculos!BB240</f>
        <v>0</v>
      </c>
      <c r="AM274" s="145"/>
      <c r="BA274" s="146"/>
      <c r="BB274" s="74">
        <v>269</v>
      </c>
      <c r="BC274" s="177">
        <f>ABS(Cálculos!L275-Cálculos!L274)</f>
        <v>2.2969251188003748E-2</v>
      </c>
      <c r="BD274" s="177">
        <f>ABS(Cálculos!AF275-Cálculos!AF274)</f>
        <v>2.3337326145486947E-2</v>
      </c>
      <c r="BE274" s="177">
        <f>ABS(Cálculos!AZ275-Cálculos!AZ274)</f>
        <v>2.2726678843640047E-2</v>
      </c>
      <c r="BF274" s="145"/>
    </row>
    <row r="275" spans="25:58">
      <c r="Y275" s="146"/>
      <c r="Z275" s="74">
        <f>(Cálculos!C276-0.44)/(MAX(Cálculos!C:C)+0.12)*100</f>
        <v>36.919958363008817</v>
      </c>
      <c r="AA275" s="147"/>
      <c r="AB275" s="169">
        <f>Cálculos!L370</f>
        <v>1.0963423543272566</v>
      </c>
      <c r="AC275" s="147"/>
      <c r="AD275" s="169">
        <f>Cálculos!AF10</f>
        <v>1.0927926746416416</v>
      </c>
      <c r="AE275" s="147"/>
      <c r="AF275" s="169">
        <f>Cálculos!AZ501</f>
        <v>1.1273362521009758</v>
      </c>
      <c r="AG275" s="147"/>
      <c r="AH275" s="169">
        <f>Cálculos!N211</f>
        <v>0</v>
      </c>
      <c r="AI275" s="147"/>
      <c r="AJ275" s="169">
        <f>Cálculos!AH258</f>
        <v>0</v>
      </c>
      <c r="AK275" s="147"/>
      <c r="AL275" s="169">
        <f>Cálculos!BB241</f>
        <v>0</v>
      </c>
      <c r="AM275" s="145"/>
      <c r="BA275" s="146"/>
      <c r="BB275" s="74">
        <v>270</v>
      </c>
      <c r="BC275" s="177">
        <f>ABS(Cálculos!L276-Cálculos!L275)</f>
        <v>2.2428681728390576E-2</v>
      </c>
      <c r="BD275" s="177">
        <f>ABS(Cálculos!AF276-Cálculos!AF275)</f>
        <v>2.2789534676204981E-2</v>
      </c>
      <c r="BE275" s="177">
        <f>ABS(Cálculos!AZ276-Cálculos!AZ275)</f>
        <v>2.219505615957118E-2</v>
      </c>
      <c r="BF275" s="145"/>
    </row>
    <row r="276" spans="25:58">
      <c r="Y276" s="146"/>
      <c r="Z276" s="74">
        <f>(Cálculos!C277-0.44)/(MAX(Cálculos!C:C)+0.12)*100</f>
        <v>37.056922149783603</v>
      </c>
      <c r="AA276" s="147"/>
      <c r="AB276" s="169">
        <f>Cálculos!L371</f>
        <v>1.0955886184370605</v>
      </c>
      <c r="AC276" s="147"/>
      <c r="AD276" s="169">
        <f>Cálculos!AF501</f>
        <v>1.0920935765531026</v>
      </c>
      <c r="AE276" s="147"/>
      <c r="AF276" s="169">
        <f>Cálculos!AZ132</f>
        <v>1.1265332582758787</v>
      </c>
      <c r="AG276" s="147"/>
      <c r="AH276" s="169">
        <f>Cálculos!N212</f>
        <v>0</v>
      </c>
      <c r="AI276" s="147"/>
      <c r="AJ276" s="169">
        <f>Cálculos!AH259</f>
        <v>0</v>
      </c>
      <c r="AK276" s="147"/>
      <c r="AL276" s="169">
        <f>Cálculos!BB242</f>
        <v>0</v>
      </c>
      <c r="AM276" s="145"/>
      <c r="BA276" s="146"/>
      <c r="BB276" s="74">
        <v>271</v>
      </c>
      <c r="BC276" s="177">
        <f>ABS(Cálculos!L277-Cálculos!L276)</f>
        <v>8.9220647430703903E-3</v>
      </c>
      <c r="BD276" s="177">
        <f>ABS(Cálculos!AF277-Cálculos!AF276)</f>
        <v>8.2529272656583497E-3</v>
      </c>
      <c r="BE276" s="177">
        <f>ABS(Cálculos!AZ277-Cálculos!AZ276)</f>
        <v>1.035870898883251E-2</v>
      </c>
      <c r="BF276" s="145"/>
    </row>
    <row r="277" spans="25:58">
      <c r="Y277" s="146"/>
      <c r="Z277" s="74">
        <f>(Cálculos!C278-0.44)/(MAX(Cálculos!C:C)+0.12)*100</f>
        <v>37.193885936558374</v>
      </c>
      <c r="AA277" s="147"/>
      <c r="AB277" s="169">
        <f>Cálculos!L130</f>
        <v>1.094447160389413</v>
      </c>
      <c r="AC277" s="147"/>
      <c r="AD277" s="169">
        <f>Cálculos!AF366</f>
        <v>1.0898268397113093</v>
      </c>
      <c r="AE277" s="147"/>
      <c r="AF277" s="169">
        <f>Cálculos!AZ368</f>
        <v>1.1254991589279417</v>
      </c>
      <c r="AG277" s="147"/>
      <c r="AH277" s="169">
        <f>Cálculos!N213</f>
        <v>0</v>
      </c>
      <c r="AI277" s="147"/>
      <c r="AJ277" s="169">
        <f>Cálculos!AH260</f>
        <v>0</v>
      </c>
      <c r="AK277" s="147"/>
      <c r="AL277" s="169">
        <f>Cálculos!BB243</f>
        <v>0</v>
      </c>
      <c r="AM277" s="145"/>
      <c r="BA277" s="146"/>
      <c r="BB277" s="74">
        <v>272</v>
      </c>
      <c r="BC277" s="177">
        <f>ABS(Cálculos!L278-Cálculos!L277)</f>
        <v>3.4546731934759767E-3</v>
      </c>
      <c r="BD277" s="177">
        <f>ABS(Cálculos!AF278-Cálculos!AF277)</f>
        <v>3.3690421939632231E-3</v>
      </c>
      <c r="BE277" s="177">
        <f>ABS(Cálculos!AZ278-Cálculos!AZ277)</f>
        <v>3.843732110454412E-3</v>
      </c>
      <c r="BF277" s="145"/>
    </row>
    <row r="278" spans="25:58">
      <c r="Y278" s="146"/>
      <c r="Z278" s="74">
        <f>(Cálculos!C279-0.44)/(MAX(Cálculos!C:C)+0.12)*100</f>
        <v>37.330849723333145</v>
      </c>
      <c r="AA278" s="147"/>
      <c r="AB278" s="169">
        <f>Cálculos!L17</f>
        <v>1.0875519735814891</v>
      </c>
      <c r="AC278" s="147"/>
      <c r="AD278" s="169">
        <f>Cálculos!AF367</f>
        <v>1.0895595915738339</v>
      </c>
      <c r="AE278" s="147"/>
      <c r="AF278" s="169">
        <f>Cálculos!AZ731</f>
        <v>1.12012530776277</v>
      </c>
      <c r="AG278" s="147"/>
      <c r="AH278" s="169">
        <f>Cálculos!N214</f>
        <v>0</v>
      </c>
      <c r="AI278" s="147"/>
      <c r="AJ278" s="169">
        <f>Cálculos!AH261</f>
        <v>0</v>
      </c>
      <c r="AK278" s="147"/>
      <c r="AL278" s="169">
        <f>Cálculos!BB244</f>
        <v>0</v>
      </c>
      <c r="AM278" s="145"/>
      <c r="BA278" s="146"/>
      <c r="BB278" s="74">
        <v>273</v>
      </c>
      <c r="BC278" s="177">
        <f>ABS(Cálculos!L279-Cálculos!L278)</f>
        <v>2.4240802809596396E-3</v>
      </c>
      <c r="BD278" s="177">
        <f>ABS(Cálculos!AF279-Cálculos!AF278)</f>
        <v>2.31487615807352E-3</v>
      </c>
      <c r="BE278" s="177">
        <f>ABS(Cálculos!AZ279-Cálculos!AZ278)</f>
        <v>2.6006739072588214E-3</v>
      </c>
      <c r="BF278" s="145"/>
    </row>
    <row r="279" spans="25:58">
      <c r="Y279" s="146"/>
      <c r="Z279" s="74">
        <f>(Cálculos!C280-0.44)/(MAX(Cálculos!C:C)+0.12)*100</f>
        <v>37.467813510107931</v>
      </c>
      <c r="AA279" s="147"/>
      <c r="AB279" s="169">
        <f>Cálculos!L369</f>
        <v>1.0867710104704369</v>
      </c>
      <c r="AC279" s="147"/>
      <c r="AD279" s="169">
        <f>Cálculos!AF133</f>
        <v>1.0722660668805959</v>
      </c>
      <c r="AE279" s="147"/>
      <c r="AF279" s="169">
        <f>Cálculos!AZ732</f>
        <v>1.1200291536123266</v>
      </c>
      <c r="AG279" s="147"/>
      <c r="AH279" s="169">
        <f>Cálculos!N215</f>
        <v>0</v>
      </c>
      <c r="AI279" s="147"/>
      <c r="AJ279" s="169">
        <f>Cálculos!AH262</f>
        <v>0</v>
      </c>
      <c r="AK279" s="147"/>
      <c r="AL279" s="169">
        <f>Cálculos!BB245</f>
        <v>0</v>
      </c>
      <c r="AM279" s="145"/>
      <c r="BA279" s="146"/>
      <c r="BB279" s="74">
        <v>274</v>
      </c>
      <c r="BC279" s="177">
        <f>ABS(Cálculos!L280-Cálculos!L279)</f>
        <v>2.2198499328731081E-3</v>
      </c>
      <c r="BD279" s="177">
        <f>ABS(Cálculos!AF280-Cálculos!AF279)</f>
        <v>2.2988861404489302E-3</v>
      </c>
      <c r="BE279" s="177">
        <f>ABS(Cálculos!AZ280-Cálculos!AZ279)</f>
        <v>2.3221905509926977E-3</v>
      </c>
      <c r="BF279" s="145"/>
    </row>
    <row r="280" spans="25:58">
      <c r="Y280" s="146"/>
      <c r="Z280" s="74">
        <f>(Cálculos!C281-0.44)/(MAX(Cálculos!C:C)+0.12)*100</f>
        <v>37.604777296882702</v>
      </c>
      <c r="AA280" s="147"/>
      <c r="AB280" s="169">
        <f>Cálculos!L16</f>
        <v>1.0826313866847657</v>
      </c>
      <c r="AC280" s="147"/>
      <c r="AD280" s="169">
        <f>Cálculos!AF701</f>
        <v>1.0717164150619063</v>
      </c>
      <c r="AE280" s="147"/>
      <c r="AF280" s="169">
        <f>Cálculos!AZ17</f>
        <v>1.1055507933422177</v>
      </c>
      <c r="AG280" s="147"/>
      <c r="AH280" s="169">
        <f>Cálculos!N216</f>
        <v>0</v>
      </c>
      <c r="AI280" s="147"/>
      <c r="AJ280" s="169">
        <f>Cálculos!AH263</f>
        <v>0</v>
      </c>
      <c r="AK280" s="147"/>
      <c r="AL280" s="169">
        <f>Cálculos!BB246</f>
        <v>0</v>
      </c>
      <c r="AM280" s="145"/>
      <c r="BA280" s="146"/>
      <c r="BB280" s="74">
        <v>275</v>
      </c>
      <c r="BC280" s="177">
        <f>ABS(Cálculos!L281-Cálculos!L280)</f>
        <v>2.169600284035178E-3</v>
      </c>
      <c r="BD280" s="177">
        <f>ABS(Cálculos!AF281-Cálculos!AF280)</f>
        <v>2.2830065739440908E-3</v>
      </c>
      <c r="BE280" s="177">
        <f>ABS(Cálculos!AZ281-Cálculos!AZ280)</f>
        <v>2.306150009165675E-3</v>
      </c>
      <c r="BF280" s="145"/>
    </row>
    <row r="281" spans="25:58">
      <c r="Y281" s="146"/>
      <c r="Z281" s="74">
        <f>(Cálculos!C282-0.44)/(MAX(Cálculos!C:C)+0.12)*100</f>
        <v>37.74174108365748</v>
      </c>
      <c r="AA281" s="147"/>
      <c r="AB281" s="169">
        <f>Cálculos!L10</f>
        <v>1.0812658080132382</v>
      </c>
      <c r="AC281" s="147"/>
      <c r="AD281" s="169">
        <f>Cálculos!AF502</f>
        <v>1.068231307991296</v>
      </c>
      <c r="AE281" s="147"/>
      <c r="AF281" s="169">
        <f>Cálculos!AZ502</f>
        <v>1.1036200019981817</v>
      </c>
      <c r="AG281" s="147"/>
      <c r="AH281" s="169">
        <f>Cálculos!N217</f>
        <v>0</v>
      </c>
      <c r="AI281" s="147"/>
      <c r="AJ281" s="169">
        <f>Cálculos!AH264</f>
        <v>0</v>
      </c>
      <c r="AK281" s="147"/>
      <c r="AL281" s="169">
        <f>Cálculos!BB247</f>
        <v>0</v>
      </c>
      <c r="AM281" s="145"/>
      <c r="BA281" s="146"/>
      <c r="BB281" s="74">
        <v>276</v>
      </c>
      <c r="BC281" s="177">
        <f>ABS(Cálculos!L282-Cálculos!L281)</f>
        <v>2.1481112543522141E-3</v>
      </c>
      <c r="BD281" s="177">
        <f>ABS(Cálculos!AF282-Cálculos!AF281)</f>
        <v>2.2672366956171808E-3</v>
      </c>
      <c r="BE281" s="177">
        <f>ABS(Cálculos!AZ282-Cálculos!AZ281)</f>
        <v>2.290220267454568E-3</v>
      </c>
      <c r="BF281" s="145"/>
    </row>
    <row r="282" spans="25:58">
      <c r="Y282" s="146"/>
      <c r="Z282" s="74">
        <f>(Cálculos!C283-0.44)/(MAX(Cálculos!C:C)+0.12)*100</f>
        <v>37.878704870432259</v>
      </c>
      <c r="AA282" s="147"/>
      <c r="AB282" s="169">
        <f>Cálculos!L499</f>
        <v>1.0731362972544733</v>
      </c>
      <c r="AC282" s="147"/>
      <c r="AD282" s="169">
        <f>Cálculos!AF336</f>
        <v>1.0495870993062142</v>
      </c>
      <c r="AE282" s="147"/>
      <c r="AF282" s="169">
        <f>Cálculos!AZ133</f>
        <v>1.1019338376056829</v>
      </c>
      <c r="AG282" s="147"/>
      <c r="AH282" s="169">
        <f>Cálculos!N218</f>
        <v>0</v>
      </c>
      <c r="AI282" s="147"/>
      <c r="AJ282" s="169">
        <f>Cálculos!AH265</f>
        <v>0</v>
      </c>
      <c r="AK282" s="147"/>
      <c r="AL282" s="169">
        <f>Cálculos!BB248</f>
        <v>0</v>
      </c>
      <c r="AM282" s="145"/>
      <c r="BA282" s="146"/>
      <c r="BB282" s="74">
        <v>277</v>
      </c>
      <c r="BC282" s="177">
        <f>ABS(Cálculos!L283-Cálculos!L282)</f>
        <v>2.1320621868158862E-3</v>
      </c>
      <c r="BD282" s="177">
        <f>ABS(Cálculos!AF283-Cálculos!AF282)</f>
        <v>2.2515757477969967E-3</v>
      </c>
      <c r="BE282" s="177">
        <f>ABS(Cálculos!AZ283-Cálculos!AZ282)</f>
        <v>2.2744005605068729E-3</v>
      </c>
      <c r="BF282" s="145"/>
    </row>
    <row r="283" spans="25:58">
      <c r="Y283" s="146"/>
      <c r="Z283" s="74">
        <f>(Cálculos!C284-0.44)/(MAX(Cálculos!C:C)+0.12)*100</f>
        <v>38.015668657207037</v>
      </c>
      <c r="AA283" s="147"/>
      <c r="AB283" s="169">
        <f>Cálculos!L131</f>
        <v>1.0694289989484591</v>
      </c>
      <c r="AC283" s="147"/>
      <c r="AD283" s="169">
        <f>Cálculos!AF134</f>
        <v>1.0482905763240349</v>
      </c>
      <c r="AE283" s="147"/>
      <c r="AF283" s="169">
        <f>Cálculos!AZ367</f>
        <v>1.1011672351629758</v>
      </c>
      <c r="AG283" s="147"/>
      <c r="AH283" s="169">
        <f>Cálculos!N219</f>
        <v>0</v>
      </c>
      <c r="AI283" s="147"/>
      <c r="AJ283" s="169">
        <f>Cálculos!AH266</f>
        <v>0</v>
      </c>
      <c r="AK283" s="147"/>
      <c r="AL283" s="169">
        <f>Cálculos!BB249</f>
        <v>0</v>
      </c>
      <c r="AM283" s="145"/>
      <c r="BA283" s="146"/>
      <c r="BB283" s="74">
        <v>278</v>
      </c>
      <c r="BC283" s="177">
        <f>ABS(Cálculos!L284-Cálculos!L283)</f>
        <v>2.1171094335920571E-3</v>
      </c>
      <c r="BD283" s="177">
        <f>ABS(Cálculos!AF284-Cálculos!AF283)</f>
        <v>2.2360229780450935E-3</v>
      </c>
      <c r="BE283" s="177">
        <f>ABS(Cálculos!AZ284-Cálculos!AZ283)</f>
        <v>2.2586901282571903E-3</v>
      </c>
      <c r="BF283" s="145"/>
    </row>
    <row r="284" spans="25:58">
      <c r="Y284" s="146"/>
      <c r="Z284" s="74">
        <f>(Cálculos!C285-0.44)/(MAX(Cálculos!C:C)+0.12)*100</f>
        <v>38.152632443981808</v>
      </c>
      <c r="AA284" s="147"/>
      <c r="AB284" s="169">
        <f>Cálculos!L732</f>
        <v>1.057392897350645</v>
      </c>
      <c r="AC284" s="147"/>
      <c r="AD284" s="169">
        <f>Cálculos!AF503</f>
        <v>1.0450818671733013</v>
      </c>
      <c r="AE284" s="147"/>
      <c r="AF284" s="169">
        <f>Cálculos!AZ366</f>
        <v>1.1011321942954788</v>
      </c>
      <c r="AG284" s="147"/>
      <c r="AH284" s="169">
        <f>Cálculos!N220</f>
        <v>0</v>
      </c>
      <c r="AI284" s="147"/>
      <c r="AJ284" s="169">
        <f>Cálculos!AH267</f>
        <v>0</v>
      </c>
      <c r="AK284" s="147"/>
      <c r="AL284" s="169">
        <f>Cálculos!BB250</f>
        <v>0</v>
      </c>
      <c r="AM284" s="145"/>
      <c r="BA284" s="146"/>
      <c r="BB284" s="74">
        <v>279</v>
      </c>
      <c r="BC284" s="177">
        <f>ABS(Cálculos!L285-Cálculos!L284)</f>
        <v>2.1024434905859146E-3</v>
      </c>
      <c r="BD284" s="177">
        <f>ABS(Cálculos!AF285-Cálculos!AF284)</f>
        <v>2.2205776391214238E-3</v>
      </c>
      <c r="BE284" s="177">
        <f>ABS(Cálculos!AZ285-Cálculos!AZ284)</f>
        <v>2.2430882158898657E-3</v>
      </c>
      <c r="BF284" s="145"/>
    </row>
    <row r="285" spans="25:58">
      <c r="Y285" s="146"/>
      <c r="Z285" s="74">
        <f>(Cálculos!C286-0.44)/(MAX(Cálculos!C:C)+0.12)*100</f>
        <v>38.289596230756587</v>
      </c>
      <c r="AA285" s="147"/>
      <c r="AB285" s="169">
        <f>Cálculos!L731</f>
        <v>1.0551614773021942</v>
      </c>
      <c r="AC285" s="147"/>
      <c r="AD285" s="169">
        <f>Cálculos!AF702</f>
        <v>1.039090713600259</v>
      </c>
      <c r="AE285" s="147"/>
      <c r="AF285" s="169">
        <f>Cálculos!AZ16</f>
        <v>1.10033200876327</v>
      </c>
      <c r="AG285" s="147"/>
      <c r="AH285" s="169">
        <f>Cálculos!N221</f>
        <v>0</v>
      </c>
      <c r="AI285" s="147"/>
      <c r="AJ285" s="169">
        <f>Cálculos!AH268</f>
        <v>0</v>
      </c>
      <c r="AK285" s="147"/>
      <c r="AL285" s="169">
        <f>Cálculos!BB251</f>
        <v>0</v>
      </c>
      <c r="AM285" s="145"/>
      <c r="BA285" s="146"/>
      <c r="BB285" s="74">
        <v>280</v>
      </c>
      <c r="BC285" s="177">
        <f>ABS(Cálculos!L286-Cálculos!L285)</f>
        <v>2.0879130308201765E-3</v>
      </c>
      <c r="BD285" s="177">
        <f>ABS(Cálculos!AF286-Cálculos!AF285)</f>
        <v>2.2052389889467561E-3</v>
      </c>
      <c r="BE285" s="177">
        <f>ABS(Cálculos!AZ286-Cálculos!AZ285)</f>
        <v>2.2275940738035183E-3</v>
      </c>
      <c r="BF285" s="145"/>
    </row>
    <row r="286" spans="25:58">
      <c r="Y286" s="146"/>
      <c r="Z286" s="74">
        <f>(Cálculos!C287-0.44)/(MAX(Cálculos!C:C)+0.12)*100</f>
        <v>38.426560017531365</v>
      </c>
      <c r="AA286" s="147"/>
      <c r="AB286" s="169">
        <f>Cálculos!L500</f>
        <v>1.052115407692499</v>
      </c>
      <c r="AC286" s="147"/>
      <c r="AD286" s="169">
        <f>Cálculos!AF135</f>
        <v>1.0272311376814127</v>
      </c>
      <c r="AE286" s="147"/>
      <c r="AF286" s="169">
        <f>Cálculos!AZ10</f>
        <v>1.0915694662140369</v>
      </c>
      <c r="AG286" s="147"/>
      <c r="AH286" s="169">
        <f>Cálculos!N222</f>
        <v>0</v>
      </c>
      <c r="AI286" s="147"/>
      <c r="AJ286" s="169">
        <f>Cálculos!AH269</f>
        <v>0</v>
      </c>
      <c r="AK286" s="147"/>
      <c r="AL286" s="169">
        <f>Cálculos!BB252</f>
        <v>0</v>
      </c>
      <c r="AM286" s="145"/>
      <c r="BA286" s="146"/>
      <c r="BB286" s="74">
        <v>281</v>
      </c>
      <c r="BC286" s="177">
        <f>ABS(Cálculos!L287-Cálculos!L286)</f>
        <v>2.0734893053650505E-3</v>
      </c>
      <c r="BD286" s="177">
        <f>ABS(Cálculos!AF287-Cálculos!AF286)</f>
        <v>2.1900062905682027E-3</v>
      </c>
      <c r="BE286" s="177">
        <f>ABS(Cálculos!AZ287-Cálculos!AZ286)</f>
        <v>2.212206957574292E-3</v>
      </c>
      <c r="BF286" s="145"/>
    </row>
    <row r="287" spans="25:58">
      <c r="Y287" s="146"/>
      <c r="Z287" s="74">
        <f>(Cálculos!C288-0.44)/(MAX(Cálculos!C:C)+0.12)*100</f>
        <v>38.563523804306143</v>
      </c>
      <c r="AA287" s="147"/>
      <c r="AB287" s="169">
        <f>Cálculos!L132</f>
        <v>1.0452613097311803</v>
      </c>
      <c r="AC287" s="147"/>
      <c r="AD287" s="169">
        <f>Cálculos!AF504</f>
        <v>1.0225094364013867</v>
      </c>
      <c r="AE287" s="147"/>
      <c r="AF287" s="169">
        <f>Cálculos!AZ503</f>
        <v>1.0806008322475609</v>
      </c>
      <c r="AG287" s="147"/>
      <c r="AH287" s="169">
        <f>Cálculos!N223</f>
        <v>0</v>
      </c>
      <c r="AI287" s="147"/>
      <c r="AJ287" s="169">
        <f>Cálculos!AH270</f>
        <v>0</v>
      </c>
      <c r="AK287" s="147"/>
      <c r="AL287" s="169">
        <f>Cálculos!BB253</f>
        <v>0</v>
      </c>
      <c r="AM287" s="145"/>
      <c r="BA287" s="146"/>
      <c r="BB287" s="74">
        <v>282</v>
      </c>
      <c r="BC287" s="177">
        <f>ABS(Cálculos!L288-Cálculos!L287)</f>
        <v>2.0591663972476804E-3</v>
      </c>
      <c r="BD287" s="177">
        <f>ABS(Cálculos!AF288-Cálculos!AF287)</f>
        <v>2.1748788121231932E-3</v>
      </c>
      <c r="BE287" s="177">
        <f>ABS(Cálculos!AZ288-Cálculos!AZ287)</f>
        <v>2.1969261279206065E-3</v>
      </c>
      <c r="BF287" s="145"/>
    </row>
    <row r="288" spans="25:58">
      <c r="Y288" s="146"/>
      <c r="Z288" s="74">
        <f>(Cálculos!C289-0.44)/(MAX(Cálculos!C:C)+0.12)*100</f>
        <v>38.700487591080915</v>
      </c>
      <c r="AA288" s="147"/>
      <c r="AB288" s="169">
        <f>Cálculos!L367</f>
        <v>1.0423743134923114</v>
      </c>
      <c r="AC288" s="147"/>
      <c r="AD288" s="169">
        <f>Cálculos!AF337</f>
        <v>1.0171142561941247</v>
      </c>
      <c r="AE288" s="147"/>
      <c r="AF288" s="169">
        <f>Cálculos!AZ134</f>
        <v>1.0781437065759081</v>
      </c>
      <c r="AG288" s="147"/>
      <c r="AH288" s="169">
        <f>Cálculos!N224</f>
        <v>0</v>
      </c>
      <c r="AI288" s="147"/>
      <c r="AJ288" s="169">
        <f>Cálculos!AH271</f>
        <v>0</v>
      </c>
      <c r="AK288" s="147"/>
      <c r="AL288" s="169">
        <f>Cálculos!BB254</f>
        <v>0</v>
      </c>
      <c r="AM288" s="145"/>
      <c r="BA288" s="146"/>
      <c r="BB288" s="74">
        <v>283</v>
      </c>
      <c r="BC288" s="177">
        <f>ABS(Cálculos!L289-Cálculos!L288)</f>
        <v>1.8294257988668128E-2</v>
      </c>
      <c r="BD288" s="177">
        <f>ABS(Cálculos!AF289-Cálculos!AF288)</f>
        <v>1.758396162296777E-2</v>
      </c>
      <c r="BE288" s="177">
        <f>ABS(Cálculos!AZ289-Cálculos!AZ288)</f>
        <v>1.8492962603456731E-2</v>
      </c>
      <c r="BF288" s="145"/>
    </row>
    <row r="289" spans="25:58">
      <c r="Y289" s="146"/>
      <c r="Z289" s="74">
        <f>(Cálculos!C290-0.44)/(MAX(Cálculos!C:C)+0.12)*100</f>
        <v>38.8374513778557</v>
      </c>
      <c r="AA289" s="147"/>
      <c r="AB289" s="169">
        <f>Cálculos!L366</f>
        <v>1.0400384309320527</v>
      </c>
      <c r="AC289" s="147"/>
      <c r="AD289" s="169">
        <f>Cálculos!AF136</f>
        <v>1.003576313530337</v>
      </c>
      <c r="AE289" s="147"/>
      <c r="AF289" s="169">
        <f>Cálculos!AZ524</f>
        <v>1.0661118255866111</v>
      </c>
      <c r="AG289" s="147"/>
      <c r="AH289" s="169">
        <f>Cálculos!N225</f>
        <v>0</v>
      </c>
      <c r="AI289" s="147"/>
      <c r="AJ289" s="169">
        <f>Cálculos!AH272</f>
        <v>0</v>
      </c>
      <c r="AK289" s="147"/>
      <c r="AL289" s="169">
        <f>Cálculos!BB255</f>
        <v>0</v>
      </c>
      <c r="AM289" s="145"/>
      <c r="BA289" s="146"/>
      <c r="BB289" s="74">
        <v>284</v>
      </c>
      <c r="BC289" s="177">
        <f>ABS(Cálculos!L290-Cálculos!L289)</f>
        <v>1.7756155747766955E-2</v>
      </c>
      <c r="BD289" s="177">
        <f>ABS(Cálculos!AF290-Cálculos!AF289)</f>
        <v>1.7655749057618186E-2</v>
      </c>
      <c r="BE289" s="177">
        <f>ABS(Cálculos!AZ290-Cálculos!AZ289)</f>
        <v>1.8230998484167094E-2</v>
      </c>
      <c r="BF289" s="145"/>
    </row>
    <row r="290" spans="25:58">
      <c r="Y290" s="146"/>
      <c r="Z290" s="74">
        <f>(Cálculos!C291-0.44)/(MAX(Cálculos!C:C)+0.12)*100</f>
        <v>38.974415164630472</v>
      </c>
      <c r="AA290" s="147"/>
      <c r="AB290" s="169">
        <f>Cálculos!L501</f>
        <v>1.0284984212564869</v>
      </c>
      <c r="AC290" s="147"/>
      <c r="AD290" s="169">
        <f>Cálculos!AF703</f>
        <v>1.0027466444524877</v>
      </c>
      <c r="AE290" s="147"/>
      <c r="AF290" s="169">
        <f>Cálculos!AZ504</f>
        <v>1.0581469656272817</v>
      </c>
      <c r="AG290" s="147"/>
      <c r="AH290" s="169">
        <f>Cálculos!N226</f>
        <v>0</v>
      </c>
      <c r="AI290" s="147"/>
      <c r="AJ290" s="169">
        <f>Cálculos!AH273</f>
        <v>0</v>
      </c>
      <c r="AK290" s="147"/>
      <c r="AL290" s="169">
        <f>Cálculos!BB256</f>
        <v>0</v>
      </c>
      <c r="AM290" s="145"/>
      <c r="BA290" s="146"/>
      <c r="BB290" s="74">
        <v>285</v>
      </c>
      <c r="BC290" s="177">
        <f>ABS(Cálculos!L291-Cálculos!L290)</f>
        <v>9.1414312649246487E-2</v>
      </c>
      <c r="BD290" s="177">
        <f>ABS(Cálculos!AF291-Cálculos!AF290)</f>
        <v>6.2654863257967319E-2</v>
      </c>
      <c r="BE290" s="177">
        <f>ABS(Cálculos!AZ291-Cálculos!AZ290)</f>
        <v>6.3327867729004839E-2</v>
      </c>
      <c r="BF290" s="145"/>
    </row>
    <row r="291" spans="25:58">
      <c r="Y291" s="146"/>
      <c r="Z291" s="74">
        <f>(Cálculos!C292-0.44)/(MAX(Cálculos!C:C)+0.12)*100</f>
        <v>39.11137895140525</v>
      </c>
      <c r="AA291" s="147"/>
      <c r="AB291" s="169">
        <f>Cálculos!L133</f>
        <v>1.0210334681329967</v>
      </c>
      <c r="AC291" s="147"/>
      <c r="AD291" s="169">
        <f>Cálculos!AF505</f>
        <v>1.0002816153935659</v>
      </c>
      <c r="AE291" s="147"/>
      <c r="AF291" s="169">
        <f>Cálculos!AZ135</f>
        <v>1.0572710334770277</v>
      </c>
      <c r="AG291" s="147"/>
      <c r="AH291" s="169">
        <f>Cálculos!N227</f>
        <v>0</v>
      </c>
      <c r="AI291" s="147"/>
      <c r="AJ291" s="169">
        <f>Cálculos!AH274</f>
        <v>0</v>
      </c>
      <c r="AK291" s="147"/>
      <c r="AL291" s="169">
        <f>Cálculos!BB257</f>
        <v>0</v>
      </c>
      <c r="AM291" s="145"/>
      <c r="BA291" s="146"/>
      <c r="BB291" s="74">
        <v>286</v>
      </c>
      <c r="BC291" s="177">
        <f>ABS(Cálculos!L292-Cálculos!L291)</f>
        <v>6.897744015601559E-3</v>
      </c>
      <c r="BD291" s="177">
        <f>ABS(Cálculos!AF292-Cálculos!AF291)</f>
        <v>2.1508462895264924E-2</v>
      </c>
      <c r="BE291" s="177">
        <f>ABS(Cálculos!AZ292-Cálculos!AZ291)</f>
        <v>2.2141344456087675E-2</v>
      </c>
      <c r="BF291" s="145"/>
    </row>
    <row r="292" spans="25:58">
      <c r="Y292" s="146"/>
      <c r="Z292" s="74">
        <f>(Cálculos!C293-0.44)/(MAX(Cálculos!C:C)+0.12)*100</f>
        <v>39.248342738180028</v>
      </c>
      <c r="AA292" s="147"/>
      <c r="AB292" s="169">
        <f>Cálculos!L502</f>
        <v>1.005282117994815</v>
      </c>
      <c r="AC292" s="147"/>
      <c r="AD292" s="169">
        <f>Cálculos!AF8</f>
        <v>0.99846804865422567</v>
      </c>
      <c r="AE292" s="147"/>
      <c r="AF292" s="169">
        <f>Cálculos!AZ702</f>
        <v>1.056029135498052</v>
      </c>
      <c r="AG292" s="147"/>
      <c r="AH292" s="169">
        <f>Cálculos!N228</f>
        <v>0</v>
      </c>
      <c r="AI292" s="147"/>
      <c r="AJ292" s="169">
        <f>Cálculos!AH275</f>
        <v>0</v>
      </c>
      <c r="AK292" s="147"/>
      <c r="AL292" s="169">
        <f>Cálculos!BB258</f>
        <v>0</v>
      </c>
      <c r="AM292" s="145"/>
      <c r="BA292" s="146"/>
      <c r="BB292" s="74">
        <v>287</v>
      </c>
      <c r="BC292" s="177">
        <f>ABS(Cálculos!L293-Cálculos!L292)</f>
        <v>2.3955467618422523</v>
      </c>
      <c r="BD292" s="177">
        <f>ABS(Cálculos!AF293-Cálculos!AF292)</f>
        <v>1.5183936482569806</v>
      </c>
      <c r="BE292" s="177">
        <f>ABS(Cálculos!AZ293-Cálculos!AZ292)</f>
        <v>1.6499095734667757</v>
      </c>
      <c r="BF292" s="145"/>
    </row>
    <row r="293" spans="25:58">
      <c r="Y293" s="146"/>
      <c r="Z293" s="74">
        <f>(Cálculos!C294-0.44)/(MAX(Cálculos!C:C)+0.12)*100</f>
        <v>39.3853065249548</v>
      </c>
      <c r="AA293" s="147"/>
      <c r="AB293" s="169">
        <f>Cálculos!L134</f>
        <v>0.99762205414926408</v>
      </c>
      <c r="AC293" s="147"/>
      <c r="AD293" s="169">
        <f>Cálculos!AF524</f>
        <v>0.98633249940962686</v>
      </c>
      <c r="AE293" s="147"/>
      <c r="AF293" s="169">
        <f>Cálculos!AZ505</f>
        <v>1.036033355295753</v>
      </c>
      <c r="AG293" s="147"/>
      <c r="AH293" s="169">
        <f>Cálculos!N229</f>
        <v>0</v>
      </c>
      <c r="AI293" s="147"/>
      <c r="AJ293" s="169">
        <f>Cálculos!AH276</f>
        <v>0</v>
      </c>
      <c r="AK293" s="147"/>
      <c r="AL293" s="169">
        <f>Cálculos!BB259</f>
        <v>0</v>
      </c>
      <c r="AM293" s="145"/>
      <c r="BA293" s="146"/>
      <c r="BB293" s="74">
        <v>288</v>
      </c>
      <c r="BC293" s="177">
        <f>ABS(Cálculos!L294-Cálculos!L293)</f>
        <v>2.145162480422508</v>
      </c>
      <c r="BD293" s="177">
        <f>ABS(Cálculos!AF294-Cálculos!AF293)</f>
        <v>1.2566888834227181</v>
      </c>
      <c r="BE293" s="177">
        <f>ABS(Cálculos!AZ294-Cálculos!AZ293)</f>
        <v>1.3887065246604997</v>
      </c>
      <c r="BF293" s="145"/>
    </row>
    <row r="294" spans="25:58">
      <c r="Y294" s="146"/>
      <c r="Z294" s="74">
        <f>(Cálculos!C295-0.44)/(MAX(Cálculos!C:C)+0.12)*100</f>
        <v>39.522270311729578</v>
      </c>
      <c r="AA294" s="147"/>
      <c r="AB294" s="169">
        <f>Cálculos!L8</f>
        <v>0.99293192364326976</v>
      </c>
      <c r="AC294" s="147"/>
      <c r="AD294" s="169">
        <f>Cálculos!AF525</f>
        <v>0.98383032316028862</v>
      </c>
      <c r="AE294" s="147"/>
      <c r="AF294" s="169">
        <f>Cálculos!AZ136</f>
        <v>1.0338031899518489</v>
      </c>
      <c r="AG294" s="147"/>
      <c r="AH294" s="169">
        <f>Cálculos!N230</f>
        <v>0</v>
      </c>
      <c r="AI294" s="147"/>
      <c r="AJ294" s="169">
        <f>Cálculos!AH277</f>
        <v>0</v>
      </c>
      <c r="AK294" s="147"/>
      <c r="AL294" s="169">
        <f>Cálculos!BB260</f>
        <v>0</v>
      </c>
      <c r="AM294" s="145"/>
      <c r="BA294" s="146"/>
      <c r="BB294" s="74">
        <v>289</v>
      </c>
      <c r="BC294" s="177">
        <f>ABS(Cálculos!L295-Cálculos!L294)</f>
        <v>0.76198979902423913</v>
      </c>
      <c r="BD294" s="177">
        <f>ABS(Cálculos!AF295-Cálculos!AF294)</f>
        <v>0.14391488003342345</v>
      </c>
      <c r="BE294" s="177">
        <f>ABS(Cálculos!AZ295-Cálculos!AZ294)</f>
        <v>0.31687296032432877</v>
      </c>
      <c r="BF294" s="145"/>
    </row>
    <row r="295" spans="25:58">
      <c r="Y295" s="146"/>
      <c r="Z295" s="74">
        <f>(Cálculos!C296-0.44)/(MAX(Cálculos!C:C)+0.12)*100</f>
        <v>39.659234098504356</v>
      </c>
      <c r="AA295" s="147"/>
      <c r="AB295" s="169">
        <f>Cálculos!L702</f>
        <v>0.98849543154786301</v>
      </c>
      <c r="AC295" s="147"/>
      <c r="AD295" s="169">
        <f>Cálculos!AF338</f>
        <v>0.98092198952616405</v>
      </c>
      <c r="AE295" s="147"/>
      <c r="AF295" s="169">
        <f>Cálculos!AZ337</f>
        <v>1.0328073899741661</v>
      </c>
      <c r="AG295" s="147"/>
      <c r="AH295" s="169">
        <f>Cálculos!N231</f>
        <v>0</v>
      </c>
      <c r="AI295" s="147"/>
      <c r="AJ295" s="169">
        <f>Cálculos!AH278</f>
        <v>0</v>
      </c>
      <c r="AK295" s="147"/>
      <c r="AL295" s="169">
        <f>Cálculos!BB261</f>
        <v>0</v>
      </c>
      <c r="AM295" s="145"/>
      <c r="BA295" s="146"/>
      <c r="BB295" s="74">
        <v>290</v>
      </c>
      <c r="BC295" s="177">
        <f>ABS(Cálculos!L296-Cálculos!L295)</f>
        <v>0.65708552047342728</v>
      </c>
      <c r="BD295" s="177">
        <f>ABS(Cálculos!AF296-Cálculos!AF295)</f>
        <v>3.1588323845948674E-2</v>
      </c>
      <c r="BE295" s="177">
        <f>ABS(Cálculos!AZ296-Cálculos!AZ295)</f>
        <v>0.20556746030892992</v>
      </c>
      <c r="BF295" s="145"/>
    </row>
    <row r="296" spans="25:58">
      <c r="Y296" s="146"/>
      <c r="Z296" s="74">
        <f>(Cálculos!C297-0.44)/(MAX(Cálculos!C:C)+0.12)*100</f>
        <v>39.796197885279135</v>
      </c>
      <c r="AA296" s="147"/>
      <c r="AB296" s="169">
        <f>Cálculos!L503</f>
        <v>0.98276730943568724</v>
      </c>
      <c r="AC296" s="147"/>
      <c r="AD296" s="169">
        <f>Cálculos!AF137</f>
        <v>0.9803254783667612</v>
      </c>
      <c r="AE296" s="147"/>
      <c r="AF296" s="169">
        <f>Cálculos!AZ703</f>
        <v>1.0202251934132147</v>
      </c>
      <c r="AG296" s="147"/>
      <c r="AH296" s="169">
        <f>Cálculos!N232</f>
        <v>0</v>
      </c>
      <c r="AI296" s="147"/>
      <c r="AJ296" s="169">
        <f>Cálculos!AH279</f>
        <v>0</v>
      </c>
      <c r="AK296" s="147"/>
      <c r="AL296" s="169">
        <f>Cálculos!BB262</f>
        <v>0</v>
      </c>
      <c r="AM296" s="145"/>
      <c r="BA296" s="146"/>
      <c r="BB296" s="74">
        <v>291</v>
      </c>
      <c r="BC296" s="177">
        <f>ABS(Cálculos!L297-Cálculos!L296)</f>
        <v>2.9941886275612783E-2</v>
      </c>
      <c r="BD296" s="177">
        <f>ABS(Cálculos!AF297-Cálculos!AF296)</f>
        <v>3.0581623726866569E-2</v>
      </c>
      <c r="BE296" s="177">
        <f>ABS(Cálculos!AZ297-Cálculos!AZ296)</f>
        <v>2.9904156670786719E-2</v>
      </c>
      <c r="BF296" s="145"/>
    </row>
    <row r="297" spans="25:58">
      <c r="Y297" s="146"/>
      <c r="Z297" s="74">
        <f>(Cálculos!C298-0.44)/(MAX(Cálculos!C:C)+0.12)*100</f>
        <v>39.933161672053906</v>
      </c>
      <c r="AA297" s="147"/>
      <c r="AB297" s="169">
        <f>Cálculos!L691</f>
        <v>0.97963547359102809</v>
      </c>
      <c r="AC297" s="147"/>
      <c r="AD297" s="169">
        <f>Cálculos!AF506</f>
        <v>0.97813839020845428</v>
      </c>
      <c r="AE297" s="147"/>
      <c r="AF297" s="169">
        <f>Cálculos!AZ506</f>
        <v>1.0140082395411143</v>
      </c>
      <c r="AG297" s="147"/>
      <c r="AH297" s="169">
        <f>Cálculos!N233</f>
        <v>0</v>
      </c>
      <c r="AI297" s="147"/>
      <c r="AJ297" s="169">
        <f>Cálculos!AH280</f>
        <v>0</v>
      </c>
      <c r="AK297" s="147"/>
      <c r="AL297" s="169">
        <f>Cálculos!BB263</f>
        <v>0</v>
      </c>
      <c r="AM297" s="145"/>
      <c r="BA297" s="146"/>
      <c r="BB297" s="74">
        <v>292</v>
      </c>
      <c r="BC297" s="177">
        <f>ABS(Cálculos!L298-Cálculos!L297)</f>
        <v>0.22930596324694963</v>
      </c>
      <c r="BD297" s="177">
        <f>ABS(Cálculos!AF298-Cálculos!AF297)</f>
        <v>8.5295750537765613E-2</v>
      </c>
      <c r="BE297" s="177">
        <f>ABS(Cálculos!AZ298-Cálculos!AZ297)</f>
        <v>8.5968706830867214E-2</v>
      </c>
      <c r="BF297" s="145"/>
    </row>
    <row r="298" spans="25:58">
      <c r="Y298" s="146"/>
      <c r="Z298" s="74">
        <f>(Cálculos!C299-0.44)/(MAX(Cálculos!C:C)+0.12)*100</f>
        <v>40.070125458828684</v>
      </c>
      <c r="AA298" s="147"/>
      <c r="AB298" s="169">
        <f>Cálculos!L700</f>
        <v>0.97791716719799304</v>
      </c>
      <c r="AC298" s="147"/>
      <c r="AD298" s="169">
        <f>Cálculos!AF704</f>
        <v>0.96750579903995448</v>
      </c>
      <c r="AE298" s="147"/>
      <c r="AF298" s="169">
        <f>Cálculos!AZ137</f>
        <v>1.0107330199026379</v>
      </c>
      <c r="AG298" s="147"/>
      <c r="AH298" s="169">
        <f>Cálculos!N234</f>
        <v>0</v>
      </c>
      <c r="AI298" s="147"/>
      <c r="AJ298" s="169">
        <f>Cálculos!AH281</f>
        <v>0</v>
      </c>
      <c r="AK298" s="147"/>
      <c r="AL298" s="169">
        <f>Cálculos!BB264</f>
        <v>0</v>
      </c>
      <c r="AM298" s="145"/>
      <c r="BA298" s="146"/>
      <c r="BB298" s="74">
        <v>293</v>
      </c>
      <c r="BC298" s="177">
        <f>ABS(Cálculos!L299-Cálculos!L298)</f>
        <v>0.12900714657660683</v>
      </c>
      <c r="BD298" s="177">
        <f>ABS(Cálculos!AF299-Cálculos!AF298)</f>
        <v>1.5722874827488242E-2</v>
      </c>
      <c r="BE298" s="177">
        <f>ABS(Cálculos!AZ299-Cálculos!AZ298)</f>
        <v>1.6373114965935964E-2</v>
      </c>
      <c r="BF298" s="145"/>
    </row>
    <row r="299" spans="25:58">
      <c r="Y299" s="146"/>
      <c r="Z299" s="74">
        <f>(Cálculos!C300-0.44)/(MAX(Cálculos!C:C)+0.12)*100</f>
        <v>40.207089245603463</v>
      </c>
      <c r="AA299" s="147"/>
      <c r="AB299" s="169">
        <f>Cálculos!L135</f>
        <v>0.97712277956610782</v>
      </c>
      <c r="AC299" s="147"/>
      <c r="AD299" s="169">
        <f>Cálculos!AF696</f>
        <v>0.96310195421788325</v>
      </c>
      <c r="AE299" s="147"/>
      <c r="AF299" s="169">
        <f>Cálculos!AZ660</f>
        <v>1.0107284475659855</v>
      </c>
      <c r="AG299" s="147"/>
      <c r="AH299" s="169">
        <f>Cálculos!N235</f>
        <v>0</v>
      </c>
      <c r="AI299" s="147"/>
      <c r="AJ299" s="169">
        <f>Cálculos!AH282</f>
        <v>0</v>
      </c>
      <c r="AK299" s="147"/>
      <c r="AL299" s="169">
        <f>Cálculos!BB265</f>
        <v>0</v>
      </c>
      <c r="AM299" s="145"/>
      <c r="BA299" s="146"/>
      <c r="BB299" s="74">
        <v>294</v>
      </c>
      <c r="BC299" s="177">
        <f>ABS(Cálculos!L300-Cálculos!L299)</f>
        <v>3.1144512331724772E-2</v>
      </c>
      <c r="BD299" s="177">
        <f>ABS(Cálculos!AF300-Cálculos!AF299)</f>
        <v>3.1790025618863016E-2</v>
      </c>
      <c r="BE299" s="177">
        <f>ABS(Cálculos!AZ300-Cálculos!AZ299)</f>
        <v>3.1135145124174923E-2</v>
      </c>
      <c r="BF299" s="145"/>
    </row>
    <row r="300" spans="25:58">
      <c r="Y300" s="146"/>
      <c r="Z300" s="74">
        <f>(Cálculos!C301-0.44)/(MAX(Cálculos!C:C)+0.12)*100</f>
        <v>40.344053032378241</v>
      </c>
      <c r="AA300" s="147"/>
      <c r="AB300" s="169">
        <f>Cálculos!L696</f>
        <v>0.97112228270928058</v>
      </c>
      <c r="AC300" s="147"/>
      <c r="AD300" s="169">
        <f>Cálculos!AF526</f>
        <v>0.96187846632359153</v>
      </c>
      <c r="AE300" s="147"/>
      <c r="AF300" s="169">
        <f>Cálculos!AZ8</f>
        <v>0.99902705451674834</v>
      </c>
      <c r="AG300" s="147"/>
      <c r="AH300" s="169">
        <f>Cálculos!N236</f>
        <v>0</v>
      </c>
      <c r="AI300" s="147"/>
      <c r="AJ300" s="169">
        <f>Cálculos!AH283</f>
        <v>0</v>
      </c>
      <c r="AK300" s="147"/>
      <c r="AL300" s="169">
        <f>Cálculos!BB266</f>
        <v>0</v>
      </c>
      <c r="AM300" s="145"/>
      <c r="BA300" s="146"/>
      <c r="BB300" s="74">
        <v>295</v>
      </c>
      <c r="BC300" s="177">
        <f>ABS(Cálculos!L301-Cálculos!L300)</f>
        <v>3.4741562879536669E-3</v>
      </c>
      <c r="BD300" s="177">
        <f>ABS(Cálculos!AF301-Cálculos!AF300)</f>
        <v>2.8340846410788156E-3</v>
      </c>
      <c r="BE300" s="177">
        <f>ABS(Cálculos!AZ301-Cálculos!AZ300)</f>
        <v>3.4860049517611014E-3</v>
      </c>
      <c r="BF300" s="145"/>
    </row>
    <row r="301" spans="25:58">
      <c r="Y301" s="146"/>
      <c r="Z301" s="74">
        <f>(Cálculos!C302-0.44)/(MAX(Cálculos!C:C)+0.12)*100</f>
        <v>40.481016819153012</v>
      </c>
      <c r="AA301" s="147"/>
      <c r="AB301" s="169">
        <f>Cálculos!L337</f>
        <v>0.97000538593432395</v>
      </c>
      <c r="AC301" s="147"/>
      <c r="AD301" s="169">
        <f>Cálculos!AF138</f>
        <v>0.95778324746800925</v>
      </c>
      <c r="AE301" s="147"/>
      <c r="AF301" s="169">
        <f>Cálculos!AZ338</f>
        <v>0.99716385220249526</v>
      </c>
      <c r="AG301" s="147"/>
      <c r="AH301" s="169">
        <f>Cálculos!N237</f>
        <v>0</v>
      </c>
      <c r="AI301" s="147"/>
      <c r="AJ301" s="169">
        <f>Cálculos!AH284</f>
        <v>0</v>
      </c>
      <c r="AK301" s="147"/>
      <c r="AL301" s="169">
        <f>Cálculos!BB267</f>
        <v>0</v>
      </c>
      <c r="AM301" s="145"/>
      <c r="BA301" s="146"/>
      <c r="BB301" s="74">
        <v>296</v>
      </c>
      <c r="BC301" s="177">
        <f>ABS(Cálculos!L302-Cálculos!L301)</f>
        <v>1.2767025510925123E-2</v>
      </c>
      <c r="BD301" s="177">
        <f>ABS(Cálculos!AF302-Cálculos!AF301)</f>
        <v>1.2131466433028093E-2</v>
      </c>
      <c r="BE301" s="177">
        <f>ABS(Cálculos!AZ302-Cálculos!AZ301)</f>
        <v>1.2782396632098014E-2</v>
      </c>
      <c r="BF301" s="145"/>
    </row>
    <row r="302" spans="25:58">
      <c r="Y302" s="146"/>
      <c r="Z302" s="74">
        <f>(Cálculos!C303-0.44)/(MAX(Cálculos!C:C)+0.12)*100</f>
        <v>40.617980605927798</v>
      </c>
      <c r="AA302" s="147"/>
      <c r="AB302" s="169">
        <f>Cálculos!L504</f>
        <v>0.9608198864822205</v>
      </c>
      <c r="AC302" s="147"/>
      <c r="AD302" s="169">
        <f>Cálculos!AF507</f>
        <v>0.95667046567850678</v>
      </c>
      <c r="AE302" s="147"/>
      <c r="AF302" s="169">
        <f>Cálculos!AZ525</f>
        <v>0.9959140066338652</v>
      </c>
      <c r="AG302" s="147"/>
      <c r="AH302" s="169">
        <f>Cálculos!N238</f>
        <v>0</v>
      </c>
      <c r="AI302" s="147"/>
      <c r="AJ302" s="169">
        <f>Cálculos!AH285</f>
        <v>0</v>
      </c>
      <c r="AK302" s="147"/>
      <c r="AL302" s="169">
        <f>Cálculos!BB268</f>
        <v>0</v>
      </c>
      <c r="AM302" s="145"/>
      <c r="BA302" s="146"/>
      <c r="BB302" s="74">
        <v>297</v>
      </c>
      <c r="BC302" s="177">
        <f>ABS(Cálculos!L303-Cálculos!L302)</f>
        <v>5.2069455790610952E-3</v>
      </c>
      <c r="BD302" s="177">
        <f>ABS(Cálculos!AF303-Cálculos!AF302)</f>
        <v>5.8157051987997033E-3</v>
      </c>
      <c r="BE302" s="177">
        <f>ABS(Cálculos!AZ303-Cálculos!AZ302)</f>
        <v>5.2181772620624178E-3</v>
      </c>
      <c r="BF302" s="145"/>
    </row>
    <row r="303" spans="25:58">
      <c r="Y303" s="146"/>
      <c r="Z303" s="74">
        <f>(Cálculos!C304-0.44)/(MAX(Cálculos!C:C)+0.12)*100</f>
        <v>40.754944392702569</v>
      </c>
      <c r="AA303" s="147"/>
      <c r="AB303" s="169">
        <f>Cálculos!L663</f>
        <v>0.95998305382674276</v>
      </c>
      <c r="AC303" s="147"/>
      <c r="AD303" s="169">
        <f>Cálculos!AF339</f>
        <v>0.94583189801711942</v>
      </c>
      <c r="AE303" s="147"/>
      <c r="AF303" s="169">
        <f>Cálculos!AZ507</f>
        <v>0.99264326588388674</v>
      </c>
      <c r="AG303" s="147"/>
      <c r="AH303" s="169">
        <f>Cálculos!N239</f>
        <v>0</v>
      </c>
      <c r="AI303" s="147"/>
      <c r="AJ303" s="169">
        <f>Cálculos!AH286</f>
        <v>0</v>
      </c>
      <c r="AK303" s="147"/>
      <c r="AL303" s="169">
        <f>Cálculos!BB269</f>
        <v>0</v>
      </c>
      <c r="AM303" s="145"/>
      <c r="BA303" s="146"/>
      <c r="BB303" s="74">
        <v>298</v>
      </c>
      <c r="BC303" s="177">
        <f>ABS(Cálculos!L304-Cálculos!L303)</f>
        <v>6.3686021034721652E-2</v>
      </c>
      <c r="BD303" s="177">
        <f>ABS(Cálculos!AF304-Cálculos!AF303)</f>
        <v>4.922302224525632E-2</v>
      </c>
      <c r="BE303" s="177">
        <f>ABS(Cálculos!AZ304-Cálculos!AZ303)</f>
        <v>4.9814994272198598E-2</v>
      </c>
      <c r="BF303" s="145"/>
    </row>
    <row r="304" spans="25:58">
      <c r="Y304" s="146"/>
      <c r="Z304" s="74">
        <f>(Cálculos!C305-0.44)/(MAX(Cálculos!C:C)+0.12)*100</f>
        <v>40.891908179477348</v>
      </c>
      <c r="AA304" s="147"/>
      <c r="AB304" s="169">
        <f>Cálculos!L326</f>
        <v>0.95968049427064184</v>
      </c>
      <c r="AC304" s="147"/>
      <c r="AD304" s="169">
        <f>Cálculos!AF527</f>
        <v>0.94114258172900511</v>
      </c>
      <c r="AE304" s="147"/>
      <c r="AF304" s="169">
        <f>Cálculos!AZ138</f>
        <v>0.98835546740468194</v>
      </c>
      <c r="AG304" s="147"/>
      <c r="AH304" s="169">
        <f>Cálculos!N240</f>
        <v>0</v>
      </c>
      <c r="AI304" s="147"/>
      <c r="AJ304" s="169">
        <f>Cálculos!AH287</f>
        <v>0</v>
      </c>
      <c r="AK304" s="147"/>
      <c r="AL304" s="169">
        <f>Cálculos!BB270</f>
        <v>0</v>
      </c>
      <c r="AM304" s="145"/>
      <c r="BA304" s="146"/>
      <c r="BB304" s="74">
        <v>299</v>
      </c>
      <c r="BC304" s="177">
        <f>ABS(Cálculos!L305-Cálculos!L304)</f>
        <v>2.206512252538273E-2</v>
      </c>
      <c r="BD304" s="177">
        <f>ABS(Cálculos!AF305-Cálculos!AF304)</f>
        <v>8.6170776164995466E-3</v>
      </c>
      <c r="BE304" s="177">
        <f>ABS(Cálculos!AZ305-Cálculos!AZ304)</f>
        <v>8.0126004356333436E-3</v>
      </c>
      <c r="BF304" s="145"/>
    </row>
    <row r="305" spans="25:58">
      <c r="Y305" s="146"/>
      <c r="Z305" s="74">
        <f>(Cálculos!C306-0.44)/(MAX(Cálculos!C:C)+0.12)*100</f>
        <v>41.028871966252126</v>
      </c>
      <c r="AA305" s="147"/>
      <c r="AB305" s="169">
        <f>Cálculos!L335</f>
        <v>0.959169010166395</v>
      </c>
      <c r="AC305" s="147"/>
      <c r="AD305" s="169">
        <f>Cálculos!AF508</f>
        <v>0.94056575489061622</v>
      </c>
      <c r="AE305" s="147"/>
      <c r="AF305" s="169">
        <f>Cálculos!AZ159</f>
        <v>0.98636227326436443</v>
      </c>
      <c r="AG305" s="147"/>
      <c r="AH305" s="169">
        <f>Cálculos!N241</f>
        <v>0</v>
      </c>
      <c r="AI305" s="147"/>
      <c r="AJ305" s="169">
        <f>Cálculos!AH288</f>
        <v>0</v>
      </c>
      <c r="AK305" s="147"/>
      <c r="AL305" s="169">
        <f>Cálculos!BB271</f>
        <v>0</v>
      </c>
      <c r="AM305" s="145"/>
      <c r="BA305" s="146"/>
      <c r="BB305" s="74">
        <v>300</v>
      </c>
      <c r="BC305" s="177">
        <f>ABS(Cálculos!L306-Cálculos!L305)</f>
        <v>2.7881810750568947E-2</v>
      </c>
      <c r="BD305" s="177">
        <f>ABS(Cálculos!AF306-Cálculos!AF305)</f>
        <v>2.8489065046471529E-2</v>
      </c>
      <c r="BE305" s="177">
        <f>ABS(Cálculos!AZ306-Cálculos!AZ305)</f>
        <v>2.7872761745624142E-2</v>
      </c>
      <c r="BF305" s="145"/>
    </row>
    <row r="306" spans="25:58">
      <c r="Y306" s="146"/>
      <c r="Z306" s="74">
        <f>(Cálculos!C307-0.44)/(MAX(Cálculos!C:C)+0.12)*100</f>
        <v>41.165835753026897</v>
      </c>
      <c r="AA306" s="147"/>
      <c r="AB306" s="169">
        <f>Cálculos!L136</f>
        <v>0.95402380505106743</v>
      </c>
      <c r="AC306" s="147"/>
      <c r="AD306" s="169">
        <f>Cálculos!AF331</f>
        <v>0.94019224982740457</v>
      </c>
      <c r="AE306" s="147"/>
      <c r="AF306" s="169">
        <f>Cálculos!AZ704</f>
        <v>0.98549958300919938</v>
      </c>
      <c r="AG306" s="147"/>
      <c r="AH306" s="169">
        <f>Cálculos!N242</f>
        <v>0</v>
      </c>
      <c r="AI306" s="147"/>
      <c r="AJ306" s="169">
        <f>Cálculos!AH289</f>
        <v>0</v>
      </c>
      <c r="AK306" s="147"/>
      <c r="AL306" s="169">
        <f>Cálculos!BB272</f>
        <v>0</v>
      </c>
      <c r="AM306" s="145"/>
      <c r="BA306" s="146"/>
      <c r="BB306" s="74">
        <v>301</v>
      </c>
      <c r="BC306" s="177">
        <f>ABS(Cálculos!L307-Cálculos!L306)</f>
        <v>1.3038333514466149E-2</v>
      </c>
      <c r="BD306" s="177">
        <f>ABS(Cálculos!AF307-Cálculos!AF306)</f>
        <v>1.3646399417203581E-2</v>
      </c>
      <c r="BE306" s="177">
        <f>ABS(Cálculos!AZ307-Cálculos!AZ306)</f>
        <v>1.301959428248034E-2</v>
      </c>
      <c r="BF306" s="145"/>
    </row>
    <row r="307" spans="25:58">
      <c r="Y307" s="146"/>
      <c r="Z307" s="74">
        <f>(Cálculos!C308-0.44)/(MAX(Cálculos!C:C)+0.12)*100</f>
        <v>41.302799539801676</v>
      </c>
      <c r="AA307" s="147"/>
      <c r="AB307" s="169">
        <f>Cálculos!L703</f>
        <v>0.95303802669331106</v>
      </c>
      <c r="AC307" s="147"/>
      <c r="AD307" s="169">
        <f>Cálculos!AF139</f>
        <v>0.93581383231004944</v>
      </c>
      <c r="AE307" s="147"/>
      <c r="AF307" s="169">
        <f>Cálculos!AZ295</f>
        <v>0.97965943435934788</v>
      </c>
      <c r="AG307" s="147"/>
      <c r="AH307" s="169">
        <f>Cálculos!N243</f>
        <v>0</v>
      </c>
      <c r="AI307" s="147"/>
      <c r="AJ307" s="169">
        <f>Cálculos!AH290</f>
        <v>0</v>
      </c>
      <c r="AK307" s="147"/>
      <c r="AL307" s="169">
        <f>Cálculos!BB273</f>
        <v>0</v>
      </c>
      <c r="AM307" s="145"/>
      <c r="BA307" s="146"/>
      <c r="BB307" s="74">
        <v>302</v>
      </c>
      <c r="BC307" s="177">
        <f>ABS(Cálculos!L308-Cálculos!L307)</f>
        <v>3.2100023181472537E-2</v>
      </c>
      <c r="BD307" s="177">
        <f>ABS(Cálculos!AF308-Cálculos!AF307)</f>
        <v>3.2699841065226387E-2</v>
      </c>
      <c r="BE307" s="177">
        <f>ABS(Cálculos!AZ308-Cálculos!AZ307)</f>
        <v>3.208312747509523E-2</v>
      </c>
      <c r="BF307" s="145"/>
    </row>
    <row r="308" spans="25:58">
      <c r="Y308" s="146"/>
      <c r="Z308" s="74">
        <f>(Cálculos!C309-0.44)/(MAX(Cálculos!C:C)+0.12)*100</f>
        <v>41.439763326576454</v>
      </c>
      <c r="AA308" s="147"/>
      <c r="AB308" s="169">
        <f>Cálculos!L331</f>
        <v>0.95184704324077551</v>
      </c>
      <c r="AC308" s="147"/>
      <c r="AD308" s="169">
        <f>Cálculos!AF705</f>
        <v>0.93325839763588858</v>
      </c>
      <c r="AE308" s="147"/>
      <c r="AF308" s="169">
        <f>Cálculos!AZ696</f>
        <v>0.97957530128503456</v>
      </c>
      <c r="AG308" s="147"/>
      <c r="AH308" s="169">
        <f>Cálculos!N244</f>
        <v>0</v>
      </c>
      <c r="AI308" s="147"/>
      <c r="AJ308" s="169">
        <f>Cálculos!AH291</f>
        <v>0</v>
      </c>
      <c r="AK308" s="147"/>
      <c r="AL308" s="169">
        <f>Cálculos!BB274</f>
        <v>0</v>
      </c>
      <c r="AM308" s="145"/>
      <c r="BA308" s="146"/>
      <c r="BB308" s="74">
        <v>303</v>
      </c>
      <c r="BC308" s="177">
        <f>ABS(Cálculos!L309-Cálculos!L308)</f>
        <v>3.3964611431981373E-3</v>
      </c>
      <c r="BD308" s="177">
        <f>ABS(Cálculos!AF309-Cálculos!AF308)</f>
        <v>2.8123872630883007E-3</v>
      </c>
      <c r="BE308" s="177">
        <f>ABS(Cálculos!AZ309-Cálculos!AZ308)</f>
        <v>3.4018476172479328E-3</v>
      </c>
      <c r="BF308" s="145"/>
    </row>
    <row r="309" spans="25:58">
      <c r="Y309" s="146"/>
      <c r="Z309" s="74">
        <f>(Cálculos!C310-0.44)/(MAX(Cálculos!C:C)+0.12)*100</f>
        <v>41.576727113351232</v>
      </c>
      <c r="AA309" s="147"/>
      <c r="AB309" s="169">
        <f>Cálculos!L505</f>
        <v>0.93921035979308642</v>
      </c>
      <c r="AC309" s="147"/>
      <c r="AD309" s="169">
        <f>Cálculos!AF509</f>
        <v>0.93229844929376582</v>
      </c>
      <c r="AE309" s="147"/>
      <c r="AF309" s="169">
        <f>Cálculos!AZ690</f>
        <v>0.97884031627354096</v>
      </c>
      <c r="AG309" s="147"/>
      <c r="AH309" s="169">
        <f>Cálculos!N245</f>
        <v>0</v>
      </c>
      <c r="AI309" s="147"/>
      <c r="AJ309" s="169">
        <f>Cálculos!AH292</f>
        <v>0</v>
      </c>
      <c r="AK309" s="147"/>
      <c r="AL309" s="169">
        <f>Cálculos!BB275</f>
        <v>0</v>
      </c>
      <c r="AM309" s="145"/>
      <c r="BA309" s="146"/>
      <c r="BB309" s="74">
        <v>304</v>
      </c>
      <c r="BC309" s="177">
        <f>ABS(Cálculos!L310-Cálculos!L309)</f>
        <v>3.1449380904415958E-2</v>
      </c>
      <c r="BD309" s="177">
        <f>ABS(Cálculos!AF310-Cálculos!AF309)</f>
        <v>3.2030747291829753E-2</v>
      </c>
      <c r="BE309" s="177">
        <f>ABS(Cálculos!AZ310-Cálculos!AZ309)</f>
        <v>3.143896302886906E-2</v>
      </c>
      <c r="BF309" s="145"/>
    </row>
    <row r="310" spans="25:58">
      <c r="Y310" s="146"/>
      <c r="Z310" s="74">
        <f>(Cálculos!C311-0.44)/(MAX(Cálculos!C:C)+0.12)*100</f>
        <v>41.713690900126004</v>
      </c>
      <c r="AA310" s="147"/>
      <c r="AB310" s="169">
        <f>Cálculos!L298</f>
        <v>0.93575382001772067</v>
      </c>
      <c r="AC310" s="147"/>
      <c r="AD310" s="169">
        <f>Cálculos!AF700</f>
        <v>0.93043406391107264</v>
      </c>
      <c r="AE310" s="147"/>
      <c r="AF310" s="169">
        <f>Cálculos!AZ526</f>
        <v>0.97437548838283772</v>
      </c>
      <c r="AG310" s="147"/>
      <c r="AH310" s="169">
        <f>Cálculos!N246</f>
        <v>0</v>
      </c>
      <c r="AI310" s="147"/>
      <c r="AJ310" s="169">
        <f>Cálculos!AH294</f>
        <v>0</v>
      </c>
      <c r="AK310" s="147"/>
      <c r="AL310" s="169">
        <f>Cálculos!BB276</f>
        <v>0</v>
      </c>
      <c r="AM310" s="145"/>
      <c r="BA310" s="146"/>
      <c r="BB310" s="74">
        <v>305</v>
      </c>
      <c r="BC310" s="177">
        <f>ABS(Cálculos!L311-Cálculos!L310)</f>
        <v>2.5356477646695685E-2</v>
      </c>
      <c r="BD310" s="177">
        <f>ABS(Cálculos!AF311-Cálculos!AF310)</f>
        <v>2.5928439748308052E-2</v>
      </c>
      <c r="BE310" s="177">
        <f>ABS(Cálculos!AZ311-Cálculos!AZ310)</f>
        <v>2.5349729904592277E-2</v>
      </c>
      <c r="BF310" s="145"/>
    </row>
    <row r="311" spans="25:58">
      <c r="Y311" s="146"/>
      <c r="Z311" s="74">
        <f>(Cálculos!C312-0.44)/(MAX(Cálculos!C:C)+0.12)*100</f>
        <v>41.850654686900782</v>
      </c>
      <c r="AA311" s="147"/>
      <c r="AB311" s="169">
        <f>Cálculos!L338</f>
        <v>0.93467570115421683</v>
      </c>
      <c r="AC311" s="147"/>
      <c r="AD311" s="169">
        <f>Cálculos!AF697</f>
        <v>0.92798714142216165</v>
      </c>
      <c r="AE311" s="147"/>
      <c r="AF311" s="169">
        <f>Cálculos!AZ508</f>
        <v>0.97138956734244963</v>
      </c>
      <c r="AG311" s="147"/>
      <c r="AH311" s="169">
        <f>Cálculos!N247</f>
        <v>0</v>
      </c>
      <c r="AI311" s="147"/>
      <c r="AJ311" s="169">
        <f>Cálculos!AH295</f>
        <v>0</v>
      </c>
      <c r="AK311" s="147"/>
      <c r="AL311" s="169">
        <f>Cálculos!BB277</f>
        <v>0</v>
      </c>
      <c r="AM311" s="145"/>
      <c r="BA311" s="146"/>
      <c r="BB311" s="74">
        <v>306</v>
      </c>
      <c r="BC311" s="177">
        <f>ABS(Cálculos!L312-Cálculos!L311)</f>
        <v>3.0383414278545295E-4</v>
      </c>
      <c r="BD311" s="177">
        <f>ABS(Cálculos!AF312-Cálculos!AF311)</f>
        <v>8.6942486863239576E-4</v>
      </c>
      <c r="BE311" s="177">
        <f>ABS(Cálculos!AZ312-Cálculos!AZ311)</f>
        <v>2.9697435037467912E-4</v>
      </c>
      <c r="BF311" s="145"/>
    </row>
    <row r="312" spans="25:58">
      <c r="Y312" s="146"/>
      <c r="Z312" s="74">
        <f>(Cálculos!C313-0.44)/(MAX(Cálculos!C:C)+0.12)*100</f>
        <v>41.98761847367556</v>
      </c>
      <c r="AA312" s="147"/>
      <c r="AB312" s="169">
        <f>Cálculos!L137</f>
        <v>0.93132193554065967</v>
      </c>
      <c r="AC312" s="147"/>
      <c r="AD312" s="169">
        <f>Cálculos!AF510</f>
        <v>0.92567672031236359</v>
      </c>
      <c r="AE312" s="147"/>
      <c r="AF312" s="169">
        <f>Cálculos!AZ139</f>
        <v>0.96653878606296717</v>
      </c>
      <c r="AG312" s="147"/>
      <c r="AH312" s="169">
        <f>Cálculos!N248</f>
        <v>0</v>
      </c>
      <c r="AI312" s="147"/>
      <c r="AJ312" s="169">
        <f>Cálculos!AH296</f>
        <v>0</v>
      </c>
      <c r="AK312" s="147"/>
      <c r="AL312" s="169">
        <f>Cálculos!BB278</f>
        <v>0</v>
      </c>
      <c r="AM312" s="145"/>
      <c r="BA312" s="146"/>
      <c r="BB312" s="74">
        <v>307</v>
      </c>
      <c r="BC312" s="177">
        <f>ABS(Cálculos!L313-Cálculos!L312)</f>
        <v>3.0803546866679743E-2</v>
      </c>
      <c r="BD312" s="177">
        <f>ABS(Cálculos!AF313-Cálculos!AF312)</f>
        <v>3.1364593459988876E-2</v>
      </c>
      <c r="BE312" s="177">
        <f>ABS(Cálculos!AZ313-Cálculos!AZ312)</f>
        <v>3.0794352375358214E-2</v>
      </c>
      <c r="BF312" s="145"/>
    </row>
    <row r="313" spans="25:58">
      <c r="Y313" s="146"/>
      <c r="Z313" s="74">
        <f>(Cálculos!C314-0.44)/(MAX(Cálculos!C:C)+0.12)*100</f>
        <v>42.124582260450339</v>
      </c>
      <c r="AA313" s="147"/>
      <c r="AB313" s="169">
        <f>Cálculos!L525</f>
        <v>0.92550335826529384</v>
      </c>
      <c r="AC313" s="147"/>
      <c r="AD313" s="169">
        <f>Cálculos!AF528</f>
        <v>0.92028867134843628</v>
      </c>
      <c r="AE313" s="147"/>
      <c r="AF313" s="169">
        <f>Cálculos!AZ339</f>
        <v>0.96259753811812099</v>
      </c>
      <c r="AG313" s="147"/>
      <c r="AH313" s="169">
        <f>Cálculos!N249</f>
        <v>0</v>
      </c>
      <c r="AI313" s="147"/>
      <c r="AJ313" s="169">
        <f>Cálculos!AH297</f>
        <v>0</v>
      </c>
      <c r="AK313" s="147"/>
      <c r="AL313" s="169">
        <f>Cálculos!BB279</f>
        <v>0</v>
      </c>
      <c r="AM313" s="145"/>
      <c r="BA313" s="146"/>
      <c r="BB313" s="74">
        <v>308</v>
      </c>
      <c r="BC313" s="177">
        <f>ABS(Cálculos!L314-Cálculos!L313)</f>
        <v>5.7348527264334814E-3</v>
      </c>
      <c r="BD313" s="177">
        <f>ABS(Cálculos!AF314-Cálculos!AF313)</f>
        <v>5.185038591058011E-3</v>
      </c>
      <c r="BE313" s="177">
        <f>ABS(Cálculos!AZ314-Cálculos!AZ313)</f>
        <v>5.7377284130408768E-3</v>
      </c>
      <c r="BF313" s="145"/>
    </row>
    <row r="314" spans="25:58">
      <c r="Y314" s="146"/>
      <c r="Z314" s="74">
        <f>(Cálculos!C315-0.44)/(MAX(Cálculos!C:C)+0.12)*100</f>
        <v>42.26154604722511</v>
      </c>
      <c r="AA314" s="147"/>
      <c r="AB314" s="169">
        <f>Cálculos!L704</f>
        <v>0.9186647150030739</v>
      </c>
      <c r="AC314" s="147"/>
      <c r="AD314" s="169">
        <f>Cálculos!AF511</f>
        <v>0.91928260414297625</v>
      </c>
      <c r="AE314" s="147"/>
      <c r="AF314" s="169">
        <f>Cálculos!AZ331</f>
        <v>0.9553674266694181</v>
      </c>
      <c r="AG314" s="147"/>
      <c r="AH314" s="169">
        <f>Cálculos!N250</f>
        <v>0</v>
      </c>
      <c r="AI314" s="147"/>
      <c r="AJ314" s="169">
        <f>Cálculos!AH298</f>
        <v>0</v>
      </c>
      <c r="AK314" s="147"/>
      <c r="AL314" s="169">
        <f>Cálculos!BB280</f>
        <v>0</v>
      </c>
      <c r="AM314" s="145"/>
      <c r="BA314" s="146"/>
      <c r="BB314" s="74">
        <v>309</v>
      </c>
      <c r="BC314" s="177">
        <f>ABS(Cálculos!L315-Cálculos!L314)</f>
        <v>1.5650665320889434E-2</v>
      </c>
      <c r="BD314" s="177">
        <f>ABS(Cálculos!AF315-Cálculos!AF314)</f>
        <v>1.6201689664355756E-2</v>
      </c>
      <c r="BE314" s="177">
        <f>ABS(Cálculos!AZ315-Cálculos!AZ314)</f>
        <v>1.5638362163531427E-2</v>
      </c>
      <c r="BF314" s="145"/>
    </row>
    <row r="315" spans="25:58">
      <c r="Y315" s="146"/>
      <c r="Z315" s="74">
        <f>(Cálculos!C316-0.44)/(MAX(Cálculos!C:C)+0.12)*100</f>
        <v>42.398509833999896</v>
      </c>
      <c r="AA315" s="147"/>
      <c r="AB315" s="169">
        <f>Cálculos!L506</f>
        <v>0.91768197003265506</v>
      </c>
      <c r="AC315" s="147"/>
      <c r="AD315" s="169">
        <f>Cálculos!AF140</f>
        <v>0.91418486158307832</v>
      </c>
      <c r="AE315" s="147"/>
      <c r="AF315" s="169">
        <f>Cálculos!AZ527</f>
        <v>0.95401615082213553</v>
      </c>
      <c r="AG315" s="147"/>
      <c r="AH315" s="169">
        <f>Cálculos!N251</f>
        <v>0</v>
      </c>
      <c r="AI315" s="147"/>
      <c r="AJ315" s="169">
        <f>Cálculos!AH299</f>
        <v>0</v>
      </c>
      <c r="AK315" s="147"/>
      <c r="AL315" s="169">
        <f>Cálculos!BB281</f>
        <v>0</v>
      </c>
      <c r="AM315" s="145"/>
      <c r="BA315" s="146"/>
      <c r="BB315" s="74">
        <v>310</v>
      </c>
      <c r="BC315" s="177">
        <f>ABS(Cálculos!L316-Cálculos!L315)</f>
        <v>2.8950416137899615E-2</v>
      </c>
      <c r="BD315" s="177">
        <f>ABS(Cálculos!AF316-Cálculos!AF315)</f>
        <v>2.9491186987749218E-2</v>
      </c>
      <c r="BE315" s="177">
        <f>ABS(Cálculos!AZ316-Cálculos!AZ315)</f>
        <v>2.8943264492983456E-2</v>
      </c>
      <c r="BF315" s="145"/>
    </row>
    <row r="316" spans="25:58">
      <c r="Y316" s="146"/>
      <c r="Z316" s="74">
        <f>(Cálculos!C317-0.44)/(MAX(Cálculos!C:C)+0.12)*100</f>
        <v>42.535473620774667</v>
      </c>
      <c r="AA316" s="147"/>
      <c r="AB316" s="169">
        <f>Cálculos!L138</f>
        <v>0.90931800727931145</v>
      </c>
      <c r="AC316" s="147"/>
      <c r="AD316" s="169">
        <f>Cálculos!AF512</f>
        <v>0.91293265536020518</v>
      </c>
      <c r="AE316" s="147"/>
      <c r="AF316" s="169">
        <f>Cálculos!AZ325</f>
        <v>0.95360443584402599</v>
      </c>
      <c r="AG316" s="147"/>
      <c r="AH316" s="169">
        <f>Cálculos!N252</f>
        <v>0</v>
      </c>
      <c r="AI316" s="147"/>
      <c r="AJ316" s="169">
        <f>Cálculos!AH300</f>
        <v>0</v>
      </c>
      <c r="AK316" s="147"/>
      <c r="AL316" s="169">
        <f>Cálculos!BB282</f>
        <v>0</v>
      </c>
      <c r="AM316" s="145"/>
      <c r="BA316" s="146"/>
      <c r="BB316" s="74">
        <v>311</v>
      </c>
      <c r="BC316" s="177">
        <f>ABS(Cálculos!L317-Cálculos!L316)</f>
        <v>2.3036235937207161E-3</v>
      </c>
      <c r="BD316" s="177">
        <f>ABS(Cálculos!AF317-Cálculos!AF316)</f>
        <v>2.8363173528486163E-3</v>
      </c>
      <c r="BE316" s="177">
        <f>ABS(Cálculos!AZ317-Cálculos!AZ316)</f>
        <v>2.2990182119059233E-3</v>
      </c>
      <c r="BF316" s="145"/>
    </row>
    <row r="317" spans="25:58">
      <c r="Y317" s="146"/>
      <c r="Z317" s="74">
        <f>(Cálculos!C318-0.44)/(MAX(Cálculos!C:C)+0.12)*100</f>
        <v>42.672437407549445</v>
      </c>
      <c r="AA317" s="147"/>
      <c r="AB317" s="169">
        <f>Cálculos!L526</f>
        <v>0.90417173481757995</v>
      </c>
      <c r="AC317" s="147"/>
      <c r="AD317" s="169">
        <f>Cálculos!AF340</f>
        <v>0.91173420918326598</v>
      </c>
      <c r="AE317" s="147"/>
      <c r="AF317" s="169">
        <f>Cálculos!AZ705</f>
        <v>0.9517451982863091</v>
      </c>
      <c r="AG317" s="147"/>
      <c r="AH317" s="169">
        <f>Cálculos!N253</f>
        <v>0</v>
      </c>
      <c r="AI317" s="147"/>
      <c r="AJ317" s="169">
        <f>Cálculos!AH301</f>
        <v>0</v>
      </c>
      <c r="AK317" s="147"/>
      <c r="AL317" s="169">
        <f>Cálculos!BB283</f>
        <v>0</v>
      </c>
      <c r="AM317" s="145"/>
      <c r="BA317" s="146"/>
      <c r="BB317" s="74">
        <v>312</v>
      </c>
      <c r="BC317" s="177">
        <f>ABS(Cálculos!L318-Cálculos!L317)</f>
        <v>2.9831476621198671E-2</v>
      </c>
      <c r="BD317" s="177">
        <f>ABS(Cálculos!AF318-Cálculos!AF317)</f>
        <v>3.035765507997279E-2</v>
      </c>
      <c r="BE317" s="177">
        <f>ABS(Cálculos!AZ318-Cálculos!AZ317)</f>
        <v>2.9827525974936098E-2</v>
      </c>
      <c r="BF317" s="145"/>
    </row>
    <row r="318" spans="25:58">
      <c r="Y318" s="146"/>
      <c r="Z318" s="74">
        <f>(Cálculos!C319-0.44)/(MAX(Cálculos!C:C)+0.12)*100</f>
        <v>42.809401194324224</v>
      </c>
      <c r="AA318" s="147"/>
      <c r="AB318" s="169">
        <f>Cálculos!L339</f>
        <v>0.9004292273114276</v>
      </c>
      <c r="AC318" s="147"/>
      <c r="AD318" s="169">
        <f>Cálculos!AF159</f>
        <v>0.91085959243261538</v>
      </c>
      <c r="AE318" s="147"/>
      <c r="AF318" s="169">
        <f>Cálculos!AZ509</f>
        <v>0.95034295514741207</v>
      </c>
      <c r="AG318" s="147"/>
      <c r="AH318" s="169">
        <f>Cálculos!N254</f>
        <v>0</v>
      </c>
      <c r="AI318" s="147"/>
      <c r="AJ318" s="169">
        <f>Cálculos!AH302</f>
        <v>0</v>
      </c>
      <c r="AK318" s="147"/>
      <c r="AL318" s="169">
        <f>Cálculos!BB284</f>
        <v>0</v>
      </c>
      <c r="AM318" s="145"/>
      <c r="BA318" s="146"/>
      <c r="BB318" s="74">
        <v>313</v>
      </c>
      <c r="BC318" s="177">
        <f>ABS(Cálculos!L319-Cálculos!L318)</f>
        <v>2.4170887177929923E-2</v>
      </c>
      <c r="BD318" s="177">
        <f>ABS(Cálculos!AF319-Cálculos!AF318)</f>
        <v>2.4693562054366014E-2</v>
      </c>
      <c r="BE318" s="177">
        <f>ABS(Cálculos!AZ319-Cálculos!AZ318)</f>
        <v>2.4163873238479794E-2</v>
      </c>
      <c r="BF318" s="145"/>
    </row>
    <row r="319" spans="25:58">
      <c r="Y319" s="146"/>
      <c r="Z319" s="74">
        <f>(Cálculos!C320-0.44)/(MAX(Cálculos!C:C)+0.12)*100</f>
        <v>42.946364981099002</v>
      </c>
      <c r="AA319" s="147"/>
      <c r="AB319" s="169">
        <f>Cálculos!L507</f>
        <v>0.89681808490563197</v>
      </c>
      <c r="AC319" s="147"/>
      <c r="AD319" s="169">
        <f>Cálculos!AF160</f>
        <v>0.90887874563260096</v>
      </c>
      <c r="AE319" s="147"/>
      <c r="AF319" s="169">
        <f>Cálculos!AZ700</f>
        <v>0.94902956600065802</v>
      </c>
      <c r="AG319" s="147"/>
      <c r="AH319" s="169">
        <f>Cálculos!N255</f>
        <v>0</v>
      </c>
      <c r="AI319" s="147"/>
      <c r="AJ319" s="169">
        <f>Cálculos!AH303</f>
        <v>0</v>
      </c>
      <c r="AK319" s="147"/>
      <c r="AL319" s="169">
        <f>Cálculos!BB285</f>
        <v>0</v>
      </c>
      <c r="AM319" s="145"/>
      <c r="BA319" s="146"/>
      <c r="BB319" s="74">
        <v>314</v>
      </c>
      <c r="BC319" s="177">
        <f>ABS(Cálculos!L320-Cálculos!L319)</f>
        <v>2.904195499865303E-2</v>
      </c>
      <c r="BD319" s="177">
        <f>ABS(Cálculos!AF320-Cálculos!AF319)</f>
        <v>2.9554109683730512E-2</v>
      </c>
      <c r="BE319" s="177">
        <f>ABS(Cálculos!AZ320-Cálculos!AZ319)</f>
        <v>2.9040860776864075E-2</v>
      </c>
      <c r="BF319" s="145"/>
    </row>
    <row r="320" spans="25:58">
      <c r="Y320" s="146"/>
      <c r="Z320" s="74">
        <f>(Cálculos!C321-0.44)/(MAX(Cálculos!C:C)+0.12)*100</f>
        <v>43.083328767873773</v>
      </c>
      <c r="AA320" s="147"/>
      <c r="AB320" s="169">
        <f>Cálculos!L139</f>
        <v>0.88787793571563645</v>
      </c>
      <c r="AC320" s="147"/>
      <c r="AD320" s="169">
        <f>Cálculos!AF335</f>
        <v>0.9081508265919207</v>
      </c>
      <c r="AE320" s="147"/>
      <c r="AF320" s="169">
        <f>Cálculos!AZ140</f>
        <v>0.94505795964978367</v>
      </c>
      <c r="AG320" s="147"/>
      <c r="AH320" s="169">
        <f>Cálculos!N256</f>
        <v>0</v>
      </c>
      <c r="AI320" s="147"/>
      <c r="AJ320" s="169">
        <f>Cálculos!AH304</f>
        <v>0</v>
      </c>
      <c r="AK320" s="147"/>
      <c r="AL320" s="169">
        <f>Cálculos!BB286</f>
        <v>0</v>
      </c>
      <c r="AM320" s="145"/>
      <c r="BA320" s="146"/>
      <c r="BB320" s="74">
        <v>315</v>
      </c>
      <c r="BC320" s="177">
        <f>ABS(Cálculos!L321-Cálculos!L320)</f>
        <v>2.7941716304986097E-2</v>
      </c>
      <c r="BD320" s="177">
        <f>ABS(Cálculos!AF321-Cálculos!AF320)</f>
        <v>2.8438483045426399E-2</v>
      </c>
      <c r="BE320" s="177">
        <f>ABS(Cálculos!AZ321-Cálculos!AZ320)</f>
        <v>2.79532464827148E-2</v>
      </c>
      <c r="BF320" s="145"/>
    </row>
    <row r="321" spans="25:58">
      <c r="Y321" s="146"/>
      <c r="Z321" s="74">
        <f>(Cálculos!C322-0.44)/(MAX(Cálculos!C:C)+0.12)*100</f>
        <v>43.220292554648552</v>
      </c>
      <c r="AA321" s="147"/>
      <c r="AB321" s="169">
        <f>Cálculos!L705</f>
        <v>0.88526715378452492</v>
      </c>
      <c r="AC321" s="147"/>
      <c r="AD321" s="169">
        <f>Cálculos!AF513</f>
        <v>0.9066265688776256</v>
      </c>
      <c r="AE321" s="147"/>
      <c r="AF321" s="169">
        <f>Cálculos!AZ697</f>
        <v>0.94500496021746461</v>
      </c>
      <c r="AG321" s="147"/>
      <c r="AH321" s="169">
        <f>Cálculos!N257</f>
        <v>0</v>
      </c>
      <c r="AI321" s="147"/>
      <c r="AJ321" s="169">
        <f>Cálculos!AH305</f>
        <v>0</v>
      </c>
      <c r="AK321" s="147"/>
      <c r="AL321" s="169">
        <f>Cálculos!BB287</f>
        <v>0</v>
      </c>
      <c r="AM321" s="145"/>
      <c r="BA321" s="146"/>
      <c r="BB321" s="74">
        <v>316</v>
      </c>
      <c r="BC321" s="177">
        <f>ABS(Cálculos!L322-Cálculos!L321)</f>
        <v>2.82077348327886E-2</v>
      </c>
      <c r="BD321" s="177">
        <f>ABS(Cálculos!AF322-Cálculos!AF321)</f>
        <v>2.870635570985125E-2</v>
      </c>
      <c r="BE321" s="177">
        <f>ABS(Cálculos!AZ322-Cálculos!AZ321)</f>
        <v>2.820923664226338E-2</v>
      </c>
      <c r="BF321" s="145"/>
    </row>
    <row r="322" spans="25:58">
      <c r="Y322" s="146"/>
      <c r="Z322" s="74">
        <f>(Cálculos!C323-0.44)/(MAX(Cálculos!C:C)+0.12)*100</f>
        <v>43.35725634142333</v>
      </c>
      <c r="AA322" s="147"/>
      <c r="AB322" s="169">
        <f>Cálculos!L527</f>
        <v>0.88403815377139061</v>
      </c>
      <c r="AC322" s="147"/>
      <c r="AD322" s="169">
        <f>Cálculos!AF332</f>
        <v>0.90523568591929626</v>
      </c>
      <c r="AE322" s="147"/>
      <c r="AF322" s="169">
        <f>Cálculos!AZ510</f>
        <v>0.93979579264685886</v>
      </c>
      <c r="AG322" s="147"/>
      <c r="AH322" s="169">
        <f>Cálculos!N258</f>
        <v>0</v>
      </c>
      <c r="AI322" s="147"/>
      <c r="AJ322" s="169">
        <f>Cálculos!AH306</f>
        <v>0</v>
      </c>
      <c r="AK322" s="147"/>
      <c r="AL322" s="169">
        <f>Cálculos!BB288</f>
        <v>0</v>
      </c>
      <c r="AM322" s="145"/>
      <c r="BA322" s="146"/>
      <c r="BB322" s="74">
        <v>317</v>
      </c>
      <c r="BC322" s="177">
        <f>ABS(Cálculos!L323-Cálculos!L322)</f>
        <v>4.5247979489060342E-3</v>
      </c>
      <c r="BD322" s="177">
        <f>ABS(Cálculos!AF323-Cálculos!AF322)</f>
        <v>4.0237640965705701E-3</v>
      </c>
      <c r="BE322" s="177">
        <f>ABS(Cálculos!AZ323-Cálculos!AZ322)</f>
        <v>4.5334579570579514E-3</v>
      </c>
      <c r="BF322" s="145"/>
    </row>
    <row r="323" spans="25:58">
      <c r="Y323" s="146"/>
      <c r="Z323" s="74">
        <f>(Cálculos!C324-0.44)/(MAX(Cálculos!C:C)+0.12)*100</f>
        <v>43.494220128198101</v>
      </c>
      <c r="AA323" s="147"/>
      <c r="AB323" s="169">
        <f>Cálculos!L697</f>
        <v>0.88364782820814458</v>
      </c>
      <c r="AC323" s="147"/>
      <c r="AD323" s="169">
        <f>Cálculos!AF695</f>
        <v>0.90224982337484372</v>
      </c>
      <c r="AE323" s="147"/>
      <c r="AF323" s="169">
        <f>Cálculos!AZ528</f>
        <v>0.93354533675813234</v>
      </c>
      <c r="AG323" s="147"/>
      <c r="AH323" s="169">
        <f>Cálculos!N259</f>
        <v>0</v>
      </c>
      <c r="AI323" s="147"/>
      <c r="AJ323" s="169">
        <f>Cálculos!AH307</f>
        <v>0</v>
      </c>
      <c r="AK323" s="147"/>
      <c r="AL323" s="169">
        <f>Cálculos!BB289</f>
        <v>0</v>
      </c>
      <c r="AM323" s="145"/>
      <c r="BA323" s="146"/>
      <c r="BB323" s="74">
        <v>318</v>
      </c>
      <c r="BC323" s="177">
        <f>ABS(Cálculos!L324-Cálculos!L323)</f>
        <v>2.0268505331513476E-2</v>
      </c>
      <c r="BD323" s="177">
        <f>ABS(Cálculos!AF324-Cálculos!AF323)</f>
        <v>2.0762492450745851E-2</v>
      </c>
      <c r="BE323" s="177">
        <f>ABS(Cálculos!AZ324-Cálculos!AZ323)</f>
        <v>2.0261674932516072E-2</v>
      </c>
      <c r="BF323" s="145"/>
    </row>
    <row r="324" spans="25:58">
      <c r="Y324" s="146"/>
      <c r="Z324" s="74">
        <f>(Cálculos!C325-0.44)/(MAX(Cálculos!C:C)+0.12)*100</f>
        <v>43.63118391497288</v>
      </c>
      <c r="AA324" s="147"/>
      <c r="AB324" s="169">
        <f>Cálculos!L508</f>
        <v>0.88180550835567029</v>
      </c>
      <c r="AC324" s="147"/>
      <c r="AD324" s="169">
        <f>Cálculos!AF514</f>
        <v>0.90036404171619899</v>
      </c>
      <c r="AE324" s="147"/>
      <c r="AF324" s="169">
        <f>Cálculos!AZ511</f>
        <v>0.93256095369192082</v>
      </c>
      <c r="AG324" s="147"/>
      <c r="AH324" s="169">
        <f>Cálculos!N260</f>
        <v>0</v>
      </c>
      <c r="AI324" s="147"/>
      <c r="AJ324" s="169">
        <f>Cálculos!AH308</f>
        <v>0</v>
      </c>
      <c r="AK324" s="147"/>
      <c r="AL324" s="169">
        <f>Cálculos!BB290</f>
        <v>0</v>
      </c>
      <c r="AM324" s="145"/>
      <c r="BA324" s="146"/>
      <c r="BB324" s="74">
        <v>319</v>
      </c>
      <c r="BC324" s="177">
        <f>ABS(Cálculos!L325-Cálculos!L324)</f>
        <v>0.91624998387107182</v>
      </c>
      <c r="BD324" s="177">
        <f>ABS(Cálculos!AF325-Cálculos!AF324)</f>
        <v>0.15726715087146342</v>
      </c>
      <c r="BE324" s="177">
        <f>ABS(Cálculos!AZ325-Cálculos!AZ324)</f>
        <v>0.43887685572464674</v>
      </c>
      <c r="BF324" s="145"/>
    </row>
    <row r="325" spans="25:58">
      <c r="Y325" s="146"/>
      <c r="Z325" s="74">
        <f>(Cálculos!C326-0.44)/(MAX(Cálculos!C:C)+0.12)*100</f>
        <v>43.768147701747658</v>
      </c>
      <c r="AA325" s="147"/>
      <c r="AB325" s="169">
        <f>Cálculos!L509</f>
        <v>0.87407226975526064</v>
      </c>
      <c r="AC325" s="147"/>
      <c r="AD325" s="169">
        <f>Cálculos!AF529</f>
        <v>0.9000461303508196</v>
      </c>
      <c r="AE325" s="147"/>
      <c r="AF325" s="169">
        <f>Cálculos!AZ340</f>
        <v>0.92900134937481704</v>
      </c>
      <c r="AG325" s="147"/>
      <c r="AH325" s="169">
        <f>Cálculos!N261</f>
        <v>0</v>
      </c>
      <c r="AI325" s="147"/>
      <c r="AJ325" s="169">
        <f>Cálculos!AH309</f>
        <v>0</v>
      </c>
      <c r="AK325" s="147"/>
      <c r="AL325" s="169">
        <f>Cálculos!BB291</f>
        <v>0</v>
      </c>
      <c r="AM325" s="145"/>
      <c r="BA325" s="146"/>
      <c r="BB325" s="74">
        <v>320</v>
      </c>
      <c r="BC325" s="177">
        <f>ABS(Cálculos!L326-Cálculos!L325)</f>
        <v>0.43118250993084928</v>
      </c>
      <c r="BD325" s="177">
        <f>ABS(Cálculos!AF326-Cálculos!AF325)</f>
        <v>0.10015564570861168</v>
      </c>
      <c r="BE325" s="177">
        <f>ABS(Cálculos!AZ326-Cálculos!AZ325)</f>
        <v>0.1843561886916053</v>
      </c>
      <c r="BF325" s="145"/>
    </row>
    <row r="326" spans="25:58">
      <c r="Y326" s="146"/>
      <c r="Z326" s="74">
        <f>(Cálculos!C327-0.44)/(MAX(Cálculos!C:C)+0.12)*100</f>
        <v>43.905111488522437</v>
      </c>
      <c r="AA326" s="147"/>
      <c r="AB326" s="169">
        <f>Cálculos!L669</f>
        <v>0.87356465299566577</v>
      </c>
      <c r="AC326" s="147"/>
      <c r="AD326" s="169">
        <f>Cálculos!AF706</f>
        <v>0.8999202174710611</v>
      </c>
      <c r="AE326" s="147"/>
      <c r="AF326" s="169">
        <f>Cálculos!AZ512</f>
        <v>0.92600342377198563</v>
      </c>
      <c r="AG326" s="147"/>
      <c r="AH326" s="169">
        <f>Cálculos!N262</f>
        <v>0</v>
      </c>
      <c r="AI326" s="147"/>
      <c r="AJ326" s="169">
        <f>Cálculos!AH310</f>
        <v>0</v>
      </c>
      <c r="AK326" s="147"/>
      <c r="AL326" s="169">
        <f>Cálculos!BB292</f>
        <v>0</v>
      </c>
      <c r="AM326" s="145"/>
      <c r="BA326" s="146"/>
      <c r="BB326" s="74">
        <v>321</v>
      </c>
      <c r="BC326" s="177">
        <f>ABS(Cálculos!L327-Cálculos!L326)</f>
        <v>0.26524615799941254</v>
      </c>
      <c r="BD326" s="177">
        <f>ABS(Cálculos!AF327-Cálculos!AF326)</f>
        <v>2.5478529642086079E-2</v>
      </c>
      <c r="BE326" s="177">
        <f>ABS(Cálculos!AZ327-Cálculos!AZ326)</f>
        <v>2.494375580058239E-2</v>
      </c>
      <c r="BF326" s="145"/>
    </row>
    <row r="327" spans="25:58">
      <c r="Y327" s="146"/>
      <c r="Z327" s="74">
        <f>(Cálculos!C328-0.44)/(MAX(Cálculos!C:C)+0.12)*100</f>
        <v>44.042075275297208</v>
      </c>
      <c r="AA327" s="147"/>
      <c r="AB327" s="169">
        <f>Cálculos!L510</f>
        <v>0.86772878710168044</v>
      </c>
      <c r="AC327" s="147"/>
      <c r="AD327" s="169">
        <f>Cálculos!AF669</f>
        <v>0.89544990929518398</v>
      </c>
      <c r="AE327" s="147"/>
      <c r="AF327" s="169">
        <f>Cálculos!AZ335</f>
        <v>0.92548365698944224</v>
      </c>
      <c r="AG327" s="147"/>
      <c r="AH327" s="169">
        <f>Cálculos!N263</f>
        <v>0</v>
      </c>
      <c r="AI327" s="147"/>
      <c r="AJ327" s="169">
        <f>Cálculos!AH311</f>
        <v>0</v>
      </c>
      <c r="AK327" s="147"/>
      <c r="AL327" s="169">
        <f>Cálculos!BB294</f>
        <v>0</v>
      </c>
      <c r="AM327" s="145"/>
      <c r="BA327" s="146"/>
      <c r="BB327" s="74">
        <v>322</v>
      </c>
      <c r="BC327" s="177">
        <f>ABS(Cálculos!L328-Cálculos!L327)</f>
        <v>2.3392286168208321E-2</v>
      </c>
      <c r="BD327" s="177">
        <f>ABS(Cálculos!AF328-Cálculos!AF327)</f>
        <v>2.4053018065494314E-2</v>
      </c>
      <c r="BE327" s="177">
        <f>ABS(Cálculos!AZ328-Cálculos!AZ327)</f>
        <v>2.3517700911567019E-2</v>
      </c>
      <c r="BF327" s="145"/>
    </row>
    <row r="328" spans="25:58">
      <c r="Y328" s="146"/>
      <c r="Z328" s="74">
        <f>(Cálculos!C329-0.44)/(MAX(Cálculos!C:C)+0.12)*100</f>
        <v>44.179039062071993</v>
      </c>
      <c r="AA328" s="147"/>
      <c r="AB328" s="169">
        <f>Cálculos!L340</f>
        <v>0.86715762780731653</v>
      </c>
      <c r="AC328" s="147"/>
      <c r="AD328" s="169">
        <f>Cálculos!AF515</f>
        <v>0.89414477298971573</v>
      </c>
      <c r="AE328" s="147"/>
      <c r="AF328" s="169">
        <f>Cálculos!AZ141</f>
        <v>0.92366125685568679</v>
      </c>
      <c r="AG328" s="147"/>
      <c r="AH328" s="169">
        <f>Cálculos!N264</f>
        <v>0</v>
      </c>
      <c r="AI328" s="147"/>
      <c r="AJ328" s="169">
        <f>Cálculos!AH312</f>
        <v>0</v>
      </c>
      <c r="AK328" s="147"/>
      <c r="AL328" s="169">
        <f>Cálculos!BB296</f>
        <v>0</v>
      </c>
      <c r="AM328" s="145"/>
      <c r="BA328" s="146"/>
      <c r="BB328" s="74">
        <v>323</v>
      </c>
      <c r="BC328" s="177">
        <f>ABS(Cálculos!L329-Cálculos!L328)</f>
        <v>2.0784107768315518E-2</v>
      </c>
      <c r="BD328" s="177">
        <f>ABS(Cálculos!AF329-Cálculos!AF328)</f>
        <v>2.0146828352393009E-2</v>
      </c>
      <c r="BE328" s="177">
        <f>ABS(Cálculos!AZ329-Cálculos!AZ328)</f>
        <v>2.0640800383536329E-2</v>
      </c>
      <c r="BF328" s="145"/>
    </row>
    <row r="329" spans="25:58">
      <c r="Y329" s="146"/>
      <c r="Z329" s="74">
        <f>(Cálculos!C330-0.44)/(MAX(Cálculos!C:C)+0.12)*100</f>
        <v>44.316002848846765</v>
      </c>
      <c r="AA329" s="147"/>
      <c r="AB329" s="169">
        <f>Cálculos!L140</f>
        <v>0.86677225588425422</v>
      </c>
      <c r="AC329" s="147"/>
      <c r="AD329" s="169">
        <f>Cálculos!AF698</f>
        <v>0.89315029544894453</v>
      </c>
      <c r="AE329" s="147"/>
      <c r="AF329" s="169">
        <f>Cálculos!AZ332</f>
        <v>0.92096430160621523</v>
      </c>
      <c r="AG329" s="147"/>
      <c r="AH329" s="169">
        <f>Cálculos!N265</f>
        <v>0</v>
      </c>
      <c r="AI329" s="147"/>
      <c r="AJ329" s="169">
        <f>Cálculos!AH313</f>
        <v>0</v>
      </c>
      <c r="AK329" s="147"/>
      <c r="AL329" s="169">
        <f>Cálculos!BB297</f>
        <v>0</v>
      </c>
      <c r="AM329" s="145"/>
      <c r="BA329" s="146"/>
      <c r="BB329" s="74">
        <v>324</v>
      </c>
      <c r="BC329" s="177">
        <f>ABS(Cálculos!L330-Cálculos!L329)</f>
        <v>0.93158849669212307</v>
      </c>
      <c r="BD329" s="177">
        <f>ABS(Cálculos!AF330-Cálculos!AF329)</f>
        <v>0.1559837343452305</v>
      </c>
      <c r="BE329" s="177">
        <f>ABS(Cálculos!AZ330-Cálculos!AZ329)</f>
        <v>0.45055129146563522</v>
      </c>
      <c r="BF329" s="145"/>
    </row>
    <row r="330" spans="25:58">
      <c r="Y330" s="146"/>
      <c r="Z330" s="74">
        <f>(Cálculos!C331-0.44)/(MAX(Cálculos!C:C)+0.12)*100</f>
        <v>44.452966635621543</v>
      </c>
      <c r="AA330" s="147"/>
      <c r="AB330" s="169">
        <f>Cálculos!L332</f>
        <v>0.86450573254422047</v>
      </c>
      <c r="AC330" s="147"/>
      <c r="AD330" s="169">
        <f>Cálculos!AF141</f>
        <v>0.89263635011776921</v>
      </c>
      <c r="AE330" s="147"/>
      <c r="AF330" s="169">
        <f>Cálculos!AZ513</f>
        <v>0.91960705089696027</v>
      </c>
      <c r="AG330" s="147"/>
      <c r="AH330" s="169">
        <f>Cálculos!N266</f>
        <v>0</v>
      </c>
      <c r="AI330" s="147"/>
      <c r="AJ330" s="169">
        <f>Cálculos!AH314</f>
        <v>0</v>
      </c>
      <c r="AK330" s="147"/>
      <c r="AL330" s="169">
        <f>Cálculos!BB298</f>
        <v>0</v>
      </c>
      <c r="AM330" s="145"/>
      <c r="BA330" s="146"/>
      <c r="BB330" s="74">
        <v>325</v>
      </c>
      <c r="BC330" s="177">
        <f>ABS(Cálculos!L331-Cálculos!L330)</f>
        <v>0.67156761132268405</v>
      </c>
      <c r="BD330" s="177">
        <f>ABS(Cálculos!AF331-Cálculos!AF330)</f>
        <v>6.1011480438712185E-2</v>
      </c>
      <c r="BE330" s="177">
        <f>ABS(Cálculos!AZ331-Cálculos!AZ330)</f>
        <v>0.23661145562002472</v>
      </c>
      <c r="BF330" s="145"/>
    </row>
    <row r="331" spans="25:58">
      <c r="Y331" s="146"/>
      <c r="Z331" s="74">
        <f>(Cálculos!C332-0.44)/(MAX(Cálculos!C:C)+0.12)*100</f>
        <v>44.589930422396321</v>
      </c>
      <c r="AA331" s="147"/>
      <c r="AB331" s="169">
        <f>Cálculos!L528</f>
        <v>0.86378525032471343</v>
      </c>
      <c r="AC331" s="147"/>
      <c r="AD331" s="169">
        <f>Cálculos!AF727</f>
        <v>0.88919098169291022</v>
      </c>
      <c r="AE331" s="147"/>
      <c r="AF331" s="169">
        <f>Cálculos!AZ706</f>
        <v>0.91887991827631155</v>
      </c>
      <c r="AG331" s="147"/>
      <c r="AH331" s="169">
        <f>Cálculos!N267</f>
        <v>0</v>
      </c>
      <c r="AI331" s="147"/>
      <c r="AJ331" s="169">
        <f>Cálculos!AH315</f>
        <v>0</v>
      </c>
      <c r="AK331" s="147"/>
      <c r="AL331" s="169">
        <f>Cálculos!BB299</f>
        <v>0</v>
      </c>
      <c r="AM331" s="145"/>
      <c r="BA331" s="146"/>
      <c r="BB331" s="74">
        <v>326</v>
      </c>
      <c r="BC331" s="177">
        <f>ABS(Cálculos!L332-Cálculos!L331)</f>
        <v>8.7341310696555041E-2</v>
      </c>
      <c r="BD331" s="177">
        <f>ABS(Cálculos!AF332-Cálculos!AF331)</f>
        <v>3.4956563908108307E-2</v>
      </c>
      <c r="BE331" s="177">
        <f>ABS(Cálculos!AZ332-Cálculos!AZ331)</f>
        <v>3.4403125063202866E-2</v>
      </c>
      <c r="BF331" s="145"/>
    </row>
    <row r="332" spans="25:58">
      <c r="Y332" s="146"/>
      <c r="Z332" s="74">
        <f>(Cálculos!C333-0.44)/(MAX(Cálculos!C:C)+0.12)*100</f>
        <v>44.7268942091711</v>
      </c>
      <c r="AA332" s="147"/>
      <c r="AB332" s="169">
        <f>Cálculos!L160</f>
        <v>0.86244232610335636</v>
      </c>
      <c r="AC332" s="147"/>
      <c r="AD332" s="169">
        <f>Cálculos!AF516</f>
        <v>0.88796846389033879</v>
      </c>
      <c r="AE332" s="147"/>
      <c r="AF332" s="169">
        <f>Cálculos!AZ160</f>
        <v>0.91671532470817885</v>
      </c>
      <c r="AG332" s="147"/>
      <c r="AH332" s="169">
        <f>Cálculos!N268</f>
        <v>0</v>
      </c>
      <c r="AI332" s="147"/>
      <c r="AJ332" s="169">
        <f>Cálculos!AH316</f>
        <v>0</v>
      </c>
      <c r="AK332" s="147"/>
      <c r="AL332" s="169">
        <f>Cálculos!BB300</f>
        <v>0</v>
      </c>
      <c r="AM332" s="145"/>
      <c r="BA332" s="146"/>
      <c r="BB332" s="74">
        <v>327</v>
      </c>
      <c r="BC332" s="177">
        <f>ABS(Cálculos!L333-Cálculos!L332)</f>
        <v>3.3906778942291216E-2</v>
      </c>
      <c r="BD332" s="177">
        <f>ABS(Cálculos!AF333-Cálculos!AF332)</f>
        <v>3.4679690190517087E-2</v>
      </c>
      <c r="BE332" s="177">
        <f>ABS(Cálculos!AZ333-Cálculos!AZ332)</f>
        <v>3.4128617661786542E-2</v>
      </c>
      <c r="BF332" s="145"/>
    </row>
    <row r="333" spans="25:58">
      <c r="Y333" s="146"/>
      <c r="Z333" s="74">
        <f>(Cálculos!C334-0.44)/(MAX(Cálculos!C:C)+0.12)*100</f>
        <v>44.863857995945871</v>
      </c>
      <c r="AA333" s="147"/>
      <c r="AB333" s="169">
        <f>Cálculos!L511</f>
        <v>0.86167799202872319</v>
      </c>
      <c r="AC333" s="147"/>
      <c r="AD333" s="169">
        <f>Cálculos!AF161</f>
        <v>0.88744461715967771</v>
      </c>
      <c r="AE333" s="147"/>
      <c r="AF333" s="169">
        <f>Cálculos!AZ529</f>
        <v>0.91366837514594956</v>
      </c>
      <c r="AG333" s="147"/>
      <c r="AH333" s="169">
        <f>Cálculos!N269</f>
        <v>0</v>
      </c>
      <c r="AI333" s="147"/>
      <c r="AJ333" s="169">
        <f>Cálculos!AH317</f>
        <v>0</v>
      </c>
      <c r="AK333" s="147"/>
      <c r="AL333" s="169">
        <f>Cálculos!BB301</f>
        <v>0</v>
      </c>
      <c r="AM333" s="145"/>
      <c r="BA333" s="146"/>
      <c r="BB333" s="74">
        <v>328</v>
      </c>
      <c r="BC333" s="177">
        <f>ABS(Cálculos!L334-Cálculos!L333)</f>
        <v>3.2845363596701316E-2</v>
      </c>
      <c r="BD333" s="177">
        <f>ABS(Cálculos!AF334-Cálculos!AF333)</f>
        <v>3.3600588309901203E-2</v>
      </c>
      <c r="BE333" s="177">
        <f>ABS(Cálculos!AZ334-Cálculos!AZ333)</f>
        <v>3.3074387984823206E-2</v>
      </c>
      <c r="BF333" s="145"/>
    </row>
    <row r="334" spans="25:58">
      <c r="Y334" s="146"/>
      <c r="Z334" s="74">
        <f>(Cálculos!C335-0.44)/(MAX(Cálculos!C:C)+0.12)*100</f>
        <v>45.000821782720649</v>
      </c>
      <c r="AA334" s="147"/>
      <c r="AB334" s="169">
        <f>Cálculos!L512</f>
        <v>0.85571534057331267</v>
      </c>
      <c r="AC334" s="147"/>
      <c r="AD334" s="169">
        <f>Cálculos!AF670</f>
        <v>0.88664201393127684</v>
      </c>
      <c r="AE334" s="147"/>
      <c r="AF334" s="169">
        <f>Cálculos!AZ514</f>
        <v>0.91325486099675568</v>
      </c>
      <c r="AG334" s="147"/>
      <c r="AH334" s="169">
        <f>Cálculos!N270</f>
        <v>0</v>
      </c>
      <c r="AI334" s="147"/>
      <c r="AJ334" s="169">
        <f>Cálculos!AH318</f>
        <v>0</v>
      </c>
      <c r="AK334" s="147"/>
      <c r="AL334" s="169">
        <f>Cálculos!BB302</f>
        <v>0</v>
      </c>
      <c r="AM334" s="145"/>
      <c r="BA334" s="146"/>
      <c r="BB334" s="74">
        <v>329</v>
      </c>
      <c r="BC334" s="177">
        <f>ABS(Cálculos!L335-Cálculos!L334)</f>
        <v>0.16141542016116706</v>
      </c>
      <c r="BD334" s="177">
        <f>ABS(Cálculos!AF335-Cálculos!AF334)</f>
        <v>7.1195419173042729E-2</v>
      </c>
      <c r="BE334" s="177">
        <f>ABS(Cálculos!AZ335-Cálculos!AZ334)</f>
        <v>7.1722361029836756E-2</v>
      </c>
      <c r="BF334" s="145"/>
    </row>
    <row r="335" spans="25:58">
      <c r="Y335" s="146"/>
      <c r="Z335" s="74">
        <f>(Cálculos!C336-0.44)/(MAX(Cálculos!C:C)+0.12)*100</f>
        <v>45.137785569495428</v>
      </c>
      <c r="AA335" s="147"/>
      <c r="AB335" s="169">
        <f>Cálculos!L706</f>
        <v>0.8527622381743144</v>
      </c>
      <c r="AC335" s="147"/>
      <c r="AD335" s="169">
        <f>Cálculos!AF728</f>
        <v>0.88504403401483889</v>
      </c>
      <c r="AE335" s="147"/>
      <c r="AF335" s="169">
        <f>Cálculos!AZ698</f>
        <v>0.91071028159662426</v>
      </c>
      <c r="AG335" s="147"/>
      <c r="AH335" s="169">
        <f>Cálculos!N271</f>
        <v>0</v>
      </c>
      <c r="AI335" s="147"/>
      <c r="AJ335" s="169">
        <f>Cálculos!AH319</f>
        <v>0</v>
      </c>
      <c r="AK335" s="147"/>
      <c r="AL335" s="169">
        <f>Cálculos!BB303</f>
        <v>0</v>
      </c>
      <c r="AM335" s="145"/>
      <c r="BA335" s="146"/>
      <c r="BB335" s="74">
        <v>330</v>
      </c>
      <c r="BC335" s="177">
        <f>ABS(Cálculos!L336-Cálculos!L335)</f>
        <v>0.69918648646254056</v>
      </c>
      <c r="BD335" s="177">
        <f>ABS(Cálculos!AF336-Cálculos!AF335)</f>
        <v>0.14143627271429349</v>
      </c>
      <c r="BE335" s="177">
        <f>ABS(Cálculos!AZ336-Cálculos!AZ335)</f>
        <v>0.33717517080838721</v>
      </c>
      <c r="BF335" s="145"/>
    </row>
    <row r="336" spans="25:58">
      <c r="Y336" s="146"/>
      <c r="Z336" s="74">
        <f>(Cálculos!C337-0.44)/(MAX(Cálculos!C:C)+0.12)*100</f>
        <v>45.274749356270199</v>
      </c>
      <c r="AA336" s="147"/>
      <c r="AB336" s="169">
        <f>Cálculos!L670</f>
        <v>0.85133898462851088</v>
      </c>
      <c r="AC336" s="147"/>
      <c r="AD336" s="169">
        <f>Cálculos!AF531</f>
        <v>0.88414983581773476</v>
      </c>
      <c r="AE336" s="147"/>
      <c r="AF336" s="169">
        <f>Cálculos!AZ515</f>
        <v>0.90694654887727155</v>
      </c>
      <c r="AG336" s="147"/>
      <c r="AH336" s="169">
        <f>Cálculos!N272</f>
        <v>0</v>
      </c>
      <c r="AI336" s="147"/>
      <c r="AJ336" s="169">
        <f>Cálculos!AH320</f>
        <v>0</v>
      </c>
      <c r="AK336" s="147"/>
      <c r="AL336" s="169">
        <f>Cálculos!BB304</f>
        <v>0</v>
      </c>
      <c r="AM336" s="145"/>
      <c r="BA336" s="146"/>
      <c r="BB336" s="74">
        <v>331</v>
      </c>
      <c r="BC336" s="177">
        <f>ABS(Cálculos!L337-Cálculos!L336)</f>
        <v>0.68835011069461161</v>
      </c>
      <c r="BD336" s="177">
        <f>ABS(Cálculos!AF337-Cálculos!AF336)</f>
        <v>3.2472843112089533E-2</v>
      </c>
      <c r="BE336" s="177">
        <f>ABS(Cálculos!AZ337-Cálculos!AZ336)</f>
        <v>0.22985143782366335</v>
      </c>
      <c r="BF336" s="145"/>
    </row>
    <row r="337" spans="25:58">
      <c r="Y337" s="146"/>
      <c r="Z337" s="74">
        <f>(Cálculos!C338-0.44)/(MAX(Cálculos!C:C)+0.12)*100</f>
        <v>45.411713143044977</v>
      </c>
      <c r="AA337" s="147"/>
      <c r="AB337" s="169">
        <f>Cálculos!L304</f>
        <v>0.85032241836392841</v>
      </c>
      <c r="AC337" s="147"/>
      <c r="AD337" s="169">
        <f>Cálculos!AF532</f>
        <v>0.88304182996787528</v>
      </c>
      <c r="AE337" s="147"/>
      <c r="AF337" s="169">
        <f>Cálculos!AZ669</f>
        <v>0.90544975734952127</v>
      </c>
      <c r="AG337" s="147"/>
      <c r="AH337" s="169">
        <f>Cálculos!N273</f>
        <v>0</v>
      </c>
      <c r="AI337" s="147"/>
      <c r="AJ337" s="169">
        <f>Cálculos!AH321</f>
        <v>0</v>
      </c>
      <c r="AK337" s="147"/>
      <c r="AL337" s="169">
        <f>Cálculos!BB305</f>
        <v>0</v>
      </c>
      <c r="AM337" s="145"/>
      <c r="BA337" s="146"/>
      <c r="BB337" s="74">
        <v>332</v>
      </c>
      <c r="BC337" s="177">
        <f>ABS(Cálculos!L338-Cálculos!L337)</f>
        <v>3.5329684780107118E-2</v>
      </c>
      <c r="BD337" s="177">
        <f>ABS(Cálculos!AF338-Cálculos!AF337)</f>
        <v>3.6192266667960604E-2</v>
      </c>
      <c r="BE337" s="177">
        <f>ABS(Cálculos!AZ338-Cálculos!AZ337)</f>
        <v>3.5643537771670841E-2</v>
      </c>
      <c r="BF337" s="145"/>
    </row>
    <row r="338" spans="25:58">
      <c r="Y338" s="146"/>
      <c r="Z338" s="74">
        <f>(Cálculos!C339-0.44)/(MAX(Cálculos!C:C)+0.12)*100</f>
        <v>45.548676929819756</v>
      </c>
      <c r="AA338" s="147"/>
      <c r="AB338" s="169">
        <f>Cálculos!L513</f>
        <v>0.84980250762183374</v>
      </c>
      <c r="AC338" s="147"/>
      <c r="AD338" s="169">
        <f>Cálculos!AF517</f>
        <v>0.88183481767424821</v>
      </c>
      <c r="AE338" s="147"/>
      <c r="AF338" s="169">
        <f>Cálculos!AZ728</f>
        <v>0.90404668507610475</v>
      </c>
      <c r="AG338" s="147"/>
      <c r="AH338" s="169">
        <f>Cálculos!N274</f>
        <v>0</v>
      </c>
      <c r="AI338" s="147"/>
      <c r="AJ338" s="169">
        <f>Cálculos!AH322</f>
        <v>0</v>
      </c>
      <c r="AK338" s="147"/>
      <c r="AL338" s="169">
        <f>Cálculos!BB306</f>
        <v>0</v>
      </c>
      <c r="AM338" s="145"/>
      <c r="BA338" s="146"/>
      <c r="BB338" s="74">
        <v>333</v>
      </c>
      <c r="BC338" s="177">
        <f>ABS(Cálculos!L339-Cálculos!L338)</f>
        <v>3.4246473842789227E-2</v>
      </c>
      <c r="BD338" s="177">
        <f>ABS(Cálculos!AF339-Cálculos!AF338)</f>
        <v>3.509009150904463E-2</v>
      </c>
      <c r="BE338" s="177">
        <f>ABS(Cálculos!AZ339-Cálculos!AZ338)</f>
        <v>3.4566314084374272E-2</v>
      </c>
      <c r="BF338" s="145"/>
    </row>
    <row r="339" spans="25:58">
      <c r="Y339" s="146"/>
      <c r="Z339" s="74">
        <f>(Cálculos!C340-0.44)/(MAX(Cálculos!C:C)+0.12)*100</f>
        <v>45.685640716594534</v>
      </c>
      <c r="AA339" s="147"/>
      <c r="AB339" s="169">
        <f>Cálculos!L698</f>
        <v>0.84960882515271008</v>
      </c>
      <c r="AC339" s="147"/>
      <c r="AD339" s="169">
        <f>Cálculos!AF530</f>
        <v>0.87992430598693339</v>
      </c>
      <c r="AE339" s="147"/>
      <c r="AF339" s="169">
        <f>Cálculos!AZ142</f>
        <v>0.90292035539360893</v>
      </c>
      <c r="AG339" s="147"/>
      <c r="AH339" s="169">
        <f>Cálculos!N275</f>
        <v>0</v>
      </c>
      <c r="AI339" s="147"/>
      <c r="AJ339" s="169">
        <f>Cálculos!AH323</f>
        <v>0</v>
      </c>
      <c r="AK339" s="147"/>
      <c r="AL339" s="169">
        <f>Cálculos!BB307</f>
        <v>0</v>
      </c>
      <c r="AM339" s="145"/>
      <c r="BA339" s="146"/>
      <c r="BB339" s="74">
        <v>334</v>
      </c>
      <c r="BC339" s="177">
        <f>ABS(Cálculos!L340-Cálculos!L339)</f>
        <v>3.3271599504111071E-2</v>
      </c>
      <c r="BD339" s="177">
        <f>ABS(Cálculos!AF340-Cálculos!AF339)</f>
        <v>3.4097688833853446E-2</v>
      </c>
      <c r="BE339" s="177">
        <f>ABS(Cálculos!AZ340-Cálculos!AZ339)</f>
        <v>3.3596188743303945E-2</v>
      </c>
      <c r="BF339" s="145"/>
    </row>
    <row r="340" spans="25:58">
      <c r="Y340" s="146"/>
      <c r="Z340" s="74">
        <f>(Cálculos!C341-0.44)/(MAX(Cálculos!C:C)+0.12)*100</f>
        <v>45.822604503369305</v>
      </c>
      <c r="AA340" s="147"/>
      <c r="AB340" s="169">
        <f>Cálculos!L141</f>
        <v>0.84574423265710552</v>
      </c>
      <c r="AC340" s="147"/>
      <c r="AD340" s="169">
        <f>Cálculos!AF330</f>
        <v>0.87918076938869238</v>
      </c>
      <c r="AE340" s="147"/>
      <c r="AF340" s="169">
        <f>Cálculos!AZ516</f>
        <v>0.90068181145253723</v>
      </c>
      <c r="AG340" s="147"/>
      <c r="AH340" s="169">
        <f>Cálculos!N276</f>
        <v>0</v>
      </c>
      <c r="AI340" s="147"/>
      <c r="AJ340" s="169">
        <f>Cálculos!AH324</f>
        <v>0</v>
      </c>
      <c r="AK340" s="147"/>
      <c r="AL340" s="169">
        <f>Cálculos!BB308</f>
        <v>0</v>
      </c>
      <c r="AM340" s="145"/>
      <c r="BA340" s="146"/>
      <c r="BB340" s="74">
        <v>335</v>
      </c>
      <c r="BC340" s="177">
        <f>ABS(Cálculos!L341-Cálculos!L340)</f>
        <v>3.2379823976889766E-2</v>
      </c>
      <c r="BD340" s="177">
        <f>ABS(Cálculos!AF341-Cálculos!AF340)</f>
        <v>3.3189501734876892E-2</v>
      </c>
      <c r="BE340" s="177">
        <f>ABS(Cálculos!AZ341-Cálculos!AZ340)</f>
        <v>3.270817676986193E-2</v>
      </c>
      <c r="BF340" s="145"/>
    </row>
    <row r="341" spans="25:58">
      <c r="Y341" s="146"/>
      <c r="Z341" s="74">
        <f>(Cálculos!C342-0.44)/(MAX(Cálculos!C:C)+0.12)*100</f>
        <v>45.959568290144084</v>
      </c>
      <c r="AA341" s="147"/>
      <c r="AB341" s="169">
        <f>Cálculos!L529</f>
        <v>0.84413336300403452</v>
      </c>
      <c r="AC341" s="147"/>
      <c r="AD341" s="169">
        <f>Cálculos!AF341</f>
        <v>0.87854470744838908</v>
      </c>
      <c r="AE341" s="147"/>
      <c r="AF341" s="169">
        <f>Cálculos!AZ531</f>
        <v>0.89847136876185363</v>
      </c>
      <c r="AG341" s="147"/>
      <c r="AH341" s="169">
        <f>Cálculos!N277</f>
        <v>0</v>
      </c>
      <c r="AI341" s="147"/>
      <c r="AJ341" s="169">
        <f>Cálculos!AH325</f>
        <v>0</v>
      </c>
      <c r="AK341" s="147"/>
      <c r="AL341" s="169">
        <f>Cálculos!BB309</f>
        <v>0</v>
      </c>
      <c r="AM341" s="145"/>
      <c r="BA341" s="146"/>
      <c r="BB341" s="74">
        <v>336</v>
      </c>
      <c r="BC341" s="177">
        <f>ABS(Cálculos!L342-Cálculos!L341)</f>
        <v>3.2014950576505496E-2</v>
      </c>
      <c r="BD341" s="177">
        <f>ABS(Cálculos!AF342-Cálculos!AF341)</f>
        <v>3.2814927688910478E-2</v>
      </c>
      <c r="BE341" s="177">
        <f>ABS(Cálculos!AZ342-Cálculos!AZ341)</f>
        <v>3.2338212366241459E-2</v>
      </c>
      <c r="BF341" s="145"/>
    </row>
    <row r="342" spans="25:58">
      <c r="Y342" s="146"/>
      <c r="Z342" s="74">
        <f>(Cálculos!C343-0.44)/(MAX(Cálculos!C:C)+0.12)*100</f>
        <v>46.096532076918862</v>
      </c>
      <c r="AA342" s="147"/>
      <c r="AB342" s="169">
        <f>Cálculos!L514</f>
        <v>0.8439321250514209</v>
      </c>
      <c r="AC342" s="147"/>
      <c r="AD342" s="169">
        <f>Cálculos!AF518</f>
        <v>0.87574353964738272</v>
      </c>
      <c r="AE342" s="147"/>
      <c r="AF342" s="169">
        <f>Cálculos!AZ532</f>
        <v>0.89768413479889686</v>
      </c>
      <c r="AG342" s="147"/>
      <c r="AH342" s="169">
        <f>Cálculos!N278</f>
        <v>0</v>
      </c>
      <c r="AI342" s="147"/>
      <c r="AJ342" s="169">
        <f>Cálculos!AH326</f>
        <v>0</v>
      </c>
      <c r="AK342" s="147"/>
      <c r="AL342" s="169">
        <f>Cálculos!BB310</f>
        <v>0</v>
      </c>
      <c r="AM342" s="145"/>
      <c r="BA342" s="146"/>
      <c r="BB342" s="74">
        <v>337</v>
      </c>
      <c r="BC342" s="177">
        <f>ABS(Cálculos!L343-Cálculos!L342)</f>
        <v>3.2169668567075038E-2</v>
      </c>
      <c r="BD342" s="177">
        <f>ABS(Cálculos!AF343-Cálculos!AF342)</f>
        <v>3.2966562874194083E-2</v>
      </c>
      <c r="BE342" s="177">
        <f>ABS(Cálculos!AZ343-Cálculos!AZ342)</f>
        <v>3.2479227482356099E-2</v>
      </c>
      <c r="BF342" s="145"/>
    </row>
    <row r="343" spans="25:58">
      <c r="Y343" s="146"/>
      <c r="Z343" s="74">
        <f>(Cálculos!C344-0.44)/(MAX(Cálculos!C:C)+0.12)*100</f>
        <v>46.233495863693641</v>
      </c>
      <c r="AA343" s="147"/>
      <c r="AB343" s="169">
        <f>Cálculos!L161</f>
        <v>0.8415462970230464</v>
      </c>
      <c r="AC343" s="147"/>
      <c r="AD343" s="169">
        <f>Cálculos!AF142</f>
        <v>0.87175903131989085</v>
      </c>
      <c r="AE343" s="147"/>
      <c r="AF343" s="169">
        <f>Cálculos!AZ670</f>
        <v>0.89723552654690697</v>
      </c>
      <c r="AG343" s="147"/>
      <c r="AH343" s="169">
        <f>Cálculos!N279</f>
        <v>0</v>
      </c>
      <c r="AI343" s="147"/>
      <c r="AJ343" s="169">
        <f>Cálculos!AH327</f>
        <v>0</v>
      </c>
      <c r="AK343" s="147"/>
      <c r="AL343" s="169">
        <f>Cálculos!BB311</f>
        <v>0</v>
      </c>
      <c r="AM343" s="145"/>
      <c r="BA343" s="146"/>
      <c r="BB343" s="74">
        <v>338</v>
      </c>
      <c r="BC343" s="177">
        <f>ABS(Cálculos!L344-Cálculos!L343)</f>
        <v>3.1713594522282507E-2</v>
      </c>
      <c r="BD343" s="177">
        <f>ABS(Cálculos!AF344-Cálculos!AF343)</f>
        <v>3.2499772051498677E-2</v>
      </c>
      <c r="BE343" s="177">
        <f>ABS(Cálculos!AZ344-Cálculos!AZ343)</f>
        <v>3.2019917765999883E-2</v>
      </c>
      <c r="BF343" s="145"/>
    </row>
    <row r="344" spans="25:58">
      <c r="Y344" s="146"/>
      <c r="Z344" s="74">
        <f>(Cálculos!C345-0.44)/(MAX(Cálculos!C:C)+0.12)*100</f>
        <v>46.370459650468412</v>
      </c>
      <c r="AA344" s="147"/>
      <c r="AB344" s="169">
        <f>Cálculos!L515</f>
        <v>0.8381025915371112</v>
      </c>
      <c r="AC344" s="147"/>
      <c r="AD344" s="169">
        <f>Cálculos!AF362</f>
        <v>0.87071105744011612</v>
      </c>
      <c r="AE344" s="147"/>
      <c r="AF344" s="169">
        <f>Cálculos!AZ341</f>
        <v>0.89629317260495511</v>
      </c>
      <c r="AG344" s="147"/>
      <c r="AH344" s="169">
        <f>Cálculos!N280</f>
        <v>0</v>
      </c>
      <c r="AI344" s="147"/>
      <c r="AJ344" s="169">
        <f>Cálculos!AH328</f>
        <v>0</v>
      </c>
      <c r="AK344" s="147"/>
      <c r="AL344" s="169">
        <f>Cálculos!BB312</f>
        <v>0</v>
      </c>
      <c r="AM344" s="145"/>
      <c r="BA344" s="146"/>
      <c r="BB344" s="74">
        <v>339</v>
      </c>
      <c r="BC344" s="177">
        <f>ABS(Cálculos!L345-Cálculos!L344)</f>
        <v>3.1286984227340997E-2</v>
      </c>
      <c r="BD344" s="177">
        <f>ABS(Cálculos!AF345-Cálculos!AF344)</f>
        <v>3.2062881909609042E-2</v>
      </c>
      <c r="BE344" s="177">
        <f>ABS(Cálculos!AZ345-Cálculos!AZ344)</f>
        <v>3.1589725560762671E-2</v>
      </c>
      <c r="BF344" s="145"/>
    </row>
    <row r="345" spans="25:58">
      <c r="Y345" s="146"/>
      <c r="Z345" s="74">
        <f>(Cálculos!C346-0.44)/(MAX(Cálculos!C:C)+0.12)*100</f>
        <v>46.507423437243197</v>
      </c>
      <c r="AA345" s="147"/>
      <c r="AB345" s="169">
        <f>Cálculos!L341</f>
        <v>0.83477780383042677</v>
      </c>
      <c r="AC345" s="147"/>
      <c r="AD345" s="169">
        <f>Cálculos!AF333</f>
        <v>0.87055599572877918</v>
      </c>
      <c r="AE345" s="147"/>
      <c r="AF345" s="169">
        <f>Cálculos!AZ161</f>
        <v>0.89572387171393386</v>
      </c>
      <c r="AG345" s="147"/>
      <c r="AH345" s="169">
        <f>Cálculos!N281</f>
        <v>0</v>
      </c>
      <c r="AI345" s="147"/>
      <c r="AJ345" s="169">
        <f>Cálculos!AH329</f>
        <v>0</v>
      </c>
      <c r="AK345" s="147"/>
      <c r="AL345" s="169">
        <f>Cálculos!BB313</f>
        <v>0</v>
      </c>
      <c r="AM345" s="145"/>
      <c r="BA345" s="146"/>
      <c r="BB345" s="74">
        <v>340</v>
      </c>
      <c r="BC345" s="177">
        <f>ABS(Cálculos!L346-Cálculos!L345)</f>
        <v>3.1029836957140788E-2</v>
      </c>
      <c r="BD345" s="177">
        <f>ABS(Cálculos!AF346-Cálculos!AF345)</f>
        <v>3.1797655833105787E-2</v>
      </c>
      <c r="BE345" s="177">
        <f>ABS(Cálculos!AZ346-Cálculos!AZ345)</f>
        <v>3.132633791806716E-2</v>
      </c>
      <c r="BF345" s="145"/>
    </row>
    <row r="346" spans="25:58">
      <c r="Y346" s="146"/>
      <c r="Z346" s="74">
        <f>(Cálculos!C347-0.44)/(MAX(Cálculos!C:C)+0.12)*100</f>
        <v>46.644387224017969</v>
      </c>
      <c r="AA346" s="147"/>
      <c r="AB346" s="169">
        <f>Cálculos!L516</f>
        <v>0.83231338130309274</v>
      </c>
      <c r="AC346" s="147"/>
      <c r="AD346" s="169">
        <f>Cálculos!AF664</f>
        <v>0.86984124976630262</v>
      </c>
      <c r="AE346" s="147"/>
      <c r="AF346" s="169">
        <f>Cálculos!AZ517</f>
        <v>0.89446034773015015</v>
      </c>
      <c r="AG346" s="147"/>
      <c r="AH346" s="169">
        <f>Cálculos!N282</f>
        <v>0</v>
      </c>
      <c r="AI346" s="147"/>
      <c r="AJ346" s="169">
        <f>Cálculos!AH330</f>
        <v>0</v>
      </c>
      <c r="AK346" s="147"/>
      <c r="AL346" s="169">
        <f>Cálculos!BB314</f>
        <v>0</v>
      </c>
      <c r="AM346" s="145"/>
      <c r="BA346" s="146"/>
      <c r="BB346" s="74">
        <v>341</v>
      </c>
      <c r="BC346" s="177">
        <f>ABS(Cálculos!L347-Cálculos!L346)</f>
        <v>2.9071761604397395E-2</v>
      </c>
      <c r="BD346" s="177">
        <f>ABS(Cálculos!AF347-Cálculos!AF346)</f>
        <v>2.9827478182809175E-2</v>
      </c>
      <c r="BE346" s="177">
        <f>ABS(Cálculos!AZ347-Cálculos!AZ346)</f>
        <v>2.9367515289779988E-2</v>
      </c>
      <c r="BF346" s="145"/>
    </row>
    <row r="347" spans="25:58">
      <c r="Y347" s="146"/>
      <c r="Z347" s="74">
        <f>(Cálculos!C348-0.44)/(MAX(Cálculos!C:C)+0.12)*100</f>
        <v>46.781351010792747</v>
      </c>
      <c r="AA347" s="147"/>
      <c r="AB347" s="169">
        <f>Cálculos!L664</f>
        <v>0.83080854370704293</v>
      </c>
      <c r="AC347" s="147"/>
      <c r="AD347" s="169">
        <f>Cálculos!AF519</f>
        <v>0.86969433715128219</v>
      </c>
      <c r="AE347" s="147"/>
      <c r="AF347" s="169">
        <f>Cálculos!AZ530</f>
        <v>0.89391075054707703</v>
      </c>
      <c r="AG347" s="147"/>
      <c r="AH347" s="169">
        <f>Cálculos!N283</f>
        <v>0</v>
      </c>
      <c r="AI347" s="147"/>
      <c r="AJ347" s="169">
        <f>Cálculos!AH331</f>
        <v>0</v>
      </c>
      <c r="AK347" s="147"/>
      <c r="AL347" s="169">
        <f>Cálculos!BB315</f>
        <v>0</v>
      </c>
      <c r="AM347" s="145"/>
      <c r="BA347" s="146"/>
      <c r="BB347" s="74">
        <v>342</v>
      </c>
      <c r="BC347" s="177">
        <f>ABS(Cálculos!L348-Cálculos!L347)</f>
        <v>3.0034329946378113E-2</v>
      </c>
      <c r="BD347" s="177">
        <f>ABS(Cálculos!AF348-Cálculos!AF347)</f>
        <v>3.0779875862603112E-2</v>
      </c>
      <c r="BE347" s="177">
        <f>ABS(Cálculos!AZ348-Cálculos!AZ347)</f>
        <v>3.0327027390596006E-2</v>
      </c>
      <c r="BF347" s="145"/>
    </row>
    <row r="348" spans="25:58">
      <c r="Y348" s="146"/>
      <c r="Z348" s="74">
        <f>(Cálculos!C349-0.44)/(MAX(Cálculos!C:C)+0.12)*100</f>
        <v>46.918314797567525</v>
      </c>
      <c r="AA348" s="147"/>
      <c r="AB348" s="169">
        <f>Cálculos!L333</f>
        <v>0.83059895360192926</v>
      </c>
      <c r="AC348" s="147"/>
      <c r="AD348" s="169">
        <f>Cálculos!AF304</f>
        <v>0.86782520841106381</v>
      </c>
      <c r="AE348" s="147"/>
      <c r="AF348" s="169">
        <f>Cálculos!AZ518</f>
        <v>0.88828185879681365</v>
      </c>
      <c r="AG348" s="147"/>
      <c r="AH348" s="169">
        <f>Cálculos!N284</f>
        <v>0</v>
      </c>
      <c r="AI348" s="147"/>
      <c r="AJ348" s="169">
        <f>Cálculos!AH332</f>
        <v>0</v>
      </c>
      <c r="AK348" s="147"/>
      <c r="AL348" s="169">
        <f>Cálculos!BB316</f>
        <v>0</v>
      </c>
      <c r="AM348" s="145"/>
      <c r="BA348" s="146"/>
      <c r="BB348" s="74">
        <v>343</v>
      </c>
      <c r="BC348" s="177">
        <f>ABS(Cálculos!L349-Cálculos!L348)</f>
        <v>3.0285371122843907E-2</v>
      </c>
      <c r="BD348" s="177">
        <f>ABS(Cálculos!AF349-Cálculos!AF348)</f>
        <v>3.1029436945968492E-2</v>
      </c>
      <c r="BE348" s="177">
        <f>ABS(Cálculos!AZ349-Cálculos!AZ348)</f>
        <v>3.0564008340088544E-2</v>
      </c>
      <c r="BF348" s="145"/>
    </row>
    <row r="349" spans="25:58">
      <c r="Y349" s="146"/>
      <c r="Z349" s="74">
        <f>(Cálculos!C350-0.44)/(MAX(Cálculos!C:C)+0.12)*100</f>
        <v>47.055278584342297</v>
      </c>
      <c r="AA349" s="147"/>
      <c r="AB349" s="169">
        <f>Cálculos!L531</f>
        <v>0.82939550185802147</v>
      </c>
      <c r="AC349" s="147"/>
      <c r="AD349" s="169">
        <f>Cálculos!AF533</f>
        <v>0.8676887779222775</v>
      </c>
      <c r="AE349" s="147"/>
      <c r="AF349" s="169">
        <f>Cálculos!AZ333</f>
        <v>0.88683568394442869</v>
      </c>
      <c r="AG349" s="147"/>
      <c r="AH349" s="169">
        <f>Cálculos!N285</f>
        <v>0</v>
      </c>
      <c r="AI349" s="147"/>
      <c r="AJ349" s="169">
        <f>Cálculos!AH333</f>
        <v>0</v>
      </c>
      <c r="AK349" s="147"/>
      <c r="AL349" s="169">
        <f>Cálculos!BB317</f>
        <v>0</v>
      </c>
      <c r="AM349" s="145"/>
      <c r="BA349" s="146"/>
      <c r="BB349" s="74">
        <v>344</v>
      </c>
      <c r="BC349" s="177">
        <f>ABS(Cálculos!L350-Cálculos!L349)</f>
        <v>2.8309404734566224E-2</v>
      </c>
      <c r="BD349" s="177">
        <f>ABS(Cálculos!AF350-Cálculos!AF349)</f>
        <v>2.9023975402068913E-2</v>
      </c>
      <c r="BE349" s="177">
        <f>ABS(Cálculos!AZ350-Cálculos!AZ349)</f>
        <v>2.8611127625207566E-2</v>
      </c>
      <c r="BF349" s="145"/>
    </row>
    <row r="350" spans="25:58">
      <c r="Y350" s="146"/>
      <c r="Z350" s="74">
        <f>(Cálculos!C351-0.44)/(MAX(Cálculos!C:C)+0.12)*100</f>
        <v>47.192242371117075</v>
      </c>
      <c r="AA350" s="147"/>
      <c r="AB350" s="169">
        <f>Cálculos!L532</f>
        <v>0.82885065609782382</v>
      </c>
      <c r="AC350" s="147"/>
      <c r="AD350" s="169">
        <f>Cálculos!AF162</f>
        <v>0.86722288471783004</v>
      </c>
      <c r="AE350" s="147"/>
      <c r="AF350" s="169">
        <f>Cálculos!AZ707</f>
        <v>0.8863856878612828</v>
      </c>
      <c r="AG350" s="147"/>
      <c r="AH350" s="169">
        <f>Cálculos!N286</f>
        <v>0</v>
      </c>
      <c r="AI350" s="147"/>
      <c r="AJ350" s="169">
        <f>Cálculos!AH334</f>
        <v>0</v>
      </c>
      <c r="AK350" s="147"/>
      <c r="AL350" s="169">
        <f>Cálculos!BB318</f>
        <v>0</v>
      </c>
      <c r="AM350" s="145"/>
      <c r="BA350" s="146"/>
      <c r="BB350" s="74">
        <v>345</v>
      </c>
      <c r="BC350" s="177">
        <f>ABS(Cálculos!L351-Cálculos!L350)</f>
        <v>2.914596395830682E-2</v>
      </c>
      <c r="BD350" s="177">
        <f>ABS(Cálculos!AF351-Cálculos!AF350)</f>
        <v>2.9866557707549868E-2</v>
      </c>
      <c r="BE350" s="177">
        <f>ABS(Cálculos!AZ351-Cálculos!AZ350)</f>
        <v>2.9423493421349756E-2</v>
      </c>
      <c r="BF350" s="145"/>
    </row>
    <row r="351" spans="25:58">
      <c r="Y351" s="146"/>
      <c r="Z351" s="74">
        <f>(Cálculos!C352-0.44)/(MAX(Cálculos!C:C)+0.12)*100</f>
        <v>47.329206157891853</v>
      </c>
      <c r="AA351" s="147"/>
      <c r="AB351" s="169">
        <f>Cálculos!L305</f>
        <v>0.82825729583854568</v>
      </c>
      <c r="AC351" s="147"/>
      <c r="AD351" s="169">
        <f>Cálculos!AF707</f>
        <v>0.86695763834913342</v>
      </c>
      <c r="AE351" s="147"/>
      <c r="AF351" s="169">
        <f>Cálculos!AZ363</f>
        <v>0.88465448592106788</v>
      </c>
      <c r="AG351" s="147"/>
      <c r="AH351" s="169">
        <f>Cálculos!N287</f>
        <v>0</v>
      </c>
      <c r="AI351" s="147"/>
      <c r="AJ351" s="169">
        <f>Cálculos!AH335</f>
        <v>0</v>
      </c>
      <c r="AK351" s="147"/>
      <c r="AL351" s="169">
        <f>Cálculos!BB319</f>
        <v>0</v>
      </c>
      <c r="AM351" s="145"/>
      <c r="BA351" s="146"/>
      <c r="BB351" s="74">
        <v>346</v>
      </c>
      <c r="BC351" s="177">
        <f>ABS(Cálculos!L352-Cálculos!L351)</f>
        <v>2.8332540646975324E-2</v>
      </c>
      <c r="BD351" s="177">
        <f>ABS(Cálculos!AF352-Cálculos!AF351)</f>
        <v>2.903841541968144E-2</v>
      </c>
      <c r="BE351" s="177">
        <f>ABS(Cálculos!AZ352-Cálculos!AZ351)</f>
        <v>2.8613823028939889E-2</v>
      </c>
      <c r="BF351" s="145"/>
    </row>
    <row r="352" spans="25:58">
      <c r="Y352" s="146"/>
      <c r="Z352" s="74">
        <f>(Cálculos!C353-0.44)/(MAX(Cálculos!C:C)+0.12)*100</f>
        <v>47.466169944666632</v>
      </c>
      <c r="AA352" s="147"/>
      <c r="AB352" s="169">
        <f>Cálculos!L728</f>
        <v>0.82798999635784909</v>
      </c>
      <c r="AC352" s="147"/>
      <c r="AD352" s="169">
        <f>Cálculos!AF363</f>
        <v>0.86669175992314418</v>
      </c>
      <c r="AE352" s="147"/>
      <c r="AF352" s="169">
        <f>Cálculos!AZ533</f>
        <v>0.88266290407789505</v>
      </c>
      <c r="AG352" s="147"/>
      <c r="AH352" s="169">
        <f>Cálculos!N288</f>
        <v>0</v>
      </c>
      <c r="AI352" s="147"/>
      <c r="AJ352" s="169">
        <f>Cálculos!AH336</f>
        <v>0</v>
      </c>
      <c r="AK352" s="147"/>
      <c r="AL352" s="169">
        <f>Cálculos!BB320</f>
        <v>0</v>
      </c>
      <c r="AM352" s="145"/>
      <c r="BA352" s="146"/>
      <c r="BB352" s="74">
        <v>347</v>
      </c>
      <c r="BC352" s="177">
        <f>ABS(Cálculos!L353-Cálculos!L352)</f>
        <v>2.9173402030567064E-2</v>
      </c>
      <c r="BD352" s="177">
        <f>ABS(Cálculos!AF353-Cálculos!AF352)</f>
        <v>2.848529654483023E-2</v>
      </c>
      <c r="BE352" s="177">
        <f>ABS(Cálculos!AZ353-Cálculos!AZ352)</f>
        <v>2.8883747589473208E-2</v>
      </c>
      <c r="BF352" s="145"/>
    </row>
    <row r="353" spans="25:58">
      <c r="Y353" s="146"/>
      <c r="Z353" s="74">
        <f>(Cálculos!C354-0.44)/(MAX(Cálculos!C:C)+0.12)*100</f>
        <v>47.603133731441403</v>
      </c>
      <c r="AA353" s="147"/>
      <c r="AB353" s="169">
        <f>Cálculos!L517</f>
        <v>0.82656417044783015</v>
      </c>
      <c r="AC353" s="147"/>
      <c r="AD353" s="169">
        <f>Cálculos!AF520</f>
        <v>0.86368691954902566</v>
      </c>
      <c r="AE353" s="147"/>
      <c r="AF353" s="169">
        <f>Cálculos!AZ143</f>
        <v>0.88228641826578569</v>
      </c>
      <c r="AG353" s="147"/>
      <c r="AH353" s="169">
        <f>Cálculos!N289</f>
        <v>0</v>
      </c>
      <c r="AI353" s="147"/>
      <c r="AJ353" s="169">
        <f>Cálculos!AH337</f>
        <v>0</v>
      </c>
      <c r="AK353" s="147"/>
      <c r="AL353" s="169">
        <f>Cálculos!BB321</f>
        <v>0</v>
      </c>
      <c r="AM353" s="145"/>
      <c r="BA353" s="146"/>
      <c r="BB353" s="74">
        <v>348</v>
      </c>
      <c r="BC353" s="177">
        <f>ABS(Cálculos!L354-Cálculos!L353)</f>
        <v>2.3697355282982002E-2</v>
      </c>
      <c r="BD353" s="177">
        <f>ABS(Cálculos!AF354-Cálculos!AF353)</f>
        <v>2.4395670286985971E-2</v>
      </c>
      <c r="BE353" s="177">
        <f>ABS(Cálculos!AZ354-Cálculos!AZ353)</f>
        <v>2.3958270393170999E-2</v>
      </c>
      <c r="BF353" s="145"/>
    </row>
    <row r="354" spans="25:58">
      <c r="Y354" s="146"/>
      <c r="Z354" s="74">
        <f>(Cálculos!C355-0.44)/(MAX(Cálculos!C:C)+0.12)*100</f>
        <v>47.740097518216182</v>
      </c>
      <c r="AA354" s="147"/>
      <c r="AB354" s="169">
        <f>Cálculos!L142</f>
        <v>0.8253772577792533</v>
      </c>
      <c r="AC354" s="147"/>
      <c r="AD354" s="169">
        <f>Cálculos!AF699</f>
        <v>0.85939363691062909</v>
      </c>
      <c r="AE354" s="147"/>
      <c r="AF354" s="169">
        <f>Cálculos!AZ519</f>
        <v>0.88214604780397654</v>
      </c>
      <c r="AG354" s="147"/>
      <c r="AH354" s="169">
        <f>Cálculos!N290</f>
        <v>0</v>
      </c>
      <c r="AI354" s="147"/>
      <c r="AJ354" s="169">
        <f>Cálculos!AH338</f>
        <v>0</v>
      </c>
      <c r="AK354" s="147"/>
      <c r="AL354" s="169">
        <f>Cálculos!BB322</f>
        <v>0</v>
      </c>
      <c r="AM354" s="145"/>
      <c r="BA354" s="146"/>
      <c r="BB354" s="74">
        <v>349</v>
      </c>
      <c r="BC354" s="177">
        <f>ABS(Cálculos!L355-Cálculos!L354)</f>
        <v>2.8418767233674758E-2</v>
      </c>
      <c r="BD354" s="177">
        <f>ABS(Cálculos!AF355-Cálculos!AF354)</f>
        <v>2.9102068051449548E-2</v>
      </c>
      <c r="BE354" s="177">
        <f>ABS(Cálculos!AZ355-Cálculos!AZ354)</f>
        <v>2.8684212518620855E-2</v>
      </c>
      <c r="BF354" s="145"/>
    </row>
    <row r="355" spans="25:58">
      <c r="Y355" s="146"/>
      <c r="Z355" s="74">
        <f>(Cálculos!C356-0.44)/(MAX(Cálculos!C:C)+0.12)*100</f>
        <v>47.87706130499096</v>
      </c>
      <c r="AA355" s="147"/>
      <c r="AB355" s="169">
        <f>Cálculos!L530</f>
        <v>0.82459797199498464</v>
      </c>
      <c r="AC355" s="147"/>
      <c r="AD355" s="169">
        <f>Cálculos!AF305</f>
        <v>0.85920813079456426</v>
      </c>
      <c r="AE355" s="147"/>
      <c r="AF355" s="169">
        <f>Cálculos!AZ699</f>
        <v>0.87747097971957966</v>
      </c>
      <c r="AG355" s="147"/>
      <c r="AH355" s="169">
        <f>Cálculos!N292</f>
        <v>0</v>
      </c>
      <c r="AI355" s="147"/>
      <c r="AJ355" s="169">
        <f>Cálculos!AH339</f>
        <v>0</v>
      </c>
      <c r="AK355" s="147"/>
      <c r="AL355" s="169">
        <f>Cálculos!BB323</f>
        <v>0</v>
      </c>
      <c r="AM355" s="145"/>
      <c r="BA355" s="146"/>
      <c r="BB355" s="74">
        <v>350</v>
      </c>
      <c r="BC355" s="177">
        <f>ABS(Cálculos!L356-Cálculos!L355)</f>
        <v>0.19669568703194473</v>
      </c>
      <c r="BD355" s="177">
        <f>ABS(Cálculos!AF356-Cálculos!AF355)</f>
        <v>8.1119708940544433E-2</v>
      </c>
      <c r="BE355" s="177">
        <f>ABS(Cálculos!AZ356-Cálculos!AZ355)</f>
        <v>8.1540465398480921E-2</v>
      </c>
      <c r="BF355" s="145"/>
    </row>
    <row r="356" spans="25:58">
      <c r="Y356" s="146"/>
      <c r="Z356" s="74">
        <f>(Cálculos!C357-0.44)/(MAX(Cálculos!C:C)+0.12)*100</f>
        <v>48.014025091765738</v>
      </c>
      <c r="AA356" s="147"/>
      <c r="AB356" s="169">
        <f>Cálculos!L671</f>
        <v>0.82329773700730424</v>
      </c>
      <c r="AC356" s="147"/>
      <c r="AD356" s="169">
        <f>Cálculos!AF671</f>
        <v>0.85796344921185874</v>
      </c>
      <c r="AE356" s="147"/>
      <c r="AF356" s="169">
        <f>Cálculos!AZ664</f>
        <v>0.87674906858308799</v>
      </c>
      <c r="AG356" s="147"/>
      <c r="AH356" s="169">
        <f>Cálculos!N294</f>
        <v>0</v>
      </c>
      <c r="AI356" s="147"/>
      <c r="AJ356" s="169">
        <f>Cálculos!AH340</f>
        <v>0</v>
      </c>
      <c r="AK356" s="147"/>
      <c r="AL356" s="169">
        <f>Cálculos!BB324</f>
        <v>0</v>
      </c>
      <c r="AM356" s="145"/>
      <c r="BA356" s="146"/>
      <c r="BB356" s="74">
        <v>351</v>
      </c>
      <c r="BC356" s="177">
        <f>ABS(Cálculos!L357-Cálculos!L356)</f>
        <v>0.12040154346871024</v>
      </c>
      <c r="BD356" s="177">
        <f>ABS(Cálculos!AF357-Cálculos!AF356)</f>
        <v>4.581606787181558E-3</v>
      </c>
      <c r="BE356" s="177">
        <f>ABS(Cálculos!AZ357-Cálculos!AZ356)</f>
        <v>4.1891656048429482E-3</v>
      </c>
      <c r="BF356" s="145"/>
    </row>
    <row r="357" spans="25:58">
      <c r="Y357" s="146"/>
      <c r="Z357" s="74">
        <f>(Cálculos!C358-0.44)/(MAX(Cálculos!C:C)+0.12)*100</f>
        <v>48.15098887854051</v>
      </c>
      <c r="AA357" s="147"/>
      <c r="AB357" s="169">
        <f>Cálculos!L162</f>
        <v>0.82184530147418056</v>
      </c>
      <c r="AC357" s="147"/>
      <c r="AD357" s="169">
        <f>Cálculos!AF521</f>
        <v>0.85772099821126835</v>
      </c>
      <c r="AE357" s="147"/>
      <c r="AF357" s="169">
        <f>Cálculos!AZ304</f>
        <v>0.8762597126462548</v>
      </c>
      <c r="AG357" s="147"/>
      <c r="AH357" s="169">
        <f>Cálculos!N296</f>
        <v>0</v>
      </c>
      <c r="AI357" s="147"/>
      <c r="AJ357" s="169">
        <f>Cálculos!AH341</f>
        <v>0</v>
      </c>
      <c r="AK357" s="147"/>
      <c r="AL357" s="169">
        <f>Cálculos!BB326</f>
        <v>0</v>
      </c>
      <c r="AM357" s="145"/>
      <c r="BA357" s="146"/>
      <c r="BB357" s="74">
        <v>352</v>
      </c>
      <c r="BC357" s="177">
        <f>ABS(Cálculos!L358-Cálculos!L357)</f>
        <v>2.0211755499021988E-2</v>
      </c>
      <c r="BD357" s="177">
        <f>ABS(Cálculos!AF358-Cálculos!AF357)</f>
        <v>2.0882523878972936E-2</v>
      </c>
      <c r="BE357" s="177">
        <f>ABS(Cálculos!AZ358-Cálculos!AZ357)</f>
        <v>2.0500426506905756E-2</v>
      </c>
      <c r="BF357" s="145"/>
    </row>
    <row r="358" spans="25:58">
      <c r="Y358" s="146"/>
      <c r="Z358" s="74">
        <f>(Cálculos!C359-0.44)/(MAX(Cálculos!C:C)+0.12)*100</f>
        <v>48.287952665315295</v>
      </c>
      <c r="AA358" s="147"/>
      <c r="AB358" s="169">
        <f>Cálculos!L518</f>
        <v>0.82085467422637237</v>
      </c>
      <c r="AC358" s="147"/>
      <c r="AD358" s="169">
        <f>Cálculos!AF143</f>
        <v>0.85624084665228017</v>
      </c>
      <c r="AE358" s="147"/>
      <c r="AF358" s="169">
        <f>Cálculos!AZ520</f>
        <v>0.87605261995356976</v>
      </c>
      <c r="AG358" s="147"/>
      <c r="AH358" s="169">
        <f>Cálculos!N297</f>
        <v>0</v>
      </c>
      <c r="AI358" s="147"/>
      <c r="AJ358" s="169">
        <f>Cálculos!AH342</f>
        <v>0</v>
      </c>
      <c r="AK358" s="147"/>
      <c r="AL358" s="169">
        <f>Cálculos!BB327</f>
        <v>0</v>
      </c>
      <c r="AM358" s="145"/>
      <c r="BA358" s="146"/>
      <c r="BB358" s="74">
        <v>353</v>
      </c>
      <c r="BC358" s="177">
        <f>ABS(Cálculos!L359-Cálculos!L358)</f>
        <v>1.6803953036867434</v>
      </c>
      <c r="BD358" s="177">
        <f>ABS(Cálculos!AF359-Cálculos!AF358)</f>
        <v>0.78024604642780515</v>
      </c>
      <c r="BE358" s="177">
        <f>ABS(Cálculos!AZ359-Cálculos!AZ358)</f>
        <v>1.0573368834718304</v>
      </c>
      <c r="BF358" s="145"/>
    </row>
    <row r="359" spans="25:58">
      <c r="Y359" s="146"/>
      <c r="Z359" s="74">
        <f>(Cálculos!C360-0.44)/(MAX(Cálculos!C:C)+0.12)*100</f>
        <v>48.424916452090066</v>
      </c>
      <c r="AA359" s="147"/>
      <c r="AB359" s="169">
        <f>Cálculos!L707</f>
        <v>0.82062306003551622</v>
      </c>
      <c r="AC359" s="147"/>
      <c r="AD359" s="169">
        <f>Cálculos!AF663</f>
        <v>0.85431729590704775</v>
      </c>
      <c r="AE359" s="147"/>
      <c r="AF359" s="169">
        <f>Cálculos!AZ162</f>
        <v>0.87590782055425664</v>
      </c>
      <c r="AG359" s="147"/>
      <c r="AH359" s="169">
        <f>Cálculos!N299</f>
        <v>0</v>
      </c>
      <c r="AI359" s="147"/>
      <c r="AJ359" s="169">
        <f>Cálculos!AH343</f>
        <v>0</v>
      </c>
      <c r="AK359" s="147"/>
      <c r="AL359" s="169">
        <f>Cálculos!BB328</f>
        <v>0</v>
      </c>
      <c r="AM359" s="145"/>
      <c r="BA359" s="146"/>
      <c r="BB359" s="74">
        <v>354</v>
      </c>
      <c r="BC359" s="177">
        <f>ABS(Cálculos!L360-Cálculos!L359)</f>
        <v>1.523567022443421</v>
      </c>
      <c r="BD359" s="177">
        <f>ABS(Cálculos!AF360-Cálculos!AF359)</f>
        <v>0.61235498104237629</v>
      </c>
      <c r="BE359" s="177">
        <f>ABS(Cálculos!AZ360-Cálculos!AZ359)</f>
        <v>0.89249482710097505</v>
      </c>
      <c r="BF359" s="145"/>
    </row>
    <row r="360" spans="25:58">
      <c r="Y360" s="146"/>
      <c r="Z360" s="74">
        <f>(Cálculos!C361-0.44)/(MAX(Cálculos!C:C)+0.12)*100</f>
        <v>48.561880238864845</v>
      </c>
      <c r="AA360" s="147"/>
      <c r="AB360" s="169">
        <f>Cálculos!L699</f>
        <v>0.81663215078153051</v>
      </c>
      <c r="AC360" s="147"/>
      <c r="AD360" s="169">
        <f>Cálculos!AF667</f>
        <v>0.8524282187024248</v>
      </c>
      <c r="AE360" s="147"/>
      <c r="AF360" s="169">
        <f>Cálculos!AZ729</f>
        <v>0.87092338432823091</v>
      </c>
      <c r="AG360" s="147"/>
      <c r="AH360" s="169">
        <f>Cálculos!N300</f>
        <v>0</v>
      </c>
      <c r="AI360" s="147"/>
      <c r="AJ360" s="169">
        <f>Cálculos!AH344</f>
        <v>0</v>
      </c>
      <c r="AK360" s="147"/>
      <c r="AL360" s="169">
        <f>Cálculos!BB329</f>
        <v>0</v>
      </c>
      <c r="AM360" s="145"/>
      <c r="BA360" s="146"/>
      <c r="BB360" s="74">
        <v>355</v>
      </c>
      <c r="BC360" s="177">
        <f>ABS(Cálculos!L361-Cálculos!L360)</f>
        <v>3.0799870071091084E-2</v>
      </c>
      <c r="BD360" s="177">
        <f>ABS(Cálculos!AF361-Cálculos!AF360)</f>
        <v>3.1620471654455362E-2</v>
      </c>
      <c r="BE360" s="177">
        <f>ABS(Cálculos!AZ361-Cálculos!AZ360)</f>
        <v>3.1189546769897492E-2</v>
      </c>
      <c r="BF360" s="145"/>
    </row>
    <row r="361" spans="25:58">
      <c r="Y361" s="146"/>
      <c r="Z361" s="74">
        <f>(Cálculos!C362-0.44)/(MAX(Cálculos!C:C)+0.12)*100</f>
        <v>48.698844025639623</v>
      </c>
      <c r="AA361" s="147"/>
      <c r="AB361" s="169">
        <f>Cálculos!L667</f>
        <v>0.81541002704462195</v>
      </c>
      <c r="AC361" s="147"/>
      <c r="AD361" s="169">
        <f>Cálculos!AF522</f>
        <v>0.85179628650237382</v>
      </c>
      <c r="AE361" s="147"/>
      <c r="AF361" s="169">
        <f>Cálculos!AZ521</f>
        <v>0.87000128248384379</v>
      </c>
      <c r="AG361" s="147"/>
      <c r="AH361" s="169">
        <f>Cálculos!N301</f>
        <v>0</v>
      </c>
      <c r="AI361" s="147"/>
      <c r="AJ361" s="169">
        <f>Cálculos!AH345</f>
        <v>0</v>
      </c>
      <c r="AK361" s="147"/>
      <c r="AL361" s="169">
        <f>Cálculos!BB331</f>
        <v>0</v>
      </c>
      <c r="AM361" s="145"/>
      <c r="BA361" s="146"/>
      <c r="BB361" s="74">
        <v>356</v>
      </c>
      <c r="BC361" s="177">
        <f>ABS(Cálculos!L362-Cálculos!L361)</f>
        <v>1.0803135873469856</v>
      </c>
      <c r="BD361" s="177">
        <f>ABS(Cálculos!AF362-Cálculos!AF361)</f>
        <v>0.16696015965796795</v>
      </c>
      <c r="BE361" s="177">
        <f>ABS(Cálculos!AZ362-Cálculos!AZ361)</f>
        <v>0.56929618289793493</v>
      </c>
      <c r="BF361" s="145"/>
    </row>
    <row r="362" spans="25:58">
      <c r="Y362" s="146"/>
      <c r="Z362" s="74">
        <f>(Cálculos!C363-0.44)/(MAX(Cálculos!C:C)+0.12)*100</f>
        <v>48.835807812414401</v>
      </c>
      <c r="AA362" s="147"/>
      <c r="AB362" s="169">
        <f>Cálculos!L519</f>
        <v>0.81518461673621412</v>
      </c>
      <c r="AC362" s="147"/>
      <c r="AD362" s="169">
        <f>Cálculos!AF729</f>
        <v>0.8514383038373935</v>
      </c>
      <c r="AE362" s="147"/>
      <c r="AF362" s="169">
        <f>Cálculos!AZ671</f>
        <v>0.86916252719698184</v>
      </c>
      <c r="AG362" s="147"/>
      <c r="AH362" s="169">
        <f>Cálculos!N302</f>
        <v>0</v>
      </c>
      <c r="AI362" s="147"/>
      <c r="AJ362" s="169">
        <f>Cálculos!AH346</f>
        <v>0</v>
      </c>
      <c r="AK362" s="147"/>
      <c r="AL362" s="169">
        <f>Cálculos!BB332</f>
        <v>0</v>
      </c>
      <c r="AM362" s="145"/>
      <c r="BA362" s="146"/>
      <c r="BB362" s="74">
        <v>357</v>
      </c>
      <c r="BC362" s="177">
        <f>ABS(Cálculos!L363-Cálculos!L362)</f>
        <v>0.92831588042765145</v>
      </c>
      <c r="BD362" s="177">
        <f>ABS(Cálculos!AF363-Cálculos!AF362)</f>
        <v>4.0192975169719425E-3</v>
      </c>
      <c r="BE362" s="177">
        <f>ABS(Cálculos!AZ363-Cálculos!AZ362)</f>
        <v>0.41101910095780458</v>
      </c>
      <c r="BF362" s="145"/>
    </row>
    <row r="363" spans="25:58">
      <c r="Y363" s="146"/>
      <c r="Z363" s="74">
        <f>(Cálculos!C364-0.44)/(MAX(Cálculos!C:C)+0.12)*100</f>
        <v>48.972771599189173</v>
      </c>
      <c r="AA363" s="147"/>
      <c r="AB363" s="169">
        <f>Cálculos!L533</f>
        <v>0.81406105357795111</v>
      </c>
      <c r="AC363" s="147"/>
      <c r="AD363" s="169">
        <f>Cálculos!AF144</f>
        <v>0.84855601574385753</v>
      </c>
      <c r="AE363" s="147"/>
      <c r="AF363" s="169">
        <f>Cálculos!AZ305</f>
        <v>0.86824711221062145</v>
      </c>
      <c r="AG363" s="147"/>
      <c r="AH363" s="169">
        <f>Cálculos!N303</f>
        <v>0</v>
      </c>
      <c r="AI363" s="147"/>
      <c r="AJ363" s="169">
        <f>Cálculos!AH347</f>
        <v>0</v>
      </c>
      <c r="AK363" s="147"/>
      <c r="AL363" s="169">
        <f>Cálculos!BB333</f>
        <v>0</v>
      </c>
      <c r="AM363" s="145"/>
      <c r="BA363" s="146"/>
      <c r="BB363" s="74">
        <v>358</v>
      </c>
      <c r="BC363" s="177">
        <f>ABS(Cálculos!L364-Cálculos!L363)</f>
        <v>3.2517278317562792E-2</v>
      </c>
      <c r="BD363" s="177">
        <f>ABS(Cálculos!AF364-Cálculos!AF363)</f>
        <v>3.3478961760416315E-2</v>
      </c>
      <c r="BE363" s="177">
        <f>ABS(Cálculos!AZ364-Cálculos!AZ363)</f>
        <v>3.2989349043724525E-2</v>
      </c>
      <c r="BF363" s="145"/>
    </row>
    <row r="364" spans="25:58">
      <c r="Y364" s="146"/>
      <c r="Z364" s="74">
        <f>(Cálculos!C365-0.44)/(MAX(Cálculos!C:C)+0.12)*100</f>
        <v>49.109735385963951</v>
      </c>
      <c r="AA364" s="147"/>
      <c r="AB364" s="169">
        <f>Cálculos!L363</f>
        <v>0.81254918263630249</v>
      </c>
      <c r="AC364" s="147"/>
      <c r="AD364" s="169">
        <f>Cálculos!AF534</f>
        <v>0.8478707746224643</v>
      </c>
      <c r="AE364" s="147"/>
      <c r="AF364" s="169">
        <f>Cálculos!AZ522</f>
        <v>0.86399174465530193</v>
      </c>
      <c r="AG364" s="147"/>
      <c r="AH364" s="169">
        <f>Cálculos!N305</f>
        <v>0</v>
      </c>
      <c r="AI364" s="147"/>
      <c r="AJ364" s="169">
        <f>Cálculos!AH348</f>
        <v>0</v>
      </c>
      <c r="AK364" s="147"/>
      <c r="AL364" s="169">
        <f>Cálculos!BB334</f>
        <v>0</v>
      </c>
      <c r="AM364" s="145"/>
      <c r="BA364" s="146"/>
      <c r="BB364" s="74">
        <v>359</v>
      </c>
      <c r="BC364" s="177">
        <f>ABS(Cálculos!L365-Cálculos!L364)</f>
        <v>3.2671428189730984</v>
      </c>
      <c r="BD364" s="177">
        <f>ABS(Cálculos!AF365-Cálculos!AF364)</f>
        <v>2.4089465217239137</v>
      </c>
      <c r="BE364" s="177">
        <f>ABS(Cálculos!AZ365-Cálculos!AZ364)</f>
        <v>2.36674506080332</v>
      </c>
      <c r="BF364" s="145"/>
    </row>
    <row r="365" spans="25:58">
      <c r="Y365" s="146"/>
      <c r="Z365" s="74">
        <f>(Cálculos!C366-0.44)/(MAX(Cálculos!C:C)+0.12)*100</f>
        <v>49.24669917273873</v>
      </c>
      <c r="AA365" s="147"/>
      <c r="AB365" s="169">
        <f>Cálculos!L143</f>
        <v>0.81085815906864878</v>
      </c>
      <c r="AC365" s="147"/>
      <c r="AD365" s="169">
        <f>Cálculos!AF163</f>
        <v>0.84687957498165889</v>
      </c>
      <c r="AE365" s="147"/>
      <c r="AF365" s="169">
        <f>Cálculos!AZ342</f>
        <v>0.86395496023871365</v>
      </c>
      <c r="AG365" s="147"/>
      <c r="AH365" s="169">
        <f>Cálculos!N306</f>
        <v>0</v>
      </c>
      <c r="AI365" s="147"/>
      <c r="AJ365" s="169">
        <f>Cálculos!AH349</f>
        <v>0</v>
      </c>
      <c r="AK365" s="147"/>
      <c r="AL365" s="169">
        <f>Cálculos!BB335</f>
        <v>0</v>
      </c>
      <c r="AM365" s="145"/>
      <c r="BA365" s="146"/>
      <c r="BB365" s="74">
        <v>360</v>
      </c>
      <c r="BC365" s="177">
        <f>ABS(Cálculos!L366-Cálculos!L365)</f>
        <v>3.0071362923597853</v>
      </c>
      <c r="BD365" s="177">
        <f>ABS(Cálculos!AF366-Cálculos!AF365)</f>
        <v>2.1523324801753323</v>
      </c>
      <c r="BE365" s="177">
        <f>ABS(Cálculos!AZ366-Cálculos!AZ365)</f>
        <v>2.1172780033851843</v>
      </c>
      <c r="BF365" s="145"/>
    </row>
    <row r="366" spans="25:58">
      <c r="Y366" s="146"/>
      <c r="Z366" s="74">
        <f>(Cálculos!C367-0.44)/(MAX(Cálculos!C:C)+0.12)*100</f>
        <v>49.383662959513501</v>
      </c>
      <c r="AA366" s="147"/>
      <c r="AB366" s="169">
        <f>Cálculos!L672</f>
        <v>0.81010106793311198</v>
      </c>
      <c r="AC366" s="147"/>
      <c r="AD366" s="169">
        <f>Cálculos!AF668</f>
        <v>0.84641903203972912</v>
      </c>
      <c r="AE366" s="147"/>
      <c r="AF366" s="169">
        <f>Cálculos!AZ534</f>
        <v>0.86318879514169744</v>
      </c>
      <c r="AG366" s="147"/>
      <c r="AH366" s="169">
        <f>Cálculos!N307</f>
        <v>0</v>
      </c>
      <c r="AI366" s="147"/>
      <c r="AJ366" s="169">
        <f>Cálculos!AH350</f>
        <v>0</v>
      </c>
      <c r="AK366" s="147"/>
      <c r="AL366" s="169">
        <f>Cálculos!BB337</f>
        <v>0</v>
      </c>
      <c r="AM366" s="145"/>
      <c r="BA366" s="146"/>
      <c r="BB366" s="74">
        <v>361</v>
      </c>
      <c r="BC366" s="177">
        <f>ABS(Cálculos!L367-Cálculos!L366)</f>
        <v>2.3358825602586286E-3</v>
      </c>
      <c r="BD366" s="177">
        <f>ABS(Cálculos!AF367-Cálculos!AF366)</f>
        <v>2.6724813747547316E-4</v>
      </c>
      <c r="BE366" s="177">
        <f>ABS(Cálculos!AZ367-Cálculos!AZ366)</f>
        <v>3.5040867496949346E-5</v>
      </c>
      <c r="BF366" s="145"/>
    </row>
    <row r="367" spans="25:58">
      <c r="Y367" s="146"/>
      <c r="Z367" s="74">
        <f>(Cálculos!C368-0.44)/(MAX(Cálculos!C:C)+0.12)*100</f>
        <v>49.520626746288279</v>
      </c>
      <c r="AA367" s="147"/>
      <c r="AB367" s="169">
        <f>Cálculos!L668</f>
        <v>0.81004029448735504</v>
      </c>
      <c r="AC367" s="147"/>
      <c r="AD367" s="169">
        <f>Cálculos!AF523</f>
        <v>0.84591249976664284</v>
      </c>
      <c r="AE367" s="147"/>
      <c r="AF367" s="169">
        <f>Cálculos!AZ144</f>
        <v>0.86185528647956988</v>
      </c>
      <c r="AG367" s="147"/>
      <c r="AH367" s="169">
        <f>Cálculos!N308</f>
        <v>0</v>
      </c>
      <c r="AI367" s="147"/>
      <c r="AJ367" s="169">
        <f>Cálculos!AH351</f>
        <v>0</v>
      </c>
      <c r="AK367" s="147"/>
      <c r="AL367" s="169">
        <f>Cálculos!BB338</f>
        <v>0</v>
      </c>
      <c r="AM367" s="145"/>
      <c r="BA367" s="146"/>
      <c r="BB367" s="74">
        <v>362</v>
      </c>
      <c r="BC367" s="177">
        <f>ABS(Cálculos!L368-Cálculos!L367)</f>
        <v>6.4573079372667763E-2</v>
      </c>
      <c r="BD367" s="177">
        <f>ABS(Cálculos!AF368-Cálculos!AF367)</f>
        <v>2.403453786012455E-2</v>
      </c>
      <c r="BE367" s="177">
        <f>ABS(Cálculos!AZ368-Cálculos!AZ367)</f>
        <v>2.4331923764965957E-2</v>
      </c>
      <c r="BF367" s="145"/>
    </row>
    <row r="368" spans="25:58">
      <c r="Y368" s="146"/>
      <c r="Z368" s="74">
        <f>(Cálculos!C369-0.44)/(MAX(Cálculos!C:C)+0.12)*100</f>
        <v>49.657590533063058</v>
      </c>
      <c r="AA368" s="147"/>
      <c r="AB368" s="169">
        <f>Cálculos!L520</f>
        <v>0.80955372526110325</v>
      </c>
      <c r="AC368" s="147"/>
      <c r="AD368" s="169">
        <f>Cálculos!AF342</f>
        <v>0.84572977975947861</v>
      </c>
      <c r="AE368" s="147"/>
      <c r="AF368" s="169">
        <f>Cálculos!AZ667</f>
        <v>0.86126041817849031</v>
      </c>
      <c r="AG368" s="147"/>
      <c r="AH368" s="169">
        <f>Cálculos!N309</f>
        <v>0</v>
      </c>
      <c r="AI368" s="147"/>
      <c r="AJ368" s="169">
        <f>Cálculos!AH352</f>
        <v>0</v>
      </c>
      <c r="AK368" s="147"/>
      <c r="AL368" s="169">
        <f>Cálculos!BB339</f>
        <v>0</v>
      </c>
      <c r="AM368" s="145"/>
      <c r="BA368" s="146"/>
      <c r="BB368" s="74">
        <v>363</v>
      </c>
      <c r="BC368" s="177">
        <f>ABS(Cálculos!L369-Cálculos!L368)</f>
        <v>2.0176382394542225E-2</v>
      </c>
      <c r="BD368" s="177">
        <f>ABS(Cálculos!AF369-Cálculos!AF368)</f>
        <v>8.3767279866606703E-3</v>
      </c>
      <c r="BE368" s="177">
        <f>ABS(Cálculos!AZ369-Cálculos!AZ368)</f>
        <v>8.6411768816392343E-3</v>
      </c>
      <c r="BF368" s="145"/>
    </row>
    <row r="369" spans="25:58">
      <c r="Y369" s="146"/>
      <c r="Z369" s="74">
        <f>(Cálculos!C370-0.44)/(MAX(Cálculos!C:C)+0.12)*100</f>
        <v>49.794554319837836</v>
      </c>
      <c r="AA369" s="147"/>
      <c r="AB369" s="169">
        <f>Cálculos!L299</f>
        <v>0.80674667344111384</v>
      </c>
      <c r="AC369" s="147"/>
      <c r="AD369" s="169">
        <f>Cálculos!AF672</f>
        <v>0.8441288590915641</v>
      </c>
      <c r="AE369" s="147"/>
      <c r="AF369" s="169">
        <f>Cálculos!AZ663</f>
        <v>0.86058614637107556</v>
      </c>
      <c r="AG369" s="147"/>
      <c r="AH369" s="169">
        <f>Cálculos!N310</f>
        <v>0</v>
      </c>
      <c r="AI369" s="147"/>
      <c r="AJ369" s="169">
        <f>Cálculos!AH353</f>
        <v>0</v>
      </c>
      <c r="AK369" s="147"/>
      <c r="AL369" s="169">
        <f>Cálculos!BB340</f>
        <v>0</v>
      </c>
      <c r="AM369" s="145"/>
      <c r="BA369" s="146"/>
      <c r="BB369" s="74">
        <v>364</v>
      </c>
      <c r="BC369" s="177">
        <f>ABS(Cálculos!L370-Cálculos!L369)</f>
        <v>9.5713438568196807E-3</v>
      </c>
      <c r="BD369" s="177">
        <f>ABS(Cálculos!AF370-Cálculos!AF369)</f>
        <v>9.1842595335540622E-3</v>
      </c>
      <c r="BE369" s="177">
        <f>ABS(Cálculos!AZ370-Cálculos!AZ369)</f>
        <v>9.4615854722690518E-3</v>
      </c>
      <c r="BF369" s="145"/>
    </row>
    <row r="370" spans="25:58">
      <c r="Y370" s="146"/>
      <c r="Z370" s="74">
        <f>(Cálculos!C371-0.44)/(MAX(Cálculos!C:C)+0.12)*100</f>
        <v>49.931518106612607</v>
      </c>
      <c r="AA370" s="147"/>
      <c r="AB370" s="169">
        <f>Cálculos!L521</f>
        <v>0.80396172920703945</v>
      </c>
      <c r="AC370" s="147"/>
      <c r="AD370" s="169">
        <f>Cálculos!AF145</f>
        <v>0.84251273800431492</v>
      </c>
      <c r="AE370" s="147"/>
      <c r="AF370" s="169">
        <f>Cálculos!AZ523</f>
        <v>0.85802371773673214</v>
      </c>
      <c r="AG370" s="147"/>
      <c r="AH370" s="169">
        <f>Cálculos!N311</f>
        <v>0</v>
      </c>
      <c r="AI370" s="147"/>
      <c r="AJ370" s="169">
        <f>Cálculos!AH354</f>
        <v>0</v>
      </c>
      <c r="AK370" s="147"/>
      <c r="AL370" s="169">
        <f>Cálculos!BB341</f>
        <v>0</v>
      </c>
      <c r="AM370" s="145"/>
      <c r="BA370" s="146"/>
      <c r="BB370" s="74">
        <v>365</v>
      </c>
      <c r="BC370" s="177">
        <f>ABS(Cálculos!L371-Cálculos!L370)</f>
        <v>7.5373589019611664E-4</v>
      </c>
      <c r="BD370" s="177">
        <f>ABS(Cálculos!AF371-Cálculos!AF370)</f>
        <v>1.2628731793731252E-3</v>
      </c>
      <c r="BE370" s="177">
        <f>ABS(Cálculos!AZ371-Cálculos!AZ370)</f>
        <v>7.40220705560235E-4</v>
      </c>
      <c r="BF370" s="145"/>
    </row>
    <row r="371" spans="25:58">
      <c r="Y371" s="146"/>
      <c r="Z371" s="74">
        <f>(Cálculos!C372-0.44)/(MAX(Cálculos!C:C)+0.12)*100</f>
        <v>50.068481893387386</v>
      </c>
      <c r="AA371" s="147"/>
      <c r="AB371" s="169">
        <f>Cálculos!L144</f>
        <v>0.80361498960716948</v>
      </c>
      <c r="AC371" s="147"/>
      <c r="AD371" s="169">
        <f>Cálculos!AF299</f>
        <v>0.8412423659093633</v>
      </c>
      <c r="AE371" s="147"/>
      <c r="AF371" s="169">
        <f>Cálculos!AZ163</f>
        <v>0.85597654013798452</v>
      </c>
      <c r="AG371" s="147"/>
      <c r="AH371" s="169">
        <f>Cálculos!N312</f>
        <v>0</v>
      </c>
      <c r="AI371" s="147"/>
      <c r="AJ371" s="169">
        <f>Cálculos!AH355</f>
        <v>0</v>
      </c>
      <c r="AK371" s="147"/>
      <c r="AL371" s="169">
        <f>Cálculos!BB342</f>
        <v>0</v>
      </c>
      <c r="AM371" s="145"/>
      <c r="BA371" s="146"/>
      <c r="BB371" s="74">
        <v>366</v>
      </c>
      <c r="BC371" s="177">
        <f>ABS(Cálculos!L372-Cálculos!L371)</f>
        <v>2.3055518588022426</v>
      </c>
      <c r="BD371" s="177">
        <f>ABS(Cálculos!AF372-Cálculos!AF371)</f>
        <v>1.4221753030179423</v>
      </c>
      <c r="BE371" s="177">
        <f>ABS(Cálculos!AZ372-Cálculos!AZ371)</f>
        <v>1.5493468677200846</v>
      </c>
      <c r="BF371" s="145"/>
    </row>
    <row r="372" spans="25:58">
      <c r="Y372" s="146"/>
      <c r="Z372" s="74">
        <f>(Cálculos!C373-0.44)/(MAX(Cálculos!C:C)+0.12)*100</f>
        <v>50.205445680162164</v>
      </c>
      <c r="AA372" s="147"/>
      <c r="AB372" s="169">
        <f>Cálculos!L666</f>
        <v>0.80280692078487825</v>
      </c>
      <c r="AC372" s="147"/>
      <c r="AD372" s="169">
        <f>Cálculos!AF666</f>
        <v>0.84049157950329989</v>
      </c>
      <c r="AE372" s="147"/>
      <c r="AF372" s="169">
        <f>Cálculos!AZ672</f>
        <v>0.85594407845236586</v>
      </c>
      <c r="AG372" s="147"/>
      <c r="AH372" s="169">
        <f>Cálculos!N313</f>
        <v>0</v>
      </c>
      <c r="AI372" s="147"/>
      <c r="AJ372" s="169">
        <f>Cálculos!AH356</f>
        <v>0</v>
      </c>
      <c r="AK372" s="147"/>
      <c r="AL372" s="169">
        <f>Cálculos!BB343</f>
        <v>0</v>
      </c>
      <c r="AM372" s="145"/>
      <c r="BA372" s="146"/>
      <c r="BB372" s="74">
        <v>367</v>
      </c>
      <c r="BC372" s="177">
        <f>ABS(Cálculos!L373-Cálculos!L372)</f>
        <v>2.2271232247695694</v>
      </c>
      <c r="BD372" s="177">
        <f>ABS(Cálculos!AF373-Cálculos!AF372)</f>
        <v>1.3384094369336412</v>
      </c>
      <c r="BE372" s="177">
        <f>ABS(Cálculos!AZ373-Cálculos!AZ372)</f>
        <v>1.4658195434163181</v>
      </c>
      <c r="BF372" s="145"/>
    </row>
    <row r="373" spans="25:58">
      <c r="Y373" s="146"/>
      <c r="Z373" s="74">
        <f>(Cálculos!C374-0.44)/(MAX(Cálculos!C:C)+0.12)*100</f>
        <v>50.342409466936942</v>
      </c>
      <c r="AA373" s="147"/>
      <c r="AB373" s="169">
        <f>Cálculos!L342</f>
        <v>0.80276285325392127</v>
      </c>
      <c r="AC373" s="147"/>
      <c r="AD373" s="169">
        <f>Cálculos!AF665</f>
        <v>0.83785367722670223</v>
      </c>
      <c r="AE373" s="147"/>
      <c r="AF373" s="169">
        <f>Cálculos!AZ668</f>
        <v>0.85583779589441389</v>
      </c>
      <c r="AG373" s="147"/>
      <c r="AH373" s="169">
        <f>Cálculos!N314</f>
        <v>0</v>
      </c>
      <c r="AI373" s="147"/>
      <c r="AJ373" s="169">
        <f>Cálculos!AH357</f>
        <v>0</v>
      </c>
      <c r="AK373" s="147"/>
      <c r="AL373" s="169">
        <f>Cálculos!BB344</f>
        <v>0</v>
      </c>
      <c r="AM373" s="145"/>
      <c r="BA373" s="146"/>
      <c r="BB373" s="74">
        <v>368</v>
      </c>
      <c r="BC373" s="177">
        <f>ABS(Cálculos!L374-Cálculos!L373)</f>
        <v>1.2252207021201289</v>
      </c>
      <c r="BD373" s="177">
        <f>ABS(Cálculos!AF374-Cálculos!AF373)</f>
        <v>0.30498673217906136</v>
      </c>
      <c r="BE373" s="177">
        <f>ABS(Cálculos!AZ374-Cálculos!AZ373)</f>
        <v>0.66768018278310071</v>
      </c>
      <c r="BF373" s="145"/>
    </row>
    <row r="374" spans="25:58">
      <c r="Y374" s="146"/>
      <c r="Z374" s="74">
        <f>(Cálculos!C375-0.44)/(MAX(Cálculos!C:C)+0.12)*100</f>
        <v>50.479373253711721</v>
      </c>
      <c r="AA374" s="147"/>
      <c r="AB374" s="169">
        <f>Cálculos!L163</f>
        <v>0.80202199543853014</v>
      </c>
      <c r="AC374" s="147"/>
      <c r="AD374" s="169">
        <f>Cálculos!AF334</f>
        <v>0.83695540741887797</v>
      </c>
      <c r="AE374" s="147"/>
      <c r="AF374" s="169">
        <f>Cálculos!AZ334</f>
        <v>0.85376129595960548</v>
      </c>
      <c r="AG374" s="147"/>
      <c r="AH374" s="169">
        <f>Cálculos!N315</f>
        <v>0</v>
      </c>
      <c r="AI374" s="147"/>
      <c r="AJ374" s="169">
        <f>Cálculos!AH358</f>
        <v>0</v>
      </c>
      <c r="AK374" s="147"/>
      <c r="AL374" s="169">
        <f>Cálculos!BB345</f>
        <v>0</v>
      </c>
      <c r="AM374" s="145"/>
      <c r="BA374" s="146"/>
      <c r="BB374" s="74">
        <v>369</v>
      </c>
      <c r="BC374" s="177">
        <f>ABS(Cálculos!L375-Cálculos!L374)</f>
        <v>1.1396117621424993</v>
      </c>
      <c r="BD374" s="177">
        <f>ABS(Cálculos!AF375-Cálculos!AF374)</f>
        <v>0.21386029233470305</v>
      </c>
      <c r="BE374" s="177">
        <f>ABS(Cálculos!AZ375-Cálculos!AZ374)</f>
        <v>0.57849512695848904</v>
      </c>
      <c r="BF374" s="145"/>
    </row>
    <row r="375" spans="25:58">
      <c r="Y375" s="146"/>
      <c r="Z375" s="74">
        <f>(Cálculos!C376-0.44)/(MAX(Cálculos!C:C)+0.12)*100</f>
        <v>50.616337040486492</v>
      </c>
      <c r="AA375" s="147"/>
      <c r="AB375" s="169">
        <f>Cálculos!L306</f>
        <v>0.80037548508797673</v>
      </c>
      <c r="AC375" s="147"/>
      <c r="AD375" s="169">
        <f>Cálculos!AF146</f>
        <v>0.8366930774221949</v>
      </c>
      <c r="AE375" s="147"/>
      <c r="AF375" s="169">
        <f>Cálculos!AZ708</f>
        <v>0.85375152002552324</v>
      </c>
      <c r="AG375" s="147"/>
      <c r="AH375" s="169">
        <f>Cálculos!N316</f>
        <v>0</v>
      </c>
      <c r="AI375" s="147"/>
      <c r="AJ375" s="169">
        <f>Cálculos!AH360</f>
        <v>0</v>
      </c>
      <c r="AK375" s="147"/>
      <c r="AL375" s="169">
        <f>Cálculos!BB346</f>
        <v>0</v>
      </c>
      <c r="AM375" s="145"/>
      <c r="BA375" s="146"/>
      <c r="BB375" s="74">
        <v>370</v>
      </c>
      <c r="BC375" s="177">
        <f>ABS(Cálculos!L376-Cálculos!L375)</f>
        <v>0.29650821900182533</v>
      </c>
      <c r="BD375" s="177">
        <f>ABS(Cálculos!AF376-Cálculos!AF375)</f>
        <v>4.7731298646097819E-2</v>
      </c>
      <c r="BE375" s="177">
        <f>ABS(Cálculos!AZ376-Cálculos!AZ375)</f>
        <v>4.7655623430069127E-2</v>
      </c>
      <c r="BF375" s="145"/>
    </row>
    <row r="376" spans="25:58">
      <c r="Y376" s="146"/>
      <c r="Z376" s="74">
        <f>(Cálculos!C377-0.44)/(MAX(Cálculos!C:C)+0.12)*100</f>
        <v>50.75330082726127</v>
      </c>
      <c r="AA376" s="147"/>
      <c r="AB376" s="169">
        <f>Cálculos!L665</f>
        <v>0.79949782389666268</v>
      </c>
      <c r="AC376" s="147"/>
      <c r="AD376" s="169">
        <f>Cálculos!AF708</f>
        <v>0.83384444394486934</v>
      </c>
      <c r="AE376" s="147"/>
      <c r="AF376" s="169">
        <f>Cálculos!AZ145</f>
        <v>0.85191935295410559</v>
      </c>
      <c r="AG376" s="147"/>
      <c r="AH376" s="169">
        <f>Cálculos!N317</f>
        <v>0</v>
      </c>
      <c r="AI376" s="147"/>
      <c r="AJ376" s="169">
        <f>Cálculos!AH361</f>
        <v>0</v>
      </c>
      <c r="AK376" s="147"/>
      <c r="AL376" s="169">
        <f>Cálculos!BB347</f>
        <v>0</v>
      </c>
      <c r="AM376" s="145"/>
      <c r="BA376" s="146"/>
      <c r="BB376" s="74">
        <v>371</v>
      </c>
      <c r="BC376" s="177">
        <f>ABS(Cálculos!L377-Cálculos!L376)</f>
        <v>1.3076322682285699</v>
      </c>
      <c r="BD376" s="177">
        <f>ABS(Cálculos!AF377-Cálculos!AF376)</f>
        <v>0.65058889136899767</v>
      </c>
      <c r="BE376" s="177">
        <f>ABS(Cálculos!AZ377-Cálculos!AZ376)</f>
        <v>0.93472980109114112</v>
      </c>
      <c r="BF376" s="145"/>
    </row>
    <row r="377" spans="25:58">
      <c r="Y377" s="146"/>
      <c r="Z377" s="74">
        <f>(Cálculos!C378-0.44)/(MAX(Cálculos!C:C)+0.12)*100</f>
        <v>50.890264614036049</v>
      </c>
      <c r="AA377" s="147"/>
      <c r="AB377" s="169">
        <f>Cálculos!L522</f>
        <v>0.79840835989356118</v>
      </c>
      <c r="AC377" s="147"/>
      <c r="AD377" s="169">
        <f>Cálculos!AF364</f>
        <v>0.83321279816272786</v>
      </c>
      <c r="AE377" s="147"/>
      <c r="AF377" s="169">
        <f>Cálculos!AZ364</f>
        <v>0.85166513687734335</v>
      </c>
      <c r="AG377" s="147"/>
      <c r="AH377" s="169">
        <f>Cálculos!N318</f>
        <v>0</v>
      </c>
      <c r="AI377" s="147"/>
      <c r="AJ377" s="169">
        <f>Cálculos!AH362</f>
        <v>0</v>
      </c>
      <c r="AK377" s="147"/>
      <c r="AL377" s="169">
        <f>Cálculos!BB348</f>
        <v>0</v>
      </c>
      <c r="AM377" s="145"/>
      <c r="BA377" s="146"/>
      <c r="BB377" s="74">
        <v>372</v>
      </c>
      <c r="BC377" s="177">
        <f>ABS(Cálculos!L378-Cálculos!L377)</f>
        <v>1.498694143172973</v>
      </c>
      <c r="BD377" s="177">
        <f>ABS(Cálculos!AF378-Cálculos!AF377)</f>
        <v>0.58625786977744854</v>
      </c>
      <c r="BE377" s="177">
        <f>ABS(Cálculos!AZ378-Cálculos!AZ377)</f>
        <v>0.87142756915709363</v>
      </c>
      <c r="BF377" s="145"/>
    </row>
    <row r="378" spans="25:58">
      <c r="Y378" s="146"/>
      <c r="Z378" s="74">
        <f>(Cálculos!C379-0.44)/(MAX(Cálculos!C:C)+0.12)*100</f>
        <v>51.02722840081082</v>
      </c>
      <c r="AA378" s="147"/>
      <c r="AB378" s="169">
        <f>Cálculos!L145</f>
        <v>0.79775819093770628</v>
      </c>
      <c r="AC378" s="147"/>
      <c r="AD378" s="169">
        <f>Cálculos!AF660</f>
        <v>0.83179659603717504</v>
      </c>
      <c r="AE378" s="147"/>
      <c r="AF378" s="169">
        <f>Cálculos!AZ666</f>
        <v>0.84868388859599064</v>
      </c>
      <c r="AG378" s="147"/>
      <c r="AH378" s="169">
        <f>Cálculos!N319</f>
        <v>0</v>
      </c>
      <c r="AI378" s="147"/>
      <c r="AJ378" s="169">
        <f>Cálculos!AH363</f>
        <v>0</v>
      </c>
      <c r="AK378" s="147"/>
      <c r="AL378" s="169">
        <f>Cálculos!BB349</f>
        <v>0</v>
      </c>
      <c r="AM378" s="145"/>
      <c r="BA378" s="146"/>
      <c r="BB378" s="74">
        <v>373</v>
      </c>
      <c r="BC378" s="177">
        <f>ABS(Cálculos!L379-Cálculos!L378)</f>
        <v>3.8095851209764442E-2</v>
      </c>
      <c r="BD378" s="177">
        <f>ABS(Cálculos!AF379-Cálculos!AF378)</f>
        <v>3.8735868366427617E-2</v>
      </c>
      <c r="BE378" s="177">
        <f>ABS(Cálculos!AZ379-Cálculos!AZ378)</f>
        <v>3.8083769009006341E-2</v>
      </c>
      <c r="BF378" s="145"/>
    </row>
    <row r="379" spans="25:58">
      <c r="Y379" s="146"/>
      <c r="Z379" s="74">
        <f>(Cálculos!C380-0.44)/(MAX(Cálculos!C:C)+0.12)*100</f>
        <v>51.164192187585599</v>
      </c>
      <c r="AA379" s="147"/>
      <c r="AB379" s="169">
        <f>Cálculos!L334</f>
        <v>0.79775359000522794</v>
      </c>
      <c r="AC379" s="147"/>
      <c r="AD379" s="169">
        <f>Cálculos!AF147</f>
        <v>0.83091361617210069</v>
      </c>
      <c r="AE379" s="147"/>
      <c r="AF379" s="169">
        <f>Cálculos!AZ299</f>
        <v>0.84652963917643442</v>
      </c>
      <c r="AG379" s="147"/>
      <c r="AH379" s="169">
        <f>Cálculos!N320</f>
        <v>0</v>
      </c>
      <c r="AI379" s="147"/>
      <c r="AJ379" s="169">
        <f>Cálculos!AH364</f>
        <v>0</v>
      </c>
      <c r="AK379" s="147"/>
      <c r="AL379" s="169">
        <f>Cálculos!BB350</f>
        <v>0</v>
      </c>
      <c r="AM379" s="145"/>
      <c r="BA379" s="146"/>
      <c r="BB379" s="74">
        <v>374</v>
      </c>
      <c r="BC379" s="177">
        <f>ABS(Cálculos!L380-Cálculos!L379)</f>
        <v>3.7547573796758993E-2</v>
      </c>
      <c r="BD379" s="177">
        <f>ABS(Cálculos!AF380-Cálculos!AF379)</f>
        <v>3.8180663223815525E-2</v>
      </c>
      <c r="BE379" s="177">
        <f>ABS(Cálculos!AZ380-Cálculos!AZ379)</f>
        <v>3.7539303074381358E-2</v>
      </c>
      <c r="BF379" s="145"/>
    </row>
    <row r="380" spans="25:58">
      <c r="Y380" s="146"/>
      <c r="Z380" s="74">
        <f>(Cálculos!C381-0.44)/(MAX(Cálculos!C:C)+0.12)*100</f>
        <v>51.301155974360377</v>
      </c>
      <c r="AA380" s="147"/>
      <c r="AB380" s="169">
        <f>Cálculos!L729</f>
        <v>0.7953660605490489</v>
      </c>
      <c r="AC380" s="147"/>
      <c r="AD380" s="169">
        <f>Cálculos!AF306</f>
        <v>0.83071906574809273</v>
      </c>
      <c r="AE380" s="147"/>
      <c r="AF380" s="169">
        <f>Cálculos!AZ665</f>
        <v>0.84540518261239639</v>
      </c>
      <c r="AG380" s="147"/>
      <c r="AH380" s="169">
        <f>Cálculos!N321</f>
        <v>0</v>
      </c>
      <c r="AI380" s="147"/>
      <c r="AJ380" s="169">
        <f>Cálculos!AH366</f>
        <v>0</v>
      </c>
      <c r="AK380" s="147"/>
      <c r="AL380" s="169">
        <f>Cálculos!BB351</f>
        <v>0</v>
      </c>
      <c r="AM380" s="145"/>
      <c r="BA380" s="146"/>
      <c r="BB380" s="74">
        <v>375</v>
      </c>
      <c r="BC380" s="177">
        <f>ABS(Cálculos!L381-Cálculos!L380)</f>
        <v>3.5699987133394284E-2</v>
      </c>
      <c r="BD380" s="177">
        <f>ABS(Cálculos!AF381-Cálculos!AF380)</f>
        <v>3.6327110009920505E-2</v>
      </c>
      <c r="BE380" s="177">
        <f>ABS(Cálculos!AZ381-Cálculos!AZ380)</f>
        <v>3.5694306521848018E-2</v>
      </c>
      <c r="BF380" s="145"/>
    </row>
    <row r="381" spans="25:58">
      <c r="Y381" s="146"/>
      <c r="Z381" s="74">
        <f>(Cálculos!C382-0.44)/(MAX(Cálculos!C:C)+0.12)*100</f>
        <v>51.438119761135162</v>
      </c>
      <c r="AA381" s="147"/>
      <c r="AB381" s="169">
        <f>Cálculos!L534</f>
        <v>0.79480743354822792</v>
      </c>
      <c r="AC381" s="147"/>
      <c r="AD381" s="169">
        <f>Cálculos!AF535</f>
        <v>0.82901056223996106</v>
      </c>
      <c r="AE381" s="147"/>
      <c r="AF381" s="169">
        <f>Cálculos!AZ146</f>
        <v>0.84529152090732229</v>
      </c>
      <c r="AG381" s="147"/>
      <c r="AH381" s="169">
        <f>Cálculos!N322</f>
        <v>0</v>
      </c>
      <c r="AI381" s="147"/>
      <c r="AJ381" s="169">
        <f>Cálculos!AH367</f>
        <v>0</v>
      </c>
      <c r="AK381" s="147"/>
      <c r="AL381" s="169">
        <f>Cálculos!BB352</f>
        <v>0</v>
      </c>
      <c r="AM381" s="145"/>
      <c r="BA381" s="146"/>
      <c r="BB381" s="74">
        <v>376</v>
      </c>
      <c r="BC381" s="177">
        <f>ABS(Cálculos!L382-Cálculos!L381)</f>
        <v>3.7387285007075555E-3</v>
      </c>
      <c r="BD381" s="177">
        <f>ABS(Cálculos!AF382-Cálculos!AF381)</f>
        <v>3.1231135179241587E-3</v>
      </c>
      <c r="BE381" s="177">
        <f>ABS(Cálculos!AZ382-Cálculos!AZ381)</f>
        <v>3.7344824008651578E-3</v>
      </c>
      <c r="BF381" s="145"/>
    </row>
    <row r="382" spans="25:58">
      <c r="Y382" s="146"/>
      <c r="Z382" s="74">
        <f>(Cálculos!C383-0.44)/(MAX(Cálculos!C:C)+0.12)*100</f>
        <v>51.575083547909927</v>
      </c>
      <c r="AA382" s="147"/>
      <c r="AB382" s="169">
        <f>Cálculos!L523</f>
        <v>0.79289335050438847</v>
      </c>
      <c r="AC382" s="147"/>
      <c r="AD382" s="169">
        <f>Cálculos!AF164</f>
        <v>0.82714410765215851</v>
      </c>
      <c r="AE382" s="147"/>
      <c r="AF382" s="169">
        <f>Cálculos!AZ535</f>
        <v>0.84464309851961217</v>
      </c>
      <c r="AG382" s="147"/>
      <c r="AH382" s="169">
        <f>Cálculos!N323</f>
        <v>0</v>
      </c>
      <c r="AI382" s="147"/>
      <c r="AJ382" s="169">
        <f>Cálculos!AH368</f>
        <v>0</v>
      </c>
      <c r="AK382" s="147"/>
      <c r="AL382" s="169">
        <f>Cálculos!BB353</f>
        <v>0</v>
      </c>
      <c r="AM382" s="145"/>
      <c r="BA382" s="146"/>
      <c r="BB382" s="74">
        <v>377</v>
      </c>
      <c r="BC382" s="177">
        <f>ABS(Cálculos!L383-Cálculos!L382)</f>
        <v>1.7580366080134928</v>
      </c>
      <c r="BD382" s="177">
        <f>ABS(Cálculos!AF383-Cálculos!AF382)</f>
        <v>0.85671603096691218</v>
      </c>
      <c r="BE382" s="177">
        <f>ABS(Cálculos!AZ383-Cálculos!AZ382)</f>
        <v>1.1082944862427602</v>
      </c>
      <c r="BF382" s="145"/>
    </row>
    <row r="383" spans="25:58">
      <c r="Y383" s="146"/>
      <c r="Z383" s="74">
        <f>(Cálculos!C384-0.44)/(MAX(Cálculos!C:C)+0.12)*100</f>
        <v>51.712047334684705</v>
      </c>
      <c r="AA383" s="147"/>
      <c r="AB383" s="169">
        <f>Cálculos!L146</f>
        <v>0.79219071807702501</v>
      </c>
      <c r="AC383" s="147"/>
      <c r="AD383" s="169">
        <f>Cálculos!AF298</f>
        <v>0.82551949108187506</v>
      </c>
      <c r="AE383" s="147"/>
      <c r="AF383" s="169">
        <f>Cálculos!AZ306</f>
        <v>0.84037435046499731</v>
      </c>
      <c r="AG383" s="147"/>
      <c r="AH383" s="169">
        <f>Cálculos!N324</f>
        <v>0</v>
      </c>
      <c r="AI383" s="147"/>
      <c r="AJ383" s="169">
        <f>Cálculos!AH369</f>
        <v>0</v>
      </c>
      <c r="AK383" s="147"/>
      <c r="AL383" s="169">
        <f>Cálculos!BB354</f>
        <v>0</v>
      </c>
      <c r="AM383" s="145"/>
      <c r="BA383" s="146"/>
      <c r="BB383" s="74">
        <v>378</v>
      </c>
      <c r="BC383" s="177">
        <f>ABS(Cálculos!L384-Cálculos!L383)</f>
        <v>1.6389311281692232</v>
      </c>
      <c r="BD383" s="177">
        <f>ABS(Cálculos!AF384-Cálculos!AF383)</f>
        <v>0.73179296065238209</v>
      </c>
      <c r="BE383" s="177">
        <f>ABS(Cálculos!AZ384-Cálculos!AZ383)</f>
        <v>0.9859698830594561</v>
      </c>
      <c r="BF383" s="145"/>
    </row>
    <row r="384" spans="25:58">
      <c r="Y384" s="146"/>
      <c r="Z384" s="74">
        <f>(Cálculos!C385-0.44)/(MAX(Cálculos!C:C)+0.12)*100</f>
        <v>51.84901112145949</v>
      </c>
      <c r="AA384" s="147"/>
      <c r="AB384" s="169">
        <f>Cálculos!L302</f>
        <v>0.79184334290826786</v>
      </c>
      <c r="AC384" s="147"/>
      <c r="AD384" s="169">
        <f>Cálculos!AF148</f>
        <v>0.82517407657696296</v>
      </c>
      <c r="AE384" s="147"/>
      <c r="AF384" s="169">
        <f>Cálculos!AZ147</f>
        <v>0.83933680499255414</v>
      </c>
      <c r="AG384" s="147"/>
      <c r="AH384" s="169">
        <f>Cálculos!N327</f>
        <v>0</v>
      </c>
      <c r="AI384" s="147"/>
      <c r="AJ384" s="169">
        <f>Cálculos!AH370</f>
        <v>0</v>
      </c>
      <c r="AK384" s="147"/>
      <c r="AL384" s="169">
        <f>Cálculos!BB355</f>
        <v>0</v>
      </c>
      <c r="AM384" s="145"/>
      <c r="BA384" s="146"/>
      <c r="BB384" s="74">
        <v>379</v>
      </c>
      <c r="BC384" s="177">
        <f>ABS(Cálculos!L385-Cálculos!L384)</f>
        <v>3.2438273628928593E-2</v>
      </c>
      <c r="BD384" s="177">
        <f>ABS(Cálculos!AF385-Cálculos!AF384)</f>
        <v>3.3098541292434724E-2</v>
      </c>
      <c r="BE384" s="177">
        <f>ABS(Cálculos!AZ385-Cálculos!AZ384)</f>
        <v>3.2451872447600838E-2</v>
      </c>
      <c r="BF384" s="145"/>
    </row>
    <row r="385" spans="25:58">
      <c r="Y385" s="146"/>
      <c r="Z385" s="74">
        <f>(Cálculos!C386-0.44)/(MAX(Cálculos!C:C)+0.12)*100</f>
        <v>51.985974908234269</v>
      </c>
      <c r="AA385" s="147"/>
      <c r="AB385" s="169">
        <f>Cálculos!L708</f>
        <v>0.78833002200860192</v>
      </c>
      <c r="AC385" s="147"/>
      <c r="AD385" s="169">
        <f>Cálculos!AF302</f>
        <v>0.82441789136460719</v>
      </c>
      <c r="AE385" s="147"/>
      <c r="AF385" s="169">
        <f>Cálculos!AZ164</f>
        <v>0.83663538534239912</v>
      </c>
      <c r="AG385" s="147"/>
      <c r="AH385" s="169">
        <f>Cálculos!N328</f>
        <v>0</v>
      </c>
      <c r="AI385" s="147"/>
      <c r="AJ385" s="169">
        <f>Cálculos!AH371</f>
        <v>0</v>
      </c>
      <c r="AK385" s="147"/>
      <c r="AL385" s="169">
        <f>Cálculos!BB356</f>
        <v>0</v>
      </c>
      <c r="AM385" s="145"/>
      <c r="BA385" s="146"/>
      <c r="BB385" s="74">
        <v>380</v>
      </c>
      <c r="BC385" s="177">
        <f>ABS(Cálculos!L386-Cálculos!L385)</f>
        <v>3.0613955465306431E-2</v>
      </c>
      <c r="BD385" s="177">
        <f>ABS(Cálculos!AF386-Cálculos!AF385)</f>
        <v>3.1267451237441346E-2</v>
      </c>
      <c r="BE385" s="177">
        <f>ABS(Cálculos!AZ386-Cálculos!AZ385)</f>
        <v>3.0630805951710638E-2</v>
      </c>
      <c r="BF385" s="145"/>
    </row>
    <row r="386" spans="25:58">
      <c r="Y386" s="146"/>
      <c r="Z386" s="74">
        <f>(Cálculos!C387-0.44)/(MAX(Cálculos!C:C)+0.12)*100</f>
        <v>52.122938695009033</v>
      </c>
      <c r="AA386" s="147"/>
      <c r="AB386" s="169">
        <f>Cálculos!L307</f>
        <v>0.78733715157351059</v>
      </c>
      <c r="AC386" s="147"/>
      <c r="AD386" s="169">
        <f>Cálculos!AF149</f>
        <v>0.81947418287776796</v>
      </c>
      <c r="AE386" s="147"/>
      <c r="AF386" s="169">
        <f>Cálculos!AZ148</f>
        <v>0.8335390821822044</v>
      </c>
      <c r="AG386" s="147"/>
      <c r="AH386" s="169">
        <f>Cálculos!N329</f>
        <v>0</v>
      </c>
      <c r="AI386" s="147"/>
      <c r="AJ386" s="169">
        <f>Cálculos!AH373</f>
        <v>0</v>
      </c>
      <c r="AK386" s="147"/>
      <c r="AL386" s="169">
        <f>Cálculos!BB357</f>
        <v>0</v>
      </c>
      <c r="AM386" s="145"/>
      <c r="BA386" s="146"/>
      <c r="BB386" s="74">
        <v>381</v>
      </c>
      <c r="BC386" s="177">
        <f>ABS(Cálculos!L387-Cálculos!L386)</f>
        <v>3.7238400252706416E-2</v>
      </c>
      <c r="BD386" s="177">
        <f>ABS(Cálculos!AF387-Cálculos!AF386)</f>
        <v>3.7887259628792247E-2</v>
      </c>
      <c r="BE386" s="177">
        <f>ABS(Cálculos!AZ387-Cálculos!AZ386)</f>
        <v>3.7255728274811384E-2</v>
      </c>
      <c r="BF386" s="145"/>
    </row>
    <row r="387" spans="25:58">
      <c r="Y387" s="146"/>
      <c r="Z387" s="74">
        <f>(Cálculos!C388-0.44)/(MAX(Cálculos!C:C)+0.12)*100</f>
        <v>52.259902481783818</v>
      </c>
      <c r="AA387" s="147"/>
      <c r="AB387" s="169">
        <f>Cálculos!L147</f>
        <v>0.78670805028350366</v>
      </c>
      <c r="AC387" s="147"/>
      <c r="AD387" s="169">
        <f>Cálculos!AF303</f>
        <v>0.81860218616580749</v>
      </c>
      <c r="AE387" s="147"/>
      <c r="AF387" s="169">
        <f>Cálculos!AZ302</f>
        <v>0.83166289563611862</v>
      </c>
      <c r="AG387" s="147"/>
      <c r="AH387" s="169">
        <f>Cálculos!N332</f>
        <v>0</v>
      </c>
      <c r="AI387" s="147"/>
      <c r="AJ387" s="169">
        <f>Cálculos!AH375</f>
        <v>0</v>
      </c>
      <c r="AK387" s="147"/>
      <c r="AL387" s="169">
        <f>Cálculos!BB358</f>
        <v>0</v>
      </c>
      <c r="AM387" s="145"/>
      <c r="BA387" s="146"/>
      <c r="BB387" s="74">
        <v>382</v>
      </c>
      <c r="BC387" s="177">
        <f>ABS(Cálculos!L388-Cálculos!L387)</f>
        <v>0.25946126165117489</v>
      </c>
      <c r="BD387" s="177">
        <f>ABS(Cálculos!AF388-Cálculos!AF387)</f>
        <v>8.3951982799336022E-2</v>
      </c>
      <c r="BE387" s="177">
        <f>ABS(Cálculos!AZ388-Cálculos!AZ387)</f>
        <v>8.4568910676179998E-2</v>
      </c>
      <c r="BF387" s="145"/>
    </row>
    <row r="388" spans="25:58">
      <c r="Y388" s="146"/>
      <c r="Z388" s="74">
        <f>(Cálculos!C389-0.44)/(MAX(Cálculos!C:C)+0.12)*100</f>
        <v>52.396866268558597</v>
      </c>
      <c r="AA388" s="147"/>
      <c r="AB388" s="169">
        <f>Cálculos!L303</f>
        <v>0.78663639732920676</v>
      </c>
      <c r="AC388" s="147"/>
      <c r="AD388" s="169">
        <f>Cálculos!AF307</f>
        <v>0.81707266633088915</v>
      </c>
      <c r="AE388" s="147"/>
      <c r="AF388" s="169">
        <f>Cálculos!AZ343</f>
        <v>0.83147573275635756</v>
      </c>
      <c r="AG388" s="147"/>
      <c r="AH388" s="169">
        <f>Cálculos!N333</f>
        <v>0</v>
      </c>
      <c r="AI388" s="147"/>
      <c r="AJ388" s="169">
        <f>Cálculos!AH376</f>
        <v>0</v>
      </c>
      <c r="AK388" s="147"/>
      <c r="AL388" s="169">
        <f>Cálculos!BB360</f>
        <v>0</v>
      </c>
      <c r="AM388" s="145"/>
      <c r="BA388" s="146"/>
      <c r="BB388" s="74">
        <v>383</v>
      </c>
      <c r="BC388" s="177">
        <f>ABS(Cálculos!L389-Cálculos!L388)</f>
        <v>0.17978514558034031</v>
      </c>
      <c r="BD388" s="177">
        <f>ABS(Cálculos!AF389-Cálculos!AF388)</f>
        <v>3.1320754953347851E-3</v>
      </c>
      <c r="BE388" s="177">
        <f>ABS(Cálculos!AZ389-Cálculos!AZ388)</f>
        <v>2.5484548087024717E-3</v>
      </c>
      <c r="BF388" s="145"/>
    </row>
    <row r="389" spans="25:58">
      <c r="Y389" s="146"/>
      <c r="Z389" s="74">
        <f>(Cálculos!C390-0.44)/(MAX(Cálculos!C:C)+0.12)*100</f>
        <v>52.533830055333375</v>
      </c>
      <c r="AA389" s="147"/>
      <c r="AB389" s="169">
        <f>Cálculos!L164</f>
        <v>0.78279673808280104</v>
      </c>
      <c r="AC389" s="147"/>
      <c r="AD389" s="169">
        <f>Cálculos!AF674</f>
        <v>0.81386891468840505</v>
      </c>
      <c r="AE389" s="147"/>
      <c r="AF389" s="169">
        <f>Cálculos!AZ298</f>
        <v>0.83015652421049846</v>
      </c>
      <c r="AG389" s="147"/>
      <c r="AH389" s="169">
        <f>Cálculos!N334</f>
        <v>0</v>
      </c>
      <c r="AI389" s="147"/>
      <c r="AJ389" s="169">
        <f>Cálculos!AH378</f>
        <v>0</v>
      </c>
      <c r="AK389" s="147"/>
      <c r="AL389" s="169">
        <f>Cálculos!BB361</f>
        <v>0</v>
      </c>
      <c r="AM389" s="145"/>
      <c r="BA389" s="146"/>
      <c r="BB389" s="74">
        <v>384</v>
      </c>
      <c r="BC389" s="177">
        <f>ABS(Cálculos!L390-Cálculos!L389)</f>
        <v>0.15869169954296392</v>
      </c>
      <c r="BD389" s="177">
        <f>ABS(Cálculos!AF390-Cálculos!AF389)</f>
        <v>4.875859052332121E-2</v>
      </c>
      <c r="BE389" s="177">
        <f>ABS(Cálculos!AZ390-Cálculos!AZ389)</f>
        <v>4.6977263343995324E-2</v>
      </c>
      <c r="BF389" s="145"/>
    </row>
    <row r="390" spans="25:58">
      <c r="Y390" s="146"/>
      <c r="Z390" s="74">
        <f>(Cálculos!C391-0.44)/(MAX(Cálculos!C:C)+0.12)*100</f>
        <v>52.670793842108147</v>
      </c>
      <c r="AA390" s="147"/>
      <c r="AB390" s="169">
        <f>Cálculos!L148</f>
        <v>0.78127188550457927</v>
      </c>
      <c r="AC390" s="147"/>
      <c r="AD390" s="169">
        <f>Cálculos!AF150</f>
        <v>0.81381366122030852</v>
      </c>
      <c r="AE390" s="147"/>
      <c r="AF390" s="169">
        <f>Cálculos!AZ149</f>
        <v>0.82778140716862203</v>
      </c>
      <c r="AG390" s="147"/>
      <c r="AH390" s="169">
        <f>Cálculos!N337</f>
        <v>0</v>
      </c>
      <c r="AI390" s="147"/>
      <c r="AJ390" s="169">
        <f>Cálculos!AH379</f>
        <v>0</v>
      </c>
      <c r="AK390" s="147"/>
      <c r="AL390" s="169">
        <f>Cálculos!BB363</f>
        <v>0</v>
      </c>
      <c r="AM390" s="145"/>
      <c r="BA390" s="146"/>
      <c r="BB390" s="74">
        <v>385</v>
      </c>
      <c r="BC390" s="177">
        <f>ABS(Cálculos!L391-Cálculos!L390)</f>
        <v>9.4620988899984049E-2</v>
      </c>
      <c r="BD390" s="177">
        <f>ABS(Cálculos!AF391-Cálculos!AF390)</f>
        <v>1.3334476971212261E-2</v>
      </c>
      <c r="BE390" s="177">
        <f>ABS(Cálculos!AZ391-Cálculos!AZ390)</f>
        <v>1.3634650261006076E-2</v>
      </c>
      <c r="BF390" s="145"/>
    </row>
    <row r="391" spans="25:58">
      <c r="Y391" s="146"/>
      <c r="Z391" s="74">
        <f>(Cálculos!C392-0.44)/(MAX(Cálculos!C:C)+0.12)*100</f>
        <v>52.807757628882925</v>
      </c>
      <c r="AA391" s="147"/>
      <c r="AB391" s="169">
        <f>Cálculos!L674</f>
        <v>0.78108410833142661</v>
      </c>
      <c r="AC391" s="147"/>
      <c r="AD391" s="169">
        <f>Cálculos!AF343</f>
        <v>0.81276321688528452</v>
      </c>
      <c r="AE391" s="147"/>
      <c r="AF391" s="169">
        <f>Cálculos!AZ307</f>
        <v>0.82735475618251697</v>
      </c>
      <c r="AG391" s="147"/>
      <c r="AH391" s="169">
        <f>Cálculos!N338</f>
        <v>0</v>
      </c>
      <c r="AI391" s="147"/>
      <c r="AJ391" s="169">
        <f>Cálculos!AH380</f>
        <v>0</v>
      </c>
      <c r="AK391" s="147"/>
      <c r="AL391" s="169">
        <f>Cálculos!BB364</f>
        <v>0</v>
      </c>
      <c r="AM391" s="145"/>
      <c r="BA391" s="146"/>
      <c r="BB391" s="74">
        <v>386</v>
      </c>
      <c r="BC391" s="177">
        <f>ABS(Cálculos!L392-Cálculos!L391)</f>
        <v>4.4987163073783698E-2</v>
      </c>
      <c r="BD391" s="177">
        <f>ABS(Cálculos!AF392-Cálculos!AF391)</f>
        <v>2.0535729803189628E-2</v>
      </c>
      <c r="BE391" s="177">
        <f>ABS(Cálculos!AZ392-Cálculos!AZ391)</f>
        <v>2.084034898485676E-2</v>
      </c>
      <c r="BF391" s="145"/>
    </row>
    <row r="392" spans="25:58">
      <c r="Y392" s="146"/>
      <c r="Z392" s="74">
        <f>(Cálculos!C393-0.44)/(MAX(Cálculos!C:C)+0.12)*100</f>
        <v>52.944721415657703</v>
      </c>
      <c r="AA392" s="147"/>
      <c r="AB392" s="169">
        <f>Cálculos!L364</f>
        <v>0.7800319043187397</v>
      </c>
      <c r="AC392" s="147"/>
      <c r="AD392" s="169">
        <f>Cálculos!AF301</f>
        <v>0.8122864249315791</v>
      </c>
      <c r="AE392" s="147"/>
      <c r="AF392" s="169">
        <f>Cálculos!AZ674</f>
        <v>0.82686920094649508</v>
      </c>
      <c r="AG392" s="147"/>
      <c r="AH392" s="169">
        <f>Cálculos!N339</f>
        <v>0</v>
      </c>
      <c r="AI392" s="147"/>
      <c r="AJ392" s="169">
        <f>Cálculos!AH381</f>
        <v>0</v>
      </c>
      <c r="AK392" s="147"/>
      <c r="AL392" s="169">
        <f>Cálculos!BB366</f>
        <v>0</v>
      </c>
      <c r="AM392" s="145"/>
      <c r="BA392" s="146"/>
      <c r="BB392" s="74">
        <v>387</v>
      </c>
      <c r="BC392" s="177">
        <f>ABS(Cálculos!L393-Cálculos!L392)</f>
        <v>6.2397051748935395E-2</v>
      </c>
      <c r="BD392" s="177">
        <f>ABS(Cálculos!AF393-Cálculos!AF392)</f>
        <v>3.7623561882622836E-2</v>
      </c>
      <c r="BE392" s="177">
        <f>ABS(Cálculos!AZ393-Cálculos!AZ392)</f>
        <v>3.6992004180480542E-2</v>
      </c>
      <c r="BF392" s="145"/>
    </row>
    <row r="393" spans="25:58">
      <c r="Y393" s="146"/>
      <c r="Z393" s="74">
        <f>(Cálculos!C394-0.44)/(MAX(Cálculos!C:C)+0.12)*100</f>
        <v>53.081685202432475</v>
      </c>
      <c r="AA393" s="147"/>
      <c r="AB393" s="169">
        <f>Cálculos!L301</f>
        <v>0.77907631739734273</v>
      </c>
      <c r="AC393" s="147"/>
      <c r="AD393" s="169">
        <f>Cálculos!AF166</f>
        <v>0.81225147680859788</v>
      </c>
      <c r="AE393" s="147"/>
      <c r="AF393" s="169">
        <f>Cálculos!AZ303</f>
        <v>0.8264447183740562</v>
      </c>
      <c r="AG393" s="147"/>
      <c r="AH393" s="169">
        <f>Cálculos!N340</f>
        <v>0</v>
      </c>
      <c r="AI393" s="147"/>
      <c r="AJ393" s="169">
        <f>Cálculos!AH382</f>
        <v>0</v>
      </c>
      <c r="AK393" s="147"/>
      <c r="AL393" s="169">
        <f>Cálculos!BB367</f>
        <v>0</v>
      </c>
      <c r="AM393" s="145"/>
      <c r="BA393" s="146"/>
      <c r="BB393" s="74">
        <v>388</v>
      </c>
      <c r="BC393" s="177">
        <f>ABS(Cálculos!L394-Cálculos!L393)</f>
        <v>2.2145671549957013</v>
      </c>
      <c r="BD393" s="177">
        <f>ABS(Cálculos!AF394-Cálculos!AF393)</f>
        <v>1.328464806943922</v>
      </c>
      <c r="BE393" s="177">
        <f>ABS(Cálculos!AZ394-Cálculos!AZ393)</f>
        <v>1.4766646354278086</v>
      </c>
      <c r="BF393" s="145"/>
    </row>
    <row r="394" spans="25:58">
      <c r="Y394" s="146"/>
      <c r="Z394" s="74">
        <f>(Cálculos!C395-0.44)/(MAX(Cálculos!C:C)+0.12)*100</f>
        <v>53.218648989207253</v>
      </c>
      <c r="AA394" s="147"/>
      <c r="AB394" s="169">
        <f>Cálculos!L673</f>
        <v>0.77784380289551469</v>
      </c>
      <c r="AC394" s="147"/>
      <c r="AD394" s="169">
        <f>Cálculos!AF167</f>
        <v>0.81164010920166363</v>
      </c>
      <c r="AE394" s="147"/>
      <c r="AF394" s="169">
        <f>Cálculos!AZ536</f>
        <v>0.82598526880744183</v>
      </c>
      <c r="AG394" s="147"/>
      <c r="AH394" s="169">
        <f>Cálculos!N341</f>
        <v>0</v>
      </c>
      <c r="AI394" s="147"/>
      <c r="AJ394" s="169">
        <f>Cálculos!AH384</f>
        <v>0</v>
      </c>
      <c r="AK394" s="147"/>
      <c r="AL394" s="169">
        <f>Cálculos!BB368</f>
        <v>0</v>
      </c>
      <c r="AM394" s="145"/>
      <c r="BA394" s="146"/>
      <c r="BB394" s="74">
        <v>389</v>
      </c>
      <c r="BC394" s="177">
        <f>ABS(Cálculos!L395-Cálculos!L394)</f>
        <v>2.1014818866981635</v>
      </c>
      <c r="BD394" s="177">
        <f>ABS(Cálculos!AF395-Cálculos!AF394)</f>
        <v>1.2102470696169609</v>
      </c>
      <c r="BE394" s="177">
        <f>ABS(Cálculos!AZ395-Cálculos!AZ394)</f>
        <v>1.3589680862685922</v>
      </c>
      <c r="BF394" s="145"/>
    </row>
    <row r="395" spans="25:58">
      <c r="Y395" s="146"/>
      <c r="Z395" s="74">
        <f>(Cálculos!C396-0.44)/(MAX(Cálculos!C:C)+0.12)*100</f>
        <v>53.355612775982031</v>
      </c>
      <c r="AA395" s="147"/>
      <c r="AB395" s="169">
        <f>Cálculos!L535</f>
        <v>0.77649718504824861</v>
      </c>
      <c r="AC395" s="147"/>
      <c r="AD395" s="169">
        <f>Cálculos!AF673</f>
        <v>0.81124212725138689</v>
      </c>
      <c r="AE395" s="147"/>
      <c r="AF395" s="169">
        <f>Cálculos!AZ673</f>
        <v>0.8236634701032397</v>
      </c>
      <c r="AG395" s="147"/>
      <c r="AH395" s="169">
        <f>Cálculos!N342</f>
        <v>0</v>
      </c>
      <c r="AI395" s="147"/>
      <c r="AJ395" s="169">
        <f>Cálculos!AH385</f>
        <v>0</v>
      </c>
      <c r="AK395" s="147"/>
      <c r="AL395" s="169">
        <f>Cálculos!BB369</f>
        <v>0</v>
      </c>
      <c r="AM395" s="145"/>
      <c r="BA395" s="146"/>
      <c r="BB395" s="74">
        <v>390</v>
      </c>
      <c r="BC395" s="177">
        <f>ABS(Cálculos!L396-Cálculos!L395)</f>
        <v>3.8961362620598239E-2</v>
      </c>
      <c r="BD395" s="177">
        <f>ABS(Cálculos!AF396-Cálculos!AF395)</f>
        <v>3.9638304111323297E-2</v>
      </c>
      <c r="BE395" s="177">
        <f>ABS(Cálculos!AZ396-Cálculos!AZ395)</f>
        <v>3.9009604812104914E-2</v>
      </c>
      <c r="BF395" s="145"/>
    </row>
    <row r="396" spans="25:58">
      <c r="Y396" s="146"/>
      <c r="Z396" s="74">
        <f>(Cálculos!C397-0.44)/(MAX(Cálculos!C:C)+0.12)*100</f>
        <v>53.49257656275681</v>
      </c>
      <c r="AA396" s="147"/>
      <c r="AB396" s="169">
        <f>Cálculos!L149</f>
        <v>0.77587487851914427</v>
      </c>
      <c r="AC396" s="147"/>
      <c r="AD396" s="169">
        <f>Cálculos!AF536</f>
        <v>0.81003127042397349</v>
      </c>
      <c r="AE396" s="147"/>
      <c r="AF396" s="169">
        <f>Cálculos!AZ166</f>
        <v>0.82249891489268878</v>
      </c>
      <c r="AG396" s="147"/>
      <c r="AH396" s="169">
        <f>Cálculos!N343</f>
        <v>0</v>
      </c>
      <c r="AI396" s="147"/>
      <c r="AJ396" s="169">
        <f>Cálculos!AH386</f>
        <v>0</v>
      </c>
      <c r="AK396" s="147"/>
      <c r="AL396" s="169">
        <f>Cálculos!BB370</f>
        <v>0</v>
      </c>
      <c r="AM396" s="145"/>
      <c r="BA396" s="146"/>
      <c r="BB396" s="74">
        <v>391</v>
      </c>
      <c r="BC396" s="177">
        <f>ABS(Cálculos!L397-Cálculos!L396)</f>
        <v>1.6597780235154236E-2</v>
      </c>
      <c r="BD396" s="177">
        <f>ABS(Cálculos!AF397-Cálculos!AF396)</f>
        <v>1.5927182907877091E-2</v>
      </c>
      <c r="BE396" s="177">
        <f>ABS(Cálculos!AZ397-Cálculos!AZ396)</f>
        <v>1.6547257237246704E-2</v>
      </c>
      <c r="BF396" s="145"/>
    </row>
    <row r="397" spans="25:58">
      <c r="Y397" s="146"/>
      <c r="Z397" s="74">
        <f>(Cálculos!C398-0.44)/(MAX(Cálculos!C:C)+0.12)*100</f>
        <v>53.629540349531581</v>
      </c>
      <c r="AA397" s="147"/>
      <c r="AB397" s="169">
        <f>Cálculos!L300</f>
        <v>0.77560216110938907</v>
      </c>
      <c r="AC397" s="147"/>
      <c r="AD397" s="169">
        <f>Cálculos!AF300</f>
        <v>0.80945234029050028</v>
      </c>
      <c r="AE397" s="147"/>
      <c r="AF397" s="169">
        <f>Cálculos!AZ167</f>
        <v>0.82223646100149284</v>
      </c>
      <c r="AG397" s="147"/>
      <c r="AH397" s="169">
        <f>Cálculos!N344</f>
        <v>0</v>
      </c>
      <c r="AI397" s="147"/>
      <c r="AJ397" s="169">
        <f>Cálculos!AH387</f>
        <v>0</v>
      </c>
      <c r="AK397" s="147"/>
      <c r="AL397" s="169">
        <f>Cálculos!BB371</f>
        <v>0</v>
      </c>
      <c r="AM397" s="145"/>
      <c r="BA397" s="146"/>
      <c r="BB397" s="74">
        <v>392</v>
      </c>
      <c r="BC397" s="177">
        <f>ABS(Cálculos!L398-Cálculos!L397)</f>
        <v>3.7602251729946357E-2</v>
      </c>
      <c r="BD397" s="177">
        <f>ABS(Cálculos!AF398-Cálculos!AF397)</f>
        <v>3.8269508666945784E-2</v>
      </c>
      <c r="BE397" s="177">
        <f>ABS(Cálculos!AZ398-Cálculos!AZ397)</f>
        <v>3.7651150136593259E-2</v>
      </c>
      <c r="BF397" s="145"/>
    </row>
    <row r="398" spans="25:58">
      <c r="Y398" s="146"/>
      <c r="Z398" s="74">
        <f>(Cálculos!C399-0.44)/(MAX(Cálculos!C:C)+0.12)*100</f>
        <v>53.766504136306359</v>
      </c>
      <c r="AA398" s="147"/>
      <c r="AB398" s="169">
        <f>Cálculos!L343</f>
        <v>0.77059318468684623</v>
      </c>
      <c r="AC398" s="147"/>
      <c r="AD398" s="169">
        <f>Cálculos!AF151</f>
        <v>0.80819223964202669</v>
      </c>
      <c r="AE398" s="147"/>
      <c r="AF398" s="169">
        <f>Cálculos!AZ150</f>
        <v>0.82206350332146794</v>
      </c>
      <c r="AG398" s="147"/>
      <c r="AH398" s="169">
        <f>Cálculos!N345</f>
        <v>0</v>
      </c>
      <c r="AI398" s="147"/>
      <c r="AJ398" s="169">
        <f>Cálculos!AH388</f>
        <v>0</v>
      </c>
      <c r="AK398" s="147"/>
      <c r="AL398" s="169">
        <f>Cálculos!BB373</f>
        <v>0</v>
      </c>
      <c r="AM398" s="145"/>
      <c r="BA398" s="146"/>
      <c r="BB398" s="74">
        <v>393</v>
      </c>
      <c r="BC398" s="177">
        <f>ABS(Cálculos!L399-Cálculos!L398)</f>
        <v>3.8295985084312978E-2</v>
      </c>
      <c r="BD398" s="177">
        <f>ABS(Cálculos!AF399-Cálculos!AF398)</f>
        <v>3.8954328761950263E-2</v>
      </c>
      <c r="BE398" s="177">
        <f>ABS(Cálculos!AZ399-Cálculos!AZ398)</f>
        <v>3.8350600640915999E-2</v>
      </c>
      <c r="BF398" s="145"/>
    </row>
    <row r="399" spans="25:58">
      <c r="Y399" s="146"/>
      <c r="Z399" s="74">
        <f>(Cálculos!C400-0.44)/(MAX(Cálculos!C:C)+0.12)*100</f>
        <v>53.903467923081138</v>
      </c>
      <c r="AA399" s="147"/>
      <c r="AB399" s="169">
        <f>Cálculos!L150</f>
        <v>0.77051545074579897</v>
      </c>
      <c r="AC399" s="147"/>
      <c r="AD399" s="169">
        <f>Cálculos!AF165</f>
        <v>0.80752585434271273</v>
      </c>
      <c r="AE399" s="147"/>
      <c r="AF399" s="169">
        <f>Cálculos!AZ709</f>
        <v>0.82157773215731789</v>
      </c>
      <c r="AG399" s="147"/>
      <c r="AH399" s="169">
        <f>Cálculos!N346</f>
        <v>0</v>
      </c>
      <c r="AI399" s="147"/>
      <c r="AJ399" s="169">
        <f>Cálculos!AH389</f>
        <v>0</v>
      </c>
      <c r="AK399" s="147"/>
      <c r="AL399" s="169">
        <f>Cálculos!BB375</f>
        <v>0</v>
      </c>
      <c r="AM399" s="145"/>
      <c r="BA399" s="146"/>
      <c r="BB399" s="74">
        <v>394</v>
      </c>
      <c r="BC399" s="177">
        <f>ABS(Cálculos!L400-Cálculos!L399)</f>
        <v>1.3357840446721614E-2</v>
      </c>
      <c r="BD399" s="177">
        <f>ABS(Cálculos!AF400-Cálculos!AF399)</f>
        <v>1.3996772224088128E-2</v>
      </c>
      <c r="BE399" s="177">
        <f>ABS(Cálculos!AZ400-Cálculos!AZ399)</f>
        <v>1.3432650554681791E-2</v>
      </c>
      <c r="BF399" s="145"/>
    </row>
    <row r="400" spans="25:58">
      <c r="Y400" s="146"/>
      <c r="Z400" s="74">
        <f>(Cálculos!C401-0.44)/(MAX(Cálculos!C:C)+0.12)*100</f>
        <v>54.040431709855916</v>
      </c>
      <c r="AA400" s="147"/>
      <c r="AB400" s="169">
        <f>Cálculos!L166</f>
        <v>0.76890331637745846</v>
      </c>
      <c r="AC400" s="147"/>
      <c r="AD400" s="169">
        <f>Cálculos!AF152</f>
        <v>0.80260964805894719</v>
      </c>
      <c r="AE400" s="147"/>
      <c r="AF400" s="169">
        <f>Cálculos!AZ301</f>
        <v>0.8188804990040206</v>
      </c>
      <c r="AG400" s="147"/>
      <c r="AH400" s="169">
        <f>Cálculos!N347</f>
        <v>0</v>
      </c>
      <c r="AI400" s="147"/>
      <c r="AJ400" s="169">
        <f>Cálculos!AH390</f>
        <v>0</v>
      </c>
      <c r="AK400" s="147"/>
      <c r="AL400" s="169">
        <f>Cálculos!BB376</f>
        <v>0</v>
      </c>
      <c r="AM400" s="145"/>
      <c r="BA400" s="146"/>
      <c r="BB400" s="74">
        <v>395</v>
      </c>
      <c r="BC400" s="177">
        <f>ABS(Cálculos!L401-Cálculos!L400)</f>
        <v>3.7250467002400756E-2</v>
      </c>
      <c r="BD400" s="177">
        <f>ABS(Cálculos!AF401-Cálculos!AF400)</f>
        <v>3.3413591751598304E-2</v>
      </c>
      <c r="BE400" s="177">
        <f>ABS(Cálculos!AZ401-Cálculos!AZ400)</f>
        <v>3.3997109368622658E-2</v>
      </c>
      <c r="BF400" s="145"/>
    </row>
    <row r="401" spans="25:58">
      <c r="Y401" s="146"/>
      <c r="Z401" s="74">
        <f>(Cálculos!C402-0.44)/(MAX(Cálculos!C:C)+0.12)*100</f>
        <v>54.177395496630687</v>
      </c>
      <c r="AA401" s="147"/>
      <c r="AB401" s="169">
        <f>Cálculos!L167</f>
        <v>0.76877632066449164</v>
      </c>
      <c r="AC401" s="147"/>
      <c r="AD401" s="169">
        <f>Cálculos!AF295</f>
        <v>0.80239368811692469</v>
      </c>
      <c r="AE401" s="147"/>
      <c r="AF401" s="169">
        <f>Cálculos!AZ165</f>
        <v>0.81740986647209335</v>
      </c>
      <c r="AG401" s="147"/>
      <c r="AH401" s="169">
        <f>Cálculos!N348</f>
        <v>0</v>
      </c>
      <c r="AI401" s="147"/>
      <c r="AJ401" s="169">
        <f>Cálculos!AH391</f>
        <v>0</v>
      </c>
      <c r="AK401" s="147"/>
      <c r="AL401" s="169">
        <f>Cálculos!BB378</f>
        <v>0</v>
      </c>
      <c r="AM401" s="145"/>
      <c r="BA401" s="146"/>
      <c r="BB401" s="74">
        <v>396</v>
      </c>
      <c r="BC401" s="177">
        <f>ABS(Cálculos!L402-Cálculos!L401)</f>
        <v>1.6325219674111491E-3</v>
      </c>
      <c r="BD401" s="177">
        <f>ABS(Cálculos!AF402-Cálculos!AF401)</f>
        <v>4.2333571647468204E-3</v>
      </c>
      <c r="BE401" s="177">
        <f>ABS(Cálculos!AZ402-Cálculos!AZ401)</f>
        <v>4.8019391981211079E-3</v>
      </c>
      <c r="BF401" s="145"/>
    </row>
    <row r="402" spans="25:58">
      <c r="Y402" s="146"/>
      <c r="Z402" s="74">
        <f>(Cálculos!C403-0.44)/(MAX(Cálculos!C:C)+0.12)*100</f>
        <v>54.314359283405466</v>
      </c>
      <c r="AA402" s="147"/>
      <c r="AB402" s="169">
        <f>Cálculos!L151</f>
        <v>0.76519309899519428</v>
      </c>
      <c r="AC402" s="147"/>
      <c r="AD402" s="169">
        <f>Cálculos!AF709</f>
        <v>0.80119905322126361</v>
      </c>
      <c r="AE402" s="147"/>
      <c r="AF402" s="169">
        <f>Cálculos!AZ151</f>
        <v>0.81638509592122865</v>
      </c>
      <c r="AG402" s="147"/>
      <c r="AH402" s="169">
        <f>Cálculos!N349</f>
        <v>0</v>
      </c>
      <c r="AI402" s="147"/>
      <c r="AJ402" s="169">
        <f>Cálculos!AH392</f>
        <v>0</v>
      </c>
      <c r="AK402" s="147"/>
      <c r="AL402" s="169">
        <f>Cálculos!BB379</f>
        <v>0</v>
      </c>
      <c r="AM402" s="145"/>
      <c r="BA402" s="146"/>
      <c r="BB402" s="74">
        <v>397</v>
      </c>
      <c r="BC402" s="177">
        <f>ABS(Cálculos!L403-Cálculos!L402)</f>
        <v>1.901613852764017E-2</v>
      </c>
      <c r="BD402" s="177">
        <f>ABS(Cálculos!AF403-Cálculos!AF402)</f>
        <v>1.9651018021576316E-2</v>
      </c>
      <c r="BE402" s="177">
        <f>ABS(Cálculos!AZ403-Cálculos!AZ402)</f>
        <v>1.9079372708057152E-2</v>
      </c>
      <c r="BF402" s="145"/>
    </row>
    <row r="403" spans="25:58">
      <c r="Y403" s="146"/>
      <c r="Z403" s="74">
        <f>(Cálculos!C404-0.44)/(MAX(Cálculos!C:C)+0.12)*100</f>
        <v>54.451323070180244</v>
      </c>
      <c r="AA403" s="147"/>
      <c r="AB403" s="169">
        <f>Cálculos!L165</f>
        <v>0.76368503009027122</v>
      </c>
      <c r="AC403" s="147"/>
      <c r="AD403" s="169">
        <f>Cálculos!AF661</f>
        <v>0.80000517147060268</v>
      </c>
      <c r="AE403" s="147"/>
      <c r="AF403" s="169">
        <f>Cálculos!AZ300</f>
        <v>0.8153944940522595</v>
      </c>
      <c r="AG403" s="147"/>
      <c r="AH403" s="169">
        <f>Cálculos!N350</f>
        <v>0</v>
      </c>
      <c r="AI403" s="147"/>
      <c r="AJ403" s="169">
        <f>Cálculos!AH393</f>
        <v>0</v>
      </c>
      <c r="AK403" s="147"/>
      <c r="AL403" s="169">
        <f>Cálculos!BB380</f>
        <v>0</v>
      </c>
      <c r="AM403" s="145"/>
      <c r="BA403" s="146"/>
      <c r="BB403" s="74">
        <v>398</v>
      </c>
      <c r="BC403" s="177">
        <f>ABS(Cálculos!L404-Cálculos!L403)</f>
        <v>8.2932242452247174E-3</v>
      </c>
      <c r="BD403" s="177">
        <f>ABS(Cálculos!AF404-Cálculos!AF403)</f>
        <v>8.9286083405910599E-3</v>
      </c>
      <c r="BE403" s="177">
        <f>ABS(Cálculos!AZ404-Cálculos!AZ403)</f>
        <v>8.3501507094279059E-3</v>
      </c>
      <c r="BF403" s="145"/>
    </row>
    <row r="404" spans="25:58">
      <c r="Y404" s="146"/>
      <c r="Z404" s="74">
        <f>(Cálculos!C405-0.44)/(MAX(Cálculos!C:C)+0.12)*100</f>
        <v>54.588286856955023</v>
      </c>
      <c r="AA404" s="147"/>
      <c r="AB404" s="169">
        <f>Cálculos!L661</f>
        <v>0.76095720435509073</v>
      </c>
      <c r="AC404" s="147"/>
      <c r="AD404" s="169">
        <f>Cálculos!AF153</f>
        <v>0.79706561825270106</v>
      </c>
      <c r="AE404" s="147"/>
      <c r="AF404" s="169">
        <f>Cálculos!AZ152</f>
        <v>0.81074591214601699</v>
      </c>
      <c r="AG404" s="147"/>
      <c r="AH404" s="169">
        <f>Cálculos!N351</f>
        <v>0</v>
      </c>
      <c r="AI404" s="147"/>
      <c r="AJ404" s="169">
        <f>Cálculos!AH395</f>
        <v>0</v>
      </c>
      <c r="AK404" s="147"/>
      <c r="AL404" s="169">
        <f>Cálculos!BB381</f>
        <v>0</v>
      </c>
      <c r="AM404" s="145"/>
      <c r="BA404" s="146"/>
      <c r="BB404" s="74">
        <v>399</v>
      </c>
      <c r="BC404" s="177">
        <f>ABS(Cálculos!L405-Cálculos!L404)</f>
        <v>3.8808968890081452E-2</v>
      </c>
      <c r="BD404" s="177">
        <f>ABS(Cálculos!AF405-Cálculos!AF404)</f>
        <v>3.9442176656312222E-2</v>
      </c>
      <c r="BE404" s="177">
        <f>ABS(Cálculos!AZ405-Cálculos!AZ404)</f>
        <v>3.886322974127232E-2</v>
      </c>
      <c r="BF404" s="145"/>
    </row>
    <row r="405" spans="25:58">
      <c r="Y405" s="146"/>
      <c r="Z405" s="74">
        <f>(Cálculos!C406-0.44)/(MAX(Cálculos!C:C)+0.12)*100</f>
        <v>54.725250643729794</v>
      </c>
      <c r="AA405" s="147"/>
      <c r="AB405" s="169">
        <f>Cálculos!L152</f>
        <v>0.75990752179624099</v>
      </c>
      <c r="AC405" s="147"/>
      <c r="AD405" s="169">
        <f>Cálculos!AF168</f>
        <v>0.79678026486806186</v>
      </c>
      <c r="AE405" s="147"/>
      <c r="AF405" s="169">
        <f>Cálculos!AZ537</f>
        <v>0.80802967806017978</v>
      </c>
      <c r="AG405" s="147"/>
      <c r="AH405" s="169">
        <f>Cálculos!N352</f>
        <v>0</v>
      </c>
      <c r="AI405" s="147"/>
      <c r="AJ405" s="169">
        <f>Cálculos!AH396</f>
        <v>0</v>
      </c>
      <c r="AK405" s="147"/>
      <c r="AL405" s="169">
        <f>Cálculos!BB382</f>
        <v>0</v>
      </c>
      <c r="AM405" s="145"/>
      <c r="BA405" s="146"/>
      <c r="BB405" s="74">
        <v>400</v>
      </c>
      <c r="BC405" s="177">
        <f>ABS(Cálculos!L406-Cálculos!L405)</f>
        <v>7.8648016950513266E-3</v>
      </c>
      <c r="BD405" s="177">
        <f>ABS(Cálculos!AF406-Cálculos!AF405)</f>
        <v>7.2469842217706137E-3</v>
      </c>
      <c r="BE405" s="177">
        <f>ABS(Cálculos!AZ406-Cálculos!AZ405)</f>
        <v>7.7965555791126295E-3</v>
      </c>
      <c r="BF405" s="145"/>
    </row>
    <row r="406" spans="25:58">
      <c r="Y406" s="146"/>
      <c r="Z406" s="74">
        <f>(Cálculos!C407-0.44)/(MAX(Cálculos!C:C)+0.12)*100</f>
        <v>54.862214430504572</v>
      </c>
      <c r="AA406" s="147"/>
      <c r="AB406" s="169">
        <f>Cálculos!L309</f>
        <v>0.75863358953523619</v>
      </c>
      <c r="AC406" s="147"/>
      <c r="AD406" s="169">
        <f>Cálculos!AF537</f>
        <v>0.79177612324449587</v>
      </c>
      <c r="AE406" s="147"/>
      <c r="AF406" s="169">
        <f>Cálculos!AZ168</f>
        <v>0.80773638543151161</v>
      </c>
      <c r="AG406" s="147"/>
      <c r="AH406" s="169">
        <f>Cálculos!N353</f>
        <v>0</v>
      </c>
      <c r="AI406" s="147"/>
      <c r="AJ406" s="169">
        <f>Cálculos!AH397</f>
        <v>0</v>
      </c>
      <c r="AK406" s="147"/>
      <c r="AL406" s="169">
        <f>Cálculos!BB384</f>
        <v>0</v>
      </c>
      <c r="AM406" s="145"/>
      <c r="BA406" s="146"/>
      <c r="BB406" s="74">
        <v>401</v>
      </c>
      <c r="BC406" s="177">
        <f>ABS(Cálculos!L407-Cálculos!L406)</f>
        <v>3.8597086212848186E-2</v>
      </c>
      <c r="BD406" s="177">
        <f>ABS(Cálculos!AF407-Cálculos!AF406)</f>
        <v>3.922024600293561E-2</v>
      </c>
      <c r="BE406" s="177">
        <f>ABS(Cálculos!AZ407-Cálculos!AZ406)</f>
        <v>3.8653246356537441E-2</v>
      </c>
      <c r="BF406" s="145"/>
    </row>
    <row r="407" spans="25:58">
      <c r="Y407" s="146"/>
      <c r="Z407" s="74">
        <f>(Cálculos!C408-0.44)/(MAX(Cálculos!C:C)+0.12)*100</f>
        <v>54.999178217279351</v>
      </c>
      <c r="AA407" s="147"/>
      <c r="AB407" s="169">
        <f>Cálculos!L536</f>
        <v>0.75806686633066578</v>
      </c>
      <c r="AC407" s="147"/>
      <c r="AD407" s="169">
        <f>Cálculos!AF154</f>
        <v>0.79155988385763876</v>
      </c>
      <c r="AE407" s="147"/>
      <c r="AF407" s="169">
        <f>Cálculos!AZ153</f>
        <v>0.80514568105846396</v>
      </c>
      <c r="AG407" s="147"/>
      <c r="AH407" s="169">
        <f>Cálculos!N354</f>
        <v>0</v>
      </c>
      <c r="AI407" s="147"/>
      <c r="AJ407" s="169">
        <f>Cálculos!AH398</f>
        <v>0</v>
      </c>
      <c r="AK407" s="147"/>
      <c r="AL407" s="169">
        <f>Cálculos!BB385</f>
        <v>0</v>
      </c>
      <c r="AM407" s="145"/>
      <c r="BA407" s="146"/>
      <c r="BB407" s="74">
        <v>402</v>
      </c>
      <c r="BC407" s="177">
        <f>ABS(Cálculos!L408-Cálculos!L407)</f>
        <v>3.8427452155349373E-2</v>
      </c>
      <c r="BD407" s="177">
        <f>ABS(Cálculos!AF408-Cálculos!AF407)</f>
        <v>3.9048807927101414E-2</v>
      </c>
      <c r="BE407" s="177">
        <f>ABS(Cálculos!AZ408-Cálculos!AZ407)</f>
        <v>3.8480787725866383E-2</v>
      </c>
      <c r="BF407" s="145"/>
    </row>
    <row r="408" spans="25:58">
      <c r="Y408" s="146"/>
      <c r="Z408" s="74">
        <f>(Cálculos!C409-0.44)/(MAX(Cálculos!C:C)+0.12)*100</f>
        <v>55.136142004054122</v>
      </c>
      <c r="AA408" s="147"/>
      <c r="AB408" s="169">
        <f>Cálculos!L709</f>
        <v>0.75649391020158685</v>
      </c>
      <c r="AC408" s="147"/>
      <c r="AD408" s="169">
        <f>Cálculos!AF309</f>
        <v>0.78718521252875107</v>
      </c>
      <c r="AE408" s="147"/>
      <c r="AF408" s="169">
        <f>Cálculos!AZ661</f>
        <v>0.80494637790656398</v>
      </c>
      <c r="AG408" s="147"/>
      <c r="AH408" s="169">
        <f>Cálculos!N355</f>
        <v>0</v>
      </c>
      <c r="AI408" s="147"/>
      <c r="AJ408" s="169">
        <f>Cálculos!AH399</f>
        <v>0</v>
      </c>
      <c r="AK408" s="147"/>
      <c r="AL408" s="169">
        <f>Cálculos!BB386</f>
        <v>0</v>
      </c>
      <c r="AM408" s="145"/>
      <c r="BA408" s="146"/>
      <c r="BB408" s="74">
        <v>403</v>
      </c>
      <c r="BC408" s="177">
        <f>ABS(Cálculos!L409-Cálculos!L408)</f>
        <v>0.90695861386357834</v>
      </c>
      <c r="BD408" s="177">
        <f>ABS(Cálculos!AF409-Cálculos!AF408)</f>
        <v>0.14785294936460525</v>
      </c>
      <c r="BE408" s="177">
        <f>ABS(Cálculos!AZ409-Cálculos!AZ408)</f>
        <v>0.42948913347727036</v>
      </c>
      <c r="BF408" s="145"/>
    </row>
    <row r="409" spans="25:58">
      <c r="Y409" s="146"/>
      <c r="Z409" s="74">
        <f>(Cálculos!C410-0.44)/(MAX(Cálculos!C:C)+0.12)*100</f>
        <v>55.2731057908289</v>
      </c>
      <c r="AA409" s="147"/>
      <c r="AB409" s="169">
        <f>Cálculos!L308</f>
        <v>0.75523712839203805</v>
      </c>
      <c r="AC409" s="147"/>
      <c r="AD409" s="169">
        <f>Cálculos!AF155</f>
        <v>0.78609218034803285</v>
      </c>
      <c r="AE409" s="147"/>
      <c r="AF409" s="169">
        <f>Cálculos!AZ154</f>
        <v>0.79958413359270175</v>
      </c>
      <c r="AG409" s="147"/>
      <c r="AH409" s="169">
        <f>Cálculos!N357</f>
        <v>0</v>
      </c>
      <c r="AI409" s="147"/>
      <c r="AJ409" s="169">
        <f>Cálculos!AH400</f>
        <v>0</v>
      </c>
      <c r="AK409" s="147"/>
      <c r="AL409" s="169">
        <f>Cálculos!BB387</f>
        <v>0</v>
      </c>
      <c r="AM409" s="145"/>
      <c r="BA409" s="146"/>
      <c r="BB409" s="74">
        <v>404</v>
      </c>
      <c r="BC409" s="177">
        <f>ABS(Cálculos!L410-Cálculos!L409)</f>
        <v>0.80862272809003799</v>
      </c>
      <c r="BD409" s="177">
        <f>ABS(Cálculos!AF410-Cálculos!AF409)</f>
        <v>4.0288828443191482E-2</v>
      </c>
      <c r="BE409" s="177">
        <f>ABS(Cálculos!AZ410-Cálculos!AZ409)</f>
        <v>0.32470657833884875</v>
      </c>
      <c r="BF409" s="145"/>
    </row>
    <row r="410" spans="25:58">
      <c r="Y410" s="146"/>
      <c r="Z410" s="74">
        <f>(Cálculos!C411-0.44)/(MAX(Cálculos!C:C)+0.12)*100</f>
        <v>55.410069577603679</v>
      </c>
      <c r="AA410" s="147"/>
      <c r="AB410" s="169">
        <f>Cálculos!L153</f>
        <v>0.75465845667949605</v>
      </c>
      <c r="AC410" s="147"/>
      <c r="AD410" s="169">
        <f>Cálculos!AF308</f>
        <v>0.78437282526566277</v>
      </c>
      <c r="AE410" s="147"/>
      <c r="AF410" s="169">
        <f>Cálculos!AZ344</f>
        <v>0.79945581499035767</v>
      </c>
      <c r="AG410" s="147"/>
      <c r="AH410" s="169">
        <f>Cálculos!N358</f>
        <v>0</v>
      </c>
      <c r="AI410" s="147"/>
      <c r="AJ410" s="169">
        <f>Cálculos!AH401</f>
        <v>0</v>
      </c>
      <c r="AK410" s="147"/>
      <c r="AL410" s="169">
        <f>Cálculos!BB388</f>
        <v>0</v>
      </c>
      <c r="AM410" s="145"/>
      <c r="BA410" s="146"/>
      <c r="BB410" s="74">
        <v>405</v>
      </c>
      <c r="BC410" s="177">
        <f>ABS(Cálculos!L411-Cálculos!L410)</f>
        <v>1.0120491335255943E-2</v>
      </c>
      <c r="BD410" s="177">
        <f>ABS(Cálculos!AF411-Cálculos!AF410)</f>
        <v>1.0846757697384968E-2</v>
      </c>
      <c r="BE410" s="177">
        <f>ABS(Cálculos!AZ411-Cálculos!AZ410)</f>
        <v>1.0297205117379526E-2</v>
      </c>
      <c r="BF410" s="145"/>
    </row>
    <row r="411" spans="25:58">
      <c r="Y411" s="146"/>
      <c r="Z411" s="74">
        <f>(Cálculos!C412-0.44)/(MAX(Cálculos!C:C)+0.12)*100</f>
        <v>55.547033364378464</v>
      </c>
      <c r="AA411" s="147"/>
      <c r="AB411" s="169">
        <f>Cálculos!L168</f>
        <v>0.75440168189074175</v>
      </c>
      <c r="AC411" s="147"/>
      <c r="AD411" s="169">
        <f>Cálculos!AF675</f>
        <v>0.78165384960215079</v>
      </c>
      <c r="AE411" s="147"/>
      <c r="AF411" s="169">
        <f>Cálculos!AZ309</f>
        <v>0.79867347632466967</v>
      </c>
      <c r="AG411" s="147"/>
      <c r="AH411" s="169">
        <f>Cálculos!N360</f>
        <v>0</v>
      </c>
      <c r="AI411" s="147"/>
      <c r="AJ411" s="169">
        <f>Cálculos!AH402</f>
        <v>0</v>
      </c>
      <c r="AK411" s="147"/>
      <c r="AL411" s="169">
        <f>Cálculos!BB389</f>
        <v>0</v>
      </c>
      <c r="AM411" s="145"/>
      <c r="BA411" s="146"/>
      <c r="BB411" s="74">
        <v>406</v>
      </c>
      <c r="BC411" s="177">
        <f>ABS(Cálculos!L412-Cálculos!L411)</f>
        <v>2.8089925840805572</v>
      </c>
      <c r="BD411" s="177">
        <f>ABS(Cálculos!AF412-Cálculos!AF411)</f>
        <v>1.9357727166142265</v>
      </c>
      <c r="BE411" s="177">
        <f>ABS(Cálculos!AZ412-Cálculos!AZ411)</f>
        <v>1.965930329100559</v>
      </c>
      <c r="BF411" s="145"/>
    </row>
    <row r="412" spans="25:58">
      <c r="Y412" s="146"/>
      <c r="Z412" s="74">
        <f>(Cálculos!C413-0.44)/(MAX(Cálculos!C:C)+0.12)*100</f>
        <v>55.683997151153228</v>
      </c>
      <c r="AA412" s="147"/>
      <c r="AB412" s="169">
        <f>Cálculos!L675</f>
        <v>0.74947965036598507</v>
      </c>
      <c r="AC412" s="147"/>
      <c r="AD412" s="169">
        <f>Cálculos!AF156</f>
        <v>0.78066224502536852</v>
      </c>
      <c r="AE412" s="147"/>
      <c r="AF412" s="169">
        <f>Cálculos!AZ308</f>
        <v>0.79527162870742174</v>
      </c>
      <c r="AG412" s="147"/>
      <c r="AH412" s="169">
        <f>Cálculos!N361</f>
        <v>0</v>
      </c>
      <c r="AI412" s="147"/>
      <c r="AJ412" s="169">
        <f>Cálculos!AH403</f>
        <v>0</v>
      </c>
      <c r="AK412" s="147"/>
      <c r="AL412" s="169">
        <f>Cálculos!BB390</f>
        <v>0</v>
      </c>
      <c r="AM412" s="145"/>
      <c r="BA412" s="146"/>
      <c r="BB412" s="74">
        <v>407</v>
      </c>
      <c r="BC412" s="177">
        <f>ABS(Cálculos!L413-Cálculos!L412)</f>
        <v>2.7089718903572479</v>
      </c>
      <c r="BD412" s="177">
        <f>ABS(Cálculos!AF413-Cálculos!AF412)</f>
        <v>1.8339918178985344</v>
      </c>
      <c r="BE412" s="177">
        <f>ABS(Cálculos!AZ413-Cálculos!AZ412)</f>
        <v>1.8671179858008453</v>
      </c>
      <c r="BF412" s="145"/>
    </row>
    <row r="413" spans="25:58">
      <c r="Y413" s="146"/>
      <c r="Z413" s="74">
        <f>(Cálculos!C414-0.44)/(MAX(Cálculos!C:C)+0.12)*100</f>
        <v>55.820960937928007</v>
      </c>
      <c r="AA413" s="147"/>
      <c r="AB413" s="169">
        <f>Cálculos!L154</f>
        <v>0.74944564986409357</v>
      </c>
      <c r="AC413" s="147"/>
      <c r="AD413" s="169">
        <f>Cálculos!AF344</f>
        <v>0.78026344483378585</v>
      </c>
      <c r="AE413" s="147"/>
      <c r="AF413" s="169">
        <f>Cálculos!AZ675</f>
        <v>0.79523547582114473</v>
      </c>
      <c r="AG413" s="147"/>
      <c r="AH413" s="169">
        <f>Cálculos!N363</f>
        <v>0</v>
      </c>
      <c r="AI413" s="147"/>
      <c r="AJ413" s="169">
        <f>Cálculos!AH404</f>
        <v>0</v>
      </c>
      <c r="AK413" s="147"/>
      <c r="AL413" s="169">
        <f>Cálculos!BB391</f>
        <v>0</v>
      </c>
      <c r="AM413" s="145"/>
      <c r="BA413" s="146"/>
      <c r="BB413" s="74">
        <v>408</v>
      </c>
      <c r="BC413" s="177">
        <f>ABS(Cálculos!L414-Cálculos!L413)</f>
        <v>1.2855031541838091E-2</v>
      </c>
      <c r="BD413" s="177">
        <f>ABS(Cálculos!AF414-Cálculos!AF413)</f>
        <v>1.3550046181340702E-2</v>
      </c>
      <c r="BE413" s="177">
        <f>ABS(Cálculos!AZ414-Cálculos!AZ413)</f>
        <v>1.2924730964218867E-2</v>
      </c>
      <c r="BF413" s="145"/>
    </row>
    <row r="414" spans="25:58">
      <c r="Y414" s="146"/>
      <c r="Z414" s="74">
        <f>(Cálculos!C415-0.44)/(MAX(Cálculos!C:C)+0.12)*100</f>
        <v>55.957924724702792</v>
      </c>
      <c r="AA414" s="147"/>
      <c r="AB414" s="169">
        <f>Cálculos!L573</f>
        <v>0.74920157507961171</v>
      </c>
      <c r="AC414" s="147"/>
      <c r="AD414" s="169">
        <f>Cálculos!AF169</f>
        <v>0.77745206244572385</v>
      </c>
      <c r="AE414" s="147"/>
      <c r="AF414" s="169">
        <f>Cálculos!AZ691</f>
        <v>0.79430981062271844</v>
      </c>
      <c r="AG414" s="147"/>
      <c r="AH414" s="169">
        <f>Cálculos!N364</f>
        <v>0</v>
      </c>
      <c r="AI414" s="147"/>
      <c r="AJ414" s="169">
        <f>Cálculos!AH405</f>
        <v>0</v>
      </c>
      <c r="AK414" s="147"/>
      <c r="AL414" s="169">
        <f>Cálculos!BB392</f>
        <v>0</v>
      </c>
      <c r="AM414" s="145"/>
      <c r="BA414" s="146"/>
      <c r="BB414" s="74">
        <v>409</v>
      </c>
      <c r="BC414" s="177">
        <f>ABS(Cálculos!L415-Cálculos!L414)</f>
        <v>2.8223777193895572E-2</v>
      </c>
      <c r="BD414" s="177">
        <f>ABS(Cálculos!AF415-Cálculos!AF414)</f>
        <v>2.8916766399346594E-2</v>
      </c>
      <c r="BE414" s="177">
        <f>ABS(Cálculos!AZ415-Cálculos!AZ414)</f>
        <v>2.8290076763019645E-2</v>
      </c>
      <c r="BF414" s="145"/>
    </row>
    <row r="415" spans="25:58">
      <c r="Y415" s="146"/>
      <c r="Z415" s="74">
        <f>(Cálculos!C416-0.44)/(MAX(Cálculos!C:C)+0.12)*100</f>
        <v>56.094888511477571</v>
      </c>
      <c r="AA415" s="147"/>
      <c r="AB415" s="169">
        <f>Cálculos!L155</f>
        <v>0.74426885060261649</v>
      </c>
      <c r="AC415" s="147"/>
      <c r="AD415" s="169">
        <f>Cálculos!AF691</f>
        <v>0.77629936776968678</v>
      </c>
      <c r="AE415" s="147"/>
      <c r="AF415" s="169">
        <f>Cálculos!AZ155</f>
        <v>0.79406100254143652</v>
      </c>
      <c r="AG415" s="147"/>
      <c r="AH415" s="169">
        <f>Cálculos!N366</f>
        <v>0</v>
      </c>
      <c r="AI415" s="147"/>
      <c r="AJ415" s="169">
        <f>Cálculos!AH406</f>
        <v>0</v>
      </c>
      <c r="AK415" s="147"/>
      <c r="AL415" s="169">
        <f>Cálculos!BB393</f>
        <v>0</v>
      </c>
      <c r="AM415" s="145"/>
      <c r="BA415" s="146"/>
      <c r="BB415" s="74">
        <v>410</v>
      </c>
      <c r="BC415" s="177">
        <f>ABS(Cálculos!L416-Cálculos!L415)</f>
        <v>3.8439015396108722E-2</v>
      </c>
      <c r="BD415" s="177">
        <f>ABS(Cálculos!AF416-Cálculos!AF415)</f>
        <v>3.911975629848774E-2</v>
      </c>
      <c r="BE415" s="177">
        <f>ABS(Cálculos!AZ416-Cálculos!AZ415)</f>
        <v>3.8514725115271764E-2</v>
      </c>
      <c r="BF415" s="145"/>
    </row>
    <row r="416" spans="25:58">
      <c r="Y416" s="146"/>
      <c r="Z416" s="74">
        <f>(Cálculos!C417-0.44)/(MAX(Cálculos!C:C)+0.12)*100</f>
        <v>56.231852298252335</v>
      </c>
      <c r="AA416" s="147"/>
      <c r="AB416" s="169">
        <f>Cálculos!L537</f>
        <v>0.74034922433721184</v>
      </c>
      <c r="AC416" s="147"/>
      <c r="AD416" s="169">
        <f>Cálculos!AF157</f>
        <v>0.77526981700572184</v>
      </c>
      <c r="AE416" s="147"/>
      <c r="AF416" s="169">
        <f>Cálculos!AZ710</f>
        <v>0.7898351993527829</v>
      </c>
      <c r="AG416" s="147"/>
      <c r="AH416" s="169">
        <f>Cálculos!N367</f>
        <v>0</v>
      </c>
      <c r="AI416" s="147"/>
      <c r="AJ416" s="169">
        <f>Cálculos!AH407</f>
        <v>0</v>
      </c>
      <c r="AK416" s="147"/>
      <c r="AL416" s="169">
        <f>Cálculos!BB395</f>
        <v>0</v>
      </c>
      <c r="AM416" s="145"/>
      <c r="BA416" s="146"/>
      <c r="BB416" s="74">
        <v>411</v>
      </c>
      <c r="BC416" s="177">
        <f>ABS(Cálculos!L417-Cálculos!L416)</f>
        <v>1.4672524224065286E-2</v>
      </c>
      <c r="BD416" s="177">
        <f>ABS(Cálculos!AF417-Cálculos!AF416)</f>
        <v>1.5348444603492606E-2</v>
      </c>
      <c r="BE416" s="177">
        <f>ABS(Cálculos!AZ417-Cálculos!AZ416)</f>
        <v>1.4748359639771502E-2</v>
      </c>
      <c r="BF416" s="145"/>
    </row>
    <row r="417" spans="25:58">
      <c r="Y417" s="146"/>
      <c r="Z417" s="74">
        <f>(Cálculos!C418-0.44)/(MAX(Cálculos!C:C)+0.12)*100</f>
        <v>56.36881608502712</v>
      </c>
      <c r="AA417" s="147"/>
      <c r="AB417" s="169">
        <f>Cálculos!L156</f>
        <v>0.73912781011814865</v>
      </c>
      <c r="AC417" s="147"/>
      <c r="AD417" s="169">
        <f>Cálculos!AF538</f>
        <v>0.77324047353808101</v>
      </c>
      <c r="AE417" s="147"/>
      <c r="AF417" s="169">
        <f>Cálculos!AZ538</f>
        <v>0.78980600682126667</v>
      </c>
      <c r="AG417" s="147"/>
      <c r="AH417" s="169">
        <f>Cálculos!N369</f>
        <v>0</v>
      </c>
      <c r="AI417" s="147"/>
      <c r="AJ417" s="169">
        <f>Cálculos!AH408</f>
        <v>0</v>
      </c>
      <c r="AK417" s="147"/>
      <c r="AL417" s="169">
        <f>Cálculos!BB396</f>
        <v>0</v>
      </c>
      <c r="AM417" s="145"/>
      <c r="BA417" s="146"/>
      <c r="BB417" s="74">
        <v>412</v>
      </c>
      <c r="BC417" s="177">
        <f>ABS(Cálculos!L418-Cálculos!L417)</f>
        <v>1.847432144461987</v>
      </c>
      <c r="BD417" s="177">
        <f>ABS(Cálculos!AF418-Cálculos!AF417)</f>
        <v>0.94852257910415405</v>
      </c>
      <c r="BE417" s="177">
        <f>ABS(Cálculos!AZ418-Cálculos!AZ417)</f>
        <v>1.1801391244910731</v>
      </c>
      <c r="BF417" s="145"/>
    </row>
    <row r="418" spans="25:58">
      <c r="Y418" s="146"/>
      <c r="Z418" s="74">
        <f>(Cálculos!C419-0.44)/(MAX(Cálculos!C:C)+0.12)*100</f>
        <v>56.505779871801899</v>
      </c>
      <c r="AA418" s="147"/>
      <c r="AB418" s="169">
        <f>Cálculos!L344</f>
        <v>0.73887959016456373</v>
      </c>
      <c r="AC418" s="147"/>
      <c r="AD418" s="169">
        <f>Cálculos!AF296</f>
        <v>0.77080536427097601</v>
      </c>
      <c r="AE418" s="147"/>
      <c r="AF418" s="169">
        <f>Cálculos!AZ169</f>
        <v>0.78877983176475075</v>
      </c>
      <c r="AG418" s="147"/>
      <c r="AH418" s="169">
        <f>Cálculos!N370</f>
        <v>0</v>
      </c>
      <c r="AI418" s="147"/>
      <c r="AJ418" s="169">
        <f>Cálculos!AH409</f>
        <v>0</v>
      </c>
      <c r="AK418" s="147"/>
      <c r="AL418" s="169">
        <f>Cálculos!BB397</f>
        <v>0</v>
      </c>
      <c r="AM418" s="145"/>
      <c r="BA418" s="146"/>
      <c r="BB418" s="74">
        <v>413</v>
      </c>
      <c r="BC418" s="177">
        <f>ABS(Cálculos!L419-Cálculos!L418)</f>
        <v>1.7197913711325306</v>
      </c>
      <c r="BD418" s="177">
        <f>ABS(Cálculos!AF419-Cálculos!AF418)</f>
        <v>0.81515508767067124</v>
      </c>
      <c r="BE418" s="177">
        <f>ABS(Cálculos!AZ419-Cálculos!AZ418)</f>
        <v>1.0492283203350377</v>
      </c>
      <c r="BF418" s="145"/>
    </row>
    <row r="419" spans="25:58">
      <c r="Y419" s="146"/>
      <c r="Z419" s="74">
        <f>(Cálculos!C420-0.44)/(MAX(Cálculos!C:C)+0.12)*100</f>
        <v>56.642743658576677</v>
      </c>
      <c r="AA419" s="147"/>
      <c r="AB419" s="169">
        <f>Cálculos!L296</f>
        <v>0.73638974304638383</v>
      </c>
      <c r="AC419" s="147"/>
      <c r="AD419" s="169">
        <f>Cálculos!AF158</f>
        <v>0.76991463720722653</v>
      </c>
      <c r="AE419" s="147"/>
      <c r="AF419" s="169">
        <f>Cálculos!AZ156</f>
        <v>0.78857602254310966</v>
      </c>
      <c r="AG419" s="147"/>
      <c r="AH419" s="169">
        <f>Cálculos!N371</f>
        <v>0</v>
      </c>
      <c r="AI419" s="147"/>
      <c r="AJ419" s="169">
        <f>Cálculos!AH410</f>
        <v>0</v>
      </c>
      <c r="AK419" s="147"/>
      <c r="AL419" s="169">
        <f>Cálculos!BB398</f>
        <v>0</v>
      </c>
      <c r="AM419" s="145"/>
      <c r="BA419" s="146"/>
      <c r="BB419" s="74">
        <v>414</v>
      </c>
      <c r="BC419" s="177">
        <f>ABS(Cálculos!L420-Cálculos!L419)</f>
        <v>0.67806047691753935</v>
      </c>
      <c r="BD419" s="177">
        <f>ABS(Cálculos!AF420-Cálculos!AF419)</f>
        <v>7.0727544591546287E-2</v>
      </c>
      <c r="BE419" s="177">
        <f>ABS(Cálculos!AZ420-Cálculos!AZ419)</f>
        <v>0.23250124056053045</v>
      </c>
      <c r="BF419" s="145"/>
    </row>
    <row r="420" spans="25:58">
      <c r="Y420" s="146"/>
      <c r="Z420" s="74">
        <f>(Cálculos!C421-0.44)/(MAX(Cálculos!C:C)+0.12)*100</f>
        <v>56.779707445351448</v>
      </c>
      <c r="AA420" s="147"/>
      <c r="AB420" s="169">
        <f>Cálculos!L169</f>
        <v>0.73556015924317153</v>
      </c>
      <c r="AC420" s="147"/>
      <c r="AD420" s="169">
        <f>Cálculos!AF662</f>
        <v>0.76922184994226717</v>
      </c>
      <c r="AE420" s="147"/>
      <c r="AF420" s="169">
        <f>Cálculos!AZ157</f>
        <v>0.78312893006914908</v>
      </c>
      <c r="AG420" s="147"/>
      <c r="AH420" s="169">
        <f>Cálculos!N373</f>
        <v>0</v>
      </c>
      <c r="AI420" s="147"/>
      <c r="AJ420" s="169">
        <f>Cálculos!AH411</f>
        <v>0</v>
      </c>
      <c r="AK420" s="147"/>
      <c r="AL420" s="169">
        <f>Cálculos!BB399</f>
        <v>0</v>
      </c>
      <c r="AM420" s="145"/>
      <c r="BA420" s="146"/>
      <c r="BB420" s="74">
        <v>415</v>
      </c>
      <c r="BC420" s="177">
        <f>ABS(Cálculos!L421-Cálculos!L420)</f>
        <v>0.65069870786522488</v>
      </c>
      <c r="BD420" s="177">
        <f>ABS(Cálculos!AF421-Cálculos!AF420)</f>
        <v>4.0333271140698734E-2</v>
      </c>
      <c r="BE420" s="177">
        <f>ABS(Cálculos!AZ421-Cálculos!AZ420)</f>
        <v>0.20266405555830147</v>
      </c>
      <c r="BF420" s="145"/>
    </row>
    <row r="421" spans="25:58">
      <c r="Y421" s="146"/>
      <c r="Z421" s="74">
        <f>(Cálculos!C422-0.44)/(MAX(Cálculos!C:C)+0.12)*100</f>
        <v>56.916671232126227</v>
      </c>
      <c r="AA421" s="147"/>
      <c r="AB421" s="169">
        <f>Cálculos!L157</f>
        <v>0.73402228139661174</v>
      </c>
      <c r="AC421" s="147"/>
      <c r="AD421" s="169">
        <f>Cálculos!AF710</f>
        <v>0.76899155850118961</v>
      </c>
      <c r="AE421" s="147"/>
      <c r="AF421" s="169">
        <f>Cálculos!AZ158</f>
        <v>0.77771946341130727</v>
      </c>
      <c r="AG421" s="147"/>
      <c r="AH421" s="169">
        <f>Cálculos!N375</f>
        <v>0</v>
      </c>
      <c r="AI421" s="147"/>
      <c r="AJ421" s="169">
        <f>Cálculos!AH413</f>
        <v>0</v>
      </c>
      <c r="AK421" s="147"/>
      <c r="AL421" s="169">
        <f>Cálculos!BB400</f>
        <v>0</v>
      </c>
      <c r="AM421" s="145"/>
      <c r="BA421" s="146"/>
      <c r="BB421" s="74">
        <v>416</v>
      </c>
      <c r="BC421" s="177">
        <f>ABS(Cálculos!L422-Cálculos!L421)</f>
        <v>3.4721729066293761</v>
      </c>
      <c r="BD421" s="177">
        <f>ABS(Cálculos!AF422-Cálculos!AF421)</f>
        <v>2.6203973982066708</v>
      </c>
      <c r="BE421" s="177">
        <f>ABS(Cálculos!AZ422-Cálculos!AZ421)</f>
        <v>2.5275959108475901</v>
      </c>
      <c r="BF421" s="145"/>
    </row>
    <row r="422" spans="25:58">
      <c r="Y422" s="146"/>
      <c r="Z422" s="74">
        <f>(Cálculos!C423-0.44)/(MAX(Cálculos!C:C)+0.12)*100</f>
        <v>57.053635018901005</v>
      </c>
      <c r="AA422" s="147"/>
      <c r="AB422" s="169">
        <f>Cálculos!L662</f>
        <v>0.73084561822838767</v>
      </c>
      <c r="AC422" s="147"/>
      <c r="AD422" s="169">
        <f>Cálculos!AF170</f>
        <v>0.75907826763889952</v>
      </c>
      <c r="AE422" s="147"/>
      <c r="AF422" s="169">
        <f>Cálculos!AZ725</f>
        <v>0.77736662123225653</v>
      </c>
      <c r="AG422" s="147"/>
      <c r="AH422" s="169">
        <f>Cálculos!N378</f>
        <v>0</v>
      </c>
      <c r="AI422" s="147"/>
      <c r="AJ422" s="169">
        <f>Cálculos!AH414</f>
        <v>0</v>
      </c>
      <c r="AK422" s="147"/>
      <c r="AL422" s="169">
        <f>Cálculos!BB401</f>
        <v>0</v>
      </c>
      <c r="AM422" s="145"/>
      <c r="BA422" s="146"/>
      <c r="BB422" s="74">
        <v>417</v>
      </c>
      <c r="BC422" s="177">
        <f>ABS(Cálculos!L423-Cálculos!L422)</f>
        <v>2.7225004785676798</v>
      </c>
      <c r="BD422" s="177">
        <f>ABS(Cálculos!AF423-Cálculos!AF422)</f>
        <v>2.4146569555591291</v>
      </c>
      <c r="BE422" s="177">
        <f>ABS(Cálculos!AZ423-Cálculos!AZ422)</f>
        <v>2.2031352456442246</v>
      </c>
      <c r="BF422" s="145"/>
    </row>
    <row r="423" spans="25:58">
      <c r="Y423" s="146"/>
      <c r="Z423" s="74">
        <f>(Cálculos!C424-0.44)/(MAX(Cálculos!C:C)+0.12)*100</f>
        <v>57.190598805675776</v>
      </c>
      <c r="AA423" s="147"/>
      <c r="AB423" s="169">
        <f>Cálculos!L158</f>
        <v>0.72895201913844831</v>
      </c>
      <c r="AC423" s="147"/>
      <c r="AD423" s="169">
        <f>Cálculos!AF539</f>
        <v>0.75897913730800748</v>
      </c>
      <c r="AE423" s="147"/>
      <c r="AF423" s="169">
        <f>Cálculos!AZ662</f>
        <v>0.77482909430035329</v>
      </c>
      <c r="AG423" s="147"/>
      <c r="AH423" s="169">
        <f>Cálculos!N379</f>
        <v>0</v>
      </c>
      <c r="AI423" s="147"/>
      <c r="AJ423" s="169">
        <f>Cálculos!AH415</f>
        <v>0</v>
      </c>
      <c r="AK423" s="147"/>
      <c r="AL423" s="169">
        <f>Cálculos!BB402</f>
        <v>0</v>
      </c>
      <c r="AM423" s="145"/>
      <c r="BA423" s="146"/>
      <c r="BB423" s="74">
        <v>418</v>
      </c>
      <c r="BC423" s="177">
        <f>ABS(Cálculos!L424-Cálculos!L423)</f>
        <v>0.47967462216441925</v>
      </c>
      <c r="BD423" s="177">
        <f>ABS(Cálculos!AF424-Cálculos!AF423)</f>
        <v>2.4030396000961796E-2</v>
      </c>
      <c r="BE423" s="177">
        <f>ABS(Cálculos!AZ424-Cálculos!AZ423)</f>
        <v>9.4511758263680745E-2</v>
      </c>
      <c r="BF423" s="145"/>
    </row>
    <row r="424" spans="25:58">
      <c r="Y424" s="146"/>
      <c r="Z424" s="74">
        <f>(Cálculos!C425-0.44)/(MAX(Cálculos!C:C)+0.12)*100</f>
        <v>57.327562592450555</v>
      </c>
      <c r="AA424" s="147"/>
      <c r="AB424" s="169">
        <f>Cálculos!L310</f>
        <v>0.72718420863082023</v>
      </c>
      <c r="AC424" s="147"/>
      <c r="AD424" s="169">
        <f>Cálculos!AF676</f>
        <v>0.75554236523542428</v>
      </c>
      <c r="AE424" s="147"/>
      <c r="AF424" s="169">
        <f>Cálculos!AZ296</f>
        <v>0.77409197405041796</v>
      </c>
      <c r="AG424" s="147"/>
      <c r="AH424" s="169">
        <f>Cálculos!N380</f>
        <v>0</v>
      </c>
      <c r="AI424" s="147"/>
      <c r="AJ424" s="169">
        <f>Cálculos!AH416</f>
        <v>0</v>
      </c>
      <c r="AK424" s="147"/>
      <c r="AL424" s="169">
        <f>Cálculos!BB403</f>
        <v>0</v>
      </c>
      <c r="AM424" s="145"/>
      <c r="BA424" s="146"/>
      <c r="BB424" s="74">
        <v>419</v>
      </c>
      <c r="BC424" s="177">
        <f>ABS(Cálculos!L425-Cálculos!L424)</f>
        <v>4.6654612413854331</v>
      </c>
      <c r="BD424" s="177">
        <f>ABS(Cálculos!AF425-Cálculos!AF424)</f>
        <v>3.8910260635165193</v>
      </c>
      <c r="BE424" s="177">
        <f>ABS(Cálculos!AZ425-Cálculos!AZ424)</f>
        <v>3.5785143748273232</v>
      </c>
      <c r="BF424" s="145"/>
    </row>
    <row r="425" spans="25:58">
      <c r="Y425" s="146"/>
      <c r="Z425" s="74">
        <f>(Cálculos!C426-0.44)/(MAX(Cálculos!C:C)+0.12)*100</f>
        <v>57.464526379225333</v>
      </c>
      <c r="AA425" s="147"/>
      <c r="AB425" s="169">
        <f>Cálculos!L710</f>
        <v>0.72508525497821663</v>
      </c>
      <c r="AC425" s="147"/>
      <c r="AD425" s="169">
        <f>Cálculos!AF310</f>
        <v>0.75515446523692131</v>
      </c>
      <c r="AE425" s="147"/>
      <c r="AF425" s="169">
        <f>Cálculos!AZ539</f>
        <v>0.7721152248067602</v>
      </c>
      <c r="AG425" s="147"/>
      <c r="AH425" s="169">
        <f>Cálculos!N381</f>
        <v>0</v>
      </c>
      <c r="AI425" s="147"/>
      <c r="AJ425" s="169">
        <f>Cálculos!AH417</f>
        <v>0</v>
      </c>
      <c r="AK425" s="147"/>
      <c r="AL425" s="169">
        <f>Cálculos!BB404</f>
        <v>0</v>
      </c>
      <c r="AM425" s="145"/>
      <c r="BA425" s="146"/>
      <c r="BB425" s="74">
        <v>420</v>
      </c>
      <c r="BC425" s="177">
        <f>ABS(Cálculos!L426-Cálculos!L425)</f>
        <v>4.347695423653267</v>
      </c>
      <c r="BD425" s="177">
        <f>ABS(Cálculos!AF426-Cálculos!AF425)</f>
        <v>3.7133610672343198</v>
      </c>
      <c r="BE425" s="177">
        <f>ABS(Cálculos!AZ426-Cálculos!AZ425)</f>
        <v>3.3981372636225302</v>
      </c>
      <c r="BF425" s="145"/>
    </row>
    <row r="426" spans="25:58">
      <c r="Y426" s="146"/>
      <c r="Z426" s="74">
        <f>(Cálculos!C427-0.44)/(MAX(Cálculos!C:C)+0.12)*100</f>
        <v>57.601490166000112</v>
      </c>
      <c r="AA426" s="147"/>
      <c r="AB426" s="169">
        <f>Cálculos!L676</f>
        <v>0.72396916685377033</v>
      </c>
      <c r="AC426" s="147"/>
      <c r="AD426" s="169">
        <f>Cálculos!AF677</f>
        <v>0.75449116012991035</v>
      </c>
      <c r="AE426" s="147"/>
      <c r="AF426" s="169">
        <f>Cálculos!AZ170</f>
        <v>0.77074811539671728</v>
      </c>
      <c r="AG426" s="147"/>
      <c r="AH426" s="169">
        <f>Cálculos!N382</f>
        <v>0</v>
      </c>
      <c r="AI426" s="147"/>
      <c r="AJ426" s="169">
        <f>Cálculos!AH419</f>
        <v>0</v>
      </c>
      <c r="AK426" s="147"/>
      <c r="AL426" s="169">
        <f>Cálculos!BB405</f>
        <v>0</v>
      </c>
      <c r="AM426" s="145"/>
      <c r="BA426" s="146"/>
      <c r="BB426" s="74">
        <v>421</v>
      </c>
      <c r="BC426" s="177">
        <f>ABS(Cálculos!L427-Cálculos!L426)</f>
        <v>0.22916127077899384</v>
      </c>
      <c r="BD426" s="177">
        <f>ABS(Cálculos!AF427-Cálculos!AF426)</f>
        <v>3.5577392827008225E-2</v>
      </c>
      <c r="BE426" s="177">
        <f>ABS(Cálculos!AZ427-Cálculos!AZ426)</f>
        <v>3.4984562224567917E-2</v>
      </c>
      <c r="BF426" s="145"/>
    </row>
    <row r="427" spans="25:58">
      <c r="Y427" s="146"/>
      <c r="Z427" s="74">
        <f>(Cálculos!C428-0.44)/(MAX(Cálculos!C:C)+0.12)*100</f>
        <v>57.738453952774883</v>
      </c>
      <c r="AA427" s="147"/>
      <c r="AB427" s="169">
        <f>Cálculos!L677</f>
        <v>0.72351239064168471</v>
      </c>
      <c r="AC427" s="147"/>
      <c r="AD427" s="169">
        <f>Cálculos!AF725</f>
        <v>0.75410926381852594</v>
      </c>
      <c r="AE427" s="147"/>
      <c r="AF427" s="169">
        <f>Cálculos!AZ676</f>
        <v>0.76969232914014118</v>
      </c>
      <c r="AG427" s="147"/>
      <c r="AH427" s="169">
        <f>Cálculos!N384</f>
        <v>0</v>
      </c>
      <c r="AI427" s="147"/>
      <c r="AJ427" s="169">
        <f>Cálculos!AH420</f>
        <v>0</v>
      </c>
      <c r="AK427" s="147"/>
      <c r="AL427" s="169">
        <f>Cálculos!BB406</f>
        <v>0</v>
      </c>
      <c r="AM427" s="145"/>
      <c r="BA427" s="146"/>
      <c r="BB427" s="74">
        <v>422</v>
      </c>
      <c r="BC427" s="177">
        <f>ABS(Cálculos!L428-Cálculos!L427)</f>
        <v>4.1714758207755498E-2</v>
      </c>
      <c r="BD427" s="177">
        <f>ABS(Cálculos!AF428-Cálculos!AF427)</f>
        <v>4.2540455376315567E-2</v>
      </c>
      <c r="BE427" s="177">
        <f>ABS(Cálculos!AZ428-Cálculos!AZ427)</f>
        <v>4.1941799150690073E-2</v>
      </c>
      <c r="BF427" s="145"/>
    </row>
    <row r="428" spans="25:58">
      <c r="Y428" s="146"/>
      <c r="Z428" s="74">
        <f>(Cálculos!C429-0.44)/(MAX(Cálculos!C:C)+0.12)*100</f>
        <v>57.875417739549661</v>
      </c>
      <c r="AA428" s="147"/>
      <c r="AB428" s="169">
        <f>Cálculos!L538</f>
        <v>0.72235214090900213</v>
      </c>
      <c r="AC428" s="147"/>
      <c r="AD428" s="169">
        <f>Cálculos!AF326</f>
        <v>0.75258175439864927</v>
      </c>
      <c r="AE428" s="147"/>
      <c r="AF428" s="169">
        <f>Cálculos!AZ326</f>
        <v>0.76924824715242068</v>
      </c>
      <c r="AG428" s="147"/>
      <c r="AH428" s="169">
        <f>Cálculos!N385</f>
        <v>0</v>
      </c>
      <c r="AI428" s="147"/>
      <c r="AJ428" s="169">
        <f>Cálculos!AH421</f>
        <v>0</v>
      </c>
      <c r="AK428" s="147"/>
      <c r="AL428" s="169">
        <f>Cálculos!BB407</f>
        <v>0</v>
      </c>
      <c r="AM428" s="145"/>
      <c r="BA428" s="146"/>
      <c r="BB428" s="74">
        <v>423</v>
      </c>
      <c r="BC428" s="177">
        <f>ABS(Cálculos!L429-Cálculos!L428)</f>
        <v>2.4891023962425152E-2</v>
      </c>
      <c r="BD428" s="177">
        <f>ABS(Cálculos!AF429-Cálculos!AF428)</f>
        <v>2.5694558558094105E-2</v>
      </c>
      <c r="BE428" s="177">
        <f>ABS(Cálculos!AZ429-Cálculos!AZ428)</f>
        <v>2.5138370424090617E-2</v>
      </c>
      <c r="BF428" s="145"/>
    </row>
    <row r="429" spans="25:58">
      <c r="Y429" s="146"/>
      <c r="Z429" s="74">
        <f>(Cálculos!C430-0.44)/(MAX(Cálculos!C:C)+0.12)*100</f>
        <v>58.01238152632444</v>
      </c>
      <c r="AA429" s="147"/>
      <c r="AB429" s="169">
        <f>Cálculos!L170</f>
        <v>0.71765916156079768</v>
      </c>
      <c r="AC429" s="147"/>
      <c r="AD429" s="169">
        <f>Cálculos!AF540</f>
        <v>0.75207524649876245</v>
      </c>
      <c r="AE429" s="147"/>
      <c r="AF429" s="169">
        <f>Cálculos!AZ677</f>
        <v>0.76920327404062105</v>
      </c>
      <c r="AG429" s="147"/>
      <c r="AH429" s="169">
        <f>Cálculos!N386</f>
        <v>0</v>
      </c>
      <c r="AI429" s="147"/>
      <c r="AJ429" s="169">
        <f>Cálculos!AH423</f>
        <v>0</v>
      </c>
      <c r="AK429" s="147"/>
      <c r="AL429" s="169">
        <f>Cálculos!BB408</f>
        <v>0</v>
      </c>
      <c r="AM429" s="145"/>
      <c r="BA429" s="146"/>
      <c r="BB429" s="74">
        <v>424</v>
      </c>
      <c r="BC429" s="177">
        <f>ABS(Cálculos!L430-Cálculos!L429)</f>
        <v>3.4898576151413341E-2</v>
      </c>
      <c r="BD429" s="177">
        <f>ABS(Cálculos!AF430-Cálculos!AF429)</f>
        <v>3.5703158156714654E-2</v>
      </c>
      <c r="BE429" s="177">
        <f>ABS(Cálculos!AZ430-Cálculos!AZ429)</f>
        <v>3.5135749694358065E-2</v>
      </c>
      <c r="BF429" s="145"/>
    </row>
    <row r="430" spans="25:58">
      <c r="Y430" s="146"/>
      <c r="Z430" s="74">
        <f>(Cálculos!C431-0.44)/(MAX(Cálculos!C:C)+0.12)*100</f>
        <v>58.149345313099218</v>
      </c>
      <c r="AA430" s="147"/>
      <c r="AB430" s="169">
        <f>Cálculos!L692</f>
        <v>0.71425147648090626</v>
      </c>
      <c r="AC430" s="147"/>
      <c r="AD430" s="169">
        <f>Cálculos!AF692</f>
        <v>0.7506570086050175</v>
      </c>
      <c r="AE430" s="147"/>
      <c r="AF430" s="169">
        <f>Cálculos!AZ692</f>
        <v>0.76919294195810994</v>
      </c>
      <c r="AG430" s="147"/>
      <c r="AH430" s="169">
        <f>Cálculos!N387</f>
        <v>0</v>
      </c>
      <c r="AI430" s="147"/>
      <c r="AJ430" s="169">
        <f>Cálculos!AH424</f>
        <v>0</v>
      </c>
      <c r="AK430" s="147"/>
      <c r="AL430" s="169">
        <f>Cálculos!BB410</f>
        <v>0</v>
      </c>
      <c r="AM430" s="145"/>
      <c r="BA430" s="146"/>
      <c r="BB430" s="74">
        <v>425</v>
      </c>
      <c r="BC430" s="177">
        <f>ABS(Cálculos!L431-Cálculos!L430)</f>
        <v>3.9954129289763163E-2</v>
      </c>
      <c r="BD430" s="177">
        <f>ABS(Cálculos!AF431-Cálculos!AF430)</f>
        <v>4.0751099028667914E-2</v>
      </c>
      <c r="BE430" s="177">
        <f>ABS(Cálculos!AZ431-Cálculos!AZ430)</f>
        <v>4.0192687495126389E-2</v>
      </c>
      <c r="BF430" s="145"/>
    </row>
    <row r="431" spans="25:58">
      <c r="Y431" s="146"/>
      <c r="Z431" s="74">
        <f>(Cálculos!C432-0.44)/(MAX(Cálculos!C:C)+0.12)*100</f>
        <v>58.286309099873989</v>
      </c>
      <c r="AA431" s="147"/>
      <c r="AB431" s="169">
        <f>Cálculos!L694</f>
        <v>0.7113704696556501</v>
      </c>
      <c r="AC431" s="147"/>
      <c r="AD431" s="169">
        <f>Cálculos!AF345</f>
        <v>0.7482005629241768</v>
      </c>
      <c r="AE431" s="147"/>
      <c r="AF431" s="169">
        <f>Cálculos!AZ345</f>
        <v>0.767866089429595</v>
      </c>
      <c r="AG431" s="147"/>
      <c r="AH431" s="169">
        <f>Cálculos!N389</f>
        <v>0</v>
      </c>
      <c r="AI431" s="147"/>
      <c r="AJ431" s="169">
        <f>Cálculos!AH426</f>
        <v>0</v>
      </c>
      <c r="AK431" s="147"/>
      <c r="AL431" s="169">
        <f>Cálculos!BB411</f>
        <v>0</v>
      </c>
      <c r="AM431" s="145"/>
      <c r="BA431" s="146"/>
      <c r="BB431" s="74">
        <v>426</v>
      </c>
      <c r="BC431" s="177">
        <f>ABS(Cálculos!L432-Cálculos!L431)</f>
        <v>7.5812352111206405E-3</v>
      </c>
      <c r="BD431" s="177">
        <f>ABS(Cálculos!AF432-Cálculos!AF431)</f>
        <v>6.7943862827024581E-3</v>
      </c>
      <c r="BE431" s="177">
        <f>ABS(Cálculos!AZ432-Cálculos!AZ431)</f>
        <v>7.3379806000630765E-3</v>
      </c>
      <c r="BF431" s="145"/>
    </row>
    <row r="432" spans="25:58">
      <c r="Y432" s="146"/>
      <c r="Z432" s="74">
        <f>(Cálculos!C433-0.44)/(MAX(Cálculos!C:C)+0.12)*100</f>
        <v>58.423272886648768</v>
      </c>
      <c r="AA432" s="147"/>
      <c r="AB432" s="169">
        <f>Cálculos!L539</f>
        <v>0.71110396768458228</v>
      </c>
      <c r="AC432" s="147"/>
      <c r="AD432" s="169">
        <f>Cálculos!AF541</f>
        <v>0.74668949814373398</v>
      </c>
      <c r="AE432" s="147"/>
      <c r="AF432" s="169">
        <f>Cálculos!AZ310</f>
        <v>0.76723451329580061</v>
      </c>
      <c r="AG432" s="147"/>
      <c r="AH432" s="169">
        <f>Cálculos!N393</f>
        <v>0</v>
      </c>
      <c r="AI432" s="147"/>
      <c r="AJ432" s="169">
        <f>Cálculos!AH427</f>
        <v>0</v>
      </c>
      <c r="AK432" s="147"/>
      <c r="AL432" s="169">
        <f>Cálculos!BB413</f>
        <v>0</v>
      </c>
      <c r="AM432" s="145"/>
      <c r="BA432" s="146"/>
      <c r="BB432" s="74">
        <v>427</v>
      </c>
      <c r="BC432" s="177">
        <f>ABS(Cálculos!L433-Cálculos!L432)</f>
        <v>3.9335072879356892E-2</v>
      </c>
      <c r="BD432" s="177">
        <f>ABS(Cálculos!AF433-Cálculos!AF432)</f>
        <v>4.0114183700819206E-2</v>
      </c>
      <c r="BE432" s="177">
        <f>ABS(Cálculos!AZ433-Cálculos!AZ432)</f>
        <v>3.9579972386547091E-2</v>
      </c>
      <c r="BF432" s="145"/>
    </row>
    <row r="433" spans="25:58">
      <c r="Y433" s="146"/>
      <c r="Z433" s="74">
        <f>(Cálculos!C434-0.44)/(MAX(Cálculos!C:C)+0.12)*100</f>
        <v>58.560236673423546</v>
      </c>
      <c r="AA433" s="147"/>
      <c r="AB433" s="169">
        <f>Cálculos!L345</f>
        <v>0.70759260593722273</v>
      </c>
      <c r="AC433" s="147"/>
      <c r="AD433" s="169">
        <f>Cálculos!AF694</f>
        <v>0.74642654698937505</v>
      </c>
      <c r="AE433" s="147"/>
      <c r="AF433" s="169">
        <f>Cálculos!AZ694</f>
        <v>0.76597339477588033</v>
      </c>
      <c r="AG433" s="147"/>
      <c r="AH433" s="169">
        <f>Cálculos!N395</f>
        <v>0</v>
      </c>
      <c r="AI433" s="147"/>
      <c r="AJ433" s="169">
        <f>Cálculos!AH428</f>
        <v>0</v>
      </c>
      <c r="AK433" s="147"/>
      <c r="AL433" s="169">
        <f>Cálculos!BB414</f>
        <v>0</v>
      </c>
      <c r="AM433" s="145"/>
      <c r="BA433" s="146"/>
      <c r="BB433" s="74">
        <v>428</v>
      </c>
      <c r="BC433" s="177">
        <f>ABS(Cálculos!L434-Cálculos!L433)</f>
        <v>3.3608997007865682E-3</v>
      </c>
      <c r="BD433" s="177">
        <f>ABS(Cálculos!AF434-Cálculos!AF433)</f>
        <v>4.1368863613353568E-3</v>
      </c>
      <c r="BE433" s="177">
        <f>ABS(Cálculos!AZ434-Cálculos!AZ433)</f>
        <v>3.6015242426854499E-3</v>
      </c>
      <c r="BF433" s="145"/>
    </row>
    <row r="434" spans="25:58">
      <c r="Y434" s="146"/>
      <c r="Z434" s="74">
        <f>(Cálculos!C435-0.44)/(MAX(Cálculos!C:C)+0.12)*100</f>
        <v>58.697200460198331</v>
      </c>
      <c r="AA434" s="147"/>
      <c r="AB434" s="169">
        <f>Cálculos!L725</f>
        <v>0.70711660382854447</v>
      </c>
      <c r="AC434" s="147"/>
      <c r="AD434" s="169">
        <f>Cálculos!AF573</f>
        <v>0.7424173340583945</v>
      </c>
      <c r="AE434" s="147"/>
      <c r="AF434" s="169">
        <f>Cálculos!AZ540</f>
        <v>0.76338546821318387</v>
      </c>
      <c r="AG434" s="147"/>
      <c r="AH434" s="169">
        <f>Cálculos!N396</f>
        <v>0</v>
      </c>
      <c r="AI434" s="147"/>
      <c r="AJ434" s="169">
        <f>Cálculos!AH429</f>
        <v>0</v>
      </c>
      <c r="AK434" s="147"/>
      <c r="AL434" s="169">
        <f>Cálculos!BB415</f>
        <v>0</v>
      </c>
      <c r="AM434" s="145"/>
      <c r="BA434" s="146"/>
      <c r="BB434" s="74">
        <v>429</v>
      </c>
      <c r="BC434" s="177">
        <f>ABS(Cálculos!L435-Cálculos!L434)</f>
        <v>3.8703157802677746E-2</v>
      </c>
      <c r="BD434" s="177">
        <f>ABS(Cálculos!AF435-Cálculos!AF434)</f>
        <v>3.9466350330482847E-2</v>
      </c>
      <c r="BE434" s="177">
        <f>ABS(Cálculos!AZ435-Cálculos!AZ434)</f>
        <v>3.8952074631445122E-2</v>
      </c>
      <c r="BF434" s="145"/>
    </row>
    <row r="435" spans="25:58">
      <c r="Y435" s="146"/>
      <c r="Z435" s="74">
        <f>(Cálculos!C436-0.44)/(MAX(Cálculos!C:C)+0.12)*100</f>
        <v>58.834164246973096</v>
      </c>
      <c r="AA435" s="147"/>
      <c r="AB435" s="169">
        <f>Cálculos!L297</f>
        <v>0.70644785677077104</v>
      </c>
      <c r="AC435" s="147"/>
      <c r="AD435" s="169">
        <f>Cálculos!AF542</f>
        <v>0.74153173702818886</v>
      </c>
      <c r="AE435" s="147"/>
      <c r="AF435" s="169">
        <f>Cálculos!AZ711</f>
        <v>0.75835710970767711</v>
      </c>
      <c r="AG435" s="147"/>
      <c r="AH435" s="169">
        <f>Cálculos!N397</f>
        <v>0</v>
      </c>
      <c r="AI435" s="147"/>
      <c r="AJ435" s="169">
        <f>Cálculos!AH430</f>
        <v>0</v>
      </c>
      <c r="AK435" s="147"/>
      <c r="AL435" s="169">
        <f>Cálculos!BB416</f>
        <v>0</v>
      </c>
      <c r="AM435" s="145"/>
      <c r="BA435" s="146"/>
      <c r="BB435" s="74">
        <v>430</v>
      </c>
      <c r="BC435" s="177">
        <f>ABS(Cálculos!L436-Cálculos!L435)</f>
        <v>5.5946956220861876E-2</v>
      </c>
      <c r="BD435" s="177">
        <f>ABS(Cálculos!AF436-Cálculos!AF435)</f>
        <v>4.1335704149839003E-2</v>
      </c>
      <c r="BE435" s="177">
        <f>ABS(Cálculos!AZ436-Cálculos!AZ435)</f>
        <v>4.1828999751125195E-2</v>
      </c>
      <c r="BF435" s="145"/>
    </row>
    <row r="436" spans="25:58">
      <c r="Y436" s="146"/>
      <c r="Z436" s="74">
        <f>(Cálculos!C437-0.44)/(MAX(Cálculos!C:C)+0.12)*100</f>
        <v>58.971128033747874</v>
      </c>
      <c r="AA436" s="147"/>
      <c r="AB436" s="169">
        <f>Cálculos!L540</f>
        <v>0.70502647220895365</v>
      </c>
      <c r="AC436" s="147"/>
      <c r="AD436" s="169">
        <f>Cálculos!AF171</f>
        <v>0.74058203346696727</v>
      </c>
      <c r="AE436" s="147"/>
      <c r="AF436" s="169">
        <f>Cálculos!AZ360</f>
        <v>0.75756695075083502</v>
      </c>
      <c r="AG436" s="147"/>
      <c r="AH436" s="169">
        <f>Cálculos!N398</f>
        <v>0</v>
      </c>
      <c r="AI436" s="147"/>
      <c r="AJ436" s="169">
        <f>Cálculos!AH431</f>
        <v>0</v>
      </c>
      <c r="AK436" s="147"/>
      <c r="AL436" s="169">
        <f>Cálculos!BB417</f>
        <v>0</v>
      </c>
      <c r="AM436" s="145"/>
      <c r="BA436" s="146"/>
      <c r="BB436" s="74">
        <v>431</v>
      </c>
      <c r="BC436" s="177">
        <f>ABS(Cálculos!L437-Cálculos!L436)</f>
        <v>5.2167943116118831E-2</v>
      </c>
      <c r="BD436" s="177">
        <f>ABS(Cálculos!AF437-Cálculos!AF436)</f>
        <v>3.8856754716567021E-2</v>
      </c>
      <c r="BE436" s="177">
        <f>ABS(Cálculos!AZ437-Cálculos!AZ436)</f>
        <v>3.8378941989759774E-2</v>
      </c>
      <c r="BF436" s="145"/>
    </row>
    <row r="437" spans="25:58">
      <c r="Y437" s="146"/>
      <c r="Z437" s="74">
        <f>(Cálculos!C438-0.44)/(MAX(Cálculos!C:C)+0.12)*100</f>
        <v>59.10809182052266</v>
      </c>
      <c r="AA437" s="147"/>
      <c r="AB437" s="169">
        <f>Cálculos!L208</f>
        <v>0.70398822607265965</v>
      </c>
      <c r="AC437" s="147"/>
      <c r="AD437" s="169">
        <f>Cálculos!AF297</f>
        <v>0.74022374054410944</v>
      </c>
      <c r="AE437" s="147"/>
      <c r="AF437" s="169">
        <f>Cálculos!AZ541</f>
        <v>0.75747954006529905</v>
      </c>
      <c r="AG437" s="147"/>
      <c r="AH437" s="169">
        <f>Cálculos!N399</f>
        <v>0</v>
      </c>
      <c r="AI437" s="147"/>
      <c r="AJ437" s="169">
        <f>Cálculos!AH432</f>
        <v>0</v>
      </c>
      <c r="AK437" s="147"/>
      <c r="AL437" s="169">
        <f>Cálculos!BB419</f>
        <v>0</v>
      </c>
      <c r="AM437" s="145"/>
      <c r="BA437" s="146"/>
      <c r="BB437" s="74">
        <v>432</v>
      </c>
      <c r="BC437" s="177">
        <f>ABS(Cálculos!L438-Cálculos!L437)</f>
        <v>7.2476518323713872</v>
      </c>
      <c r="BD437" s="177">
        <f>ABS(Cálculos!AF438-Cálculos!AF437)</f>
        <v>6.475698656802642</v>
      </c>
      <c r="BE437" s="177">
        <f>ABS(Cálculos!AZ438-Cálculos!AZ437)</f>
        <v>5.7706436146645173</v>
      </c>
      <c r="BF437" s="145"/>
    </row>
    <row r="438" spans="25:58">
      <c r="Y438" s="146"/>
      <c r="Z438" s="74">
        <f>(Cálculos!C439-0.44)/(MAX(Cálculos!C:C)+0.12)*100</f>
        <v>59.245055607297424</v>
      </c>
      <c r="AA438" s="147"/>
      <c r="AB438" s="169">
        <f>Cálculos!L311</f>
        <v>0.70182773098412454</v>
      </c>
      <c r="AC438" s="147"/>
      <c r="AD438" s="169">
        <f>Cálculos!AF711</f>
        <v>0.7370502887712671</v>
      </c>
      <c r="AE438" s="147"/>
      <c r="AF438" s="169">
        <f>Cálculos!AZ171</f>
        <v>0.75260071561764841</v>
      </c>
      <c r="AG438" s="147"/>
      <c r="AH438" s="169">
        <f>Cálculos!N400</f>
        <v>0</v>
      </c>
      <c r="AI438" s="147"/>
      <c r="AJ438" s="169">
        <f>Cálculos!AH433</f>
        <v>0</v>
      </c>
      <c r="AK438" s="147"/>
      <c r="AL438" s="169">
        <f>Cálculos!BB421</f>
        <v>0</v>
      </c>
      <c r="AM438" s="145"/>
      <c r="BA438" s="146"/>
      <c r="BB438" s="74">
        <v>433</v>
      </c>
      <c r="BC438" s="177">
        <f>ABS(Cálculos!L439-Cálculos!L438)</f>
        <v>7.0120108780568291</v>
      </c>
      <c r="BD438" s="177">
        <f>ABS(Cálculos!AF439-Cálculos!AF438)</f>
        <v>6.2348006955383992</v>
      </c>
      <c r="BE438" s="177">
        <f>ABS(Cálculos!AZ439-Cálculos!AZ438)</f>
        <v>5.5277612306505564</v>
      </c>
      <c r="BF438" s="145"/>
    </row>
    <row r="439" spans="25:58">
      <c r="Y439" s="146"/>
      <c r="Z439" s="74">
        <f>(Cálculos!C440-0.44)/(MAX(Cálculos!C:C)+0.12)*100</f>
        <v>59.382019394072202</v>
      </c>
      <c r="AA439" s="147"/>
      <c r="AB439" s="169">
        <f>Cálculos!L312</f>
        <v>0.70152389684133909</v>
      </c>
      <c r="AC439" s="147"/>
      <c r="AD439" s="169">
        <f>Cálculos!AF543</f>
        <v>0.73640960317108384</v>
      </c>
      <c r="AE439" s="147"/>
      <c r="AF439" s="169">
        <f>Cálculos!AZ573</f>
        <v>0.75250153233791983</v>
      </c>
      <c r="AG439" s="147"/>
      <c r="AH439" s="169">
        <f>Cálculos!N402</f>
        <v>0</v>
      </c>
      <c r="AI439" s="147"/>
      <c r="AJ439" s="169">
        <f>Cálculos!AH434</f>
        <v>0</v>
      </c>
      <c r="AK439" s="147"/>
      <c r="AL439" s="169">
        <f>Cálculos!BB424</f>
        <v>0</v>
      </c>
      <c r="AM439" s="145"/>
      <c r="BA439" s="146"/>
      <c r="BB439" s="74">
        <v>434</v>
      </c>
      <c r="BC439" s="177">
        <f>ABS(Cálculos!L440-Cálculos!L439)</f>
        <v>0.76700470100924889</v>
      </c>
      <c r="BD439" s="177">
        <f>ABS(Cálculos!AF440-Cálculos!AF439)</f>
        <v>6.7413605514210051E-2</v>
      </c>
      <c r="BE439" s="177">
        <f>ABS(Cálculos!AZ440-Cálculos!AZ439)</f>
        <v>0.30045570491506535</v>
      </c>
      <c r="BF439" s="145"/>
    </row>
    <row r="440" spans="25:58">
      <c r="Y440" s="146"/>
      <c r="Z440" s="74">
        <f>(Cálculos!C441-0.44)/(MAX(Cálculos!C:C)+0.12)*100</f>
        <v>59.518983180846988</v>
      </c>
      <c r="AA440" s="147"/>
      <c r="AB440" s="169">
        <f>Cálculos!L541</f>
        <v>0.69993943667561476</v>
      </c>
      <c r="AC440" s="147"/>
      <c r="AD440" s="169">
        <f>Cálculos!AF360</f>
        <v>0.73537136943660353</v>
      </c>
      <c r="AE440" s="147"/>
      <c r="AF440" s="169">
        <f>Cálculos!AZ542</f>
        <v>0.75214849999287448</v>
      </c>
      <c r="AG440" s="147"/>
      <c r="AH440" s="169">
        <f>Cálculos!N403</f>
        <v>0</v>
      </c>
      <c r="AI440" s="147"/>
      <c r="AJ440" s="169">
        <f>Cálculos!AH435</f>
        <v>0</v>
      </c>
      <c r="AK440" s="147"/>
      <c r="AL440" s="169">
        <f>Cálculos!BB426</f>
        <v>0</v>
      </c>
      <c r="AM440" s="145"/>
      <c r="BA440" s="146"/>
      <c r="BB440" s="74">
        <v>435</v>
      </c>
      <c r="BC440" s="177">
        <f>ABS(Cálculos!L441-Cálculos!L440)</f>
        <v>0.68477294153325685</v>
      </c>
      <c r="BD440" s="177">
        <f>ABS(Cálculos!AF441-Cálculos!AF440)</f>
        <v>1.2475122548693651E-2</v>
      </c>
      <c r="BE440" s="177">
        <f>ABS(Cálculos!AZ441-Cálculos!AZ440)</f>
        <v>0.22211199258725722</v>
      </c>
      <c r="BF440" s="145"/>
    </row>
    <row r="441" spans="25:58">
      <c r="Y441" s="146"/>
      <c r="Z441" s="74">
        <f>(Cálculos!C442-0.44)/(MAX(Cálculos!C:C)+0.12)*100</f>
        <v>59.655946967621766</v>
      </c>
      <c r="AA441" s="147"/>
      <c r="AB441" s="169">
        <f>Cálculos!L171</f>
        <v>0.69963526675893017</v>
      </c>
      <c r="AC441" s="147"/>
      <c r="AD441" s="169">
        <f>Cálculos!AF544</f>
        <v>0.73132285047696899</v>
      </c>
      <c r="AE441" s="147"/>
      <c r="AF441" s="169">
        <f>Cálculos!AZ543</f>
        <v>0.74695303079714714</v>
      </c>
      <c r="AG441" s="147"/>
      <c r="AH441" s="169">
        <f>Cálculos!N404</f>
        <v>0</v>
      </c>
      <c r="AI441" s="147"/>
      <c r="AJ441" s="169">
        <f>Cálculos!AH436</f>
        <v>0</v>
      </c>
      <c r="AK441" s="147"/>
      <c r="AL441" s="169">
        <f>Cálculos!BB427</f>
        <v>0</v>
      </c>
      <c r="AM441" s="145"/>
      <c r="BA441" s="146"/>
      <c r="BB441" s="74">
        <v>436</v>
      </c>
      <c r="BC441" s="177">
        <f>ABS(Cálculos!L442-Cálculos!L441)</f>
        <v>2.2941875865909007</v>
      </c>
      <c r="BD441" s="177">
        <f>ABS(Cálculos!AF442-Cálculos!AF441)</f>
        <v>1.4175778531232526</v>
      </c>
      <c r="BE441" s="177">
        <f>ABS(Cálculos!AZ442-Cálculos!AZ441)</f>
        <v>1.5440197240695759</v>
      </c>
      <c r="BF441" s="145"/>
    </row>
    <row r="442" spans="25:58">
      <c r="Y442" s="146"/>
      <c r="Z442" s="74">
        <f>(Cálculos!C443-0.44)/(MAX(Cálculos!C:C)+0.12)*100</f>
        <v>59.79291075439653</v>
      </c>
      <c r="AA442" s="147"/>
      <c r="AB442" s="169">
        <f>Cálculos!L679</f>
        <v>0.69814097440954304</v>
      </c>
      <c r="AC442" s="147"/>
      <c r="AD442" s="169">
        <f>Cálculos!AF311</f>
        <v>0.72922602548861326</v>
      </c>
      <c r="AE442" s="147"/>
      <c r="AF442" s="169">
        <f>Cálculos!AZ726</f>
        <v>0.74604030814816336</v>
      </c>
      <c r="AG442" s="147"/>
      <c r="AH442" s="169">
        <f>Cálculos!N405</f>
        <v>0</v>
      </c>
      <c r="AI442" s="147"/>
      <c r="AJ442" s="169">
        <f>Cálculos!AH437</f>
        <v>0</v>
      </c>
      <c r="AK442" s="147"/>
      <c r="AL442" s="169">
        <f>Cálculos!BB428</f>
        <v>0</v>
      </c>
      <c r="AM442" s="145"/>
      <c r="BA442" s="146"/>
      <c r="BB442" s="74">
        <v>437</v>
      </c>
      <c r="BC442" s="177">
        <f>ABS(Cálculos!L443-Cálculos!L442)</f>
        <v>2.0157119336796505</v>
      </c>
      <c r="BD442" s="177">
        <f>ABS(Cálculos!AF443-Cálculos!AF442)</f>
        <v>1.2803970278054173</v>
      </c>
      <c r="BE442" s="177">
        <f>ABS(Cálculos!AZ443-Cálculos!AZ442)</f>
        <v>1.4073333549092273</v>
      </c>
      <c r="BF442" s="145"/>
    </row>
    <row r="443" spans="25:58">
      <c r="Y443" s="146"/>
      <c r="Z443" s="74">
        <f>(Cálculos!C444-0.44)/(MAX(Cálculos!C:C)+0.12)*100</f>
        <v>59.929874541171316</v>
      </c>
      <c r="AA443" s="147"/>
      <c r="AB443" s="169">
        <f>Cálculos!L542</f>
        <v>0.69506417778721064</v>
      </c>
      <c r="AC443" s="147"/>
      <c r="AD443" s="169">
        <f>Cálculos!AF312</f>
        <v>0.72835660061998087</v>
      </c>
      <c r="AE443" s="147"/>
      <c r="AF443" s="169">
        <f>Cálculos!AZ693</f>
        <v>0.74550332396041497</v>
      </c>
      <c r="AG443" s="147"/>
      <c r="AH443" s="169">
        <f>Cálculos!N406</f>
        <v>0</v>
      </c>
      <c r="AI443" s="147"/>
      <c r="AJ443" s="169">
        <f>Cálculos!AH439</f>
        <v>0</v>
      </c>
      <c r="AK443" s="147"/>
      <c r="AL443" s="169">
        <f>Cálculos!BB429</f>
        <v>0</v>
      </c>
      <c r="AM443" s="145"/>
      <c r="BA443" s="146"/>
      <c r="BB443" s="74">
        <v>438</v>
      </c>
      <c r="BC443" s="177">
        <f>ABS(Cálculos!L444-Cálculos!L443)</f>
        <v>0.15422577013686567</v>
      </c>
      <c r="BD443" s="177">
        <f>ABS(Cálculos!AF444-Cálculos!AF443)</f>
        <v>1.8676262011738665E-3</v>
      </c>
      <c r="BE443" s="177">
        <f>ABS(Cálculos!AZ444-Cálculos!AZ443)</f>
        <v>1.7005201418376359E-3</v>
      </c>
      <c r="BF443" s="145"/>
    </row>
    <row r="444" spans="25:58">
      <c r="Y444" s="146"/>
      <c r="Z444" s="74">
        <f>(Cálculos!C445-0.44)/(MAX(Cálculos!C:C)+0.12)*100</f>
        <v>60.066838327946094</v>
      </c>
      <c r="AA444" s="147"/>
      <c r="AB444" s="169">
        <f>Cálculos!L327</f>
        <v>0.6944343362712293</v>
      </c>
      <c r="AC444" s="147"/>
      <c r="AD444" s="169">
        <f>Cálculos!AF679</f>
        <v>0.72795180305727025</v>
      </c>
      <c r="AE444" s="147"/>
      <c r="AF444" s="169">
        <f>Cálculos!AZ327</f>
        <v>0.74430449135183829</v>
      </c>
      <c r="AG444" s="147"/>
      <c r="AH444" s="169">
        <f>Cálculos!N407</f>
        <v>0</v>
      </c>
      <c r="AI444" s="147"/>
      <c r="AJ444" s="169">
        <f>Cálculos!AH440</f>
        <v>0</v>
      </c>
      <c r="AK444" s="147"/>
      <c r="AL444" s="169">
        <f>Cálculos!BB430</f>
        <v>0</v>
      </c>
      <c r="AM444" s="145"/>
      <c r="BA444" s="146"/>
      <c r="BB444" s="74">
        <v>439</v>
      </c>
      <c r="BC444" s="177">
        <f>ABS(Cálculos!L445-Cálculos!L444)</f>
        <v>2.3065148330851493E-2</v>
      </c>
      <c r="BD444" s="177">
        <f>ABS(Cálculos!AF445-Cálculos!AF444)</f>
        <v>1.2799792006865207E-2</v>
      </c>
      <c r="BE444" s="177">
        <f>ABS(Cálculos!AZ445-Cálculos!AZ444)</f>
        <v>1.2981829665156042E-2</v>
      </c>
      <c r="BF444" s="145"/>
    </row>
    <row r="445" spans="25:58">
      <c r="Y445" s="146"/>
      <c r="Z445" s="74">
        <f>(Cálculos!C446-0.44)/(MAX(Cálculos!C:C)+0.12)*100</f>
        <v>60.203802114720872</v>
      </c>
      <c r="AA445" s="147"/>
      <c r="AB445" s="169">
        <f>Cálculos!L711</f>
        <v>0.69393458746800685</v>
      </c>
      <c r="AC445" s="147"/>
      <c r="AD445" s="169">
        <f>Cálculos!AF327</f>
        <v>0.72710322475656319</v>
      </c>
      <c r="AE445" s="147"/>
      <c r="AF445" s="169">
        <f>Cálculos!AZ297</f>
        <v>0.74418781737963124</v>
      </c>
      <c r="AG445" s="147"/>
      <c r="AH445" s="169">
        <f>Cálculos!N408</f>
        <v>0</v>
      </c>
      <c r="AI445" s="147"/>
      <c r="AJ445" s="169">
        <f>Cálculos!AH441</f>
        <v>0</v>
      </c>
      <c r="AK445" s="147"/>
      <c r="AL445" s="169">
        <f>Cálculos!BB431</f>
        <v>0</v>
      </c>
      <c r="AM445" s="145"/>
      <c r="BA445" s="146"/>
      <c r="BB445" s="74">
        <v>440</v>
      </c>
      <c r="BC445" s="177">
        <f>ABS(Cálculos!L446-Cálculos!L445)</f>
        <v>1.8265355404627561</v>
      </c>
      <c r="BD445" s="177">
        <f>ABS(Cálculos!AF446-Cálculos!AF445)</f>
        <v>0.93971010163429014</v>
      </c>
      <c r="BE445" s="177">
        <f>ABS(Cálculos!AZ446-Cálculos!AZ445)</f>
        <v>1.1612663271882693</v>
      </c>
      <c r="BF445" s="145"/>
    </row>
    <row r="446" spans="25:58">
      <c r="Y446" s="146"/>
      <c r="Z446" s="74">
        <f>(Cálculos!C447-0.44)/(MAX(Cálculos!C:C)+0.12)*100</f>
        <v>60.340765901495644</v>
      </c>
      <c r="AA446" s="147"/>
      <c r="AB446" s="169">
        <f>Cálculos!L678</f>
        <v>0.69255695815374629</v>
      </c>
      <c r="AC446" s="147"/>
      <c r="AD446" s="169">
        <f>Cálculos!AF693</f>
        <v>0.72644129267011492</v>
      </c>
      <c r="AE446" s="147"/>
      <c r="AF446" s="169">
        <f>Cálculos!AZ679</f>
        <v>0.74376645981109846</v>
      </c>
      <c r="AG446" s="147"/>
      <c r="AH446" s="169">
        <f>Cálculos!N410</f>
        <v>0</v>
      </c>
      <c r="AI446" s="147"/>
      <c r="AJ446" s="169">
        <f>Cálculos!AH443</f>
        <v>0</v>
      </c>
      <c r="AK446" s="147"/>
      <c r="AL446" s="169">
        <f>Cálculos!BB432</f>
        <v>0</v>
      </c>
      <c r="AM446" s="145"/>
      <c r="BA446" s="146"/>
      <c r="BB446" s="74">
        <v>441</v>
      </c>
      <c r="BC446" s="177">
        <f>ABS(Cálculos!L447-Cálculos!L446)</f>
        <v>1.7868099386869685</v>
      </c>
      <c r="BD446" s="177">
        <f>ABS(Cálculos!AF447-Cálculos!AF446)</f>
        <v>0.88574050413183025</v>
      </c>
      <c r="BE446" s="177">
        <f>ABS(Cálculos!AZ447-Cálculos!AZ446)</f>
        <v>1.1081284455040064</v>
      </c>
      <c r="BF446" s="145"/>
    </row>
    <row r="447" spans="25:58">
      <c r="Y447" s="146"/>
      <c r="Z447" s="74">
        <f>(Cálculos!C448-0.44)/(MAX(Cálculos!C:C)+0.12)*100</f>
        <v>60.477729688270422</v>
      </c>
      <c r="AA447" s="147"/>
      <c r="AB447" s="169">
        <f>Cálculos!L329</f>
        <v>0.6918261578713365</v>
      </c>
      <c r="AC447" s="147"/>
      <c r="AD447" s="169">
        <f>Cálculos!AF545</f>
        <v>0.7262712345502994</v>
      </c>
      <c r="AE447" s="147"/>
      <c r="AF447" s="169">
        <f>Cálculos!AZ311</f>
        <v>0.74188478339120834</v>
      </c>
      <c r="AG447" s="147"/>
      <c r="AH447" s="169">
        <f>Cálculos!N411</f>
        <v>0</v>
      </c>
      <c r="AI447" s="147"/>
      <c r="AJ447" s="169">
        <f>Cálculos!AH444</f>
        <v>0</v>
      </c>
      <c r="AK447" s="147"/>
      <c r="AL447" s="169">
        <f>Cálculos!BB433</f>
        <v>0</v>
      </c>
      <c r="AM447" s="145"/>
      <c r="BA447" s="146"/>
      <c r="BB447" s="74">
        <v>442</v>
      </c>
      <c r="BC447" s="177">
        <f>ABS(Cálculos!L448-Cálculos!L447)</f>
        <v>1.2181552158720521E-2</v>
      </c>
      <c r="BD447" s="177">
        <f>ABS(Cálculos!AF448-Cálculos!AF447)</f>
        <v>1.3062856202500139E-2</v>
      </c>
      <c r="BE447" s="177">
        <f>ABS(Cálculos!AZ448-Cálculos!AZ447)</f>
        <v>1.25305618649314E-2</v>
      </c>
      <c r="BF447" s="145"/>
    </row>
    <row r="448" spans="25:58">
      <c r="Y448" s="146"/>
      <c r="Z448" s="74">
        <f>(Cálculos!C449-0.44)/(MAX(Cálculos!C:C)+0.12)*100</f>
        <v>60.6146934750452</v>
      </c>
      <c r="AA448" s="147"/>
      <c r="AB448" s="169">
        <f>Cálculos!L360</f>
        <v>0.69135134578805935</v>
      </c>
      <c r="AC448" s="147"/>
      <c r="AD448" s="169">
        <f>Cálculos!AF329</f>
        <v>0.72319703504346189</v>
      </c>
      <c r="AE448" s="147"/>
      <c r="AF448" s="169">
        <f>Cálculos!AZ544</f>
        <v>0.74179344932859592</v>
      </c>
      <c r="AG448" s="147"/>
      <c r="AH448" s="169">
        <f>Cálculos!N413</f>
        <v>0</v>
      </c>
      <c r="AI448" s="147"/>
      <c r="AJ448" s="169">
        <f>Cálculos!AH445</f>
        <v>0</v>
      </c>
      <c r="AK448" s="147"/>
      <c r="AL448" s="169">
        <f>Cálculos!BB434</f>
        <v>0</v>
      </c>
      <c r="AM448" s="145"/>
      <c r="BA448" s="146"/>
      <c r="BB448" s="74">
        <v>443</v>
      </c>
      <c r="BC448" s="177">
        <f>ABS(Cálculos!L449-Cálculos!L448)</f>
        <v>3.9804575259334118E-2</v>
      </c>
      <c r="BD448" s="177">
        <f>ABS(Cálculos!AF449-Cálculos!AF448)</f>
        <v>4.0680427670796604E-2</v>
      </c>
      <c r="BE448" s="177">
        <f>ABS(Cálculos!AZ449-Cálculos!AZ448)</f>
        <v>4.0150764471676759E-2</v>
      </c>
      <c r="BF448" s="145"/>
    </row>
    <row r="449" spans="25:58">
      <c r="Y449" s="146"/>
      <c r="Z449" s="74">
        <f>(Cálculos!C450-0.44)/(MAX(Cálculos!C:C)+0.12)*100</f>
        <v>60.751657261819979</v>
      </c>
      <c r="AA449" s="147"/>
      <c r="AB449" s="169">
        <f>Cálculos!L721</f>
        <v>0.69134484328469248</v>
      </c>
      <c r="AC449" s="147"/>
      <c r="AD449" s="169">
        <f>Cálculos!AF678</f>
        <v>0.72294604208085556</v>
      </c>
      <c r="AE449" s="147"/>
      <c r="AF449" s="169">
        <f>Cálculos!AZ312</f>
        <v>0.74158780904083366</v>
      </c>
      <c r="AG449" s="147"/>
      <c r="AH449" s="169">
        <f>Cálculos!N414</f>
        <v>0</v>
      </c>
      <c r="AI449" s="147"/>
      <c r="AJ449" s="169">
        <f>Cálculos!AH447</f>
        <v>0</v>
      </c>
      <c r="AK449" s="147"/>
      <c r="AL449" s="169">
        <f>Cálculos!BB435</f>
        <v>0</v>
      </c>
      <c r="AM449" s="145"/>
      <c r="BA449" s="146"/>
      <c r="BB449" s="74">
        <v>444</v>
      </c>
      <c r="BC449" s="177">
        <f>ABS(Cálculos!L450-Cálculos!L449)</f>
        <v>7.9306449036744553E-3</v>
      </c>
      <c r="BD449" s="177">
        <f>ABS(Cálculos!AF450-Cálculos!AF449)</f>
        <v>7.0681928213485179E-3</v>
      </c>
      <c r="BE449" s="177">
        <f>ABS(Cálculos!AZ450-Cálculos!AZ449)</f>
        <v>7.5771271212206059E-3</v>
      </c>
      <c r="BF449" s="145"/>
    </row>
    <row r="450" spans="25:58">
      <c r="Y450" s="146"/>
      <c r="Z450" s="74">
        <f>(Cálculos!C451-0.44)/(MAX(Cálculos!C:C)+0.12)*100</f>
        <v>60.88862104859475</v>
      </c>
      <c r="AA450" s="147"/>
      <c r="AB450" s="169">
        <f>Cálculos!L693</f>
        <v>0.6907223033262746</v>
      </c>
      <c r="AC450" s="147"/>
      <c r="AD450" s="169">
        <f>Cálculos!AF172</f>
        <v>0.72280660720866452</v>
      </c>
      <c r="AE450" s="147"/>
      <c r="AF450" s="169">
        <f>Cálculos!AZ329</f>
        <v>0.7414275908238076</v>
      </c>
      <c r="AG450" s="147"/>
      <c r="AH450" s="169">
        <f>Cálculos!N415</f>
        <v>0</v>
      </c>
      <c r="AI450" s="147"/>
      <c r="AJ450" s="169">
        <f>Cálculos!AH448</f>
        <v>0</v>
      </c>
      <c r="AK450" s="147"/>
      <c r="AL450" s="169">
        <f>Cálculos!BB436</f>
        <v>0</v>
      </c>
      <c r="AM450" s="145"/>
      <c r="BA450" s="146"/>
      <c r="BB450" s="74">
        <v>445</v>
      </c>
      <c r="BC450" s="177">
        <f>ABS(Cálculos!L451-Cálculos!L450)</f>
        <v>4.1039240047914483E-2</v>
      </c>
      <c r="BD450" s="177">
        <f>ABS(Cálculos!AF451-Cálculos!AF450)</f>
        <v>4.1884378627495167E-2</v>
      </c>
      <c r="BE450" s="177">
        <f>ABS(Cálculos!AZ451-Cálculos!AZ450)</f>
        <v>4.1405630971686147E-2</v>
      </c>
      <c r="BF450" s="145"/>
    </row>
    <row r="451" spans="25:58">
      <c r="Y451" s="146"/>
      <c r="Z451" s="74">
        <f>(Cálculos!C452-0.44)/(MAX(Cálculos!C:C)+0.12)*100</f>
        <v>61.025584835369528</v>
      </c>
      <c r="AA451" s="147"/>
      <c r="AB451" s="169">
        <f>Cálculos!L543</f>
        <v>0.69025549053008495</v>
      </c>
      <c r="AC451" s="147"/>
      <c r="AD451" s="169">
        <f>Cálculos!AF574</f>
        <v>0.72251181447037061</v>
      </c>
      <c r="AE451" s="147"/>
      <c r="AF451" s="169">
        <f>Cálculos!AZ678</f>
        <v>0.73821816771476834</v>
      </c>
      <c r="AG451" s="147"/>
      <c r="AH451" s="169">
        <f>Cálculos!N416</f>
        <v>0</v>
      </c>
      <c r="AI451" s="147"/>
      <c r="AJ451" s="169">
        <f>Cálculos!AH449</f>
        <v>0</v>
      </c>
      <c r="AK451" s="147"/>
      <c r="AL451" s="169">
        <f>Cálculos!BB437</f>
        <v>0</v>
      </c>
      <c r="AM451" s="145"/>
      <c r="BA451" s="146"/>
      <c r="BB451" s="74">
        <v>446</v>
      </c>
      <c r="BC451" s="177">
        <f>ABS(Cálculos!L452-Cálculos!L451)</f>
        <v>1.7147051477484965E-2</v>
      </c>
      <c r="BD451" s="177">
        <f>ABS(Cálculos!AF452-Cálculos!AF451)</f>
        <v>1.7984909531223003E-2</v>
      </c>
      <c r="BE451" s="177">
        <f>ABS(Cálculos!AZ452-Cálculos!AZ451)</f>
        <v>1.7513000039622195E-2</v>
      </c>
      <c r="BF451" s="145"/>
    </row>
    <row r="452" spans="25:58">
      <c r="Y452" s="146"/>
      <c r="Z452" s="74">
        <f>(Cálculos!C453-0.44)/(MAX(Cálculos!C:C)+0.12)*100</f>
        <v>61.162548622144307</v>
      </c>
      <c r="AA452" s="147"/>
      <c r="AB452" s="169">
        <f>Cálculos!L574</f>
        <v>0.68549826152044302</v>
      </c>
      <c r="AC452" s="147"/>
      <c r="AD452" s="169">
        <f>Cálculos!AF726</f>
        <v>0.72235936007312695</v>
      </c>
      <c r="AE452" s="147"/>
      <c r="AF452" s="169">
        <f>Cálculos!AZ545</f>
        <v>0.73666950769258188</v>
      </c>
      <c r="AG452" s="147"/>
      <c r="AH452" s="169">
        <f>Cálculos!N417</f>
        <v>0</v>
      </c>
      <c r="AI452" s="147"/>
      <c r="AJ452" s="169">
        <f>Cálculos!AH450</f>
        <v>0</v>
      </c>
      <c r="AK452" s="147"/>
      <c r="AL452" s="169">
        <f>Cálculos!BB439</f>
        <v>0</v>
      </c>
      <c r="AM452" s="145"/>
      <c r="BA452" s="146"/>
      <c r="BB452" s="74">
        <v>447</v>
      </c>
      <c r="BC452" s="177">
        <f>ABS(Cálculos!L453-Cálculos!L452)</f>
        <v>7.9747244007477569E-3</v>
      </c>
      <c r="BD452" s="177">
        <f>ABS(Cálculos!AF453-Cálculos!AF452)</f>
        <v>8.79588443576651E-3</v>
      </c>
      <c r="BE452" s="177">
        <f>ABS(Cálculos!AZ453-Cálculos!AZ452)</f>
        <v>8.3533940614008984E-3</v>
      </c>
      <c r="BF452" s="145"/>
    </row>
    <row r="453" spans="25:58">
      <c r="Y453" s="146"/>
      <c r="Z453" s="74">
        <f>(Cálculos!C454-0.44)/(MAX(Cálculos!C:C)+0.12)*100</f>
        <v>61.299512408919078</v>
      </c>
      <c r="AA453" s="147"/>
      <c r="AB453" s="169">
        <f>Cálculos!L544</f>
        <v>0.68548614556815679</v>
      </c>
      <c r="AC453" s="147"/>
      <c r="AD453" s="169">
        <f>Cálculos!AF546</f>
        <v>0.72125451268369367</v>
      </c>
      <c r="AE453" s="147"/>
      <c r="AF453" s="169">
        <f>Cálculos!AZ346</f>
        <v>0.73653975151152784</v>
      </c>
      <c r="AG453" s="147"/>
      <c r="AH453" s="169">
        <f>Cálculos!N419</f>
        <v>0</v>
      </c>
      <c r="AI453" s="147"/>
      <c r="AJ453" s="169">
        <f>Cálculos!AH451</f>
        <v>0</v>
      </c>
      <c r="AK453" s="147"/>
      <c r="AL453" s="169">
        <f>Cálculos!BB441</f>
        <v>0</v>
      </c>
      <c r="AM453" s="145"/>
      <c r="BA453" s="146"/>
      <c r="BB453" s="74">
        <v>448</v>
      </c>
      <c r="BC453" s="177">
        <f>ABS(Cálculos!L454-Cálculos!L453)</f>
        <v>4.0096344621546987E-2</v>
      </c>
      <c r="BD453" s="177">
        <f>ABS(Cálculos!AF454-Cálculos!AF453)</f>
        <v>4.0916677859889727E-2</v>
      </c>
      <c r="BE453" s="177">
        <f>ABS(Cálculos!AZ454-Cálculos!AZ453)</f>
        <v>4.0465635431721658E-2</v>
      </c>
      <c r="BF453" s="145"/>
    </row>
    <row r="454" spans="25:58">
      <c r="Y454" s="146"/>
      <c r="Z454" s="74">
        <f>(Cálculos!C455-0.44)/(MAX(Cálculos!C:C)+0.12)*100</f>
        <v>61.436476195693857</v>
      </c>
      <c r="AA454" s="147"/>
      <c r="AB454" s="169">
        <f>Cálculos!L680</f>
        <v>0.68234051452162614</v>
      </c>
      <c r="AC454" s="147"/>
      <c r="AD454" s="169">
        <f>Cálculos!AF346</f>
        <v>0.71640290709107102</v>
      </c>
      <c r="AE454" s="147"/>
      <c r="AF454" s="169">
        <f>Cálculos!AZ172</f>
        <v>0.73515202900639598</v>
      </c>
      <c r="AG454" s="147"/>
      <c r="AH454" s="169">
        <f>Cálculos!N421</f>
        <v>0</v>
      </c>
      <c r="AI454" s="147"/>
      <c r="AJ454" s="169">
        <f>Cálculos!AH452</f>
        <v>0</v>
      </c>
      <c r="AK454" s="147"/>
      <c r="AL454" s="169">
        <f>Cálculos!BB443</f>
        <v>0</v>
      </c>
      <c r="AM454" s="145"/>
      <c r="BA454" s="146"/>
      <c r="BB454" s="74">
        <v>449</v>
      </c>
      <c r="BC454" s="177">
        <f>ABS(Cálculos!L455-Cálculos!L454)</f>
        <v>4.0406865123667757E-2</v>
      </c>
      <c r="BD454" s="177">
        <f>ABS(Cálculos!AF455-Cálculos!AF454)</f>
        <v>4.1230090465387725E-2</v>
      </c>
      <c r="BE454" s="177">
        <f>ABS(Cálculos!AZ455-Cálculos!AZ454)</f>
        <v>4.0762480603477869E-2</v>
      </c>
      <c r="BF454" s="145"/>
    </row>
    <row r="455" spans="25:58">
      <c r="Y455" s="146"/>
      <c r="Z455" s="74">
        <f>(Cálculos!C456-0.44)/(MAX(Cálculos!C:C)+0.12)*100</f>
        <v>61.573439982468635</v>
      </c>
      <c r="AA455" s="147"/>
      <c r="AB455" s="169">
        <f>Cálculos!L172</f>
        <v>0.68232124130613925</v>
      </c>
      <c r="AC455" s="147"/>
      <c r="AD455" s="169">
        <f>Cálculos!AF547</f>
        <v>0.71627244384627264</v>
      </c>
      <c r="AE455" s="147"/>
      <c r="AF455" s="169">
        <f>Cálculos!AZ574</f>
        <v>0.73299856193572754</v>
      </c>
      <c r="AG455" s="147"/>
      <c r="AH455" s="169">
        <f>Cálculos!N427</f>
        <v>0</v>
      </c>
      <c r="AI455" s="147"/>
      <c r="AJ455" s="169">
        <f>Cálculos!AH453</f>
        <v>0</v>
      </c>
      <c r="AK455" s="147"/>
      <c r="AL455" s="169">
        <f>Cálculos!BB444</f>
        <v>0</v>
      </c>
      <c r="AM455" s="145"/>
      <c r="BA455" s="146"/>
      <c r="BB455" s="74">
        <v>450</v>
      </c>
      <c r="BC455" s="177">
        <f>ABS(Cálculos!L456-Cálculos!L455)</f>
        <v>3.9362482907413732E-2</v>
      </c>
      <c r="BD455" s="177">
        <f>ABS(Cálculos!AF456-Cálculos!AF455)</f>
        <v>4.0171510102046337E-2</v>
      </c>
      <c r="BE455" s="177">
        <f>ABS(Cálculos!AZ456-Cálculos!AZ455)</f>
        <v>3.9726955453658341E-2</v>
      </c>
      <c r="BF455" s="145"/>
    </row>
    <row r="456" spans="25:58">
      <c r="Y456" s="146"/>
      <c r="Z456" s="74">
        <f>(Cálculos!C457-0.44)/(MAX(Cálculos!C:C)+0.12)*100</f>
        <v>61.710403769243413</v>
      </c>
      <c r="AA456" s="147"/>
      <c r="AB456" s="169">
        <f>Cálculos!L545</f>
        <v>0.68075088578940635</v>
      </c>
      <c r="AC456" s="147"/>
      <c r="AD456" s="169">
        <f>Cálculos!AF680</f>
        <v>0.71157207413921242</v>
      </c>
      <c r="AE456" s="147"/>
      <c r="AF456" s="169">
        <f>Cálculos!AZ546</f>
        <v>0.73158095970679904</v>
      </c>
      <c r="AG456" s="147"/>
      <c r="AH456" s="169">
        <f>Cálculos!N428</f>
        <v>0</v>
      </c>
      <c r="AI456" s="147"/>
      <c r="AJ456" s="169">
        <f>Cálculos!AH454</f>
        <v>0</v>
      </c>
      <c r="AK456" s="147"/>
      <c r="AL456" s="169">
        <f>Cálculos!BB445</f>
        <v>0</v>
      </c>
      <c r="AM456" s="145"/>
      <c r="BA456" s="146"/>
      <c r="BB456" s="74">
        <v>451</v>
      </c>
      <c r="BC456" s="177">
        <f>ABS(Cálculos!L457-Cálculos!L456)</f>
        <v>3.9056838464814891E-2</v>
      </c>
      <c r="BD456" s="177">
        <f>ABS(Cálculos!AF457-Cálculos!AF456)</f>
        <v>3.9860972368938263E-2</v>
      </c>
      <c r="BE456" s="177">
        <f>ABS(Cálculos!AZ457-Cálculos!AZ456)</f>
        <v>3.9418080529065147E-2</v>
      </c>
      <c r="BF456" s="145"/>
    </row>
    <row r="457" spans="25:58">
      <c r="Y457" s="146"/>
      <c r="Z457" s="74">
        <f>(Cálculos!C458-0.44)/(MAX(Cálculos!C:C)+0.12)*100</f>
        <v>61.847367556018185</v>
      </c>
      <c r="AA457" s="147"/>
      <c r="AB457" s="169">
        <f>Cálculos!L346</f>
        <v>0.67656276898008194</v>
      </c>
      <c r="AC457" s="147"/>
      <c r="AD457" s="169">
        <f>Cálculos!AF548</f>
        <v>0.71132478867207916</v>
      </c>
      <c r="AE457" s="147"/>
      <c r="AF457" s="169">
        <f>Cálculos!AZ712</f>
        <v>0.72883889091660536</v>
      </c>
      <c r="AG457" s="147"/>
      <c r="AH457" s="169">
        <f>Cálculos!N429</f>
        <v>0</v>
      </c>
      <c r="AI457" s="147"/>
      <c r="AJ457" s="169">
        <f>Cálculos!AH455</f>
        <v>0</v>
      </c>
      <c r="AK457" s="147"/>
      <c r="AL457" s="169">
        <f>Cálculos!BB447</f>
        <v>0</v>
      </c>
      <c r="AM457" s="145"/>
      <c r="BA457" s="146"/>
      <c r="BB457" s="74">
        <v>452</v>
      </c>
      <c r="BC457" s="177">
        <f>ABS(Cálculos!L458-Cálculos!L457)</f>
        <v>0.61315152251698546</v>
      </c>
      <c r="BD457" s="177">
        <f>ABS(Cálculos!AF458-Cálculos!AF457)</f>
        <v>0.12236194449291204</v>
      </c>
      <c r="BE457" s="177">
        <f>ABS(Cálculos!AZ458-Cálculos!AZ457)</f>
        <v>0.19845509149529672</v>
      </c>
      <c r="BF457" s="145"/>
    </row>
    <row r="458" spans="25:58">
      <c r="Y458" s="146"/>
      <c r="Z458" s="74">
        <f>(Cálculos!C459-0.44)/(MAX(Cálculos!C:C)+0.12)*100</f>
        <v>61.984331342792963</v>
      </c>
      <c r="AA458" s="147"/>
      <c r="AB458" s="169">
        <f>Cálculos!L314</f>
        <v>0.67645520270109283</v>
      </c>
      <c r="AC458" s="147"/>
      <c r="AD458" s="169">
        <f>Cálculos!AF712</f>
        <v>0.70708018870528866</v>
      </c>
      <c r="AE458" s="147"/>
      <c r="AF458" s="169">
        <f>Cálculos!AZ680</f>
        <v>0.72793996986307796</v>
      </c>
      <c r="AG458" s="147"/>
      <c r="AH458" s="169">
        <f>Cálculos!N430</f>
        <v>0</v>
      </c>
      <c r="AI458" s="147"/>
      <c r="AJ458" s="169">
        <f>Cálculos!AH456</f>
        <v>0</v>
      </c>
      <c r="AK458" s="147"/>
      <c r="AL458" s="169">
        <f>Cálculos!BB448</f>
        <v>0</v>
      </c>
      <c r="AM458" s="145"/>
      <c r="BA458" s="146"/>
      <c r="BB458" s="74">
        <v>453</v>
      </c>
      <c r="BC458" s="177">
        <f>ABS(Cálculos!L459-Cálculos!L458)</f>
        <v>0.53668496896366413</v>
      </c>
      <c r="BD458" s="177">
        <f>ABS(Cálculos!AF459-Cálculos!AF458)</f>
        <v>4.0723426087100112E-2</v>
      </c>
      <c r="BE458" s="177">
        <f>ABS(Cálculos!AZ459-Cálculos!AZ458)</f>
        <v>0.11702327612735752</v>
      </c>
      <c r="BF458" s="145"/>
    </row>
    <row r="459" spans="25:58">
      <c r="Y459" s="146"/>
      <c r="Z459" s="74">
        <f>(Cálculos!C460-0.44)/(MAX(Cálculos!C:C)+0.12)*100</f>
        <v>62.121295129567741</v>
      </c>
      <c r="AA459" s="147"/>
      <c r="AB459" s="169">
        <f>Cálculos!L726</f>
        <v>0.67620783516560234</v>
      </c>
      <c r="AC459" s="147"/>
      <c r="AD459" s="169">
        <f>Cálculos!AF549</f>
        <v>0.70641130944857733</v>
      </c>
      <c r="AE459" s="147"/>
      <c r="AF459" s="169">
        <f>Cálculos!AZ547</f>
        <v>0.72652756088944659</v>
      </c>
      <c r="AG459" s="147"/>
      <c r="AH459" s="169">
        <f>Cálculos!N431</f>
        <v>0</v>
      </c>
      <c r="AI459" s="147"/>
      <c r="AJ459" s="169">
        <f>Cálculos!AH457</f>
        <v>0</v>
      </c>
      <c r="AK459" s="147"/>
      <c r="AL459" s="169">
        <f>Cálculos!BB449</f>
        <v>0</v>
      </c>
      <c r="AM459" s="145"/>
      <c r="BA459" s="146"/>
      <c r="BB459" s="74">
        <v>454</v>
      </c>
      <c r="BC459" s="177">
        <f>ABS(Cálculos!L460-Cálculos!L459)</f>
        <v>1.536388701685576E-2</v>
      </c>
      <c r="BD459" s="177">
        <f>ABS(Cálculos!AF460-Cálculos!AF459)</f>
        <v>1.6227686941935993E-2</v>
      </c>
      <c r="BE459" s="177">
        <f>ABS(Cálculos!AZ460-Cálculos!AZ459)</f>
        <v>1.5818934088802639E-2</v>
      </c>
      <c r="BF459" s="145"/>
    </row>
    <row r="460" spans="25:58">
      <c r="Y460" s="146"/>
      <c r="Z460" s="74">
        <f>(Cálculos!C461-0.44)/(MAX(Cálculos!C:C)+0.12)*100</f>
        <v>62.258258916342527</v>
      </c>
      <c r="AA460" s="147"/>
      <c r="AB460" s="169">
        <f>Cálculos!L546</f>
        <v>0.67604854731414254</v>
      </c>
      <c r="AC460" s="147"/>
      <c r="AD460" s="169">
        <f>Cálculos!AF173</f>
        <v>0.70474736474897259</v>
      </c>
      <c r="AE460" s="147"/>
      <c r="AF460" s="169">
        <f>Cálculos!AZ361</f>
        <v>0.72637740398093753</v>
      </c>
      <c r="AG460" s="147"/>
      <c r="AH460" s="169">
        <f>Cálculos!N432</f>
        <v>0</v>
      </c>
      <c r="AI460" s="147"/>
      <c r="AJ460" s="169">
        <f>Cálculos!AH458</f>
        <v>0</v>
      </c>
      <c r="AK460" s="147"/>
      <c r="AL460" s="169">
        <f>Cálculos!BB450</f>
        <v>0</v>
      </c>
      <c r="AM460" s="145"/>
      <c r="BA460" s="146"/>
      <c r="BB460" s="74">
        <v>455</v>
      </c>
      <c r="BC460" s="177">
        <f>ABS(Cálculos!L461-Cálculos!L460)</f>
        <v>3.9202874972386503E-2</v>
      </c>
      <c r="BD460" s="177">
        <f>ABS(Cálculos!AF461-Cálculos!AF460)</f>
        <v>4.0066105061977275E-2</v>
      </c>
      <c r="BE460" s="177">
        <f>ABS(Cálculos!AZ461-Cálculos!AZ460)</f>
        <v>3.9646192494040111E-2</v>
      </c>
      <c r="BF460" s="145"/>
    </row>
    <row r="461" spans="25:58">
      <c r="Y461" s="146"/>
      <c r="Z461" s="74">
        <f>(Cálculos!C462-0.44)/(MAX(Cálculos!C:C)+0.12)*100</f>
        <v>62.395222703117291</v>
      </c>
      <c r="AA461" s="147"/>
      <c r="AB461" s="169">
        <f>Cálculos!L356</f>
        <v>0.6751363635124692</v>
      </c>
      <c r="AC461" s="147"/>
      <c r="AD461" s="169">
        <f>Cálculos!AF361</f>
        <v>0.70375089778214817</v>
      </c>
      <c r="AE461" s="147"/>
      <c r="AF461" s="169">
        <f>Cálculos!AZ548</f>
        <v>0.72150906844748364</v>
      </c>
      <c r="AG461" s="147"/>
      <c r="AH461" s="169">
        <f>Cálculos!N433</f>
        <v>0</v>
      </c>
      <c r="AI461" s="147"/>
      <c r="AJ461" s="169">
        <f>Cálculos!AH459</f>
        <v>0</v>
      </c>
      <c r="AK461" s="147"/>
      <c r="AL461" s="169">
        <f>Cálculos!BB451</f>
        <v>0</v>
      </c>
      <c r="AM461" s="145"/>
      <c r="BA461" s="146"/>
      <c r="BB461" s="74">
        <v>456</v>
      </c>
      <c r="BC461" s="177">
        <f>ABS(Cálculos!L462-Cálculos!L461)</f>
        <v>3.8635893105884112E-2</v>
      </c>
      <c r="BD461" s="177">
        <f>ABS(Cálculos!AF462-Cálculos!AF461)</f>
        <v>3.9490050000137611E-2</v>
      </c>
      <c r="BE461" s="177">
        <f>ABS(Cálculos!AZ462-Cálculos!AZ461)</f>
        <v>3.9079038707096725E-2</v>
      </c>
      <c r="BF461" s="145"/>
    </row>
    <row r="462" spans="25:58">
      <c r="Y462" s="146"/>
      <c r="Z462" s="74">
        <f>(Cálculos!C463-0.44)/(MAX(Cálculos!C:C)+0.12)*100</f>
        <v>62.532186489892069</v>
      </c>
      <c r="AA462" s="147"/>
      <c r="AB462" s="169">
        <f>Cálculos!L547</f>
        <v>0.67137872983313918</v>
      </c>
      <c r="AC462" s="147"/>
      <c r="AD462" s="169">
        <f>Cálculos!AF328</f>
        <v>0.70305020669106888</v>
      </c>
      <c r="AE462" s="147"/>
      <c r="AF462" s="169">
        <f>Cálculos!AZ328</f>
        <v>0.72078679044027127</v>
      </c>
      <c r="AG462" s="147"/>
      <c r="AH462" s="169">
        <f>Cálculos!N434</f>
        <v>0</v>
      </c>
      <c r="AI462" s="147"/>
      <c r="AJ462" s="169">
        <f>Cálculos!AH460</f>
        <v>0</v>
      </c>
      <c r="AK462" s="147"/>
      <c r="AL462" s="169">
        <f>Cálculos!BB452</f>
        <v>0</v>
      </c>
      <c r="AM462" s="145"/>
      <c r="BA462" s="146"/>
      <c r="BB462" s="74">
        <v>457</v>
      </c>
      <c r="BC462" s="177">
        <f>ABS(Cálculos!L463-Cálculos!L462)</f>
        <v>3.8325416360720066E-2</v>
      </c>
      <c r="BD462" s="177">
        <f>ABS(Cálculos!AF463-Cálculos!AF462)</f>
        <v>3.9173738568855754E-2</v>
      </c>
      <c r="BE462" s="177">
        <f>ABS(Cálculos!AZ463-Cálculos!AZ462)</f>
        <v>3.8764282852565168E-2</v>
      </c>
      <c r="BF462" s="145"/>
    </row>
    <row r="463" spans="25:58">
      <c r="Y463" s="146"/>
      <c r="Z463" s="74">
        <f>(Cálculos!C464-0.44)/(MAX(Cálculos!C:C)+0.12)*100</f>
        <v>62.669150276666855</v>
      </c>
      <c r="AA463" s="147"/>
      <c r="AB463" s="169">
        <f>Cálculos!L328</f>
        <v>0.67104205010302098</v>
      </c>
      <c r="AC463" s="147"/>
      <c r="AD463" s="169">
        <f>Cálculos!AF575</f>
        <v>0.70298136494692243</v>
      </c>
      <c r="AE463" s="147"/>
      <c r="AF463" s="169">
        <f>Cálculos!AZ173</f>
        <v>0.7174317604608601</v>
      </c>
      <c r="AG463" s="147"/>
      <c r="AH463" s="169">
        <f>Cálculos!N435</f>
        <v>0</v>
      </c>
      <c r="AI463" s="147"/>
      <c r="AJ463" s="169">
        <f>Cálculos!AH461</f>
        <v>0</v>
      </c>
      <c r="AK463" s="147"/>
      <c r="AL463" s="169">
        <f>Cálculos!BB453</f>
        <v>0</v>
      </c>
      <c r="AM463" s="145"/>
      <c r="BA463" s="146"/>
      <c r="BB463" s="74">
        <v>458</v>
      </c>
      <c r="BC463" s="177">
        <f>ABS(Cálculos!L464-Cálculos!L463)</f>
        <v>3.0592328939639035E-2</v>
      </c>
      <c r="BD463" s="177">
        <f>ABS(Cálculos!AF464-Cálculos!AF463)</f>
        <v>3.1428026476066462E-2</v>
      </c>
      <c r="BE463" s="177">
        <f>ABS(Cálculos!AZ464-Cálculos!AZ463)</f>
        <v>3.1035826119489185E-2</v>
      </c>
      <c r="BF463" s="145"/>
    </row>
    <row r="464" spans="25:58">
      <c r="Y464" s="146"/>
      <c r="Z464" s="74">
        <f>(Cálculos!C465-0.44)/(MAX(Cálculos!C:C)+0.12)*100</f>
        <v>62.806114063441633</v>
      </c>
      <c r="AA464" s="147"/>
      <c r="AB464" s="169">
        <f>Cálculos!L313</f>
        <v>0.67072034997465935</v>
      </c>
      <c r="AC464" s="147"/>
      <c r="AD464" s="169">
        <f>Cálculos!AF314</f>
        <v>0.70217704575105</v>
      </c>
      <c r="AE464" s="147"/>
      <c r="AF464" s="169">
        <f>Cálculos!AZ314</f>
        <v>0.71653118507851632</v>
      </c>
      <c r="AG464" s="147"/>
      <c r="AH464" s="169">
        <f>Cálculos!N437</f>
        <v>0</v>
      </c>
      <c r="AI464" s="147"/>
      <c r="AJ464" s="169">
        <f>Cálculos!AH462</f>
        <v>0</v>
      </c>
      <c r="AK464" s="147"/>
      <c r="AL464" s="169">
        <f>Cálculos!BB454</f>
        <v>0</v>
      </c>
      <c r="AM464" s="145"/>
      <c r="BA464" s="146"/>
      <c r="BB464" s="74">
        <v>459</v>
      </c>
      <c r="BC464" s="177">
        <f>ABS(Cálculos!L465-Cálculos!L464)</f>
        <v>3.6755165905084208E-2</v>
      </c>
      <c r="BD464" s="177">
        <f>ABS(Cálculos!AF465-Cálculos!AF464)</f>
        <v>3.7578670524735402E-2</v>
      </c>
      <c r="BE464" s="177">
        <f>ABS(Cálculos!AZ465-Cálculos!AZ464)</f>
        <v>3.7202943413360945E-2</v>
      </c>
      <c r="BF464" s="145"/>
    </row>
    <row r="465" spans="25:58">
      <c r="Y465" s="146"/>
      <c r="Z465" s="74">
        <f>(Cálculos!C466-0.44)/(MAX(Cálculos!C:C)+0.12)*100</f>
        <v>62.943077850216397</v>
      </c>
      <c r="AA465" s="147"/>
      <c r="AB465" s="169">
        <f>Cálculos!L548</f>
        <v>0.66674117650688236</v>
      </c>
      <c r="AC465" s="147"/>
      <c r="AD465" s="169">
        <f>Cálculos!AF550</f>
        <v>0.70153177010523182</v>
      </c>
      <c r="AE465" s="147"/>
      <c r="AF465" s="169">
        <f>Cálculos!AZ549</f>
        <v>0.71652524126496264</v>
      </c>
      <c r="AG465" s="147"/>
      <c r="AH465" s="169">
        <f>Cálculos!N439</f>
        <v>0</v>
      </c>
      <c r="AI465" s="147"/>
      <c r="AJ465" s="169">
        <f>Cálculos!AH463</f>
        <v>0</v>
      </c>
      <c r="AK465" s="147"/>
      <c r="AL465" s="169">
        <f>Cálculos!BB455</f>
        <v>0</v>
      </c>
      <c r="AM465" s="145"/>
      <c r="BA465" s="146"/>
      <c r="BB465" s="74">
        <v>460</v>
      </c>
      <c r="BC465" s="177">
        <f>ABS(Cálculos!L466-Cálculos!L465)</f>
        <v>3.6237985669308248E-2</v>
      </c>
      <c r="BD465" s="177">
        <f>ABS(Cálculos!AF466-Cálculos!AF465)</f>
        <v>3.7053080752312617E-2</v>
      </c>
      <c r="BE465" s="177">
        <f>ABS(Cálculos!AZ466-Cálculos!AZ465)</f>
        <v>3.6685088119120302E-2</v>
      </c>
      <c r="BF465" s="145"/>
    </row>
    <row r="466" spans="25:58">
      <c r="Y466" s="146"/>
      <c r="Z466" s="74">
        <f>(Cálculos!C467-0.44)/(MAX(Cálculos!C:C)+0.12)*100</f>
        <v>63.080041636991183</v>
      </c>
      <c r="AA466" s="147"/>
      <c r="AB466" s="169">
        <f>Cálculos!L575</f>
        <v>0.66639203786168466</v>
      </c>
      <c r="AC466" s="147"/>
      <c r="AD466" s="169">
        <f>Cálculos!AF313</f>
        <v>0.69699200715999199</v>
      </c>
      <c r="AE466" s="147"/>
      <c r="AF466" s="169">
        <f>Cálculos!AZ575</f>
        <v>0.71385989738298694</v>
      </c>
      <c r="AG466" s="147"/>
      <c r="AH466" s="169">
        <f>Cálculos!N444</f>
        <v>0</v>
      </c>
      <c r="AI466" s="147"/>
      <c r="AJ466" s="169">
        <f>Cálculos!AH464</f>
        <v>0</v>
      </c>
      <c r="AK466" s="147"/>
      <c r="AL466" s="169">
        <f>Cálculos!BB456</f>
        <v>0</v>
      </c>
      <c r="AM466" s="145"/>
      <c r="BA466" s="146"/>
      <c r="BB466" s="74">
        <v>461</v>
      </c>
      <c r="BC466" s="177">
        <f>ABS(Cálculos!L467-Cálculos!L466)</f>
        <v>3.4829572046914725E-2</v>
      </c>
      <c r="BD466" s="177">
        <f>ABS(Cálculos!AF467-Cálculos!AF466)</f>
        <v>3.5625026500441415E-2</v>
      </c>
      <c r="BE466" s="177">
        <f>ABS(Cálculos!AZ467-Cálculos!AZ466)</f>
        <v>3.5291830314746697E-2</v>
      </c>
      <c r="BF466" s="145"/>
    </row>
    <row r="467" spans="25:58">
      <c r="Y467" s="146"/>
      <c r="Z467" s="74">
        <f>(Cálculos!C468-0.44)/(MAX(Cálculos!C:C)+0.12)*100</f>
        <v>63.217005423765961</v>
      </c>
      <c r="AA467" s="147"/>
      <c r="AB467" s="169">
        <f>Cálculos!L712</f>
        <v>0.66474282994813716</v>
      </c>
      <c r="AC467" s="147"/>
      <c r="AD467" s="169">
        <f>Cálculos!AF551</f>
        <v>0.69668593620216579</v>
      </c>
      <c r="AE467" s="147"/>
      <c r="AF467" s="169">
        <f>Cálculos!AZ550</f>
        <v>0.7115758398914459</v>
      </c>
      <c r="AG467" s="147"/>
      <c r="AH467" s="169">
        <f>Cálculos!N447</f>
        <v>0</v>
      </c>
      <c r="AI467" s="147"/>
      <c r="AJ467" s="169">
        <f>Cálculos!AH465</f>
        <v>0</v>
      </c>
      <c r="AK467" s="147"/>
      <c r="AL467" s="169">
        <f>Cálculos!BB457</f>
        <v>0</v>
      </c>
      <c r="AM467" s="145"/>
      <c r="BA467" s="146"/>
      <c r="BB467" s="74">
        <v>462</v>
      </c>
      <c r="BC467" s="177">
        <f>ABS(Cálculos!L468-Cálculos!L467)</f>
        <v>3.1768392698414916E-2</v>
      </c>
      <c r="BD467" s="177">
        <f>ABS(Cálculos!AF468-Cálculos!AF467)</f>
        <v>3.2558088018002529E-2</v>
      </c>
      <c r="BE467" s="177">
        <f>ABS(Cálculos!AZ468-Cálculos!AZ467)</f>
        <v>3.2226355367069637E-2</v>
      </c>
      <c r="BF467" s="145"/>
    </row>
    <row r="468" spans="25:58">
      <c r="Y468" s="146"/>
      <c r="Z468" s="74">
        <f>(Cálculos!C469-0.44)/(MAX(Cálculos!C:C)+0.12)*100</f>
        <v>63.353969210540725</v>
      </c>
      <c r="AA468" s="147"/>
      <c r="AB468" s="169">
        <f>Cálculos!L173</f>
        <v>0.66472498643549627</v>
      </c>
      <c r="AC468" s="147"/>
      <c r="AD468" s="169">
        <f>Cálculos!AF552</f>
        <v>0.69187357491889645</v>
      </c>
      <c r="AE468" s="147"/>
      <c r="AF468" s="169">
        <f>Cálculos!AZ313</f>
        <v>0.71079345666547544</v>
      </c>
      <c r="AG468" s="147"/>
      <c r="AH468" s="169">
        <f>Cálculos!N448</f>
        <v>0</v>
      </c>
      <c r="AI468" s="147"/>
      <c r="AJ468" s="169">
        <f>Cálculos!AH466</f>
        <v>0</v>
      </c>
      <c r="AK468" s="147"/>
      <c r="AL468" s="169">
        <f>Cálculos!BB459</f>
        <v>0</v>
      </c>
      <c r="AM468" s="145"/>
      <c r="BA468" s="146"/>
      <c r="BB468" s="74">
        <v>463</v>
      </c>
      <c r="BC468" s="177">
        <f>ABS(Cálculos!L469-Cálculos!L468)</f>
        <v>3.4132486372500104E-2</v>
      </c>
      <c r="BD468" s="177">
        <f>ABS(Cálculos!AF469-Cálculos!AF468)</f>
        <v>3.4914920311183817E-2</v>
      </c>
      <c r="BE468" s="177">
        <f>ABS(Cálculos!AZ469-Cálculos!AZ468)</f>
        <v>3.458843288032698E-2</v>
      </c>
      <c r="BF468" s="145"/>
    </row>
    <row r="469" spans="25:58">
      <c r="Y469" s="146"/>
      <c r="Z469" s="74">
        <f>(Cálculos!C470-0.44)/(MAX(Cálculos!C:C)+0.12)*100</f>
        <v>63.490932997315511</v>
      </c>
      <c r="AA469" s="147"/>
      <c r="AB469" s="169">
        <f>Cálculos!L549</f>
        <v>0.66213565847377154</v>
      </c>
      <c r="AC469" s="147"/>
      <c r="AD469" s="169">
        <f>Cálculos!AF174</f>
        <v>0.69095914498039135</v>
      </c>
      <c r="AE469" s="147"/>
      <c r="AF469" s="169">
        <f>Cálculos!AZ347</f>
        <v>0.70717223622174785</v>
      </c>
      <c r="AG469" s="147"/>
      <c r="AH469" s="169">
        <f>Cálculos!N449</f>
        <v>0</v>
      </c>
      <c r="AI469" s="147"/>
      <c r="AJ469" s="169">
        <f>Cálculos!AH467</f>
        <v>0</v>
      </c>
      <c r="AK469" s="147"/>
      <c r="AL469" s="169">
        <f>Cálculos!BB460</f>
        <v>0</v>
      </c>
      <c r="AM469" s="145"/>
      <c r="BA469" s="146"/>
      <c r="BB469" s="74">
        <v>464</v>
      </c>
      <c r="BC469" s="177">
        <f>ABS(Cálculos!L470-Cálculos!L469)</f>
        <v>3.3287062593652106E-2</v>
      </c>
      <c r="BD469" s="177">
        <f>ABS(Cálculos!AF470-Cálculos!AF469)</f>
        <v>3.4056975094306274E-2</v>
      </c>
      <c r="BE469" s="177">
        <f>ABS(Cálculos!AZ470-Cálculos!AZ469)</f>
        <v>3.3748673247292471E-2</v>
      </c>
      <c r="BF469" s="145"/>
    </row>
    <row r="470" spans="25:58">
      <c r="Y470" s="146"/>
      <c r="Z470" s="74">
        <f>(Cálculos!C471-0.44)/(MAX(Cálculos!C:C)+0.12)*100</f>
        <v>63.627896784090289</v>
      </c>
      <c r="AA470" s="147"/>
      <c r="AB470" s="169">
        <f>Cálculos!L315</f>
        <v>0.66080453738020339</v>
      </c>
      <c r="AC470" s="147"/>
      <c r="AD470" s="169">
        <f>Cálculos!AF208</f>
        <v>0.68867873008694724</v>
      </c>
      <c r="AE470" s="147"/>
      <c r="AF470" s="169">
        <f>Cálculos!AZ551</f>
        <v>0.70666062653050066</v>
      </c>
      <c r="AG470" s="147"/>
      <c r="AH470" s="169">
        <f>Cálculos!N450</f>
        <v>0</v>
      </c>
      <c r="AI470" s="147"/>
      <c r="AJ470" s="169">
        <f>Cálculos!AH468</f>
        <v>0</v>
      </c>
      <c r="AK470" s="147"/>
      <c r="AL470" s="169">
        <f>Cálculos!BB461</f>
        <v>0</v>
      </c>
      <c r="AM470" s="145"/>
      <c r="BA470" s="146"/>
      <c r="BB470" s="74">
        <v>465</v>
      </c>
      <c r="BC470" s="177">
        <f>ABS(Cálculos!L471-Cálculos!L470)</f>
        <v>3.3415356996666201E-2</v>
      </c>
      <c r="BD470" s="177">
        <f>ABS(Cálculos!AF471-Cálculos!AF470)</f>
        <v>3.4185028897478986E-2</v>
      </c>
      <c r="BE470" s="177">
        <f>ABS(Cálculos!AZ471-Cálculos!AZ470)</f>
        <v>3.3865116267913775E-2</v>
      </c>
      <c r="BF470" s="145"/>
    </row>
    <row r="471" spans="25:58">
      <c r="Y471" s="146"/>
      <c r="Z471" s="74">
        <f>(Cálculos!C472-0.44)/(MAX(Cálculos!C:C)+0.12)*100</f>
        <v>63.764860570865068</v>
      </c>
      <c r="AA471" s="147"/>
      <c r="AB471" s="169">
        <f>Cálculos!L361</f>
        <v>0.66055147571696826</v>
      </c>
      <c r="AC471" s="147"/>
      <c r="AD471" s="169">
        <f>Cálculos!AF659</f>
        <v>0.68808622940160402</v>
      </c>
      <c r="AE471" s="147"/>
      <c r="AF471" s="169">
        <f>Cálculos!AZ552</f>
        <v>0.7017793650282742</v>
      </c>
      <c r="AG471" s="147"/>
      <c r="AH471" s="169">
        <f>Cálculos!N451</f>
        <v>0</v>
      </c>
      <c r="AI471" s="147"/>
      <c r="AJ471" s="169">
        <f>Cálculos!AH469</f>
        <v>0</v>
      </c>
      <c r="AK471" s="147"/>
      <c r="AL471" s="169">
        <f>Cálculos!BB462</f>
        <v>0</v>
      </c>
      <c r="AM471" s="145"/>
      <c r="BA471" s="146"/>
      <c r="BB471" s="74">
        <v>466</v>
      </c>
      <c r="BC471" s="177">
        <f>ABS(Cálculos!L472-Cálculos!L471)</f>
        <v>3.3117758110215334E-2</v>
      </c>
      <c r="BD471" s="177">
        <f>ABS(Cálculos!AF472-Cálculos!AF471)</f>
        <v>3.3881825218631478E-2</v>
      </c>
      <c r="BE471" s="177">
        <f>ABS(Cálculos!AZ472-Cálculos!AZ471)</f>
        <v>3.3563541699572763E-2</v>
      </c>
      <c r="BF471" s="145"/>
    </row>
    <row r="472" spans="25:58">
      <c r="Y472" s="146"/>
      <c r="Z472" s="74">
        <f>(Cálculos!C473-0.44)/(MAX(Cálculos!C:C)+0.12)*100</f>
        <v>63.901824357639839</v>
      </c>
      <c r="AA472" s="147"/>
      <c r="AB472" s="169">
        <f>Cálculos!L550</f>
        <v>0.65756195333307199</v>
      </c>
      <c r="AC472" s="147"/>
      <c r="AD472" s="169">
        <f>Cálculos!AF553</f>
        <v>0.68709445504314992</v>
      </c>
      <c r="AE472" s="147"/>
      <c r="AF472" s="169">
        <f>Cálculos!AZ315</f>
        <v>0.70089282291498489</v>
      </c>
      <c r="AG472" s="147"/>
      <c r="AH472" s="169">
        <f>Cálculos!N452</f>
        <v>0</v>
      </c>
      <c r="AI472" s="147"/>
      <c r="AJ472" s="169">
        <f>Cálculos!AH470</f>
        <v>0</v>
      </c>
      <c r="AK472" s="147"/>
      <c r="AL472" s="169">
        <f>Cálculos!BB463</f>
        <v>0</v>
      </c>
      <c r="AM472" s="145"/>
      <c r="BA472" s="146"/>
      <c r="BB472" s="74">
        <v>467</v>
      </c>
      <c r="BC472" s="177">
        <f>ABS(Cálculos!L473-Cálculos!L472)</f>
        <v>1.5583037297476565E-2</v>
      </c>
      <c r="BD472" s="177">
        <f>ABS(Cálculos!AF473-Cálculos!AF472)</f>
        <v>1.4827313904075767E-2</v>
      </c>
      <c r="BE472" s="177">
        <f>ABS(Cálculos!AZ473-Cálculos!AZ472)</f>
        <v>1.5137359432908948E-2</v>
      </c>
      <c r="BF472" s="145"/>
    </row>
    <row r="473" spans="25:58">
      <c r="Y473" s="146"/>
      <c r="Z473" s="74">
        <f>(Cálculos!C474-0.44)/(MAX(Cálculos!C:C)+0.12)*100</f>
        <v>64.03878814441461</v>
      </c>
      <c r="AA473" s="147"/>
      <c r="AB473" s="169">
        <f>Cálculos!L659</f>
        <v>0.65639587478391004</v>
      </c>
      <c r="AC473" s="147"/>
      <c r="AD473" s="169">
        <f>Cálculos!AF347</f>
        <v>0.68657542890826184</v>
      </c>
      <c r="AE473" s="147"/>
      <c r="AF473" s="169">
        <f>Cálculos!AZ174</f>
        <v>0.70024090388332927</v>
      </c>
      <c r="AG473" s="147"/>
      <c r="AH473" s="169">
        <f>Cálculos!N453</f>
        <v>0</v>
      </c>
      <c r="AI473" s="147"/>
      <c r="AJ473" s="169">
        <f>Cálculos!AH471</f>
        <v>0</v>
      </c>
      <c r="AK473" s="147"/>
      <c r="AL473" s="169">
        <f>Cálculos!BB464</f>
        <v>0</v>
      </c>
      <c r="AM473" s="145"/>
      <c r="BA473" s="146"/>
      <c r="BB473" s="74">
        <v>468</v>
      </c>
      <c r="BC473" s="177">
        <f>ABS(Cálculos!L474-Cálculos!L473)</f>
        <v>6.8706686385773263E-3</v>
      </c>
      <c r="BD473" s="177">
        <f>ABS(Cálculos!AF474-Cálculos!AF473)</f>
        <v>7.6042005833079074E-3</v>
      </c>
      <c r="BE473" s="177">
        <f>ABS(Cálculos!AZ474-Cálculos!AZ473)</f>
        <v>7.3363461378193051E-3</v>
      </c>
      <c r="BF473" s="145"/>
    </row>
    <row r="474" spans="25:58">
      <c r="Y474" s="146"/>
      <c r="Z474" s="74">
        <f>(Cálculos!C475-0.44)/(MAX(Cálculos!C:C)+0.12)*100</f>
        <v>64.175751931189396</v>
      </c>
      <c r="AA474" s="147"/>
      <c r="AB474" s="169">
        <f>Cálculos!L174</f>
        <v>0.65387487304355274</v>
      </c>
      <c r="AC474" s="147"/>
      <c r="AD474" s="169">
        <f>Cálculos!AF315</f>
        <v>0.68597535608669424</v>
      </c>
      <c r="AE474" s="147"/>
      <c r="AF474" s="169">
        <f>Cálculos!AZ681</f>
        <v>0.69880987707913556</v>
      </c>
      <c r="AG474" s="147"/>
      <c r="AH474" s="169">
        <f>Cálculos!N454</f>
        <v>0</v>
      </c>
      <c r="AI474" s="147"/>
      <c r="AJ474" s="169">
        <f>Cálculos!AH472</f>
        <v>0</v>
      </c>
      <c r="AK474" s="147"/>
      <c r="AL474" s="169">
        <f>Cálculos!BB465</f>
        <v>0</v>
      </c>
      <c r="AM474" s="145"/>
      <c r="BA474" s="146"/>
      <c r="BB474" s="74">
        <v>469</v>
      </c>
      <c r="BC474" s="177">
        <f>ABS(Cálculos!L475-Cálculos!L474)</f>
        <v>3.2601538153394172E-2</v>
      </c>
      <c r="BD474" s="177">
        <f>ABS(Cálculos!AF475-Cálculos!AF474)</f>
        <v>3.3341020365077245E-2</v>
      </c>
      <c r="BE474" s="177">
        <f>ABS(Cálculos!AZ475-Cálculos!AZ474)</f>
        <v>3.3046658077199309E-2</v>
      </c>
      <c r="BF474" s="145"/>
    </row>
    <row r="475" spans="25:58">
      <c r="Y475" s="146"/>
      <c r="Z475" s="74">
        <f>(Cálculos!C476-0.44)/(MAX(Cálculos!C:C)+0.12)*100</f>
        <v>64.312715717964181</v>
      </c>
      <c r="AA475" s="147"/>
      <c r="AB475" s="169">
        <f>Cálculos!L681</f>
        <v>0.6532413385233542</v>
      </c>
      <c r="AC475" s="147"/>
      <c r="AD475" s="169">
        <f>Cálculos!AF175</f>
        <v>0.68452510257852206</v>
      </c>
      <c r="AE475" s="147"/>
      <c r="AF475" s="169">
        <f>Cálculos!AZ713</f>
        <v>0.69836220100984048</v>
      </c>
      <c r="AG475" s="147"/>
      <c r="AH475" s="169">
        <f>Cálculos!N455</f>
        <v>0</v>
      </c>
      <c r="AI475" s="147"/>
      <c r="AJ475" s="169">
        <f>Cálculos!AH473</f>
        <v>0</v>
      </c>
      <c r="AK475" s="147"/>
      <c r="AL475" s="169">
        <f>Cálculos!BB466</f>
        <v>0</v>
      </c>
      <c r="AM475" s="145"/>
      <c r="BA475" s="146"/>
      <c r="BB475" s="74">
        <v>470</v>
      </c>
      <c r="BC475" s="177">
        <f>ABS(Cálculos!L476-Cálculos!L475)</f>
        <v>3.128873586770764E-2</v>
      </c>
      <c r="BD475" s="177">
        <f>ABS(Cálculos!AF476-Cálculos!AF475)</f>
        <v>3.2010008357119979E-2</v>
      </c>
      <c r="BE475" s="177">
        <f>ABS(Cálculos!AZ476-Cálculos!AZ475)</f>
        <v>3.1748201172995705E-2</v>
      </c>
      <c r="BF475" s="145"/>
    </row>
    <row r="476" spans="25:58">
      <c r="Y476" s="146"/>
      <c r="Z476" s="74">
        <f>(Cálculos!C477-0.44)/(MAX(Cálculos!C:C)+0.12)*100</f>
        <v>64.449679504738938</v>
      </c>
      <c r="AA476" s="147"/>
      <c r="AB476" s="169">
        <f>Cálculos!L551</f>
        <v>0.65301984112909939</v>
      </c>
      <c r="AC476" s="147"/>
      <c r="AD476" s="169">
        <f>Cálculos!AF576</f>
        <v>0.68334919418316142</v>
      </c>
      <c r="AE476" s="147"/>
      <c r="AF476" s="169">
        <f>Cálculos!AZ553</f>
        <v>0.69693182086214744</v>
      </c>
      <c r="AG476" s="147"/>
      <c r="AH476" s="169">
        <f>Cálculos!N456</f>
        <v>0</v>
      </c>
      <c r="AI476" s="147"/>
      <c r="AJ476" s="169">
        <f>Cálculos!AH474</f>
        <v>0</v>
      </c>
      <c r="AK476" s="147"/>
      <c r="AL476" s="169">
        <f>Cálculos!BB467</f>
        <v>0</v>
      </c>
      <c r="AM476" s="145"/>
      <c r="BA476" s="146"/>
      <c r="BB476" s="74">
        <v>471</v>
      </c>
      <c r="BC476" s="177">
        <f>ABS(Cálculos!L477-Cálculos!L476)</f>
        <v>3.1266440080760294E-2</v>
      </c>
      <c r="BD476" s="177">
        <f>ABS(Cálculos!AF477-Cálculos!AF476)</f>
        <v>3.1985775513117209E-2</v>
      </c>
      <c r="BE476" s="177">
        <f>ABS(Cálculos!AZ477-Cálculos!AZ476)</f>
        <v>3.1716890910649553E-2</v>
      </c>
      <c r="BF476" s="145"/>
    </row>
    <row r="477" spans="25:58">
      <c r="Y477" s="146"/>
      <c r="Z477" s="74">
        <f>(Cálculos!C478-0.44)/(MAX(Cálculos!C:C)+0.12)*100</f>
        <v>64.586643291513724</v>
      </c>
      <c r="AA477" s="147"/>
      <c r="AB477" s="169">
        <f>Cálculos!L682</f>
        <v>0.65078998262867538</v>
      </c>
      <c r="AC477" s="147"/>
      <c r="AD477" s="169">
        <f>Cálculos!AF554</f>
        <v>0.68234834695975211</v>
      </c>
      <c r="AE477" s="147"/>
      <c r="AF477" s="169">
        <f>Cálculos!AZ682</f>
        <v>0.69632532109354284</v>
      </c>
      <c r="AG477" s="147"/>
      <c r="AH477" s="169">
        <f>Cálculos!N457</f>
        <v>0</v>
      </c>
      <c r="AI477" s="147"/>
      <c r="AJ477" s="169">
        <f>Cálculos!AH475</f>
        <v>0</v>
      </c>
      <c r="AK477" s="147"/>
      <c r="AL477" s="169">
        <f>Cálculos!BB468</f>
        <v>0</v>
      </c>
      <c r="AM477" s="145"/>
      <c r="BA477" s="146"/>
      <c r="BB477" s="74">
        <v>472</v>
      </c>
      <c r="BC477" s="177">
        <f>ABS(Cálculos!L478-Cálculos!L477)</f>
        <v>3.0639259448527412E-2</v>
      </c>
      <c r="BD477" s="177">
        <f>ABS(Cálculos!AF478-Cálculos!AF477)</f>
        <v>3.1349035111178924E-2</v>
      </c>
      <c r="BE477" s="177">
        <f>ABS(Cálculos!AZ478-Cálculos!AZ477)</f>
        <v>3.1091870675535871E-2</v>
      </c>
      <c r="BF477" s="145"/>
    </row>
    <row r="478" spans="25:58">
      <c r="Y478" s="146"/>
      <c r="Z478" s="74">
        <f>(Cálculos!C479-0.44)/(MAX(Cálculos!C:C)+0.12)*100</f>
        <v>64.723607078288509</v>
      </c>
      <c r="AA478" s="147"/>
      <c r="AB478" s="169">
        <f>Cálculos!L552</f>
        <v>0.64850910359476532</v>
      </c>
      <c r="AC478" s="147"/>
      <c r="AD478" s="169">
        <f>Cálculos!AF681</f>
        <v>0.68190407770471873</v>
      </c>
      <c r="AE478" s="147"/>
      <c r="AF478" s="169">
        <f>Cálculos!AZ208</f>
        <v>0.69571784954628335</v>
      </c>
      <c r="AG478" s="147"/>
      <c r="AH478" s="169">
        <f>Cálculos!N459</f>
        <v>0</v>
      </c>
      <c r="AI478" s="147"/>
      <c r="AJ478" s="169">
        <f>Cálculos!AH476</f>
        <v>0</v>
      </c>
      <c r="AK478" s="147"/>
      <c r="AL478" s="169">
        <f>Cálculos!BB469</f>
        <v>0</v>
      </c>
      <c r="AM478" s="145"/>
      <c r="BA478" s="146"/>
      <c r="BB478" s="74">
        <v>473</v>
      </c>
      <c r="BC478" s="177">
        <f>ABS(Cálculos!L479-Cálculos!L478)</f>
        <v>2.0905755208534105E-2</v>
      </c>
      <c r="BD478" s="177">
        <f>ABS(Cálculos!AF479-Cálculos!AF478)</f>
        <v>2.1612666012605475E-2</v>
      </c>
      <c r="BE478" s="177">
        <f>ABS(Cálculos!AZ479-Cálculos!AZ478)</f>
        <v>2.1351024652018546E-2</v>
      </c>
      <c r="BF478" s="145"/>
    </row>
    <row r="479" spans="25:58">
      <c r="Y479" s="146"/>
      <c r="Z479" s="74">
        <f>(Cálculos!C480-0.44)/(MAX(Cálculos!C:C)+0.12)*100</f>
        <v>64.860570865063266</v>
      </c>
      <c r="AA479" s="147"/>
      <c r="AB479" s="169">
        <f>Cálculos!L175</f>
        <v>0.64819268780029138</v>
      </c>
      <c r="AC479" s="147"/>
      <c r="AD479" s="169">
        <f>Cálculos!AF176</f>
        <v>0.67960595715085159</v>
      </c>
      <c r="AE479" s="147"/>
      <c r="AF479" s="169">
        <f>Cálculos!AZ576</f>
        <v>0.69462462415179216</v>
      </c>
      <c r="AG479" s="147"/>
      <c r="AH479" s="169">
        <f>Cálculos!N460</f>
        <v>0</v>
      </c>
      <c r="AI479" s="147"/>
      <c r="AJ479" s="169">
        <f>Cálculos!AH477</f>
        <v>0</v>
      </c>
      <c r="AK479" s="147"/>
      <c r="AL479" s="169">
        <f>Cálculos!BB470</f>
        <v>0</v>
      </c>
      <c r="AM479" s="145"/>
      <c r="BA479" s="146"/>
      <c r="BB479" s="74">
        <v>474</v>
      </c>
      <c r="BC479" s="177">
        <f>ABS(Cálculos!L480-Cálculos!L479)</f>
        <v>2.3559046426514074E-2</v>
      </c>
      <c r="BD479" s="177">
        <f>ABS(Cálculos!AF480-Cálculos!AF479)</f>
        <v>2.4261375500078231E-2</v>
      </c>
      <c r="BE479" s="177">
        <f>ABS(Cálculos!AZ480-Cálculos!AZ479)</f>
        <v>2.3999625796850443E-2</v>
      </c>
      <c r="BF479" s="145"/>
    </row>
    <row r="480" spans="25:58">
      <c r="Y480" s="146"/>
      <c r="Z480" s="74">
        <f>(Cálculos!C481-0.44)/(MAX(Cálculos!C:C)+0.12)*100</f>
        <v>64.997534651838052</v>
      </c>
      <c r="AA480" s="147"/>
      <c r="AB480" s="169">
        <f>Cálculos!L347</f>
        <v>0.64749100737568455</v>
      </c>
      <c r="AC480" s="147"/>
      <c r="AD480" s="169">
        <f>Cálculos!AF682</f>
        <v>0.67889217221718567</v>
      </c>
      <c r="AE480" s="147"/>
      <c r="AF480" s="169">
        <f>Cálculos!AZ659</f>
        <v>0.69407158931822832</v>
      </c>
      <c r="AG480" s="147"/>
      <c r="AH480" s="169">
        <f>Cálculos!N461</f>
        <v>0</v>
      </c>
      <c r="AI480" s="147"/>
      <c r="AJ480" s="169">
        <f>Cálculos!AH478</f>
        <v>0</v>
      </c>
      <c r="AK480" s="147"/>
      <c r="AL480" s="169">
        <f>Cálculos!BB471</f>
        <v>0</v>
      </c>
      <c r="AM480" s="145"/>
      <c r="BA480" s="146"/>
      <c r="BB480" s="74">
        <v>475</v>
      </c>
      <c r="BC480" s="177">
        <f>ABS(Cálculos!L481-Cálculos!L480)</f>
        <v>3.0420004584608362E-2</v>
      </c>
      <c r="BD480" s="177">
        <f>ABS(Cálculos!AF481-Cálculos!AF480)</f>
        <v>3.1119233071428054E-2</v>
      </c>
      <c r="BE480" s="177">
        <f>ABS(Cálculos!AZ481-Cálculos!AZ480)</f>
        <v>3.0854083447312775E-2</v>
      </c>
      <c r="BF480" s="145"/>
    </row>
    <row r="481" spans="25:58">
      <c r="Y481" s="146"/>
      <c r="Z481" s="74">
        <f>(Cálculos!C482-0.44)/(MAX(Cálculos!C:C)+0.12)*100</f>
        <v>65.134498438612837</v>
      </c>
      <c r="AA481" s="147"/>
      <c r="AB481" s="169">
        <f>Cálculos!L576</f>
        <v>0.64718428032228215</v>
      </c>
      <c r="AC481" s="147"/>
      <c r="AD481" s="169">
        <f>Cálculos!AF555</f>
        <v>0.67763502263959674</v>
      </c>
      <c r="AE481" s="147"/>
      <c r="AF481" s="169">
        <f>Cálculos!AZ554</f>
        <v>0.69211776112946721</v>
      </c>
      <c r="AG481" s="147"/>
      <c r="AH481" s="169">
        <f>Cálculos!N462</f>
        <v>0</v>
      </c>
      <c r="AI481" s="147"/>
      <c r="AJ481" s="169">
        <f>Cálculos!AH479</f>
        <v>0</v>
      </c>
      <c r="AK481" s="147"/>
      <c r="AL481" s="169">
        <f>Cálculos!BB472</f>
        <v>0</v>
      </c>
      <c r="AM481" s="145"/>
      <c r="BA481" s="146"/>
      <c r="BB481" s="74">
        <v>476</v>
      </c>
      <c r="BC481" s="177">
        <f>ABS(Cálculos!L482-Cálculos!L481)</f>
        <v>2.9168783312368385E-2</v>
      </c>
      <c r="BD481" s="177">
        <f>ABS(Cálculos!AF482-Cálculos!AF481)</f>
        <v>2.9850637350671505E-2</v>
      </c>
      <c r="BE481" s="177">
        <f>ABS(Cálculos!AZ482-Cálculos!AZ481)</f>
        <v>2.9616081745859502E-2</v>
      </c>
      <c r="BF481" s="145"/>
    </row>
    <row r="482" spans="25:58">
      <c r="Y482" s="146"/>
      <c r="Z482" s="74">
        <f>(Cálculos!C483-0.44)/(MAX(Cálculos!C:C)+0.12)*100</f>
        <v>65.271462225387609</v>
      </c>
      <c r="AA482" s="147"/>
      <c r="AB482" s="169">
        <f>Cálculos!L553</f>
        <v>0.64402952400218283</v>
      </c>
      <c r="AC482" s="147"/>
      <c r="AD482" s="169">
        <f>Cálculos!AF690</f>
        <v>0.67630869110810332</v>
      </c>
      <c r="AE482" s="147"/>
      <c r="AF482" s="169">
        <f>Cálculos!AZ175</f>
        <v>0.69200761948949163</v>
      </c>
      <c r="AG482" s="147"/>
      <c r="AH482" s="169">
        <f>Cálculos!N463</f>
        <v>0</v>
      </c>
      <c r="AI482" s="147"/>
      <c r="AJ482" s="169">
        <f>Cálculos!AH480</f>
        <v>0</v>
      </c>
      <c r="AK482" s="147"/>
      <c r="AL482" s="169">
        <f>Cálculos!BB473</f>
        <v>0</v>
      </c>
      <c r="AM482" s="145"/>
      <c r="BA482" s="146"/>
      <c r="BB482" s="74">
        <v>477</v>
      </c>
      <c r="BC482" s="177">
        <f>ABS(Cálculos!L483-Cálculos!L482)</f>
        <v>2.021645803018135E-2</v>
      </c>
      <c r="BD482" s="177">
        <f>ABS(Cálculos!AF483-Cálculos!AF482)</f>
        <v>2.0887991517166249E-2</v>
      </c>
      <c r="BE482" s="177">
        <f>ABS(Cálculos!AZ483-Cálculos!AZ482)</f>
        <v>2.0667527844810296E-2</v>
      </c>
      <c r="BF482" s="145"/>
    </row>
    <row r="483" spans="25:58">
      <c r="Y483" s="146"/>
      <c r="Z483" s="74">
        <f>(Cálculos!C484-0.44)/(MAX(Cálculos!C:C)+0.12)*100</f>
        <v>65.40842601216238</v>
      </c>
      <c r="AA483" s="147"/>
      <c r="AB483" s="169">
        <f>Cálculos!L176</f>
        <v>0.64349823189208588</v>
      </c>
      <c r="AC483" s="147"/>
      <c r="AD483" s="169">
        <f>Cálculos!AF713</f>
        <v>0.67615867612082503</v>
      </c>
      <c r="AE483" s="147"/>
      <c r="AF483" s="169">
        <f>Cálculos!AZ555</f>
        <v>0.6873369545363569</v>
      </c>
      <c r="AG483" s="147"/>
      <c r="AH483" s="169">
        <f>Cálculos!N464</f>
        <v>0</v>
      </c>
      <c r="AI483" s="147"/>
      <c r="AJ483" s="169">
        <f>Cálculos!AH481</f>
        <v>0</v>
      </c>
      <c r="AK483" s="147"/>
      <c r="AL483" s="169">
        <f>Cálculos!BB474</f>
        <v>0</v>
      </c>
      <c r="AM483" s="145"/>
      <c r="BA483" s="146"/>
      <c r="BB483" s="74">
        <v>478</v>
      </c>
      <c r="BC483" s="177">
        <f>ABS(Cálculos!L484-Cálculos!L483)</f>
        <v>2.7798483510373728E-2</v>
      </c>
      <c r="BD483" s="177">
        <f>ABS(Cálculos!AF484-Cálculos!AF483)</f>
        <v>2.8458437278731097E-2</v>
      </c>
      <c r="BE483" s="177">
        <f>ABS(Cálculos!AZ484-Cálculos!AZ483)</f>
        <v>2.8255449203082206E-2</v>
      </c>
      <c r="BF483" s="145"/>
    </row>
    <row r="484" spans="25:58">
      <c r="Y484" s="146"/>
      <c r="Z484" s="74">
        <f>(Cálculos!C485-0.44)/(MAX(Cálculos!C:C)+0.12)*100</f>
        <v>65.545389798937165</v>
      </c>
      <c r="AA484" s="147"/>
      <c r="AB484" s="169">
        <f>Cálculos!L209</f>
        <v>0.64059722392806329</v>
      </c>
      <c r="AC484" s="147"/>
      <c r="AD484" s="169">
        <f>Cálculos!AF177</f>
        <v>0.67491157590081452</v>
      </c>
      <c r="AE484" s="147"/>
      <c r="AF484" s="169">
        <f>Cálculos!AZ176</f>
        <v>0.68659473415736028</v>
      </c>
      <c r="AG484" s="147"/>
      <c r="AH484" s="169">
        <f>Cálculos!N465</f>
        <v>0</v>
      </c>
      <c r="AI484" s="147"/>
      <c r="AJ484" s="169">
        <f>Cálculos!AH482</f>
        <v>0</v>
      </c>
      <c r="AK484" s="147"/>
      <c r="AL484" s="169">
        <f>Cálculos!BB475</f>
        <v>0</v>
      </c>
      <c r="AM484" s="145"/>
      <c r="BA484" s="146"/>
      <c r="BB484" s="74">
        <v>479</v>
      </c>
      <c r="BC484" s="177">
        <f>ABS(Cálculos!L485-Cálculos!L484)</f>
        <v>2.7765603946006578E-2</v>
      </c>
      <c r="BD484" s="177">
        <f>ABS(Cálculos!AF485-Cálculos!AF484)</f>
        <v>2.8423572252955553E-2</v>
      </c>
      <c r="BE484" s="177">
        <f>ABS(Cálculos!AZ485-Cálculos!AZ484)</f>
        <v>2.8214180324547034E-2</v>
      </c>
      <c r="BF484" s="145"/>
    </row>
    <row r="485" spans="25:58">
      <c r="Y485" s="146"/>
      <c r="Z485" s="74">
        <f>(Cálculos!C486-0.44)/(MAX(Cálculos!C:C)+0.12)*100</f>
        <v>65.682353585711937</v>
      </c>
      <c r="AA485" s="147"/>
      <c r="AB485" s="169">
        <f>Cálculos!L554</f>
        <v>0.63958088712638383</v>
      </c>
      <c r="AC485" s="147"/>
      <c r="AD485" s="169">
        <f>Cálculos!AF556</f>
        <v>0.67295425562868938</v>
      </c>
      <c r="AE485" s="147"/>
      <c r="AF485" s="169">
        <f>Cálculos!AZ556</f>
        <v>0.68258917138660313</v>
      </c>
      <c r="AG485" s="147"/>
      <c r="AH485" s="169">
        <f>Cálculos!N466</f>
        <v>0</v>
      </c>
      <c r="AI485" s="147"/>
      <c r="AJ485" s="169">
        <f>Cálculos!AH483</f>
        <v>0</v>
      </c>
      <c r="AK485" s="147"/>
      <c r="AL485" s="169">
        <f>Cálculos!BB476</f>
        <v>0</v>
      </c>
      <c r="AM485" s="145"/>
      <c r="BA485" s="146"/>
      <c r="BB485" s="74">
        <v>480</v>
      </c>
      <c r="BC485" s="177">
        <f>ABS(Cálculos!L486-Cálculos!L485)</f>
        <v>2.722728323508794E-2</v>
      </c>
      <c r="BD485" s="177">
        <f>ABS(Cálculos!AF486-Cálculos!AF485)</f>
        <v>2.7876896957900854E-2</v>
      </c>
      <c r="BE485" s="177">
        <f>ABS(Cálculos!AZ486-Cálculos!AZ485)</f>
        <v>2.7677081803960668E-2</v>
      </c>
      <c r="BF485" s="145"/>
    </row>
    <row r="486" spans="25:58">
      <c r="Y486" s="146"/>
      <c r="Z486" s="74">
        <f>(Cálculos!C487-0.44)/(MAX(Cálculos!C:C)+0.12)*100</f>
        <v>65.819317372486722</v>
      </c>
      <c r="AA486" s="147"/>
      <c r="AB486" s="169">
        <f>Cálculos!L177</f>
        <v>0.63901284088326327</v>
      </c>
      <c r="AC486" s="147"/>
      <c r="AD486" s="169">
        <f>Cálculos!AF178</f>
        <v>0.67024962111068243</v>
      </c>
      <c r="AE486" s="147"/>
      <c r="AF486" s="169">
        <f>Cálculos!AZ177</f>
        <v>0.68175333120518966</v>
      </c>
      <c r="AG486" s="147"/>
      <c r="AH486" s="169">
        <f>Cálculos!N467</f>
        <v>0</v>
      </c>
      <c r="AI486" s="147"/>
      <c r="AJ486" s="169">
        <f>Cálculos!AH484</f>
        <v>0</v>
      </c>
      <c r="AK486" s="147"/>
      <c r="AL486" s="169">
        <f>Cálculos!BB477</f>
        <v>0</v>
      </c>
      <c r="AM486" s="145"/>
      <c r="BA486" s="146"/>
      <c r="BB486" s="74">
        <v>481</v>
      </c>
      <c r="BC486" s="177">
        <f>ABS(Cálculos!L487-Cálculos!L486)</f>
        <v>0.7478637097426668</v>
      </c>
      <c r="BD486" s="177">
        <f>ABS(Cálculos!AF487-Cálculos!AF486)</f>
        <v>0.1445275814544531</v>
      </c>
      <c r="BE486" s="177">
        <f>ABS(Cálculos!AZ487-Cálculos!AZ486)</f>
        <v>0.30686206867316912</v>
      </c>
      <c r="BF486" s="145"/>
    </row>
    <row r="487" spans="25:58">
      <c r="Y487" s="146"/>
      <c r="Z487" s="74">
        <f>(Cálculos!C488-0.44)/(MAX(Cálculos!C:C)+0.12)*100</f>
        <v>65.956281159261493</v>
      </c>
      <c r="AA487" s="147"/>
      <c r="AB487" s="169">
        <f>Cálculos!L555</f>
        <v>0.63516297923016074</v>
      </c>
      <c r="AC487" s="147"/>
      <c r="AD487" s="169">
        <f>Cálculos!AF209</f>
        <v>0.66914441015106352</v>
      </c>
      <c r="AE487" s="147"/>
      <c r="AF487" s="169">
        <f>Cálculos!AZ557</f>
        <v>0.67787418357062024</v>
      </c>
      <c r="AG487" s="147"/>
      <c r="AH487" s="169">
        <f>Cálculos!N468</f>
        <v>0</v>
      </c>
      <c r="AI487" s="147"/>
      <c r="AJ487" s="169">
        <f>Cálculos!AH485</f>
        <v>0</v>
      </c>
      <c r="AK487" s="147"/>
      <c r="AL487" s="169">
        <f>Cálculos!BB478</f>
        <v>0</v>
      </c>
      <c r="AM487" s="145"/>
      <c r="BA487" s="146"/>
      <c r="BB487" s="74">
        <v>482</v>
      </c>
      <c r="BC487" s="177">
        <f>ABS(Cálculos!L488-Cálculos!L487)</f>
        <v>0.64067909532612788</v>
      </c>
      <c r="BD487" s="177">
        <f>ABS(Cálculos!AF488-Cálculos!AF487)</f>
        <v>3.033735889672351E-2</v>
      </c>
      <c r="BE487" s="177">
        <f>ABS(Cálculos!AZ488-Cálculos!AZ487)</f>
        <v>0.19449028904904186</v>
      </c>
      <c r="BF487" s="145"/>
    </row>
    <row r="488" spans="25:58">
      <c r="Y488" s="146"/>
      <c r="Z488" s="74">
        <f>(Cálculos!C489-0.44)/(MAX(Cálculos!C:C)+0.12)*100</f>
        <v>66.093244946036265</v>
      </c>
      <c r="AA488" s="147"/>
      <c r="AB488" s="169">
        <f>Cálculos!L178</f>
        <v>0.63459132849156175</v>
      </c>
      <c r="AC488" s="147"/>
      <c r="AD488" s="169">
        <f>Cálculos!AF557</f>
        <v>0.6683058210372681</v>
      </c>
      <c r="AE488" s="147"/>
      <c r="AF488" s="169">
        <f>Cálculos!AZ572</f>
        <v>0.6778290028414431</v>
      </c>
      <c r="AG488" s="147"/>
      <c r="AH488" s="169">
        <f>Cálculos!N469</f>
        <v>0</v>
      </c>
      <c r="AI488" s="147"/>
      <c r="AJ488" s="169">
        <f>Cálculos!AH486</f>
        <v>0</v>
      </c>
      <c r="AK488" s="147"/>
      <c r="AL488" s="169">
        <f>Cálculos!BB479</f>
        <v>0</v>
      </c>
      <c r="AM488" s="145"/>
      <c r="BA488" s="146"/>
      <c r="BB488" s="74">
        <v>483</v>
      </c>
      <c r="BC488" s="177">
        <f>ABS(Cálculos!L489-Cálculos!L488)</f>
        <v>2.8415591291946374E-2</v>
      </c>
      <c r="BD488" s="177">
        <f>ABS(Cálculos!AF489-Cálculos!AF488)</f>
        <v>2.916171705923043E-2</v>
      </c>
      <c r="BE488" s="177">
        <f>ABS(Cálculos!AZ489-Cálculos!AZ488)</f>
        <v>2.8942230319471518E-2</v>
      </c>
      <c r="BF488" s="145"/>
    </row>
    <row r="489" spans="25:58">
      <c r="Y489" s="146"/>
      <c r="Z489" s="74">
        <f>(Cálculos!C490-0.44)/(MAX(Cálculos!C:C)+0.12)*100</f>
        <v>66.23020873281105</v>
      </c>
      <c r="AA489" s="147"/>
      <c r="AB489" s="169">
        <f>Cálculos!L713</f>
        <v>0.63458933295862052</v>
      </c>
      <c r="AC489" s="147"/>
      <c r="AD489" s="169">
        <f>Cálculos!AF572</f>
        <v>0.66812245492041167</v>
      </c>
      <c r="AE489" s="147"/>
      <c r="AF489" s="169">
        <f>Cálculos!AZ561</f>
        <v>0.67763934678374427</v>
      </c>
      <c r="AG489" s="147"/>
      <c r="AH489" s="169">
        <f>Cálculos!N470</f>
        <v>0</v>
      </c>
      <c r="AI489" s="147"/>
      <c r="AJ489" s="169">
        <f>Cálculos!AH487</f>
        <v>0</v>
      </c>
      <c r="AK489" s="147"/>
      <c r="AL489" s="169">
        <f>Cálculos!BB480</f>
        <v>0</v>
      </c>
      <c r="AM489" s="145"/>
      <c r="BA489" s="146"/>
      <c r="BB489" s="74">
        <v>484</v>
      </c>
      <c r="BC489" s="177">
        <f>ABS(Cálculos!L490-Cálculos!L489)</f>
        <v>2.8585427642402017E-2</v>
      </c>
      <c r="BD489" s="177">
        <f>ABS(Cálculos!AF490-Cálculos!AF489)</f>
        <v>2.9330952741063454E-2</v>
      </c>
      <c r="BE489" s="177">
        <f>ABS(Cálculos!AZ490-Cálculos!AZ489)</f>
        <v>2.9099136974592099E-2</v>
      </c>
      <c r="BF489" s="145"/>
    </row>
    <row r="490" spans="25:58">
      <c r="Y490" s="146"/>
      <c r="Z490" s="74">
        <f>(Cálculos!C491-0.44)/(MAX(Cálculos!C:C)+0.12)*100</f>
        <v>66.367172519585822</v>
      </c>
      <c r="AA490" s="147"/>
      <c r="AB490" s="169">
        <f>Cálculos!L572</f>
        <v>0.63304330190213565</v>
      </c>
      <c r="AC490" s="147"/>
      <c r="AD490" s="169">
        <f>Cálculos!AF561</f>
        <v>0.66774225724540703</v>
      </c>
      <c r="AE490" s="147"/>
      <c r="AF490" s="169">
        <f>Cálculos!AZ178</f>
        <v>0.67704411695907385</v>
      </c>
      <c r="AG490" s="147"/>
      <c r="AH490" s="169">
        <f>Cálculos!N471</f>
        <v>0</v>
      </c>
      <c r="AI490" s="147"/>
      <c r="AJ490" s="169">
        <f>Cálculos!AH488</f>
        <v>0</v>
      </c>
      <c r="AK490" s="147"/>
      <c r="AL490" s="169">
        <f>Cálculos!BB481</f>
        <v>0</v>
      </c>
      <c r="AM490" s="145"/>
      <c r="BA490" s="146"/>
      <c r="BB490" s="74">
        <v>485</v>
      </c>
      <c r="BC490" s="177">
        <f>ABS(Cálculos!L491-Cálculos!L490)</f>
        <v>2.7685711121342438E-2</v>
      </c>
      <c r="BD490" s="177">
        <f>ABS(Cálculos!AF491-Cálculos!AF490)</f>
        <v>2.8417171343428249E-2</v>
      </c>
      <c r="BE490" s="177">
        <f>ABS(Cálculos!AZ491-Cálculos!AZ490)</f>
        <v>2.8205708164471766E-2</v>
      </c>
      <c r="BF490" s="145"/>
    </row>
    <row r="491" spans="25:58">
      <c r="Y491" s="146"/>
      <c r="Z491" s="74">
        <f>(Cálculos!C492-0.44)/(MAX(Cálculos!C:C)+0.12)*100</f>
        <v>66.504136306360593</v>
      </c>
      <c r="AA491" s="147"/>
      <c r="AB491" s="169">
        <f>Cálculos!L316</f>
        <v>0.63185412124230378</v>
      </c>
      <c r="AC491" s="147"/>
      <c r="AD491" s="169">
        <f>Cálculos!AF179</f>
        <v>0.6656198687945355</v>
      </c>
      <c r="AE491" s="147"/>
      <c r="AF491" s="169">
        <f>Cálculos!AZ348</f>
        <v>0.67684520883115185</v>
      </c>
      <c r="AG491" s="147"/>
      <c r="AH491" s="169">
        <f>Cálculos!N472</f>
        <v>0</v>
      </c>
      <c r="AI491" s="147"/>
      <c r="AJ491" s="169">
        <f>Cálculos!AH489</f>
        <v>0</v>
      </c>
      <c r="AK491" s="147"/>
      <c r="AL491" s="169">
        <f>Cálculos!BB482</f>
        <v>0</v>
      </c>
      <c r="AM491" s="145"/>
      <c r="BA491" s="146"/>
      <c r="BB491" s="74">
        <v>486</v>
      </c>
      <c r="BC491" s="177">
        <f>ABS(Cálculos!L492-Cálculos!L491)</f>
        <v>2.7240374799268219E-2</v>
      </c>
      <c r="BD491" s="177">
        <f>ABS(Cálculos!AF492-Cálculos!AF491)</f>
        <v>2.7963518232434703E-2</v>
      </c>
      <c r="BE491" s="177">
        <f>ABS(Cálculos!AZ492-Cálculos!AZ491)</f>
        <v>2.7758685664275085E-2</v>
      </c>
      <c r="BF491" s="145"/>
    </row>
    <row r="492" spans="25:58">
      <c r="Y492" s="146"/>
      <c r="Z492" s="74">
        <f>(Cálculos!C493-0.44)/(MAX(Cálculos!C:C)+0.12)*100</f>
        <v>66.641100093135378</v>
      </c>
      <c r="AA492" s="147"/>
      <c r="AB492" s="169">
        <f>Cálculos!L294</f>
        <v>0.63148546449557197</v>
      </c>
      <c r="AC492" s="147"/>
      <c r="AD492" s="169">
        <f>Cálculos!AF577</f>
        <v>0.66389083698299478</v>
      </c>
      <c r="AE492" s="147"/>
      <c r="AF492" s="169">
        <f>Cálculos!AZ209</f>
        <v>0.6766071126920763</v>
      </c>
      <c r="AG492" s="147"/>
      <c r="AH492" s="169">
        <f>Cálculos!N473</f>
        <v>0</v>
      </c>
      <c r="AI492" s="147"/>
      <c r="AJ492" s="169">
        <f>Cálculos!AH490</f>
        <v>0</v>
      </c>
      <c r="AK492" s="147"/>
      <c r="AL492" s="169">
        <f>Cálculos!BB483</f>
        <v>0</v>
      </c>
      <c r="AM492" s="145"/>
      <c r="BA492" s="146"/>
      <c r="BB492" s="74">
        <v>487</v>
      </c>
      <c r="BC492" s="177">
        <f>ABS(Cálculos!L493-Cálculos!L492)</f>
        <v>2.7036660183526129E-2</v>
      </c>
      <c r="BD492" s="177">
        <f>ABS(Cálculos!AF493-Cálculos!AF492)</f>
        <v>2.7754552490977691E-2</v>
      </c>
      <c r="BE492" s="177">
        <f>ABS(Cálculos!AZ493-Cálculos!AZ492)</f>
        <v>2.7549007751817456E-2</v>
      </c>
      <c r="BF492" s="145"/>
    </row>
    <row r="493" spans="25:58">
      <c r="Y493" s="146"/>
      <c r="Z493" s="74">
        <f>(Cálculos!C494-0.44)/(MAX(Cálculos!C:C)+0.12)*100</f>
        <v>66.77806387991015</v>
      </c>
      <c r="AA493" s="147"/>
      <c r="AB493" s="169">
        <f>Cálculos!L556</f>
        <v>0.63077558805290013</v>
      </c>
      <c r="AC493" s="147"/>
      <c r="AD493" s="169">
        <f>Cálculos!AF558</f>
        <v>0.66368949552899759</v>
      </c>
      <c r="AE493" s="147"/>
      <c r="AF493" s="169">
        <f>Cálculos!AZ577</f>
        <v>0.67555906842637869</v>
      </c>
      <c r="AG493" s="147"/>
      <c r="AH493" s="169">
        <f>Cálculos!N474</f>
        <v>0</v>
      </c>
      <c r="AI493" s="147"/>
      <c r="AJ493" s="169">
        <f>Cálculos!AH491</f>
        <v>0</v>
      </c>
      <c r="AK493" s="147"/>
      <c r="AL493" s="169">
        <f>Cálculos!BB484</f>
        <v>0</v>
      </c>
      <c r="AM493" s="145"/>
      <c r="BA493" s="146"/>
      <c r="BB493" s="74">
        <v>488</v>
      </c>
      <c r="BC493" s="177">
        <f>ABS(Cálculos!L494-Cálculos!L493)</f>
        <v>2.6653924409009822E-2</v>
      </c>
      <c r="BD493" s="177">
        <f>ABS(Cálculos!AF494-Cálculos!AF493)</f>
        <v>2.736432800238342E-2</v>
      </c>
      <c r="BE493" s="177">
        <f>ABS(Cálculos!AZ494-Cálculos!AZ493)</f>
        <v>2.7163658842312755E-2</v>
      </c>
      <c r="BF493" s="145"/>
    </row>
    <row r="494" spans="25:58">
      <c r="Y494" s="146"/>
      <c r="Z494" s="74">
        <f>(Cálculos!C495-0.44)/(MAX(Cálculos!C:C)+0.12)*100</f>
        <v>66.915027666684921</v>
      </c>
      <c r="AA494" s="147"/>
      <c r="AB494" s="169">
        <f>Cálculos!L179</f>
        <v>0.63020648398290846</v>
      </c>
      <c r="AC494" s="147"/>
      <c r="AD494" s="169">
        <f>Cálculos!AF180</f>
        <v>0.66102209651363775</v>
      </c>
      <c r="AE494" s="147"/>
      <c r="AF494" s="169">
        <f>Cálculos!AZ558</f>
        <v>0.67319176455449059</v>
      </c>
      <c r="AG494" s="147"/>
      <c r="AH494" s="169">
        <f>Cálculos!N475</f>
        <v>0</v>
      </c>
      <c r="AI494" s="147"/>
      <c r="AJ494" s="169">
        <f>Cálculos!AH492</f>
        <v>0</v>
      </c>
      <c r="AK494" s="147"/>
      <c r="AL494" s="169">
        <f>Cálculos!BB485</f>
        <v>0</v>
      </c>
      <c r="AM494" s="145"/>
      <c r="BA494" s="146"/>
      <c r="BB494" s="74">
        <v>489</v>
      </c>
      <c r="BC494" s="177">
        <f>ABS(Cálculos!L495-Cálculos!L494)</f>
        <v>2.5757629913207181E-2</v>
      </c>
      <c r="BD494" s="177">
        <f>ABS(Cálculos!AF495-Cálculos!AF494)</f>
        <v>2.6454089495721922E-2</v>
      </c>
      <c r="BE494" s="177">
        <f>ABS(Cálculos!AZ495-Cálculos!AZ494)</f>
        <v>2.6274264516297885E-2</v>
      </c>
      <c r="BF494" s="145"/>
    </row>
    <row r="495" spans="25:58">
      <c r="Y495" s="146"/>
      <c r="Z495" s="74">
        <f>(Cálculos!C496-0.44)/(MAX(Cálculos!C:C)+0.12)*100</f>
        <v>67.051991453459706</v>
      </c>
      <c r="AA495" s="147"/>
      <c r="AB495" s="169">
        <f>Cálculos!L317</f>
        <v>0.62955049764858306</v>
      </c>
      <c r="AC495" s="147"/>
      <c r="AD495" s="169">
        <f>Cálculos!AF559</f>
        <v>0.65910505731023983</v>
      </c>
      <c r="AE495" s="147"/>
      <c r="AF495" s="169">
        <f>Cálculos!AZ179</f>
        <v>0.67236743163185109</v>
      </c>
      <c r="AG495" s="147"/>
      <c r="AH495" s="169">
        <f>Cálculos!N476</f>
        <v>0</v>
      </c>
      <c r="AI495" s="147"/>
      <c r="AJ495" s="169">
        <f>Cálculos!AH493</f>
        <v>0</v>
      </c>
      <c r="AK495" s="147"/>
      <c r="AL495" s="169">
        <f>Cálculos!BB486</f>
        <v>0</v>
      </c>
      <c r="AM495" s="145"/>
      <c r="BA495" s="146"/>
      <c r="BB495" s="74">
        <v>490</v>
      </c>
      <c r="BC495" s="177">
        <f>ABS(Cálculos!L496-Cálculos!L495)</f>
        <v>2.5554441012867635E-2</v>
      </c>
      <c r="BD495" s="177">
        <f>ABS(Cálculos!AF496-Cálculos!AF495)</f>
        <v>2.6245713735067788E-2</v>
      </c>
      <c r="BE495" s="177">
        <f>ABS(Cálculos!AZ496-Cálculos!AZ495)</f>
        <v>2.6065306690931322E-2</v>
      </c>
      <c r="BF495" s="145"/>
    </row>
    <row r="496" spans="25:58">
      <c r="Y496" s="146"/>
      <c r="Z496" s="74">
        <f>(Cálculos!C497-0.44)/(MAX(Cálculos!C:C)+0.12)*100</f>
        <v>67.188955240234478</v>
      </c>
      <c r="AA496" s="147"/>
      <c r="AB496" s="169">
        <f>Cálculos!L577</f>
        <v>0.62814709833815807</v>
      </c>
      <c r="AC496" s="147"/>
      <c r="AD496" s="169">
        <f>Cálculos!AF294</f>
        <v>0.65847880808350123</v>
      </c>
      <c r="AE496" s="147"/>
      <c r="AF496" s="169">
        <f>Cálculos!AZ316</f>
        <v>0.67194955842200144</v>
      </c>
      <c r="AG496" s="147"/>
      <c r="AH496" s="169">
        <f>Cálculos!N477</f>
        <v>0</v>
      </c>
      <c r="AI496" s="147"/>
      <c r="AJ496" s="169">
        <f>Cálculos!AH494</f>
        <v>0</v>
      </c>
      <c r="AK496" s="147"/>
      <c r="AL496" s="169">
        <f>Cálculos!BB488</f>
        <v>0</v>
      </c>
      <c r="AM496" s="145"/>
      <c r="BA496" s="146"/>
      <c r="BB496" s="74">
        <v>491</v>
      </c>
      <c r="BC496" s="177">
        <f>ABS(Cálculos!L497-Cálculos!L496)</f>
        <v>2.4700264435602692E-2</v>
      </c>
      <c r="BD496" s="177">
        <f>ABS(Cálculos!AF497-Cálculos!AF496)</f>
        <v>2.5378162127344783E-2</v>
      </c>
      <c r="BE496" s="177">
        <f>ABS(Cálculos!AZ497-Cálculos!AZ496)</f>
        <v>2.5217739880015744E-2</v>
      </c>
      <c r="BF496" s="145"/>
    </row>
    <row r="497" spans="25:58">
      <c r="Y497" s="146"/>
      <c r="Z497" s="74">
        <f>(Cálculos!C498-0.44)/(MAX(Cálculos!C:C)+0.12)*100</f>
        <v>67.325919027009263</v>
      </c>
      <c r="AA497" s="147"/>
      <c r="AB497" s="169">
        <f>Cálculos!L561</f>
        <v>0.62735332721595671</v>
      </c>
      <c r="AC497" s="147"/>
      <c r="AD497" s="169">
        <f>Cálculos!AF316</f>
        <v>0.65648416909894503</v>
      </c>
      <c r="AE497" s="147"/>
      <c r="AF497" s="169">
        <f>Cálculos!AZ317</f>
        <v>0.66965054021009551</v>
      </c>
      <c r="AG497" s="147"/>
      <c r="AH497" s="169">
        <f>Cálculos!N478</f>
        <v>0</v>
      </c>
      <c r="AI497" s="147"/>
      <c r="AJ497" s="169">
        <f>Cálculos!AH495</f>
        <v>0</v>
      </c>
      <c r="AK497" s="147"/>
      <c r="AL497" s="169">
        <f>Cálculos!BB489</f>
        <v>0</v>
      </c>
      <c r="AM497" s="145"/>
      <c r="BA497" s="146"/>
      <c r="BB497" s="74">
        <v>492</v>
      </c>
      <c r="BC497" s="177">
        <f>ABS(Cálculos!L498-Cálculos!L497)</f>
        <v>2.475673805075651E-2</v>
      </c>
      <c r="BD497" s="177">
        <f>ABS(Cálculos!AF498-Cálculos!AF497)</f>
        <v>2.5432760194330051E-2</v>
      </c>
      <c r="BE497" s="177">
        <f>ABS(Cálculos!AZ498-Cálculos!AZ497)</f>
        <v>2.5263664506411043E-2</v>
      </c>
      <c r="BF497" s="145"/>
    </row>
    <row r="498" spans="25:58">
      <c r="Y498" s="146"/>
      <c r="Z498" s="74">
        <f>(Cálculos!C499-0.44)/(MAX(Cálculos!C:C)+0.12)*100</f>
        <v>67.462882813784034</v>
      </c>
      <c r="AA498" s="147"/>
      <c r="AB498" s="169">
        <f>Cálculos!L557</f>
        <v>0.62641850280021794</v>
      </c>
      <c r="AC498" s="147"/>
      <c r="AD498" s="169">
        <f>Cálculos!AF181</f>
        <v>0.65645608336574968</v>
      </c>
      <c r="AE498" s="147"/>
      <c r="AF498" s="169">
        <f>Cálculos!AZ559</f>
        <v>0.66854168936908054</v>
      </c>
      <c r="AG498" s="147"/>
      <c r="AH498" s="169">
        <f>Cálculos!N479</f>
        <v>0</v>
      </c>
      <c r="AI498" s="147"/>
      <c r="AJ498" s="169">
        <f>Cálculos!AH496</f>
        <v>0</v>
      </c>
      <c r="AK498" s="147"/>
      <c r="AL498" s="169">
        <f>Cálculos!BB490</f>
        <v>0</v>
      </c>
      <c r="AM498" s="145"/>
      <c r="BA498" s="146"/>
      <c r="BB498" s="74">
        <v>493</v>
      </c>
      <c r="BC498" s="177">
        <f>ABS(Cálculos!L499-Cálculos!L498)</f>
        <v>2.3936657081646162E-2</v>
      </c>
      <c r="BD498" s="177">
        <f>ABS(Cálculos!AF499-Cálculos!AF498)</f>
        <v>2.459977147021708E-2</v>
      </c>
      <c r="BE498" s="177">
        <f>ABS(Cálculos!AZ499-Cálculos!AZ498)</f>
        <v>2.4449786598660816E-2</v>
      </c>
      <c r="BF498" s="145"/>
    </row>
    <row r="499" spans="25:58">
      <c r="Y499" s="146"/>
      <c r="Z499" s="74">
        <f>(Cálculos!C500-0.44)/(MAX(Cálculos!C:C)+0.12)*100</f>
        <v>67.599846600558806</v>
      </c>
      <c r="AA499" s="147"/>
      <c r="AB499" s="169">
        <f>Cálculos!L180</f>
        <v>0.6258530687187972</v>
      </c>
      <c r="AC499" s="147"/>
      <c r="AD499" s="169">
        <f>Cálculos!AF348</f>
        <v>0.65579555304565873</v>
      </c>
      <c r="AE499" s="147"/>
      <c r="AF499" s="169">
        <f>Cálculos!AZ180</f>
        <v>0.66772305052986569</v>
      </c>
      <c r="AG499" s="147"/>
      <c r="AH499" s="169">
        <f>Cálculos!N480</f>
        <v>0</v>
      </c>
      <c r="AI499" s="147"/>
      <c r="AJ499" s="169">
        <f>Cálculos!AH497</f>
        <v>0</v>
      </c>
      <c r="AK499" s="147"/>
      <c r="AL499" s="169">
        <f>Cálculos!BB491</f>
        <v>0</v>
      </c>
      <c r="AM499" s="145"/>
      <c r="BA499" s="146"/>
      <c r="BB499" s="74">
        <v>494</v>
      </c>
      <c r="BC499" s="177">
        <f>ABS(Cálculos!L500-Cálculos!L499)</f>
        <v>2.1020889561974343E-2</v>
      </c>
      <c r="BD499" s="177">
        <f>ABS(Cálculos!AF500-Cálculos!AF499)</f>
        <v>2.1679407333018652E-2</v>
      </c>
      <c r="BE499" s="177">
        <f>ABS(Cálculos!AZ500-Cálculos!AZ499)</f>
        <v>2.152777209391421E-2</v>
      </c>
      <c r="BF499" s="145"/>
    </row>
    <row r="500" spans="25:58">
      <c r="Y500" s="146"/>
      <c r="Z500" s="74">
        <f>(Cálculos!C501-0.44)/(MAX(Cálculos!C:C)+0.12)*100</f>
        <v>67.736810387333591</v>
      </c>
      <c r="AA500" s="147"/>
      <c r="AB500" s="169">
        <f>Cálculos!L558</f>
        <v>0.62209151413380015</v>
      </c>
      <c r="AC500" s="147"/>
      <c r="AD500" s="169">
        <f>Cálculos!AF560</f>
        <v>0.65455228611939675</v>
      </c>
      <c r="AE500" s="147"/>
      <c r="AF500" s="169">
        <f>Cálculos!AZ714</f>
        <v>0.66764956394809638</v>
      </c>
      <c r="AG500" s="147"/>
      <c r="AH500" s="169">
        <f>Cálculos!N481</f>
        <v>0</v>
      </c>
      <c r="AI500" s="147"/>
      <c r="AJ500" s="169">
        <f>Cálculos!AH498</f>
        <v>0</v>
      </c>
      <c r="AK500" s="147"/>
      <c r="AL500" s="169">
        <f>Cálculos!BB492</f>
        <v>0</v>
      </c>
      <c r="AM500" s="145"/>
      <c r="BA500" s="146"/>
      <c r="BB500" s="74">
        <v>495</v>
      </c>
      <c r="BC500" s="177">
        <f>ABS(Cálculos!L501-Cálculos!L500)</f>
        <v>2.3616986436012066E-2</v>
      </c>
      <c r="BD500" s="177">
        <f>ABS(Cálculos!AF501-Cálculos!AF500)</f>
        <v>2.4270510404914125E-2</v>
      </c>
      <c r="BE500" s="177">
        <f>ABS(Cálculos!AZ501-Cálculos!AZ500)</f>
        <v>2.4118417420915028E-2</v>
      </c>
      <c r="BF500" s="145"/>
    </row>
    <row r="501" spans="25:58">
      <c r="Y501" s="146"/>
      <c r="Z501" s="74">
        <f>(Cálculos!C502-0.44)/(MAX(Cálculos!C:C)+0.12)*100</f>
        <v>67.873774174108377</v>
      </c>
      <c r="AA501" s="147"/>
      <c r="AB501" s="169">
        <f>Cálculos!L210</f>
        <v>0.62180115439135619</v>
      </c>
      <c r="AC501" s="147"/>
      <c r="AD501" s="169">
        <f>Cálculos!AF317</f>
        <v>0.65364785174609641</v>
      </c>
      <c r="AE501" s="147"/>
      <c r="AF501" s="169">
        <f>Cálculos!AZ683</f>
        <v>0.66631353894793821</v>
      </c>
      <c r="AG501" s="147"/>
      <c r="AH501" s="169">
        <f>Cálculos!N482</f>
        <v>0</v>
      </c>
      <c r="AI501" s="147"/>
      <c r="AJ501" s="169">
        <f>Cálculos!AH499</f>
        <v>0</v>
      </c>
      <c r="AK501" s="147"/>
      <c r="AL501" s="169">
        <f>Cálculos!BB493</f>
        <v>0</v>
      </c>
      <c r="AM501" s="145"/>
      <c r="BA501" s="146"/>
      <c r="BB501" s="74">
        <v>496</v>
      </c>
      <c r="BC501" s="177">
        <f>ABS(Cálculos!L502-Cálculos!L501)</f>
        <v>2.32163032616719E-2</v>
      </c>
      <c r="BD501" s="177">
        <f>ABS(Cálculos!AF502-Cálculos!AF501)</f>
        <v>2.3862268561806621E-2</v>
      </c>
      <c r="BE501" s="177">
        <f>ABS(Cálculos!AZ502-Cálculos!AZ501)</f>
        <v>2.3716250102794101E-2</v>
      </c>
      <c r="BF501" s="145"/>
    </row>
    <row r="502" spans="25:58">
      <c r="Y502" s="146"/>
      <c r="Z502" s="74">
        <f>(Cálculos!C503-0.44)/(MAX(Cálculos!C:C)+0.12)*100</f>
        <v>68.010737960883134</v>
      </c>
      <c r="AA502" s="147"/>
      <c r="AB502" s="169">
        <f>Cálculos!L181</f>
        <v>0.62152993716544536</v>
      </c>
      <c r="AC502" s="147"/>
      <c r="AD502" s="169">
        <f>Cálculos!AF325</f>
        <v>0.65242610869003759</v>
      </c>
      <c r="AE502" s="147"/>
      <c r="AF502" s="169">
        <f>Cálculos!AZ560</f>
        <v>0.66392373459923193</v>
      </c>
      <c r="AG502" s="147"/>
      <c r="AH502" s="169">
        <f>Cálculos!N483</f>
        <v>0</v>
      </c>
      <c r="AI502" s="147"/>
      <c r="AJ502" s="169">
        <f>Cálculos!AH500</f>
        <v>0</v>
      </c>
      <c r="AK502" s="147"/>
      <c r="AL502" s="169">
        <f>Cálculos!BB494</f>
        <v>0</v>
      </c>
      <c r="AM502" s="145"/>
      <c r="BA502" s="146"/>
      <c r="BB502" s="74">
        <v>497</v>
      </c>
      <c r="BC502" s="177">
        <f>ABS(Cálculos!L503-Cálculos!L502)</f>
        <v>2.2514808559127797E-2</v>
      </c>
      <c r="BD502" s="177">
        <f>ABS(Cálculos!AF503-Cálculos!AF502)</f>
        <v>2.3149440817994638E-2</v>
      </c>
      <c r="BE502" s="177">
        <f>ABS(Cálculos!AZ503-Cálculos!AZ502)</f>
        <v>2.3019169750620794E-2</v>
      </c>
      <c r="BF502" s="145"/>
    </row>
    <row r="503" spans="25:58">
      <c r="Y503" s="146"/>
      <c r="Z503" s="74">
        <f>(Cálculos!C504-0.44)/(MAX(Cálculos!C:C)+0.12)*100</f>
        <v>68.147701747657919</v>
      </c>
      <c r="AA503" s="147"/>
      <c r="AB503" s="169">
        <f>Cálculos!L683</f>
        <v>0.62081179416806176</v>
      </c>
      <c r="AC503" s="147"/>
      <c r="AD503" s="169">
        <f>Cálculos!AF182</f>
        <v>0.6519216099745152</v>
      </c>
      <c r="AE503" s="147"/>
      <c r="AF503" s="169">
        <f>Cálculos!AZ181</f>
        <v>0.66311075051153434</v>
      </c>
      <c r="AG503" s="147"/>
      <c r="AH503" s="169">
        <f>Cálculos!N484</f>
        <v>0</v>
      </c>
      <c r="AI503" s="147"/>
      <c r="AJ503" s="169">
        <f>Cálculos!AH501</f>
        <v>0</v>
      </c>
      <c r="AK503" s="147"/>
      <c r="AL503" s="169">
        <f>Cálculos!BB495</f>
        <v>0</v>
      </c>
      <c r="AM503" s="145"/>
      <c r="BA503" s="146"/>
      <c r="BB503" s="74">
        <v>498</v>
      </c>
      <c r="BC503" s="177">
        <f>ABS(Cálculos!L504-Cálculos!L503)</f>
        <v>2.1947422953466744E-2</v>
      </c>
      <c r="BD503" s="177">
        <f>ABS(Cálculos!AF504-Cálculos!AF503)</f>
        <v>2.257243077191462E-2</v>
      </c>
      <c r="BE503" s="177">
        <f>ABS(Cálculos!AZ504-Cálculos!AZ503)</f>
        <v>2.245386662027915E-2</v>
      </c>
      <c r="BF503" s="145"/>
    </row>
    <row r="504" spans="25:58">
      <c r="Y504" s="146"/>
      <c r="Z504" s="74">
        <f>(Cálculos!C505-0.44)/(MAX(Cálculos!C:C)+0.12)*100</f>
        <v>68.284665534432705</v>
      </c>
      <c r="AA504" s="147"/>
      <c r="AB504" s="169">
        <f>Cálculos!L559</f>
        <v>0.61779441416133962</v>
      </c>
      <c r="AC504" s="147"/>
      <c r="AD504" s="169">
        <f>Cálculos!AF210</f>
        <v>0.64998259621646448</v>
      </c>
      <c r="AE504" s="147"/>
      <c r="AF504" s="169">
        <f>Cálculos!AZ294</f>
        <v>0.66278647403501911</v>
      </c>
      <c r="AG504" s="147"/>
      <c r="AH504" s="169">
        <f>Cálculos!N485</f>
        <v>0</v>
      </c>
      <c r="AI504" s="147"/>
      <c r="AJ504" s="169">
        <f>Cálculos!AH502</f>
        <v>0</v>
      </c>
      <c r="AK504" s="147"/>
      <c r="AL504" s="169">
        <f>Cálculos!BB496</f>
        <v>0</v>
      </c>
      <c r="AM504" s="145"/>
      <c r="BA504" s="146"/>
      <c r="BB504" s="74">
        <v>499</v>
      </c>
      <c r="BC504" s="177">
        <f>ABS(Cálculos!L505-Cálculos!L504)</f>
        <v>2.1609526689134073E-2</v>
      </c>
      <c r="BD504" s="177">
        <f>ABS(Cálculos!AF505-Cálculos!AF504)</f>
        <v>2.2227821007820836E-2</v>
      </c>
      <c r="BE504" s="177">
        <f>ABS(Cálculos!AZ505-Cálculos!AZ504)</f>
        <v>2.2113610331528699E-2</v>
      </c>
      <c r="BF504" s="145"/>
    </row>
    <row r="505" spans="25:58">
      <c r="Y505" s="146"/>
      <c r="Z505" s="74">
        <f>(Cálculos!C506-0.44)/(MAX(Cálculos!C:C)+0.12)*100</f>
        <v>68.421629321207476</v>
      </c>
      <c r="AA505" s="147"/>
      <c r="AB505" s="169">
        <f>Cálculos!L348</f>
        <v>0.61745667742930643</v>
      </c>
      <c r="AC505" s="147"/>
      <c r="AD505" s="169">
        <f>Cálculos!AF562</f>
        <v>0.64987306787149834</v>
      </c>
      <c r="AE505" s="147"/>
      <c r="AF505" s="169">
        <f>Cálculos!AZ562</f>
        <v>0.66016342048084142</v>
      </c>
      <c r="AG505" s="147"/>
      <c r="AH505" s="169">
        <f>Cálculos!N486</f>
        <v>0</v>
      </c>
      <c r="AI505" s="147"/>
      <c r="AJ505" s="169">
        <f>Cálculos!AH503</f>
        <v>0</v>
      </c>
      <c r="AK505" s="147"/>
      <c r="AL505" s="169">
        <f>Cálculos!BB497</f>
        <v>0</v>
      </c>
      <c r="AM505" s="145"/>
      <c r="BA505" s="146"/>
      <c r="BB505" s="74">
        <v>500</v>
      </c>
      <c r="BC505" s="177">
        <f>ABS(Cálculos!L506-Cálculos!L505)</f>
        <v>2.1528389760431366E-2</v>
      </c>
      <c r="BD505" s="177">
        <f>ABS(Cálculos!AF506-Cálculos!AF505)</f>
        <v>2.2143225185111581E-2</v>
      </c>
      <c r="BE505" s="177">
        <f>ABS(Cálculos!AZ506-Cálculos!AZ505)</f>
        <v>2.2025115754638724E-2</v>
      </c>
      <c r="BF505" s="145"/>
    </row>
    <row r="506" spans="25:58">
      <c r="Y506" s="146"/>
      <c r="Z506" s="74">
        <f>(Cálculos!C507-0.44)/(MAX(Cálculos!C:C)+0.12)*100</f>
        <v>68.558593107982247</v>
      </c>
      <c r="AA506" s="147"/>
      <c r="AB506" s="169">
        <f>Cálculos!L182</f>
        <v>0.61723670723281066</v>
      </c>
      <c r="AC506" s="147"/>
      <c r="AD506" s="169">
        <f>Cálculos!AF683</f>
        <v>0.64836014187836999</v>
      </c>
      <c r="AE506" s="147"/>
      <c r="AF506" s="169">
        <f>Cálculos!AZ182</f>
        <v>0.65853030997662543</v>
      </c>
      <c r="AG506" s="147"/>
      <c r="AH506" s="169">
        <f>Cálculos!N488</f>
        <v>0</v>
      </c>
      <c r="AI506" s="147"/>
      <c r="AJ506" s="169">
        <f>Cálculos!AH504</f>
        <v>0</v>
      </c>
      <c r="AK506" s="147"/>
      <c r="AL506" s="169">
        <f>Cálculos!BB498</f>
        <v>0</v>
      </c>
      <c r="AM506" s="145"/>
      <c r="BA506" s="146"/>
      <c r="BB506" s="74">
        <v>501</v>
      </c>
      <c r="BC506" s="177">
        <f>ABS(Cálculos!L507-Cálculos!L506)</f>
        <v>2.0863885127023085E-2</v>
      </c>
      <c r="BD506" s="177">
        <f>ABS(Cálculos!AF507-Cálculos!AF506)</f>
        <v>2.1467924529947502E-2</v>
      </c>
      <c r="BE506" s="177">
        <f>ABS(Cálculos!AZ507-Cálculos!AZ506)</f>
        <v>2.1364973657227559E-2</v>
      </c>
      <c r="BF506" s="145"/>
    </row>
    <row r="507" spans="25:58">
      <c r="Y507" s="146"/>
      <c r="Z507" s="74">
        <f>(Cálculos!C508-0.44)/(MAX(Cálculos!C:C)+0.12)*100</f>
        <v>68.695556894757033</v>
      </c>
      <c r="AA507" s="147"/>
      <c r="AB507" s="169">
        <f>Cálculos!L560</f>
        <v>0.6135269964265464</v>
      </c>
      <c r="AC507" s="147"/>
      <c r="AD507" s="169">
        <f>Cálculos!AF183</f>
        <v>0.64741845847892132</v>
      </c>
      <c r="AE507" s="147"/>
      <c r="AF507" s="169">
        <f>Cálculos!AZ210</f>
        <v>0.65785797233229837</v>
      </c>
      <c r="AG507" s="147"/>
      <c r="AH507" s="169">
        <f>Cálculos!N489</f>
        <v>0</v>
      </c>
      <c r="AI507" s="147"/>
      <c r="AJ507" s="169">
        <f>Cálculos!AH505</f>
        <v>0</v>
      </c>
      <c r="AK507" s="147"/>
      <c r="AL507" s="169">
        <f>Cálculos!BB499</f>
        <v>0</v>
      </c>
      <c r="AM507" s="145"/>
      <c r="BA507" s="146"/>
      <c r="BB507" s="74">
        <v>502</v>
      </c>
      <c r="BC507" s="177">
        <f>ABS(Cálculos!L508-Cálculos!L507)</f>
        <v>1.5012576549961687E-2</v>
      </c>
      <c r="BD507" s="177">
        <f>ABS(Cálculos!AF508-Cálculos!AF507)</f>
        <v>1.6104710787890553E-2</v>
      </c>
      <c r="BE507" s="177">
        <f>ABS(Cálculos!AZ508-Cálculos!AZ507)</f>
        <v>2.1253698541437105E-2</v>
      </c>
      <c r="BF507" s="145"/>
    </row>
    <row r="508" spans="25:58">
      <c r="Y508" s="146"/>
      <c r="Z508" s="74">
        <f>(Cálculos!C509-0.44)/(MAX(Cálculos!C:C)+0.12)*100</f>
        <v>68.832520681531804</v>
      </c>
      <c r="AA508" s="147"/>
      <c r="AB508" s="169">
        <f>Cálculos!L183</f>
        <v>0.61297314017471372</v>
      </c>
      <c r="AC508" s="147"/>
      <c r="AD508" s="169">
        <f>Cálculos!AF578</f>
        <v>0.64499645065058386</v>
      </c>
      <c r="AE508" s="147"/>
      <c r="AF508" s="169">
        <f>Cálculos!AZ578</f>
        <v>0.65704035323202503</v>
      </c>
      <c r="AG508" s="147"/>
      <c r="AH508" s="169">
        <f>Cálculos!N490</f>
        <v>0</v>
      </c>
      <c r="AI508" s="147"/>
      <c r="AJ508" s="169">
        <f>Cálculos!AH506</f>
        <v>0</v>
      </c>
      <c r="AK508" s="147"/>
      <c r="AL508" s="169">
        <f>Cálculos!BB500</f>
        <v>0</v>
      </c>
      <c r="AM508" s="145"/>
      <c r="BA508" s="146"/>
      <c r="BB508" s="74">
        <v>503</v>
      </c>
      <c r="BC508" s="177">
        <f>ABS(Cálculos!L509-Cálculos!L508)</f>
        <v>7.7332386004096421E-3</v>
      </c>
      <c r="BD508" s="177">
        <f>ABS(Cálculos!AF509-Cálculos!AF508)</f>
        <v>8.267305596850405E-3</v>
      </c>
      <c r="BE508" s="177">
        <f>ABS(Cálculos!AZ509-Cálculos!AZ508)</f>
        <v>2.1046612195037562E-2</v>
      </c>
      <c r="BF508" s="145"/>
    </row>
    <row r="509" spans="25:58">
      <c r="Y509" s="146"/>
      <c r="Z509" s="74">
        <f>(Cálculos!C510-0.44)/(MAX(Cálculos!C:C)+0.12)*100</f>
        <v>68.969484468306575</v>
      </c>
      <c r="AA509" s="147"/>
      <c r="AB509" s="169">
        <f>Cálculos!L562</f>
        <v>0.60992423961361408</v>
      </c>
      <c r="AC509" s="147"/>
      <c r="AD509" s="169">
        <f>Cálculos!AF714</f>
        <v>0.64498858080929855</v>
      </c>
      <c r="AE509" s="147"/>
      <c r="AF509" s="169">
        <f>Cálculos!AZ183</f>
        <v>0.65398150885561179</v>
      </c>
      <c r="AG509" s="147"/>
      <c r="AH509" s="169">
        <f>Cálculos!N491</f>
        <v>0</v>
      </c>
      <c r="AI509" s="147"/>
      <c r="AJ509" s="169">
        <f>Cálculos!AH507</f>
        <v>0</v>
      </c>
      <c r="AK509" s="147"/>
      <c r="AL509" s="169">
        <f>Cálculos!BB501</f>
        <v>0</v>
      </c>
      <c r="AM509" s="145"/>
      <c r="BA509" s="146"/>
      <c r="BB509" s="74">
        <v>504</v>
      </c>
      <c r="BC509" s="177">
        <f>ABS(Cálculos!L510-Cálculos!L509)</f>
        <v>6.3434826535802014E-3</v>
      </c>
      <c r="BD509" s="177">
        <f>ABS(Cálculos!AF510-Cálculos!AF509)</f>
        <v>6.6217289814022307E-3</v>
      </c>
      <c r="BE509" s="177">
        <f>ABS(Cálculos!AZ510-Cálculos!AZ509)</f>
        <v>1.0547162500553209E-2</v>
      </c>
      <c r="BF509" s="145"/>
    </row>
    <row r="510" spans="25:58">
      <c r="Y510" s="146"/>
      <c r="Z510" s="74">
        <f>(Cálculos!C511-0.44)/(MAX(Cálculos!C:C)+0.12)*100</f>
        <v>69.106448255081361</v>
      </c>
      <c r="AA510" s="147"/>
      <c r="AB510" s="169">
        <f>Cálculos!L578</f>
        <v>0.60966579677174015</v>
      </c>
      <c r="AC510" s="147"/>
      <c r="AD510" s="169">
        <f>Cálculos!AF184</f>
        <v>0.64294641252283102</v>
      </c>
      <c r="AE510" s="147"/>
      <c r="AF510" s="169">
        <f>Cálculos!AZ563</f>
        <v>0.65122107375906191</v>
      </c>
      <c r="AG510" s="147"/>
      <c r="AH510" s="169">
        <f>Cálculos!N492</f>
        <v>0</v>
      </c>
      <c r="AI510" s="147"/>
      <c r="AJ510" s="169">
        <f>Cálculos!AH508</f>
        <v>0</v>
      </c>
      <c r="AK510" s="147"/>
      <c r="AL510" s="169">
        <f>Cálculos!BB502</f>
        <v>0</v>
      </c>
      <c r="AM510" s="145"/>
      <c r="BA510" s="146"/>
      <c r="BB510" s="74">
        <v>505</v>
      </c>
      <c r="BC510" s="177">
        <f>ABS(Cálculos!L511-Cálculos!L510)</f>
        <v>6.0507950729572491E-3</v>
      </c>
      <c r="BD510" s="177">
        <f>ABS(Cálculos!AF511-Cálculos!AF510)</f>
        <v>6.3941161693873427E-3</v>
      </c>
      <c r="BE510" s="177">
        <f>ABS(Cálculos!AZ511-Cálculos!AZ510)</f>
        <v>7.2348389549380387E-3</v>
      </c>
      <c r="BF510" s="145"/>
    </row>
    <row r="511" spans="25:58">
      <c r="Y511" s="146"/>
      <c r="Z511" s="74">
        <f>(Cálculos!C512-0.44)/(MAX(Cálculos!C:C)+0.12)*100</f>
        <v>69.243412041856132</v>
      </c>
      <c r="AA511" s="147"/>
      <c r="AB511" s="169">
        <f>Cálculos!L184</f>
        <v>0.608739025097909</v>
      </c>
      <c r="AC511" s="147"/>
      <c r="AD511" s="169">
        <f>Cálculos!AF563</f>
        <v>0.64171909254458648</v>
      </c>
      <c r="AE511" s="147"/>
      <c r="AF511" s="169">
        <f>Cálculos!AZ184</f>
        <v>0.64946412859909752</v>
      </c>
      <c r="AG511" s="147"/>
      <c r="AH511" s="169">
        <f>Cálculos!N493</f>
        <v>0</v>
      </c>
      <c r="AI511" s="147"/>
      <c r="AJ511" s="169">
        <f>Cálculos!AH509</f>
        <v>0</v>
      </c>
      <c r="AK511" s="147"/>
      <c r="AL511" s="169">
        <f>Cálculos!BB503</f>
        <v>0</v>
      </c>
      <c r="AM511" s="145"/>
      <c r="BA511" s="146"/>
      <c r="BB511" s="74">
        <v>506</v>
      </c>
      <c r="BC511" s="177">
        <f>ABS(Cálculos!L512-Cálculos!L511)</f>
        <v>5.9626514554105281E-3</v>
      </c>
      <c r="BD511" s="177">
        <f>ABS(Cálculos!AF512-Cálculos!AF511)</f>
        <v>6.3499487827710643E-3</v>
      </c>
      <c r="BE511" s="177">
        <f>ABS(Cálculos!AZ512-Cálculos!AZ511)</f>
        <v>6.55752991993519E-3</v>
      </c>
      <c r="BF511" s="145"/>
    </row>
    <row r="512" spans="25:58">
      <c r="Y512" s="146"/>
      <c r="Z512" s="74">
        <f>(Cálculos!C513-0.44)/(MAX(Cálculos!C:C)+0.12)*100</f>
        <v>69.380375828630918</v>
      </c>
      <c r="AA512" s="147"/>
      <c r="AB512" s="169">
        <f>Cálculos!L185</f>
        <v>0.6045341574459</v>
      </c>
      <c r="AC512" s="147"/>
      <c r="AD512" s="169">
        <f>Cálculos!AF185</f>
        <v>0.63850525724458818</v>
      </c>
      <c r="AE512" s="147"/>
      <c r="AF512" s="169">
        <f>Cálculos!AZ349</f>
        <v>0.6462812004910633</v>
      </c>
      <c r="AG512" s="147"/>
      <c r="AH512" s="169">
        <f>Cálculos!N494</f>
        <v>0</v>
      </c>
      <c r="AI512" s="147"/>
      <c r="AJ512" s="169">
        <f>Cálculos!AH510</f>
        <v>0</v>
      </c>
      <c r="AK512" s="147"/>
      <c r="AL512" s="169">
        <f>Cálculos!BB504</f>
        <v>0</v>
      </c>
      <c r="AM512" s="145"/>
      <c r="BA512" s="146"/>
      <c r="BB512" s="74">
        <v>507</v>
      </c>
      <c r="BC512" s="177">
        <f>ABS(Cálculos!L513-Cálculos!L512)</f>
        <v>5.9128329514789302E-3</v>
      </c>
      <c r="BD512" s="177">
        <f>ABS(Cálculos!AF513-Cálculos!AF512)</f>
        <v>6.3060864825795759E-3</v>
      </c>
      <c r="BE512" s="177">
        <f>ABS(Cálculos!AZ513-Cálculos!AZ512)</f>
        <v>6.396372875025369E-3</v>
      </c>
      <c r="BF512" s="145"/>
    </row>
    <row r="513" spans="25:58">
      <c r="Y513" s="146"/>
      <c r="Z513" s="74">
        <f>(Cálculos!C514-0.44)/(MAX(Cálculos!C:C)+0.12)*100</f>
        <v>69.517339615405689</v>
      </c>
      <c r="AA513" s="147"/>
      <c r="AB513" s="169">
        <f>Cálculos!L714</f>
        <v>0.60418561793953207</v>
      </c>
      <c r="AC513" s="147"/>
      <c r="AD513" s="169">
        <f>Cálculos!AF564</f>
        <v>0.63665351943405324</v>
      </c>
      <c r="AE513" s="147"/>
      <c r="AF513" s="169">
        <f>Cálculos!AZ564</f>
        <v>0.64590635924232631</v>
      </c>
      <c r="AG513" s="147"/>
      <c r="AH513" s="169">
        <f>Cálculos!N495</f>
        <v>0</v>
      </c>
      <c r="AI513" s="147"/>
      <c r="AJ513" s="169">
        <f>Cálculos!AH511</f>
        <v>0</v>
      </c>
      <c r="AK513" s="147"/>
      <c r="AL513" s="169">
        <f>Cálculos!BB505</f>
        <v>0</v>
      </c>
      <c r="AM513" s="145"/>
      <c r="BA513" s="146"/>
      <c r="BB513" s="74">
        <v>508</v>
      </c>
      <c r="BC513" s="177">
        <f>ABS(Cálculos!L514-Cálculos!L513)</f>
        <v>5.8703825704128354E-3</v>
      </c>
      <c r="BD513" s="177">
        <f>ABS(Cálculos!AF514-Cálculos!AF513)</f>
        <v>6.262527161426612E-3</v>
      </c>
      <c r="BE513" s="177">
        <f>ABS(Cálculos!AZ514-Cálculos!AZ513)</f>
        <v>6.3521899002045856E-3</v>
      </c>
      <c r="BF513" s="145"/>
    </row>
    <row r="514" spans="25:58">
      <c r="Y514" s="146"/>
      <c r="Z514" s="74">
        <f>(Cálculos!C515-0.44)/(MAX(Cálculos!C:C)+0.12)*100</f>
        <v>69.65430340218046</v>
      </c>
      <c r="AA514" s="147"/>
      <c r="AB514" s="169">
        <f>Cálculos!L211</f>
        <v>0.60290140858299157</v>
      </c>
      <c r="AC514" s="147"/>
      <c r="AD514" s="169">
        <f>Cálculos!AF186</f>
        <v>0.63409477926669466</v>
      </c>
      <c r="AE514" s="147"/>
      <c r="AF514" s="169">
        <f>Cálculos!AZ185</f>
        <v>0.64497795216731768</v>
      </c>
      <c r="AG514" s="147"/>
      <c r="AH514" s="169">
        <f>Cálculos!N496</f>
        <v>0</v>
      </c>
      <c r="AI514" s="147"/>
      <c r="AJ514" s="169">
        <f>Cálculos!AH512</f>
        <v>0</v>
      </c>
      <c r="AK514" s="147"/>
      <c r="AL514" s="169">
        <f>Cálculos!BB506</f>
        <v>0</v>
      </c>
      <c r="AM514" s="145"/>
      <c r="BA514" s="146"/>
      <c r="BB514" s="74">
        <v>509</v>
      </c>
      <c r="BC514" s="177">
        <f>ABS(Cálculos!L515-Cálculos!L514)</f>
        <v>5.8295335143097038E-3</v>
      </c>
      <c r="BD514" s="177">
        <f>ABS(Cálculos!AF515-Cálculos!AF514)</f>
        <v>6.2192687264832625E-3</v>
      </c>
      <c r="BE514" s="177">
        <f>ABS(Cálculos!AZ515-Cálculos!AZ514)</f>
        <v>6.3083121194841274E-3</v>
      </c>
      <c r="BF514" s="145"/>
    </row>
    <row r="515" spans="25:58">
      <c r="Y515" s="146"/>
      <c r="Z515" s="74">
        <f>(Cálculos!C516-0.44)/(MAX(Cálculos!C:C)+0.12)*100</f>
        <v>69.791267188955246</v>
      </c>
      <c r="AA515" s="147"/>
      <c r="AB515" s="169">
        <f>Cálculos!L563</f>
        <v>0.60180287682407285</v>
      </c>
      <c r="AC515" s="147"/>
      <c r="AD515" s="169">
        <f>Cálculos!AF565</f>
        <v>0.63225583234353544</v>
      </c>
      <c r="AE515" s="147"/>
      <c r="AF515" s="169">
        <f>Cálculos!AZ684</f>
        <v>0.64196668228912945</v>
      </c>
      <c r="AG515" s="147"/>
      <c r="AH515" s="169">
        <f>Cálculos!N497</f>
        <v>0</v>
      </c>
      <c r="AI515" s="147"/>
      <c r="AJ515" s="169">
        <f>Cálculos!AH513</f>
        <v>0</v>
      </c>
      <c r="AK515" s="147"/>
      <c r="AL515" s="169">
        <f>Cálculos!BB507</f>
        <v>0</v>
      </c>
      <c r="AM515" s="145"/>
      <c r="BA515" s="146"/>
      <c r="BB515" s="74">
        <v>510</v>
      </c>
      <c r="BC515" s="177">
        <f>ABS(Cálculos!L516-Cálculos!L515)</f>
        <v>5.7892102340184604E-3</v>
      </c>
      <c r="BD515" s="177">
        <f>ABS(Cálculos!AF516-Cálculos!AF515)</f>
        <v>6.1763090993769421E-3</v>
      </c>
      <c r="BE515" s="177">
        <f>ABS(Cálculos!AZ516-Cálculos!AZ515)</f>
        <v>6.2647374247343235E-3</v>
      </c>
      <c r="BF515" s="145"/>
    </row>
    <row r="516" spans="25:58">
      <c r="Y516" s="146"/>
      <c r="Z516" s="74">
        <f>(Cálculos!C517-0.44)/(MAX(Cálculos!C:C)+0.12)*100</f>
        <v>69.928230975730017</v>
      </c>
      <c r="AA516" s="147"/>
      <c r="AB516" s="169">
        <f>Cálculos!L186</f>
        <v>0.60035833498398206</v>
      </c>
      <c r="AC516" s="147"/>
      <c r="AD516" s="169">
        <f>Cálculos!AF211</f>
        <v>0.63071651468954049</v>
      </c>
      <c r="AE516" s="147"/>
      <c r="AF516" s="169">
        <f>Cálculos!AZ565</f>
        <v>0.64130805488485554</v>
      </c>
      <c r="AG516" s="147"/>
      <c r="AH516" s="169">
        <f>Cálculos!N498</f>
        <v>0</v>
      </c>
      <c r="AI516" s="147"/>
      <c r="AJ516" s="169">
        <f>Cálculos!AH514</f>
        <v>0</v>
      </c>
      <c r="AK516" s="147"/>
      <c r="AL516" s="169">
        <f>Cálculos!BB508</f>
        <v>0</v>
      </c>
      <c r="AM516" s="145"/>
      <c r="BA516" s="146"/>
      <c r="BB516" s="74">
        <v>511</v>
      </c>
      <c r="BC516" s="177">
        <f>ABS(Cálculos!L517-Cálculos!L516)</f>
        <v>5.7492108552625876E-3</v>
      </c>
      <c r="BD516" s="177">
        <f>ABS(Cálculos!AF517-Cálculos!AF516)</f>
        <v>6.1336462160905825E-3</v>
      </c>
      <c r="BE516" s="177">
        <f>ABS(Cálculos!AZ517-Cálculos!AZ516)</f>
        <v>6.2214637223870772E-3</v>
      </c>
      <c r="BF516" s="145"/>
    </row>
    <row r="517" spans="25:58">
      <c r="Y517" s="146"/>
      <c r="Z517" s="74">
        <f>(Cálculos!C518-0.44)/(MAX(Cálculos!C:C)+0.12)*100</f>
        <v>70.065194762504788</v>
      </c>
      <c r="AA517" s="147"/>
      <c r="AB517" s="169">
        <f>Cálculos!L318</f>
        <v>0.59971902102738439</v>
      </c>
      <c r="AC517" s="147"/>
      <c r="AD517" s="169">
        <f>Cálculos!AF187</f>
        <v>0.62971476668555826</v>
      </c>
      <c r="AE517" s="147"/>
      <c r="AF517" s="169">
        <f>Cálculos!AZ186</f>
        <v>0.64052276401971064</v>
      </c>
      <c r="AG517" s="147"/>
      <c r="AH517" s="169">
        <f>Cálculos!N499</f>
        <v>0</v>
      </c>
      <c r="AI517" s="147"/>
      <c r="AJ517" s="169">
        <f>Cálculos!AH515</f>
        <v>0</v>
      </c>
      <c r="AK517" s="147"/>
      <c r="AL517" s="169">
        <f>Cálculos!BB509</f>
        <v>0</v>
      </c>
      <c r="AM517" s="145"/>
      <c r="BA517" s="146"/>
      <c r="BB517" s="74">
        <v>512</v>
      </c>
      <c r="BC517" s="177">
        <f>ABS(Cálculos!L518-Cálculos!L517)</f>
        <v>5.7094962214577771E-3</v>
      </c>
      <c r="BD517" s="177">
        <f>ABS(Cálculos!AF518-Cálculos!AF517)</f>
        <v>6.0912780268654876E-3</v>
      </c>
      <c r="BE517" s="177">
        <f>ABS(Cálculos!AZ518-Cálculos!AZ517)</f>
        <v>6.1784889333365012E-3</v>
      </c>
      <c r="BF517" s="145"/>
    </row>
    <row r="518" spans="25:58">
      <c r="Y518" s="146"/>
      <c r="Z518" s="74">
        <f>(Cálculos!C519-0.44)/(MAX(Cálculos!C:C)+0.12)*100</f>
        <v>70.202158549279559</v>
      </c>
      <c r="AA518" s="147"/>
      <c r="AB518" s="169">
        <f>Cálculos!L564</f>
        <v>0.59691806587772711</v>
      </c>
      <c r="AC518" s="147"/>
      <c r="AD518" s="169">
        <f>Cálculos!AF566</f>
        <v>0.62788852229666181</v>
      </c>
      <c r="AE518" s="147"/>
      <c r="AF518" s="169">
        <f>Cálculos!AZ318</f>
        <v>0.63982301423515942</v>
      </c>
      <c r="AG518" s="147"/>
      <c r="AH518" s="169">
        <f>Cálculos!N500</f>
        <v>0</v>
      </c>
      <c r="AI518" s="147"/>
      <c r="AJ518" s="169">
        <f>Cálculos!AH516</f>
        <v>0</v>
      </c>
      <c r="AK518" s="147"/>
      <c r="AL518" s="169">
        <f>Cálculos!BB510</f>
        <v>0</v>
      </c>
      <c r="AM518" s="145"/>
      <c r="BA518" s="146"/>
      <c r="BB518" s="74">
        <v>513</v>
      </c>
      <c r="BC518" s="177">
        <f>ABS(Cálculos!L519-Cálculos!L518)</f>
        <v>5.6700574901582534E-3</v>
      </c>
      <c r="BD518" s="177">
        <f>ABS(Cálculos!AF519-Cálculos!AF518)</f>
        <v>6.0492024961005253E-3</v>
      </c>
      <c r="BE518" s="177">
        <f>ABS(Cálculos!AZ519-Cálculos!AZ518)</f>
        <v>6.1358109928371096E-3</v>
      </c>
      <c r="BF518" s="145"/>
    </row>
    <row r="519" spans="25:58">
      <c r="Y519" s="146"/>
      <c r="Z519" s="74">
        <f>(Cálculos!C520-0.44)/(MAX(Cálculos!C:C)+0.12)*100</f>
        <v>70.339122336054345</v>
      </c>
      <c r="AA519" s="147"/>
      <c r="AB519" s="169">
        <f>Cálculos!L684</f>
        <v>0.59649520856341698</v>
      </c>
      <c r="AC519" s="147"/>
      <c r="AD519" s="169">
        <f>Cálculos!AF579</f>
        <v>0.62629780405236735</v>
      </c>
      <c r="AE519" s="147"/>
      <c r="AF519" s="169">
        <f>Cálculos!AZ211</f>
        <v>0.6390095326539259</v>
      </c>
      <c r="AG519" s="147"/>
      <c r="AH519" s="169">
        <f>Cálculos!N501</f>
        <v>0</v>
      </c>
      <c r="AI519" s="147"/>
      <c r="AJ519" s="169">
        <f>Cálculos!AH517</f>
        <v>0</v>
      </c>
      <c r="AK519" s="147"/>
      <c r="AL519" s="169">
        <f>Cálculos!BB511</f>
        <v>0</v>
      </c>
      <c r="AM519" s="145"/>
      <c r="BA519" s="146"/>
      <c r="BB519" s="74">
        <v>514</v>
      </c>
      <c r="BC519" s="177">
        <f>ABS(Cálculos!L520-Cálculos!L519)</f>
        <v>5.6308914751108663E-3</v>
      </c>
      <c r="BD519" s="177">
        <f>ABS(Cálculos!AF520-Cálculos!AF519)</f>
        <v>6.0074176022565373E-3</v>
      </c>
      <c r="BE519" s="177">
        <f>ABS(Cálculos!AZ520-Cálculos!AZ519)</f>
        <v>6.0934278504067851E-3</v>
      </c>
      <c r="BF519" s="145"/>
    </row>
    <row r="520" spans="25:58">
      <c r="Y520" s="146"/>
      <c r="Z520" s="74">
        <f>(Cálculos!C521-0.44)/(MAX(Cálculos!C:C)+0.12)*100</f>
        <v>70.476086122829116</v>
      </c>
      <c r="AA520" s="147"/>
      <c r="AB520" s="169">
        <f>Cálculos!L187</f>
        <v>0.59621135704363792</v>
      </c>
      <c r="AC520" s="147"/>
      <c r="AD520" s="169">
        <f>Cálculos!AF188</f>
        <v>0.62536500906131187</v>
      </c>
      <c r="AE520" s="147"/>
      <c r="AF520" s="169">
        <f>Cálculos!AZ715</f>
        <v>0.63889083425480631</v>
      </c>
      <c r="AG520" s="147"/>
      <c r="AH520" s="169">
        <f>Cálculos!N502</f>
        <v>0</v>
      </c>
      <c r="AI520" s="147"/>
      <c r="AJ520" s="169">
        <f>Cálculos!AH518</f>
        <v>0</v>
      </c>
      <c r="AK520" s="147"/>
      <c r="AL520" s="169">
        <f>Cálculos!BB512</f>
        <v>0</v>
      </c>
      <c r="AM520" s="145"/>
      <c r="BA520" s="146"/>
      <c r="BB520" s="74">
        <v>515</v>
      </c>
      <c r="BC520" s="177">
        <f>ABS(Cálculos!L521-Cálculos!L520)</f>
        <v>5.591996054063797E-3</v>
      </c>
      <c r="BD520" s="177">
        <f>ABS(Cálculos!AF521-Cálculos!AF520)</f>
        <v>5.9659213377573073E-3</v>
      </c>
      <c r="BE520" s="177">
        <f>ABS(Cálculos!AZ521-Cálculos!AZ520)</f>
        <v>6.0513374697259703E-3</v>
      </c>
      <c r="BF520" s="145"/>
    </row>
    <row r="521" spans="25:58">
      <c r="Y521" s="146"/>
      <c r="Z521" s="74">
        <f>(Cálculos!C522-0.44)/(MAX(Cálculos!C:C)+0.12)*100</f>
        <v>70.613049909603902</v>
      </c>
      <c r="AA521" s="147"/>
      <c r="AB521" s="169">
        <f>Cálculos!L565</f>
        <v>0.59265930124073751</v>
      </c>
      <c r="AC521" s="147"/>
      <c r="AD521" s="169">
        <f>Cálculos!AF349</f>
        <v>0.62476611609969024</v>
      </c>
      <c r="AE521" s="147"/>
      <c r="AF521" s="169">
        <f>Cálculos!AZ579</f>
        <v>0.63871250074030905</v>
      </c>
      <c r="AG521" s="147"/>
      <c r="AH521" s="169">
        <f>Cálculos!N503</f>
        <v>0</v>
      </c>
      <c r="AI521" s="147"/>
      <c r="AJ521" s="169">
        <f>Cálculos!AH519</f>
        <v>0</v>
      </c>
      <c r="AK521" s="147"/>
      <c r="AL521" s="169">
        <f>Cálculos!BB513</f>
        <v>0</v>
      </c>
      <c r="AM521" s="145"/>
      <c r="BA521" s="146"/>
      <c r="BB521" s="74">
        <v>516</v>
      </c>
      <c r="BC521" s="177">
        <f>ABS(Cálculos!L522-Cálculos!L521)</f>
        <v>5.5533693134782736E-3</v>
      </c>
      <c r="BD521" s="177">
        <f>ABS(Cálculos!AF522-Cálculos!AF521)</f>
        <v>5.9247117088945256E-3</v>
      </c>
      <c r="BE521" s="177">
        <f>ABS(Cálculos!AZ522-Cálculos!AZ521)</f>
        <v>6.0095378285418555E-3</v>
      </c>
      <c r="BF521" s="145"/>
    </row>
    <row r="522" spans="25:58">
      <c r="Y522" s="146"/>
      <c r="Z522" s="74">
        <f>(Cálculos!C523-0.44)/(MAX(Cálculos!C:C)+0.12)*100</f>
        <v>70.750013696378673</v>
      </c>
      <c r="AA522" s="147"/>
      <c r="AB522" s="169">
        <f>Cálculos!L188</f>
        <v>0.59209302437399025</v>
      </c>
      <c r="AC522" s="147"/>
      <c r="AD522" s="169">
        <f>Cálculos!AF567</f>
        <v>0.62355137946386485</v>
      </c>
      <c r="AE522" s="147"/>
      <c r="AF522" s="169">
        <f>Cálculos!AZ721</f>
        <v>0.63777080147691168</v>
      </c>
      <c r="AG522" s="147"/>
      <c r="AH522" s="169">
        <f>Cálculos!N504</f>
        <v>0</v>
      </c>
      <c r="AI522" s="147"/>
      <c r="AJ522" s="169">
        <f>Cálculos!AH520</f>
        <v>0</v>
      </c>
      <c r="AK522" s="147"/>
      <c r="AL522" s="169">
        <f>Cálculos!BB514</f>
        <v>0</v>
      </c>
      <c r="AM522" s="145"/>
      <c r="BA522" s="146"/>
      <c r="BB522" s="74">
        <v>517</v>
      </c>
      <c r="BC522" s="177">
        <f>ABS(Cálculos!L523-Cálculos!L522)</f>
        <v>5.5150093891727092E-3</v>
      </c>
      <c r="BD522" s="177">
        <f>ABS(Cálculos!AF523-Cálculos!AF522)</f>
        <v>5.8837867357309781E-3</v>
      </c>
      <c r="BE522" s="177">
        <f>ABS(Cálculos!AZ523-Cálculos!AZ522)</f>
        <v>5.968026918569791E-3</v>
      </c>
      <c r="BF522" s="145"/>
    </row>
    <row r="523" spans="25:58">
      <c r="Y523" s="146"/>
      <c r="Z523" s="74">
        <f>(Cálculos!C524-0.44)/(MAX(Cálculos!C:C)+0.12)*100</f>
        <v>70.886977483153444</v>
      </c>
      <c r="AA523" s="147"/>
      <c r="AB523" s="169">
        <f>Cálculos!L579</f>
        <v>0.59137673411958858</v>
      </c>
      <c r="AC523" s="147"/>
      <c r="AD523" s="169">
        <f>Cálculos!AF684</f>
        <v>0.62349340906305706</v>
      </c>
      <c r="AE523" s="147"/>
      <c r="AF523" s="169">
        <f>Cálculos!AZ566</f>
        <v>0.63687821656947285</v>
      </c>
      <c r="AG523" s="147"/>
      <c r="AH523" s="169">
        <f>Cálculos!N505</f>
        <v>0</v>
      </c>
      <c r="AI523" s="147"/>
      <c r="AJ523" s="169">
        <f>Cálculos!AH521</f>
        <v>0</v>
      </c>
      <c r="AK523" s="147"/>
      <c r="AL523" s="169">
        <f>Cálculos!BB515</f>
        <v>0</v>
      </c>
      <c r="AM523" s="145"/>
      <c r="BA523" s="146"/>
      <c r="BB523" s="74">
        <v>518</v>
      </c>
      <c r="BC523" s="177">
        <f>ABS(Cálculos!L524-Cálculos!L523)</f>
        <v>0.61783508412837085</v>
      </c>
      <c r="BD523" s="177">
        <f>ABS(Cálculos!AF524-Cálculos!AF523)</f>
        <v>0.14041999964298402</v>
      </c>
      <c r="BE523" s="177">
        <f>ABS(Cálculos!AZ524-Cálculos!AZ523)</f>
        <v>0.20808810784987897</v>
      </c>
      <c r="BF523" s="145"/>
    </row>
    <row r="524" spans="25:58">
      <c r="Y524" s="146"/>
      <c r="Z524" s="74">
        <f>(Cálculos!C525-0.44)/(MAX(Cálculos!C:C)+0.12)*100</f>
        <v>71.02394126992823</v>
      </c>
      <c r="AA524" s="147"/>
      <c r="AB524" s="169">
        <f>Cálculos!L566</f>
        <v>0.58854026050053354</v>
      </c>
      <c r="AC524" s="147"/>
      <c r="AD524" s="169">
        <f>Cálculos!AF318</f>
        <v>0.62329019666612362</v>
      </c>
      <c r="AE524" s="147"/>
      <c r="AF524" s="169">
        <f>Cálculos!AZ187</f>
        <v>0.63609835010456206</v>
      </c>
      <c r="AG524" s="147"/>
      <c r="AH524" s="169">
        <f>Cálculos!N506</f>
        <v>0</v>
      </c>
      <c r="AI524" s="147"/>
      <c r="AJ524" s="169">
        <f>Cálculos!AH522</f>
        <v>0</v>
      </c>
      <c r="AK524" s="147"/>
      <c r="AL524" s="169">
        <f>Cálculos!BB516</f>
        <v>0</v>
      </c>
      <c r="AM524" s="145"/>
      <c r="BA524" s="146"/>
      <c r="BB524" s="74">
        <v>519</v>
      </c>
      <c r="BC524" s="177">
        <f>ABS(Cálculos!L525-Cálculos!L524)</f>
        <v>0.48522507636746548</v>
      </c>
      <c r="BD524" s="177">
        <f>ABS(Cálculos!AF525-Cálculos!AF524)</f>
        <v>2.5021762493382393E-3</v>
      </c>
      <c r="BE524" s="177">
        <f>ABS(Cálculos!AZ525-Cálculos!AZ524)</f>
        <v>7.0197818952745905E-2</v>
      </c>
      <c r="BF524" s="145"/>
    </row>
    <row r="525" spans="25:58">
      <c r="Y525" s="146"/>
      <c r="Z525" s="74">
        <f>(Cálculos!C526-0.44)/(MAX(Cálculos!C:C)+0.12)*100</f>
        <v>71.160905056703001</v>
      </c>
      <c r="AA525" s="147"/>
      <c r="AB525" s="169">
        <f>Cálculos!L189</f>
        <v>0.58800313910635749</v>
      </c>
      <c r="AC525" s="147"/>
      <c r="AD525" s="169">
        <f>Cálculos!AF189</f>
        <v>0.62104529740770287</v>
      </c>
      <c r="AE525" s="147"/>
      <c r="AF525" s="169">
        <f>Cálculos!AZ722</f>
        <v>0.63344102453342355</v>
      </c>
      <c r="AG525" s="147"/>
      <c r="AH525" s="169">
        <f>Cálculos!N507</f>
        <v>0</v>
      </c>
      <c r="AI525" s="147"/>
      <c r="AJ525" s="169">
        <f>Cálculos!AH523</f>
        <v>0</v>
      </c>
      <c r="AK525" s="147"/>
      <c r="AL525" s="169">
        <f>Cálculos!BB517</f>
        <v>0</v>
      </c>
      <c r="AM525" s="145"/>
      <c r="BA525" s="146"/>
      <c r="BB525" s="74">
        <v>520</v>
      </c>
      <c r="BC525" s="177">
        <f>ABS(Cálculos!L526-Cálculos!L525)</f>
        <v>2.1331623447713888E-2</v>
      </c>
      <c r="BD525" s="177">
        <f>ABS(Cálculos!AF526-Cálculos!AF525)</f>
        <v>2.1951856836697092E-2</v>
      </c>
      <c r="BE525" s="177">
        <f>ABS(Cálculos!AZ526-Cálculos!AZ525)</f>
        <v>2.1538518251027483E-2</v>
      </c>
      <c r="BF525" s="145"/>
    </row>
    <row r="526" spans="25:58">
      <c r="Y526" s="146"/>
      <c r="Z526" s="74">
        <f>(Cálculos!C527-0.44)/(MAX(Cálculos!C:C)+0.12)*100</f>
        <v>71.297868843477772</v>
      </c>
      <c r="AA526" s="147"/>
      <c r="AB526" s="169">
        <f>Cálculos!L207</f>
        <v>0.58751546918293385</v>
      </c>
      <c r="AC526" s="147"/>
      <c r="AD526" s="169">
        <f>Cálculos!AF568</f>
        <v>0.61924419546497567</v>
      </c>
      <c r="AE526" s="147"/>
      <c r="AF526" s="169">
        <f>Cálculos!AZ567</f>
        <v>0.63247897738246672</v>
      </c>
      <c r="AG526" s="147"/>
      <c r="AH526" s="169">
        <f>Cálculos!N508</f>
        <v>0</v>
      </c>
      <c r="AI526" s="147"/>
      <c r="AJ526" s="169">
        <f>Cálculos!AH524</f>
        <v>0</v>
      </c>
      <c r="AK526" s="147"/>
      <c r="AL526" s="169">
        <f>Cálculos!BB518</f>
        <v>0</v>
      </c>
      <c r="AM526" s="145"/>
      <c r="BA526" s="146"/>
      <c r="BB526" s="74">
        <v>521</v>
      </c>
      <c r="BC526" s="177">
        <f>ABS(Cálculos!L527-Cálculos!L526)</f>
        <v>2.0133581046189342E-2</v>
      </c>
      <c r="BD526" s="177">
        <f>ABS(Cálculos!AF527-Cálculos!AF526)</f>
        <v>2.0735884594586418E-2</v>
      </c>
      <c r="BE526" s="177">
        <f>ABS(Cálculos!AZ527-Cálculos!AZ526)</f>
        <v>2.0359337560702184E-2</v>
      </c>
      <c r="BF526" s="145"/>
    </row>
    <row r="527" spans="25:58">
      <c r="Y527" s="146"/>
      <c r="Z527" s="74">
        <f>(Cálculos!C528-0.44)/(MAX(Cálculos!C:C)+0.12)*100</f>
        <v>71.434832630252558</v>
      </c>
      <c r="AA527" s="147"/>
      <c r="AB527" s="169">
        <f>Cálculos!L349</f>
        <v>0.58717130630646253</v>
      </c>
      <c r="AC527" s="147"/>
      <c r="AD527" s="169">
        <f>Cálculos!AF190</f>
        <v>0.61675542418205176</v>
      </c>
      <c r="AE527" s="147"/>
      <c r="AF527" s="169">
        <f>Cálculos!AZ188</f>
        <v>0.63170449784872096</v>
      </c>
      <c r="AG527" s="147"/>
      <c r="AH527" s="169">
        <f>Cálculos!N509</f>
        <v>0</v>
      </c>
      <c r="AI527" s="147"/>
      <c r="AJ527" s="169">
        <f>Cálculos!AH525</f>
        <v>0</v>
      </c>
      <c r="AK527" s="147"/>
      <c r="AL527" s="169">
        <f>Cálculos!BB519</f>
        <v>0</v>
      </c>
      <c r="AM527" s="145"/>
      <c r="BA527" s="146"/>
      <c r="BB527" s="74">
        <v>522</v>
      </c>
      <c r="BC527" s="177">
        <f>ABS(Cálculos!L528-Cálculos!L527)</f>
        <v>2.0252903446677184E-2</v>
      </c>
      <c r="BD527" s="177">
        <f>ABS(Cálculos!AF528-Cálculos!AF527)</f>
        <v>2.085391038056883E-2</v>
      </c>
      <c r="BE527" s="177">
        <f>ABS(Cálculos!AZ528-Cálculos!AZ527)</f>
        <v>2.0470814064003195E-2</v>
      </c>
      <c r="BF527" s="145"/>
    </row>
    <row r="528" spans="25:58">
      <c r="Y528" s="146"/>
      <c r="Z528" s="74">
        <f>(Cálculos!C529-0.44)/(MAX(Cálculos!C:C)+0.12)*100</f>
        <v>71.571796417027329</v>
      </c>
      <c r="AA528" s="147"/>
      <c r="AB528" s="169">
        <f>Cálculos!L567</f>
        <v>0.58447021472352245</v>
      </c>
      <c r="AC528" s="147"/>
      <c r="AD528" s="169">
        <f>Cálculos!AF715</f>
        <v>0.61582491863997357</v>
      </c>
      <c r="AE528" s="147"/>
      <c r="AF528" s="169">
        <f>Cálculos!AZ568</f>
        <v>0.62811012596021842</v>
      </c>
      <c r="AG528" s="147"/>
      <c r="AH528" s="169">
        <f>Cálculos!N510</f>
        <v>0</v>
      </c>
      <c r="AI528" s="147"/>
      <c r="AJ528" s="169">
        <f>Cálculos!AH526</f>
        <v>0</v>
      </c>
      <c r="AK528" s="147"/>
      <c r="AL528" s="169">
        <f>Cálculos!BB520</f>
        <v>0</v>
      </c>
      <c r="AM528" s="145"/>
      <c r="BA528" s="146"/>
      <c r="BB528" s="74">
        <v>523</v>
      </c>
      <c r="BC528" s="177">
        <f>ABS(Cálculos!L529-Cálculos!L528)</f>
        <v>1.9651887320678907E-2</v>
      </c>
      <c r="BD528" s="177">
        <f>ABS(Cálculos!AF529-Cálculos!AF528)</f>
        <v>2.0242540997616687E-2</v>
      </c>
      <c r="BE528" s="177">
        <f>ABS(Cálculos!AZ529-Cálculos!AZ528)</f>
        <v>1.9876961612182775E-2</v>
      </c>
      <c r="BF528" s="145"/>
    </row>
    <row r="529" spans="25:58">
      <c r="Y529" s="146"/>
      <c r="Z529" s="74">
        <f>(Cálculos!C530-0.44)/(MAX(Cálculos!C:C)+0.12)*100</f>
        <v>71.7087602038021</v>
      </c>
      <c r="AA529" s="147"/>
      <c r="AB529" s="169">
        <f>Cálculos!L212</f>
        <v>0.58417011073746772</v>
      </c>
      <c r="AC529" s="147"/>
      <c r="AD529" s="169">
        <f>Cálculos!AF571</f>
        <v>0.61540607285812832</v>
      </c>
      <c r="AE529" s="147"/>
      <c r="AF529" s="169">
        <f>Cálculos!AZ189</f>
        <v>0.62734099614738592</v>
      </c>
      <c r="AG529" s="147"/>
      <c r="AH529" s="169">
        <f>Cálculos!N511</f>
        <v>0</v>
      </c>
      <c r="AI529" s="147"/>
      <c r="AJ529" s="169">
        <f>Cálculos!AH527</f>
        <v>0</v>
      </c>
      <c r="AK529" s="147"/>
      <c r="AL529" s="169">
        <f>Cálculos!BB521</f>
        <v>0</v>
      </c>
      <c r="AM529" s="145"/>
      <c r="BA529" s="146"/>
      <c r="BB529" s="74">
        <v>524</v>
      </c>
      <c r="BC529" s="177">
        <f>ABS(Cálculos!L530-Cálculos!L529)</f>
        <v>1.9535391009049885E-2</v>
      </c>
      <c r="BD529" s="177">
        <f>ABS(Cálculos!AF530-Cálculos!AF529)</f>
        <v>2.0121824363886209E-2</v>
      </c>
      <c r="BE529" s="177">
        <f>ABS(Cálculos!AZ530-Cálculos!AZ529)</f>
        <v>1.9757624598872536E-2</v>
      </c>
      <c r="BF529" s="145"/>
    </row>
    <row r="530" spans="25:58">
      <c r="Y530" s="146"/>
      <c r="Z530" s="74">
        <f>(Cálculos!C531-0.44)/(MAX(Cálculos!C:C)+0.12)*100</f>
        <v>71.845723990576886</v>
      </c>
      <c r="AA530" s="147"/>
      <c r="AB530" s="169">
        <f>Cálculos!L190</f>
        <v>0.5839415047399299</v>
      </c>
      <c r="AC530" s="147"/>
      <c r="AD530" s="169">
        <f>Cálculos!AF569</f>
        <v>0.6149667633592123</v>
      </c>
      <c r="AE530" s="147"/>
      <c r="AF530" s="169">
        <f>Cálculos!AZ571</f>
        <v>0.62471800936729605</v>
      </c>
      <c r="AG530" s="147"/>
      <c r="AH530" s="169">
        <f>Cálculos!N512</f>
        <v>0</v>
      </c>
      <c r="AI530" s="147"/>
      <c r="AJ530" s="169">
        <f>Cálculos!AH528</f>
        <v>0</v>
      </c>
      <c r="AK530" s="147"/>
      <c r="AL530" s="169">
        <f>Cálculos!BB522</f>
        <v>0</v>
      </c>
      <c r="AM530" s="145"/>
      <c r="BA530" s="146"/>
      <c r="BB530" s="74">
        <v>525</v>
      </c>
      <c r="BC530" s="177">
        <f>ABS(Cálculos!L531-Cálculos!L530)</f>
        <v>4.7975298630368313E-3</v>
      </c>
      <c r="BD530" s="177">
        <f>ABS(Cálculos!AF531-Cálculos!AF530)</f>
        <v>4.2255298308013778E-3</v>
      </c>
      <c r="BE530" s="177">
        <f>ABS(Cálculos!AZ531-Cálculos!AZ530)</f>
        <v>4.5606182147766017E-3</v>
      </c>
      <c r="BF530" s="145"/>
    </row>
    <row r="531" spans="25:58">
      <c r="Y531" s="146"/>
      <c r="Z531" s="74">
        <f>(Cálculos!C532-0.44)/(MAX(Cálculos!C:C)+0.12)*100</f>
        <v>71.982687777351657</v>
      </c>
      <c r="AA531" s="147"/>
      <c r="AB531" s="169">
        <f>Cálculos!L568</f>
        <v>0.58043210852336957</v>
      </c>
      <c r="AC531" s="147"/>
      <c r="AD531" s="169">
        <f>Cálculos!AF207</f>
        <v>0.61401006939906266</v>
      </c>
      <c r="AE531" s="147"/>
      <c r="AF531" s="169">
        <f>Cálculos!AZ569</f>
        <v>0.62377145239910436</v>
      </c>
      <c r="AG531" s="147"/>
      <c r="AH531" s="169">
        <f>Cálculos!N513</f>
        <v>0</v>
      </c>
      <c r="AI531" s="147"/>
      <c r="AJ531" s="169">
        <f>Cálculos!AH529</f>
        <v>0</v>
      </c>
      <c r="AK531" s="147"/>
      <c r="AL531" s="169">
        <f>Cálculos!BB523</f>
        <v>0</v>
      </c>
      <c r="AM531" s="145"/>
      <c r="BA531" s="146"/>
      <c r="BB531" s="74">
        <v>526</v>
      </c>
      <c r="BC531" s="177">
        <f>ABS(Cálculos!L532-Cálculos!L531)</f>
        <v>5.4484576019764308E-4</v>
      </c>
      <c r="BD531" s="177">
        <f>ABS(Cálculos!AF532-Cálculos!AF531)</f>
        <v>1.1080058498594836E-3</v>
      </c>
      <c r="BE531" s="177">
        <f>ABS(Cálculos!AZ532-Cálculos!AZ531)</f>
        <v>7.8723396295676817E-4</v>
      </c>
      <c r="BF531" s="145"/>
    </row>
    <row r="532" spans="25:58">
      <c r="Y532" s="146"/>
      <c r="Z532" s="74">
        <f>(Cálculos!C533-0.44)/(MAX(Cálculos!C:C)+0.12)*100</f>
        <v>72.119651564126443</v>
      </c>
      <c r="AA532" s="147"/>
      <c r="AB532" s="169">
        <f>Cálculos!L191</f>
        <v>0.57990792613143238</v>
      </c>
      <c r="AC532" s="147"/>
      <c r="AD532" s="169">
        <f>Cálculos!AF191</f>
        <v>0.6124951832752813</v>
      </c>
      <c r="AE532" s="147"/>
      <c r="AF532" s="169">
        <f>Cálculos!AZ190</f>
        <v>0.62300763535396353</v>
      </c>
      <c r="AG532" s="147"/>
      <c r="AH532" s="169">
        <f>Cálculos!N514</f>
        <v>0</v>
      </c>
      <c r="AI532" s="147"/>
      <c r="AJ532" s="169">
        <f>Cálculos!AH530</f>
        <v>0</v>
      </c>
      <c r="AK532" s="147"/>
      <c r="AL532" s="169">
        <f>Cálculos!BB525</f>
        <v>0</v>
      </c>
      <c r="AM532" s="145"/>
      <c r="BA532" s="146"/>
      <c r="BB532" s="74">
        <v>527</v>
      </c>
      <c r="BC532" s="177">
        <f>ABS(Cálculos!L533-Cálculos!L532)</f>
        <v>1.4789602519872713E-2</v>
      </c>
      <c r="BD532" s="177">
        <f>ABS(Cálculos!AF533-Cálculos!AF532)</f>
        <v>1.5353052045597781E-2</v>
      </c>
      <c r="BE532" s="177">
        <f>ABS(Cálculos!AZ533-Cálculos!AZ532)</f>
        <v>1.502123072100181E-2</v>
      </c>
      <c r="BF532" s="145"/>
    </row>
    <row r="533" spans="25:58">
      <c r="Y533" s="146"/>
      <c r="Z533" s="74">
        <f>(Cálculos!C534-0.44)/(MAX(Cálculos!C:C)+0.12)*100</f>
        <v>72.256615350901214</v>
      </c>
      <c r="AA533" s="147"/>
      <c r="AB533" s="169">
        <f>Cálculos!L196</f>
        <v>0.57821840459854423</v>
      </c>
      <c r="AC533" s="147"/>
      <c r="AD533" s="169">
        <f>Cálculos!AF721</f>
        <v>0.6122091230138047</v>
      </c>
      <c r="AE533" s="147"/>
      <c r="AF533" s="169">
        <f>Cálculos!AZ207</f>
        <v>0.62065035830174464</v>
      </c>
      <c r="AG533" s="147"/>
      <c r="AH533" s="169">
        <f>Cálculos!N515</f>
        <v>0</v>
      </c>
      <c r="AI533" s="147"/>
      <c r="AJ533" s="169">
        <f>Cálculos!AH531</f>
        <v>0</v>
      </c>
      <c r="AK533" s="147"/>
      <c r="AL533" s="169">
        <f>Cálculos!BB526</f>
        <v>0</v>
      </c>
      <c r="AM533" s="145"/>
      <c r="BA533" s="146"/>
      <c r="BB533" s="74">
        <v>528</v>
      </c>
      <c r="BC533" s="177">
        <f>ABS(Cálculos!L534-Cálculos!L533)</f>
        <v>1.9253620029723195E-2</v>
      </c>
      <c r="BD533" s="177">
        <f>ABS(Cálculos!AF534-Cálculos!AF533)</f>
        <v>1.9818003299813203E-2</v>
      </c>
      <c r="BE533" s="177">
        <f>ABS(Cálculos!AZ534-Cálculos!AZ533)</f>
        <v>1.9474108936197609E-2</v>
      </c>
      <c r="BF533" s="145"/>
    </row>
    <row r="534" spans="25:58">
      <c r="Y534" s="146"/>
      <c r="Z534" s="74">
        <f>(Cálculos!C535-0.44)/(MAX(Cálculos!C:C)+0.12)*100</f>
        <v>72.393579137675985</v>
      </c>
      <c r="AA534" s="147"/>
      <c r="AB534" s="169">
        <f>Cálculos!L571</f>
        <v>0.57776550649540281</v>
      </c>
      <c r="AC534" s="147"/>
      <c r="AD534" s="169">
        <f>Cálculos!AF212</f>
        <v>0.61162171796313713</v>
      </c>
      <c r="AE534" s="147"/>
      <c r="AF534" s="169">
        <f>Cálculos!AZ580</f>
        <v>0.62036445216715086</v>
      </c>
      <c r="AG534" s="147"/>
      <c r="AH534" s="169">
        <f>Cálculos!N516</f>
        <v>0</v>
      </c>
      <c r="AI534" s="147"/>
      <c r="AJ534" s="169">
        <f>Cálculos!AH532</f>
        <v>0</v>
      </c>
      <c r="AK534" s="147"/>
      <c r="AL534" s="169">
        <f>Cálculos!BB527</f>
        <v>0</v>
      </c>
      <c r="AM534" s="145"/>
      <c r="BA534" s="146"/>
      <c r="BB534" s="74">
        <v>529</v>
      </c>
      <c r="BC534" s="177">
        <f>ABS(Cálculos!L535-Cálculos!L534)</f>
        <v>1.8310248499979309E-2</v>
      </c>
      <c r="BD534" s="177">
        <f>ABS(Cálculos!AF535-Cálculos!AF534)</f>
        <v>1.8860212382503239E-2</v>
      </c>
      <c r="BE534" s="177">
        <f>ABS(Cálculos!AZ535-Cálculos!AZ534)</f>
        <v>1.8545696622085273E-2</v>
      </c>
      <c r="BF534" s="145"/>
    </row>
    <row r="535" spans="25:58">
      <c r="Y535" s="146"/>
      <c r="Z535" s="74">
        <f>(Cálculos!C536-0.44)/(MAX(Cálculos!C:C)+0.12)*100</f>
        <v>72.530542924450771</v>
      </c>
      <c r="AA535" s="147"/>
      <c r="AB535" s="169">
        <f>Cálculos!L569</f>
        <v>0.57642260803385859</v>
      </c>
      <c r="AC535" s="147"/>
      <c r="AD535" s="169">
        <f>Cálculos!AF570</f>
        <v>0.61106130695040128</v>
      </c>
      <c r="AE535" s="147"/>
      <c r="AF535" s="169">
        <f>Cálculos!AZ212</f>
        <v>0.62032813842680357</v>
      </c>
      <c r="AG535" s="147"/>
      <c r="AH535" s="169">
        <f>Cálculos!N517</f>
        <v>0</v>
      </c>
      <c r="AI535" s="147"/>
      <c r="AJ535" s="169">
        <f>Cálculos!AH533</f>
        <v>0</v>
      </c>
      <c r="AK535" s="147"/>
      <c r="AL535" s="169">
        <f>Cálculos!BB528</f>
        <v>0</v>
      </c>
      <c r="AM535" s="145"/>
      <c r="BA535" s="146"/>
      <c r="BB535" s="74">
        <v>530</v>
      </c>
      <c r="BC535" s="177">
        <f>ABS(Cálculos!L536-Cálculos!L535)</f>
        <v>1.8430318717582828E-2</v>
      </c>
      <c r="BD535" s="177">
        <f>ABS(Cálculos!AF536-Cálculos!AF535)</f>
        <v>1.8979291815987565E-2</v>
      </c>
      <c r="BE535" s="177">
        <f>ABS(Cálculos!AZ536-Cálculos!AZ535)</f>
        <v>1.8657829712170337E-2</v>
      </c>
      <c r="BF535" s="145"/>
    </row>
    <row r="536" spans="25:58">
      <c r="Y536" s="146"/>
      <c r="Z536" s="74">
        <f>(Cálculos!C537-0.44)/(MAX(Cálculos!C:C)+0.12)*100</f>
        <v>72.667506711225542</v>
      </c>
      <c r="AA536" s="147"/>
      <c r="AB536" s="169">
        <f>Cálculos!L192</f>
        <v>0.57590220948558002</v>
      </c>
      <c r="AC536" s="147"/>
      <c r="AD536" s="169">
        <f>Cálculos!AF196</f>
        <v>0.60934264284615425</v>
      </c>
      <c r="AE536" s="147"/>
      <c r="AF536" s="169">
        <f>Cálculos!AZ570</f>
        <v>0.61996274249835881</v>
      </c>
      <c r="AG536" s="147"/>
      <c r="AH536" s="169">
        <f>Cálculos!N518</f>
        <v>0</v>
      </c>
      <c r="AI536" s="147"/>
      <c r="AJ536" s="169">
        <f>Cálculos!AH534</f>
        <v>0</v>
      </c>
      <c r="AK536" s="147"/>
      <c r="AL536" s="169">
        <f>Cálculos!BB529</f>
        <v>0</v>
      </c>
      <c r="AM536" s="145"/>
      <c r="BA536" s="146"/>
      <c r="BB536" s="74">
        <v>531</v>
      </c>
      <c r="BC536" s="177">
        <f>ABS(Cálculos!L537-Cálculos!L536)</f>
        <v>1.7717641993453936E-2</v>
      </c>
      <c r="BD536" s="177">
        <f>ABS(Cálculos!AF537-Cálculos!AF536)</f>
        <v>1.8255147179477627E-2</v>
      </c>
      <c r="BE536" s="177">
        <f>ABS(Cálculos!AZ537-Cálculos!AZ536)</f>
        <v>1.7955590747262051E-2</v>
      </c>
      <c r="BF536" s="145"/>
    </row>
    <row r="537" spans="25:58">
      <c r="Y537" s="146"/>
      <c r="Z537" s="74">
        <f>(Cálculos!C538-0.44)/(MAX(Cálculos!C:C)+0.12)*100</f>
        <v>72.804470498000313</v>
      </c>
      <c r="AA537" s="147"/>
      <c r="AB537" s="169">
        <f>Cálculos!L715</f>
        <v>0.57575868676972486</v>
      </c>
      <c r="AC537" s="147"/>
      <c r="AD537" s="169">
        <f>Cálculos!AF192</f>
        <v>0.60826437000201372</v>
      </c>
      <c r="AE537" s="147"/>
      <c r="AF537" s="169">
        <f>Cálculos!AZ191</f>
        <v>0.61870420726999464</v>
      </c>
      <c r="AG537" s="147"/>
      <c r="AH537" s="169">
        <f>Cálculos!N519</f>
        <v>0</v>
      </c>
      <c r="AI537" s="147"/>
      <c r="AJ537" s="169">
        <f>Cálculos!AH535</f>
        <v>0</v>
      </c>
      <c r="AK537" s="147"/>
      <c r="AL537" s="169">
        <f>Cálculos!BB530</f>
        <v>0</v>
      </c>
      <c r="AM537" s="145"/>
      <c r="BA537" s="146"/>
      <c r="BB537" s="74">
        <v>532</v>
      </c>
      <c r="BC537" s="177">
        <f>ABS(Cálculos!L538-Cálculos!L537)</f>
        <v>1.7997083428209715E-2</v>
      </c>
      <c r="BD537" s="177">
        <f>ABS(Cálculos!AF538-Cálculos!AF537)</f>
        <v>1.8535649706414858E-2</v>
      </c>
      <c r="BE537" s="177">
        <f>ABS(Cálculos!AZ538-Cálculos!AZ537)</f>
        <v>1.8223671238913108E-2</v>
      </c>
      <c r="BF537" s="145"/>
    </row>
    <row r="538" spans="25:58">
      <c r="Y538" s="146"/>
      <c r="Z538" s="74">
        <f>(Cálculos!C539-0.44)/(MAX(Cálculos!C:C)+0.12)*100</f>
        <v>72.941434284775099</v>
      </c>
      <c r="AA538" s="147"/>
      <c r="AB538" s="169">
        <f>Cálculos!L319</f>
        <v>0.57554813384945447</v>
      </c>
      <c r="AC538" s="147"/>
      <c r="AD538" s="169">
        <f>Cálculos!AF580</f>
        <v>0.60757652843837495</v>
      </c>
      <c r="AE538" s="147"/>
      <c r="AF538" s="169">
        <f>Cálculos!AZ350</f>
        <v>0.61767007286585573</v>
      </c>
      <c r="AG538" s="147"/>
      <c r="AH538" s="169">
        <f>Cálculos!N520</f>
        <v>0</v>
      </c>
      <c r="AI538" s="147"/>
      <c r="AJ538" s="169">
        <f>Cálculos!AH536</f>
        <v>0</v>
      </c>
      <c r="AK538" s="147"/>
      <c r="AL538" s="169">
        <f>Cálculos!BB531</f>
        <v>0</v>
      </c>
      <c r="AM538" s="145"/>
      <c r="BA538" s="146"/>
      <c r="BB538" s="74">
        <v>533</v>
      </c>
      <c r="BC538" s="177">
        <f>ABS(Cálculos!L539-Cálculos!L538)</f>
        <v>1.1248173224419844E-2</v>
      </c>
      <c r="BD538" s="177">
        <f>ABS(Cálculos!AF539-Cálculos!AF538)</f>
        <v>1.4261336230073529E-2</v>
      </c>
      <c r="BE538" s="177">
        <f>ABS(Cálculos!AZ539-Cálculos!AZ538)</f>
        <v>1.7690782014506468E-2</v>
      </c>
      <c r="BF538" s="145"/>
    </row>
    <row r="539" spans="25:58">
      <c r="Y539" s="146"/>
      <c r="Z539" s="74">
        <f>(Cálculos!C540-0.44)/(MAX(Cálculos!C:C)+0.12)*100</f>
        <v>73.078398071549884</v>
      </c>
      <c r="AA539" s="147"/>
      <c r="AB539" s="169">
        <f>Cálculos!L580</f>
        <v>0.57306426544425493</v>
      </c>
      <c r="AC539" s="147"/>
      <c r="AD539" s="169">
        <f>Cálculos!AF722</f>
        <v>0.60749444530431107</v>
      </c>
      <c r="AE539" s="147"/>
      <c r="AF539" s="169">
        <f>Cálculos!AZ356</f>
        <v>0.61741448649172836</v>
      </c>
      <c r="AG539" s="147"/>
      <c r="AH539" s="169">
        <f>Cálculos!N521</f>
        <v>0</v>
      </c>
      <c r="AI539" s="147"/>
      <c r="AJ539" s="169">
        <f>Cálculos!AH537</f>
        <v>0</v>
      </c>
      <c r="AK539" s="147"/>
      <c r="AL539" s="169">
        <f>Cálculos!BB532</f>
        <v>0</v>
      </c>
      <c r="AM539" s="145"/>
      <c r="BA539" s="146"/>
      <c r="BB539" s="74">
        <v>534</v>
      </c>
      <c r="BC539" s="177">
        <f>ABS(Cálculos!L540-Cálculos!L539)</f>
        <v>6.0774954756286359E-3</v>
      </c>
      <c r="BD539" s="177">
        <f>ABS(Cálculos!AF540-Cálculos!AF539)</f>
        <v>6.903890809245028E-3</v>
      </c>
      <c r="BE539" s="177">
        <f>ABS(Cálculos!AZ540-Cálculos!AZ539)</f>
        <v>8.7297565935763322E-3</v>
      </c>
      <c r="BF539" s="145"/>
    </row>
    <row r="540" spans="25:58">
      <c r="Y540" s="146"/>
      <c r="Z540" s="74">
        <f>(Cálculos!C541-0.44)/(MAX(Cálculos!C:C)+0.12)*100</f>
        <v>73.215361858324641</v>
      </c>
      <c r="AA540" s="147"/>
      <c r="AB540" s="169">
        <f>Cálculos!L570</f>
        <v>0.57299162769343259</v>
      </c>
      <c r="AC540" s="147"/>
      <c r="AD540" s="169">
        <f>Cálculos!AF193</f>
        <v>0.6040627810907363</v>
      </c>
      <c r="AE540" s="147"/>
      <c r="AF540" s="169">
        <f>Cálculos!AZ196</f>
        <v>0.61593053907145201</v>
      </c>
      <c r="AG540" s="147"/>
      <c r="AH540" s="169">
        <f>Cálculos!N522</f>
        <v>0</v>
      </c>
      <c r="AI540" s="147"/>
      <c r="AJ540" s="169">
        <f>Cálculos!AH538</f>
        <v>0</v>
      </c>
      <c r="AK540" s="147"/>
      <c r="AL540" s="169">
        <f>Cálculos!BB533</f>
        <v>0</v>
      </c>
      <c r="AM540" s="145"/>
      <c r="BA540" s="146"/>
      <c r="BB540" s="74">
        <v>535</v>
      </c>
      <c r="BC540" s="177">
        <f>ABS(Cálculos!L541-Cálculos!L540)</f>
        <v>5.0870355333388906E-3</v>
      </c>
      <c r="BD540" s="177">
        <f>ABS(Cálculos!AF541-Cálculos!AF540)</f>
        <v>5.3857483550284746E-3</v>
      </c>
      <c r="BE540" s="177">
        <f>ABS(Cálculos!AZ541-Cálculos!AZ540)</f>
        <v>5.9059281478848202E-3</v>
      </c>
      <c r="BF540" s="145"/>
    </row>
    <row r="541" spans="25:58">
      <c r="Y541" s="146"/>
      <c r="Z541" s="74">
        <f>(Cálculos!C542-0.44)/(MAX(Cálculos!C:C)+0.12)*100</f>
        <v>73.352325645099427</v>
      </c>
      <c r="AA541" s="147"/>
      <c r="AB541" s="169">
        <f>Cálculos!L193</f>
        <v>0.57192416234573717</v>
      </c>
      <c r="AC541" s="147"/>
      <c r="AD541" s="169">
        <f>Cálculos!AF194</f>
        <v>0.59989021467403536</v>
      </c>
      <c r="AE541" s="147"/>
      <c r="AF541" s="169">
        <f>Cálculos!AZ319</f>
        <v>0.61565914099667962</v>
      </c>
      <c r="AG541" s="147"/>
      <c r="AH541" s="169">
        <f>Cálculos!N523</f>
        <v>0</v>
      </c>
      <c r="AI541" s="147"/>
      <c r="AJ541" s="169">
        <f>Cálculos!AH539</f>
        <v>0</v>
      </c>
      <c r="AK541" s="147"/>
      <c r="AL541" s="169">
        <f>Cálculos!BB534</f>
        <v>0</v>
      </c>
      <c r="AM541" s="145"/>
      <c r="BA541" s="146"/>
      <c r="BB541" s="74">
        <v>536</v>
      </c>
      <c r="BC541" s="177">
        <f>ABS(Cálculos!L542-Cálculos!L541)</f>
        <v>4.8752588884041215E-3</v>
      </c>
      <c r="BD541" s="177">
        <f>ABS(Cálculos!AF542-Cálculos!AF541)</f>
        <v>5.157761115545112E-3</v>
      </c>
      <c r="BE541" s="177">
        <f>ABS(Cálculos!AZ542-Cálculos!AZ541)</f>
        <v>5.3310400724245754E-3</v>
      </c>
      <c r="BF541" s="145"/>
    </row>
    <row r="542" spans="25:58">
      <c r="Y542" s="146"/>
      <c r="Z542" s="74">
        <f>(Cálculos!C543-0.44)/(MAX(Cálculos!C:C)+0.12)*100</f>
        <v>73.489289431874198</v>
      </c>
      <c r="AA542" s="147"/>
      <c r="AB542" s="169">
        <f>Cálculos!L722</f>
        <v>0.57083133966799693</v>
      </c>
      <c r="AC542" s="147"/>
      <c r="AD542" s="169">
        <f>Cálculos!AF319</f>
        <v>0.59859663461175761</v>
      </c>
      <c r="AE542" s="147"/>
      <c r="AF542" s="169">
        <f>Cálculos!AZ192</f>
        <v>0.61443050513515207</v>
      </c>
      <c r="AG542" s="147"/>
      <c r="AH542" s="169">
        <f>Cálculos!N525</f>
        <v>0</v>
      </c>
      <c r="AI542" s="147"/>
      <c r="AJ542" s="169">
        <f>Cálculos!AH540</f>
        <v>0</v>
      </c>
      <c r="AK542" s="147"/>
      <c r="AL542" s="169">
        <f>Cálculos!BB535</f>
        <v>0</v>
      </c>
      <c r="AM542" s="145"/>
      <c r="BA542" s="146"/>
      <c r="BB542" s="74">
        <v>537</v>
      </c>
      <c r="BC542" s="177">
        <f>ABS(Cálculos!L543-Cálculos!L542)</f>
        <v>4.8086872571256878E-3</v>
      </c>
      <c r="BD542" s="177">
        <f>ABS(Cálculos!AF543-Cálculos!AF542)</f>
        <v>5.1221338571050268E-3</v>
      </c>
      <c r="BE542" s="177">
        <f>ABS(Cálculos!AZ543-Cálculos!AZ542)</f>
        <v>5.1954691957273313E-3</v>
      </c>
      <c r="BF542" s="145"/>
    </row>
    <row r="543" spans="25:58">
      <c r="Y543" s="146"/>
      <c r="Z543" s="74">
        <f>(Cálculos!C544-0.44)/(MAX(Cálculos!C:C)+0.12)*100</f>
        <v>73.626253218648984</v>
      </c>
      <c r="AA543" s="147"/>
      <c r="AB543" s="169">
        <f>Cálculos!L194</f>
        <v>0.56797359358466459</v>
      </c>
      <c r="AC543" s="147"/>
      <c r="AD543" s="169">
        <f>Cálculos!AF195</f>
        <v>0.59574647027889682</v>
      </c>
      <c r="AE543" s="147"/>
      <c r="AF543" s="169">
        <f>Cálculos!AZ357</f>
        <v>0.61322532088688542</v>
      </c>
      <c r="AG543" s="147"/>
      <c r="AH543" s="169">
        <f>Cálculos!N526</f>
        <v>0</v>
      </c>
      <c r="AI543" s="147"/>
      <c r="AJ543" s="169">
        <f>Cálculos!AH541</f>
        <v>0</v>
      </c>
      <c r="AK543" s="147"/>
      <c r="AL543" s="169">
        <f>Cálculos!BB536</f>
        <v>0</v>
      </c>
      <c r="AM543" s="145"/>
      <c r="BA543" s="146"/>
      <c r="BB543" s="74">
        <v>538</v>
      </c>
      <c r="BC543" s="177">
        <f>ABS(Cálculos!L544-Cálculos!L543)</f>
        <v>4.7693449619281569E-3</v>
      </c>
      <c r="BD543" s="177">
        <f>ABS(Cálculos!AF544-Cálculos!AF543)</f>
        <v>5.0867526941148489E-3</v>
      </c>
      <c r="BE543" s="177">
        <f>ABS(Cálculos!AZ544-Cálculos!AZ543)</f>
        <v>5.159581468551222E-3</v>
      </c>
      <c r="BF543" s="145"/>
    </row>
    <row r="544" spans="25:58">
      <c r="Y544" s="146"/>
      <c r="Z544" s="74">
        <f>(Cálculos!C545-0.44)/(MAX(Cálculos!C:C)+0.12)*100</f>
        <v>73.763217005423755</v>
      </c>
      <c r="AA544" s="147"/>
      <c r="AB544" s="169">
        <f>Cálculos!L685</f>
        <v>0.56730856155059639</v>
      </c>
      <c r="AC544" s="147"/>
      <c r="AD544" s="169">
        <f>Cálculos!AF350</f>
        <v>0.59574214069762133</v>
      </c>
      <c r="AE544" s="147"/>
      <c r="AF544" s="169">
        <f>Cálculos!AZ723</f>
        <v>0.61280095796133571</v>
      </c>
      <c r="AG544" s="147"/>
      <c r="AH544" s="169">
        <f>Cálculos!N527</f>
        <v>0</v>
      </c>
      <c r="AI544" s="147"/>
      <c r="AJ544" s="169">
        <f>Cálculos!AH542</f>
        <v>0</v>
      </c>
      <c r="AK544" s="147"/>
      <c r="AL544" s="169">
        <f>Cálculos!BB537</f>
        <v>0</v>
      </c>
      <c r="AM544" s="145"/>
      <c r="BA544" s="146"/>
      <c r="BB544" s="74">
        <v>539</v>
      </c>
      <c r="BC544" s="177">
        <f>ABS(Cálculos!L545-Cálculos!L544)</f>
        <v>4.7352597787504447E-3</v>
      </c>
      <c r="BD544" s="177">
        <f>ABS(Cálculos!AF545-Cálculos!AF544)</f>
        <v>5.0516159266695837E-3</v>
      </c>
      <c r="BE544" s="177">
        <f>ABS(Cálculos!AZ545-Cálculos!AZ544)</f>
        <v>5.12394163601404E-3</v>
      </c>
      <c r="BF544" s="145"/>
    </row>
    <row r="545" spans="25:58">
      <c r="Y545" s="146"/>
      <c r="Z545" s="74">
        <f>(Cálculos!C546-0.44)/(MAX(Cálculos!C:C)+0.12)*100</f>
        <v>73.90018079219854</v>
      </c>
      <c r="AA545" s="147"/>
      <c r="AB545" s="169">
        <f>Cálculos!L213</f>
        <v>0.56599258041356704</v>
      </c>
      <c r="AC545" s="147"/>
      <c r="AD545" s="169">
        <f>Cálculos!AF685</f>
        <v>0.59376732479620098</v>
      </c>
      <c r="AE545" s="147"/>
      <c r="AF545" s="169">
        <f>Cálculos!AZ685</f>
        <v>0.61274410205074747</v>
      </c>
      <c r="AG545" s="147"/>
      <c r="AH545" s="169">
        <f>Cálculos!N528</f>
        <v>0</v>
      </c>
      <c r="AI545" s="147"/>
      <c r="AJ545" s="169">
        <f>Cálculos!AH543</f>
        <v>0</v>
      </c>
      <c r="AK545" s="147"/>
      <c r="AL545" s="169">
        <f>Cálculos!BB538</f>
        <v>0</v>
      </c>
      <c r="AM545" s="145"/>
      <c r="BA545" s="146"/>
      <c r="BB545" s="74">
        <v>540</v>
      </c>
      <c r="BC545" s="177">
        <f>ABS(Cálculos!L546-Cálculos!L545)</f>
        <v>4.7023384752638009E-3</v>
      </c>
      <c r="BD545" s="177">
        <f>ABS(Cálculos!AF546-Cálculos!AF545)</f>
        <v>5.0167218666057334E-3</v>
      </c>
      <c r="BE545" s="177">
        <f>ABS(Cálculos!AZ546-Cálculos!AZ545)</f>
        <v>5.0885479857828431E-3</v>
      </c>
      <c r="BF545" s="145"/>
    </row>
    <row r="546" spans="25:58">
      <c r="Y546" s="146"/>
      <c r="Z546" s="74">
        <f>(Cálculos!C547-0.44)/(MAX(Cálculos!C:C)+0.12)*100</f>
        <v>74.037144578973312</v>
      </c>
      <c r="AA546" s="147"/>
      <c r="AB546" s="169">
        <f>Cálculos!L195</f>
        <v>0.5640503133953354</v>
      </c>
      <c r="AC546" s="147"/>
      <c r="AD546" s="169">
        <f>Cálculos!AF213</f>
        <v>0.59308838080885806</v>
      </c>
      <c r="AE546" s="147"/>
      <c r="AF546" s="169">
        <f>Cálculos!AZ193</f>
        <v>0.61018632361730674</v>
      </c>
      <c r="AG546" s="147"/>
      <c r="AH546" s="169">
        <f>Cálculos!N529</f>
        <v>0</v>
      </c>
      <c r="AI546" s="147"/>
      <c r="AJ546" s="169">
        <f>Cálculos!AH544</f>
        <v>0</v>
      </c>
      <c r="AK546" s="147"/>
      <c r="AL546" s="169">
        <f>Cálculos!BB539</f>
        <v>0</v>
      </c>
      <c r="AM546" s="145"/>
      <c r="BA546" s="146"/>
      <c r="BB546" s="74">
        <v>541</v>
      </c>
      <c r="BC546" s="177">
        <f>ABS(Cálculos!L547-Cálculos!L546)</f>
        <v>4.6698174810033688E-3</v>
      </c>
      <c r="BD546" s="177">
        <f>ABS(Cálculos!AF547-Cálculos!AF546)</f>
        <v>4.9820688374210276E-3</v>
      </c>
      <c r="BE546" s="177">
        <f>ABS(Cálculos!AZ547-Cálculos!AZ546)</f>
        <v>5.0533988173524502E-3</v>
      </c>
      <c r="BF546" s="145"/>
    </row>
    <row r="547" spans="25:58">
      <c r="Y547" s="146"/>
      <c r="Z547" s="74">
        <f>(Cálculos!C548-0.44)/(MAX(Cálculos!C:C)+0.12)*100</f>
        <v>74.174108365748097</v>
      </c>
      <c r="AA547" s="147"/>
      <c r="AB547" s="169">
        <f>Cálculos!L197</f>
        <v>0.56112871669838227</v>
      </c>
      <c r="AC547" s="147"/>
      <c r="AD547" s="169">
        <f>Cálculos!AF356</f>
        <v>0.59294443471732916</v>
      </c>
      <c r="AE547" s="147"/>
      <c r="AF547" s="169">
        <f>Cálculos!AZ716</f>
        <v>0.6093207583273329</v>
      </c>
      <c r="AG547" s="147"/>
      <c r="AH547" s="169">
        <f>Cálculos!N530</f>
        <v>0</v>
      </c>
      <c r="AI547" s="147"/>
      <c r="AJ547" s="169">
        <f>Cálculos!AH545</f>
        <v>0</v>
      </c>
      <c r="AK547" s="147"/>
      <c r="AL547" s="169">
        <f>Cálculos!BB540</f>
        <v>0</v>
      </c>
      <c r="AM547" s="145"/>
      <c r="BA547" s="146"/>
      <c r="BB547" s="74">
        <v>542</v>
      </c>
      <c r="BC547" s="177">
        <f>ABS(Cálculos!L548-Cálculos!L547)</f>
        <v>4.6375533262568158E-3</v>
      </c>
      <c r="BD547" s="177">
        <f>ABS(Cálculos!AF548-Cálculos!AF547)</f>
        <v>4.9476551741934882E-3</v>
      </c>
      <c r="BE547" s="177">
        <f>ABS(Cálculos!AZ548-Cálculos!AZ547)</f>
        <v>5.0184924419629517E-3</v>
      </c>
      <c r="BF547" s="145"/>
    </row>
    <row r="548" spans="25:58">
      <c r="Y548" s="146"/>
      <c r="Z548" s="74">
        <f>(Cálculos!C549-0.44)/(MAX(Cálculos!C:C)+0.12)*100</f>
        <v>74.311072152522854</v>
      </c>
      <c r="AA548" s="147"/>
      <c r="AB548" s="169">
        <f>Cálculos!L350</f>
        <v>0.5588619015718963</v>
      </c>
      <c r="AC548" s="147"/>
      <c r="AD548" s="169">
        <f>Cálculos!AF197</f>
        <v>0.59187684907518356</v>
      </c>
      <c r="AE548" s="147"/>
      <c r="AF548" s="169">
        <f>Cálculos!AZ718</f>
        <v>0.60930054843962655</v>
      </c>
      <c r="AG548" s="147"/>
      <c r="AH548" s="169">
        <f>Cálculos!N531</f>
        <v>0</v>
      </c>
      <c r="AI548" s="147"/>
      <c r="AJ548" s="169">
        <f>Cálculos!AH546</f>
        <v>0</v>
      </c>
      <c r="AK548" s="147"/>
      <c r="AL548" s="169">
        <f>Cálculos!BB541</f>
        <v>0</v>
      </c>
      <c r="AM548" s="145"/>
      <c r="BA548" s="146"/>
      <c r="BB548" s="74">
        <v>543</v>
      </c>
      <c r="BC548" s="177">
        <f>ABS(Cálculos!L549-Cálculos!L548)</f>
        <v>4.6055180331108225E-3</v>
      </c>
      <c r="BD548" s="177">
        <f>ABS(Cálculos!AF549-Cálculos!AF548)</f>
        <v>4.9134792235018265E-3</v>
      </c>
      <c r="BE548" s="177">
        <f>ABS(Cálculos!AZ549-Cálculos!AZ548)</f>
        <v>4.9838271825209945E-3</v>
      </c>
      <c r="BF548" s="145"/>
    </row>
    <row r="549" spans="25:58">
      <c r="Y549" s="146"/>
      <c r="Z549" s="74">
        <f>(Cálculos!C550-0.44)/(MAX(Cálculos!C:C)+0.12)*100</f>
        <v>74.44803593929764</v>
      </c>
      <c r="AA549" s="147"/>
      <c r="AB549" s="169">
        <f>Cálculos!L581</f>
        <v>0.55482398457229554</v>
      </c>
      <c r="AC549" s="147"/>
      <c r="AD549" s="169">
        <f>Cálculos!AF581</f>
        <v>0.58892941765861295</v>
      </c>
      <c r="AE549" s="147"/>
      <c r="AF549" s="169">
        <f>Cálculos!AZ194</f>
        <v>0.6059714588026619</v>
      </c>
      <c r="AG549" s="147"/>
      <c r="AH549" s="169">
        <f>Cálculos!N532</f>
        <v>0</v>
      </c>
      <c r="AI549" s="147"/>
      <c r="AJ549" s="169">
        <f>Cálculos!AH547</f>
        <v>0</v>
      </c>
      <c r="AK549" s="147"/>
      <c r="AL549" s="169">
        <f>Cálculos!BB542</f>
        <v>0</v>
      </c>
      <c r="AM549" s="145"/>
      <c r="BA549" s="146"/>
      <c r="BB549" s="74">
        <v>544</v>
      </c>
      <c r="BC549" s="177">
        <f>ABS(Cálculos!L550-Cálculos!L549)</f>
        <v>4.5737051406995466E-3</v>
      </c>
      <c r="BD549" s="177">
        <f>ABS(Cálculos!AF550-Cálculos!AF549)</f>
        <v>4.879539343345507E-3</v>
      </c>
      <c r="BE549" s="177">
        <f>ABS(Cálculos!AZ550-Cálculos!AZ549)</f>
        <v>4.9494013735167375E-3</v>
      </c>
      <c r="BF549" s="145"/>
    </row>
    <row r="550" spans="25:58">
      <c r="Y550" s="146"/>
      <c r="Z550" s="74">
        <f>(Cálculos!C551-0.44)/(MAX(Cálculos!C:C)+0.12)*100</f>
        <v>74.584999726072425</v>
      </c>
      <c r="AA550" s="147"/>
      <c r="AB550" s="169">
        <f>Cálculos!L357</f>
        <v>0.55473482004375896</v>
      </c>
      <c r="AC550" s="147"/>
      <c r="AD550" s="169">
        <f>Cálculos!AF357</f>
        <v>0.5883628279301476</v>
      </c>
      <c r="AE550" s="147"/>
      <c r="AF550" s="169">
        <f>Cálculos!AZ213</f>
        <v>0.60219093113343858</v>
      </c>
      <c r="AG550" s="147"/>
      <c r="AH550" s="169">
        <f>Cálculos!N533</f>
        <v>0</v>
      </c>
      <c r="AI550" s="147"/>
      <c r="AJ550" s="169">
        <f>Cálculos!AH548</f>
        <v>0</v>
      </c>
      <c r="AK550" s="147"/>
      <c r="AL550" s="169">
        <f>Cálculos!BB543</f>
        <v>0</v>
      </c>
      <c r="AM550" s="145"/>
      <c r="BA550" s="146"/>
      <c r="BB550" s="74">
        <v>545</v>
      </c>
      <c r="BC550" s="177">
        <f>ABS(Cálculos!L551-Cálculos!L550)</f>
        <v>4.5421122039726036E-3</v>
      </c>
      <c r="BD550" s="177">
        <f>ABS(Cálculos!AF551-Cálculos!AF550)</f>
        <v>4.8458339030660325E-3</v>
      </c>
      <c r="BE550" s="177">
        <f>ABS(Cálculos!AZ551-Cálculos!AZ550)</f>
        <v>4.9152133609452475E-3</v>
      </c>
      <c r="BF550" s="145"/>
    </row>
    <row r="551" spans="25:58">
      <c r="Y551" s="146"/>
      <c r="Z551" s="74">
        <f>(Cálculos!C552-0.44)/(MAX(Cálculos!C:C)+0.12)*100</f>
        <v>74.721963512847196</v>
      </c>
      <c r="AA551" s="147"/>
      <c r="AB551" s="169">
        <f>Cálculos!L198</f>
        <v>0.55334440920603001</v>
      </c>
      <c r="AC551" s="147"/>
      <c r="AD551" s="169">
        <f>Cálculos!AF723</f>
        <v>0.58647976969102911</v>
      </c>
      <c r="AE551" s="147"/>
      <c r="AF551" s="169">
        <f>Cálculos!AZ581</f>
        <v>0.60208969669260082</v>
      </c>
      <c r="AG551" s="147"/>
      <c r="AH551" s="169">
        <f>Cálculos!N534</f>
        <v>0</v>
      </c>
      <c r="AI551" s="147"/>
      <c r="AJ551" s="169">
        <f>Cálculos!AH549</f>
        <v>0</v>
      </c>
      <c r="AK551" s="147"/>
      <c r="AL551" s="169">
        <f>Cálculos!BB544</f>
        <v>0</v>
      </c>
      <c r="AM551" s="145"/>
      <c r="BA551" s="146"/>
      <c r="BB551" s="74">
        <v>546</v>
      </c>
      <c r="BC551" s="177">
        <f>ABS(Cálculos!L552-Cálculos!L551)</f>
        <v>4.5107375343340639E-3</v>
      </c>
      <c r="BD551" s="177">
        <f>ABS(Cálculos!AF552-Cálculos!AF551)</f>
        <v>4.8123612832693397E-3</v>
      </c>
      <c r="BE551" s="177">
        <f>ABS(Cálculos!AZ552-Cálculos!AZ551)</f>
        <v>4.8812615022264527E-3</v>
      </c>
      <c r="BF551" s="145"/>
    </row>
    <row r="552" spans="25:58">
      <c r="Y552" s="146"/>
      <c r="Z552" s="74">
        <f>(Cálculos!C553-0.44)/(MAX(Cálculos!C:C)+0.12)*100</f>
        <v>74.858927299621968</v>
      </c>
      <c r="AA552" s="147"/>
      <c r="AB552" s="169">
        <f>Cálculos!L723</f>
        <v>0.55050839738622281</v>
      </c>
      <c r="AC552" s="147"/>
      <c r="AD552" s="169">
        <f>Cálculos!AF716</f>
        <v>0.58581963905215007</v>
      </c>
      <c r="AE552" s="147"/>
      <c r="AF552" s="169">
        <f>Cálculos!AZ195</f>
        <v>0.60178570818595656</v>
      </c>
      <c r="AG552" s="147"/>
      <c r="AH552" s="169">
        <f>Cálculos!N535</f>
        <v>0</v>
      </c>
      <c r="AI552" s="147"/>
      <c r="AJ552" s="169">
        <f>Cálculos!AH550</f>
        <v>0</v>
      </c>
      <c r="AK552" s="147"/>
      <c r="AL552" s="169">
        <f>Cálculos!BB545</f>
        <v>0</v>
      </c>
      <c r="AM552" s="145"/>
      <c r="BA552" s="146"/>
      <c r="BB552" s="74">
        <v>547</v>
      </c>
      <c r="BC552" s="177">
        <f>ABS(Cálculos!L553-Cálculos!L552)</f>
        <v>4.4795795925824944E-3</v>
      </c>
      <c r="BD552" s="177">
        <f>ABS(Cálculos!AF553-Cálculos!AF552)</f>
        <v>4.7791198757465292E-3</v>
      </c>
      <c r="BE552" s="177">
        <f>ABS(Cálculos!AZ553-Cálculos!AZ552)</f>
        <v>4.8475441661267604E-3</v>
      </c>
      <c r="BF552" s="145"/>
    </row>
    <row r="553" spans="25:58">
      <c r="Y553" s="146"/>
      <c r="Z553" s="74">
        <f>(Cálculos!C554-0.44)/(MAX(Cálculos!C:C)+0.12)*100</f>
        <v>74.995891086396753</v>
      </c>
      <c r="AA553" s="147"/>
      <c r="AB553" s="169">
        <f>Cálculos!L199</f>
        <v>0.54879432534587014</v>
      </c>
      <c r="AC553" s="147"/>
      <c r="AD553" s="169">
        <f>Cálculos!AF718</f>
        <v>0.58499194446389124</v>
      </c>
      <c r="AE553" s="147"/>
      <c r="AF553" s="169">
        <f>Cálculos!AZ197</f>
        <v>0.59888086663939688</v>
      </c>
      <c r="AG553" s="147"/>
      <c r="AH553" s="169">
        <f>Cálculos!N536</f>
        <v>0</v>
      </c>
      <c r="AI553" s="147"/>
      <c r="AJ553" s="169">
        <f>Cálculos!AH551</f>
        <v>0</v>
      </c>
      <c r="AK553" s="147"/>
      <c r="AL553" s="169">
        <f>Cálculos!BB546</f>
        <v>0</v>
      </c>
      <c r="AM553" s="145"/>
      <c r="BA553" s="146"/>
      <c r="BB553" s="74">
        <v>548</v>
      </c>
      <c r="BC553" s="177">
        <f>ABS(Cálculos!L554-Cálculos!L553)</f>
        <v>4.4486368757989947E-3</v>
      </c>
      <c r="BD553" s="177">
        <f>ABS(Cálculos!AF554-Cálculos!AF553)</f>
        <v>4.7461080833978153E-3</v>
      </c>
      <c r="BE553" s="177">
        <f>ABS(Cálculos!AZ554-Cálculos!AZ553)</f>
        <v>4.8140597326802315E-3</v>
      </c>
      <c r="BF553" s="145"/>
    </row>
    <row r="554" spans="25:58">
      <c r="Y554" s="146"/>
      <c r="Z554" s="74">
        <f>(Cálculos!C555-0.44)/(MAX(Cálculos!C:C)+0.12)*100</f>
        <v>75.132854873171524</v>
      </c>
      <c r="AA554" s="147"/>
      <c r="AB554" s="169">
        <f>Cálculos!L214</f>
        <v>0.54800519070268894</v>
      </c>
      <c r="AC554" s="147"/>
      <c r="AD554" s="169">
        <f>Cálculos!AF198</f>
        <v>0.58412348289424187</v>
      </c>
      <c r="AE554" s="147"/>
      <c r="AF554" s="169">
        <f>Cálculos!AZ358</f>
        <v>0.59272489437997966</v>
      </c>
      <c r="AG554" s="147"/>
      <c r="AH554" s="169">
        <f>Cálculos!N537</f>
        <v>0</v>
      </c>
      <c r="AI554" s="147"/>
      <c r="AJ554" s="169">
        <f>Cálculos!AH552</f>
        <v>0</v>
      </c>
      <c r="AK554" s="147"/>
      <c r="AL554" s="169">
        <f>Cálculos!BB547</f>
        <v>0</v>
      </c>
      <c r="AM554" s="145"/>
      <c r="BA554" s="146"/>
      <c r="BB554" s="74">
        <v>549</v>
      </c>
      <c r="BC554" s="177">
        <f>ABS(Cálculos!L555-Cálculos!L554)</f>
        <v>4.4179078962230944E-3</v>
      </c>
      <c r="BD554" s="177">
        <f>ABS(Cálculos!AF555-Cálculos!AF554)</f>
        <v>4.7133243201553654E-3</v>
      </c>
      <c r="BE554" s="177">
        <f>ABS(Cálculos!AZ555-Cálculos!AZ554)</f>
        <v>4.7808065931103094E-3</v>
      </c>
      <c r="BF554" s="145"/>
    </row>
    <row r="555" spans="25:58">
      <c r="Y555" s="146"/>
      <c r="Z555" s="74">
        <f>(Cálculos!C556-0.44)/(MAX(Cálculos!C:C)+0.12)*100</f>
        <v>75.269818659946296</v>
      </c>
      <c r="AA555" s="147"/>
      <c r="AB555" s="169">
        <f>Cálculos!L718</f>
        <v>0.54710585338390083</v>
      </c>
      <c r="AC555" s="147"/>
      <c r="AD555" s="169">
        <f>Cálculos!AF199</f>
        <v>0.57945575172017516</v>
      </c>
      <c r="AE555" s="147"/>
      <c r="AF555" s="169">
        <f>Cálculos!AZ198</f>
        <v>0.59036182943790738</v>
      </c>
      <c r="AG555" s="147"/>
      <c r="AH555" s="169">
        <f>Cálculos!N538</f>
        <v>0</v>
      </c>
      <c r="AI555" s="147"/>
      <c r="AJ555" s="169">
        <f>Cálculos!AH553</f>
        <v>0</v>
      </c>
      <c r="AK555" s="147"/>
      <c r="AL555" s="169">
        <f>Cálculos!BB548</f>
        <v>0</v>
      </c>
      <c r="AM555" s="145"/>
      <c r="BA555" s="146"/>
      <c r="BB555" s="74">
        <v>550</v>
      </c>
      <c r="BC555" s="177">
        <f>ABS(Cálculos!L556-Cálculos!L555)</f>
        <v>4.3873911772606133E-3</v>
      </c>
      <c r="BD555" s="177">
        <f>ABS(Cálculos!AF556-Cálculos!AF555)</f>
        <v>4.6807670109073607E-3</v>
      </c>
      <c r="BE555" s="177">
        <f>ABS(Cálculos!AZ556-Cálculos!AZ555)</f>
        <v>4.7477831497537704E-3</v>
      </c>
      <c r="BF555" s="145"/>
    </row>
    <row r="556" spans="25:58">
      <c r="Y556" s="146"/>
      <c r="Z556" s="74">
        <f>(Cálculos!C557-0.44)/(MAX(Cálculos!C:C)+0.12)*100</f>
        <v>75.406782446721081</v>
      </c>
      <c r="AA556" s="147"/>
      <c r="AB556" s="169">
        <f>Cálculos!L320</f>
        <v>0.54650617885080144</v>
      </c>
      <c r="AC556" s="147"/>
      <c r="AD556" s="169">
        <f>Cálculos!AF200</f>
        <v>0.57545315847113243</v>
      </c>
      <c r="AE556" s="147"/>
      <c r="AF556" s="169">
        <f>Cálculos!AZ353</f>
        <v>0.5885165040050393</v>
      </c>
      <c r="AG556" s="147"/>
      <c r="AH556" s="169">
        <f>Cálculos!N539</f>
        <v>0</v>
      </c>
      <c r="AI556" s="147"/>
      <c r="AJ556" s="169">
        <f>Cálculos!AH554</f>
        <v>0</v>
      </c>
      <c r="AK556" s="147"/>
      <c r="AL556" s="169">
        <f>Cálculos!BB549</f>
        <v>0</v>
      </c>
      <c r="AM556" s="145"/>
      <c r="BA556" s="146"/>
      <c r="BB556" s="74">
        <v>551</v>
      </c>
      <c r="BC556" s="177">
        <f>ABS(Cálculos!L557-Cálculos!L556)</f>
        <v>4.3570852526821913E-3</v>
      </c>
      <c r="BD556" s="177">
        <f>ABS(Cálculos!AF557-Cálculos!AF556)</f>
        <v>4.6484345914212799E-3</v>
      </c>
      <c r="BE556" s="177">
        <f>ABS(Cálculos!AZ557-Cálculos!AZ556)</f>
        <v>4.7149878159828962E-3</v>
      </c>
      <c r="BF556" s="145"/>
    </row>
    <row r="557" spans="25:58">
      <c r="Y557" s="146"/>
      <c r="Z557" s="74">
        <f>(Cálculos!C558-0.44)/(MAX(Cálculos!C:C)+0.12)*100</f>
        <v>75.543746233495852</v>
      </c>
      <c r="AA557" s="147"/>
      <c r="AB557" s="169">
        <f>Cálculos!L716</f>
        <v>0.54649600819056465</v>
      </c>
      <c r="AC557" s="147"/>
      <c r="AD557" s="169">
        <f>Cálculos!AF214</f>
        <v>0.57474828943992795</v>
      </c>
      <c r="AE557" s="147"/>
      <c r="AF557" s="169">
        <f>Cálculos!AZ351</f>
        <v>0.58824657944450598</v>
      </c>
      <c r="AG557" s="147"/>
      <c r="AH557" s="169">
        <f>Cálculos!N540</f>
        <v>0</v>
      </c>
      <c r="AI557" s="147"/>
      <c r="AJ557" s="169">
        <f>Cálculos!AH555</f>
        <v>0</v>
      </c>
      <c r="AK557" s="147"/>
      <c r="AL557" s="169">
        <f>Cálculos!BB550</f>
        <v>0</v>
      </c>
      <c r="AM557" s="145"/>
      <c r="BA557" s="146"/>
      <c r="BB557" s="74">
        <v>552</v>
      </c>
      <c r="BC557" s="177">
        <f>ABS(Cálculos!L558-Cálculos!L557)</f>
        <v>4.3269886664177859E-3</v>
      </c>
      <c r="BD557" s="177">
        <f>ABS(Cálculos!AF558-Cálculos!AF557)</f>
        <v>4.6163255082705135E-3</v>
      </c>
      <c r="BE557" s="177">
        <f>ABS(Cálculos!AZ558-Cálculos!AZ557)</f>
        <v>4.6824190161296464E-3</v>
      </c>
      <c r="BF557" s="145"/>
    </row>
    <row r="558" spans="25:58">
      <c r="Y558" s="146"/>
      <c r="Z558" s="74">
        <f>(Cálculos!C559-0.44)/(MAX(Cálculos!C:C)+0.12)*100</f>
        <v>75.680710020270638</v>
      </c>
      <c r="AA558" s="147"/>
      <c r="AB558" s="169">
        <f>Cálculos!L200</f>
        <v>0.5448679756661915</v>
      </c>
      <c r="AC558" s="147"/>
      <c r="AD558" s="169">
        <f>Cálculos!AF201</f>
        <v>0.57147821315322089</v>
      </c>
      <c r="AE558" s="147"/>
      <c r="AF558" s="169">
        <f>Cálculos!AZ320</f>
        <v>0.58661828021981555</v>
      </c>
      <c r="AG558" s="147"/>
      <c r="AH558" s="169">
        <f>Cálculos!N541</f>
        <v>0</v>
      </c>
      <c r="AI558" s="147"/>
      <c r="AJ558" s="169">
        <f>Cálculos!AH556</f>
        <v>0</v>
      </c>
      <c r="AK558" s="147"/>
      <c r="AL558" s="169">
        <f>Cálculos!BB551</f>
        <v>0</v>
      </c>
      <c r="AM558" s="145"/>
      <c r="BA558" s="146"/>
      <c r="BB558" s="74">
        <v>553</v>
      </c>
      <c r="BC558" s="177">
        <f>ABS(Cálculos!L559-Cálculos!L558)</f>
        <v>4.2970999724605274E-3</v>
      </c>
      <c r="BD558" s="177">
        <f>ABS(Cálculos!AF559-Cálculos!AF558)</f>
        <v>4.5844382187577581E-3</v>
      </c>
      <c r="BE558" s="177">
        <f>ABS(Cálculos!AZ559-Cálculos!AZ558)</f>
        <v>4.6500751854100519E-3</v>
      </c>
      <c r="BF558" s="145"/>
    </row>
    <row r="559" spans="25:58">
      <c r="Y559" s="146"/>
      <c r="Z559" s="74">
        <f>(Cálculos!C560-0.44)/(MAX(Cálculos!C:C)+0.12)*100</f>
        <v>75.817673807045409</v>
      </c>
      <c r="AA559" s="147"/>
      <c r="AB559" s="169">
        <f>Cálculos!L201</f>
        <v>0.54107905372546383</v>
      </c>
      <c r="AC559" s="147"/>
      <c r="AD559" s="169">
        <f>Cálculos!AF582</f>
        <v>0.56962686364528625</v>
      </c>
      <c r="AE559" s="147"/>
      <c r="AF559" s="169">
        <f>Cálculos!AZ199</f>
        <v>0.58546750042901874</v>
      </c>
      <c r="AG559" s="147"/>
      <c r="AH559" s="169">
        <f>Cálculos!N542</f>
        <v>0</v>
      </c>
      <c r="AI559" s="147"/>
      <c r="AJ559" s="169">
        <f>Cálculos!AH557</f>
        <v>0</v>
      </c>
      <c r="AK559" s="147"/>
      <c r="AL559" s="169">
        <f>Cálculos!BB552</f>
        <v>0</v>
      </c>
      <c r="AM559" s="145"/>
      <c r="BA559" s="146"/>
      <c r="BB559" s="74">
        <v>554</v>
      </c>
      <c r="BC559" s="177">
        <f>ABS(Cálculos!L560-Cálculos!L559)</f>
        <v>4.2674177347932218E-3</v>
      </c>
      <c r="BD559" s="177">
        <f>ABS(Cálculos!AF560-Cálculos!AF559)</f>
        <v>4.5527711908430746E-3</v>
      </c>
      <c r="BE559" s="177">
        <f>ABS(Cálculos!AZ560-Cálculos!AZ559)</f>
        <v>4.617954769848609E-3</v>
      </c>
      <c r="BF559" s="145"/>
    </row>
    <row r="560" spans="25:58">
      <c r="Y560" s="146"/>
      <c r="Z560" s="74">
        <f>(Cálculos!C561-0.44)/(MAX(Cálculos!C:C)+0.12)*100</f>
        <v>75.954637593820181</v>
      </c>
      <c r="AA560" s="147"/>
      <c r="AB560" s="169">
        <f>Cálculos!L686</f>
        <v>0.53922315269219112</v>
      </c>
      <c r="AC560" s="147"/>
      <c r="AD560" s="169">
        <f>Cálculos!AF320</f>
        <v>0.56904252492802709</v>
      </c>
      <c r="AE560" s="147"/>
      <c r="AF560" s="169">
        <f>Cálculos!AZ719</f>
        <v>0.58519871216468677</v>
      </c>
      <c r="AG560" s="147"/>
      <c r="AH560" s="169">
        <f>Cálculos!N543</f>
        <v>0</v>
      </c>
      <c r="AI560" s="147"/>
      <c r="AJ560" s="169">
        <f>Cálculos!AH558</f>
        <v>0</v>
      </c>
      <c r="AK560" s="147"/>
      <c r="AL560" s="169">
        <f>Cálculos!BB553</f>
        <v>0</v>
      </c>
      <c r="AM560" s="145"/>
      <c r="BA560" s="146"/>
      <c r="BB560" s="74">
        <v>555</v>
      </c>
      <c r="BC560" s="177">
        <f>ABS(Cálculos!L561-Cálculos!L560)</f>
        <v>1.3826330789410313E-2</v>
      </c>
      <c r="BD560" s="177">
        <f>ABS(Cálculos!AF561-Cálculos!AF560)</f>
        <v>1.318997112601028E-2</v>
      </c>
      <c r="BE560" s="177">
        <f>ABS(Cálculos!AZ561-Cálculos!AZ560)</f>
        <v>1.3715612184512338E-2</v>
      </c>
      <c r="BF560" s="145"/>
    </row>
    <row r="561" spans="25:58">
      <c r="Y561" s="146"/>
      <c r="Z561" s="74">
        <f>(Cálculos!C562-0.44)/(MAX(Cálculos!C:C)+0.12)*100</f>
        <v>76.091601380594966</v>
      </c>
      <c r="AA561" s="147"/>
      <c r="AB561" s="169">
        <f>Cálculos!L202</f>
        <v>0.53733684645081536</v>
      </c>
      <c r="AC561" s="147"/>
      <c r="AD561" s="169">
        <f>Cálculos!AF202</f>
        <v>0.56753072478823041</v>
      </c>
      <c r="AE561" s="147"/>
      <c r="AF561" s="169">
        <f>Cálculos!AZ686</f>
        <v>0.58461039133452442</v>
      </c>
      <c r="AG561" s="147"/>
      <c r="AH561" s="169">
        <f>Cálculos!N544</f>
        <v>0</v>
      </c>
      <c r="AI561" s="147"/>
      <c r="AJ561" s="169">
        <f>Cálculos!AH559</f>
        <v>0</v>
      </c>
      <c r="AK561" s="147"/>
      <c r="AL561" s="169">
        <f>Cálculos!BB554</f>
        <v>0</v>
      </c>
      <c r="AM561" s="145"/>
      <c r="BA561" s="146"/>
      <c r="BB561" s="74">
        <v>556</v>
      </c>
      <c r="BC561" s="177">
        <f>ABS(Cálculos!L562-Cálculos!L561)</f>
        <v>1.742908760234263E-2</v>
      </c>
      <c r="BD561" s="177">
        <f>ABS(Cálculos!AF562-Cálculos!AF561)</f>
        <v>1.7869189373908689E-2</v>
      </c>
      <c r="BE561" s="177">
        <f>ABS(Cálculos!AZ562-Cálculos!AZ561)</f>
        <v>1.7475926302902844E-2</v>
      </c>
      <c r="BF561" s="145"/>
    </row>
    <row r="562" spans="25:58">
      <c r="Y562" s="146"/>
      <c r="Z562" s="74">
        <f>(Cálculos!C563-0.44)/(MAX(Cálculos!C:C)+0.12)*100</f>
        <v>76.228565167369737</v>
      </c>
      <c r="AA562" s="147"/>
      <c r="AB562" s="169">
        <f>Cálculos!L582</f>
        <v>0.53593537226336563</v>
      </c>
      <c r="AC562" s="147"/>
      <c r="AD562" s="169">
        <f>Cálculos!AF358</f>
        <v>0.56748030405117467</v>
      </c>
      <c r="AE562" s="147"/>
      <c r="AF562" s="169">
        <f>Cálculos!AZ214</f>
        <v>0.58424195127514456</v>
      </c>
      <c r="AG562" s="147"/>
      <c r="AH562" s="169">
        <f>Cálculos!N545</f>
        <v>0</v>
      </c>
      <c r="AI562" s="147"/>
      <c r="AJ562" s="169">
        <f>Cálculos!AH560</f>
        <v>0</v>
      </c>
      <c r="AK562" s="147"/>
      <c r="AL562" s="169">
        <f>Cálculos!BB555</f>
        <v>0</v>
      </c>
      <c r="AM562" s="145"/>
      <c r="BA562" s="146"/>
      <c r="BB562" s="74">
        <v>557</v>
      </c>
      <c r="BC562" s="177">
        <f>ABS(Cálculos!L563-Cálculos!L562)</f>
        <v>8.121362789541231E-3</v>
      </c>
      <c r="BD562" s="177">
        <f>ABS(Cálculos!AF563-Cálculos!AF562)</f>
        <v>8.1539753269118664E-3</v>
      </c>
      <c r="BE562" s="177">
        <f>ABS(Cálculos!AZ563-Cálculos!AZ562)</f>
        <v>8.942346721779515E-3</v>
      </c>
      <c r="BF562" s="145"/>
    </row>
    <row r="563" spans="25:58">
      <c r="Y563" s="146"/>
      <c r="Z563" s="74">
        <f>(Cálculos!C564-0.44)/(MAX(Cálculos!C:C)+0.12)*100</f>
        <v>76.365528954144509</v>
      </c>
      <c r="AA563" s="147"/>
      <c r="AB563" s="169">
        <f>Cálculos!L358</f>
        <v>0.53452306454473697</v>
      </c>
      <c r="AC563" s="147"/>
      <c r="AD563" s="169">
        <f>Cálculos!AF351</f>
        <v>0.56587558299007146</v>
      </c>
      <c r="AE563" s="147"/>
      <c r="AF563" s="169">
        <f>Cálculos!AZ582</f>
        <v>0.58318209100148211</v>
      </c>
      <c r="AG563" s="147"/>
      <c r="AH563" s="169">
        <f>Cálculos!N546</f>
        <v>0</v>
      </c>
      <c r="AI563" s="147"/>
      <c r="AJ563" s="169">
        <f>Cálculos!AH561</f>
        <v>0</v>
      </c>
      <c r="AK563" s="147"/>
      <c r="AL563" s="169">
        <f>Cálculos!BB556</f>
        <v>0</v>
      </c>
      <c r="AM563" s="145"/>
      <c r="BA563" s="146"/>
      <c r="BB563" s="74">
        <v>558</v>
      </c>
      <c r="BC563" s="177">
        <f>ABS(Cálculos!L564-Cálculos!L563)</f>
        <v>4.8848109463457412E-3</v>
      </c>
      <c r="BD563" s="177">
        <f>ABS(Cálculos!AF564-Cálculos!AF563)</f>
        <v>5.0655731105332391E-3</v>
      </c>
      <c r="BE563" s="177">
        <f>ABS(Cálculos!AZ564-Cálculos!AZ563)</f>
        <v>5.3147145167355969E-3</v>
      </c>
      <c r="BF563" s="145"/>
    </row>
    <row r="564" spans="25:58">
      <c r="Y564" s="146"/>
      <c r="Z564" s="74">
        <f>(Cálculos!C565-0.44)/(MAX(Cálculos!C:C)+0.12)*100</f>
        <v>76.502492740919294</v>
      </c>
      <c r="AA564" s="147"/>
      <c r="AB564" s="169">
        <f>Cálculos!L203</f>
        <v>0.5336243142070739</v>
      </c>
      <c r="AC564" s="147"/>
      <c r="AD564" s="169">
        <f>Cálculos!AF353</f>
        <v>0.56532246411522025</v>
      </c>
      <c r="AE564" s="147"/>
      <c r="AF564" s="169">
        <f>Cálculos!AZ200</f>
        <v>0.58128667776458132</v>
      </c>
      <c r="AG564" s="147"/>
      <c r="AH564" s="169">
        <f>Cálculos!N547</f>
        <v>0</v>
      </c>
      <c r="AI564" s="147"/>
      <c r="AJ564" s="169">
        <f>Cálculos!AH562</f>
        <v>0</v>
      </c>
      <c r="AK564" s="147"/>
      <c r="AL564" s="169">
        <f>Cálculos!BB557</f>
        <v>0</v>
      </c>
      <c r="AM564" s="145"/>
      <c r="BA564" s="146"/>
      <c r="BB564" s="74">
        <v>559</v>
      </c>
      <c r="BC564" s="177">
        <f>ABS(Cálculos!L565-Cálculos!L564)</f>
        <v>4.2587646369895982E-3</v>
      </c>
      <c r="BD564" s="177">
        <f>ABS(Cálculos!AF565-Cálculos!AF564)</f>
        <v>4.3976870905177989E-3</v>
      </c>
      <c r="BE564" s="177">
        <f>ABS(Cálculos!AZ565-Cálculos!AZ564)</f>
        <v>4.5983043574707727E-3</v>
      </c>
      <c r="BF564" s="145"/>
    </row>
    <row r="565" spans="25:58">
      <c r="Y565" s="146"/>
      <c r="Z565" s="74">
        <f>(Cálculos!C566-0.44)/(MAX(Cálculos!C:C)+0.12)*100</f>
        <v>76.639456527694065</v>
      </c>
      <c r="AA565" s="147"/>
      <c r="AB565" s="169">
        <f>Cálculos!L206</f>
        <v>0.53192100265674869</v>
      </c>
      <c r="AC565" s="147"/>
      <c r="AD565" s="169">
        <f>Cálculos!AF686</f>
        <v>0.56515805508286687</v>
      </c>
      <c r="AE565" s="147"/>
      <c r="AF565" s="169">
        <f>Cálculos!AZ717</f>
        <v>0.58056136531159908</v>
      </c>
      <c r="AG565" s="147"/>
      <c r="AH565" s="169">
        <f>Cálculos!N548</f>
        <v>0</v>
      </c>
      <c r="AI565" s="147"/>
      <c r="AJ565" s="169">
        <f>Cálculos!AH563</f>
        <v>0</v>
      </c>
      <c r="AK565" s="147"/>
      <c r="AL565" s="169">
        <f>Cálculos!BB558</f>
        <v>0</v>
      </c>
      <c r="AM565" s="145"/>
      <c r="BA565" s="146"/>
      <c r="BB565" s="74">
        <v>560</v>
      </c>
      <c r="BC565" s="177">
        <f>ABS(Cálculos!L566-Cálculos!L565)</f>
        <v>4.1190407402039719E-3</v>
      </c>
      <c r="BD565" s="177">
        <f>ABS(Cálculos!AF566-Cálculos!AF565)</f>
        <v>4.3673100468736292E-3</v>
      </c>
      <c r="BE565" s="177">
        <f>ABS(Cálculos!AZ566-Cálculos!AZ565)</f>
        <v>4.4298383153826837E-3</v>
      </c>
      <c r="BF565" s="145"/>
    </row>
    <row r="566" spans="25:58">
      <c r="Y566" s="146"/>
      <c r="Z566" s="74">
        <f>(Cálculos!C567-0.44)/(MAX(Cálculos!C:C)+0.12)*100</f>
        <v>76.776420314468851</v>
      </c>
      <c r="AA566" s="147"/>
      <c r="AB566" s="169">
        <f>Cálculos!L353</f>
        <v>0.53055679899718122</v>
      </c>
      <c r="AC566" s="147"/>
      <c r="AD566" s="169">
        <f>Cálculos!AF203</f>
        <v>0.56361050371713339</v>
      </c>
      <c r="AE566" s="147"/>
      <c r="AF566" s="169">
        <f>Cálculos!AZ201</f>
        <v>0.57727143738553222</v>
      </c>
      <c r="AG566" s="147"/>
      <c r="AH566" s="169">
        <f>Cálculos!N549</f>
        <v>0</v>
      </c>
      <c r="AI566" s="147"/>
      <c r="AJ566" s="169">
        <f>Cálculos!AH564</f>
        <v>0</v>
      </c>
      <c r="AK566" s="147"/>
      <c r="AL566" s="169">
        <f>Cálculos!BB559</f>
        <v>0</v>
      </c>
      <c r="AM566" s="145"/>
      <c r="BA566" s="146"/>
      <c r="BB566" s="74">
        <v>561</v>
      </c>
      <c r="BC566" s="177">
        <f>ABS(Cálculos!L567-Cálculos!L566)</f>
        <v>4.0700457770110887E-3</v>
      </c>
      <c r="BD566" s="177">
        <f>ABS(Cálculos!AF567-Cálculos!AF566)</f>
        <v>4.3371428327969586E-3</v>
      </c>
      <c r="BE566" s="177">
        <f>ABS(Cálculos!AZ567-Cálculos!AZ566)</f>
        <v>4.399239187006132E-3</v>
      </c>
      <c r="BF566" s="145"/>
    </row>
    <row r="567" spans="25:58">
      <c r="Y567" s="146"/>
      <c r="Z567" s="74">
        <f>(Cálculos!C568-0.44)/(MAX(Cálculos!C:C)+0.12)*100</f>
        <v>76.913384101243622</v>
      </c>
      <c r="AA567" s="147"/>
      <c r="AB567" s="169">
        <f>Cálculos!L215</f>
        <v>0.52999231116141021</v>
      </c>
      <c r="AC567" s="147"/>
      <c r="AD567" s="169">
        <f>Cálculos!AF206</f>
        <v>0.56091730593059708</v>
      </c>
      <c r="AE567" s="147"/>
      <c r="AF567" s="169">
        <f>Cálculos!AZ202</f>
        <v>0.57328393229772301</v>
      </c>
      <c r="AG567" s="147"/>
      <c r="AH567" s="169">
        <f>Cálculos!N550</f>
        <v>0</v>
      </c>
      <c r="AI567" s="147"/>
      <c r="AJ567" s="169">
        <f>Cálculos!AH565</f>
        <v>0</v>
      </c>
      <c r="AK567" s="147"/>
      <c r="AL567" s="169">
        <f>Cálculos!BB560</f>
        <v>0</v>
      </c>
      <c r="AM567" s="145"/>
      <c r="BA567" s="146"/>
      <c r="BB567" s="74">
        <v>562</v>
      </c>
      <c r="BC567" s="177">
        <f>ABS(Cálculos!L568-Cálculos!L567)</f>
        <v>4.03810620015288E-3</v>
      </c>
      <c r="BD567" s="177">
        <f>ABS(Cálculos!AF568-Cálculos!AF567)</f>
        <v>4.3071839988891858E-3</v>
      </c>
      <c r="BE567" s="177">
        <f>ABS(Cálculos!AZ568-Cálculos!AZ567)</f>
        <v>4.3688514222482988E-3</v>
      </c>
      <c r="BF567" s="145"/>
    </row>
    <row r="568" spans="25:58">
      <c r="Y568" s="146"/>
      <c r="Z568" s="74">
        <f>(Cálculos!C569-0.44)/(MAX(Cálculos!C:C)+0.12)*100</f>
        <v>77.050347888018393</v>
      </c>
      <c r="AA568" s="147"/>
      <c r="AB568" s="169">
        <f>Cálculos!L204</f>
        <v>0.52993813877038498</v>
      </c>
      <c r="AC568" s="147"/>
      <c r="AD568" s="169">
        <f>Cálculos!AF719</f>
        <v>0.56046040715164569</v>
      </c>
      <c r="AE568" s="147"/>
      <c r="AF568" s="169">
        <f>Cálculos!AZ203</f>
        <v>0.56932397091950238</v>
      </c>
      <c r="AG568" s="147"/>
      <c r="AH568" s="169">
        <f>Cálculos!N551</f>
        <v>0</v>
      </c>
      <c r="AI568" s="147"/>
      <c r="AJ568" s="169">
        <f>Cálculos!AH566</f>
        <v>0</v>
      </c>
      <c r="AK568" s="147"/>
      <c r="AL568" s="169">
        <f>Cálculos!BB561</f>
        <v>0</v>
      </c>
      <c r="AM568" s="145"/>
      <c r="BA568" s="146"/>
      <c r="BB568" s="74">
        <v>563</v>
      </c>
      <c r="BC568" s="177">
        <f>ABS(Cálculos!L569-Cálculos!L568)</f>
        <v>4.0095004895109865E-3</v>
      </c>
      <c r="BD568" s="177">
        <f>ABS(Cálculos!AF569-Cálculos!AF568)</f>
        <v>4.277432105763368E-3</v>
      </c>
      <c r="BE568" s="177">
        <f>ABS(Cálculos!AZ569-Cálculos!AZ568)</f>
        <v>4.3386735611140592E-3</v>
      </c>
      <c r="BF568" s="145"/>
    </row>
    <row r="569" spans="25:58">
      <c r="Y569" s="146"/>
      <c r="Z569" s="74">
        <f>(Cálculos!C570-0.44)/(MAX(Cálculos!C:C)+0.12)*100</f>
        <v>77.187311674793179</v>
      </c>
      <c r="AA569" s="147"/>
      <c r="AB569" s="169">
        <f>Cálculos!L351</f>
        <v>0.52971593761358948</v>
      </c>
      <c r="AC569" s="147"/>
      <c r="AD569" s="169">
        <f>Cálculos!AF204</f>
        <v>0.55971736159097274</v>
      </c>
      <c r="AE569" s="147"/>
      <c r="AF569" s="169">
        <f>Cálculos!AZ583</f>
        <v>0.56849132059140572</v>
      </c>
      <c r="AG569" s="147"/>
      <c r="AH569" s="169">
        <f>Cálculos!N552</f>
        <v>0</v>
      </c>
      <c r="AI569" s="147"/>
      <c r="AJ569" s="169">
        <f>Cálculos!AH567</f>
        <v>0</v>
      </c>
      <c r="AK569" s="147"/>
      <c r="AL569" s="169">
        <f>Cálculos!BB562</f>
        <v>0</v>
      </c>
      <c r="AM569" s="145"/>
      <c r="BA569" s="146"/>
      <c r="BB569" s="74">
        <v>564</v>
      </c>
      <c r="BC569" s="177">
        <f>ABS(Cálculos!L570-Cálculos!L569)</f>
        <v>3.4309803404259931E-3</v>
      </c>
      <c r="BD569" s="177">
        <f>ABS(Cálculos!AF570-Cálculos!AF569)</f>
        <v>3.9054564088110144E-3</v>
      </c>
      <c r="BE569" s="177">
        <f>ABS(Cálculos!AZ570-Cálculos!AZ569)</f>
        <v>3.8087099007455549E-3</v>
      </c>
      <c r="BF569" s="145"/>
    </row>
    <row r="570" spans="25:58">
      <c r="Y570" s="146"/>
      <c r="Z570" s="74">
        <f>(Cálculos!C571-0.44)/(MAX(Cálculos!C:C)+0.12)*100</f>
        <v>77.32427546156795</v>
      </c>
      <c r="AA570" s="147"/>
      <c r="AB570" s="169">
        <f>Cálculos!L205</f>
        <v>0.52682825011350309</v>
      </c>
      <c r="AC570" s="147"/>
      <c r="AD570" s="169">
        <f>Cálculos!AF583</f>
        <v>0.55933809173795224</v>
      </c>
      <c r="AE570" s="147"/>
      <c r="AF570" s="169">
        <f>Cálculos!AZ206</f>
        <v>0.56714165590332655</v>
      </c>
      <c r="AG570" s="147"/>
      <c r="AH570" s="169">
        <f>Cálculos!N553</f>
        <v>0</v>
      </c>
      <c r="AI570" s="147"/>
      <c r="AJ570" s="169">
        <f>Cálculos!AH568</f>
        <v>0</v>
      </c>
      <c r="AK570" s="147"/>
      <c r="AL570" s="169">
        <f>Cálculos!BB563</f>
        <v>0</v>
      </c>
      <c r="AM570" s="145"/>
      <c r="BA570" s="146"/>
      <c r="BB570" s="74">
        <v>565</v>
      </c>
      <c r="BC570" s="177">
        <f>ABS(Cálculos!L571-Cálculos!L570)</f>
        <v>4.7738788019702216E-3</v>
      </c>
      <c r="BD570" s="177">
        <f>ABS(Cálculos!AF571-Cálculos!AF570)</f>
        <v>4.3447659077270329E-3</v>
      </c>
      <c r="BE570" s="177">
        <f>ABS(Cálculos!AZ571-Cálculos!AZ570)</f>
        <v>4.7552668689372357E-3</v>
      </c>
      <c r="BF570" s="145"/>
    </row>
    <row r="571" spans="25:58">
      <c r="Y571" s="146"/>
      <c r="Z571" s="74">
        <f>(Cálculos!C572-0.44)/(MAX(Cálculos!C:C)+0.12)*100</f>
        <v>77.461239248342721</v>
      </c>
      <c r="AA571" s="147"/>
      <c r="AB571" s="169">
        <f>Cálculos!L583</f>
        <v>0.52482456853573245</v>
      </c>
      <c r="AC571" s="147"/>
      <c r="AD571" s="169">
        <f>Cálculos!AF589</f>
        <v>0.5571116045112533</v>
      </c>
      <c r="AE571" s="147"/>
      <c r="AF571" s="169">
        <f>Cálculos!AZ215</f>
        <v>0.56627015827096405</v>
      </c>
      <c r="AG571" s="147"/>
      <c r="AH571" s="169">
        <f>Cálculos!N554</f>
        <v>0</v>
      </c>
      <c r="AI571" s="147"/>
      <c r="AJ571" s="169">
        <f>Cálculos!AH569</f>
        <v>0</v>
      </c>
      <c r="AK571" s="147"/>
      <c r="AL571" s="169">
        <f>Cálculos!BB564</f>
        <v>0</v>
      </c>
      <c r="AM571" s="145"/>
      <c r="BA571" s="146"/>
      <c r="BB571" s="74">
        <v>566</v>
      </c>
      <c r="BC571" s="177">
        <f>ABS(Cálculos!L572-Cálculos!L571)</f>
        <v>5.5277795406732833E-2</v>
      </c>
      <c r="BD571" s="177">
        <f>ABS(Cálculos!AF572-Cálculos!AF571)</f>
        <v>5.2716382062283351E-2</v>
      </c>
      <c r="BE571" s="177">
        <f>ABS(Cálculos!AZ572-Cálculos!AZ571)</f>
        <v>5.311099347414705E-2</v>
      </c>
      <c r="BF571" s="145"/>
    </row>
    <row r="572" spans="25:58">
      <c r="Y572" s="146"/>
      <c r="Z572" s="74">
        <f>(Cálculos!C573-0.44)/(MAX(Cálculos!C:C)+0.12)*100</f>
        <v>77.598203035117507</v>
      </c>
      <c r="AA572" s="147"/>
      <c r="AB572" s="169">
        <f>Cálculos!L589</f>
        <v>0.52397374304358313</v>
      </c>
      <c r="AC572" s="147"/>
      <c r="AD572" s="169">
        <f>Cálculos!AF717</f>
        <v>0.55664345997421583</v>
      </c>
      <c r="AE572" s="147"/>
      <c r="AF572" s="169">
        <f>Cálculos!AZ589</f>
        <v>0.56543686187393816</v>
      </c>
      <c r="AG572" s="147"/>
      <c r="AH572" s="169">
        <f>Cálculos!N555</f>
        <v>0</v>
      </c>
      <c r="AI572" s="147"/>
      <c r="AJ572" s="169">
        <f>Cálculos!AH570</f>
        <v>0</v>
      </c>
      <c r="AK572" s="147"/>
      <c r="AL572" s="169">
        <f>Cálculos!BB565</f>
        <v>0</v>
      </c>
      <c r="AM572" s="145"/>
      <c r="BA572" s="146"/>
      <c r="BB572" s="74">
        <v>567</v>
      </c>
      <c r="BC572" s="177">
        <f>ABS(Cálculos!L573-Cálculos!L572)</f>
        <v>0.11615827317747607</v>
      </c>
      <c r="BD572" s="177">
        <f>ABS(Cálculos!AF573-Cálculos!AF572)</f>
        <v>7.4294879137982828E-2</v>
      </c>
      <c r="BE572" s="177">
        <f>ABS(Cálculos!AZ573-Cálculos!AZ572)</f>
        <v>7.4672529496476736E-2</v>
      </c>
      <c r="BF572" s="145"/>
    </row>
    <row r="573" spans="25:58">
      <c r="Y573" s="146"/>
      <c r="Z573" s="74">
        <f>(Cálculos!C574-0.44)/(MAX(Cálculos!C:C)+0.12)*100</f>
        <v>77.735166821892292</v>
      </c>
      <c r="AA573" s="147"/>
      <c r="AB573" s="169">
        <f>Cálculos!L719</f>
        <v>0.52329418543222983</v>
      </c>
      <c r="AC573" s="147"/>
      <c r="AD573" s="169">
        <f>Cálculos!AF215</f>
        <v>0.55638309233333949</v>
      </c>
      <c r="AE573" s="147"/>
      <c r="AF573" s="169">
        <f>Cálculos!AZ204</f>
        <v>0.5653913629925712</v>
      </c>
      <c r="AG573" s="147"/>
      <c r="AH573" s="169">
        <f>Cálculos!N556</f>
        <v>0</v>
      </c>
      <c r="AI573" s="147"/>
      <c r="AJ573" s="169">
        <f>Cálculos!AH571</f>
        <v>0</v>
      </c>
      <c r="AK573" s="147"/>
      <c r="AL573" s="169">
        <f>Cálculos!BB566</f>
        <v>0</v>
      </c>
      <c r="AM573" s="145"/>
      <c r="BA573" s="146"/>
      <c r="BB573" s="74">
        <v>568</v>
      </c>
      <c r="BC573" s="177">
        <f>ABS(Cálculos!L574-Cálculos!L573)</f>
        <v>6.3703313559168695E-2</v>
      </c>
      <c r="BD573" s="177">
        <f>ABS(Cálculos!AF574-Cálculos!AF573)</f>
        <v>1.990551958802389E-2</v>
      </c>
      <c r="BE573" s="177">
        <f>ABS(Cálculos!AZ574-Cálculos!AZ573)</f>
        <v>1.9502970402192288E-2</v>
      </c>
      <c r="BF573" s="145"/>
    </row>
    <row r="574" spans="25:58">
      <c r="Y574" s="146"/>
      <c r="Z574" s="74">
        <f>(Cálculos!C575-0.44)/(MAX(Cálculos!C:C)+0.12)*100</f>
        <v>77.87213060866705</v>
      </c>
      <c r="AA574" s="147"/>
      <c r="AB574" s="169">
        <f>Cálculos!L584</f>
        <v>0.51981957441444193</v>
      </c>
      <c r="AC574" s="147"/>
      <c r="AD574" s="169">
        <f>Cálculos!AF205</f>
        <v>0.55619354067697679</v>
      </c>
      <c r="AE574" s="147"/>
      <c r="AF574" s="169">
        <f>Cálculos!AZ354</f>
        <v>0.5645582336118683</v>
      </c>
      <c r="AG574" s="147"/>
      <c r="AH574" s="169">
        <f>Cálculos!N557</f>
        <v>0</v>
      </c>
      <c r="AI574" s="147"/>
      <c r="AJ574" s="169">
        <f>Cálculos!AH572</f>
        <v>0</v>
      </c>
      <c r="AK574" s="147"/>
      <c r="AL574" s="169">
        <f>Cálculos!BB567</f>
        <v>0</v>
      </c>
      <c r="AM574" s="145"/>
      <c r="BA574" s="146"/>
      <c r="BB574" s="74">
        <v>569</v>
      </c>
      <c r="BC574" s="177">
        <f>ABS(Cálculos!L575-Cálculos!L574)</f>
        <v>1.9106223658758359E-2</v>
      </c>
      <c r="BD574" s="177">
        <f>ABS(Cálculos!AF575-Cálculos!AF574)</f>
        <v>1.9530449523448179E-2</v>
      </c>
      <c r="BE574" s="177">
        <f>ABS(Cálculos!AZ575-Cálculos!AZ574)</f>
        <v>1.9138664552740603E-2</v>
      </c>
      <c r="BF574" s="145"/>
    </row>
    <row r="575" spans="25:58">
      <c r="Y575" s="146"/>
      <c r="Z575" s="74">
        <f>(Cálculos!C576-0.44)/(MAX(Cálculos!C:C)+0.12)*100</f>
        <v>78.009094395441835</v>
      </c>
      <c r="AA575" s="147"/>
      <c r="AB575" s="169">
        <f>Cálculos!L321</f>
        <v>0.51856446254581534</v>
      </c>
      <c r="AC575" s="147"/>
      <c r="AD575" s="169">
        <f>Cálculos!AF584</f>
        <v>0.55428017792421758</v>
      </c>
      <c r="AE575" s="147"/>
      <c r="AF575" s="169">
        <f>Cálculos!AZ584</f>
        <v>0.5625760946360544</v>
      </c>
      <c r="AG575" s="147"/>
      <c r="AH575" s="169">
        <f>Cálculos!N558</f>
        <v>0</v>
      </c>
      <c r="AI575" s="147"/>
      <c r="AJ575" s="169">
        <f>Cálculos!AH573</f>
        <v>0</v>
      </c>
      <c r="AK575" s="147"/>
      <c r="AL575" s="169">
        <f>Cálculos!BB568</f>
        <v>0</v>
      </c>
      <c r="AM575" s="145"/>
      <c r="BA575" s="146"/>
      <c r="BB575" s="74">
        <v>570</v>
      </c>
      <c r="BC575" s="177">
        <f>ABS(Cálculos!L576-Cálculos!L575)</f>
        <v>1.9207757539402515E-2</v>
      </c>
      <c r="BD575" s="177">
        <f>ABS(Cálculos!AF576-Cálculos!AF575)</f>
        <v>1.9632170763761003E-2</v>
      </c>
      <c r="BE575" s="177">
        <f>ABS(Cálculos!AZ576-Cálculos!AZ575)</f>
        <v>1.9235273231194783E-2</v>
      </c>
      <c r="BF575" s="145"/>
    </row>
    <row r="576" spans="25:58">
      <c r="Y576" s="146"/>
      <c r="Z576" s="74">
        <f>(Cálculos!C577-0.44)/(MAX(Cálculos!C:C)+0.12)*100</f>
        <v>78.14605818221662</v>
      </c>
      <c r="AA576" s="147"/>
      <c r="AB576" s="169">
        <f>Cálculos!L717</f>
        <v>0.51804755912951195</v>
      </c>
      <c r="AC576" s="147"/>
      <c r="AD576" s="169">
        <f>Cálculos!AF585</f>
        <v>0.55133047009696889</v>
      </c>
      <c r="AE576" s="147"/>
      <c r="AF576" s="169">
        <f>Cálculos!AZ205</f>
        <v>0.56198591382578733</v>
      </c>
      <c r="AG576" s="147"/>
      <c r="AH576" s="169">
        <f>Cálculos!N559</f>
        <v>0</v>
      </c>
      <c r="AI576" s="147"/>
      <c r="AJ576" s="169">
        <f>Cálculos!AH574</f>
        <v>0</v>
      </c>
      <c r="AK576" s="147"/>
      <c r="AL576" s="169">
        <f>Cálculos!BB569</f>
        <v>0</v>
      </c>
      <c r="AM576" s="145"/>
      <c r="BA576" s="146"/>
      <c r="BB576" s="74">
        <v>571</v>
      </c>
      <c r="BC576" s="177">
        <f>ABS(Cálculos!L577-Cálculos!L576)</f>
        <v>1.9037181984124074E-2</v>
      </c>
      <c r="BD576" s="177">
        <f>ABS(Cálculos!AF577-Cálculos!AF576)</f>
        <v>1.9458357200166643E-2</v>
      </c>
      <c r="BE576" s="177">
        <f>ABS(Cálculos!AZ577-Cálculos!AZ576)</f>
        <v>1.9065555725413463E-2</v>
      </c>
      <c r="BF576" s="145"/>
    </row>
    <row r="577" spans="25:58">
      <c r="Y577" s="146"/>
      <c r="Z577" s="74">
        <f>(Cálculos!C578-0.44)/(MAX(Cálculos!C:C)+0.12)*100</f>
        <v>78.283021968991392</v>
      </c>
      <c r="AA577" s="147"/>
      <c r="AB577" s="169">
        <f>Cálculos!L585</f>
        <v>0.51707334441543118</v>
      </c>
      <c r="AC577" s="147"/>
      <c r="AD577" s="169">
        <f>Cálculos!AF586</f>
        <v>0.54660870677253059</v>
      </c>
      <c r="AE577" s="147"/>
      <c r="AF577" s="169">
        <f>Cálculos!AZ688</f>
        <v>0.56057741524424975</v>
      </c>
      <c r="AG577" s="147"/>
      <c r="AH577" s="169">
        <f>Cálculos!N560</f>
        <v>0</v>
      </c>
      <c r="AI577" s="147"/>
      <c r="AJ577" s="169">
        <f>Cálculos!AH575</f>
        <v>0</v>
      </c>
      <c r="AK577" s="147"/>
      <c r="AL577" s="169">
        <f>Cálculos!BB570</f>
        <v>0</v>
      </c>
      <c r="AM577" s="145"/>
      <c r="BA577" s="146"/>
      <c r="BB577" s="74">
        <v>572</v>
      </c>
      <c r="BC577" s="177">
        <f>ABS(Cálculos!L578-Cálculos!L577)</f>
        <v>1.8481301566417918E-2</v>
      </c>
      <c r="BD577" s="177">
        <f>ABS(Cálculos!AF578-Cálculos!AF577)</f>
        <v>1.8894386332410917E-2</v>
      </c>
      <c r="BE577" s="177">
        <f>ABS(Cálculos!AZ578-Cálculos!AZ577)</f>
        <v>1.8518715194353663E-2</v>
      </c>
      <c r="BF577" s="145"/>
    </row>
    <row r="578" spans="25:58">
      <c r="Y578" s="146"/>
      <c r="Z578" s="74">
        <f>(Cálculos!C579-0.44)/(MAX(Cálculos!C:C)+0.12)*100</f>
        <v>78.419985755766163</v>
      </c>
      <c r="AA578" s="147"/>
      <c r="AB578" s="169">
        <f>Cálculos!L688</f>
        <v>0.51525580151628336</v>
      </c>
      <c r="AC578" s="147"/>
      <c r="AD578" s="169">
        <f>Cálculos!AF587</f>
        <v>0.54283300463634343</v>
      </c>
      <c r="AE578" s="147"/>
      <c r="AF578" s="169">
        <f>Cálculos!AZ352</f>
        <v>0.55963275641556609</v>
      </c>
      <c r="AG578" s="147"/>
      <c r="AH578" s="169">
        <f>Cálculos!N561</f>
        <v>0</v>
      </c>
      <c r="AI578" s="147"/>
      <c r="AJ578" s="169">
        <f>Cálculos!AH576</f>
        <v>0</v>
      </c>
      <c r="AK578" s="147"/>
      <c r="AL578" s="169">
        <f>Cálculos!BB571</f>
        <v>0</v>
      </c>
      <c r="AM578" s="145"/>
      <c r="BA578" s="146"/>
      <c r="BB578" s="74">
        <v>573</v>
      </c>
      <c r="BC578" s="177">
        <f>ABS(Cálculos!L579-Cálculos!L578)</f>
        <v>1.8289062652151578E-2</v>
      </c>
      <c r="BD578" s="177">
        <f>ABS(Cálculos!AF579-Cálculos!AF578)</f>
        <v>1.8698646598216517E-2</v>
      </c>
      <c r="BE578" s="177">
        <f>ABS(Cálculos!AZ579-Cálculos!AZ578)</f>
        <v>1.8327852491715979E-2</v>
      </c>
      <c r="BF578" s="145"/>
    </row>
    <row r="579" spans="25:58">
      <c r="Y579" s="146"/>
      <c r="Z579" s="74">
        <f>(Cálculos!C580-0.44)/(MAX(Cálculos!C:C)+0.12)*100</f>
        <v>78.556949542540949</v>
      </c>
      <c r="AA579" s="147"/>
      <c r="AB579" s="169">
        <f>Cálculos!L586</f>
        <v>0.51256514185470037</v>
      </c>
      <c r="AC579" s="147"/>
      <c r="AD579" s="169">
        <f>Cálculos!AF354</f>
        <v>0.54092679382823428</v>
      </c>
      <c r="AE579" s="147"/>
      <c r="AF579" s="169">
        <f>Cálculos!AZ585</f>
        <v>0.55942118534129182</v>
      </c>
      <c r="AG579" s="147"/>
      <c r="AH579" s="169">
        <f>Cálculos!N562</f>
        <v>0</v>
      </c>
      <c r="AI579" s="147"/>
      <c r="AJ579" s="169">
        <f>Cálculos!AH577</f>
        <v>0</v>
      </c>
      <c r="AK579" s="147"/>
      <c r="AL579" s="169">
        <f>Cálculos!BB572</f>
        <v>0</v>
      </c>
      <c r="AM579" s="145"/>
      <c r="BA579" s="146"/>
      <c r="BB579" s="74">
        <v>574</v>
      </c>
      <c r="BC579" s="177">
        <f>ABS(Cálculos!L580-Cálculos!L579)</f>
        <v>1.8312468675333649E-2</v>
      </c>
      <c r="BD579" s="177">
        <f>ABS(Cálculos!AF580-Cálculos!AF579)</f>
        <v>1.8721275613992394E-2</v>
      </c>
      <c r="BE579" s="177">
        <f>ABS(Cálculos!AZ580-Cálculos!AZ579)</f>
        <v>1.8348048573158193E-2</v>
      </c>
      <c r="BF579" s="145"/>
    </row>
    <row r="580" spans="25:58">
      <c r="Y580" s="146"/>
      <c r="Z580" s="74">
        <f>(Cálculos!C581-0.44)/(MAX(Cálculos!C:C)+0.12)*100</f>
        <v>78.69391332931572</v>
      </c>
      <c r="AA580" s="147"/>
      <c r="AB580" s="169">
        <f>Cálculos!L216</f>
        <v>0.51204955001019536</v>
      </c>
      <c r="AC580" s="147"/>
      <c r="AD580" s="169">
        <f>Cálculos!AF321</f>
        <v>0.54060404188260069</v>
      </c>
      <c r="AE580" s="147"/>
      <c r="AF580" s="169">
        <f>Cálculos!AZ321</f>
        <v>0.55866503373710075</v>
      </c>
      <c r="AG580" s="147"/>
      <c r="AH580" s="169">
        <f>Cálculos!N563</f>
        <v>0</v>
      </c>
      <c r="AI580" s="147"/>
      <c r="AJ580" s="169">
        <f>Cálculos!AH578</f>
        <v>0</v>
      </c>
      <c r="AK580" s="147"/>
      <c r="AL580" s="169">
        <f>Cálculos!BB573</f>
        <v>0</v>
      </c>
      <c r="AM580" s="145"/>
      <c r="BA580" s="146"/>
      <c r="BB580" s="74">
        <v>575</v>
      </c>
      <c r="BC580" s="177">
        <f>ABS(Cálculos!L581-Cálculos!L580)</f>
        <v>1.8240280871959391E-2</v>
      </c>
      <c r="BD580" s="177">
        <f>ABS(Cálculos!AF581-Cálculos!AF580)</f>
        <v>1.8647110779761999E-2</v>
      </c>
      <c r="BE580" s="177">
        <f>ABS(Cálculos!AZ581-Cálculos!AZ580)</f>
        <v>1.8274755474550042E-2</v>
      </c>
      <c r="BF580" s="145"/>
    </row>
    <row r="581" spans="25:58">
      <c r="Y581" s="146"/>
      <c r="Z581" s="74">
        <f>(Cálculos!C582-0.44)/(MAX(Cálculos!C:C)+0.12)*100</f>
        <v>78.830877116090505</v>
      </c>
      <c r="AA581" s="147"/>
      <c r="AB581" s="169">
        <f>Cálculos!L687</f>
        <v>0.51087271786295152</v>
      </c>
      <c r="AC581" s="147"/>
      <c r="AD581" s="169">
        <f>Cálculos!AF688</f>
        <v>0.54013742111398422</v>
      </c>
      <c r="AE581" s="147"/>
      <c r="AF581" s="169">
        <f>Cálculos!AZ720</f>
        <v>0.55637192544628067</v>
      </c>
      <c r="AG581" s="147"/>
      <c r="AH581" s="169">
        <f>Cálculos!N564</f>
        <v>0</v>
      </c>
      <c r="AI581" s="147"/>
      <c r="AJ581" s="169">
        <f>Cálculos!AH579</f>
        <v>0</v>
      </c>
      <c r="AK581" s="147"/>
      <c r="AL581" s="169">
        <f>Cálculos!BB574</f>
        <v>0</v>
      </c>
      <c r="AM581" s="145"/>
      <c r="BA581" s="146"/>
      <c r="BB581" s="74">
        <v>576</v>
      </c>
      <c r="BC581" s="177">
        <f>ABS(Cálculos!L582-Cálculos!L581)</f>
        <v>1.8888612308929909E-2</v>
      </c>
      <c r="BD581" s="177">
        <f>ABS(Cálculos!AF582-Cálculos!AF581)</f>
        <v>1.93025540133267E-2</v>
      </c>
      <c r="BE581" s="177">
        <f>ABS(Cálculos!AZ582-Cálculos!AZ581)</f>
        <v>1.8907605691118712E-2</v>
      </c>
      <c r="BF581" s="145"/>
    </row>
    <row r="582" spans="25:58">
      <c r="Y582" s="146"/>
      <c r="Z582" s="74">
        <f>(Cálculos!C583-0.44)/(MAX(Cálculos!C:C)+0.12)*100</f>
        <v>78.967840902865277</v>
      </c>
      <c r="AA582" s="147"/>
      <c r="AB582" s="169">
        <f>Cálculos!L587</f>
        <v>0.50885018587711228</v>
      </c>
      <c r="AC582" s="147"/>
      <c r="AD582" s="169">
        <f>Cálculos!AF588</f>
        <v>0.53908338317989035</v>
      </c>
      <c r="AE582" s="147"/>
      <c r="AF582" s="169">
        <f>Cálculos!AZ687</f>
        <v>0.5562219370162691</v>
      </c>
      <c r="AG582" s="147"/>
      <c r="AH582" s="169">
        <f>Cálculos!N565</f>
        <v>0</v>
      </c>
      <c r="AI582" s="147"/>
      <c r="AJ582" s="169">
        <f>Cálculos!AH580</f>
        <v>0</v>
      </c>
      <c r="AK582" s="147"/>
      <c r="AL582" s="169">
        <f>Cálculos!BB575</f>
        <v>0</v>
      </c>
      <c r="AM582" s="145"/>
      <c r="BA582" s="146"/>
      <c r="BB582" s="74">
        <v>577</v>
      </c>
      <c r="BC582" s="177">
        <f>ABS(Cálculos!L583-Cálculos!L582)</f>
        <v>1.1110803727633178E-2</v>
      </c>
      <c r="BD582" s="177">
        <f>ABS(Cálculos!AF583-Cálculos!AF582)</f>
        <v>1.0288771907334016E-2</v>
      </c>
      <c r="BE582" s="177">
        <f>ABS(Cálculos!AZ583-Cálculos!AZ582)</f>
        <v>1.4690770410076381E-2</v>
      </c>
      <c r="BF582" s="145"/>
    </row>
    <row r="583" spans="25:58">
      <c r="Y583" s="146"/>
      <c r="Z583" s="74">
        <f>(Cálculos!C584-0.44)/(MAX(Cálculos!C:C)+0.12)*100</f>
        <v>79.104804689640048</v>
      </c>
      <c r="AA583" s="147"/>
      <c r="AB583" s="169">
        <f>Cálculos!L354</f>
        <v>0.50685944371419922</v>
      </c>
      <c r="AC583" s="147"/>
      <c r="AD583" s="169">
        <f>Cálculos!AF216</f>
        <v>0.53808960044706677</v>
      </c>
      <c r="AE583" s="147"/>
      <c r="AF583" s="169">
        <f>Cálculos!AZ586</f>
        <v>0.55459878456801548</v>
      </c>
      <c r="AG583" s="147"/>
      <c r="AH583" s="169">
        <f>Cálculos!N566</f>
        <v>0</v>
      </c>
      <c r="AI583" s="147"/>
      <c r="AJ583" s="169">
        <f>Cálculos!AH581</f>
        <v>0</v>
      </c>
      <c r="AK583" s="147"/>
      <c r="AL583" s="169">
        <f>Cálculos!BB576</f>
        <v>0</v>
      </c>
      <c r="AM583" s="145"/>
      <c r="BA583" s="146"/>
      <c r="BB583" s="74">
        <v>578</v>
      </c>
      <c r="BC583" s="177">
        <f>ABS(Cálculos!L584-Cálculos!L583)</f>
        <v>5.004994121290518E-3</v>
      </c>
      <c r="BD583" s="177">
        <f>ABS(Cálculos!AF584-Cálculos!AF583)</f>
        <v>5.0579138137346602E-3</v>
      </c>
      <c r="BE583" s="177">
        <f>ABS(Cálculos!AZ584-Cálculos!AZ583)</f>
        <v>5.915225955351322E-3</v>
      </c>
      <c r="BF583" s="145"/>
    </row>
    <row r="584" spans="25:58">
      <c r="Y584" s="146"/>
      <c r="Z584" s="74">
        <f>(Cálculos!C585-0.44)/(MAX(Cálculos!C:C)+0.12)*100</f>
        <v>79.241768476414833</v>
      </c>
      <c r="AA584" s="147"/>
      <c r="AB584" s="169">
        <f>Cálculos!L588</f>
        <v>0.50530282006494642</v>
      </c>
      <c r="AC584" s="147"/>
      <c r="AD584" s="169">
        <f>Cálculos!AF590</f>
        <v>0.53750606621836139</v>
      </c>
      <c r="AE584" s="147"/>
      <c r="AF584" s="169">
        <f>Cálculos!AZ587</f>
        <v>0.55060493003326338</v>
      </c>
      <c r="AG584" s="147"/>
      <c r="AH584" s="169">
        <f>Cálculos!N567</f>
        <v>0</v>
      </c>
      <c r="AI584" s="147"/>
      <c r="AJ584" s="169">
        <f>Cálculos!AH582</f>
        <v>0</v>
      </c>
      <c r="AK584" s="147"/>
      <c r="AL584" s="169">
        <f>Cálculos!BB577</f>
        <v>0</v>
      </c>
      <c r="AM584" s="145"/>
      <c r="BA584" s="146"/>
      <c r="BB584" s="74">
        <v>579</v>
      </c>
      <c r="BC584" s="177">
        <f>ABS(Cálculos!L585-Cálculos!L584)</f>
        <v>2.7462299990107519E-3</v>
      </c>
      <c r="BD584" s="177">
        <f>ABS(Cálculos!AF585-Cálculos!AF584)</f>
        <v>2.9497078272486821E-3</v>
      </c>
      <c r="BE584" s="177">
        <f>ABS(Cálculos!AZ585-Cálculos!AZ584)</f>
        <v>3.1549092947625867E-3</v>
      </c>
      <c r="BF584" s="145"/>
    </row>
    <row r="585" spans="25:58">
      <c r="Y585" s="146"/>
      <c r="Z585" s="74">
        <f>(Cálculos!C586-0.44)/(MAX(Cálculos!C:C)+0.12)*100</f>
        <v>79.378732263189605</v>
      </c>
      <c r="AA585" s="147"/>
      <c r="AB585" s="169">
        <f>Cálculos!L590</f>
        <v>0.50478856884203116</v>
      </c>
      <c r="AC585" s="147"/>
      <c r="AD585" s="169">
        <f>Cálculos!AF352</f>
        <v>0.53683716757039002</v>
      </c>
      <c r="AE585" s="147"/>
      <c r="AF585" s="169">
        <f>Cálculos!AZ216</f>
        <v>0.54836905937833225</v>
      </c>
      <c r="AG585" s="147"/>
      <c r="AH585" s="169">
        <f>Cálculos!N568</f>
        <v>0</v>
      </c>
      <c r="AI585" s="147"/>
      <c r="AJ585" s="169">
        <f>Cálculos!AH583</f>
        <v>0</v>
      </c>
      <c r="AK585" s="147"/>
      <c r="AL585" s="169">
        <f>Cálculos!BB578</f>
        <v>0</v>
      </c>
      <c r="AM585" s="145"/>
      <c r="BA585" s="146"/>
      <c r="BB585" s="74">
        <v>580</v>
      </c>
      <c r="BC585" s="177">
        <f>ABS(Cálculos!L586-Cálculos!L585)</f>
        <v>4.5082025607308118E-3</v>
      </c>
      <c r="BD585" s="177">
        <f>ABS(Cálculos!AF586-Cálculos!AF585)</f>
        <v>4.7217633244382995E-3</v>
      </c>
      <c r="BE585" s="177">
        <f>ABS(Cálculos!AZ586-Cálculos!AZ585)</f>
        <v>4.8224007732763363E-3</v>
      </c>
      <c r="BF585" s="145"/>
    </row>
    <row r="586" spans="25:58">
      <c r="Y586" s="146"/>
      <c r="Z586" s="74">
        <f>(Cálculos!C587-0.44)/(MAX(Cálculos!C:C)+0.12)*100</f>
        <v>79.515696049964376</v>
      </c>
      <c r="AA586" s="147"/>
      <c r="AB586" s="169">
        <f>Cálculos!L352</f>
        <v>0.50138339696661416</v>
      </c>
      <c r="AC586" s="147"/>
      <c r="AD586" s="169">
        <f>Cálculos!AF687</f>
        <v>0.53628209241479585</v>
      </c>
      <c r="AE586" s="147"/>
      <c r="AF586" s="169">
        <f>Cálculos!AZ588</f>
        <v>0.54680162396666809</v>
      </c>
      <c r="AG586" s="147"/>
      <c r="AH586" s="169">
        <f>Cálculos!N569</f>
        <v>0</v>
      </c>
      <c r="AI586" s="147"/>
      <c r="AJ586" s="169">
        <f>Cálculos!AH584</f>
        <v>0</v>
      </c>
      <c r="AK586" s="147"/>
      <c r="AL586" s="169">
        <f>Cálculos!BB579</f>
        <v>0</v>
      </c>
      <c r="AM586" s="145"/>
      <c r="BA586" s="146"/>
      <c r="BB586" s="74">
        <v>581</v>
      </c>
      <c r="BC586" s="177">
        <f>ABS(Cálculos!L587-Cálculos!L586)</f>
        <v>3.7149559775880858E-3</v>
      </c>
      <c r="BD586" s="177">
        <f>ABS(Cálculos!AF587-Cálculos!AF586)</f>
        <v>3.7757021361871645E-3</v>
      </c>
      <c r="BE586" s="177">
        <f>ABS(Cálculos!AZ587-Cálculos!AZ586)</f>
        <v>3.9938545347520948E-3</v>
      </c>
      <c r="BF586" s="145"/>
    </row>
    <row r="587" spans="25:58">
      <c r="Y587" s="146"/>
      <c r="Z587" s="74">
        <f>(Cálculos!C588-0.44)/(MAX(Cálculos!C:C)+0.12)*100</f>
        <v>79.652659836739161</v>
      </c>
      <c r="AA587" s="147"/>
      <c r="AB587" s="169">
        <f>Cálculos!L591</f>
        <v>0.49774973409738005</v>
      </c>
      <c r="AC587" s="147"/>
      <c r="AD587" s="169">
        <f>Cálculos!AF720</f>
        <v>0.53122341057703348</v>
      </c>
      <c r="AE587" s="147"/>
      <c r="AF587" s="169">
        <f>Cálculos!AZ590</f>
        <v>0.5463027729121146</v>
      </c>
      <c r="AG587" s="147"/>
      <c r="AH587" s="169">
        <f>Cálculos!N570</f>
        <v>0</v>
      </c>
      <c r="AI587" s="147"/>
      <c r="AJ587" s="169">
        <f>Cálculos!AH585</f>
        <v>0</v>
      </c>
      <c r="AK587" s="147"/>
      <c r="AL587" s="169">
        <f>Cálculos!BB580</f>
        <v>0</v>
      </c>
      <c r="AM587" s="145"/>
      <c r="BA587" s="146"/>
      <c r="BB587" s="74">
        <v>582</v>
      </c>
      <c r="BC587" s="177">
        <f>ABS(Cálculos!L588-Cálculos!L587)</f>
        <v>3.5473658121658591E-3</v>
      </c>
      <c r="BD587" s="177">
        <f>ABS(Cálculos!AF588-Cálculos!AF587)</f>
        <v>3.7496214564530783E-3</v>
      </c>
      <c r="BE587" s="177">
        <f>ABS(Cálculos!AZ588-Cálculos!AZ587)</f>
        <v>3.8033060665952911E-3</v>
      </c>
      <c r="BF587" s="145"/>
    </row>
    <row r="588" spans="25:58">
      <c r="Y588" s="146"/>
      <c r="Z588" s="74">
        <f>(Cálculos!C589-0.44)/(MAX(Cálculos!C:C)+0.12)*100</f>
        <v>79.789623623513933</v>
      </c>
      <c r="AA588" s="147"/>
      <c r="AB588" s="169">
        <f>Cálculos!L323</f>
        <v>0.49488152566193278</v>
      </c>
      <c r="AC588" s="147"/>
      <c r="AD588" s="169">
        <f>Cálculos!AF591</f>
        <v>0.53053956546621317</v>
      </c>
      <c r="AE588" s="147"/>
      <c r="AF588" s="169">
        <f>Cálculos!AZ689</f>
        <v>0.540138989978447</v>
      </c>
      <c r="AG588" s="147"/>
      <c r="AH588" s="169">
        <f>Cálculos!N571</f>
        <v>0</v>
      </c>
      <c r="AI588" s="147"/>
      <c r="AJ588" s="169">
        <f>Cálculos!AH586</f>
        <v>0</v>
      </c>
      <c r="AK588" s="147"/>
      <c r="AL588" s="169">
        <f>Cálculos!BB581</f>
        <v>0</v>
      </c>
      <c r="AM588" s="145"/>
      <c r="BA588" s="146"/>
      <c r="BB588" s="74">
        <v>583</v>
      </c>
      <c r="BC588" s="177">
        <f>ABS(Cálculos!L589-Cálculos!L588)</f>
        <v>1.8670922978636706E-2</v>
      </c>
      <c r="BD588" s="177">
        <f>ABS(Cálculos!AF589-Cálculos!AF588)</f>
        <v>1.8028221331362948E-2</v>
      </c>
      <c r="BE588" s="177">
        <f>ABS(Cálculos!AZ589-Cálculos!AZ588)</f>
        <v>1.8635237907270064E-2</v>
      </c>
      <c r="BF588" s="145"/>
    </row>
    <row r="589" spans="25:58">
      <c r="Y589" s="146"/>
      <c r="Z589" s="74">
        <f>(Cálculos!C590-0.44)/(MAX(Cálculos!C:C)+0.12)*100</f>
        <v>79.926587410288704</v>
      </c>
      <c r="AA589" s="147"/>
      <c r="AB589" s="169">
        <f>Cálculos!L689</f>
        <v>0.49484656078133893</v>
      </c>
      <c r="AC589" s="147"/>
      <c r="AD589" s="169">
        <f>Cálculos!AF600</f>
        <v>0.52476473945655799</v>
      </c>
      <c r="AE589" s="147"/>
      <c r="AF589" s="169">
        <f>Cálculos!AZ591</f>
        <v>0.53846339692307343</v>
      </c>
      <c r="AG589" s="147"/>
      <c r="AH589" s="169">
        <f>Cálculos!N574</f>
        <v>0</v>
      </c>
      <c r="AI589" s="147"/>
      <c r="AJ589" s="169">
        <f>Cálculos!AH587</f>
        <v>0</v>
      </c>
      <c r="AK589" s="147"/>
      <c r="AL589" s="169">
        <f>Cálculos!BB582</f>
        <v>0</v>
      </c>
      <c r="AM589" s="145"/>
      <c r="BA589" s="146"/>
      <c r="BB589" s="74">
        <v>584</v>
      </c>
      <c r="BC589" s="177">
        <f>ABS(Cálculos!L590-Cálculos!L589)</f>
        <v>1.9185174201551969E-2</v>
      </c>
      <c r="BD589" s="177">
        <f>ABS(Cálculos!AF590-Cálculos!AF589)</f>
        <v>1.9605538292891911E-2</v>
      </c>
      <c r="BE589" s="177">
        <f>ABS(Cálculos!AZ590-Cálculos!AZ589)</f>
        <v>1.9134088961823559E-2</v>
      </c>
      <c r="BF589" s="145"/>
    </row>
    <row r="590" spans="25:58">
      <c r="Y590" s="146"/>
      <c r="Z590" s="74">
        <f>(Cálculos!C591-0.44)/(MAX(Cálculos!C:C)+0.12)*100</f>
        <v>80.063551197063489</v>
      </c>
      <c r="AA590" s="147"/>
      <c r="AB590" s="169">
        <f>Cálculos!L720</f>
        <v>0.49476189514514668</v>
      </c>
      <c r="AC590" s="147"/>
      <c r="AD590" s="169">
        <f>Cálculos!AF592</f>
        <v>0.52461677200632617</v>
      </c>
      <c r="AE590" s="147"/>
      <c r="AF590" s="169">
        <f>Cálculos!AZ355</f>
        <v>0.53587402109324744</v>
      </c>
      <c r="AG590" s="147"/>
      <c r="AH590" s="169">
        <f>Cálculos!N575</f>
        <v>0</v>
      </c>
      <c r="AI590" s="147"/>
      <c r="AJ590" s="169">
        <f>Cálculos!AH588</f>
        <v>0</v>
      </c>
      <c r="AK590" s="147"/>
      <c r="AL590" s="169">
        <f>Cálculos!BB583</f>
        <v>0</v>
      </c>
      <c r="AM590" s="145"/>
      <c r="BA590" s="146"/>
      <c r="BB590" s="74">
        <v>585</v>
      </c>
      <c r="BC590" s="177">
        <f>ABS(Cálculos!L591-Cálculos!L590)</f>
        <v>7.0388347446511124E-3</v>
      </c>
      <c r="BD590" s="177">
        <f>ABS(Cálculos!AF591-Cálculos!AF590)</f>
        <v>6.9665007521482192E-3</v>
      </c>
      <c r="BE590" s="177">
        <f>ABS(Cálculos!AZ591-Cálculos!AZ590)</f>
        <v>7.8393759890411641E-3</v>
      </c>
      <c r="BF590" s="145"/>
    </row>
    <row r="591" spans="25:58">
      <c r="Y591" s="146"/>
      <c r="Z591" s="74">
        <f>(Cálculos!C592-0.44)/(MAX(Cálculos!C:C)+0.12)*100</f>
        <v>80.200514983838261</v>
      </c>
      <c r="AA591" s="147"/>
      <c r="AB591" s="169">
        <f>Cálculos!L600</f>
        <v>0.49412754370344647</v>
      </c>
      <c r="AC591" s="147"/>
      <c r="AD591" s="169">
        <f>Cálculos!AF593</f>
        <v>0.52072022413316921</v>
      </c>
      <c r="AE591" s="147"/>
      <c r="AF591" s="169">
        <f>Cálculos!AZ323</f>
        <v>0.53498925505189532</v>
      </c>
      <c r="AG591" s="147"/>
      <c r="AH591" s="169">
        <f>Cálculos!N576</f>
        <v>0</v>
      </c>
      <c r="AI591" s="147"/>
      <c r="AJ591" s="169">
        <f>Cálculos!AH589</f>
        <v>0</v>
      </c>
      <c r="AK591" s="147"/>
      <c r="AL591" s="169">
        <f>Cálculos!BB584</f>
        <v>0</v>
      </c>
      <c r="AM591" s="145"/>
      <c r="BA591" s="146"/>
      <c r="BB591" s="74">
        <v>586</v>
      </c>
      <c r="BC591" s="177">
        <f>ABS(Cálculos!L592-Cálculos!L591)</f>
        <v>5.7403718739023057E-3</v>
      </c>
      <c r="BD591" s="177">
        <f>ABS(Cálculos!AF592-Cálculos!AF591)</f>
        <v>5.9227934598869991E-3</v>
      </c>
      <c r="BE591" s="177">
        <f>ABS(Cálculos!AZ592-Cálculos!AZ591)</f>
        <v>6.1200920329693709E-3</v>
      </c>
      <c r="BF591" s="145"/>
    </row>
    <row r="592" spans="25:58">
      <c r="Y592" s="146"/>
      <c r="Z592" s="74">
        <f>(Cálculos!C593-0.44)/(MAX(Cálculos!C:C)+0.12)*100</f>
        <v>80.337478770613046</v>
      </c>
      <c r="AA592" s="147"/>
      <c r="AB592" s="169">
        <f>Cálculos!L217</f>
        <v>0.49345640230318133</v>
      </c>
      <c r="AC592" s="147"/>
      <c r="AD592" s="169">
        <f>Cálculos!AF689</f>
        <v>0.51920765673413216</v>
      </c>
      <c r="AE592" s="147"/>
      <c r="AF592" s="169">
        <f>Cálculos!AZ600</f>
        <v>0.53261135661043058</v>
      </c>
      <c r="AG592" s="147"/>
      <c r="AH592" s="169">
        <f>Cálculos!N577</f>
        <v>0</v>
      </c>
      <c r="AI592" s="147"/>
      <c r="AJ592" s="169">
        <f>Cálculos!AH590</f>
        <v>0</v>
      </c>
      <c r="AK592" s="147"/>
      <c r="AL592" s="169">
        <f>Cálculos!BB585</f>
        <v>0</v>
      </c>
      <c r="AM592" s="145"/>
      <c r="BA592" s="146"/>
      <c r="BB592" s="74">
        <v>587</v>
      </c>
      <c r="BC592" s="177">
        <f>ABS(Cálculos!L593-Cálculos!L592)</f>
        <v>3.82729501480783E-3</v>
      </c>
      <c r="BD592" s="177">
        <f>ABS(Cálculos!AF593-Cálculos!AF592)</f>
        <v>3.8965478731569636E-3</v>
      </c>
      <c r="BE592" s="177">
        <f>ABS(Cálculos!AZ593-Cálculos!AZ592)</f>
        <v>4.1251894947825773E-3</v>
      </c>
      <c r="BF592" s="145"/>
    </row>
    <row r="593" spans="25:58">
      <c r="Y593" s="146"/>
      <c r="Z593" s="74">
        <f>(Cálculos!C594-0.44)/(MAX(Cálculos!C:C)+0.12)*100</f>
        <v>80.474442557387817</v>
      </c>
      <c r="AA593" s="147"/>
      <c r="AB593" s="169">
        <f>Cálculos!L592</f>
        <v>0.49200936222347774</v>
      </c>
      <c r="AC593" s="147"/>
      <c r="AD593" s="169">
        <f>Cálculos!AF217</f>
        <v>0.51913822270310894</v>
      </c>
      <c r="AE593" s="147"/>
      <c r="AF593" s="169">
        <f>Cálculos!AZ592</f>
        <v>0.53234330489010406</v>
      </c>
      <c r="AG593" s="147"/>
      <c r="AH593" s="169">
        <f>Cálculos!N578</f>
        <v>0</v>
      </c>
      <c r="AI593" s="147"/>
      <c r="AJ593" s="169">
        <f>Cálculos!AH591</f>
        <v>0</v>
      </c>
      <c r="AK593" s="147"/>
      <c r="AL593" s="169">
        <f>Cálculos!BB586</f>
        <v>0</v>
      </c>
      <c r="AM593" s="145"/>
      <c r="BA593" s="146"/>
      <c r="BB593" s="74">
        <v>588</v>
      </c>
      <c r="BC593" s="177">
        <f>ABS(Cálculos!L594-Cálculos!L593)</f>
        <v>3.4519649127260355E-3</v>
      </c>
      <c r="BD593" s="177">
        <f>ABS(Cálculos!AF594-Cálculos!AF593)</f>
        <v>3.596877324227532E-3</v>
      </c>
      <c r="BE593" s="177">
        <f>ABS(Cálculos!AZ594-Cálculos!AZ593)</f>
        <v>3.6909371353112119E-3</v>
      </c>
      <c r="BF593" s="145"/>
    </row>
    <row r="594" spans="25:58">
      <c r="Y594" s="146"/>
      <c r="Z594" s="74">
        <f>(Cálculos!C595-0.44)/(MAX(Cálculos!C:C)+0.12)*100</f>
        <v>80.611406344162589</v>
      </c>
      <c r="AA594" s="147"/>
      <c r="AB594" s="169">
        <f>Cálculos!L322</f>
        <v>0.49035672771302674</v>
      </c>
      <c r="AC594" s="147"/>
      <c r="AD594" s="169">
        <f>Cálculos!AF594</f>
        <v>0.51712334680894168</v>
      </c>
      <c r="AE594" s="147"/>
      <c r="AF594" s="169">
        <f>Cálculos!AZ322</f>
        <v>0.53045579709483737</v>
      </c>
      <c r="AG594" s="147"/>
      <c r="AH594" s="169">
        <f>Cálculos!N579</f>
        <v>0</v>
      </c>
      <c r="AI594" s="147"/>
      <c r="AJ594" s="169">
        <f>Cálculos!AH592</f>
        <v>0</v>
      </c>
      <c r="AK594" s="147"/>
      <c r="AL594" s="169">
        <f>Cálculos!BB587</f>
        <v>0</v>
      </c>
      <c r="AM594" s="145"/>
      <c r="BA594" s="146"/>
      <c r="BB594" s="74">
        <v>589</v>
      </c>
      <c r="BC594" s="177">
        <f>ABS(Cálculos!L595-Cálculos!L594)</f>
        <v>3.363145154120506E-3</v>
      </c>
      <c r="BD594" s="177">
        <f>ABS(Cálculos!AF595-Cálculos!AF594)</f>
        <v>3.5720318776979454E-3</v>
      </c>
      <c r="BE594" s="177">
        <f>ABS(Cálculos!AZ595-Cálculos!AZ594)</f>
        <v>3.6231738772295463E-3</v>
      </c>
      <c r="BF594" s="145"/>
    </row>
    <row r="595" spans="25:58">
      <c r="Y595" s="146"/>
      <c r="Z595" s="74">
        <f>(Cálculos!C596-0.44)/(MAX(Cálculos!C:C)+0.12)*100</f>
        <v>80.748370130937374</v>
      </c>
      <c r="AA595" s="147"/>
      <c r="AB595" s="169">
        <f>Cálculos!L593</f>
        <v>0.48818206720866991</v>
      </c>
      <c r="AC595" s="147"/>
      <c r="AD595" s="169">
        <f>Cálculos!AF323</f>
        <v>0.51592145026932001</v>
      </c>
      <c r="AE595" s="147"/>
      <c r="AF595" s="169">
        <f>Cálculos!AZ217</f>
        <v>0.52983252923458701</v>
      </c>
      <c r="AG595" s="147"/>
      <c r="AH595" s="169">
        <f>Cálculos!N580</f>
        <v>0</v>
      </c>
      <c r="AI595" s="147"/>
      <c r="AJ595" s="169">
        <f>Cálculos!AH593</f>
        <v>0</v>
      </c>
      <c r="AK595" s="147"/>
      <c r="AL595" s="169">
        <f>Cálculos!BB588</f>
        <v>0</v>
      </c>
      <c r="AM595" s="145"/>
      <c r="BA595" s="146"/>
      <c r="BB595" s="74">
        <v>590</v>
      </c>
      <c r="BC595" s="177">
        <f>ABS(Cálculos!L596-Cálculos!L595)</f>
        <v>2.7771218684030652E-3</v>
      </c>
      <c r="BD595" s="177">
        <f>ABS(Cálculos!AF596-Cálculos!AF595)</f>
        <v>3.2405193017222E-3</v>
      </c>
      <c r="BE595" s="177">
        <f>ABS(Cálculos!AZ596-Cálculos!AZ595)</f>
        <v>3.1062897256489697E-3</v>
      </c>
      <c r="BF595" s="145"/>
    </row>
    <row r="596" spans="25:58">
      <c r="Y596" s="146"/>
      <c r="Z596" s="74">
        <f>(Cálculos!C597-0.44)/(MAX(Cálculos!C:C)+0.12)*100</f>
        <v>80.88533391771216</v>
      </c>
      <c r="AA596" s="147"/>
      <c r="AB596" s="169">
        <f>Cálculos!L594</f>
        <v>0.48473010229594388</v>
      </c>
      <c r="AC596" s="147"/>
      <c r="AD596" s="169">
        <f>Cálculos!AF595</f>
        <v>0.51355131493124373</v>
      </c>
      <c r="AE596" s="147"/>
      <c r="AF596" s="169">
        <f>Cálculos!AZ593</f>
        <v>0.52821811539532149</v>
      </c>
      <c r="AG596" s="147"/>
      <c r="AH596" s="169">
        <f>Cálculos!N581</f>
        <v>0</v>
      </c>
      <c r="AI596" s="147"/>
      <c r="AJ596" s="169">
        <f>Cálculos!AH594</f>
        <v>0</v>
      </c>
      <c r="AK596" s="147"/>
      <c r="AL596" s="169">
        <f>Cálculos!BB589</f>
        <v>0</v>
      </c>
      <c r="AM596" s="145"/>
      <c r="BA596" s="146"/>
      <c r="BB596" s="74">
        <v>591</v>
      </c>
      <c r="BC596" s="177">
        <f>ABS(Cálculos!L597-Cálculos!L596)</f>
        <v>3.7507082801765401E-3</v>
      </c>
      <c r="BD596" s="177">
        <f>ABS(Cálculos!AF597-Cálculos!AF596)</f>
        <v>3.8296934087602708E-3</v>
      </c>
      <c r="BE596" s="177">
        <f>ABS(Cálculos!AZ597-Cálculos!AZ596)</f>
        <v>4.0213454128412707E-3</v>
      </c>
      <c r="BF596" s="145"/>
    </row>
    <row r="597" spans="25:58">
      <c r="Y597" s="146"/>
      <c r="Z597" s="74">
        <f>(Cálculos!C598-0.44)/(MAX(Cálculos!C:C)+0.12)*100</f>
        <v>81.022297704486917</v>
      </c>
      <c r="AA597" s="147"/>
      <c r="AB597" s="169">
        <f>Cálculos!L224</f>
        <v>0.48350666214174454</v>
      </c>
      <c r="AC597" s="147"/>
      <c r="AD597" s="169">
        <f>Cálculos!AF322</f>
        <v>0.51189768617274944</v>
      </c>
      <c r="AE597" s="147"/>
      <c r="AF597" s="169">
        <f>Cálculos!AZ594</f>
        <v>0.52452717826001027</v>
      </c>
      <c r="AG597" s="147"/>
      <c r="AH597" s="169">
        <f>Cálculos!N582</f>
        <v>0</v>
      </c>
      <c r="AI597" s="147"/>
      <c r="AJ597" s="169">
        <f>Cálculos!AH595</f>
        <v>0</v>
      </c>
      <c r="AK597" s="147"/>
      <c r="AL597" s="169">
        <f>Cálculos!BB590</f>
        <v>0</v>
      </c>
      <c r="AM597" s="145"/>
      <c r="BA597" s="146"/>
      <c r="BB597" s="74">
        <v>592</v>
      </c>
      <c r="BC597" s="177">
        <f>ABS(Cálculos!L598-Cálculos!L597)</f>
        <v>3.3627984607491612E-3</v>
      </c>
      <c r="BD597" s="177">
        <f>ABS(Cálculos!AF598-Cálculos!AF597)</f>
        <v>3.4985205246449436E-3</v>
      </c>
      <c r="BE597" s="177">
        <f>ABS(Cálculos!AZ598-Cálculos!AZ597)</f>
        <v>3.5924142574853546E-3</v>
      </c>
      <c r="BF597" s="145"/>
    </row>
    <row r="598" spans="25:58">
      <c r="Y598" s="146"/>
      <c r="Z598" s="74">
        <f>(Cálculos!C599-0.44)/(MAX(Cálculos!C:C)+0.12)*100</f>
        <v>81.159261491261702</v>
      </c>
      <c r="AA598" s="147"/>
      <c r="AB598" s="169">
        <f>Cálculos!L218</f>
        <v>0.48263902225437827</v>
      </c>
      <c r="AC598" s="147"/>
      <c r="AD598" s="169">
        <f>Cálculos!AF355</f>
        <v>0.51182472577678473</v>
      </c>
      <c r="AE598" s="147"/>
      <c r="AF598" s="169">
        <f>Cálculos!AZ595</f>
        <v>0.52090400438278073</v>
      </c>
      <c r="AG598" s="147"/>
      <c r="AH598" s="169">
        <f>Cálculos!N583</f>
        <v>0</v>
      </c>
      <c r="AI598" s="147"/>
      <c r="AJ598" s="169">
        <f>Cálculos!AH596</f>
        <v>0</v>
      </c>
      <c r="AK598" s="147"/>
      <c r="AL598" s="169">
        <f>Cálculos!BB591</f>
        <v>0</v>
      </c>
      <c r="AM598" s="145"/>
      <c r="BA598" s="146"/>
      <c r="BB598" s="74">
        <v>593</v>
      </c>
      <c r="BC598" s="177">
        <f>ABS(Cálculos!L599-Cálculos!L598)</f>
        <v>3.2721533436099737E-3</v>
      </c>
      <c r="BD598" s="177">
        <f>ABS(Cálculos!AF599-Cálculos!AF598)</f>
        <v>3.4743544781573044E-3</v>
      </c>
      <c r="BE598" s="177">
        <f>ABS(Cálculos!AZ599-Cálculos!AZ598)</f>
        <v>3.5240979970224684E-3</v>
      </c>
      <c r="BF598" s="145"/>
    </row>
    <row r="599" spans="25:58">
      <c r="Y599" s="146"/>
      <c r="Z599" s="74">
        <f>(Cálculos!C600-0.44)/(MAX(Cálculos!C:C)+0.12)*100</f>
        <v>81.296225278036488</v>
      </c>
      <c r="AA599" s="147"/>
      <c r="AB599" s="169">
        <f>Cálculos!L595</f>
        <v>0.48136695714182337</v>
      </c>
      <c r="AC599" s="147"/>
      <c r="AD599" s="169">
        <f>Cálculos!AF596</f>
        <v>0.51031079562952153</v>
      </c>
      <c r="AE599" s="147"/>
      <c r="AF599" s="169">
        <f>Cálculos!AZ596</f>
        <v>0.51779771465713176</v>
      </c>
      <c r="AG599" s="147"/>
      <c r="AH599" s="169">
        <f>Cálculos!N584</f>
        <v>0</v>
      </c>
      <c r="AI599" s="147"/>
      <c r="AJ599" s="169">
        <f>Cálculos!AH597</f>
        <v>0</v>
      </c>
      <c r="AK599" s="147"/>
      <c r="AL599" s="169">
        <f>Cálculos!BB592</f>
        <v>0</v>
      </c>
      <c r="AM599" s="145"/>
      <c r="BA599" s="146"/>
      <c r="BB599" s="74">
        <v>594</v>
      </c>
      <c r="BC599" s="177">
        <f>ABS(Cálculos!L600-Cálculos!L599)</f>
        <v>2.592336851456184E-2</v>
      </c>
      <c r="BD599" s="177">
        <f>ABS(Cálculos!AF600-Cálculos!AF599)</f>
        <v>2.5256512238598983E-2</v>
      </c>
      <c r="BE599" s="177">
        <f>ABS(Cálculos!AZ600-Cálculos!AZ599)</f>
        <v>2.5951499620647911E-2</v>
      </c>
      <c r="BF599" s="145"/>
    </row>
    <row r="600" spans="25:58">
      <c r="Y600" s="146"/>
      <c r="Z600" s="74">
        <f>(Cálculos!C601-0.44)/(MAX(Cálculos!C:C)+0.12)*100</f>
        <v>81.433189064811245</v>
      </c>
      <c r="AA600" s="147"/>
      <c r="AB600" s="169">
        <f>Cálculos!L596</f>
        <v>0.47858983527342031</v>
      </c>
      <c r="AC600" s="147"/>
      <c r="AD600" s="169">
        <f>Cálculos!AF218</f>
        <v>0.50919820131346094</v>
      </c>
      <c r="AE600" s="147"/>
      <c r="AF600" s="169">
        <f>Cálculos!AZ218</f>
        <v>0.5155102711658478</v>
      </c>
      <c r="AG600" s="147"/>
      <c r="AH600" s="169">
        <f>Cálculos!N585</f>
        <v>0</v>
      </c>
      <c r="AI600" s="147"/>
      <c r="AJ600" s="169">
        <f>Cálculos!AH598</f>
        <v>0</v>
      </c>
      <c r="AK600" s="147"/>
      <c r="AL600" s="169">
        <f>Cálculos!BB593</f>
        <v>0</v>
      </c>
      <c r="AM600" s="145"/>
      <c r="BA600" s="146"/>
      <c r="BB600" s="74">
        <v>595</v>
      </c>
      <c r="BC600" s="177">
        <f>ABS(Cálculos!L601-Cálculos!L600)</f>
        <v>1.9961383313248926E-2</v>
      </c>
      <c r="BD600" s="177">
        <f>ABS(Cálculos!AF601-Cálculos!AF600)</f>
        <v>2.0375998010029428E-2</v>
      </c>
      <c r="BE600" s="177">
        <f>ABS(Cálculos!AZ601-Cálculos!AZ600)</f>
        <v>1.9877703227040633E-2</v>
      </c>
      <c r="BF600" s="145"/>
    </row>
    <row r="601" spans="25:58">
      <c r="Y601" s="146"/>
      <c r="Z601" s="74">
        <f>(Cálculos!C602-0.44)/(MAX(Cálculos!C:C)+0.12)*100</f>
        <v>81.57015285158603</v>
      </c>
      <c r="AA601" s="147"/>
      <c r="AB601" s="169">
        <f>Cálculos!L355</f>
        <v>0.47844067648052446</v>
      </c>
      <c r="AC601" s="147"/>
      <c r="AD601" s="169">
        <f>Cálculos!AF224</f>
        <v>0.50901420668013819</v>
      </c>
      <c r="AE601" s="147"/>
      <c r="AF601" s="169">
        <f>Cálculos!AZ324</f>
        <v>0.51472758011937925</v>
      </c>
      <c r="AG601" s="147"/>
      <c r="AH601" s="169">
        <f>Cálculos!N586</f>
        <v>0</v>
      </c>
      <c r="AI601" s="147"/>
      <c r="AJ601" s="169">
        <f>Cálculos!AH599</f>
        <v>0</v>
      </c>
      <c r="AK601" s="147"/>
      <c r="AL601" s="169">
        <f>Cálculos!BB594</f>
        <v>0</v>
      </c>
      <c r="AM601" s="145"/>
      <c r="BA601" s="146"/>
      <c r="BB601" s="74">
        <v>596</v>
      </c>
      <c r="BC601" s="177">
        <f>ABS(Cálculos!L602-Cálculos!L601)</f>
        <v>1.3289566527012353E-2</v>
      </c>
      <c r="BD601" s="177">
        <f>ABS(Cálculos!AF602-Cálculos!AF601)</f>
        <v>1.3178366099732164E-2</v>
      </c>
      <c r="BE601" s="177">
        <f>ABS(Cálculos!AZ602-Cálculos!AZ601)</f>
        <v>1.4121189609060669E-2</v>
      </c>
      <c r="BF601" s="145"/>
    </row>
    <row r="602" spans="25:58">
      <c r="Y602" s="146"/>
      <c r="Z602" s="74">
        <f>(Cálculos!C603-0.44)/(MAX(Cálculos!C:C)+0.12)*100</f>
        <v>81.707116638360816</v>
      </c>
      <c r="AA602" s="147"/>
      <c r="AB602" s="169">
        <f>Cálculos!L219</f>
        <v>0.47792542498651741</v>
      </c>
      <c r="AC602" s="147"/>
      <c r="AD602" s="169">
        <f>Cálculos!AF597</f>
        <v>0.50648110222076126</v>
      </c>
      <c r="AE602" s="147"/>
      <c r="AF602" s="169">
        <f>Cálculos!AZ224</f>
        <v>0.51461404215580198</v>
      </c>
      <c r="AG602" s="147"/>
      <c r="AH602" s="169">
        <f>Cálculos!N587</f>
        <v>0</v>
      </c>
      <c r="AI602" s="147"/>
      <c r="AJ602" s="169">
        <f>Cálculos!AH600</f>
        <v>0</v>
      </c>
      <c r="AK602" s="147"/>
      <c r="AL602" s="169">
        <f>Cálculos!BB595</f>
        <v>0</v>
      </c>
      <c r="AM602" s="145"/>
      <c r="BA602" s="146"/>
      <c r="BB602" s="74">
        <v>597</v>
      </c>
      <c r="BC602" s="177">
        <f>ABS(Cálculos!L603-Cálculos!L602)</f>
        <v>5.0484901983032793E-3</v>
      </c>
      <c r="BD602" s="177">
        <f>ABS(Cálculos!AF603-Cálculos!AF602)</f>
        <v>5.2080998735906103E-3</v>
      </c>
      <c r="BE602" s="177">
        <f>ABS(Cálculos!AZ603-Cálculos!AZ602)</f>
        <v>5.416777850027088E-3</v>
      </c>
      <c r="BF602" s="145"/>
    </row>
    <row r="603" spans="25:58">
      <c r="Y603" s="146"/>
      <c r="Z603" s="74">
        <f>(Cálculos!C604-0.44)/(MAX(Cálculos!C:C)+0.12)*100</f>
        <v>81.844080425135587</v>
      </c>
      <c r="AA603" s="147"/>
      <c r="AB603" s="169">
        <f>Cálculos!L220</f>
        <v>0.47546857901584183</v>
      </c>
      <c r="AC603" s="147"/>
      <c r="AD603" s="169">
        <f>Cálculos!AF219</f>
        <v>0.50448662902161989</v>
      </c>
      <c r="AE603" s="147"/>
      <c r="AF603" s="169">
        <f>Cálculos!AZ597</f>
        <v>0.51377636924429049</v>
      </c>
      <c r="AG603" s="147"/>
      <c r="AH603" s="169">
        <f>Cálculos!N588</f>
        <v>0</v>
      </c>
      <c r="AI603" s="147"/>
      <c r="AJ603" s="169">
        <f>Cálculos!AH601</f>
        <v>0</v>
      </c>
      <c r="AK603" s="147"/>
      <c r="AL603" s="169">
        <f>Cálculos!BB596</f>
        <v>0</v>
      </c>
      <c r="AM603" s="145"/>
      <c r="BA603" s="146"/>
      <c r="BB603" s="74">
        <v>598</v>
      </c>
      <c r="BC603" s="177">
        <f>ABS(Cálculos!L604-Cálculos!L603)</f>
        <v>3.4959555382427232E-3</v>
      </c>
      <c r="BD603" s="177">
        <f>ABS(Cálculos!AF604-Cálculos!AF603)</f>
        <v>3.5091322065328723E-3</v>
      </c>
      <c r="BE603" s="177">
        <f>ABS(Cálculos!AZ604-Cálculos!AZ603)</f>
        <v>3.773500201111224E-3</v>
      </c>
      <c r="BF603" s="145"/>
    </row>
    <row r="604" spans="25:58">
      <c r="Y604" s="146"/>
      <c r="Z604" s="74">
        <f>(Cálculos!C605-0.44)/(MAX(Cálculos!C:C)+0.12)*100</f>
        <v>81.981044211910358</v>
      </c>
      <c r="AA604" s="147"/>
      <c r="AB604" s="169">
        <f>Cálculos!L597</f>
        <v>0.47483912699324377</v>
      </c>
      <c r="AC604" s="147"/>
      <c r="AD604" s="169">
        <f>Cálculos!AF601</f>
        <v>0.50438874144652857</v>
      </c>
      <c r="AE604" s="147"/>
      <c r="AF604" s="169">
        <f>Cálculos!AZ601</f>
        <v>0.51273365338338994</v>
      </c>
      <c r="AG604" s="147"/>
      <c r="AH604" s="169">
        <f>Cálculos!N589</f>
        <v>0</v>
      </c>
      <c r="AI604" s="147"/>
      <c r="AJ604" s="169">
        <f>Cálculos!AH602</f>
        <v>0</v>
      </c>
      <c r="AK604" s="147"/>
      <c r="AL604" s="169">
        <f>Cálculos!BB597</f>
        <v>0</v>
      </c>
      <c r="AM604" s="145"/>
      <c r="BA604" s="146"/>
      <c r="BB604" s="74">
        <v>599</v>
      </c>
      <c r="BC604" s="177">
        <f>ABS(Cálculos!L605-Cálculos!L604)</f>
        <v>3.1891688750769198E-3</v>
      </c>
      <c r="BD604" s="177">
        <f>ABS(Cálculos!AF605-Cálculos!AF604)</f>
        <v>3.3328235887134516E-3</v>
      </c>
      <c r="BE604" s="177">
        <f>ABS(Cálculos!AZ605-Cálculos!AZ604)</f>
        <v>3.4015642104228694E-3</v>
      </c>
      <c r="BF604" s="145"/>
    </row>
    <row r="605" spans="25:58">
      <c r="Y605" s="146"/>
      <c r="Z605" s="74">
        <f>(Cálculos!C606-0.44)/(MAX(Cálculos!C:C)+0.12)*100</f>
        <v>82.118007998685144</v>
      </c>
      <c r="AA605" s="147"/>
      <c r="AB605" s="169">
        <f>Cálculos!L324</f>
        <v>0.4746130203304193</v>
      </c>
      <c r="AC605" s="147"/>
      <c r="AD605" s="169">
        <f>Cálculos!AF598</f>
        <v>0.50298258169611632</v>
      </c>
      <c r="AE605" s="147"/>
      <c r="AF605" s="169">
        <f>Cálculos!AZ598</f>
        <v>0.51018395498680513</v>
      </c>
      <c r="AG605" s="147"/>
      <c r="AH605" s="169">
        <f>Cálculos!N590</f>
        <v>0</v>
      </c>
      <c r="AI605" s="147"/>
      <c r="AJ605" s="169">
        <f>Cálculos!AH603</f>
        <v>0</v>
      </c>
      <c r="AK605" s="147"/>
      <c r="AL605" s="169">
        <f>Cálculos!BB598</f>
        <v>0</v>
      </c>
      <c r="AM605" s="145"/>
      <c r="BA605" s="146"/>
      <c r="BB605" s="74">
        <v>600</v>
      </c>
      <c r="BC605" s="177">
        <f>ABS(Cálculos!L606-Cálculos!L605)</f>
        <v>3.1145031751239616E-3</v>
      </c>
      <c r="BD605" s="177">
        <f>ABS(Cálculos!AF606-Cálculos!AF605)</f>
        <v>3.3098020945668272E-3</v>
      </c>
      <c r="BE605" s="177">
        <f>ABS(Cálculos!AZ606-Cálculos!AZ605)</f>
        <v>3.3571896607941243E-3</v>
      </c>
      <c r="BF605" s="145"/>
    </row>
    <row r="606" spans="25:58">
      <c r="Y606" s="146"/>
      <c r="Z606" s="74">
        <f>(Cálculos!C607-0.44)/(MAX(Cálculos!C:C)+0.12)*100</f>
        <v>82.254971785459915</v>
      </c>
      <c r="AA606" s="147"/>
      <c r="AB606" s="169">
        <f>Cálculos!L601</f>
        <v>0.47416616039019754</v>
      </c>
      <c r="AC606" s="147"/>
      <c r="AD606" s="169">
        <f>Cálculos!AF220</f>
        <v>0.5018808703606219</v>
      </c>
      <c r="AE606" s="147"/>
      <c r="AF606" s="169">
        <f>Cálculos!AZ219</f>
        <v>0.50996101205115418</v>
      </c>
      <c r="AG606" s="147"/>
      <c r="AH606" s="169">
        <f>Cálculos!N591</f>
        <v>0</v>
      </c>
      <c r="AI606" s="147"/>
      <c r="AJ606" s="169">
        <f>Cálculos!AH604</f>
        <v>0</v>
      </c>
      <c r="AK606" s="147"/>
      <c r="AL606" s="169">
        <f>Cálculos!BB599</f>
        <v>0</v>
      </c>
      <c r="AM606" s="145"/>
      <c r="BA606" s="146"/>
      <c r="BB606" s="74">
        <v>601</v>
      </c>
      <c r="BC606" s="177">
        <f>ABS(Cálculos!L607-Cálculos!L606)</f>
        <v>3.0831870922201632E-3</v>
      </c>
      <c r="BD606" s="177">
        <f>ABS(Cálculos!AF607-Cálculos!AF606)</f>
        <v>3.28693962149601E-3</v>
      </c>
      <c r="BE606" s="177">
        <f>ABS(Cálculos!AZ607-Cálculos!AZ606)</f>
        <v>3.3339998578933439E-3</v>
      </c>
      <c r="BF606" s="145"/>
    </row>
    <row r="607" spans="25:58">
      <c r="Y607" s="146"/>
      <c r="Z607" s="74">
        <f>(Cálculos!C608-0.44)/(MAX(Cálculos!C:C)+0.12)*100</f>
        <v>82.391935572234701</v>
      </c>
      <c r="AA607" s="147"/>
      <c r="AB607" s="169">
        <f>Cálculos!L598</f>
        <v>0.4714763285324946</v>
      </c>
      <c r="AC607" s="147"/>
      <c r="AD607" s="169">
        <f>Cálculos!AF599</f>
        <v>0.49950822721795901</v>
      </c>
      <c r="AE607" s="147"/>
      <c r="AF607" s="169">
        <f>Cálculos!AZ220</f>
        <v>0.50716954167942752</v>
      </c>
      <c r="AG607" s="147"/>
      <c r="AH607" s="169">
        <f>Cálculos!N592</f>
        <v>0</v>
      </c>
      <c r="AI607" s="147"/>
      <c r="AJ607" s="169">
        <f>Cálculos!AH605</f>
        <v>0</v>
      </c>
      <c r="AK607" s="147"/>
      <c r="AL607" s="169">
        <f>Cálculos!BB600</f>
        <v>0</v>
      </c>
      <c r="AM607" s="145"/>
      <c r="BA607" s="146"/>
      <c r="BB607" s="74">
        <v>602</v>
      </c>
      <c r="BC607" s="177">
        <f>ABS(Cálculos!L608-Cálculos!L607)</f>
        <v>3.060064391524453E-3</v>
      </c>
      <c r="BD607" s="177">
        <f>ABS(Cálculos!AF608-Cálculos!AF607)</f>
        <v>3.2642350710624379E-3</v>
      </c>
      <c r="BE607" s="177">
        <f>ABS(Cálculos!AZ608-Cálculos!AZ607)</f>
        <v>3.3109702386620032E-3</v>
      </c>
      <c r="BF607" s="145"/>
    </row>
    <row r="608" spans="25:58">
      <c r="Y608" s="146"/>
      <c r="Z608" s="74">
        <f>(Cálculos!C609-0.44)/(MAX(Cálculos!C:C)+0.12)*100</f>
        <v>82.528899359009472</v>
      </c>
      <c r="AA608" s="147"/>
      <c r="AB608" s="169">
        <f>Cálculos!L221</f>
        <v>0.47124776156194942</v>
      </c>
      <c r="AC608" s="147"/>
      <c r="AD608" s="169">
        <f>Cálculos!AF221</f>
        <v>0.49750068037199913</v>
      </c>
      <c r="AE608" s="147"/>
      <c r="AF608" s="169">
        <f>Cálculos!AZ599</f>
        <v>0.50665985698978266</v>
      </c>
      <c r="AG608" s="147"/>
      <c r="AH608" s="169">
        <f>Cálculos!N593</f>
        <v>0</v>
      </c>
      <c r="AI608" s="147"/>
      <c r="AJ608" s="169">
        <f>Cálculos!AH606</f>
        <v>0</v>
      </c>
      <c r="AK608" s="147"/>
      <c r="AL608" s="169">
        <f>Cálculos!BB601</f>
        <v>0</v>
      </c>
      <c r="AM608" s="145"/>
      <c r="BA608" s="146"/>
      <c r="BB608" s="74">
        <v>603</v>
      </c>
      <c r="BC608" s="177">
        <f>ABS(Cálculos!L609-Cálculos!L608)</f>
        <v>3.0385870016056971E-3</v>
      </c>
      <c r="BD608" s="177">
        <f>ABS(Cálculos!AF609-Cálculos!AF608)</f>
        <v>3.2416873524143686E-3</v>
      </c>
      <c r="BE608" s="177">
        <f>ABS(Cálculos!AZ609-Cálculos!AZ608)</f>
        <v>3.2880996966306864E-3</v>
      </c>
      <c r="BF608" s="145"/>
    </row>
    <row r="609" spans="25:58">
      <c r="Y609" s="146"/>
      <c r="Z609" s="74">
        <f>(Cálculos!C610-0.44)/(MAX(Cálculos!C:C)+0.12)*100</f>
        <v>82.665863145784243</v>
      </c>
      <c r="AA609" s="147"/>
      <c r="AB609" s="169">
        <f>Cálculos!L599</f>
        <v>0.46820417518888463</v>
      </c>
      <c r="AC609" s="147"/>
      <c r="AD609" s="169">
        <f>Cálculos!AF324</f>
        <v>0.49515895781857416</v>
      </c>
      <c r="AE609" s="147"/>
      <c r="AF609" s="169">
        <f>Cálculos!AZ221</f>
        <v>0.50270806937316792</v>
      </c>
      <c r="AG609" s="147"/>
      <c r="AH609" s="169">
        <f>Cálculos!N594</f>
        <v>0</v>
      </c>
      <c r="AI609" s="147"/>
      <c r="AJ609" s="169">
        <f>Cálculos!AH607</f>
        <v>0</v>
      </c>
      <c r="AK609" s="147"/>
      <c r="AL609" s="169">
        <f>Cálculos!BB602</f>
        <v>0</v>
      </c>
      <c r="AM609" s="145"/>
      <c r="BA609" s="146"/>
      <c r="BB609" s="74">
        <v>604</v>
      </c>
      <c r="BC609" s="177">
        <f>ABS(Cálculos!L610-Cálculos!L609)</f>
        <v>3.0175346324142205E-3</v>
      </c>
      <c r="BD609" s="177">
        <f>ABS(Cálculos!AF610-Cálculos!AF609)</f>
        <v>3.219295382235865E-3</v>
      </c>
      <c r="BE609" s="177">
        <f>ABS(Cálculos!AZ610-Cálculos!AZ609)</f>
        <v>3.2653871329728079E-3</v>
      </c>
      <c r="BF609" s="145"/>
    </row>
    <row r="610" spans="25:58">
      <c r="Y610" s="146"/>
      <c r="Z610" s="74">
        <f>(Cálculos!C611-0.44)/(MAX(Cálculos!C:C)+0.12)*100</f>
        <v>82.802826932559029</v>
      </c>
      <c r="AA610" s="147"/>
      <c r="AB610" s="169">
        <f>Cálculos!L222</f>
        <v>0.46781820557726317</v>
      </c>
      <c r="AC610" s="147"/>
      <c r="AD610" s="169">
        <f>Cálculos!AF222</f>
        <v>0.49406419215225189</v>
      </c>
      <c r="AE610" s="147"/>
      <c r="AF610" s="169">
        <f>Cálculos!AZ222</f>
        <v>0.49907265019039976</v>
      </c>
      <c r="AG610" s="147"/>
      <c r="AH610" s="169">
        <f>Cálculos!N595</f>
        <v>0</v>
      </c>
      <c r="AI610" s="147"/>
      <c r="AJ610" s="169">
        <f>Cálculos!AH608</f>
        <v>0</v>
      </c>
      <c r="AK610" s="147"/>
      <c r="AL610" s="169">
        <f>Cálculos!BB603</f>
        <v>0</v>
      </c>
      <c r="AM610" s="145"/>
      <c r="BA610" s="146"/>
      <c r="BB610" s="74">
        <v>605</v>
      </c>
      <c r="BC610" s="177">
        <f>ABS(Cálculos!L611-Cálculos!L610)</f>
        <v>2.9966792067340209E-3</v>
      </c>
      <c r="BD610" s="177">
        <f>ABS(Cálculos!AF611-Cálculos!AF610)</f>
        <v>3.1970580846936714E-3</v>
      </c>
      <c r="BE610" s="177">
        <f>ABS(Cálculos!AZ611-Cálculos!AZ610)</f>
        <v>3.2428314564518779E-3</v>
      </c>
      <c r="BF610" s="145"/>
    </row>
    <row r="611" spans="25:58">
      <c r="Y611" s="146"/>
      <c r="Z611" s="74">
        <f>(Cálculos!C612-0.44)/(MAX(Cálculos!C:C)+0.12)*100</f>
        <v>82.9397907193338</v>
      </c>
      <c r="AA611" s="147"/>
      <c r="AB611" s="169">
        <f>Cálculos!L225</f>
        <v>0.46460101448617186</v>
      </c>
      <c r="AC611" s="147"/>
      <c r="AD611" s="169">
        <f>Cálculos!AF602</f>
        <v>0.4912103753467964</v>
      </c>
      <c r="AE611" s="147"/>
      <c r="AF611" s="169">
        <f>Cálculos!AZ602</f>
        <v>0.49861246377432927</v>
      </c>
      <c r="AG611" s="147"/>
      <c r="AH611" s="169">
        <f>Cálculos!N596</f>
        <v>0</v>
      </c>
      <c r="AI611" s="147"/>
      <c r="AJ611" s="169">
        <f>Cálculos!AH609</f>
        <v>0</v>
      </c>
      <c r="AK611" s="147"/>
      <c r="AL611" s="169">
        <f>Cálculos!BB604</f>
        <v>0</v>
      </c>
      <c r="AM611" s="145"/>
      <c r="BA611" s="146"/>
      <c r="BB611" s="74">
        <v>606</v>
      </c>
      <c r="BC611" s="177">
        <f>ABS(Cálculos!L612-Cálculos!L611)</f>
        <v>2.9759774354884416E-3</v>
      </c>
      <c r="BD611" s="177">
        <f>ABS(Cálculos!AF612-Cálculos!AF611)</f>
        <v>3.1749743913856432E-3</v>
      </c>
      <c r="BE611" s="177">
        <f>ABS(Cálculos!AZ612-Cálculos!AZ611)</f>
        <v>3.2204315833695429E-3</v>
      </c>
      <c r="BF611" s="145"/>
    </row>
    <row r="612" spans="25:58">
      <c r="Y612" s="146"/>
      <c r="Z612" s="74">
        <f>(Cálculos!C613-0.44)/(MAX(Cálculos!C:C)+0.12)*100</f>
        <v>83.076754506108571</v>
      </c>
      <c r="AA612" s="147"/>
      <c r="AB612" s="169">
        <f>Cálculos!L223</f>
        <v>0.46455426835624569</v>
      </c>
      <c r="AC612" s="147"/>
      <c r="AD612" s="169">
        <f>Cálculos!AF223</f>
        <v>0.49065144149056306</v>
      </c>
      <c r="AE612" s="147"/>
      <c r="AF612" s="169">
        <f>Cálculos!AZ225</f>
        <v>0.49583101205308439</v>
      </c>
      <c r="AG612" s="147"/>
      <c r="AH612" s="169">
        <f>Cálculos!N597</f>
        <v>0</v>
      </c>
      <c r="AI612" s="147"/>
      <c r="AJ612" s="169">
        <f>Cálculos!AH610</f>
        <v>0</v>
      </c>
      <c r="AK612" s="147"/>
      <c r="AL612" s="169">
        <f>Cálculos!BB605</f>
        <v>0</v>
      </c>
      <c r="AM612" s="145"/>
      <c r="BA612" s="146"/>
      <c r="BB612" s="74">
        <v>607</v>
      </c>
      <c r="BC612" s="177">
        <f>ABS(Cálculos!L613-Cálculos!L612)</f>
        <v>2.9554204488155267E-3</v>
      </c>
      <c r="BD612" s="177">
        <f>ABS(Cálculos!AF613-Cálculos!AF612)</f>
        <v>3.153043241289899E-3</v>
      </c>
      <c r="BE612" s="177">
        <f>ABS(Cálculos!AZ613-Cálculos!AZ612)</f>
        <v>3.1981864375126845E-3</v>
      </c>
      <c r="BF612" s="145"/>
    </row>
    <row r="613" spans="25:58">
      <c r="Y613" s="146"/>
      <c r="Z613" s="74">
        <f>(Cálculos!C614-0.44)/(MAX(Cálculos!C:C)+0.12)*100</f>
        <v>83.213718292883357</v>
      </c>
      <c r="AA613" s="147"/>
      <c r="AB613" s="169">
        <f>Cálculos!L602</f>
        <v>0.46087659386318519</v>
      </c>
      <c r="AC613" s="147"/>
      <c r="AD613" s="169">
        <f>Cálculos!AF225</f>
        <v>0.48974090138223136</v>
      </c>
      <c r="AE613" s="147"/>
      <c r="AF613" s="169">
        <f>Cálculos!AZ223</f>
        <v>0.49562530358195889</v>
      </c>
      <c r="AG613" s="147"/>
      <c r="AH613" s="169">
        <f>Cálculos!N598</f>
        <v>0</v>
      </c>
      <c r="AI613" s="147"/>
      <c r="AJ613" s="169">
        <f>Cálculos!AH611</f>
        <v>0</v>
      </c>
      <c r="AK613" s="147"/>
      <c r="AL613" s="169">
        <f>Cálculos!BB606</f>
        <v>0</v>
      </c>
      <c r="AM613" s="145"/>
      <c r="BA613" s="146"/>
      <c r="BB613" s="74">
        <v>608</v>
      </c>
      <c r="BC613" s="177">
        <f>ABS(Cálculos!L614-Cálculos!L613)</f>
        <v>2.9350057924184547E-3</v>
      </c>
      <c r="BD613" s="177">
        <f>ABS(Cálculos!AF614-Cálculos!AF613)</f>
        <v>3.1312635807133615E-3</v>
      </c>
      <c r="BE613" s="177">
        <f>ABS(Cálculos!AZ614-Cálculos!AZ613)</f>
        <v>3.1760949501022928E-3</v>
      </c>
      <c r="BF613" s="145"/>
    </row>
    <row r="614" spans="25:58">
      <c r="Y614" s="146"/>
      <c r="Z614" s="74">
        <f>(Cálculos!C615-0.44)/(MAX(Cálculos!C:C)+0.12)*100</f>
        <v>83.350682079658128</v>
      </c>
      <c r="AA614" s="147"/>
      <c r="AB614" s="169">
        <f>Cálculos!L226</f>
        <v>0.4578397754566082</v>
      </c>
      <c r="AC614" s="147"/>
      <c r="AD614" s="169">
        <f>Cálculos!AF603</f>
        <v>0.48600227547320579</v>
      </c>
      <c r="AE614" s="147"/>
      <c r="AF614" s="169">
        <f>Cálculos!AZ603</f>
        <v>0.49319568592430219</v>
      </c>
      <c r="AG614" s="147"/>
      <c r="AH614" s="169">
        <f>Cálculos!N599</f>
        <v>0</v>
      </c>
      <c r="AI614" s="147"/>
      <c r="AJ614" s="169">
        <f>Cálculos!AH612</f>
        <v>0</v>
      </c>
      <c r="AK614" s="147"/>
      <c r="AL614" s="169">
        <f>Cálculos!BB607</f>
        <v>0</v>
      </c>
      <c r="AM614" s="145"/>
      <c r="BA614" s="146"/>
      <c r="BB614" s="74">
        <v>609</v>
      </c>
      <c r="BC614" s="177">
        <f>ABS(Cálculos!L615-Cálculos!L614)</f>
        <v>2.9147322123311836E-3</v>
      </c>
      <c r="BD614" s="177">
        <f>ABS(Cálculos!AF615-Cálculos!AF614)</f>
        <v>3.1096343632417978E-3</v>
      </c>
      <c r="BE614" s="177">
        <f>ABS(Cálculos!AZ615-Cálculos!AZ614)</f>
        <v>3.1541560597421192E-3</v>
      </c>
      <c r="BF614" s="145"/>
    </row>
    <row r="615" spans="25:58">
      <c r="Y615" s="146"/>
      <c r="Z615" s="74">
        <f>(Cálculos!C616-0.44)/(MAX(Cálculos!C:C)+0.12)*100</f>
        <v>83.487645866432899</v>
      </c>
      <c r="AA615" s="147"/>
      <c r="AB615" s="169">
        <f>Cálculos!L235</f>
        <v>0.45663122964025105</v>
      </c>
      <c r="AC615" s="147"/>
      <c r="AD615" s="169">
        <f>Cálculos!AF226</f>
        <v>0.48310433872413949</v>
      </c>
      <c r="AE615" s="147"/>
      <c r="AF615" s="169">
        <f>Cálculos!AZ604</f>
        <v>0.48942218572319096</v>
      </c>
      <c r="AG615" s="147"/>
      <c r="AH615" s="169">
        <f>Cálculos!N600</f>
        <v>0</v>
      </c>
      <c r="AI615" s="147"/>
      <c r="AJ615" s="169">
        <f>Cálculos!AH613</f>
        <v>0</v>
      </c>
      <c r="AK615" s="147"/>
      <c r="AL615" s="169">
        <f>Cálculos!BB608</f>
        <v>0</v>
      </c>
      <c r="AM615" s="145"/>
      <c r="BA615" s="146"/>
      <c r="BB615" s="74">
        <v>610</v>
      </c>
      <c r="BC615" s="177">
        <f>ABS(Cálculos!L616-Cálculos!L615)</f>
        <v>2.8945986836335091E-3</v>
      </c>
      <c r="BD615" s="177">
        <f>ABS(Cálculos!AF616-Cálculos!AF615)</f>
        <v>3.0881545496884155E-3</v>
      </c>
      <c r="BE615" s="177">
        <f>ABS(Cálculos!AZ616-Cálculos!AZ615)</f>
        <v>3.1323687123671062E-3</v>
      </c>
      <c r="BF615" s="145"/>
    </row>
    <row r="616" spans="25:58">
      <c r="Y616" s="146"/>
      <c r="Z616" s="74">
        <f>(Cálculos!C617-0.44)/(MAX(Cálculos!C:C)+0.12)*100</f>
        <v>83.624609653207685</v>
      </c>
      <c r="AA616" s="147"/>
      <c r="AB616" s="169">
        <f>Cálculos!L603</f>
        <v>0.45582810366488191</v>
      </c>
      <c r="AC616" s="147"/>
      <c r="AD616" s="169">
        <f>Cálculos!AF604</f>
        <v>0.48249314326667292</v>
      </c>
      <c r="AE616" s="147"/>
      <c r="AF616" s="169">
        <f>Cálculos!AZ226</f>
        <v>0.48834026998247776</v>
      </c>
      <c r="AG616" s="147"/>
      <c r="AH616" s="169">
        <f>Cálculos!N601</f>
        <v>0</v>
      </c>
      <c r="AI616" s="147"/>
      <c r="AJ616" s="169">
        <f>Cálculos!AH614</f>
        <v>0</v>
      </c>
      <c r="AK616" s="147"/>
      <c r="AL616" s="169">
        <f>Cálculos!BB609</f>
        <v>0</v>
      </c>
      <c r="AM616" s="145"/>
      <c r="BA616" s="146"/>
      <c r="BB616" s="74">
        <v>611</v>
      </c>
      <c r="BC616" s="177">
        <f>ABS(Cálculos!L617-Cálculos!L616)</f>
        <v>2.8746042295261787E-3</v>
      </c>
      <c r="BD616" s="177">
        <f>ABS(Cálculos!AF617-Cálculos!AF616)</f>
        <v>3.0668231080453467E-3</v>
      </c>
      <c r="BE616" s="177">
        <f>ABS(Cálculos!AZ617-Cálculos!AZ616)</f>
        <v>3.1107318611936496E-3</v>
      </c>
      <c r="BF616" s="145"/>
    </row>
    <row r="617" spans="25:58">
      <c r="Y617" s="146"/>
      <c r="Z617" s="74">
        <f>(Cálculos!C618-0.44)/(MAX(Cálculos!C:C)+0.12)*100</f>
        <v>83.761573439982456</v>
      </c>
      <c r="AA617" s="147"/>
      <c r="AB617" s="169">
        <f>Cálculos!L227</f>
        <v>0.45237508180412478</v>
      </c>
      <c r="AC617" s="147"/>
      <c r="AD617" s="169">
        <f>Cálculos!AF235</f>
        <v>0.48019826481825489</v>
      </c>
      <c r="AE617" s="147"/>
      <c r="AF617" s="169">
        <f>Cálculos!AZ605</f>
        <v>0.48602062151276809</v>
      </c>
      <c r="AG617" s="147"/>
      <c r="AH617" s="169">
        <f>Cálculos!N602</f>
        <v>0</v>
      </c>
      <c r="AI617" s="147"/>
      <c r="AJ617" s="169">
        <f>Cálculos!AH615</f>
        <v>0</v>
      </c>
      <c r="AK617" s="147"/>
      <c r="AL617" s="169">
        <f>Cálculos!BB610</f>
        <v>0</v>
      </c>
      <c r="AM617" s="145"/>
      <c r="BA617" s="146"/>
      <c r="BB617" s="74">
        <v>612</v>
      </c>
      <c r="BC617" s="177">
        <f>ABS(Cálculos!L618-Cálculos!L617)</f>
        <v>2.8547478876025933E-3</v>
      </c>
      <c r="BD617" s="177">
        <f>ABS(Cálculos!AF618-Cálculos!AF617)</f>
        <v>3.0456390134326883E-3</v>
      </c>
      <c r="BE617" s="177">
        <f>ABS(Cálculos!AZ618-Cálculos!AZ617)</f>
        <v>3.0892444666682506E-3</v>
      </c>
      <c r="BF617" s="145"/>
    </row>
    <row r="618" spans="25:58">
      <c r="Y618" s="146"/>
      <c r="Z618" s="74">
        <f>(Cálculos!C619-0.44)/(MAX(Cálculos!C:C)+0.12)*100</f>
        <v>83.898537226757242</v>
      </c>
      <c r="AA618" s="147"/>
      <c r="AB618" s="169">
        <f>Cálculos!L604</f>
        <v>0.45233214812663919</v>
      </c>
      <c r="AC618" s="147"/>
      <c r="AD618" s="169">
        <f>Cálculos!AF605</f>
        <v>0.47916031967795947</v>
      </c>
      <c r="AE618" s="147"/>
      <c r="AF618" s="169">
        <f>Cálculos!AZ235</f>
        <v>0.4855195385879989</v>
      </c>
      <c r="AG618" s="147"/>
      <c r="AH618" s="169">
        <f>Cálculos!N603</f>
        <v>0</v>
      </c>
      <c r="AI618" s="147"/>
      <c r="AJ618" s="169">
        <f>Cálculos!AH616</f>
        <v>0</v>
      </c>
      <c r="AK618" s="147"/>
      <c r="AL618" s="169">
        <f>Cálculos!BB611</f>
        <v>0</v>
      </c>
      <c r="AM618" s="145"/>
      <c r="BA618" s="146"/>
      <c r="BB618" s="74">
        <v>613</v>
      </c>
      <c r="BC618" s="177">
        <f>ABS(Cálculos!L619-Cálculos!L618)</f>
        <v>2.8350287035257549E-3</v>
      </c>
      <c r="BD618" s="177">
        <f>ABS(Cálculos!AF619-Cálculos!AF618)</f>
        <v>3.0246012480502626E-3</v>
      </c>
      <c r="BE618" s="177">
        <f>ABS(Cálculos!AZ619-Cálculos!AZ618)</f>
        <v>3.0679054964185548E-3</v>
      </c>
      <c r="BF618" s="145"/>
    </row>
    <row r="619" spans="25:58">
      <c r="Y619" s="146"/>
      <c r="Z619" s="74">
        <f>(Cálculos!C620-0.44)/(MAX(Cálculos!C:C)+0.12)*100</f>
        <v>84.035501013532013</v>
      </c>
      <c r="AA619" s="147"/>
      <c r="AB619" s="169">
        <f>Cálculos!L605</f>
        <v>0.44914297925156227</v>
      </c>
      <c r="AC619" s="147"/>
      <c r="AD619" s="169">
        <f>Cálculos!AF227</f>
        <v>0.47750920430941862</v>
      </c>
      <c r="AE619" s="147"/>
      <c r="AF619" s="169">
        <f>Cálculos!AZ606</f>
        <v>0.48266343185197397</v>
      </c>
      <c r="AG619" s="147"/>
      <c r="AH619" s="169">
        <f>Cálculos!N604</f>
        <v>0</v>
      </c>
      <c r="AI619" s="147"/>
      <c r="AJ619" s="169">
        <f>Cálculos!AH617</f>
        <v>0</v>
      </c>
      <c r="AK619" s="147"/>
      <c r="AL619" s="169">
        <f>Cálculos!BB612</f>
        <v>0</v>
      </c>
      <c r="AM619" s="145"/>
      <c r="BA619" s="146"/>
      <c r="BB619" s="74">
        <v>614</v>
      </c>
      <c r="BC619" s="177">
        <f>ABS(Cálculos!L620-Cálculos!L619)</f>
        <v>2.8154457298167901E-3</v>
      </c>
      <c r="BD619" s="177">
        <f>ABS(Cálculos!AF620-Cálculos!AF619)</f>
        <v>3.0037088011282131E-3</v>
      </c>
      <c r="BE619" s="177">
        <f>ABS(Cálculos!AZ620-Cálculos!AZ619)</f>
        <v>3.0467139252033926E-3</v>
      </c>
      <c r="BF619" s="145"/>
    </row>
    <row r="620" spans="25:58">
      <c r="Y620" s="146"/>
      <c r="Z620" s="74">
        <f>(Cálculos!C621-0.44)/(MAX(Cálculos!C:C)+0.12)*100</f>
        <v>84.172464800306784</v>
      </c>
      <c r="AA620" s="147"/>
      <c r="AB620" s="169">
        <f>Cálculos!L228</f>
        <v>0.44882156076216351</v>
      </c>
      <c r="AC620" s="147"/>
      <c r="AD620" s="169">
        <f>Cálculos!AF606</f>
        <v>0.47585051758339264</v>
      </c>
      <c r="AE620" s="147"/>
      <c r="AF620" s="169">
        <f>Cálculos!AZ227</f>
        <v>0.48256640367756048</v>
      </c>
      <c r="AG620" s="147"/>
      <c r="AH620" s="169">
        <f>Cálculos!N605</f>
        <v>0</v>
      </c>
      <c r="AI620" s="147"/>
      <c r="AJ620" s="169">
        <f>Cálculos!AH618</f>
        <v>0</v>
      </c>
      <c r="AK620" s="147"/>
      <c r="AL620" s="169">
        <f>Cálculos!BB613</f>
        <v>0</v>
      </c>
      <c r="AM620" s="145"/>
      <c r="BA620" s="146"/>
      <c r="BB620" s="74">
        <v>615</v>
      </c>
      <c r="BC620" s="177">
        <f>ABS(Cálculos!L621-Cálculos!L620)</f>
        <v>2.795998025590718E-3</v>
      </c>
      <c r="BD620" s="177">
        <f>ABS(Cálculos!AF621-Cálculos!AF620)</f>
        <v>2.9829606688785981E-3</v>
      </c>
      <c r="BE620" s="177">
        <f>ABS(Cálculos!AZ621-Cálculos!AZ620)</f>
        <v>3.0256687348628741E-3</v>
      </c>
      <c r="BF620" s="145"/>
    </row>
    <row r="621" spans="25:58">
      <c r="Y621" s="146"/>
      <c r="Z621" s="74">
        <f>(Cálculos!C622-0.44)/(MAX(Cálculos!C:C)+0.12)*100</f>
        <v>84.30942858708157</v>
      </c>
      <c r="AA621" s="147"/>
      <c r="AB621" s="169">
        <f>Cálculos!L606</f>
        <v>0.44602847607643831</v>
      </c>
      <c r="AC621" s="147"/>
      <c r="AD621" s="169">
        <f>Cálculos!AF228</f>
        <v>0.47393805217507812</v>
      </c>
      <c r="AE621" s="147"/>
      <c r="AF621" s="169">
        <f>Cálculos!AZ607</f>
        <v>0.47932943199408062</v>
      </c>
      <c r="AG621" s="147"/>
      <c r="AH621" s="169">
        <f>Cálculos!N606</f>
        <v>0</v>
      </c>
      <c r="AI621" s="147"/>
      <c r="AJ621" s="169">
        <f>Cálculos!AH619</f>
        <v>0</v>
      </c>
      <c r="AK621" s="147"/>
      <c r="AL621" s="169">
        <f>Cálculos!BB614</f>
        <v>0</v>
      </c>
      <c r="AM621" s="145"/>
      <c r="BA621" s="146"/>
      <c r="BB621" s="74">
        <v>616</v>
      </c>
      <c r="BC621" s="177">
        <f>ABS(Cálculos!L622-Cálculos!L621)</f>
        <v>2.7766846564707959E-3</v>
      </c>
      <c r="BD621" s="177">
        <f>ABS(Cálculos!AF622-Cálculos!AF621)</f>
        <v>2.9623558544472628E-3</v>
      </c>
      <c r="BE621" s="177">
        <f>ABS(Cálculos!AZ622-Cálculos!AZ621)</f>
        <v>3.0047689142708167E-3</v>
      </c>
      <c r="BF621" s="145"/>
    </row>
    <row r="622" spans="25:58">
      <c r="Y622" s="146"/>
      <c r="Z622" s="74">
        <f>(Cálculos!C623-0.44)/(MAX(Cálculos!C:C)+0.12)*100</f>
        <v>84.446392373856355</v>
      </c>
      <c r="AA622" s="147"/>
      <c r="AB622" s="169">
        <f>Cálculos!L229</f>
        <v>0.44564147872731735</v>
      </c>
      <c r="AC622" s="147"/>
      <c r="AD622" s="169">
        <f>Cálculos!AF607</f>
        <v>0.47256357796189663</v>
      </c>
      <c r="AE622" s="147"/>
      <c r="AF622" s="169">
        <f>Cálculos!AZ228</f>
        <v>0.47878504835503366</v>
      </c>
      <c r="AG622" s="147"/>
      <c r="AH622" s="169">
        <f>Cálculos!N607</f>
        <v>0</v>
      </c>
      <c r="AI622" s="147"/>
      <c r="AJ622" s="169">
        <f>Cálculos!AH620</f>
        <v>0</v>
      </c>
      <c r="AK622" s="147"/>
      <c r="AL622" s="169">
        <f>Cálculos!BB615</f>
        <v>0</v>
      </c>
      <c r="AM622" s="145"/>
      <c r="BA622" s="146"/>
      <c r="BB622" s="74">
        <v>617</v>
      </c>
      <c r="BC622" s="177">
        <f>ABS(Cálculos!L623-Cálculos!L622)</f>
        <v>2.757504694536228E-3</v>
      </c>
      <c r="BD622" s="177">
        <f>ABS(Cálculos!AF623-Cálculos!AF622)</f>
        <v>2.9418933678654335E-3</v>
      </c>
      <c r="BE622" s="177">
        <f>ABS(Cálculos!AZ623-Cálculos!AZ622)</f>
        <v>2.9840134592850065E-3</v>
      </c>
      <c r="BF622" s="145"/>
    </row>
    <row r="623" spans="25:58">
      <c r="Y623" s="146"/>
      <c r="Z623" s="74">
        <f>(Cálculos!C624-0.44)/(MAX(Cálculos!C:C)+0.12)*100</f>
        <v>84.583356160631112</v>
      </c>
      <c r="AA623" s="147"/>
      <c r="AB623" s="169">
        <f>Cálculos!L607</f>
        <v>0.44294528898421814</v>
      </c>
      <c r="AC623" s="147"/>
      <c r="AD623" s="169">
        <f>Cálculos!AF229</f>
        <v>0.47066432291711646</v>
      </c>
      <c r="AE623" s="147"/>
      <c r="AF623" s="169">
        <f>Cálculos!AZ608</f>
        <v>0.47601846175541862</v>
      </c>
      <c r="AG623" s="147"/>
      <c r="AH623" s="169">
        <f>Cálculos!N608</f>
        <v>0</v>
      </c>
      <c r="AI623" s="147"/>
      <c r="AJ623" s="169">
        <f>Cálculos!AH621</f>
        <v>0</v>
      </c>
      <c r="AK623" s="147"/>
      <c r="AL623" s="169">
        <f>Cálculos!BB616</f>
        <v>0</v>
      </c>
      <c r="AM623" s="145"/>
      <c r="BA623" s="146"/>
      <c r="BB623" s="74">
        <v>618</v>
      </c>
      <c r="BC623" s="177">
        <f>ABS(Cálculos!L624-Cálculos!L623)</f>
        <v>2.7384572182763689E-3</v>
      </c>
      <c r="BD623" s="177">
        <f>ABS(Cálculos!AF624-Cálculos!AF623)</f>
        <v>2.9215722260032551E-3</v>
      </c>
      <c r="BE623" s="177">
        <f>ABS(Cálculos!AZ624-Cálculos!AZ623)</f>
        <v>2.9634013726989039E-3</v>
      </c>
      <c r="BF623" s="145"/>
    </row>
    <row r="624" spans="25:58">
      <c r="Y624" s="146"/>
      <c r="Z624" s="74">
        <f>(Cálculos!C625-0.44)/(MAX(Cálculos!C:C)+0.12)*100</f>
        <v>84.720319947405898</v>
      </c>
      <c r="AA624" s="147"/>
      <c r="AB624" s="169">
        <f>Cálculos!L230</f>
        <v>0.44254833841885699</v>
      </c>
      <c r="AC624" s="147"/>
      <c r="AD624" s="169">
        <f>Cálculos!AF608</f>
        <v>0.46929934289083419</v>
      </c>
      <c r="AE624" s="147"/>
      <c r="AF624" s="169">
        <f>Cálculos!AZ229</f>
        <v>0.47543557035586476</v>
      </c>
      <c r="AG624" s="147"/>
      <c r="AH624" s="169">
        <f>Cálculos!N609</f>
        <v>0</v>
      </c>
      <c r="AI624" s="147"/>
      <c r="AJ624" s="169">
        <f>Cálculos!AH622</f>
        <v>0</v>
      </c>
      <c r="AK624" s="147"/>
      <c r="AL624" s="169">
        <f>Cálculos!BB617</f>
        <v>0</v>
      </c>
      <c r="AM624" s="145"/>
      <c r="BA624" s="146"/>
      <c r="BB624" s="74">
        <v>619</v>
      </c>
      <c r="BC624" s="177">
        <f>ABS(Cálculos!L625-Cálculos!L624)</f>
        <v>2.719541312545648E-3</v>
      </c>
      <c r="BD624" s="177">
        <f>ABS(Cálculos!AF625-Cálculos!AF624)</f>
        <v>2.9013914525211071E-3</v>
      </c>
      <c r="BE624" s="177">
        <f>ABS(Cálculos!AZ625-Cálculos!AZ624)</f>
        <v>2.9429316641952363E-3</v>
      </c>
      <c r="BF624" s="145"/>
    </row>
    <row r="625" spans="25:58">
      <c r="Y625" s="146"/>
      <c r="Z625" s="74">
        <f>(Cálculos!C626-0.44)/(MAX(Cálculos!C:C)+0.12)*100</f>
        <v>84.857283734180683</v>
      </c>
      <c r="AA625" s="147"/>
      <c r="AB625" s="169">
        <f>Cálculos!L231</f>
        <v>0.44003935633641089</v>
      </c>
      <c r="AC625" s="147"/>
      <c r="AD625" s="169">
        <f>Cálculos!AF230</f>
        <v>0.46741320695894212</v>
      </c>
      <c r="AE625" s="147"/>
      <c r="AF625" s="169">
        <f>Cálculos!AZ609</f>
        <v>0.47273036205878793</v>
      </c>
      <c r="AG625" s="147"/>
      <c r="AH625" s="169">
        <f>Cálculos!N610</f>
        <v>0</v>
      </c>
      <c r="AI625" s="147"/>
      <c r="AJ625" s="169">
        <f>Cálculos!AH623</f>
        <v>0</v>
      </c>
      <c r="AK625" s="147"/>
      <c r="AL625" s="169">
        <f>Cálculos!BB618</f>
        <v>0</v>
      </c>
      <c r="AM625" s="145"/>
      <c r="BA625" s="146"/>
      <c r="BB625" s="74">
        <v>620</v>
      </c>
      <c r="BC625" s="177">
        <f>ABS(Cálculos!L626-Cálculos!L625)</f>
        <v>2.7007560685199938E-3</v>
      </c>
      <c r="BD625" s="177">
        <f>ABS(Cálculos!AF626-Cálculos!AF625)</f>
        <v>2.8813500778238632E-3</v>
      </c>
      <c r="BE625" s="177">
        <f>ABS(Cálculos!AZ626-Cálculos!AZ625)</f>
        <v>2.9226033502960935E-3</v>
      </c>
      <c r="BF625" s="145"/>
    </row>
    <row r="626" spans="25:58">
      <c r="Y626" s="146"/>
      <c r="Z626" s="74">
        <f>(Cálculos!C627-0.44)/(MAX(Cálculos!C:C)+0.12)*100</f>
        <v>84.99424752095544</v>
      </c>
      <c r="AA626" s="147"/>
      <c r="AB626" s="169">
        <f>Cálculos!L608</f>
        <v>0.43988522459269369</v>
      </c>
      <c r="AC626" s="147"/>
      <c r="AD626" s="169">
        <f>Cálculos!AF609</f>
        <v>0.46605765553841982</v>
      </c>
      <c r="AE626" s="147"/>
      <c r="AF626" s="169">
        <f>Cálculos!AZ230</f>
        <v>0.47215149698423614</v>
      </c>
      <c r="AG626" s="147"/>
      <c r="AH626" s="169">
        <f>Cálculos!N611</f>
        <v>0</v>
      </c>
      <c r="AI626" s="147"/>
      <c r="AJ626" s="169">
        <f>Cálculos!AH624</f>
        <v>0</v>
      </c>
      <c r="AK626" s="147"/>
      <c r="AL626" s="169">
        <f>Cálculos!BB619</f>
        <v>0</v>
      </c>
      <c r="AM626" s="145"/>
      <c r="BA626" s="146"/>
      <c r="BB626" s="74">
        <v>621</v>
      </c>
      <c r="BC626" s="177">
        <f>ABS(Cálculos!L627-Cálculos!L626)</f>
        <v>2.6821005836532574E-3</v>
      </c>
      <c r="BD626" s="177">
        <f>ABS(Cálculos!AF627-Cálculos!AF626)</f>
        <v>2.8614471390138729E-3</v>
      </c>
      <c r="BE626" s="177">
        <f>ABS(Cálculos!AZ627-Cálculos!AZ626)</f>
        <v>2.9024154543184078E-3</v>
      </c>
      <c r="BF626" s="145"/>
    </row>
    <row r="627" spans="25:58">
      <c r="Y627" s="146"/>
      <c r="Z627" s="74">
        <f>(Cálculos!C628-0.44)/(MAX(Cálculos!C:C)+0.12)*100</f>
        <v>85.131211307730226</v>
      </c>
      <c r="AA627" s="147"/>
      <c r="AB627" s="169">
        <f>Cálculos!L236</f>
        <v>0.43692885228748807</v>
      </c>
      <c r="AC627" s="147"/>
      <c r="AD627" s="169">
        <f>Cálculos!AF231</f>
        <v>0.46449138684856517</v>
      </c>
      <c r="AE627" s="147"/>
      <c r="AF627" s="169">
        <f>Cálculos!AZ610</f>
        <v>0.46946497492581513</v>
      </c>
      <c r="AG627" s="147"/>
      <c r="AH627" s="169">
        <f>Cálculos!N612</f>
        <v>0</v>
      </c>
      <c r="AI627" s="147"/>
      <c r="AJ627" s="169">
        <f>Cálculos!AH625</f>
        <v>0</v>
      </c>
      <c r="AK627" s="147"/>
      <c r="AL627" s="169">
        <f>Cálculos!BB620</f>
        <v>0</v>
      </c>
      <c r="AM627" s="145"/>
      <c r="BA627" s="146"/>
      <c r="BB627" s="74">
        <v>622</v>
      </c>
      <c r="BC627" s="177">
        <f>ABS(Cálculos!L628-Cálculos!L627)</f>
        <v>2.6635739616335252E-3</v>
      </c>
      <c r="BD627" s="177">
        <f>ABS(Cálculos!AF628-Cálculos!AF627)</f>
        <v>2.8416816798443878E-3</v>
      </c>
      <c r="BE627" s="177">
        <f>ABS(Cálculos!AZ628-Cálculos!AZ627)</f>
        <v>2.8823670063238827E-3</v>
      </c>
      <c r="BF627" s="145"/>
    </row>
    <row r="628" spans="25:58">
      <c r="Y628" s="146"/>
      <c r="Z628" s="74">
        <f>(Cálculos!C629-0.44)/(MAX(Cálculos!C:C)+0.12)*100</f>
        <v>85.268175094505011</v>
      </c>
      <c r="AA628" s="147"/>
      <c r="AB628" s="169">
        <f>Cálculos!L609</f>
        <v>0.43684663759108799</v>
      </c>
      <c r="AC628" s="147"/>
      <c r="AD628" s="169">
        <f>Cálculos!AF610</f>
        <v>0.46283836015618396</v>
      </c>
      <c r="AE628" s="147"/>
      <c r="AF628" s="169">
        <f>Cálculos!AZ231</f>
        <v>0.46938196542589872</v>
      </c>
      <c r="AG628" s="147"/>
      <c r="AH628" s="169">
        <f>Cálculos!N613</f>
        <v>0</v>
      </c>
      <c r="AI628" s="147"/>
      <c r="AJ628" s="169">
        <f>Cálculos!AH626</f>
        <v>0</v>
      </c>
      <c r="AK628" s="147"/>
      <c r="AL628" s="169">
        <f>Cálculos!BB621</f>
        <v>0</v>
      </c>
      <c r="AM628" s="145"/>
      <c r="BA628" s="146"/>
      <c r="BB628" s="74">
        <v>623</v>
      </c>
      <c r="BC628" s="177">
        <f>ABS(Cálculos!L629-Cálculos!L628)</f>
        <v>1.2684457616755074E-3</v>
      </c>
      <c r="BD628" s="177">
        <f>ABS(Cálculos!AF629-Cálculos!AF628)</f>
        <v>1.7454898185200185E-3</v>
      </c>
      <c r="BE628" s="177">
        <f>ABS(Cálculos!AZ629-Cálculos!AZ628)</f>
        <v>1.5590048562816317E-3</v>
      </c>
      <c r="BF628" s="145"/>
    </row>
    <row r="629" spans="25:58">
      <c r="Y629" s="146"/>
      <c r="Z629" s="74">
        <f>(Cálculos!C630-0.44)/(MAX(Cálculos!C:C)+0.12)*100</f>
        <v>85.405138881279782</v>
      </c>
      <c r="AA629" s="147"/>
      <c r="AB629" s="169">
        <f>Cálculos!L232</f>
        <v>0.4365549356653961</v>
      </c>
      <c r="AC629" s="147"/>
      <c r="AD629" s="169">
        <f>Cálculos!AF232</f>
        <v>0.46097819121503175</v>
      </c>
      <c r="AE629" s="147"/>
      <c r="AF629" s="169">
        <f>Cálculos!AZ611</f>
        <v>0.46622214346936325</v>
      </c>
      <c r="AG629" s="147"/>
      <c r="AH629" s="169">
        <f>Cálculos!N614</f>
        <v>0</v>
      </c>
      <c r="AI629" s="147"/>
      <c r="AJ629" s="169">
        <f>Cálculos!AH627</f>
        <v>0</v>
      </c>
      <c r="AK629" s="147"/>
      <c r="AL629" s="169">
        <f>Cálculos!BB622</f>
        <v>0</v>
      </c>
      <c r="AM629" s="145"/>
      <c r="BA629" s="146"/>
      <c r="BB629" s="74">
        <v>624</v>
      </c>
      <c r="BC629" s="177">
        <f>ABS(Cálculos!L630-Cálculos!L629)</f>
        <v>3.7472412348878437E-3</v>
      </c>
      <c r="BD629" s="177">
        <f>ABS(Cálculos!AF630-Cálculos!AF629)</f>
        <v>3.8791223405763575E-3</v>
      </c>
      <c r="BE629" s="177">
        <f>ABS(Cálculos!AZ630-Cálculos!AZ629)</f>
        <v>3.9649847105096558E-3</v>
      </c>
      <c r="BF629" s="145"/>
    </row>
    <row r="630" spans="25:58">
      <c r="Y630" s="146"/>
      <c r="Z630" s="74">
        <f>(Cálculos!C631-0.44)/(MAX(Cálculos!C:C)+0.12)*100</f>
        <v>85.542102668054554</v>
      </c>
      <c r="AA630" s="147"/>
      <c r="AB630" s="169">
        <f>Cálculos!L610</f>
        <v>0.43382910295867377</v>
      </c>
      <c r="AC630" s="147"/>
      <c r="AD630" s="169">
        <f>Cálculos!AF236</f>
        <v>0.4601301099351448</v>
      </c>
      <c r="AE630" s="147"/>
      <c r="AF630" s="169">
        <f>Cálculos!AZ236</f>
        <v>0.46596712230882659</v>
      </c>
      <c r="AG630" s="147"/>
      <c r="AH630" s="169">
        <f>Cálculos!N615</f>
        <v>0</v>
      </c>
      <c r="AI630" s="147"/>
      <c r="AJ630" s="169">
        <f>Cálculos!AH628</f>
        <v>0</v>
      </c>
      <c r="AK630" s="147"/>
      <c r="AL630" s="169">
        <f>Cálculos!BB623</f>
        <v>0</v>
      </c>
      <c r="AM630" s="145"/>
      <c r="BA630" s="146"/>
      <c r="BB630" s="74">
        <v>625</v>
      </c>
      <c r="BC630" s="177">
        <f>ABS(Cálculos!L631-Cálculos!L630)</f>
        <v>2.8174018815685931E-3</v>
      </c>
      <c r="BD630" s="177">
        <f>ABS(Cálculos!AF631-Cálculos!AF630)</f>
        <v>2.7832007165203843E-3</v>
      </c>
      <c r="BE630" s="177">
        <f>ABS(Cálculos!AZ631-Cálculos!AZ630)</f>
        <v>3.0042008353623473E-3</v>
      </c>
      <c r="BF630" s="145"/>
    </row>
    <row r="631" spans="25:58">
      <c r="Y631" s="146"/>
      <c r="Z631" s="74">
        <f>(Cálculos!C632-0.44)/(MAX(Cálculos!C:C)+0.12)*100</f>
        <v>85.679066454829339</v>
      </c>
      <c r="AA631" s="147"/>
      <c r="AB631" s="169">
        <f>Cálculos!L233</f>
        <v>0.43345658543093346</v>
      </c>
      <c r="AC631" s="147"/>
      <c r="AD631" s="169">
        <f>Cálculos!AF611</f>
        <v>0.45964130207149029</v>
      </c>
      <c r="AE631" s="147"/>
      <c r="AF631" s="169">
        <f>Cálculos!AZ232</f>
        <v>0.46569505202179134</v>
      </c>
      <c r="AG631" s="147"/>
      <c r="AH631" s="169">
        <f>Cálculos!N616</f>
        <v>0</v>
      </c>
      <c r="AI631" s="147"/>
      <c r="AJ631" s="169">
        <f>Cálculos!AH629</f>
        <v>0</v>
      </c>
      <c r="AK631" s="147"/>
      <c r="AL631" s="169">
        <f>Cálculos!BB624</f>
        <v>0</v>
      </c>
      <c r="AM631" s="145"/>
      <c r="BA631" s="146"/>
      <c r="BB631" s="74">
        <v>626</v>
      </c>
      <c r="BC631" s="177">
        <f>ABS(Cálculos!L632-Cálculos!L631)</f>
        <v>2.6295946310287421E-3</v>
      </c>
      <c r="BD631" s="177">
        <f>ABS(Cálculos!AF632-Cálculos!AF631)</f>
        <v>2.7639757448714164E-3</v>
      </c>
      <c r="BE631" s="177">
        <f>ABS(Cálculos!AZ632-Cálculos!AZ631)</f>
        <v>2.8035485289590323E-3</v>
      </c>
      <c r="BF631" s="145"/>
    </row>
    <row r="632" spans="25:58">
      <c r="Y632" s="146"/>
      <c r="Z632" s="74">
        <f>(Cálculos!C633-0.44)/(MAX(Cálculos!C:C)+0.12)*100</f>
        <v>85.816030241604111</v>
      </c>
      <c r="AA632" s="147"/>
      <c r="AB632" s="169">
        <f>Cálculos!L611</f>
        <v>0.43083242375193975</v>
      </c>
      <c r="AC632" s="147"/>
      <c r="AD632" s="169">
        <f>Cálculos!AF233</f>
        <v>0.45779398225578705</v>
      </c>
      <c r="AE632" s="147"/>
      <c r="AF632" s="169">
        <f>Cálculos!AZ612</f>
        <v>0.46300171188599371</v>
      </c>
      <c r="AG632" s="147"/>
      <c r="AH632" s="169">
        <f>Cálculos!N617</f>
        <v>0</v>
      </c>
      <c r="AI632" s="147"/>
      <c r="AJ632" s="169">
        <f>Cálculos!AH630</f>
        <v>0</v>
      </c>
      <c r="AK632" s="147"/>
      <c r="AL632" s="169">
        <f>Cálculos!BB625</f>
        <v>0</v>
      </c>
      <c r="AM632" s="145"/>
      <c r="BA632" s="146"/>
      <c r="BB632" s="74">
        <v>627</v>
      </c>
      <c r="BC632" s="177">
        <f>ABS(Cálculos!L633-Cálculos!L632)</f>
        <v>2.5800791568788561E-3</v>
      </c>
      <c r="BD632" s="177">
        <f>ABS(Cálculos!AF633-Cálculos!AF632)</f>
        <v>2.7448835698017926E-3</v>
      </c>
      <c r="BE632" s="177">
        <f>ABS(Cálculos!AZ633-Cálculos!AZ632)</f>
        <v>2.7841830047027893E-3</v>
      </c>
      <c r="BF632" s="145"/>
    </row>
    <row r="633" spans="25:58">
      <c r="Y633" s="146"/>
      <c r="Z633" s="74">
        <f>(Cálculos!C634-0.44)/(MAX(Cálculos!C:C)+0.12)*100</f>
        <v>85.952994028378896</v>
      </c>
      <c r="AA633" s="147"/>
      <c r="AB633" s="169">
        <f>Cálculos!L234</f>
        <v>0.43044705363628022</v>
      </c>
      <c r="AC633" s="147"/>
      <c r="AD633" s="169">
        <f>Cálculos!AF612</f>
        <v>0.45646632768010464</v>
      </c>
      <c r="AE633" s="147"/>
      <c r="AF633" s="169">
        <f>Cálculos!AZ233</f>
        <v>0.4624347596824136</v>
      </c>
      <c r="AG633" s="147"/>
      <c r="AH633" s="169">
        <f>Cálculos!N618</f>
        <v>0</v>
      </c>
      <c r="AI633" s="147"/>
      <c r="AJ633" s="169">
        <f>Cálculos!AH631</f>
        <v>0</v>
      </c>
      <c r="AK633" s="147"/>
      <c r="AL633" s="169">
        <f>Cálculos!BB626</f>
        <v>0</v>
      </c>
      <c r="AM633" s="145"/>
      <c r="BA633" s="146"/>
      <c r="BB633" s="74">
        <v>628</v>
      </c>
      <c r="BC633" s="177">
        <f>ABS(Cálculos!L634-Cálculos!L633)</f>
        <v>2.556418566759977E-3</v>
      </c>
      <c r="BD633" s="177">
        <f>ABS(Cálculos!AF634-Cálculos!AF633)</f>
        <v>2.7259232740187156E-3</v>
      </c>
      <c r="BE633" s="177">
        <f>ABS(Cálculos!AZ634-Cálculos!AZ633)</f>
        <v>2.76495124789361E-3</v>
      </c>
      <c r="BF633" s="145"/>
    </row>
    <row r="634" spans="25:58">
      <c r="Y634" s="146"/>
      <c r="Z634" s="74">
        <f>(Cálculos!C635-0.44)/(MAX(Cálculos!C:C)+0.12)*100</f>
        <v>86.089957815153667</v>
      </c>
      <c r="AA634" s="147"/>
      <c r="AB634" s="169">
        <f>Cálculos!L612</f>
        <v>0.42785644631645131</v>
      </c>
      <c r="AC634" s="147"/>
      <c r="AD634" s="169">
        <f>Cálculos!AF234</f>
        <v>0.45463176823445767</v>
      </c>
      <c r="AE634" s="147"/>
      <c r="AF634" s="169">
        <f>Cálculos!AZ613</f>
        <v>0.45980352544848102</v>
      </c>
      <c r="AG634" s="147"/>
      <c r="AH634" s="169">
        <f>Cálculos!N619</f>
        <v>0</v>
      </c>
      <c r="AI634" s="147"/>
      <c r="AJ634" s="169">
        <f>Cálculos!AH632</f>
        <v>0</v>
      </c>
      <c r="AK634" s="147"/>
      <c r="AL634" s="169">
        <f>Cálculos!BB627</f>
        <v>0</v>
      </c>
      <c r="AM634" s="145"/>
      <c r="BA634" s="146"/>
      <c r="BB634" s="74">
        <v>629</v>
      </c>
      <c r="BC634" s="177">
        <f>ABS(Cálculos!L635-Cálculos!L634)</f>
        <v>2.5376727403859101E-3</v>
      </c>
      <c r="BD634" s="177">
        <f>ABS(Cálculos!AF635-Cálculos!AF634)</f>
        <v>2.7070939465650423E-3</v>
      </c>
      <c r="BE634" s="177">
        <f>ABS(Cálculos!AZ635-Cálculos!AZ634)</f>
        <v>2.7458523345323393E-3</v>
      </c>
      <c r="BF634" s="145"/>
    </row>
    <row r="635" spans="25:58">
      <c r="Y635" s="146"/>
      <c r="Z635" s="74">
        <f>(Cálculos!C636-0.44)/(MAX(Cálculos!C:C)+0.12)*100</f>
        <v>86.226921601928439</v>
      </c>
      <c r="AA635" s="147"/>
      <c r="AB635" s="169">
        <f>Cálculos!L613</f>
        <v>0.42490102586763578</v>
      </c>
      <c r="AC635" s="147"/>
      <c r="AD635" s="169">
        <f>Cálculos!AF613</f>
        <v>0.45331328443881475</v>
      </c>
      <c r="AE635" s="147"/>
      <c r="AF635" s="169">
        <f>Cálculos!AZ234</f>
        <v>0.45924048946983409</v>
      </c>
      <c r="AG635" s="147"/>
      <c r="AH635" s="169">
        <f>Cálculos!N620</f>
        <v>0</v>
      </c>
      <c r="AI635" s="147"/>
      <c r="AJ635" s="169">
        <f>Cálculos!AH633</f>
        <v>0</v>
      </c>
      <c r="AK635" s="147"/>
      <c r="AL635" s="169">
        <f>Cálculos!BB628</f>
        <v>0</v>
      </c>
      <c r="AM635" s="145"/>
      <c r="BA635" s="146"/>
      <c r="BB635" s="74">
        <v>630</v>
      </c>
      <c r="BC635" s="177">
        <f>ABS(Cálculos!L636-Cálculos!L635)</f>
        <v>2.5199412535768517E-3</v>
      </c>
      <c r="BD635" s="177">
        <f>ABS(Cálculos!AF636-Cálculos!AF635)</f>
        <v>2.6883946827768179E-3</v>
      </c>
      <c r="BE635" s="177">
        <f>ABS(Cálculos!AZ636-Cálculos!AZ635)</f>
        <v>2.726885347002328E-3</v>
      </c>
      <c r="BF635" s="145"/>
    </row>
    <row r="636" spans="25:58">
      <c r="Y636" s="146"/>
      <c r="Z636" s="74">
        <f>(Cálculos!C637-0.44)/(MAX(Cálculos!C:C)+0.12)*100</f>
        <v>86.363885388703224</v>
      </c>
      <c r="AA636" s="147"/>
      <c r="AB636" s="169">
        <f>Cálculos!L237</f>
        <v>0.42389650263610767</v>
      </c>
      <c r="AC636" s="147"/>
      <c r="AD636" s="169">
        <f>Cálculos!AF614</f>
        <v>0.45018202085810138</v>
      </c>
      <c r="AE636" s="147"/>
      <c r="AF636" s="169">
        <f>Cálculos!AZ614</f>
        <v>0.45662743049837873</v>
      </c>
      <c r="AG636" s="147"/>
      <c r="AH636" s="169">
        <f>Cálculos!N621</f>
        <v>0</v>
      </c>
      <c r="AI636" s="147"/>
      <c r="AJ636" s="169">
        <f>Cálculos!AH634</f>
        <v>0</v>
      </c>
      <c r="AK636" s="147"/>
      <c r="AL636" s="169">
        <f>Cálculos!BB629</f>
        <v>0</v>
      </c>
      <c r="AM636" s="145"/>
      <c r="BA636" s="146"/>
      <c r="BB636" s="74">
        <v>631</v>
      </c>
      <c r="BC636" s="177">
        <f>ABS(Cálculos!L637-Cálculos!L636)</f>
        <v>2.5024970356022913E-3</v>
      </c>
      <c r="BD636" s="177">
        <f>ABS(Cálculos!AF637-Cálculos!AF636)</f>
        <v>2.6698245842384227E-3</v>
      </c>
      <c r="BE636" s="177">
        <f>ABS(Cálculos!AZ637-Cálculos!AZ636)</f>
        <v>2.7080493740253009E-3</v>
      </c>
      <c r="BF636" s="145"/>
    </row>
    <row r="637" spans="25:58">
      <c r="Y637" s="146"/>
      <c r="Z637" s="74">
        <f>(Cálculos!C638-0.44)/(MAX(Cálculos!C:C)+0.12)*100</f>
        <v>86.500849175477995</v>
      </c>
      <c r="AA637" s="147"/>
      <c r="AB637" s="169">
        <f>Cálculos!L614</f>
        <v>0.42196602007521733</v>
      </c>
      <c r="AC637" s="147"/>
      <c r="AD637" s="169">
        <f>Cálculos!AF237</f>
        <v>0.44725746053452814</v>
      </c>
      <c r="AE637" s="147"/>
      <c r="AF637" s="169">
        <f>Cálculos!AZ615</f>
        <v>0.45347327443863661</v>
      </c>
      <c r="AG637" s="147"/>
      <c r="AH637" s="169">
        <f>Cálculos!N622</f>
        <v>0</v>
      </c>
      <c r="AI637" s="147"/>
      <c r="AJ637" s="169">
        <f>Cálculos!AH635</f>
        <v>0</v>
      </c>
      <c r="AK637" s="147"/>
      <c r="AL637" s="169">
        <f>Cálculos!BB630</f>
        <v>0</v>
      </c>
      <c r="AM637" s="145"/>
      <c r="BA637" s="146"/>
      <c r="BB637" s="74">
        <v>632</v>
      </c>
      <c r="BC637" s="177">
        <f>ABS(Cálculos!L638-Cálculos!L637)</f>
        <v>4.9502725301004968E-3</v>
      </c>
      <c r="BD637" s="177">
        <f>ABS(Cálculos!AF638-Cálculos!AF637)</f>
        <v>4.2176273083225357E-3</v>
      </c>
      <c r="BE637" s="177">
        <f>ABS(Cálculos!AZ638-Cálculos!AZ637)</f>
        <v>5.0746540675470908E-3</v>
      </c>
      <c r="BF637" s="145"/>
    </row>
    <row r="638" spans="25:58">
      <c r="Y638" s="146"/>
      <c r="Z638" s="74">
        <f>(Cálculos!C639-0.44)/(MAX(Cálculos!C:C)+0.12)*100</f>
        <v>86.637812962252767</v>
      </c>
      <c r="AA638" s="147"/>
      <c r="AB638" s="169">
        <f>Cálculos!L238</f>
        <v>0.41910345258669418</v>
      </c>
      <c r="AC638" s="147"/>
      <c r="AD638" s="169">
        <f>Cálculos!AF615</f>
        <v>0.44707238649485959</v>
      </c>
      <c r="AE638" s="147"/>
      <c r="AF638" s="169">
        <f>Cálculos!AZ237</f>
        <v>0.45216897272655759</v>
      </c>
      <c r="AG638" s="147"/>
      <c r="AH638" s="169">
        <f>Cálculos!N623</f>
        <v>0</v>
      </c>
      <c r="AI638" s="147"/>
      <c r="AJ638" s="169">
        <f>Cálculos!AH636</f>
        <v>0</v>
      </c>
      <c r="AK638" s="147"/>
      <c r="AL638" s="169">
        <f>Cálculos!BB631</f>
        <v>0</v>
      </c>
      <c r="AM638" s="145"/>
      <c r="BA638" s="146"/>
      <c r="BB638" s="74">
        <v>633</v>
      </c>
      <c r="BC638" s="177">
        <f>ABS(Cálculos!L639-Cálculos!L638)</f>
        <v>3.9236329596093467E-2</v>
      </c>
      <c r="BD638" s="177">
        <f>ABS(Cálculos!AF639-Cálculos!AF638)</f>
        <v>3.8825111061914108E-2</v>
      </c>
      <c r="BE638" s="177">
        <f>ABS(Cálculos!AZ639-Cálculos!AZ638)</f>
        <v>3.9434592438586102E-2</v>
      </c>
      <c r="BF638" s="145"/>
    </row>
    <row r="639" spans="25:58">
      <c r="Y639" s="146"/>
      <c r="Z639" s="74">
        <f>(Cálculos!C640-0.44)/(MAX(Cálculos!C:C)+0.12)*100</f>
        <v>86.774776749027552</v>
      </c>
      <c r="AA639" s="147"/>
      <c r="AB639" s="169">
        <f>Cálculos!L615</f>
        <v>0.41905128786288615</v>
      </c>
      <c r="AC639" s="147"/>
      <c r="AD639" s="169">
        <f>Cálculos!AF616</f>
        <v>0.44398423194517117</v>
      </c>
      <c r="AE639" s="147"/>
      <c r="AF639" s="169">
        <f>Cálculos!AZ616</f>
        <v>0.4503409057262695</v>
      </c>
      <c r="AG639" s="147"/>
      <c r="AH639" s="169">
        <f>Cálculos!N624</f>
        <v>0</v>
      </c>
      <c r="AI639" s="147"/>
      <c r="AJ639" s="169">
        <f>Cálculos!AH637</f>
        <v>0</v>
      </c>
      <c r="AK639" s="147"/>
      <c r="AL639" s="169">
        <f>Cálculos!BB632</f>
        <v>0</v>
      </c>
      <c r="AM639" s="145"/>
      <c r="BA639" s="146"/>
      <c r="BB639" s="74">
        <v>634</v>
      </c>
      <c r="BC639" s="177">
        <f>ABS(Cálculos!L640-Cálculos!L639)</f>
        <v>2.3166906304187329E-2</v>
      </c>
      <c r="BD639" s="177">
        <f>ABS(Cálculos!AF640-Cálculos!AF639)</f>
        <v>2.3572250349174872E-2</v>
      </c>
      <c r="BE639" s="177">
        <f>ABS(Cálculos!AZ640-Cálculos!AZ639)</f>
        <v>2.297491494350945E-2</v>
      </c>
      <c r="BF639" s="145"/>
    </row>
    <row r="640" spans="25:58">
      <c r="Y640" s="146"/>
      <c r="Z640" s="74">
        <f>(Cálculos!C641-0.44)/(MAX(Cálculos!C:C)+0.12)*100</f>
        <v>86.911740535802323</v>
      </c>
      <c r="AA640" s="147"/>
      <c r="AB640" s="169">
        <f>Cálculos!L616</f>
        <v>0.41615668917925264</v>
      </c>
      <c r="AC640" s="147"/>
      <c r="AD640" s="169">
        <f>Cálculos!AF238</f>
        <v>0.44235296562055876</v>
      </c>
      <c r="AE640" s="147"/>
      <c r="AF640" s="169">
        <f>Cálculos!AZ617</f>
        <v>0.44723017386507585</v>
      </c>
      <c r="AG640" s="147"/>
      <c r="AH640" s="169">
        <f>Cálculos!N625</f>
        <v>0</v>
      </c>
      <c r="AI640" s="147"/>
      <c r="AJ640" s="169">
        <f>Cálculos!AH638</f>
        <v>0</v>
      </c>
      <c r="AK640" s="147"/>
      <c r="AL640" s="169">
        <f>Cálculos!BB633</f>
        <v>0</v>
      </c>
      <c r="AM640" s="145"/>
      <c r="BA640" s="146"/>
      <c r="BB640" s="74">
        <v>635</v>
      </c>
      <c r="BC640" s="177">
        <f>ABS(Cálculos!L641-Cálculos!L640)</f>
        <v>2.2624971540957273E-2</v>
      </c>
      <c r="BD640" s="177">
        <f>ABS(Cálculos!AF641-Cálculos!AF640)</f>
        <v>2.3022836139883873E-2</v>
      </c>
      <c r="BE640" s="177">
        <f>ABS(Cálculos!AZ641-Cálculos!AZ640)</f>
        <v>2.2441577567447912E-2</v>
      </c>
      <c r="BF640" s="145"/>
    </row>
    <row r="641" spans="25:58">
      <c r="Y641" s="146"/>
      <c r="Z641" s="74">
        <f>(Cálculos!C642-0.44)/(MAX(Cálculos!C:C)+0.12)*100</f>
        <v>87.048704322577095</v>
      </c>
      <c r="AA641" s="147"/>
      <c r="AB641" s="169">
        <f>Cálculos!L239</f>
        <v>0.41586117274334722</v>
      </c>
      <c r="AC641" s="147"/>
      <c r="AD641" s="169">
        <f>Cálculos!AF617</f>
        <v>0.44091740883712582</v>
      </c>
      <c r="AE641" s="147"/>
      <c r="AF641" s="169">
        <f>Cálculos!AZ238</f>
        <v>0.44707300350286289</v>
      </c>
      <c r="AG641" s="147"/>
      <c r="AH641" s="169">
        <f>Cálculos!N626</f>
        <v>0</v>
      </c>
      <c r="AI641" s="147"/>
      <c r="AJ641" s="169">
        <f>Cálculos!AH639</f>
        <v>0</v>
      </c>
      <c r="AK641" s="147"/>
      <c r="AL641" s="169">
        <f>Cálculos!BB634</f>
        <v>0</v>
      </c>
      <c r="AM641" s="145"/>
      <c r="BA641" s="146"/>
      <c r="BB641" s="74">
        <v>636</v>
      </c>
      <c r="BC641" s="177">
        <f>ABS(Cálculos!L642-Cálculos!L641)</f>
        <v>9.1169986828611438E-3</v>
      </c>
      <c r="BD641" s="177">
        <f>ABS(Cálculos!AF642-Cálculos!AF641)</f>
        <v>8.4846171984124807E-3</v>
      </c>
      <c r="BE641" s="177">
        <f>ABS(Cálculos!AZ642-Cálculos!AZ641)</f>
        <v>1.0603527548959435E-2</v>
      </c>
      <c r="BF641" s="145"/>
    </row>
    <row r="642" spans="25:58">
      <c r="Y642" s="146"/>
      <c r="Z642" s="74">
        <f>(Cálculos!C643-0.44)/(MAX(Cálculos!C:C)+0.12)*100</f>
        <v>87.18566810935188</v>
      </c>
      <c r="AA642" s="147"/>
      <c r="AB642" s="169">
        <f>Cálculos!L656</f>
        <v>0.4134327580521634</v>
      </c>
      <c r="AC642" s="147"/>
      <c r="AD642" s="169">
        <f>Cálculos!AF239</f>
        <v>0.43914534122100318</v>
      </c>
      <c r="AE642" s="147"/>
      <c r="AF642" s="169">
        <f>Cálculos!AZ618</f>
        <v>0.4441409293984076</v>
      </c>
      <c r="AG642" s="147"/>
      <c r="AH642" s="169">
        <f>Cálculos!N627</f>
        <v>0</v>
      </c>
      <c r="AI642" s="147"/>
      <c r="AJ642" s="169">
        <f>Cálculos!AH640</f>
        <v>0</v>
      </c>
      <c r="AK642" s="147"/>
      <c r="AL642" s="169">
        <f>Cálculos!BB635</f>
        <v>0</v>
      </c>
      <c r="AM642" s="145"/>
      <c r="BA642" s="146"/>
      <c r="BB642" s="74">
        <v>637</v>
      </c>
      <c r="BC642" s="177">
        <f>ABS(Cálculos!L643-Cálculos!L642)</f>
        <v>3.6482606261881156E-3</v>
      </c>
      <c r="BD642" s="177">
        <f>ABS(Cálculos!AF643-Cálculos!AF642)</f>
        <v>3.5991317274496337E-3</v>
      </c>
      <c r="BE642" s="177">
        <f>ABS(Cálculos!AZ643-Cálculos!AZ642)</f>
        <v>4.0868595852601719E-3</v>
      </c>
      <c r="BF642" s="145"/>
    </row>
    <row r="643" spans="25:58">
      <c r="Y643" s="146"/>
      <c r="Z643" s="74">
        <f>(Cálculos!C644-0.44)/(MAX(Cálculos!C:C)+0.12)*100</f>
        <v>87.322631896126651</v>
      </c>
      <c r="AA643" s="147"/>
      <c r="AB643" s="169">
        <f>Cálculos!L617</f>
        <v>0.41328208494972646</v>
      </c>
      <c r="AC643" s="147"/>
      <c r="AD643" s="169">
        <f>Cálculos!AF618</f>
        <v>0.43787176982369314</v>
      </c>
      <c r="AE643" s="147"/>
      <c r="AF643" s="169">
        <f>Cálculos!AZ239</f>
        <v>0.44361809594103391</v>
      </c>
      <c r="AG643" s="147"/>
      <c r="AH643" s="169">
        <f>Cálculos!N628</f>
        <v>0</v>
      </c>
      <c r="AI643" s="147"/>
      <c r="AJ643" s="169">
        <f>Cálculos!AH641</f>
        <v>0</v>
      </c>
      <c r="AK643" s="147"/>
      <c r="AL643" s="169">
        <f>Cálculos!BB636</f>
        <v>0</v>
      </c>
      <c r="AM643" s="145"/>
      <c r="BA643" s="146"/>
      <c r="BB643" s="74">
        <v>638</v>
      </c>
      <c r="BC643" s="177">
        <f>ABS(Cálculos!L644-Cálculos!L643)</f>
        <v>2.61633050759702E-3</v>
      </c>
      <c r="BD643" s="177">
        <f>ABS(Cálculos!AF644-Cálculos!AF643)</f>
        <v>2.5433763470574244E-3</v>
      </c>
      <c r="BE643" s="177">
        <f>ABS(Cálculos!AZ644-Cálculos!AZ643)</f>
        <v>2.8421219779230511E-3</v>
      </c>
      <c r="BF643" s="145"/>
    </row>
    <row r="644" spans="25:58">
      <c r="Y644" s="146"/>
      <c r="Z644" s="74">
        <f>(Cálculos!C645-0.44)/(MAX(Cálculos!C:C)+0.12)*100</f>
        <v>87.459595682901437</v>
      </c>
      <c r="AA644" s="147"/>
      <c r="AB644" s="169">
        <f>Cálculos!L240</f>
        <v>0.41292392729714605</v>
      </c>
      <c r="AC644" s="147"/>
      <c r="AD644" s="169">
        <f>Cálculos!AF240</f>
        <v>0.4361119427727147</v>
      </c>
      <c r="AE644" s="147"/>
      <c r="AF644" s="169">
        <f>Cálculos!AZ619</f>
        <v>0.44107302390198905</v>
      </c>
      <c r="AG644" s="147"/>
      <c r="AH644" s="169">
        <f>Cálculos!N629</f>
        <v>0</v>
      </c>
      <c r="AI644" s="147"/>
      <c r="AJ644" s="169">
        <f>Cálculos!AH642</f>
        <v>0</v>
      </c>
      <c r="AK644" s="147"/>
      <c r="AL644" s="169">
        <f>Cálculos!BB637</f>
        <v>0</v>
      </c>
      <c r="AM644" s="145"/>
      <c r="BA644" s="146"/>
      <c r="BB644" s="74">
        <v>639</v>
      </c>
      <c r="BC644" s="177">
        <f>ABS(Cálculos!L645-Cálculos!L644)</f>
        <v>2.4107721901927004E-3</v>
      </c>
      <c r="BD644" s="177">
        <f>ABS(Cálculos!AF645-Cálculos!AF644)</f>
        <v>2.5258079633347919E-3</v>
      </c>
      <c r="BE644" s="177">
        <f>ABS(Cálculos!AZ645-Cálculos!AZ644)</f>
        <v>2.561970818007131E-3</v>
      </c>
      <c r="BF644" s="145"/>
    </row>
    <row r="645" spans="25:58">
      <c r="Y645" s="146"/>
      <c r="Z645" s="74">
        <f>(Cálculos!C646-0.44)/(MAX(Cálculos!C:C)+0.12)*100</f>
        <v>87.596559469676208</v>
      </c>
      <c r="AA645" s="147"/>
      <c r="AB645" s="169">
        <f>Cálculos!L618</f>
        <v>0.41042733706212386</v>
      </c>
      <c r="AC645" s="147"/>
      <c r="AD645" s="169">
        <f>Cálculos!AF619</f>
        <v>0.43484716857564287</v>
      </c>
      <c r="AE645" s="147"/>
      <c r="AF645" s="169">
        <f>Cálculos!AZ240</f>
        <v>0.44053292368978381</v>
      </c>
      <c r="AG645" s="147"/>
      <c r="AH645" s="169">
        <f>Cálculos!N630</f>
        <v>0</v>
      </c>
      <c r="AI645" s="147"/>
      <c r="AJ645" s="169">
        <f>Cálculos!AH643</f>
        <v>0</v>
      </c>
      <c r="AK645" s="147"/>
      <c r="AL645" s="169">
        <f>Cálculos!BB638</f>
        <v>0</v>
      </c>
      <c r="AM645" s="145"/>
      <c r="BA645" s="146"/>
      <c r="BB645" s="74">
        <v>640</v>
      </c>
      <c r="BC645" s="177">
        <f>ABS(Cálculos!L646-Cálculos!L645)</f>
        <v>2.3592037449912118E-3</v>
      </c>
      <c r="BD645" s="177">
        <f>ABS(Cálculos!AF646-Cálculos!AF645)</f>
        <v>2.5083609333028667E-3</v>
      </c>
      <c r="BE645" s="177">
        <f>ABS(Cálculos!AZ646-Cálculos!AZ645)</f>
        <v>2.5442739928915326E-3</v>
      </c>
      <c r="BF645" s="145"/>
    </row>
    <row r="646" spans="25:58">
      <c r="Y646" s="146"/>
      <c r="Z646" s="74">
        <f>(Cálculos!C647-0.44)/(MAX(Cálculos!C:C)+0.12)*100</f>
        <v>87.733523256450979</v>
      </c>
      <c r="AA646" s="147"/>
      <c r="AB646" s="169">
        <f>Cálculos!L241</f>
        <v>0.41005960738866348</v>
      </c>
      <c r="AC646" s="147"/>
      <c r="AD646" s="169">
        <f>Cálculos!AF241</f>
        <v>0.43309949753804894</v>
      </c>
      <c r="AE646" s="147"/>
      <c r="AF646" s="169">
        <f>Cálculos!AZ620</f>
        <v>0.43802630997678565</v>
      </c>
      <c r="AG646" s="147"/>
      <c r="AH646" s="169">
        <f>Cálculos!N631</f>
        <v>0</v>
      </c>
      <c r="AI646" s="147"/>
      <c r="AJ646" s="169">
        <f>Cálculos!AH644</f>
        <v>0</v>
      </c>
      <c r="AK646" s="147"/>
      <c r="AL646" s="169">
        <f>Cálculos!BB639</f>
        <v>0</v>
      </c>
      <c r="AM646" s="145"/>
      <c r="BA646" s="146"/>
      <c r="BB646" s="74">
        <v>641</v>
      </c>
      <c r="BC646" s="177">
        <f>ABS(Cálculos!L647-Cálculos!L646)</f>
        <v>2.3364050285364923E-3</v>
      </c>
      <c r="BD646" s="177">
        <f>ABS(Cálculos!AF647-Cálculos!AF646)</f>
        <v>2.4910344187105138E-3</v>
      </c>
      <c r="BE646" s="177">
        <f>ABS(Cálculos!AZ647-Cálculos!AZ646)</f>
        <v>2.5266994086762251E-3</v>
      </c>
      <c r="BF646" s="145"/>
    </row>
    <row r="647" spans="25:58">
      <c r="Y647" s="146"/>
      <c r="Z647" s="74">
        <f>(Cálculos!C648-0.44)/(MAX(Cálculos!C:C)+0.12)*100</f>
        <v>87.870487043225765</v>
      </c>
      <c r="AA647" s="147"/>
      <c r="AB647" s="169">
        <f>Cálculos!L619</f>
        <v>0.40759230835859811</v>
      </c>
      <c r="AC647" s="147"/>
      <c r="AD647" s="169">
        <f>Cálculos!AF620</f>
        <v>0.43184345977451466</v>
      </c>
      <c r="AE647" s="147"/>
      <c r="AF647" s="169">
        <f>Cálculos!AZ241</f>
        <v>0.43748994050926082</v>
      </c>
      <c r="AG647" s="147"/>
      <c r="AH647" s="169">
        <f>Cálculos!N632</f>
        <v>0</v>
      </c>
      <c r="AI647" s="147"/>
      <c r="AJ647" s="169">
        <f>Cálculos!AH645</f>
        <v>0</v>
      </c>
      <c r="AK647" s="147"/>
      <c r="AL647" s="169">
        <f>Cálculos!BB640</f>
        <v>0</v>
      </c>
      <c r="AM647" s="145"/>
      <c r="BA647" s="146"/>
      <c r="BB647" s="74">
        <v>642</v>
      </c>
      <c r="BC647" s="177">
        <f>ABS(Cálculos!L648-Cálculos!L647)</f>
        <v>2.3190553208958242E-3</v>
      </c>
      <c r="BD647" s="177">
        <f>ABS(Cálculos!AF648-Cálculos!AF647)</f>
        <v>2.4738275870967441E-3</v>
      </c>
      <c r="BE647" s="177">
        <f>ABS(Cálculos!AZ648-Cálculos!AZ647)</f>
        <v>2.5092462209814759E-3</v>
      </c>
      <c r="BF647" s="145"/>
    </row>
    <row r="648" spans="25:58">
      <c r="Y648" s="146"/>
      <c r="Z648" s="74">
        <f>(Cálculos!C649-0.44)/(MAX(Cálculos!C:C)+0.12)*100</f>
        <v>88.00745083000055</v>
      </c>
      <c r="AA648" s="147"/>
      <c r="AB648" s="169">
        <f>Cálculos!L242</f>
        <v>0.40722487542102875</v>
      </c>
      <c r="AC648" s="147"/>
      <c r="AD648" s="169">
        <f>Cálculos!AF242</f>
        <v>0.43010786078258739</v>
      </c>
      <c r="AE648" s="147"/>
      <c r="AF648" s="169">
        <f>Cálculos!AZ621</f>
        <v>0.43500064124192278</v>
      </c>
      <c r="AG648" s="147"/>
      <c r="AH648" s="169">
        <f>Cálculos!N633</f>
        <v>0</v>
      </c>
      <c r="AI648" s="147"/>
      <c r="AJ648" s="169">
        <f>Cálculos!AH646</f>
        <v>0</v>
      </c>
      <c r="AK648" s="147"/>
      <c r="AL648" s="169">
        <f>Cálculos!BB641</f>
        <v>0</v>
      </c>
      <c r="AM648" s="145"/>
      <c r="BA648" s="146"/>
      <c r="BB648" s="74">
        <v>643</v>
      </c>
      <c r="BC648" s="177">
        <f>ABS(Cálculos!L649-Cálculos!L648)</f>
        <v>2.3028109117451123E-3</v>
      </c>
      <c r="BD648" s="177">
        <f>ABS(Cálculos!AF649-Cálculos!AF648)</f>
        <v>2.4567396117509133E-3</v>
      </c>
      <c r="BE648" s="177">
        <f>ABS(Cálculos!AZ649-Cálculos!AZ648)</f>
        <v>2.4919135912604973E-3</v>
      </c>
      <c r="BF648" s="145"/>
    </row>
    <row r="649" spans="25:58">
      <c r="Y649" s="146"/>
      <c r="Z649" s="74">
        <f>(Cálculos!C650-0.44)/(MAX(Cálculos!C:C)+0.12)*100</f>
        <v>88.144414616775308</v>
      </c>
      <c r="AA649" s="147"/>
      <c r="AB649" s="169">
        <f>Cálculos!L657</f>
        <v>0.40635932973314687</v>
      </c>
      <c r="AC649" s="147"/>
      <c r="AD649" s="169">
        <f>Cálculos!AF621</f>
        <v>0.42886049910563606</v>
      </c>
      <c r="AE649" s="147"/>
      <c r="AF649" s="169">
        <f>Cálculos!AZ242</f>
        <v>0.43446797674894216</v>
      </c>
      <c r="AG649" s="147"/>
      <c r="AH649" s="169">
        <f>Cálculos!N634</f>
        <v>0</v>
      </c>
      <c r="AI649" s="147"/>
      <c r="AJ649" s="169">
        <f>Cálculos!AH647</f>
        <v>0</v>
      </c>
      <c r="AK649" s="147"/>
      <c r="AL649" s="169">
        <f>Cálculos!BB642</f>
        <v>0</v>
      </c>
      <c r="AM649" s="145"/>
      <c r="BA649" s="146"/>
      <c r="BB649" s="74">
        <v>644</v>
      </c>
      <c r="BC649" s="177">
        <f>ABS(Cálculos!L650-Cálculos!L649)</f>
        <v>2.2868622349312417E-3</v>
      </c>
      <c r="BD649" s="177">
        <f>ABS(Cálculos!AF650-Cálculos!AF649)</f>
        <v>2.4397696716727535E-3</v>
      </c>
      <c r="BE649" s="177">
        <f>ABS(Cálculos!AZ650-Cálculos!AZ649)</f>
        <v>2.4747006867583687E-3</v>
      </c>
      <c r="BF649" s="145"/>
    </row>
    <row r="650" spans="25:58">
      <c r="Y650" s="146"/>
      <c r="Z650" s="74">
        <f>(Cálculos!C651-0.44)/(MAX(Cálculos!C:C)+0.12)*100</f>
        <v>88.281378403550093</v>
      </c>
      <c r="AA650" s="147"/>
      <c r="AB650" s="169">
        <f>Cálculos!L620</f>
        <v>0.40477686262878132</v>
      </c>
      <c r="AC650" s="147"/>
      <c r="AD650" s="169">
        <f>Cálculos!AF243</f>
        <v>0.427136888771665</v>
      </c>
      <c r="AE650" s="147"/>
      <c r="AF650" s="169">
        <f>Cálculos!AZ639</f>
        <v>0.43384572628739859</v>
      </c>
      <c r="AG650" s="147"/>
      <c r="AH650" s="169">
        <f>Cálculos!N635</f>
        <v>0</v>
      </c>
      <c r="AI650" s="147"/>
      <c r="AJ650" s="169">
        <f>Cálculos!AH648</f>
        <v>0</v>
      </c>
      <c r="AK650" s="147"/>
      <c r="AL650" s="169">
        <f>Cálculos!BB643</f>
        <v>0</v>
      </c>
      <c r="AM650" s="145"/>
      <c r="BA650" s="146"/>
      <c r="BB650" s="74">
        <v>645</v>
      </c>
      <c r="BC650" s="177">
        <f>ABS(Cálculos!L651-Cálculos!L650)</f>
        <v>2.2710579018474508E-3</v>
      </c>
      <c r="BD650" s="177">
        <f>ABS(Cálculos!AF651-Cálculos!AF650)</f>
        <v>2.4229169515331272E-3</v>
      </c>
      <c r="BE650" s="177">
        <f>ABS(Cálculos!AZ651-Cálculos!AZ650)</f>
        <v>2.4576066804726238E-3</v>
      </c>
      <c r="BF650" s="145"/>
    </row>
    <row r="651" spans="25:58">
      <c r="Y651" s="146"/>
      <c r="Z651" s="74">
        <f>(Cálculos!C652-0.44)/(MAX(Cálculos!C:C)+0.12)*100</f>
        <v>88.418342190324879</v>
      </c>
      <c r="AA651" s="147"/>
      <c r="AB651" s="169">
        <f>Cálculos!L243</f>
        <v>0.40441154994918299</v>
      </c>
      <c r="AC651" s="147"/>
      <c r="AD651" s="169">
        <f>Cálculos!AF639</f>
        <v>0.42688363700046456</v>
      </c>
      <c r="AE651" s="147"/>
      <c r="AF651" s="169">
        <f>Cálculos!AZ657</f>
        <v>0.43330526444647705</v>
      </c>
      <c r="AG651" s="147"/>
      <c r="AH651" s="169">
        <f>Cálculos!N636</f>
        <v>0</v>
      </c>
      <c r="AI651" s="147"/>
      <c r="AJ651" s="169">
        <f>Cálculos!AH649</f>
        <v>0</v>
      </c>
      <c r="AK651" s="147"/>
      <c r="AL651" s="169">
        <f>Cálculos!BB644</f>
        <v>0</v>
      </c>
      <c r="AM651" s="145"/>
      <c r="BA651" s="146"/>
      <c r="BB651" s="74">
        <v>646</v>
      </c>
      <c r="BC651" s="177">
        <f>ABS(Cálculos!L652-Cálculos!L651)</f>
        <v>2.2553691023600164E-3</v>
      </c>
      <c r="BD651" s="177">
        <f>ABS(Cálculos!AF652-Cálculos!AF651)</f>
        <v>2.4061806416346698E-3</v>
      </c>
      <c r="BE651" s="177">
        <f>ABS(Cálculos!AZ652-Cálculos!AZ651)</f>
        <v>2.4406307511132264E-3</v>
      </c>
      <c r="BF651" s="145"/>
    </row>
    <row r="652" spans="25:58">
      <c r="Y652" s="146"/>
      <c r="Z652" s="74">
        <f>(Cálculos!C653-0.44)/(MAX(Cálculos!C:C)+0.12)*100</f>
        <v>88.55530597709965</v>
      </c>
      <c r="AA652" s="147"/>
      <c r="AB652" s="169">
        <f>Cálculos!L639</f>
        <v>0.40396955597138418</v>
      </c>
      <c r="AC652" s="147"/>
      <c r="AD652" s="169">
        <f>Cálculos!AF657</f>
        <v>0.42679476876686651</v>
      </c>
      <c r="AE652" s="147"/>
      <c r="AF652" s="169">
        <f>Cálculos!AZ622</f>
        <v>0.43199587232765196</v>
      </c>
      <c r="AG652" s="147"/>
      <c r="AH652" s="169">
        <f>Cálculos!N637</f>
        <v>0</v>
      </c>
      <c r="AI652" s="147"/>
      <c r="AJ652" s="169">
        <f>Cálculos!AH650</f>
        <v>0</v>
      </c>
      <c r="AK652" s="147"/>
      <c r="AL652" s="169">
        <f>Cálculos!BB645</f>
        <v>0</v>
      </c>
      <c r="AM652" s="145"/>
      <c r="BA652" s="146"/>
      <c r="BB652" s="74">
        <v>647</v>
      </c>
      <c r="BC652" s="177">
        <f>ABS(Cálculos!L653-Cálculos!L652)</f>
        <v>2.2397898587151466E-3</v>
      </c>
      <c r="BD652" s="177">
        <f>ABS(Cálculos!AF653-Cálculos!AF652)</f>
        <v>2.3895599378732646E-3</v>
      </c>
      <c r="BE652" s="177">
        <f>ABS(Cálculos!AZ653-Cálculos!AZ652)</f>
        <v>2.4237720830633802E-3</v>
      </c>
      <c r="BF652" s="145"/>
    </row>
    <row r="653" spans="25:58">
      <c r="Y653" s="146"/>
      <c r="Z653" s="74">
        <f>(Cálculos!C654-0.44)/(MAX(Cálculos!C:C)+0.12)*100</f>
        <v>88.692269763874421</v>
      </c>
      <c r="AA653" s="147"/>
      <c r="AB653" s="169">
        <f>Cálculos!L621</f>
        <v>0.4019808646031906</v>
      </c>
      <c r="AC653" s="147"/>
      <c r="AD653" s="169">
        <f>Cálculos!AF622</f>
        <v>0.4258981432511888</v>
      </c>
      <c r="AE653" s="147"/>
      <c r="AF653" s="169">
        <f>Cálculos!AZ243</f>
        <v>0.43146688721708704</v>
      </c>
      <c r="AG653" s="147"/>
      <c r="AH653" s="169">
        <f>Cálculos!N638</f>
        <v>0</v>
      </c>
      <c r="AI653" s="147"/>
      <c r="AJ653" s="169">
        <f>Cálculos!AH651</f>
        <v>0</v>
      </c>
      <c r="AK653" s="147"/>
      <c r="AL653" s="169">
        <f>Cálculos!BB646</f>
        <v>0</v>
      </c>
      <c r="AM653" s="145"/>
      <c r="BA653" s="146"/>
      <c r="BB653" s="74">
        <v>648</v>
      </c>
      <c r="BC653" s="177">
        <f>ABS(Cálculos!L654-Cálculos!L653)</f>
        <v>1.8114882184585068E-2</v>
      </c>
      <c r="BD653" s="177">
        <f>ABS(Cálculos!AF654-Cálculos!AF653)</f>
        <v>1.7370763408073364E-2</v>
      </c>
      <c r="BE653" s="177">
        <f>ABS(Cálculos!AZ654-Cálculos!AZ653)</f>
        <v>1.8267683587784078E-2</v>
      </c>
      <c r="BF653" s="145"/>
    </row>
    <row r="654" spans="25:58">
      <c r="Y654" s="146"/>
      <c r="Z654" s="74">
        <f>(Cálculos!C655-0.44)/(MAX(Cálculos!C:C)+0.12)*100</f>
        <v>88.829233550649207</v>
      </c>
      <c r="AA654" s="147"/>
      <c r="AB654" s="169">
        <f>Cálculos!L244</f>
        <v>0.40161799751704236</v>
      </c>
      <c r="AC654" s="147"/>
      <c r="AD654" s="169">
        <f>Cálculos!AF244</f>
        <v>0.42418643876346451</v>
      </c>
      <c r="AE654" s="147"/>
      <c r="AF654" s="169">
        <f>Cálculos!AZ623</f>
        <v>0.42901185886836696</v>
      </c>
      <c r="AG654" s="147"/>
      <c r="AH654" s="169">
        <f>Cálculos!N639</f>
        <v>0</v>
      </c>
      <c r="AI654" s="147"/>
      <c r="AJ654" s="169">
        <f>Cálculos!AH652</f>
        <v>0</v>
      </c>
      <c r="AK654" s="147"/>
      <c r="AL654" s="169">
        <f>Cálculos!BB647</f>
        <v>0</v>
      </c>
      <c r="AM654" s="145"/>
      <c r="BA654" s="146"/>
      <c r="BB654" s="74">
        <v>649</v>
      </c>
      <c r="BC654" s="177">
        <f>ABS(Cálculos!L655-Cálculos!L654)</f>
        <v>1.7934292512664762E-2</v>
      </c>
      <c r="BD654" s="177">
        <f>ABS(Cálculos!AF655-Cálculos!AF654)</f>
        <v>1.786747460487037E-2</v>
      </c>
      <c r="BE654" s="177">
        <f>ABS(Cálculos!AZ655-Cálculos!AZ654)</f>
        <v>1.8454721384010997E-2</v>
      </c>
      <c r="BF654" s="145"/>
    </row>
    <row r="655" spans="25:58">
      <c r="Y655" s="146"/>
      <c r="Z655" s="74">
        <f>(Cálculos!C656-0.44)/(MAX(Cálculos!C:C)+0.12)*100</f>
        <v>88.966197337423978</v>
      </c>
      <c r="AA655" s="147"/>
      <c r="AB655" s="169">
        <f>Cálculos!L622</f>
        <v>0.39920417994671981</v>
      </c>
      <c r="AC655" s="147"/>
      <c r="AD655" s="169">
        <f>Cálculos!AF623</f>
        <v>0.42295624988332337</v>
      </c>
      <c r="AE655" s="147"/>
      <c r="AF655" s="169">
        <f>Cálculos!AZ244</f>
        <v>0.42848652772486712</v>
      </c>
      <c r="AG655" s="147"/>
      <c r="AH655" s="169">
        <f>Cálculos!N640</f>
        <v>0</v>
      </c>
      <c r="AI655" s="147"/>
      <c r="AJ655" s="169">
        <f>Cálculos!AH653</f>
        <v>0</v>
      </c>
      <c r="AK655" s="147"/>
      <c r="AL655" s="169">
        <f>Cálculos!BB648</f>
        <v>0</v>
      </c>
      <c r="AM655" s="145"/>
      <c r="BA655" s="146"/>
      <c r="BB655" s="74">
        <v>650</v>
      </c>
      <c r="BC655" s="177">
        <f>ABS(Cálculos!L656-Cálculos!L655)</f>
        <v>9.1237406364864992E-2</v>
      </c>
      <c r="BD655" s="177">
        <f>ABS(Cálculos!AF656-Cálculos!AF655)</f>
        <v>6.2444600205898815E-2</v>
      </c>
      <c r="BE655" s="177">
        <f>ABS(Cálculos!AZ656-Cálculos!AZ655)</f>
        <v>6.3105690196112396E-2</v>
      </c>
      <c r="BF655" s="145"/>
    </row>
    <row r="656" spans="25:58">
      <c r="Y656" s="146"/>
      <c r="Z656" s="74">
        <f>(Cálculos!C657-0.44)/(MAX(Cálculos!C:C)+0.12)*100</f>
        <v>89.103161124198749</v>
      </c>
      <c r="AA656" s="147"/>
      <c r="AB656" s="169">
        <f>Cálculos!L245</f>
        <v>0.39884380487668664</v>
      </c>
      <c r="AC656" s="147"/>
      <c r="AD656" s="169">
        <f>Cálculos!AF245</f>
        <v>0.42125636900215846</v>
      </c>
      <c r="AE656" s="147"/>
      <c r="AF656" s="169">
        <f>Cálculos!AZ624</f>
        <v>0.42604845749566805</v>
      </c>
      <c r="AG656" s="147"/>
      <c r="AH656" s="169">
        <f>Cálculos!N641</f>
        <v>0</v>
      </c>
      <c r="AI656" s="147"/>
      <c r="AJ656" s="169">
        <f>Cálculos!AH654</f>
        <v>0</v>
      </c>
      <c r="AK656" s="147"/>
      <c r="AL656" s="169">
        <f>Cálculos!BB649</f>
        <v>0</v>
      </c>
      <c r="AM656" s="145"/>
      <c r="BA656" s="146"/>
      <c r="BB656" s="74">
        <v>651</v>
      </c>
      <c r="BC656" s="177">
        <f>ABS(Cálculos!L657-Cálculos!L656)</f>
        <v>7.0734283190165281E-3</v>
      </c>
      <c r="BD656" s="177">
        <f>ABS(Cálculos!AF657-Cálculos!AF656)</f>
        <v>2.1299652236188071E-2</v>
      </c>
      <c r="BE656" s="177">
        <f>ABS(Cálculos!AZ657-Cálculos!AZ656)</f>
        <v>2.1920701615517457E-2</v>
      </c>
      <c r="BF656" s="145"/>
    </row>
    <row r="657" spans="25:58">
      <c r="Y657" s="146"/>
      <c r="Z657" s="74">
        <f>(Cálculos!C658-0.44)/(MAX(Cálculos!C:C)+0.12)*100</f>
        <v>89.240124910973535</v>
      </c>
      <c r="AA657" s="147"/>
      <c r="AB657" s="169">
        <f>Cálculos!L623</f>
        <v>0.39644667525218358</v>
      </c>
      <c r="AC657" s="147"/>
      <c r="AD657" s="169">
        <f>Cálculos!AF624</f>
        <v>0.42003467765732011</v>
      </c>
      <c r="AE657" s="147"/>
      <c r="AF657" s="169">
        <f>Cálculos!AZ245</f>
        <v>0.42552675507943905</v>
      </c>
      <c r="AG657" s="147"/>
      <c r="AH657" s="169">
        <f>Cálculos!N642</f>
        <v>0</v>
      </c>
      <c r="AI657" s="147"/>
      <c r="AJ657" s="169">
        <f>Cálculos!AH655</f>
        <v>0</v>
      </c>
      <c r="AK657" s="147"/>
      <c r="AL657" s="169">
        <f>Cálculos!BB650</f>
        <v>0</v>
      </c>
      <c r="AM657" s="145"/>
      <c r="BA657" s="146"/>
      <c r="BB657" s="74">
        <v>652</v>
      </c>
      <c r="BC657" s="177">
        <f>ABS(Cálculos!L658-Cálculos!L657)</f>
        <v>2.395372291078965</v>
      </c>
      <c r="BD657" s="177">
        <f>ABS(Cálculos!AF658-Cálculos!AF657)</f>
        <v>1.5181862799584842</v>
      </c>
      <c r="BE657" s="177">
        <f>ABS(Cálculos!AZ658-Cálculos!AZ657)</f>
        <v>1.6496904547176339</v>
      </c>
      <c r="BF657" s="145"/>
    </row>
    <row r="658" spans="25:58">
      <c r="Y658" s="146"/>
      <c r="Z658" s="74">
        <f>(Cálculos!C659-0.44)/(MAX(Cálculos!C:C)+0.12)*100</f>
        <v>89.377088697748306</v>
      </c>
      <c r="AA658" s="147"/>
      <c r="AB658" s="169">
        <f>Cálculos!L246</f>
        <v>0.3960887867760905</v>
      </c>
      <c r="AC658" s="147"/>
      <c r="AD658" s="169">
        <f>Cálculos!AF246</f>
        <v>0.41834653871109839</v>
      </c>
      <c r="AE658" s="147"/>
      <c r="AF658" s="169">
        <f>Cálculos!AZ625</f>
        <v>0.42310552583147282</v>
      </c>
      <c r="AG658" s="147"/>
      <c r="AH658" s="169">
        <f>Cálculos!N643</f>
        <v>0</v>
      </c>
      <c r="AI658" s="147"/>
      <c r="AJ658" s="169">
        <f>Cálculos!AH656</f>
        <v>0</v>
      </c>
      <c r="AK658" s="147"/>
      <c r="AL658" s="169">
        <f>Cálculos!BB651</f>
        <v>0</v>
      </c>
      <c r="AM658" s="145"/>
      <c r="BA658" s="146"/>
      <c r="BB658" s="74">
        <v>653</v>
      </c>
      <c r="BC658" s="177">
        <f>ABS(Cálculos!L659-Cálculos!L658)</f>
        <v>2.1453357460282017</v>
      </c>
      <c r="BD658" s="177">
        <f>ABS(Cálculos!AF659-Cálculos!AF658)</f>
        <v>1.2568948193237466</v>
      </c>
      <c r="BE658" s="177">
        <f>ABS(Cálculos!AZ659-Cálculos!AZ658)</f>
        <v>1.3889241298458825</v>
      </c>
      <c r="BF658" s="145"/>
    </row>
    <row r="659" spans="25:58">
      <c r="Y659" s="146"/>
      <c r="Z659" s="74">
        <f>(Cálculos!C660-0.44)/(MAX(Cálculos!C:C)+0.12)*100</f>
        <v>89.514052484523091</v>
      </c>
      <c r="AA659" s="147"/>
      <c r="AB659" s="169">
        <f>Cálculos!L624</f>
        <v>0.39370821803390721</v>
      </c>
      <c r="AC659" s="147"/>
      <c r="AD659" s="169">
        <f>Cálculos!AF625</f>
        <v>0.417133286204799</v>
      </c>
      <c r="AE659" s="147"/>
      <c r="AF659" s="169">
        <f>Cálculos!AZ246</f>
        <v>0.42258742707706459</v>
      </c>
      <c r="AG659" s="147"/>
      <c r="AH659" s="169">
        <f>Cálculos!N644</f>
        <v>0</v>
      </c>
      <c r="AI659" s="147"/>
      <c r="AJ659" s="169">
        <f>Cálculos!AH657</f>
        <v>0</v>
      </c>
      <c r="AK659" s="147"/>
      <c r="AL659" s="169">
        <f>Cálculos!BB652</f>
        <v>0</v>
      </c>
      <c r="AM659" s="145"/>
      <c r="BA659" s="146"/>
      <c r="BB659" s="74">
        <v>654</v>
      </c>
      <c r="BC659" s="177">
        <f>ABS(Cálculos!L660-Cálculos!L659)</f>
        <v>0.76181773025150701</v>
      </c>
      <c r="BD659" s="177">
        <f>ABS(Cálculos!AF660-Cálculos!AF659)</f>
        <v>0.14371036663557102</v>
      </c>
      <c r="BE659" s="177">
        <f>ABS(Cálculos!AZ660-Cálculos!AZ659)</f>
        <v>0.31665685824775713</v>
      </c>
      <c r="BF659" s="145"/>
    </row>
    <row r="660" spans="25:58">
      <c r="Y660" s="146"/>
      <c r="Z660" s="74">
        <f>(Cálculos!C661-0.44)/(MAX(Cálculos!C:C)+0.12)*100</f>
        <v>89.651016271297863</v>
      </c>
      <c r="AA660" s="147"/>
      <c r="AB660" s="169">
        <f>Cálculos!L247</f>
        <v>0.39335280117154664</v>
      </c>
      <c r="AC660" s="147"/>
      <c r="AD660" s="169">
        <f>Cálculos!AF247</f>
        <v>0.41545680808605134</v>
      </c>
      <c r="AE660" s="147"/>
      <c r="AF660" s="169">
        <f>Cálculos!AZ626</f>
        <v>0.42018292248117672</v>
      </c>
      <c r="AG660" s="147"/>
      <c r="AH660" s="169">
        <f>Cálculos!N645</f>
        <v>0</v>
      </c>
      <c r="AI660" s="147"/>
      <c r="AJ660" s="169">
        <f>Cálculos!AH659</f>
        <v>0</v>
      </c>
      <c r="AK660" s="147"/>
      <c r="AL660" s="169">
        <f>Cálculos!BB653</f>
        <v>0</v>
      </c>
      <c r="AM660" s="145"/>
      <c r="BA660" s="146"/>
      <c r="BB660" s="74">
        <v>655</v>
      </c>
      <c r="BC660" s="177">
        <f>ABS(Cálculos!L661-Cálculos!L660)</f>
        <v>0.65725640068032631</v>
      </c>
      <c r="BD660" s="177">
        <f>ABS(Cálculos!AF661-Cálculos!AF660)</f>
        <v>3.1791424566572357E-2</v>
      </c>
      <c r="BE660" s="177">
        <f>ABS(Cálculos!AZ661-Cálculos!AZ660)</f>
        <v>0.20578206965942147</v>
      </c>
      <c r="BF660" s="145"/>
    </row>
    <row r="661" spans="25:58">
      <c r="Y661" s="146"/>
      <c r="Z661" s="74">
        <f>(Cálculos!C662-0.44)/(MAX(Cálculos!C:C)+0.12)*100</f>
        <v>89.787980058072634</v>
      </c>
      <c r="AA661" s="147"/>
      <c r="AB661" s="169">
        <f>Cálculos!L625</f>
        <v>0.39098867672136156</v>
      </c>
      <c r="AC661" s="147"/>
      <c r="AD661" s="169">
        <f>Cálculos!AF626</f>
        <v>0.41425193612697514</v>
      </c>
      <c r="AE661" s="147"/>
      <c r="AF661" s="169">
        <f>Cálculos!AZ247</f>
        <v>0.41966840249627846</v>
      </c>
      <c r="AG661" s="147"/>
      <c r="AH661" s="169">
        <f>Cálculos!N646</f>
        <v>0</v>
      </c>
      <c r="AI661" s="147"/>
      <c r="AJ661" s="169">
        <f>Cálculos!AH660</f>
        <v>0</v>
      </c>
      <c r="AK661" s="147"/>
      <c r="AL661" s="169">
        <f>Cálculos!BB654</f>
        <v>0</v>
      </c>
      <c r="AM661" s="145"/>
      <c r="BA661" s="146"/>
      <c r="BB661" s="74">
        <v>656</v>
      </c>
      <c r="BC661" s="177">
        <f>ABS(Cálculos!L662-Cálculos!L661)</f>
        <v>3.011158612670306E-2</v>
      </c>
      <c r="BD661" s="177">
        <f>ABS(Cálculos!AF662-Cálculos!AF661)</f>
        <v>3.0783321528335517E-2</v>
      </c>
      <c r="BE661" s="177">
        <f>ABS(Cálculos!AZ662-Cálculos!AZ661)</f>
        <v>3.0117283606210687E-2</v>
      </c>
      <c r="BF661" s="145"/>
    </row>
    <row r="662" spans="25:58">
      <c r="Y662" s="146"/>
      <c r="Z662" s="74">
        <f>(Cálculos!C663-0.44)/(MAX(Cálculos!C:C)+0.12)*100</f>
        <v>89.924943844847419</v>
      </c>
      <c r="AA662" s="147"/>
      <c r="AB662" s="169">
        <f>Cálculos!L248</f>
        <v>0.39063571480900838</v>
      </c>
      <c r="AC662" s="147"/>
      <c r="AD662" s="169">
        <f>Cálculos!AF248</f>
        <v>0.41258703828848248</v>
      </c>
      <c r="AE662" s="147"/>
      <c r="AF662" s="169">
        <f>Cálculos!AZ627</f>
        <v>0.41728050702685832</v>
      </c>
      <c r="AG662" s="147"/>
      <c r="AH662" s="169">
        <f>Cálculos!N647</f>
        <v>0</v>
      </c>
      <c r="AI662" s="147"/>
      <c r="AJ662" s="169">
        <f>Cálculos!AH661</f>
        <v>0</v>
      </c>
      <c r="AK662" s="147"/>
      <c r="AL662" s="169">
        <f>Cálculos!BB655</f>
        <v>0</v>
      </c>
      <c r="AM662" s="145"/>
      <c r="BA662" s="146"/>
      <c r="BB662" s="74">
        <v>657</v>
      </c>
      <c r="BC662" s="177">
        <f>ABS(Cálculos!L663-Cálculos!L662)</f>
        <v>0.22913743559835509</v>
      </c>
      <c r="BD662" s="177">
        <f>ABS(Cálculos!AF663-Cálculos!AF662)</f>
        <v>8.5095445964780581E-2</v>
      </c>
      <c r="BE662" s="177">
        <f>ABS(Cálculos!AZ663-Cálculos!AZ662)</f>
        <v>8.5757052070722262E-2</v>
      </c>
      <c r="BF662" s="145"/>
    </row>
    <row r="663" spans="25:58">
      <c r="Y663" s="146"/>
      <c r="Z663" s="74">
        <f>(Cálculos!C664-0.44)/(MAX(Cálculos!C:C)+0.12)*100</f>
        <v>90.061907631622191</v>
      </c>
      <c r="AA663" s="147"/>
      <c r="AB663" s="169">
        <f>Cálculos!L626</f>
        <v>0.38828792065284157</v>
      </c>
      <c r="AC663" s="147"/>
      <c r="AD663" s="169">
        <f>Cálculos!AF627</f>
        <v>0.41139048898796127</v>
      </c>
      <c r="AE663" s="147"/>
      <c r="AF663" s="169">
        <f>Cálculos!AZ248</f>
        <v>0.41676954109110348</v>
      </c>
      <c r="AG663" s="147"/>
      <c r="AH663" s="169">
        <f>Cálculos!N648</f>
        <v>0</v>
      </c>
      <c r="AI663" s="147"/>
      <c r="AJ663" s="169">
        <f>Cálculos!AH662</f>
        <v>0</v>
      </c>
      <c r="AK663" s="147"/>
      <c r="AL663" s="169">
        <f>Cálculos!BB656</f>
        <v>0</v>
      </c>
      <c r="AM663" s="145"/>
      <c r="BA663" s="146"/>
      <c r="BB663" s="74">
        <v>658</v>
      </c>
      <c r="BC663" s="177">
        <f>ABS(Cálculos!L664-Cálculos!L663)</f>
        <v>0.12917451011969983</v>
      </c>
      <c r="BD663" s="177">
        <f>ABS(Cálculos!AF664-Cálculos!AF663)</f>
        <v>1.5523953859254869E-2</v>
      </c>
      <c r="BE663" s="177">
        <f>ABS(Cálculos!AZ664-Cálculos!AZ663)</f>
        <v>1.6162922212012432E-2</v>
      </c>
      <c r="BF663" s="145"/>
    </row>
    <row r="664" spans="25:58">
      <c r="Y664" s="146"/>
      <c r="Z664" s="74">
        <f>(Cálculos!C665-0.44)/(MAX(Cálculos!C:C)+0.12)*100</f>
        <v>90.198871418396962</v>
      </c>
      <c r="AA664" s="147"/>
      <c r="AB664" s="169">
        <f>Cálculos!L291</f>
        <v>0.38799892709142891</v>
      </c>
      <c r="AC664" s="147"/>
      <c r="AD664" s="169">
        <f>Cálculos!AF249</f>
        <v>0.40973709143888498</v>
      </c>
      <c r="AE664" s="147"/>
      <c r="AF664" s="169">
        <f>Cálculos!AZ628</f>
        <v>0.41439814002053443</v>
      </c>
      <c r="AG664" s="147"/>
      <c r="AH664" s="169">
        <f>Cálculos!N649</f>
        <v>0</v>
      </c>
      <c r="AI664" s="147"/>
      <c r="AJ664" s="169">
        <f>Cálculos!AH663</f>
        <v>0</v>
      </c>
      <c r="AK664" s="147"/>
      <c r="AL664" s="169">
        <f>Cálculos!BB657</f>
        <v>0</v>
      </c>
      <c r="AM664" s="145"/>
      <c r="BA664" s="146"/>
      <c r="BB664" s="74">
        <v>659</v>
      </c>
      <c r="BC664" s="177">
        <f>ABS(Cálculos!L665-Cálculos!L664)</f>
        <v>3.131071981038025E-2</v>
      </c>
      <c r="BD664" s="177">
        <f>ABS(Cálculos!AF665-Cálculos!AF664)</f>
        <v>3.1987572539600384E-2</v>
      </c>
      <c r="BE664" s="177">
        <f>ABS(Cálculos!AZ665-Cálculos!AZ664)</f>
        <v>3.1343885970691598E-2</v>
      </c>
      <c r="BF664" s="145"/>
    </row>
    <row r="665" spans="25:58">
      <c r="Y665" s="146"/>
      <c r="Z665" s="74">
        <f>(Cálculos!C666-0.44)/(MAX(Cálculos!C:C)+0.12)*100</f>
        <v>90.335835205171747</v>
      </c>
      <c r="AA665" s="147"/>
      <c r="AB665" s="169">
        <f>Cálculos!L249</f>
        <v>0.38793739680907868</v>
      </c>
      <c r="AC665" s="147"/>
      <c r="AD665" s="169">
        <f>Cálculos!AF628</f>
        <v>0.40854880730811688</v>
      </c>
      <c r="AE665" s="147"/>
      <c r="AF665" s="169">
        <f>Cálculos!AZ249</f>
        <v>0.41389070358431229</v>
      </c>
      <c r="AG665" s="147"/>
      <c r="AH665" s="169">
        <f>Cálculos!N650</f>
        <v>0</v>
      </c>
      <c r="AI665" s="147"/>
      <c r="AJ665" s="169">
        <f>Cálculos!AH664</f>
        <v>0</v>
      </c>
      <c r="AK665" s="147"/>
      <c r="AL665" s="169">
        <f>Cálculos!BB659</f>
        <v>0</v>
      </c>
      <c r="AM665" s="145"/>
      <c r="BA665" s="146"/>
      <c r="BB665" s="74">
        <v>660</v>
      </c>
      <c r="BC665" s="177">
        <f>ABS(Cálculos!L666-Cálculos!L665)</f>
        <v>3.309096888215568E-3</v>
      </c>
      <c r="BD665" s="177">
        <f>ABS(Cálculos!AF666-Cálculos!AF665)</f>
        <v>2.637902276597659E-3</v>
      </c>
      <c r="BE665" s="177">
        <f>ABS(Cálculos!AZ666-Cálculos!AZ665)</f>
        <v>3.2787059835942545E-3</v>
      </c>
      <c r="BF665" s="145"/>
    </row>
    <row r="666" spans="25:58">
      <c r="Y666" s="146"/>
      <c r="Z666" s="74">
        <f>(Cálculos!C667-0.44)/(MAX(Cálculos!C:C)+0.12)*100</f>
        <v>90.472798991946519</v>
      </c>
      <c r="AA666" s="147"/>
      <c r="AB666" s="169">
        <f>Cálculos!L627</f>
        <v>0.38560582006918831</v>
      </c>
      <c r="AC666" s="147"/>
      <c r="AD666" s="169">
        <f>Cálculos!AF250</f>
        <v>0.40690683061015515</v>
      </c>
      <c r="AE666" s="147"/>
      <c r="AF666" s="169">
        <f>Cálculos!AZ629</f>
        <v>0.4128391351642528</v>
      </c>
      <c r="AG666" s="147"/>
      <c r="AH666" s="169">
        <f>Cálculos!N651</f>
        <v>0</v>
      </c>
      <c r="AI666" s="147"/>
      <c r="AJ666" s="169">
        <f>Cálculos!AH665</f>
        <v>0</v>
      </c>
      <c r="AK666" s="147"/>
      <c r="AL666" s="169">
        <f>Cálculos!BB661</f>
        <v>0</v>
      </c>
      <c r="AM666" s="145"/>
      <c r="BA666" s="146"/>
      <c r="BB666" s="74">
        <v>661</v>
      </c>
      <c r="BC666" s="177">
        <f>ABS(Cálculos!L667-Cálculos!L666)</f>
        <v>1.2603106259743702E-2</v>
      </c>
      <c r="BD666" s="177">
        <f>ABS(Cálculos!AF667-Cálculos!AF666)</f>
        <v>1.193663919912491E-2</v>
      </c>
      <c r="BE666" s="177">
        <f>ABS(Cálculos!AZ667-Cálculos!AZ666)</f>
        <v>1.2576529582499663E-2</v>
      </c>
      <c r="BF666" s="145"/>
    </row>
    <row r="667" spans="25:58">
      <c r="Y667" s="146"/>
      <c r="Z667" s="74">
        <f>(Cálculos!C668-0.44)/(MAX(Cálculos!C:C)+0.12)*100</f>
        <v>90.609762778721304</v>
      </c>
      <c r="AA667" s="147"/>
      <c r="AB667" s="169">
        <f>Cálculos!L250</f>
        <v>0.38525771746722964</v>
      </c>
      <c r="AC667" s="147"/>
      <c r="AD667" s="169">
        <f>Cálculos!AF629</f>
        <v>0.40680331748959686</v>
      </c>
      <c r="AE667" s="147"/>
      <c r="AF667" s="169">
        <f>Cálculos!AZ656</f>
        <v>0.41138456283095959</v>
      </c>
      <c r="AG667" s="147"/>
      <c r="AH667" s="169">
        <f>Cálculos!N652</f>
        <v>0</v>
      </c>
      <c r="AI667" s="147"/>
      <c r="AJ667" s="169">
        <f>Cálculos!AH666</f>
        <v>0</v>
      </c>
      <c r="AK667" s="147"/>
      <c r="AL667" s="169">
        <f>Cálculos!BB662</f>
        <v>0</v>
      </c>
      <c r="AM667" s="145"/>
      <c r="BA667" s="146"/>
      <c r="BB667" s="74">
        <v>662</v>
      </c>
      <c r="BC667" s="177">
        <f>ABS(Cálculos!L668-Cálculos!L667)</f>
        <v>5.3697325572669152E-3</v>
      </c>
      <c r="BD667" s="177">
        <f>ABS(Cálculos!AF668-Cálculos!AF667)</f>
        <v>6.0091866626956758E-3</v>
      </c>
      <c r="BE667" s="177">
        <f>ABS(Cálculos!AZ668-Cálculos!AZ667)</f>
        <v>5.4226222840764171E-3</v>
      </c>
      <c r="BF667" s="145"/>
    </row>
    <row r="668" spans="25:58">
      <c r="Y668" s="146"/>
      <c r="Z668" s="74">
        <f>(Cálculos!C669-0.44)/(MAX(Cálculos!C:C)+0.12)*100</f>
        <v>90.746726565496076</v>
      </c>
      <c r="AA668" s="147"/>
      <c r="AB668" s="169">
        <f>Cálculos!L628</f>
        <v>0.38294224610755478</v>
      </c>
      <c r="AC668" s="147"/>
      <c r="AD668" s="169">
        <f>Cálculos!AF656</f>
        <v>0.40549511653067843</v>
      </c>
      <c r="AE668" s="147"/>
      <c r="AF668" s="169">
        <f>Cálculos!AZ250</f>
        <v>0.41103175166073525</v>
      </c>
      <c r="AG668" s="147"/>
      <c r="AH668" s="169">
        <f>Cálculos!N653</f>
        <v>0</v>
      </c>
      <c r="AI668" s="147"/>
      <c r="AJ668" s="169">
        <f>Cálculos!AH667</f>
        <v>0</v>
      </c>
      <c r="AK668" s="147"/>
      <c r="AL668" s="169">
        <f>Cálculos!BB663</f>
        <v>0</v>
      </c>
      <c r="AM668" s="145"/>
      <c r="BA668" s="146"/>
      <c r="BB668" s="74">
        <v>663</v>
      </c>
      <c r="BC668" s="177">
        <f>ABS(Cálculos!L669-Cálculos!L668)</f>
        <v>6.352435850831073E-2</v>
      </c>
      <c r="BD668" s="177">
        <f>ABS(Cálculos!AF669-Cálculos!AF668)</f>
        <v>4.9030877255454852E-2</v>
      </c>
      <c r="BE668" s="177">
        <f>ABS(Cálculos!AZ669-Cálculos!AZ668)</f>
        <v>4.9611961455107378E-2</v>
      </c>
      <c r="BF668" s="145"/>
    </row>
    <row r="669" spans="25:58">
      <c r="Y669" s="146"/>
      <c r="Z669" s="74">
        <f>(Cálculos!C670-0.44)/(MAX(Cálculos!C:C)+0.12)*100</f>
        <v>90.883690352270847</v>
      </c>
      <c r="AA669" s="147"/>
      <c r="AB669" s="169">
        <f>Cálculos!L251</f>
        <v>0.38259654802530302</v>
      </c>
      <c r="AC669" s="147"/>
      <c r="AD669" s="169">
        <f>Cálculos!AF251</f>
        <v>0.40409611982101423</v>
      </c>
      <c r="AE669" s="147"/>
      <c r="AF669" s="169">
        <f>Cálculos!AZ640</f>
        <v>0.41087081134388914</v>
      </c>
      <c r="AG669" s="147"/>
      <c r="AH669" s="169">
        <f>Cálculos!N654</f>
        <v>0</v>
      </c>
      <c r="AI669" s="147"/>
      <c r="AJ669" s="169">
        <f>Cálculos!AH668</f>
        <v>0</v>
      </c>
      <c r="AK669" s="147"/>
      <c r="AL669" s="169">
        <f>Cálculos!BB664</f>
        <v>0</v>
      </c>
      <c r="AM669" s="145"/>
      <c r="BA669" s="146"/>
      <c r="BB669" s="74">
        <v>664</v>
      </c>
      <c r="BC669" s="177">
        <f>ABS(Cálculos!L670-Cálculos!L669)</f>
        <v>2.2225668367154894E-2</v>
      </c>
      <c r="BD669" s="177">
        <f>ABS(Cálculos!AF670-Cálculos!AF669)</f>
        <v>8.8078953639071367E-3</v>
      </c>
      <c r="BE669" s="177">
        <f>ABS(Cálculos!AZ670-Cálculos!AZ669)</f>
        <v>8.2142308026142974E-3</v>
      </c>
      <c r="BF669" s="145"/>
    </row>
    <row r="670" spans="25:58">
      <c r="Y670" s="146"/>
      <c r="Z670" s="74">
        <f>(Cálculos!C671-0.44)/(MAX(Cálculos!C:C)+0.12)*100</f>
        <v>91.020654139045632</v>
      </c>
      <c r="AA670" s="147"/>
      <c r="AB670" s="169">
        <f>Cálculos!L629</f>
        <v>0.38167380034587928</v>
      </c>
      <c r="AC670" s="147"/>
      <c r="AD670" s="169">
        <f>Cálculos!AF640</f>
        <v>0.40331138665128968</v>
      </c>
      <c r="AE670" s="147"/>
      <c r="AF670" s="169">
        <f>Cálculos!AZ630</f>
        <v>0.40887415045374315</v>
      </c>
      <c r="AG670" s="147"/>
      <c r="AH670" s="169">
        <f>Cálculos!N655</f>
        <v>0</v>
      </c>
      <c r="AI670" s="147"/>
      <c r="AJ670" s="169">
        <f>Cálculos!AH669</f>
        <v>0</v>
      </c>
      <c r="AK670" s="147"/>
      <c r="AL670" s="169">
        <f>Cálculos!BB665</f>
        <v>0</v>
      </c>
      <c r="AM670" s="145"/>
      <c r="BA670" s="146"/>
      <c r="BB670" s="74">
        <v>665</v>
      </c>
      <c r="BC670" s="177">
        <f>ABS(Cálculos!L671-Cálculos!L670)</f>
        <v>2.8041247621206633E-2</v>
      </c>
      <c r="BD670" s="177">
        <f>ABS(Cálculos!AF671-Cálculos!AF670)</f>
        <v>2.8678564719418098E-2</v>
      </c>
      <c r="BE670" s="177">
        <f>ABS(Cálculos!AZ671-Cálculos!AZ670)</f>
        <v>2.8072999349925132E-2</v>
      </c>
      <c r="BF670" s="145"/>
    </row>
    <row r="671" spans="25:58">
      <c r="Y671" s="146"/>
      <c r="Z671" s="74">
        <f>(Cálculos!C672-0.44)/(MAX(Cálculos!C:C)+0.12)*100</f>
        <v>91.157617925820404</v>
      </c>
      <c r="AA671" s="147"/>
      <c r="AB671" s="169">
        <f>Cálculos!L292</f>
        <v>0.38110118307582735</v>
      </c>
      <c r="AC671" s="147"/>
      <c r="AD671" s="169">
        <f>Cálculos!AF630</f>
        <v>0.4029241951490205</v>
      </c>
      <c r="AE671" s="147"/>
      <c r="AF671" s="169">
        <f>Cálculos!AZ251</f>
        <v>0.40819254796061555</v>
      </c>
      <c r="AG671" s="147"/>
      <c r="AH671" s="169">
        <f>Cálculos!N657</f>
        <v>0</v>
      </c>
      <c r="AI671" s="147"/>
      <c r="AJ671" s="169">
        <f>Cálculos!AH670</f>
        <v>0</v>
      </c>
      <c r="AK671" s="147"/>
      <c r="AL671" s="169">
        <f>Cálculos!BB666</f>
        <v>0</v>
      </c>
      <c r="AM671" s="145"/>
      <c r="BA671" s="146"/>
      <c r="BB671" s="74">
        <v>666</v>
      </c>
      <c r="BC671" s="177">
        <f>ABS(Cálculos!L672-Cálculos!L671)</f>
        <v>1.3196669074192258E-2</v>
      </c>
      <c r="BD671" s="177">
        <f>ABS(Cálculos!AF672-Cálculos!AF671)</f>
        <v>1.3834590120294643E-2</v>
      </c>
      <c r="BE671" s="177">
        <f>ABS(Cálculos!AZ672-Cálculos!AZ671)</f>
        <v>1.3218448744615974E-2</v>
      </c>
      <c r="BF671" s="145"/>
    </row>
    <row r="672" spans="25:58">
      <c r="Y672" s="146"/>
      <c r="Z672" s="74">
        <f>(Cálculos!C673-0.44)/(MAX(Cálculos!C:C)+0.12)*100</f>
        <v>91.294581712595175</v>
      </c>
      <c r="AA672" s="147"/>
      <c r="AB672" s="169">
        <f>Cálculos!L640</f>
        <v>0.38080264966719685</v>
      </c>
      <c r="AC672" s="147"/>
      <c r="AD672" s="169">
        <f>Cálculos!AF252</f>
        <v>0.40130482402947448</v>
      </c>
      <c r="AE672" s="147"/>
      <c r="AF672" s="169">
        <f>Cálculos!AZ631</f>
        <v>0.4058699496183808</v>
      </c>
      <c r="AG672" s="147"/>
      <c r="AH672" s="169">
        <f>Cálculos!N659</f>
        <v>0</v>
      </c>
      <c r="AI672" s="147"/>
      <c r="AJ672" s="169">
        <f>Cálculos!AH671</f>
        <v>0</v>
      </c>
      <c r="AK672" s="147"/>
      <c r="AL672" s="169">
        <f>Cálculos!BB667</f>
        <v>0</v>
      </c>
      <c r="AM672" s="145"/>
      <c r="BA672" s="146"/>
      <c r="BB672" s="74">
        <v>667</v>
      </c>
      <c r="BC672" s="177">
        <f>ABS(Cálculos!L673-Cálculos!L672)</f>
        <v>3.2257265037597294E-2</v>
      </c>
      <c r="BD672" s="177">
        <f>ABS(Cálculos!AF673-Cálculos!AF672)</f>
        <v>3.2886731840177208E-2</v>
      </c>
      <c r="BE672" s="177">
        <f>ABS(Cálculos!AZ673-Cálculos!AZ672)</f>
        <v>3.2280608349126161E-2</v>
      </c>
      <c r="BF672" s="145"/>
    </row>
    <row r="673" spans="25:58">
      <c r="Y673" s="146"/>
      <c r="Z673" s="74">
        <f>(Cálculos!C674-0.44)/(MAX(Cálculos!C:C)+0.12)*100</f>
        <v>91.43154549936996</v>
      </c>
      <c r="AA673" s="147"/>
      <c r="AB673" s="169">
        <f>Cálculos!L252</f>
        <v>0.37995376062393138</v>
      </c>
      <c r="AC673" s="147"/>
      <c r="AD673" s="169">
        <f>Cálculos!AF631</f>
        <v>0.40014099443250012</v>
      </c>
      <c r="AE673" s="147"/>
      <c r="AF673" s="169">
        <f>Cálculos!AZ252</f>
        <v>0.4053729560730096</v>
      </c>
      <c r="AG673" s="147"/>
      <c r="AH673" s="169">
        <f>Cálculos!N661</f>
        <v>0</v>
      </c>
      <c r="AI673" s="147"/>
      <c r="AJ673" s="169">
        <f>Cálculos!AH672</f>
        <v>0</v>
      </c>
      <c r="AK673" s="147"/>
      <c r="AL673" s="169">
        <f>Cálculos!BB668</f>
        <v>0</v>
      </c>
      <c r="AM673" s="145"/>
      <c r="BA673" s="146"/>
      <c r="BB673" s="74">
        <v>668</v>
      </c>
      <c r="BC673" s="177">
        <f>ABS(Cálculos!L674-Cálculos!L673)</f>
        <v>3.2403054359119166E-3</v>
      </c>
      <c r="BD673" s="177">
        <f>ABS(Cálculos!AF674-Cálculos!AF673)</f>
        <v>2.6267874370181632E-3</v>
      </c>
      <c r="BE673" s="177">
        <f>ABS(Cálculos!AZ674-Cálculos!AZ673)</f>
        <v>3.2057308432553722E-3</v>
      </c>
      <c r="BF673" s="145"/>
    </row>
    <row r="674" spans="25:58">
      <c r="Y674" s="146"/>
      <c r="Z674" s="74">
        <f>(Cálculos!C675-0.44)/(MAX(Cálculos!C:C)+0.12)*100</f>
        <v>91.568509286144746</v>
      </c>
      <c r="AA674" s="147"/>
      <c r="AB674" s="169">
        <f>Cálculos!L630</f>
        <v>0.37792655911099143</v>
      </c>
      <c r="AC674" s="147"/>
      <c r="AD674" s="169">
        <f>Cálculos!AF253</f>
        <v>0.39853280912635142</v>
      </c>
      <c r="AE674" s="147"/>
      <c r="AF674" s="169">
        <f>Cálculos!AZ632</f>
        <v>0.40306640108942177</v>
      </c>
      <c r="AG674" s="147"/>
      <c r="AH674" s="169">
        <f>Cálculos!N662</f>
        <v>0</v>
      </c>
      <c r="AI674" s="147"/>
      <c r="AJ674" s="169">
        <f>Cálculos!AH673</f>
        <v>0</v>
      </c>
      <c r="AK674" s="147"/>
      <c r="AL674" s="169">
        <f>Cálculos!BB669</f>
        <v>0</v>
      </c>
      <c r="AM674" s="145"/>
      <c r="BA674" s="146"/>
      <c r="BB674" s="74">
        <v>669</v>
      </c>
      <c r="BC674" s="177">
        <f>ABS(Cálculos!L675-Cálculos!L674)</f>
        <v>3.1604457965441535E-2</v>
      </c>
      <c r="BD674" s="177">
        <f>ABS(Cálculos!AF675-Cálculos!AF674)</f>
        <v>3.2215065086254269E-2</v>
      </c>
      <c r="BE674" s="177">
        <f>ABS(Cálculos!AZ675-Cálculos!AZ674)</f>
        <v>3.1633725125350343E-2</v>
      </c>
      <c r="BF674" s="145"/>
    </row>
    <row r="675" spans="25:58">
      <c r="Y675" s="146"/>
      <c r="Z675" s="74">
        <f>(Cálculos!C676-0.44)/(MAX(Cálculos!C:C)+0.12)*100</f>
        <v>91.705473072919503</v>
      </c>
      <c r="AA675" s="147"/>
      <c r="AB675" s="169">
        <f>Cálculos!L253</f>
        <v>0.37732922828868537</v>
      </c>
      <c r="AC675" s="147"/>
      <c r="AD675" s="169">
        <f>Cálculos!AF632</f>
        <v>0.3973770186876287</v>
      </c>
      <c r="AE675" s="147"/>
      <c r="AF675" s="169">
        <f>Cálculos!AZ253</f>
        <v>0.40257284052923292</v>
      </c>
      <c r="AG675" s="147"/>
      <c r="AH675" s="169">
        <f>Cálculos!N664</f>
        <v>0</v>
      </c>
      <c r="AI675" s="147"/>
      <c r="AJ675" s="169">
        <f>Cálculos!AH674</f>
        <v>0</v>
      </c>
      <c r="AK675" s="147"/>
      <c r="AL675" s="169">
        <f>Cálculos!BB670</f>
        <v>0</v>
      </c>
      <c r="AM675" s="145"/>
      <c r="BA675" s="146"/>
      <c r="BB675" s="74">
        <v>670</v>
      </c>
      <c r="BC675" s="177">
        <f>ABS(Cálculos!L676-Cálculos!L675)</f>
        <v>2.5510483512214743E-2</v>
      </c>
      <c r="BD675" s="177">
        <f>ABS(Cálculos!AF676-Cálculos!AF675)</f>
        <v>2.6111484366726501E-2</v>
      </c>
      <c r="BE675" s="177">
        <f>ABS(Cálculos!AZ676-Cálculos!AZ675)</f>
        <v>2.5543146681003548E-2</v>
      </c>
      <c r="BF675" s="145"/>
    </row>
    <row r="676" spans="25:58">
      <c r="Y676" s="146"/>
      <c r="Z676" s="74">
        <f>(Cálculos!C677-0.44)/(MAX(Cálculos!C:C)+0.12)*100</f>
        <v>91.842436859694288</v>
      </c>
      <c r="AA676" s="147"/>
      <c r="AB676" s="169">
        <f>Cálculos!L274</f>
        <v>0.37535500865086885</v>
      </c>
      <c r="AC676" s="147"/>
      <c r="AD676" s="169">
        <f>Cálculos!AF292</f>
        <v>0.39677404324923876</v>
      </c>
      <c r="AE676" s="147"/>
      <c r="AF676" s="169">
        <f>Cálculos!AZ292</f>
        <v>0.40158342522874318</v>
      </c>
      <c r="AG676" s="147"/>
      <c r="AH676" s="169">
        <f>Cálculos!N665</f>
        <v>0</v>
      </c>
      <c r="AI676" s="147"/>
      <c r="AJ676" s="169">
        <f>Cálculos!AH675</f>
        <v>0</v>
      </c>
      <c r="AK676" s="147"/>
      <c r="AL676" s="169">
        <f>Cálculos!BB671</f>
        <v>0</v>
      </c>
      <c r="AM676" s="145"/>
      <c r="BA676" s="146"/>
      <c r="BB676" s="74">
        <v>671</v>
      </c>
      <c r="BC676" s="177">
        <f>ABS(Cálculos!L677-Cálculos!L676)</f>
        <v>4.5677621208561892E-4</v>
      </c>
      <c r="BD676" s="177">
        <f>ABS(Cálculos!AF677-Cálculos!AF676)</f>
        <v>1.0512051055139304E-3</v>
      </c>
      <c r="BE676" s="177">
        <f>ABS(Cálculos!AZ677-Cálculos!AZ676)</f>
        <v>4.8905509952013038E-4</v>
      </c>
      <c r="BF676" s="145"/>
    </row>
    <row r="677" spans="25:58">
      <c r="Y677" s="146"/>
      <c r="Z677" s="74">
        <f>(Cálculos!C678-0.44)/(MAX(Cálculos!C:C)+0.12)*100</f>
        <v>91.979400646469074</v>
      </c>
      <c r="AA677" s="147"/>
      <c r="AB677" s="169">
        <f>Cálculos!L631</f>
        <v>0.37510915722942284</v>
      </c>
      <c r="AC677" s="147"/>
      <c r="AD677" s="169">
        <f>Cálculos!AF254</f>
        <v>0.39577994192882027</v>
      </c>
      <c r="AE677" s="147"/>
      <c r="AF677" s="169">
        <f>Cálculos!AZ633</f>
        <v>0.40028221808471898</v>
      </c>
      <c r="AG677" s="147"/>
      <c r="AH677" s="169">
        <f>Cálculos!N666</f>
        <v>0</v>
      </c>
      <c r="AI677" s="147"/>
      <c r="AJ677" s="169">
        <f>Cálculos!AH676</f>
        <v>0</v>
      </c>
      <c r="AK677" s="147"/>
      <c r="AL677" s="169">
        <f>Cálculos!BB672</f>
        <v>0</v>
      </c>
      <c r="AM677" s="145"/>
      <c r="BA677" s="146"/>
      <c r="BB677" s="74">
        <v>672</v>
      </c>
      <c r="BC677" s="177">
        <f>ABS(Cálculos!L678-Cálculos!L677)</f>
        <v>3.0955432487938417E-2</v>
      </c>
      <c r="BD677" s="177">
        <f>ABS(Cálculos!AF678-Cálculos!AF677)</f>
        <v>3.1545118049054799E-2</v>
      </c>
      <c r="BE677" s="177">
        <f>ABS(Cálculos!AZ678-Cálculos!AZ677)</f>
        <v>3.0985106325852718E-2</v>
      </c>
      <c r="BF677" s="145"/>
    </row>
    <row r="678" spans="25:58">
      <c r="Y678" s="146"/>
      <c r="Z678" s="74">
        <f>(Cálculos!C679-0.44)/(MAX(Cálculos!C:C)+0.12)*100</f>
        <v>92.116364433243845</v>
      </c>
      <c r="AA678" s="147"/>
      <c r="AB678" s="169">
        <f>Cálculos!L254</f>
        <v>0.37472282492253761</v>
      </c>
      <c r="AC678" s="147"/>
      <c r="AD678" s="169">
        <f>Cálculos!AF633</f>
        <v>0.39463213511782691</v>
      </c>
      <c r="AE678" s="147"/>
      <c r="AF678" s="169">
        <f>Cálculos!AZ254</f>
        <v>0.39979206679635176</v>
      </c>
      <c r="AG678" s="147"/>
      <c r="AH678" s="169">
        <f>Cálculos!N667</f>
        <v>0</v>
      </c>
      <c r="AI678" s="147"/>
      <c r="AJ678" s="169">
        <f>Cálculos!AH677</f>
        <v>0</v>
      </c>
      <c r="AK678" s="147"/>
      <c r="AL678" s="169">
        <f>Cálculos!BB673</f>
        <v>0</v>
      </c>
      <c r="AM678" s="145"/>
      <c r="BA678" s="146"/>
      <c r="BB678" s="74">
        <v>673</v>
      </c>
      <c r="BC678" s="177">
        <f>ABS(Cálculos!L679-Cálculos!L678)</f>
        <v>5.5840162557967421E-3</v>
      </c>
      <c r="BD678" s="177">
        <f>ABS(Cálculos!AF679-Cálculos!AF678)</f>
        <v>5.0057609764146971E-3</v>
      </c>
      <c r="BE678" s="177">
        <f>ABS(Cálculos!AZ679-Cálculos!AZ678)</f>
        <v>5.5482920963301208E-3</v>
      </c>
      <c r="BF678" s="145"/>
    </row>
    <row r="679" spans="25:58">
      <c r="Y679" s="146"/>
      <c r="Z679" s="74">
        <f>(Cálculos!C680-0.44)/(MAX(Cálculos!C:C)+0.12)*100</f>
        <v>92.253328220018616</v>
      </c>
      <c r="AA679" s="147"/>
      <c r="AB679" s="169">
        <f>Cálculos!L632</f>
        <v>0.3724795625983941</v>
      </c>
      <c r="AC679" s="147"/>
      <c r="AD679" s="169">
        <f>Cálculos!AF255</f>
        <v>0.39304609017401726</v>
      </c>
      <c r="AE679" s="147"/>
      <c r="AF679" s="169">
        <f>Cálculos!AZ274</f>
        <v>0.39790856582568329</v>
      </c>
      <c r="AG679" s="147"/>
      <c r="AH679" s="169">
        <f>Cálculos!N668</f>
        <v>0</v>
      </c>
      <c r="AI679" s="147"/>
      <c r="AJ679" s="169">
        <f>Cálculos!AH678</f>
        <v>0</v>
      </c>
      <c r="AK679" s="147"/>
      <c r="AL679" s="169">
        <f>Cálculos!BB674</f>
        <v>0</v>
      </c>
      <c r="AM679" s="145"/>
      <c r="BA679" s="146"/>
      <c r="BB679" s="74">
        <v>674</v>
      </c>
      <c r="BC679" s="177">
        <f>ABS(Cálculos!L680-Cálculos!L679)</f>
        <v>1.5800459887916896E-2</v>
      </c>
      <c r="BD679" s="177">
        <f>ABS(Cálculos!AF680-Cálculos!AF679)</f>
        <v>1.6379728918057834E-2</v>
      </c>
      <c r="BE679" s="177">
        <f>ABS(Cálculos!AZ680-Cálculos!AZ679)</f>
        <v>1.5826489948020495E-2</v>
      </c>
      <c r="BF679" s="145"/>
    </row>
    <row r="680" spans="25:58">
      <c r="Y680" s="146"/>
      <c r="Z680" s="74">
        <f>(Cálculos!C681-0.44)/(MAX(Cálculos!C:C)+0.12)*100</f>
        <v>92.390292006793402</v>
      </c>
      <c r="AA680" s="147"/>
      <c r="AB680" s="169">
        <f>Cálculos!L255</f>
        <v>0.37213442529953761</v>
      </c>
      <c r="AC680" s="147"/>
      <c r="AD680" s="169">
        <f>Cálculos!AF274</f>
        <v>0.39287364083665582</v>
      </c>
      <c r="AE680" s="147"/>
      <c r="AF680" s="169">
        <f>Cálculos!AZ634</f>
        <v>0.39751726683682537</v>
      </c>
      <c r="AG680" s="147"/>
      <c r="AH680" s="169">
        <f>Cálculos!N670</f>
        <v>0</v>
      </c>
      <c r="AI680" s="147"/>
      <c r="AJ680" s="169">
        <f>Cálculos!AH679</f>
        <v>0</v>
      </c>
      <c r="AK680" s="147"/>
      <c r="AL680" s="169">
        <f>Cálculos!BB675</f>
        <v>0</v>
      </c>
      <c r="AM680" s="145"/>
      <c r="BA680" s="146"/>
      <c r="BB680" s="74">
        <v>675</v>
      </c>
      <c r="BC680" s="177">
        <f>ABS(Cálculos!L681-Cálculos!L680)</f>
        <v>2.9099175998271942E-2</v>
      </c>
      <c r="BD680" s="177">
        <f>ABS(Cálculos!AF681-Cálculos!AF680)</f>
        <v>2.9667996434493693E-2</v>
      </c>
      <c r="BE680" s="177">
        <f>ABS(Cálculos!AZ681-Cálculos!AZ680)</f>
        <v>2.9130092783942407E-2</v>
      </c>
      <c r="BF680" s="145"/>
    </row>
    <row r="681" spans="25:58">
      <c r="Y681" s="146"/>
      <c r="Z681" s="74">
        <f>(Cálculos!C682-0.44)/(MAX(Cálculos!C:C)+0.12)*100</f>
        <v>92.527255793568173</v>
      </c>
      <c r="AA681" s="147"/>
      <c r="AB681" s="169">
        <f>Cálculos!L633</f>
        <v>0.36989948344151524</v>
      </c>
      <c r="AC681" s="147"/>
      <c r="AD681" s="169">
        <f>Cálculos!AF634</f>
        <v>0.39190621184380819</v>
      </c>
      <c r="AE681" s="147"/>
      <c r="AF681" s="169">
        <f>Cálculos!AZ255</f>
        <v>0.39703050127071915</v>
      </c>
      <c r="AG681" s="147"/>
      <c r="AH681" s="169">
        <f>Cálculos!N671</f>
        <v>0</v>
      </c>
      <c r="AI681" s="147"/>
      <c r="AJ681" s="169">
        <f>Cálculos!AH680</f>
        <v>0</v>
      </c>
      <c r="AK681" s="147"/>
      <c r="AL681" s="169">
        <f>Cálculos!BB676</f>
        <v>0</v>
      </c>
      <c r="AM681" s="145"/>
      <c r="BA681" s="146"/>
      <c r="BB681" s="74">
        <v>676</v>
      </c>
      <c r="BC681" s="177">
        <f>ABS(Cálculos!L682-Cálculos!L681)</f>
        <v>2.4513558946788194E-3</v>
      </c>
      <c r="BD681" s="177">
        <f>ABS(Cálculos!AF682-Cálculos!AF681)</f>
        <v>3.0119054875330509E-3</v>
      </c>
      <c r="BE681" s="177">
        <f>ABS(Cálculos!AZ682-Cálculos!AZ681)</f>
        <v>2.484555985592718E-3</v>
      </c>
      <c r="BF681" s="145"/>
    </row>
    <row r="682" spans="25:58">
      <c r="Y682" s="146"/>
      <c r="Z682" s="74">
        <f>(Cálculos!C683-0.44)/(MAX(Cálculos!C:C)+0.12)*100</f>
        <v>92.664219580342959</v>
      </c>
      <c r="AA682" s="147"/>
      <c r="AB682" s="169">
        <f>Cálculos!L256</f>
        <v>0.36956390505874487</v>
      </c>
      <c r="AC682" s="147"/>
      <c r="AD682" s="169">
        <f>Cálculos!AF256</f>
        <v>0.39033112251268509</v>
      </c>
      <c r="AE682" s="147"/>
      <c r="AF682" s="169">
        <f>Cálculos!AZ635</f>
        <v>0.39477141450229303</v>
      </c>
      <c r="AG682" s="147"/>
      <c r="AH682" s="169">
        <f>Cálculos!N672</f>
        <v>0</v>
      </c>
      <c r="AI682" s="147"/>
      <c r="AJ682" s="169">
        <f>Cálculos!AH681</f>
        <v>0</v>
      </c>
      <c r="AK682" s="147"/>
      <c r="AL682" s="169">
        <f>Cálculos!BB677</f>
        <v>0</v>
      </c>
      <c r="AM682" s="145"/>
      <c r="BA682" s="146"/>
      <c r="BB682" s="74">
        <v>677</v>
      </c>
      <c r="BC682" s="177">
        <f>ABS(Cálculos!L683-Cálculos!L682)</f>
        <v>2.997818846061362E-2</v>
      </c>
      <c r="BD682" s="177">
        <f>ABS(Cálculos!AF683-Cálculos!AF682)</f>
        <v>3.0532030338815686E-2</v>
      </c>
      <c r="BE682" s="177">
        <f>ABS(Cálculos!AZ683-Cálculos!AZ682)</f>
        <v>3.0011782145604626E-2</v>
      </c>
      <c r="BF682" s="145"/>
    </row>
    <row r="683" spans="25:58">
      <c r="Y683" s="146"/>
      <c r="Z683" s="74">
        <f>(Cálculos!C684-0.44)/(MAX(Cálculos!C:C)+0.12)*100</f>
        <v>92.80118336711773</v>
      </c>
      <c r="AA683" s="147"/>
      <c r="AB683" s="169">
        <f>Cálculos!L634</f>
        <v>0.36734306487475527</v>
      </c>
      <c r="AC683" s="147"/>
      <c r="AD683" s="169">
        <f>Cálculos!AF635</f>
        <v>0.38919911789724315</v>
      </c>
      <c r="AE683" s="147"/>
      <c r="AF683" s="169">
        <f>Cálculos!AZ638</f>
        <v>0.39441113384881249</v>
      </c>
      <c r="AG683" s="147"/>
      <c r="AH683" s="169">
        <f>Cálculos!N673</f>
        <v>0</v>
      </c>
      <c r="AI683" s="147"/>
      <c r="AJ683" s="169">
        <f>Cálculos!AH682</f>
        <v>0</v>
      </c>
      <c r="AK683" s="147"/>
      <c r="AL683" s="169">
        <f>Cálculos!BB678</f>
        <v>0</v>
      </c>
      <c r="AM683" s="145"/>
      <c r="BA683" s="146"/>
      <c r="BB683" s="74">
        <v>678</v>
      </c>
      <c r="BC683" s="177">
        <f>ABS(Cálculos!L684-Cálculos!L683)</f>
        <v>2.431658560464478E-2</v>
      </c>
      <c r="BD683" s="177">
        <f>ABS(Cálculos!AF684-Cálculos!AF683)</f>
        <v>2.4866732815312931E-2</v>
      </c>
      <c r="BE683" s="177">
        <f>ABS(Cálculos!AZ684-Cálculos!AZ683)</f>
        <v>2.4346856658808758E-2</v>
      </c>
      <c r="BF683" s="145"/>
    </row>
    <row r="684" spans="25:58">
      <c r="Y684" s="146"/>
      <c r="Z684" s="74">
        <f>(Cálculos!C685-0.44)/(MAX(Cálculos!C:C)+0.12)*100</f>
        <v>92.938147153892501</v>
      </c>
      <c r="AA684" s="147"/>
      <c r="AB684" s="169">
        <f>Cálculos!L257</f>
        <v>0.36701114069824464</v>
      </c>
      <c r="AC684" s="147"/>
      <c r="AD684" s="169">
        <f>Cálculos!AF638</f>
        <v>0.38805852593855045</v>
      </c>
      <c r="AE684" s="147"/>
      <c r="AF684" s="169">
        <f>Cálculos!AZ256</f>
        <v>0.39428801127155583</v>
      </c>
      <c r="AG684" s="147"/>
      <c r="AH684" s="169">
        <f>Cálculos!N674</f>
        <v>0</v>
      </c>
      <c r="AI684" s="147"/>
      <c r="AJ684" s="169">
        <f>Cálculos!AH683</f>
        <v>0</v>
      </c>
      <c r="AK684" s="147"/>
      <c r="AL684" s="169">
        <f>Cálculos!BB679</f>
        <v>0</v>
      </c>
      <c r="AM684" s="145"/>
      <c r="BA684" s="146"/>
      <c r="BB684" s="74">
        <v>679</v>
      </c>
      <c r="BC684" s="177">
        <f>ABS(Cálculos!L685-Cálculos!L684)</f>
        <v>2.9186647012820588E-2</v>
      </c>
      <c r="BD684" s="177">
        <f>ABS(Cálculos!AF685-Cálculos!AF684)</f>
        <v>2.9726084266856079E-2</v>
      </c>
      <c r="BE684" s="177">
        <f>ABS(Cálculos!AZ685-Cálculos!AZ684)</f>
        <v>2.9222580238381979E-2</v>
      </c>
      <c r="BF684" s="145"/>
    </row>
    <row r="685" spans="25:58">
      <c r="Y685" s="146"/>
      <c r="Z685" s="74">
        <f>(Cálculos!C686-0.44)/(MAX(Cálculos!C:C)+0.12)*100</f>
        <v>93.075110940667287</v>
      </c>
      <c r="AA685" s="147"/>
      <c r="AB685" s="169">
        <f>Cálculos!L635</f>
        <v>0.36480539213436936</v>
      </c>
      <c r="AC685" s="147"/>
      <c r="AD685" s="169">
        <f>Cálculos!AF257</f>
        <v>0.38763490850286181</v>
      </c>
      <c r="AE685" s="147"/>
      <c r="AF685" s="169">
        <f>Cálculos!AZ636</f>
        <v>0.3920445291552907</v>
      </c>
      <c r="AG685" s="147"/>
      <c r="AH685" s="169">
        <f>Cálculos!N675</f>
        <v>0</v>
      </c>
      <c r="AI685" s="147"/>
      <c r="AJ685" s="169">
        <f>Cálculos!AH684</f>
        <v>0</v>
      </c>
      <c r="AK685" s="147"/>
      <c r="AL685" s="169">
        <f>Cálculos!BB680</f>
        <v>0</v>
      </c>
      <c r="AM685" s="145"/>
      <c r="BA685" s="146"/>
      <c r="BB685" s="74">
        <v>680</v>
      </c>
      <c r="BC685" s="177">
        <f>ABS(Cálculos!L686-Cálculos!L685)</f>
        <v>2.808540885840527E-2</v>
      </c>
      <c r="BD685" s="177">
        <f>ABS(Cálculos!AF686-Cálculos!AF685)</f>
        <v>2.8609269713334107E-2</v>
      </c>
      <c r="BE685" s="177">
        <f>ABS(Cálculos!AZ686-Cálculos!AZ685)</f>
        <v>2.8133710716223059E-2</v>
      </c>
      <c r="BF685" s="145"/>
    </row>
    <row r="686" spans="25:58">
      <c r="Y686" s="146"/>
      <c r="Z686" s="74">
        <f>(Cálculos!C687-0.44)/(MAX(Cálculos!C:C)+0.12)*100</f>
        <v>93.212074727442058</v>
      </c>
      <c r="AA686" s="147"/>
      <c r="AB686" s="169">
        <f>Cálculos!L638</f>
        <v>0.36473322637529071</v>
      </c>
      <c r="AC686" s="147"/>
      <c r="AD686" s="169">
        <f>Cálculos!AF636</f>
        <v>0.38651072321446633</v>
      </c>
      <c r="AE686" s="147"/>
      <c r="AF686" s="169">
        <f>Cálculos!AZ257</f>
        <v>0.39156446503457554</v>
      </c>
      <c r="AG686" s="147"/>
      <c r="AH686" s="169">
        <f>Cálculos!N676</f>
        <v>0</v>
      </c>
      <c r="AI686" s="147"/>
      <c r="AJ686" s="169">
        <f>Cálculos!AH685</f>
        <v>0</v>
      </c>
      <c r="AK686" s="147"/>
      <c r="AL686" s="169">
        <f>Cálculos!BB681</f>
        <v>0</v>
      </c>
      <c r="AM686" s="145"/>
      <c r="BA686" s="146"/>
      <c r="BB686" s="74">
        <v>681</v>
      </c>
      <c r="BC686" s="177">
        <f>ABS(Cálculos!L687-Cálculos!L686)</f>
        <v>2.8350434829239601E-2</v>
      </c>
      <c r="BD686" s="177">
        <f>ABS(Cálculos!AF687-Cálculos!AF686)</f>
        <v>2.887596266807102E-2</v>
      </c>
      <c r="BE686" s="177">
        <f>ABS(Cálculos!AZ687-Cálculos!AZ686)</f>
        <v>2.8388454318255318E-2</v>
      </c>
      <c r="BF686" s="145"/>
    </row>
    <row r="687" spans="25:58">
      <c r="Y687" s="146"/>
      <c r="Z687" s="74">
        <f>(Cálculos!C688-0.44)/(MAX(Cálculos!C:C)+0.12)*100</f>
        <v>93.349038514216829</v>
      </c>
      <c r="AA687" s="147"/>
      <c r="AB687" s="169">
        <f>Cálculos!L258</f>
        <v>0.36447600956921289</v>
      </c>
      <c r="AC687" s="147"/>
      <c r="AD687" s="169">
        <f>Cálculos!AF258</f>
        <v>0.38495731860361415</v>
      </c>
      <c r="AE687" s="147"/>
      <c r="AF687" s="169">
        <f>Cálculos!AZ637</f>
        <v>0.3893364797812654</v>
      </c>
      <c r="AG687" s="147"/>
      <c r="AH687" s="169">
        <f>Cálculos!N677</f>
        <v>0</v>
      </c>
      <c r="AI687" s="147"/>
      <c r="AJ687" s="169">
        <f>Cálculos!AH686</f>
        <v>0</v>
      </c>
      <c r="AK687" s="147"/>
      <c r="AL687" s="169">
        <f>Cálculos!BB682</f>
        <v>0</v>
      </c>
      <c r="AM687" s="145"/>
      <c r="BA687" s="146"/>
      <c r="BB687" s="74">
        <v>682</v>
      </c>
      <c r="BC687" s="177">
        <f>ABS(Cálculos!L688-Cálculos!L687)</f>
        <v>4.3830836533318429E-3</v>
      </c>
      <c r="BD687" s="177">
        <f>ABS(Cálculos!AF688-Cálculos!AF687)</f>
        <v>3.8553286991883651E-3</v>
      </c>
      <c r="BE687" s="177">
        <f>ABS(Cálculos!AZ688-Cálculos!AZ687)</f>
        <v>4.3554782279806581E-3</v>
      </c>
      <c r="BF687" s="145"/>
    </row>
    <row r="688" spans="25:58">
      <c r="Y688" s="146"/>
      <c r="Z688" s="74">
        <f>(Cálculos!C689-0.44)/(MAX(Cálculos!C:C)+0.12)*100</f>
        <v>93.486002300991615</v>
      </c>
      <c r="AA688" s="147"/>
      <c r="AB688" s="169">
        <f>Cálculos!L636</f>
        <v>0.3622854508807925</v>
      </c>
      <c r="AC688" s="147"/>
      <c r="AD688" s="169">
        <f>Cálculos!AF637</f>
        <v>0.38384089863022791</v>
      </c>
      <c r="AE688" s="147"/>
      <c r="AF688" s="169">
        <f>Cálculos!AZ258</f>
        <v>0.38885973170565458</v>
      </c>
      <c r="AG688" s="147"/>
      <c r="AH688" s="169">
        <f>Cálculos!N678</f>
        <v>0</v>
      </c>
      <c r="AI688" s="147"/>
      <c r="AJ688" s="169">
        <f>Cálculos!AH687</f>
        <v>0</v>
      </c>
      <c r="AK688" s="147"/>
      <c r="AL688" s="169">
        <f>Cálculos!BB683</f>
        <v>0</v>
      </c>
      <c r="AM688" s="145"/>
      <c r="BA688" s="146"/>
      <c r="BB688" s="74">
        <v>683</v>
      </c>
      <c r="BC688" s="177">
        <f>ABS(Cálculos!L689-Cálculos!L688)</f>
        <v>2.0409240734944434E-2</v>
      </c>
      <c r="BD688" s="177">
        <f>ABS(Cálculos!AF689-Cálculos!AF688)</f>
        <v>2.0929764379852056E-2</v>
      </c>
      <c r="BE688" s="177">
        <f>ABS(Cálculos!AZ689-Cálculos!AZ688)</f>
        <v>2.0438425265802751E-2</v>
      </c>
      <c r="BF688" s="145"/>
    </row>
    <row r="689" spans="25:58">
      <c r="Y689" s="146"/>
      <c r="Z689" s="74">
        <f>(Cálculos!C690-0.44)/(MAX(Cálculos!C:C)+0.12)*100</f>
        <v>93.622966087766386</v>
      </c>
      <c r="AA689" s="147"/>
      <c r="AB689" s="169">
        <f>Cálculos!L259</f>
        <v>0.3619583898700226</v>
      </c>
      <c r="AC689" s="147"/>
      <c r="AD689" s="169">
        <f>Cálculos!AF259</f>
        <v>0.38229822416881321</v>
      </c>
      <c r="AE689" s="147"/>
      <c r="AF689" s="169">
        <f>Cálculos!AZ641</f>
        <v>0.38842923377644123</v>
      </c>
      <c r="AG689" s="147"/>
      <c r="AH689" s="169">
        <f>Cálculos!N679</f>
        <v>0</v>
      </c>
      <c r="AI689" s="147"/>
      <c r="AJ689" s="169">
        <f>Cálculos!AH688</f>
        <v>0</v>
      </c>
      <c r="AK689" s="147"/>
      <c r="AL689" s="169">
        <f>Cálculos!BB684</f>
        <v>0</v>
      </c>
      <c r="AM689" s="145"/>
      <c r="BA689" s="146"/>
      <c r="BB689" s="74">
        <v>684</v>
      </c>
      <c r="BC689" s="177">
        <f>ABS(Cálculos!L690-Cálculos!L689)</f>
        <v>0.91611022059808234</v>
      </c>
      <c r="BD689" s="177">
        <f>ABS(Cálculos!AF690-Cálculos!AF689)</f>
        <v>0.15710103437397116</v>
      </c>
      <c r="BE689" s="177">
        <f>ABS(Cálculos!AZ690-Cálculos!AZ689)</f>
        <v>0.43870132629509395</v>
      </c>
      <c r="BF689" s="145"/>
    </row>
    <row r="690" spans="25:58">
      <c r="Y690" s="146"/>
      <c r="Z690" s="74">
        <f>(Cálculos!C691-0.44)/(MAX(Cálculos!C:C)+0.12)*100</f>
        <v>93.759929874541157</v>
      </c>
      <c r="AA690" s="147"/>
      <c r="AB690" s="169">
        <f>Cálculos!L637</f>
        <v>0.35978295384519021</v>
      </c>
      <c r="AC690" s="147"/>
      <c r="AD690" s="169">
        <f>Cálculos!AF641</f>
        <v>0.38028855051140581</v>
      </c>
      <c r="AE690" s="147"/>
      <c r="AF690" s="169">
        <f>Cálculos!AZ259</f>
        <v>0.38617368133454483</v>
      </c>
      <c r="AG690" s="147"/>
      <c r="AH690" s="169">
        <f>Cálculos!N680</f>
        <v>0</v>
      </c>
      <c r="AI690" s="147"/>
      <c r="AJ690" s="169">
        <f>Cálculos!AH689</f>
        <v>0</v>
      </c>
      <c r="AK690" s="147"/>
      <c r="AL690" s="169">
        <f>Cálculos!BB685</f>
        <v>0</v>
      </c>
      <c r="AM690" s="145"/>
      <c r="BA690" s="146"/>
      <c r="BB690" s="74">
        <v>685</v>
      </c>
      <c r="BC690" s="177">
        <f>ABS(Cálculos!L691-Cálculos!L690)</f>
        <v>0.43132130778839317</v>
      </c>
      <c r="BD690" s="177">
        <f>ABS(Cálculos!AF691-Cálculos!AF690)</f>
        <v>9.9990676661583455E-2</v>
      </c>
      <c r="BE690" s="177">
        <f>ABS(Cálculos!AZ691-Cálculos!AZ690)</f>
        <v>0.18453050565082252</v>
      </c>
      <c r="BF690" s="145"/>
    </row>
    <row r="691" spans="25:58">
      <c r="Y691" s="146"/>
      <c r="Z691" s="74">
        <f>(Cálculos!C692-0.44)/(MAX(Cálculos!C:C)+0.12)*100</f>
        <v>93.896893661315943</v>
      </c>
      <c r="AA691" s="147"/>
      <c r="AB691" s="169">
        <f>Cálculos!L260</f>
        <v>0.35945816064039227</v>
      </c>
      <c r="AC691" s="147"/>
      <c r="AD691" s="169">
        <f>Cálculos!AF260</f>
        <v>0.37965749744095412</v>
      </c>
      <c r="AE691" s="147"/>
      <c r="AF691" s="169">
        <f>Cálculos!AZ260</f>
        <v>0.38350618486862975</v>
      </c>
      <c r="AG691" s="147"/>
      <c r="AH691" s="169">
        <f>Cálculos!N681</f>
        <v>0</v>
      </c>
      <c r="AI691" s="147"/>
      <c r="AJ691" s="169">
        <f>Cálculos!AH690</f>
        <v>0</v>
      </c>
      <c r="AK691" s="147"/>
      <c r="AL691" s="169">
        <f>Cálculos!BB686</f>
        <v>0</v>
      </c>
      <c r="AM691" s="145"/>
      <c r="BA691" s="146"/>
      <c r="BB691" s="74">
        <v>686</v>
      </c>
      <c r="BC691" s="177">
        <f>ABS(Cálculos!L692-Cálculos!L691)</f>
        <v>0.26538399711012184</v>
      </c>
      <c r="BD691" s="177">
        <f>ABS(Cálculos!AF692-Cálculos!AF691)</f>
        <v>2.5642359164669282E-2</v>
      </c>
      <c r="BE691" s="177">
        <f>ABS(Cálculos!AZ692-Cálculos!AZ691)</f>
        <v>2.5116868664608494E-2</v>
      </c>
      <c r="BF691" s="145"/>
    </row>
    <row r="692" spans="25:58">
      <c r="Y692" s="146"/>
      <c r="Z692" s="74">
        <f>(Cálculos!C693-0.44)/(MAX(Cálculos!C:C)+0.12)*100</f>
        <v>94.033857448090714</v>
      </c>
      <c r="AA692" s="147"/>
      <c r="AB692" s="169">
        <f>Cálculos!L641</f>
        <v>0.35817767812623957</v>
      </c>
      <c r="AC692" s="147"/>
      <c r="AD692" s="169">
        <f>Cálculos!AF261</f>
        <v>0.37703501154501723</v>
      </c>
      <c r="AE692" s="147"/>
      <c r="AF692" s="169">
        <f>Cálculos!AZ261</f>
        <v>0.3808571141467248</v>
      </c>
      <c r="AG692" s="147"/>
      <c r="AH692" s="169">
        <f>Cálculos!N682</f>
        <v>0</v>
      </c>
      <c r="AI692" s="147"/>
      <c r="AJ692" s="169">
        <f>Cálculos!AH691</f>
        <v>0</v>
      </c>
      <c r="AK692" s="147"/>
      <c r="AL692" s="169">
        <f>Cálculos!BB687</f>
        <v>0</v>
      </c>
      <c r="AM692" s="145"/>
      <c r="BA692" s="146"/>
      <c r="BB692" s="74">
        <v>687</v>
      </c>
      <c r="BC692" s="177">
        <f>ABS(Cálculos!L693-Cálculos!L692)</f>
        <v>2.3529173154631655E-2</v>
      </c>
      <c r="BD692" s="177">
        <f>ABS(Cálculos!AF693-Cálculos!AF692)</f>
        <v>2.4215715934902571E-2</v>
      </c>
      <c r="BE692" s="177">
        <f>ABS(Cálculos!AZ693-Cálculos!AZ692)</f>
        <v>2.3689617997694978E-2</v>
      </c>
      <c r="BF692" s="145"/>
    </row>
    <row r="693" spans="25:58">
      <c r="Y693" s="146"/>
      <c r="Z693" s="74">
        <f>(Cálculos!C694-0.44)/(MAX(Cálculos!C:C)+0.12)*100</f>
        <v>94.1708212348655</v>
      </c>
      <c r="AA693" s="147"/>
      <c r="AB693" s="169">
        <f>Cálculos!L261</f>
        <v>0.35697520175557412</v>
      </c>
      <c r="AC693" s="147"/>
      <c r="AD693" s="169">
        <f>Cálculos!AF291</f>
        <v>0.37526558035397384</v>
      </c>
      <c r="AE693" s="147"/>
      <c r="AF693" s="169">
        <f>Cálculos!AZ291</f>
        <v>0.37944208077265551</v>
      </c>
      <c r="AG693" s="147"/>
      <c r="AH693" s="169">
        <f>Cálculos!N683</f>
        <v>0</v>
      </c>
      <c r="AI693" s="147"/>
      <c r="AJ693" s="169">
        <f>Cálculos!AH692</f>
        <v>0</v>
      </c>
      <c r="AK693" s="147"/>
      <c r="AL693" s="169">
        <f>Cálculos!BB688</f>
        <v>0</v>
      </c>
      <c r="AM693" s="145"/>
      <c r="BA693" s="146"/>
      <c r="BB693" s="74">
        <v>688</v>
      </c>
      <c r="BC693" s="177">
        <f>ABS(Cálculos!L694-Cálculos!L693)</f>
        <v>2.0648166329375495E-2</v>
      </c>
      <c r="BD693" s="177">
        <f>ABS(Cálculos!AF694-Cálculos!AF693)</f>
        <v>1.9985254319260126E-2</v>
      </c>
      <c r="BE693" s="177">
        <f>ABS(Cálculos!AZ694-Cálculos!AZ693)</f>
        <v>2.0470070815465369E-2</v>
      </c>
      <c r="BF693" s="145"/>
    </row>
    <row r="694" spans="25:58">
      <c r="Y694" s="146"/>
      <c r="Z694" s="74">
        <f>(Cálculos!C695-0.44)/(MAX(Cálculos!C:C)+0.12)*100</f>
        <v>94.307785021640271</v>
      </c>
      <c r="AA694" s="147"/>
      <c r="AB694" s="169">
        <f>Cálculos!L262</f>
        <v>0.35450939392058245</v>
      </c>
      <c r="AC694" s="147"/>
      <c r="AD694" s="169">
        <f>Cálculos!AF262</f>
        <v>0.37443064048237279</v>
      </c>
      <c r="AE694" s="147"/>
      <c r="AF694" s="169">
        <f>Cálculos!AZ262</f>
        <v>0.37822634189291898</v>
      </c>
      <c r="AG694" s="147"/>
      <c r="AH694" s="169">
        <f>Cálculos!N684</f>
        <v>0</v>
      </c>
      <c r="AI694" s="147"/>
      <c r="AJ694" s="169">
        <f>Cálculos!AH693</f>
        <v>0</v>
      </c>
      <c r="AK694" s="147"/>
      <c r="AL694" s="169">
        <f>Cálculos!BB689</f>
        <v>0</v>
      </c>
      <c r="AM694" s="145"/>
      <c r="BA694" s="146"/>
      <c r="BB694" s="74">
        <v>689</v>
      </c>
      <c r="BC694" s="177">
        <f>ABS(Cálculos!L695-Cálculos!L694)</f>
        <v>0.93145349426929303</v>
      </c>
      <c r="BD694" s="177">
        <f>ABS(Cálculos!AF695-Cálculos!AF694)</f>
        <v>0.15582327638546867</v>
      </c>
      <c r="BE694" s="177">
        <f>ABS(Cálculos!AZ695-Cálculos!AZ694)</f>
        <v>0.4503817412128347</v>
      </c>
      <c r="BF694" s="145"/>
    </row>
    <row r="695" spans="25:58">
      <c r="Y695" s="146"/>
      <c r="Z695" s="74">
        <f>(Cálculos!C696-0.44)/(MAX(Cálculos!C:C)+0.12)*100</f>
        <v>94.444748808415042</v>
      </c>
      <c r="AA695" s="147"/>
      <c r="AB695" s="169">
        <f>Cálculos!L275</f>
        <v>0.3523857574628651</v>
      </c>
      <c r="AC695" s="147"/>
      <c r="AD695" s="169">
        <f>Cálculos!AF263</f>
        <v>0.37184425912472735</v>
      </c>
      <c r="AE695" s="147"/>
      <c r="AF695" s="169">
        <f>Cálculos!AZ642</f>
        <v>0.37782570622748179</v>
      </c>
      <c r="AG695" s="147"/>
      <c r="AH695" s="169">
        <f>Cálculos!N685</f>
        <v>0</v>
      </c>
      <c r="AI695" s="147"/>
      <c r="AJ695" s="169">
        <f>Cálculos!AH694</f>
        <v>0</v>
      </c>
      <c r="AK695" s="147"/>
      <c r="AL695" s="169">
        <f>Cálculos!BB691</f>
        <v>0</v>
      </c>
      <c r="AM695" s="145"/>
      <c r="BA695" s="146"/>
      <c r="BB695" s="74">
        <v>690</v>
      </c>
      <c r="BC695" s="177">
        <f>ABS(Cálculos!L696-Cálculos!L695)</f>
        <v>0.67170168121566254</v>
      </c>
      <c r="BD695" s="177">
        <f>ABS(Cálculos!AF696-Cálculos!AF695)</f>
        <v>6.0852130843039531E-2</v>
      </c>
      <c r="BE695" s="177">
        <f>ABS(Cálculos!AZ696-Cálculos!AZ695)</f>
        <v>0.23677983470368047</v>
      </c>
      <c r="BF695" s="145"/>
    </row>
    <row r="696" spans="25:58">
      <c r="Y696" s="146"/>
      <c r="Z696" s="74">
        <f>(Cálculos!C697-0.44)/(MAX(Cálculos!C:C)+0.12)*100</f>
        <v>94.581712595189828</v>
      </c>
      <c r="AA696" s="147"/>
      <c r="AB696" s="169">
        <f>Cálculos!L263</f>
        <v>0.35206061866446242</v>
      </c>
      <c r="AC696" s="147"/>
      <c r="AD696" s="169">
        <f>Cálculos!AF642</f>
        <v>0.37180393331299333</v>
      </c>
      <c r="AE696" s="147"/>
      <c r="AF696" s="169">
        <f>Cálculos!AZ263</f>
        <v>0.37561374171046052</v>
      </c>
      <c r="AG696" s="147"/>
      <c r="AH696" s="169">
        <f>Cálculos!N686</f>
        <v>0</v>
      </c>
      <c r="AI696" s="147"/>
      <c r="AJ696" s="169">
        <f>Cálculos!AH695</f>
        <v>0</v>
      </c>
      <c r="AK696" s="147"/>
      <c r="AL696" s="169">
        <f>Cálculos!BB692</f>
        <v>0</v>
      </c>
      <c r="AM696" s="145"/>
      <c r="BA696" s="146"/>
      <c r="BB696" s="74">
        <v>691</v>
      </c>
      <c r="BC696" s="177">
        <f>ABS(Cálculos!L697-Cálculos!L696)</f>
        <v>8.7474454501136001E-2</v>
      </c>
      <c r="BD696" s="177">
        <f>ABS(Cálculos!AF697-Cálculos!AF696)</f>
        <v>3.5114812795721595E-2</v>
      </c>
      <c r="BE696" s="177">
        <f>ABS(Cálculos!AZ697-Cálculos!AZ696)</f>
        <v>3.4570341067569954E-2</v>
      </c>
      <c r="BF696" s="145"/>
    </row>
    <row r="697" spans="25:58">
      <c r="Y697" s="146"/>
      <c r="Z697" s="74">
        <f>(Cálculos!C698-0.44)/(MAX(Cálculos!C:C)+0.12)*100</f>
        <v>94.718676381964599</v>
      </c>
      <c r="AA697" s="147"/>
      <c r="AB697" s="169">
        <f>Cálculos!L264</f>
        <v>0.35100548788526176</v>
      </c>
      <c r="AC697" s="147"/>
      <c r="AD697" s="169">
        <f>Cálculos!AF264</f>
        <v>0.37035230614026565</v>
      </c>
      <c r="AE697" s="147"/>
      <c r="AF697" s="169">
        <f>Cálculos!AZ275</f>
        <v>0.37518188698204324</v>
      </c>
      <c r="AG697" s="147"/>
      <c r="AH697" s="169">
        <f>Cálculos!N687</f>
        <v>0</v>
      </c>
      <c r="AI697" s="147"/>
      <c r="AJ697" s="169">
        <f>Cálculos!AH696</f>
        <v>0</v>
      </c>
      <c r="AK697" s="147"/>
      <c r="AL697" s="169">
        <f>Cálculos!BB693</f>
        <v>0</v>
      </c>
      <c r="AM697" s="145"/>
      <c r="BA697" s="146"/>
      <c r="BB697" s="74">
        <v>692</v>
      </c>
      <c r="BC697" s="177">
        <f>ABS(Cálculos!L698-Cálculos!L697)</f>
        <v>3.4039003055434502E-2</v>
      </c>
      <c r="BD697" s="177">
        <f>ABS(Cálculos!AF698-Cálculos!AF697)</f>
        <v>3.4836845973217123E-2</v>
      </c>
      <c r="BE697" s="177">
        <f>ABS(Cálculos!AZ698-Cálculos!AZ697)</f>
        <v>3.4294678620840346E-2</v>
      </c>
      <c r="BF697" s="145"/>
    </row>
    <row r="698" spans="25:58">
      <c r="Y698" s="146"/>
      <c r="Z698" s="74">
        <f>(Cálculos!C699-0.44)/(MAX(Cálculos!C:C)+0.12)*100</f>
        <v>94.85564016873937</v>
      </c>
      <c r="AA698" s="147"/>
      <c r="AB698" s="169">
        <f>Cálculos!L642</f>
        <v>0.34906067944337843</v>
      </c>
      <c r="AC698" s="147"/>
      <c r="AD698" s="169">
        <f>Cálculos!AF275</f>
        <v>0.36953631469116888</v>
      </c>
      <c r="AE698" s="147"/>
      <c r="AF698" s="169">
        <f>Cálculos!AZ264</f>
        <v>0.37432264026247747</v>
      </c>
      <c r="AG698" s="147"/>
      <c r="AH698" s="169">
        <f>Cálculos!N688</f>
        <v>0</v>
      </c>
      <c r="AI698" s="147"/>
      <c r="AJ698" s="169">
        <f>Cálculos!AH697</f>
        <v>0</v>
      </c>
      <c r="AK698" s="147"/>
      <c r="AL698" s="169">
        <f>Cálculos!BB694</f>
        <v>0</v>
      </c>
      <c r="AM698" s="145"/>
      <c r="BA698" s="146"/>
      <c r="BB698" s="74">
        <v>693</v>
      </c>
      <c r="BC698" s="177">
        <f>ABS(Cálculos!L699-Cálculos!L698)</f>
        <v>3.2976674371179571E-2</v>
      </c>
      <c r="BD698" s="177">
        <f>ABS(Cálculos!AF699-Cálculos!AF698)</f>
        <v>3.3756658538315443E-2</v>
      </c>
      <c r="BE698" s="177">
        <f>ABS(Cálculos!AZ699-Cálculos!AZ698)</f>
        <v>3.3239301877044602E-2</v>
      </c>
      <c r="BF698" s="145"/>
    </row>
    <row r="699" spans="25:58">
      <c r="Y699" s="146"/>
      <c r="Z699" s="74">
        <f>(Cálculos!C700-0.44)/(MAX(Cálculos!C:C)+0.12)*100</f>
        <v>94.992603955514156</v>
      </c>
      <c r="AA699" s="147"/>
      <c r="AB699" s="169">
        <f>Cálculos!L265</f>
        <v>0.34747008815863406</v>
      </c>
      <c r="AC699" s="147"/>
      <c r="AD699" s="169">
        <f>Cálculos!AF643</f>
        <v>0.3682048015855437</v>
      </c>
      <c r="AE699" s="147"/>
      <c r="AF699" s="169">
        <f>Cálculos!AZ643</f>
        <v>0.37373884664222162</v>
      </c>
      <c r="AG699" s="147"/>
      <c r="AH699" s="169">
        <f>Cálculos!N689</f>
        <v>0</v>
      </c>
      <c r="AI699" s="147"/>
      <c r="AJ699" s="169">
        <f>Cálculos!AH698</f>
        <v>0</v>
      </c>
      <c r="AK699" s="147"/>
      <c r="AL699" s="169">
        <f>Cálculos!BB696</f>
        <v>0</v>
      </c>
      <c r="AM699" s="145"/>
      <c r="BA699" s="146"/>
      <c r="BB699" s="74">
        <v>694</v>
      </c>
      <c r="BC699" s="177">
        <f>ABS(Cálculos!L700-Cálculos!L699)</f>
        <v>0.16128501641646253</v>
      </c>
      <c r="BD699" s="177">
        <f>ABS(Cálculos!AF700-Cálculos!AF699)</f>
        <v>7.1040427000443551E-2</v>
      </c>
      <c r="BE699" s="177">
        <f>ABS(Cálculos!AZ700-Cálculos!AZ699)</f>
        <v>7.1558586281078362E-2</v>
      </c>
      <c r="BF699" s="145"/>
    </row>
    <row r="700" spans="25:58">
      <c r="Y700" s="146"/>
      <c r="Z700" s="74">
        <f>(Cálculos!C701-0.44)/(MAX(Cálculos!C:C)+0.12)*100</f>
        <v>95.129567742288941</v>
      </c>
      <c r="AA700" s="147"/>
      <c r="AB700" s="169">
        <f>Cálculos!L643</f>
        <v>0.34541241881719031</v>
      </c>
      <c r="AC700" s="147"/>
      <c r="AD700" s="169">
        <f>Cálculos!AF265</f>
        <v>0.36672496932690946</v>
      </c>
      <c r="AE700" s="147"/>
      <c r="AF700" s="169">
        <f>Cálculos!AZ644</f>
        <v>0.37089672466429857</v>
      </c>
      <c r="AG700" s="147"/>
      <c r="AH700" s="169">
        <f>Cálculos!N692</f>
        <v>0</v>
      </c>
      <c r="AI700" s="147"/>
      <c r="AJ700" s="169">
        <f>Cálculos!AH699</f>
        <v>0</v>
      </c>
      <c r="AK700" s="147"/>
      <c r="AL700" s="169">
        <f>Cálculos!BB697</f>
        <v>0</v>
      </c>
      <c r="AM700" s="145"/>
      <c r="BA700" s="146"/>
      <c r="BB700" s="74">
        <v>695</v>
      </c>
      <c r="BC700" s="177">
        <f>ABS(Cálculos!L701-Cálculos!L700)</f>
        <v>0.69905698348229739</v>
      </c>
      <c r="BD700" s="177">
        <f>ABS(Cálculos!AF701-Cálculos!AF700)</f>
        <v>0.14128235115083365</v>
      </c>
      <c r="BE700" s="177">
        <f>ABS(Cálculos!AZ701-Cálculos!AZ700)</f>
        <v>0.33701252733445286</v>
      </c>
      <c r="BF700" s="145"/>
    </row>
    <row r="701" spans="25:58">
      <c r="Y701" s="146"/>
      <c r="Z701" s="74">
        <f>(Cálculos!C702-0.44)/(MAX(Cálculos!C:C)+0.12)*100</f>
        <v>95.266531529063698</v>
      </c>
      <c r="AA701" s="147"/>
      <c r="AB701" s="169">
        <f>Cálculos!L266</f>
        <v>0.34486306448914061</v>
      </c>
      <c r="AC701" s="147"/>
      <c r="AD701" s="169">
        <f>Cálculos!AF644</f>
        <v>0.36566142523848627</v>
      </c>
      <c r="AE701" s="147"/>
      <c r="AF701" s="169">
        <f>Cálculos!AZ265</f>
        <v>0.37062370841625136</v>
      </c>
      <c r="AG701" s="147"/>
      <c r="AH701" s="169">
        <f>Cálculos!N693</f>
        <v>0</v>
      </c>
      <c r="AI701" s="147"/>
      <c r="AJ701" s="169">
        <f>Cálculos!AH700</f>
        <v>0</v>
      </c>
      <c r="AK701" s="147"/>
      <c r="AL701" s="169">
        <f>Cálculos!BB698</f>
        <v>0</v>
      </c>
      <c r="AM701" s="145"/>
      <c r="BA701" s="146"/>
      <c r="BB701" s="74">
        <v>696</v>
      </c>
      <c r="BC701" s="177">
        <f>ABS(Cálculos!L702-Cálculos!L701)</f>
        <v>0.68847871913242742</v>
      </c>
      <c r="BD701" s="177">
        <f>ABS(Cálculos!AF702-Cálculos!AF701)</f>
        <v>3.2625701461647338E-2</v>
      </c>
      <c r="BE701" s="177">
        <f>ABS(Cálculos!AZ702-Cálculos!AZ701)</f>
        <v>0.23001295783705888</v>
      </c>
      <c r="BF701" s="145"/>
    </row>
    <row r="702" spans="25:58">
      <c r="Y702" s="146"/>
      <c r="Z702" s="74">
        <f>(Cálculos!C703-0.44)/(MAX(Cálculos!C:C)+0.12)*100</f>
        <v>95.403495315838484</v>
      </c>
      <c r="AA702" s="147"/>
      <c r="AB702" s="169">
        <f>Cálculos!L644</f>
        <v>0.34279608830959329</v>
      </c>
      <c r="AC702" s="147"/>
      <c r="AD702" s="169">
        <f>Cálculos!AF266</f>
        <v>0.36419181492793096</v>
      </c>
      <c r="AE702" s="147"/>
      <c r="AF702" s="169">
        <f>Cálculos!AZ645</f>
        <v>0.36833475384629144</v>
      </c>
      <c r="AG702" s="147"/>
      <c r="AH702" s="169">
        <f>Cálculos!N694</f>
        <v>0</v>
      </c>
      <c r="AI702" s="147"/>
      <c r="AJ702" s="169">
        <f>Cálculos!AH701</f>
        <v>0</v>
      </c>
      <c r="AK702" s="147"/>
      <c r="AL702" s="169">
        <f>Cálculos!BB699</f>
        <v>0</v>
      </c>
      <c r="AM702" s="145"/>
      <c r="BA702" s="146"/>
      <c r="BB702" s="74">
        <v>697</v>
      </c>
      <c r="BC702" s="177">
        <f>ABS(Cálculos!L703-Cálculos!L702)</f>
        <v>3.5457404854551955E-2</v>
      </c>
      <c r="BD702" s="177">
        <f>ABS(Cálculos!AF703-Cálculos!AF702)</f>
        <v>3.6344069147771219E-2</v>
      </c>
      <c r="BE702" s="177">
        <f>ABS(Cálculos!AZ703-Cálculos!AZ702)</f>
        <v>3.5803942084837281E-2</v>
      </c>
      <c r="BF702" s="145"/>
    </row>
    <row r="703" spans="25:58">
      <c r="Y703" s="146"/>
      <c r="Z703" s="74">
        <f>(Cálculos!C704-0.44)/(MAX(Cálculos!C:C)+0.12)*100</f>
        <v>95.540459102613255</v>
      </c>
      <c r="AA703" s="147"/>
      <c r="AB703" s="169">
        <f>Cálculos!L267</f>
        <v>0.34244239488172729</v>
      </c>
      <c r="AC703" s="147"/>
      <c r="AD703" s="169">
        <f>Cálculos!AF645</f>
        <v>0.36313561727515148</v>
      </c>
      <c r="AE703" s="147"/>
      <c r="AF703" s="169">
        <f>Cálculos!AZ266</f>
        <v>0.36788372268379843</v>
      </c>
      <c r="AG703" s="147"/>
      <c r="AH703" s="169">
        <f>Cálculos!N697</f>
        <v>0</v>
      </c>
      <c r="AI703" s="147"/>
      <c r="AJ703" s="169">
        <f>Cálculos!AH702</f>
        <v>0</v>
      </c>
      <c r="AK703" s="147"/>
      <c r="AL703" s="169">
        <f>Cálculos!BB700</f>
        <v>0</v>
      </c>
      <c r="AM703" s="145"/>
      <c r="BA703" s="146"/>
      <c r="BB703" s="74">
        <v>698</v>
      </c>
      <c r="BC703" s="177">
        <f>ABS(Cálculos!L704-Cálculos!L703)</f>
        <v>3.4373311690237163E-2</v>
      </c>
      <c r="BD703" s="177">
        <f>ABS(Cálculos!AF704-Cálculos!AF703)</f>
        <v>3.524084541253325E-2</v>
      </c>
      <c r="BE703" s="177">
        <f>ABS(Cálculos!AZ704-Cálculos!AZ703)</f>
        <v>3.4725610404015339E-2</v>
      </c>
      <c r="BF703" s="145"/>
    </row>
    <row r="704" spans="25:58">
      <c r="Y704" s="146"/>
      <c r="Z704" s="74">
        <f>(Cálculos!C705-0.44)/(MAX(Cálculos!C:C)+0.12)*100</f>
        <v>95.677422889388041</v>
      </c>
      <c r="AA704" s="147"/>
      <c r="AB704" s="169">
        <f>Cálculos!L645</f>
        <v>0.34038531611940059</v>
      </c>
      <c r="AC704" s="147"/>
      <c r="AD704" s="169">
        <f>Cálculos!AF267</f>
        <v>0.3616761583045221</v>
      </c>
      <c r="AE704" s="147"/>
      <c r="AF704" s="169">
        <f>Cálculos!AZ654</f>
        <v>0.36673359401885819</v>
      </c>
      <c r="AG704" s="147"/>
      <c r="AH704" s="169">
        <f>Cálculos!N698</f>
        <v>0</v>
      </c>
      <c r="AI704" s="147"/>
      <c r="AJ704" s="169">
        <f>Cálculos!AH703</f>
        <v>0</v>
      </c>
      <c r="AK704" s="147"/>
      <c r="AL704" s="169">
        <f>Cálculos!BB702</f>
        <v>0</v>
      </c>
      <c r="AM704" s="145"/>
      <c r="BA704" s="146"/>
      <c r="BB704" s="74">
        <v>699</v>
      </c>
      <c r="BC704" s="177">
        <f>ABS(Cálculos!L705-Cálculos!L704)</f>
        <v>3.3397561218548977E-2</v>
      </c>
      <c r="BD704" s="177">
        <f>ABS(Cálculos!AF705-Cálculos!AF704)</f>
        <v>3.4247401404065902E-2</v>
      </c>
      <c r="BE704" s="177">
        <f>ABS(Cálculos!AZ705-Cálculos!AZ704)</f>
        <v>3.3754384722890274E-2</v>
      </c>
      <c r="BF704" s="145"/>
    </row>
    <row r="705" spans="25:58">
      <c r="Y705" s="146"/>
      <c r="Z705" s="74">
        <f>(Cálculos!C706-0.44)/(MAX(Cálculos!C:C)+0.12)*100</f>
        <v>95.814386676162812</v>
      </c>
      <c r="AA705" s="147"/>
      <c r="AB705" s="169">
        <f>Cálculos!L654</f>
        <v>0.34012964419996317</v>
      </c>
      <c r="AC705" s="147"/>
      <c r="AD705" s="169">
        <f>Cálculos!AF654</f>
        <v>0.36091799092964999</v>
      </c>
      <c r="AE705" s="147"/>
      <c r="AF705" s="169">
        <f>Cálculos!AZ646</f>
        <v>0.36579047985339991</v>
      </c>
      <c r="AG705" s="147"/>
      <c r="AH705" s="169">
        <f>Cálculos!N699</f>
        <v>0</v>
      </c>
      <c r="AI705" s="147"/>
      <c r="AJ705" s="169">
        <f>Cálculos!AH704</f>
        <v>0</v>
      </c>
      <c r="AK705" s="147"/>
      <c r="AL705" s="169">
        <f>Cálculos!BB703</f>
        <v>0</v>
      </c>
      <c r="AM705" s="145"/>
      <c r="BA705" s="146"/>
      <c r="BB705" s="74">
        <v>700</v>
      </c>
      <c r="BC705" s="177">
        <f>ABS(Cálculos!L706-Cálculos!L705)</f>
        <v>3.2504915610210516E-2</v>
      </c>
      <c r="BD705" s="177">
        <f>ABS(Cálculos!AF706-Cálculos!AF705)</f>
        <v>3.333818016482748E-2</v>
      </c>
      <c r="BE705" s="177">
        <f>ABS(Cálculos!AZ706-Cálculos!AZ705)</f>
        <v>3.2865280009997555E-2</v>
      </c>
      <c r="BF705" s="145"/>
    </row>
    <row r="706" spans="25:58">
      <c r="Y706" s="146"/>
      <c r="Z706" s="74">
        <f>(Cálculos!C707-0.44)/(MAX(Cálculos!C:C)+0.12)*100</f>
        <v>95.951350462937597</v>
      </c>
      <c r="AA706" s="147"/>
      <c r="AB706" s="169">
        <f>Cálculos!L268</f>
        <v>0.34006979759790995</v>
      </c>
      <c r="AC706" s="147"/>
      <c r="AD706" s="169">
        <f>Cálculos!AF646</f>
        <v>0.36062725634184861</v>
      </c>
      <c r="AE706" s="147"/>
      <c r="AF706" s="169">
        <f>Cálculos!AZ267</f>
        <v>0.36534256419071987</v>
      </c>
      <c r="AG706" s="147"/>
      <c r="AH706" s="169">
        <f>Cálculos!N702</f>
        <v>0</v>
      </c>
      <c r="AI706" s="147"/>
      <c r="AJ706" s="169">
        <f>Cálculos!AH705</f>
        <v>0</v>
      </c>
      <c r="AK706" s="147"/>
      <c r="AL706" s="169">
        <f>Cálculos!BB704</f>
        <v>0</v>
      </c>
      <c r="AM706" s="145"/>
      <c r="BA706" s="146"/>
      <c r="BB706" s="74">
        <v>701</v>
      </c>
      <c r="BC706" s="177">
        <f>ABS(Cálculos!L707-Cálculos!L706)</f>
        <v>3.2139178138798186E-2</v>
      </c>
      <c r="BD706" s="177">
        <f>ABS(Cálculos!AF707-Cálculos!AF706)</f>
        <v>3.2962579121927682E-2</v>
      </c>
      <c r="BE706" s="177">
        <f>ABS(Cálculos!AZ707-Cálculos!AZ706)</f>
        <v>3.2494230415028746E-2</v>
      </c>
      <c r="BF706" s="145"/>
    </row>
    <row r="707" spans="25:58">
      <c r="Y707" s="146"/>
      <c r="Z707" s="74">
        <f>(Cálculos!C708-0.44)/(MAX(Cálculos!C:C)+0.12)*100</f>
        <v>96.088314249712369</v>
      </c>
      <c r="AA707" s="147"/>
      <c r="AB707" s="169">
        <f>Cálculos!L646</f>
        <v>0.33802611237440938</v>
      </c>
      <c r="AC707" s="147"/>
      <c r="AD707" s="169">
        <f>Cálculos!AF268</f>
        <v>0.35917787859071831</v>
      </c>
      <c r="AE707" s="147"/>
      <c r="AF707" s="169">
        <f>Cálculos!AZ647</f>
        <v>0.36326378044472368</v>
      </c>
      <c r="AG707" s="147"/>
      <c r="AH707" s="169">
        <f>Cálculos!N703</f>
        <v>0</v>
      </c>
      <c r="AI707" s="147"/>
      <c r="AJ707" s="169">
        <f>Cálculos!AH706</f>
        <v>0</v>
      </c>
      <c r="AK707" s="147"/>
      <c r="AL707" s="169">
        <f>Cálculos!BB705</f>
        <v>0</v>
      </c>
      <c r="AM707" s="145"/>
      <c r="BA707" s="146"/>
      <c r="BB707" s="74">
        <v>702</v>
      </c>
      <c r="BC707" s="177">
        <f>ABS(Cálculos!L708-Cálculos!L707)</f>
        <v>3.22930380269143E-2</v>
      </c>
      <c r="BD707" s="177">
        <f>ABS(Cálculos!AF708-Cálculos!AF707)</f>
        <v>3.3113194404264079E-2</v>
      </c>
      <c r="BE707" s="177">
        <f>ABS(Cálculos!AZ708-Cálculos!AZ707)</f>
        <v>3.2634167835759564E-2</v>
      </c>
      <c r="BF707" s="145"/>
    </row>
    <row r="708" spans="25:58">
      <c r="Y708" s="146"/>
      <c r="Z708" s="74">
        <f>(Cálculos!C709-0.44)/(MAX(Cálculos!C:C)+0.12)*100</f>
        <v>96.225278036487154</v>
      </c>
      <c r="AA708" s="147"/>
      <c r="AB708" s="169">
        <f>Cálculos!L269</f>
        <v>0.33771942772222646</v>
      </c>
      <c r="AC708" s="147"/>
      <c r="AD708" s="169">
        <f>Cálculos!AF647</f>
        <v>0.3581362219231381</v>
      </c>
      <c r="AE708" s="147"/>
      <c r="AF708" s="169">
        <f>Cálculos!AZ268</f>
        <v>0.36281895876152742</v>
      </c>
      <c r="AG708" s="147"/>
      <c r="AH708" s="169">
        <f>Cálculos!N704</f>
        <v>0</v>
      </c>
      <c r="AI708" s="147"/>
      <c r="AJ708" s="169">
        <f>Cálculos!AH707</f>
        <v>0</v>
      </c>
      <c r="AK708" s="147"/>
      <c r="AL708" s="169">
        <f>Cálculos!BB706</f>
        <v>0</v>
      </c>
      <c r="AM708" s="145"/>
      <c r="BA708" s="146"/>
      <c r="BB708" s="74">
        <v>703</v>
      </c>
      <c r="BC708" s="177">
        <f>ABS(Cálculos!L709-Cálculos!L708)</f>
        <v>3.1836111807015066E-2</v>
      </c>
      <c r="BD708" s="177">
        <f>ABS(Cálculos!AF709-Cálculos!AF708)</f>
        <v>3.2645390723605727E-2</v>
      </c>
      <c r="BE708" s="177">
        <f>ABS(Cálculos!AZ709-Cálculos!AZ708)</f>
        <v>3.217378786820535E-2</v>
      </c>
      <c r="BF708" s="145"/>
    </row>
    <row r="709" spans="25:58">
      <c r="Y709" s="146"/>
      <c r="Z709" s="74">
        <f>(Cálculos!C710-0.44)/(MAX(Cálculos!C:C)+0.12)*100</f>
        <v>96.362241823261911</v>
      </c>
      <c r="AA709" s="147"/>
      <c r="AB709" s="169">
        <f>Cálculos!L273</f>
        <v>0.33591964913853722</v>
      </c>
      <c r="AC709" s="147"/>
      <c r="AD709" s="169">
        <f>Cálculos!AF269</f>
        <v>0.35669685575543719</v>
      </c>
      <c r="AE709" s="147"/>
      <c r="AF709" s="169">
        <f>Cálculos!AZ648</f>
        <v>0.36075453422374221</v>
      </c>
      <c r="AG709" s="147"/>
      <c r="AH709" s="169">
        <f>Cálculos!N705</f>
        <v>0</v>
      </c>
      <c r="AI709" s="147"/>
      <c r="AJ709" s="169">
        <f>Cálculos!AH708</f>
        <v>0</v>
      </c>
      <c r="AK709" s="147"/>
      <c r="AL709" s="169">
        <f>Cálculos!BB707</f>
        <v>0</v>
      </c>
      <c r="AM709" s="145"/>
      <c r="BA709" s="146"/>
      <c r="BB709" s="74">
        <v>704</v>
      </c>
      <c r="BC709" s="177">
        <f>ABS(Cálculos!L710-Cálculos!L709)</f>
        <v>3.1408655223370219E-2</v>
      </c>
      <c r="BD709" s="177">
        <f>ABS(Cálculos!AF710-Cálculos!AF709)</f>
        <v>3.2207494720074004E-2</v>
      </c>
      <c r="BE709" s="177">
        <f>ABS(Cálculos!AZ710-Cálculos!AZ709)</f>
        <v>3.1742532804534984E-2</v>
      </c>
      <c r="BF709" s="145"/>
    </row>
    <row r="710" spans="25:58">
      <c r="Y710" s="146"/>
      <c r="Z710" s="74">
        <f>(Cálculos!C711-0.44)/(MAX(Cálculos!C:C)+0.12)*100</f>
        <v>96.499205610036697</v>
      </c>
      <c r="AA710" s="147"/>
      <c r="AB710" s="169">
        <f>Cálculos!L647</f>
        <v>0.33568970734587289</v>
      </c>
      <c r="AC710" s="147"/>
      <c r="AD710" s="169">
        <f>Cálculos!AF648</f>
        <v>0.35566239433604135</v>
      </c>
      <c r="AE710" s="147"/>
      <c r="AF710" s="169">
        <f>Cálculos!AZ269</f>
        <v>0.36031278514835235</v>
      </c>
      <c r="AG710" s="147"/>
      <c r="AH710" s="169">
        <f>Cálculos!N706</f>
        <v>0</v>
      </c>
      <c r="AI710" s="147"/>
      <c r="AJ710" s="169">
        <f>Cálculos!AH709</f>
        <v>0</v>
      </c>
      <c r="AK710" s="147"/>
      <c r="AL710" s="169">
        <f>Cálculos!BB708</f>
        <v>0</v>
      </c>
      <c r="AM710" s="145"/>
      <c r="BA710" s="146"/>
      <c r="BB710" s="74">
        <v>705</v>
      </c>
      <c r="BC710" s="177">
        <f>ABS(Cálculos!L711-Cálculos!L710)</f>
        <v>3.1150667510209784E-2</v>
      </c>
      <c r="BD710" s="177">
        <f>ABS(Cálculos!AF711-Cálculos!AF710)</f>
        <v>3.1941269729922506E-2</v>
      </c>
      <c r="BE710" s="177">
        <f>ABS(Cálculos!AZ711-Cálculos!AZ710)</f>
        <v>3.1478089645105789E-2</v>
      </c>
      <c r="BF710" s="145"/>
    </row>
    <row r="711" spans="25:58">
      <c r="Y711" s="146"/>
      <c r="Z711" s="74">
        <f>(Cálculos!C712-0.44)/(MAX(Cálculos!C:C)+0.12)*100</f>
        <v>96.636169396811482</v>
      </c>
      <c r="AA711" s="147"/>
      <c r="AB711" s="169">
        <f>Cálculos!L270</f>
        <v>0.33538638039064333</v>
      </c>
      <c r="AC711" s="147"/>
      <c r="AD711" s="169">
        <f>Cálculos!AF270</f>
        <v>0.3542329705967116</v>
      </c>
      <c r="AE711" s="147"/>
      <c r="AF711" s="169">
        <f>Cálculos!AZ649</f>
        <v>0.35826262063248171</v>
      </c>
      <c r="AG711" s="147"/>
      <c r="AH711" s="169">
        <f>Cálculos!N707</f>
        <v>0</v>
      </c>
      <c r="AI711" s="147"/>
      <c r="AJ711" s="169">
        <f>Cálculos!AH710</f>
        <v>0</v>
      </c>
      <c r="AK711" s="147"/>
      <c r="AL711" s="169">
        <f>Cálculos!BB709</f>
        <v>0</v>
      </c>
      <c r="AM711" s="145"/>
      <c r="BA711" s="146"/>
      <c r="BB711" s="74">
        <v>706</v>
      </c>
      <c r="BC711" s="177">
        <f>ABS(Cálculos!L712-Cálculos!L711)</f>
        <v>2.9191757519869688E-2</v>
      </c>
      <c r="BD711" s="177">
        <f>ABS(Cálculos!AF712-Cálculos!AF711)</f>
        <v>2.9970100065978444E-2</v>
      </c>
      <c r="BE711" s="177">
        <f>ABS(Cálculos!AZ712-Cálculos!AZ711)</f>
        <v>2.9518218791071749E-2</v>
      </c>
      <c r="BF711" s="145"/>
    </row>
    <row r="712" spans="25:58">
      <c r="Y712" s="146"/>
      <c r="Z712" s="74">
        <f>(Cálculos!C713-0.44)/(MAX(Cálculos!C:C)+0.12)*100</f>
        <v>96.773133183586253</v>
      </c>
      <c r="AA712" s="147"/>
      <c r="AB712" s="169">
        <f>Cálculos!L648</f>
        <v>0.33337065202497707</v>
      </c>
      <c r="AC712" s="147"/>
      <c r="AD712" s="169">
        <f>Cálculos!AF273</f>
        <v>0.35381197154399552</v>
      </c>
      <c r="AE712" s="147"/>
      <c r="AF712" s="169">
        <f>Cálculos!AZ273</f>
        <v>0.35822401066860937</v>
      </c>
      <c r="AG712" s="147"/>
      <c r="AH712" s="169">
        <f>Cálculos!N708</f>
        <v>0</v>
      </c>
      <c r="AI712" s="147"/>
      <c r="AJ712" s="169">
        <f>Cálculos!AH711</f>
        <v>0</v>
      </c>
      <c r="AK712" s="147"/>
      <c r="AL712" s="169">
        <f>Cálculos!BB710</f>
        <v>0</v>
      </c>
      <c r="AM712" s="145"/>
      <c r="BA712" s="146"/>
      <c r="BB712" s="74">
        <v>707</v>
      </c>
      <c r="BC712" s="177">
        <f>ABS(Cálculos!L713-Cálculos!L712)</f>
        <v>3.0153496989516637E-2</v>
      </c>
      <c r="BD712" s="177">
        <f>ABS(Cálculos!AF713-Cálculos!AF712)</f>
        <v>3.0921512584463628E-2</v>
      </c>
      <c r="BE712" s="177">
        <f>ABS(Cálculos!AZ713-Cálculos!AZ712)</f>
        <v>3.0476689906764887E-2</v>
      </c>
      <c r="BF712" s="145"/>
    </row>
    <row r="713" spans="25:58">
      <c r="Y713" s="146"/>
      <c r="Z713" s="74">
        <f>(Cálculos!C714-0.44)/(MAX(Cálculos!C:C)+0.12)*100</f>
        <v>96.910096970361025</v>
      </c>
      <c r="AA713" s="147"/>
      <c r="AB713" s="169">
        <f>Cálculos!L271</f>
        <v>0.33306965109492415</v>
      </c>
      <c r="AC713" s="147"/>
      <c r="AD713" s="169">
        <f>Cálculos!AF649</f>
        <v>0.35320565472429044</v>
      </c>
      <c r="AE713" s="147"/>
      <c r="AF713" s="169">
        <f>Cálculos!AZ270</f>
        <v>0.35782392294084581</v>
      </c>
      <c r="AG713" s="147"/>
      <c r="AH713" s="169">
        <f>Cálculos!N709</f>
        <v>0</v>
      </c>
      <c r="AI713" s="147"/>
      <c r="AJ713" s="169">
        <f>Cálculos!AH712</f>
        <v>0</v>
      </c>
      <c r="AK713" s="147"/>
      <c r="AL713" s="169">
        <f>Cálculos!BB711</f>
        <v>0</v>
      </c>
      <c r="AM713" s="145"/>
      <c r="BA713" s="146"/>
      <c r="BB713" s="74">
        <v>708</v>
      </c>
      <c r="BC713" s="177">
        <f>ABS(Cálculos!L714-Cálculos!L713)</f>
        <v>3.0403715019088451E-2</v>
      </c>
      <c r="BD713" s="177">
        <f>ABS(Cálculos!AF714-Cálculos!AF713)</f>
        <v>3.117009531152648E-2</v>
      </c>
      <c r="BE713" s="177">
        <f>ABS(Cálculos!AZ714-Cálculos!AZ713)</f>
        <v>3.0712637061744097E-2</v>
      </c>
      <c r="BF713" s="145"/>
    </row>
    <row r="714" spans="25:58">
      <c r="Y714" s="146"/>
      <c r="Z714" s="74">
        <f>(Cálculos!C715-0.44)/(MAX(Cálculos!C:C)+0.12)*100</f>
        <v>97.04706075713581</v>
      </c>
      <c r="AA714" s="147"/>
      <c r="AB714" s="169">
        <f>Cálculos!L649</f>
        <v>0.33106784111323195</v>
      </c>
      <c r="AC714" s="147"/>
      <c r="AD714" s="169">
        <f>Cálculos!AF271</f>
        <v>0.3517861047359625</v>
      </c>
      <c r="AE714" s="147"/>
      <c r="AF714" s="169">
        <f>Cálculos!AZ650</f>
        <v>0.35578791994572334</v>
      </c>
      <c r="AG714" s="147"/>
      <c r="AH714" s="169">
        <f>Cálculos!N710</f>
        <v>0</v>
      </c>
      <c r="AI714" s="147"/>
      <c r="AJ714" s="169">
        <f>Cálculos!AH713</f>
        <v>0</v>
      </c>
      <c r="AK714" s="147"/>
      <c r="AL714" s="169">
        <f>Cálculos!BB712</f>
        <v>0</v>
      </c>
      <c r="AM714" s="145"/>
      <c r="BA714" s="146"/>
      <c r="BB714" s="74">
        <v>709</v>
      </c>
      <c r="BC714" s="177">
        <f>ABS(Cálculos!L715-Cálculos!L714)</f>
        <v>2.8426931169807212E-2</v>
      </c>
      <c r="BD714" s="177">
        <f>ABS(Cálculos!AF715-Cálculos!AF714)</f>
        <v>2.9163662169324978E-2</v>
      </c>
      <c r="BE714" s="177">
        <f>ABS(Cálculos!AZ715-Cálculos!AZ714)</f>
        <v>2.8758729693290075E-2</v>
      </c>
      <c r="BF714" s="145"/>
    </row>
    <row r="715" spans="25:58">
      <c r="Y715" s="146"/>
      <c r="Z715" s="74">
        <f>(Cálculos!C716-0.44)/(MAX(Cálculos!C:C)+0.12)*100</f>
        <v>97.184024543910581</v>
      </c>
      <c r="AA715" s="147"/>
      <c r="AB715" s="169">
        <f>Cálculos!L272</f>
        <v>0.33076896232965336</v>
      </c>
      <c r="AC715" s="147"/>
      <c r="AD715" s="169">
        <f>Cálculos!AF650</f>
        <v>0.35076588505261769</v>
      </c>
      <c r="AE715" s="147"/>
      <c r="AF715" s="169">
        <f>Cálculos!AZ271</f>
        <v>0.35535225256039416</v>
      </c>
      <c r="AG715" s="147"/>
      <c r="AH715" s="169">
        <f>Cálculos!N711</f>
        <v>0</v>
      </c>
      <c r="AI715" s="147"/>
      <c r="AJ715" s="169">
        <f>Cálculos!AH714</f>
        <v>0</v>
      </c>
      <c r="AK715" s="147"/>
      <c r="AL715" s="169">
        <f>Cálculos!BB713</f>
        <v>0</v>
      </c>
      <c r="AM715" s="145"/>
      <c r="BA715" s="146"/>
      <c r="BB715" s="74">
        <v>710</v>
      </c>
      <c r="BC715" s="177">
        <f>ABS(Cálculos!L716-Cálculos!L715)</f>
        <v>2.9262678579160206E-2</v>
      </c>
      <c r="BD715" s="177">
        <f>ABS(Cálculos!AF716-Cálculos!AF715)</f>
        <v>3.0005279587823508E-2</v>
      </c>
      <c r="BE715" s="177">
        <f>ABS(Cálculos!AZ716-Cálculos!AZ715)</f>
        <v>2.9570075927473405E-2</v>
      </c>
      <c r="BF715" s="145"/>
    </row>
    <row r="716" spans="25:58">
      <c r="Y716" s="146"/>
      <c r="Z716" s="74">
        <f>(Cálculos!C717-0.44)/(MAX(Cálculos!C:C)+0.12)*100</f>
        <v>97.320988330685353</v>
      </c>
      <c r="AA716" s="147"/>
      <c r="AB716" s="169">
        <f>Cálculos!L276</f>
        <v>0.32995707573447453</v>
      </c>
      <c r="AC716" s="147"/>
      <c r="AD716" s="169">
        <f>Cálculos!AF272</f>
        <v>0.34935614061231146</v>
      </c>
      <c r="AE716" s="147"/>
      <c r="AF716" s="169">
        <f>Cálculos!AZ651</f>
        <v>0.35333031326525072</v>
      </c>
      <c r="AG716" s="147"/>
      <c r="AH716" s="169">
        <f>Cálculos!N712</f>
        <v>0</v>
      </c>
      <c r="AI716" s="147"/>
      <c r="AJ716" s="169">
        <f>Cálculos!AH715</f>
        <v>0</v>
      </c>
      <c r="AK716" s="147"/>
      <c r="AL716" s="169">
        <f>Cálculos!BB714</f>
        <v>0</v>
      </c>
      <c r="AM716" s="145"/>
      <c r="BA716" s="146"/>
      <c r="BB716" s="74">
        <v>711</v>
      </c>
      <c r="BC716" s="177">
        <f>ABS(Cálculos!L717-Cálculos!L716)</f>
        <v>2.8448449061052705E-2</v>
      </c>
      <c r="BD716" s="177">
        <f>ABS(Cálculos!AF717-Cálculos!AF716)</f>
        <v>2.9176179077934239E-2</v>
      </c>
      <c r="BE716" s="177">
        <f>ABS(Cálculos!AZ717-Cálculos!AZ716)</f>
        <v>2.8759393015733825E-2</v>
      </c>
      <c r="BF716" s="145"/>
    </row>
    <row r="717" spans="25:58">
      <c r="Y717" s="146"/>
      <c r="Z717" s="74">
        <f>(Cálculos!C718-0.44)/(MAX(Cálculos!C:C)+0.12)*100</f>
        <v>97.457952117460138</v>
      </c>
      <c r="AA717" s="147"/>
      <c r="AB717" s="169">
        <f>Cálculos!L650</f>
        <v>0.32878097887830071</v>
      </c>
      <c r="AC717" s="147"/>
      <c r="AD717" s="169">
        <f>Cálculos!AF651</f>
        <v>0.34834296810108456</v>
      </c>
      <c r="AE717" s="147"/>
      <c r="AF717" s="169">
        <f>Cálculos!AZ276</f>
        <v>0.35298683082247206</v>
      </c>
      <c r="AG717" s="147"/>
      <c r="AH717" s="169">
        <f>Cálculos!N713</f>
        <v>0</v>
      </c>
      <c r="AI717" s="147"/>
      <c r="AJ717" s="169">
        <f>Cálculos!AH716</f>
        <v>0</v>
      </c>
      <c r="AK717" s="147"/>
      <c r="AL717" s="169">
        <f>Cálculos!BB715</f>
        <v>0</v>
      </c>
      <c r="AM717" s="145"/>
      <c r="BA717" s="146"/>
      <c r="BB717" s="74">
        <v>712</v>
      </c>
      <c r="BC717" s="177">
        <f>ABS(Cálculos!L718-Cálculos!L717)</f>
        <v>2.9058294254388883E-2</v>
      </c>
      <c r="BD717" s="177">
        <f>ABS(Cálculos!AF718-Cálculos!AF717)</f>
        <v>2.8348484489675418E-2</v>
      </c>
      <c r="BE717" s="177">
        <f>ABS(Cálculos!AZ718-Cálculos!AZ717)</f>
        <v>2.8739183128027479E-2</v>
      </c>
      <c r="BF717" s="145"/>
    </row>
    <row r="718" spans="25:58">
      <c r="Y718" s="146"/>
      <c r="Z718" s="74">
        <f>(Cálculos!C719-0.44)/(MAX(Cálculos!C:C)+0.12)*100</f>
        <v>97.594915904234909</v>
      </c>
      <c r="AA718" s="147"/>
      <c r="AB718" s="169">
        <f>Cálculos!L651</f>
        <v>0.32650992097645326</v>
      </c>
      <c r="AC718" s="147"/>
      <c r="AD718" s="169">
        <f>Cálculos!AF276</f>
        <v>0.3467467800149639</v>
      </c>
      <c r="AE718" s="147"/>
      <c r="AF718" s="169">
        <f>Cálculos!AZ272</f>
        <v>0.35289765525437372</v>
      </c>
      <c r="AG718" s="147"/>
      <c r="AH718" s="169">
        <f>Cálculos!N714</f>
        <v>0</v>
      </c>
      <c r="AI718" s="147"/>
      <c r="AJ718" s="169">
        <f>Cálculos!AH717</f>
        <v>0</v>
      </c>
      <c r="AK718" s="147"/>
      <c r="AL718" s="169">
        <f>Cálculos!BB716</f>
        <v>0</v>
      </c>
      <c r="AM718" s="145"/>
      <c r="BA718" s="146"/>
      <c r="BB718" s="74">
        <v>713</v>
      </c>
      <c r="BC718" s="177">
        <f>ABS(Cálculos!L719-Cálculos!L718)</f>
        <v>2.3811667951671001E-2</v>
      </c>
      <c r="BD718" s="177">
        <f>ABS(Cálculos!AF719-Cálculos!AF718)</f>
        <v>2.4531537312245555E-2</v>
      </c>
      <c r="BE718" s="177">
        <f>ABS(Cálculos!AZ719-Cálculos!AZ718)</f>
        <v>2.4101836274939781E-2</v>
      </c>
      <c r="BF718" s="145"/>
    </row>
    <row r="719" spans="25:58">
      <c r="Y719" s="146"/>
      <c r="Z719" s="74">
        <f>(Cálculos!C720-0.44)/(MAX(Cálculos!C:C)+0.12)*100</f>
        <v>97.731879691009695</v>
      </c>
      <c r="AA719" s="147"/>
      <c r="AB719" s="169">
        <f>Cálculos!L652</f>
        <v>0.32425455187409324</v>
      </c>
      <c r="AC719" s="147"/>
      <c r="AD719" s="169">
        <f>Cálculos!AF652</f>
        <v>0.34593678745944989</v>
      </c>
      <c r="AE719" s="147"/>
      <c r="AF719" s="169">
        <f>Cálculos!AZ652</f>
        <v>0.35088968251413749</v>
      </c>
      <c r="AG719" s="147"/>
      <c r="AH719" s="169">
        <f>Cálculos!N715</f>
        <v>0</v>
      </c>
      <c r="AI719" s="147"/>
      <c r="AJ719" s="169">
        <f>Cálculos!AH718</f>
        <v>0</v>
      </c>
      <c r="AK719" s="147"/>
      <c r="AL719" s="169">
        <f>Cálculos!BB717</f>
        <v>0</v>
      </c>
      <c r="AM719" s="145"/>
      <c r="BA719" s="146"/>
      <c r="BB719" s="74">
        <v>714</v>
      </c>
      <c r="BC719" s="177">
        <f>ABS(Cálculos!L720-Cálculos!L719)</f>
        <v>2.8532290287083151E-2</v>
      </c>
      <c r="BD719" s="177">
        <f>ABS(Cálculos!AF720-Cálculos!AF719)</f>
        <v>2.9236996574612206E-2</v>
      </c>
      <c r="BE719" s="177">
        <f>ABS(Cálculos!AZ720-Cálculos!AZ719)</f>
        <v>2.8826786718406106E-2</v>
      </c>
      <c r="BF719" s="145"/>
    </row>
    <row r="720" spans="25:58">
      <c r="Y720" s="146"/>
      <c r="Z720" s="74">
        <f>(Cálculos!C721-0.44)/(MAX(Cálculos!C:C)+0.12)*100</f>
        <v>97.868843477784466</v>
      </c>
      <c r="AA720" s="147"/>
      <c r="AB720" s="169">
        <f>Cálculos!L655</f>
        <v>0.3221953516872984</v>
      </c>
      <c r="AC720" s="147"/>
      <c r="AD720" s="169">
        <f>Cálculos!AF653</f>
        <v>0.34354722752157663</v>
      </c>
      <c r="AE720" s="147"/>
      <c r="AF720" s="169">
        <f>Cálculos!AZ653</f>
        <v>0.34846591043107411</v>
      </c>
      <c r="AG720" s="147"/>
      <c r="AH720" s="169">
        <f>Cálculos!N716</f>
        <v>0</v>
      </c>
      <c r="AI720" s="147"/>
      <c r="AJ720" s="169">
        <f>Cálculos!AH719</f>
        <v>0</v>
      </c>
      <c r="AK720" s="147"/>
      <c r="AL720" s="169">
        <f>Cálculos!BB718</f>
        <v>0</v>
      </c>
      <c r="AM720" s="145"/>
      <c r="BA720" s="146"/>
      <c r="BB720" s="74">
        <v>715</v>
      </c>
      <c r="BC720" s="177">
        <f>ABS(Cálculos!L721-Cálculos!L720)</f>
        <v>0.1965829481395458</v>
      </c>
      <c r="BD720" s="177">
        <f>ABS(Cálculos!AF721-Cálculos!AF720)</f>
        <v>8.0985712436771218E-2</v>
      </c>
      <c r="BE720" s="177">
        <f>ABS(Cálculos!AZ721-Cálculos!AZ720)</f>
        <v>8.1398876030631007E-2</v>
      </c>
      <c r="BF720" s="145"/>
    </row>
    <row r="721" spans="25:58">
      <c r="Y721" s="146"/>
      <c r="Z721" s="74">
        <f>(Cálculos!C722-0.44)/(MAX(Cálculos!C:C)+0.12)*100</f>
        <v>98.005807264559238</v>
      </c>
      <c r="AA721" s="147"/>
      <c r="AB721" s="169">
        <f>Cálculos!L653</f>
        <v>0.3220147620153781</v>
      </c>
      <c r="AC721" s="147"/>
      <c r="AD721" s="169">
        <f>Cálculos!AF655</f>
        <v>0.34305051632477962</v>
      </c>
      <c r="AE721" s="147"/>
      <c r="AF721" s="169">
        <f>Cálculos!AZ655</f>
        <v>0.34827887263484719</v>
      </c>
      <c r="AG721" s="147"/>
      <c r="AH721" s="169">
        <f>Cálculos!N717</f>
        <v>0</v>
      </c>
      <c r="AI721" s="147"/>
      <c r="AJ721" s="169">
        <f>Cálculos!AH720</f>
        <v>0</v>
      </c>
      <c r="AK721" s="147"/>
      <c r="AL721" s="169">
        <f>Cálculos!BB719</f>
        <v>0</v>
      </c>
      <c r="AM721" s="145"/>
      <c r="BA721" s="146"/>
      <c r="BB721" s="74">
        <v>716</v>
      </c>
      <c r="BC721" s="177">
        <f>ABS(Cálculos!L722-Cálculos!L721)</f>
        <v>0.12051350361669555</v>
      </c>
      <c r="BD721" s="177">
        <f>ABS(Cálculos!AF722-Cálculos!AF721)</f>
        <v>4.714677709493631E-3</v>
      </c>
      <c r="BE721" s="177">
        <f>ABS(Cálculos!AZ722-Cálculos!AZ721)</f>
        <v>4.3297769434881284E-3</v>
      </c>
      <c r="BF721" s="145"/>
    </row>
    <row r="722" spans="25:58">
      <c r="Y722" s="146"/>
      <c r="Z722" s="74">
        <f>(Cálculos!C723-0.44)/(MAX(Cálculos!C:C)+0.12)*100</f>
        <v>98.142771051334023</v>
      </c>
      <c r="AA722" s="147"/>
      <c r="AB722" s="169">
        <f>Cálculos!L277</f>
        <v>0.32103501099140413</v>
      </c>
      <c r="AC722" s="147"/>
      <c r="AD722" s="169">
        <f>Cálculos!AF277</f>
        <v>0.33849385274930555</v>
      </c>
      <c r="AE722" s="147"/>
      <c r="AF722" s="169">
        <f>Cálculos!AZ277</f>
        <v>0.34262812183363955</v>
      </c>
      <c r="AG722" s="147"/>
      <c r="AH722" s="169">
        <f>Cálculos!N718</f>
        <v>0</v>
      </c>
      <c r="AI722" s="147"/>
      <c r="AJ722" s="169">
        <f>Cálculos!AH721</f>
        <v>0</v>
      </c>
      <c r="AK722" s="147"/>
      <c r="AL722" s="169">
        <f>Cálculos!BB720</f>
        <v>0</v>
      </c>
      <c r="AM722" s="145"/>
      <c r="BA722" s="146"/>
      <c r="BB722" s="74">
        <v>717</v>
      </c>
      <c r="BC722" s="177">
        <f>ABS(Cálculos!L723-Cálculos!L722)</f>
        <v>2.0322942281774115E-2</v>
      </c>
      <c r="BD722" s="177">
        <f>ABS(Cálculos!AF723-Cálculos!AF722)</f>
        <v>2.1014675613281963E-2</v>
      </c>
      <c r="BE722" s="177">
        <f>ABS(Cálculos!AZ723-Cálculos!AZ722)</f>
        <v>2.0640066572087834E-2</v>
      </c>
      <c r="BF722" s="145"/>
    </row>
    <row r="723" spans="25:58">
      <c r="Y723" s="146"/>
      <c r="Z723" s="74">
        <f>(Cálculos!C724-0.44)/(MAX(Cálculos!C:C)+0.12)*100</f>
        <v>98.279734838108794</v>
      </c>
      <c r="AA723" s="147"/>
      <c r="AB723" s="169">
        <f>Cálculos!L278</f>
        <v>0.31758033779792816</v>
      </c>
      <c r="AC723" s="147"/>
      <c r="AD723" s="169">
        <f>Cálculos!AF278</f>
        <v>0.33512481055534232</v>
      </c>
      <c r="AE723" s="147"/>
      <c r="AF723" s="169">
        <f>Cálculos!AZ278</f>
        <v>0.33878438972318514</v>
      </c>
      <c r="AG723" s="147"/>
      <c r="AH723" s="169">
        <f>Cálculos!N719</f>
        <v>0</v>
      </c>
      <c r="AI723" s="147"/>
      <c r="AJ723" s="169">
        <f>Cálculos!AH722</f>
        <v>0</v>
      </c>
      <c r="AK723" s="147"/>
      <c r="AL723" s="169">
        <f>Cálculos!BB721</f>
        <v>0</v>
      </c>
      <c r="AM723" s="145"/>
      <c r="BA723" s="146"/>
      <c r="BB723" s="74">
        <v>718</v>
      </c>
      <c r="BC723" s="177">
        <f>ABS(Cálculos!L724-Cálculos!L723)</f>
        <v>1.6802848849272003</v>
      </c>
      <c r="BD723" s="177">
        <f>ABS(Cálculos!AF724-Cálculos!AF723)</f>
        <v>0.78011480753220397</v>
      </c>
      <c r="BE723" s="177">
        <f>ABS(Cálculos!AZ724-Cálculos!AZ723)</f>
        <v>1.057198207971036</v>
      </c>
      <c r="BF723" s="145"/>
    </row>
    <row r="724" spans="25:58">
      <c r="Y724" s="146"/>
      <c r="Z724" s="74">
        <f>(Cálculos!C725-0.44)/(MAX(Cálculos!C:C)+0.12)*100</f>
        <v>98.416698624883566</v>
      </c>
      <c r="AA724" s="147"/>
      <c r="AB724" s="169">
        <f>Cálculos!L279</f>
        <v>0.31515625751696852</v>
      </c>
      <c r="AC724" s="147"/>
      <c r="AD724" s="169">
        <f>Cálculos!AF279</f>
        <v>0.3328099343972688</v>
      </c>
      <c r="AE724" s="147"/>
      <c r="AF724" s="169">
        <f>Cálculos!AZ279</f>
        <v>0.33618371581592632</v>
      </c>
      <c r="AG724" s="147"/>
      <c r="AH724" s="169">
        <f>Cálculos!N720</f>
        <v>0</v>
      </c>
      <c r="AI724" s="147"/>
      <c r="AJ724" s="169">
        <f>Cálculos!AH723</f>
        <v>0</v>
      </c>
      <c r="AK724" s="147"/>
      <c r="AL724" s="169">
        <f>Cálculos!BB722</f>
        <v>0</v>
      </c>
      <c r="AM724" s="145"/>
      <c r="BA724" s="146"/>
      <c r="BB724" s="74">
        <v>719</v>
      </c>
      <c r="BC724" s="177">
        <f>ABS(Cálculos!L725-Cálculos!L724)</f>
        <v>1.5236766784848785</v>
      </c>
      <c r="BD724" s="177">
        <f>ABS(Cálculos!AF725-Cálculos!AF724)</f>
        <v>0.61248531340470713</v>
      </c>
      <c r="BE724" s="177">
        <f>ABS(Cálculos!AZ725-Cálculos!AZ724)</f>
        <v>0.8926325447001151</v>
      </c>
      <c r="BF724" s="145"/>
    </row>
    <row r="725" spans="25:58">
      <c r="Y725" s="146"/>
      <c r="Z725" s="74">
        <f>(Cálculos!C726-0.44)/(MAX(Cálculos!C:C)+0.12)*100</f>
        <v>98.553662411658351</v>
      </c>
      <c r="AA725" s="147"/>
      <c r="AB725" s="169">
        <f>Cálculos!L289</f>
        <v>0.31434077018994938</v>
      </c>
      <c r="AC725" s="147"/>
      <c r="AD725" s="169">
        <f>Cálculos!AF280</f>
        <v>0.33051104825681987</v>
      </c>
      <c r="AE725" s="147"/>
      <c r="AF725" s="169">
        <f>Cálculos!AZ289</f>
        <v>0.33434521152781776</v>
      </c>
      <c r="AG725" s="147"/>
      <c r="AH725" s="169">
        <f>Cálculos!N722</f>
        <v>0</v>
      </c>
      <c r="AI725" s="147"/>
      <c r="AJ725" s="169">
        <f>Cálculos!AH725</f>
        <v>0</v>
      </c>
      <c r="AK725" s="147"/>
      <c r="AL725" s="169">
        <f>Cálculos!BB723</f>
        <v>0</v>
      </c>
      <c r="AM725" s="145"/>
      <c r="BA725" s="146"/>
      <c r="BB725" s="74">
        <v>720</v>
      </c>
      <c r="BC725" s="177">
        <f>ABS(Cálculos!L726-Cálculos!L725)</f>
        <v>3.0908768662942121E-2</v>
      </c>
      <c r="BD725" s="177">
        <f>ABS(Cálculos!AF726-Cálculos!AF725)</f>
        <v>3.1749903745398989E-2</v>
      </c>
      <c r="BE725" s="177">
        <f>ABS(Cálculos!AZ726-Cálculos!AZ725)</f>
        <v>3.1326313084093171E-2</v>
      </c>
      <c r="BF725" s="145"/>
    </row>
    <row r="726" spans="25:58">
      <c r="Y726" s="146"/>
      <c r="Z726" s="74">
        <f>(Cálculos!C727-0.44)/(MAX(Cálculos!C:C)+0.12)*100</f>
        <v>98.690626198433122</v>
      </c>
      <c r="AA726" s="147"/>
      <c r="AB726" s="169">
        <f>Cálculos!L280</f>
        <v>0.31293640758409541</v>
      </c>
      <c r="AC726" s="147"/>
      <c r="AD726" s="169">
        <f>Cálculos!AF289</f>
        <v>0.3302664661536247</v>
      </c>
      <c r="AE726" s="147"/>
      <c r="AF726" s="169">
        <f>Cálculos!AZ280</f>
        <v>0.33386152526493362</v>
      </c>
      <c r="AG726" s="147"/>
      <c r="AH726" s="169">
        <f>Cálculos!N723</f>
        <v>0</v>
      </c>
      <c r="AI726" s="147"/>
      <c r="AJ726" s="169">
        <f>Cálculos!AH726</f>
        <v>0</v>
      </c>
      <c r="AK726" s="147"/>
      <c r="AL726" s="169">
        <f>Cálculos!BB725</f>
        <v>0</v>
      </c>
      <c r="AM726" s="145"/>
      <c r="BA726" s="146"/>
      <c r="BB726" s="74">
        <v>721</v>
      </c>
      <c r="BC726" s="177">
        <f>ABS(Cálculos!L727-Cálculos!L726)</f>
        <v>1.0802054409726551</v>
      </c>
      <c r="BD726" s="177">
        <f>ABS(Cálculos!AF727-Cálculos!AF726)</f>
        <v>0.16683162161978327</v>
      </c>
      <c r="BE726" s="177">
        <f>ABS(Cálculos!AZ727-Cálculos!AZ726)</f>
        <v>0.56916036129767866</v>
      </c>
      <c r="BF726" s="145"/>
    </row>
    <row r="727" spans="25:58">
      <c r="Y727" s="146"/>
      <c r="Z727" s="74">
        <f>(Cálculos!C728-0.44)/(MAX(Cálculos!C:C)+0.12)*100</f>
        <v>98.827589985207894</v>
      </c>
      <c r="AA727" s="147"/>
      <c r="AB727" s="169">
        <f>Cálculos!L281</f>
        <v>0.31076680730006023</v>
      </c>
      <c r="AC727" s="147"/>
      <c r="AD727" s="169">
        <f>Cálculos!AF281</f>
        <v>0.32822804168287578</v>
      </c>
      <c r="AE727" s="147"/>
      <c r="AF727" s="169">
        <f>Cálculos!AZ281</f>
        <v>0.33155537525576795</v>
      </c>
      <c r="AG727" s="147"/>
      <c r="AH727" s="169">
        <f>Cálculos!N725</f>
        <v>0</v>
      </c>
      <c r="AI727" s="147"/>
      <c r="AJ727" s="169">
        <f>Cálculos!AH727</f>
        <v>0</v>
      </c>
      <c r="AK727" s="147"/>
      <c r="AL727" s="169">
        <f>Cálculos!BB726</f>
        <v>0</v>
      </c>
      <c r="AM727" s="145"/>
      <c r="BA727" s="146"/>
      <c r="BB727" s="74">
        <v>722</v>
      </c>
      <c r="BC727" s="177">
        <f>ABS(Cálculos!L728-Cálculos!L727)</f>
        <v>0.92842327978040828</v>
      </c>
      <c r="BD727" s="177">
        <f>ABS(Cálculos!AF728-Cálculos!AF727)</f>
        <v>4.1469476780713332E-3</v>
      </c>
      <c r="BE727" s="177">
        <f>ABS(Cálculos!AZ728-Cálculos!AZ727)</f>
        <v>0.41115398436973727</v>
      </c>
      <c r="BF727" s="145"/>
    </row>
    <row r="728" spans="25:58">
      <c r="Y728" s="146"/>
      <c r="Z728" s="74">
        <f>(Cálculos!C729-0.44)/(MAX(Cálculos!C:C)+0.12)*100</f>
        <v>98.964553771982679</v>
      </c>
      <c r="AA728" s="147"/>
      <c r="AB728" s="169">
        <f>Cálculos!L282</f>
        <v>0.30861869604570802</v>
      </c>
      <c r="AC728" s="147"/>
      <c r="AD728" s="169">
        <f>Cálculos!AF282</f>
        <v>0.3259608049872586</v>
      </c>
      <c r="AE728" s="147"/>
      <c r="AF728" s="169">
        <f>Cálculos!AZ282</f>
        <v>0.32926515498831338</v>
      </c>
      <c r="AG728" s="147"/>
      <c r="AH728" s="169">
        <f>Cálculos!N726</f>
        <v>0</v>
      </c>
      <c r="AI728" s="147"/>
      <c r="AJ728" s="169">
        <f>Cálculos!AH728</f>
        <v>0</v>
      </c>
      <c r="AK728" s="147"/>
      <c r="AL728" s="169">
        <f>Cálculos!BB728</f>
        <v>0</v>
      </c>
      <c r="AM728" s="145"/>
      <c r="BA728" s="146"/>
      <c r="BB728" s="74">
        <v>723</v>
      </c>
      <c r="BC728" s="177">
        <f>ABS(Cálculos!L729-Cálculos!L728)</f>
        <v>3.2623935808800186E-2</v>
      </c>
      <c r="BD728" s="177">
        <f>ABS(Cálculos!AF729-Cálculos!AF728)</f>
        <v>3.3605730177445392E-2</v>
      </c>
      <c r="BE728" s="177">
        <f>ABS(Cálculos!AZ729-Cálculos!AZ728)</f>
        <v>3.3123300747873841E-2</v>
      </c>
      <c r="BF728" s="145"/>
    </row>
    <row r="729" spans="25:58">
      <c r="Y729" s="146"/>
      <c r="Z729" s="74">
        <f>(Cálculos!C730-0.44)/(MAX(Cálculos!C:C)+0.12)*100</f>
        <v>99.10151755875745</v>
      </c>
      <c r="AA729" s="147"/>
      <c r="AB729" s="169">
        <f>Cálculos!L283</f>
        <v>0.30648663385889213</v>
      </c>
      <c r="AC729" s="147"/>
      <c r="AD729" s="169">
        <f>Cálculos!AF283</f>
        <v>0.3237092292394616</v>
      </c>
      <c r="AE729" s="147"/>
      <c r="AF729" s="169">
        <f>Cálculos!AZ283</f>
        <v>0.32699075442780651</v>
      </c>
      <c r="AG729" s="147"/>
      <c r="AH729" s="169">
        <f>Cálculos!N728</f>
        <v>0</v>
      </c>
      <c r="AI729" s="147"/>
      <c r="AJ729" s="169">
        <f>Cálculos!AH729</f>
        <v>0</v>
      </c>
      <c r="AK729" s="147"/>
      <c r="AL729" s="169">
        <f>Cálculos!BB729</f>
        <v>0</v>
      </c>
      <c r="AM729" s="145"/>
      <c r="BA729" s="146"/>
      <c r="BB729" s="74">
        <v>724</v>
      </c>
      <c r="BC729" s="177">
        <f>ABS(Cálculos!L730-Cálculos!L729)</f>
        <v>3.2670368982189686</v>
      </c>
      <c r="BD729" s="177">
        <f>ABS(Cálculos!AF730-Cálculos!AF729)</f>
        <v>2.4088206289603038</v>
      </c>
      <c r="BE729" s="177">
        <f>ABS(Cálculos!AZ730-Cálculos!AZ729)</f>
        <v>2.3666120343711783</v>
      </c>
      <c r="BF729" s="145"/>
    </row>
    <row r="730" spans="25:58">
      <c r="Y730" s="146"/>
      <c r="Z730" s="74">
        <f>(Cálculos!C731-0.44)/(MAX(Cálculos!C:C)+0.12)*100</f>
        <v>99.238481345532236</v>
      </c>
      <c r="AA730" s="147"/>
      <c r="AB730" s="169">
        <f>Cálculos!L284</f>
        <v>0.30436952442530008</v>
      </c>
      <c r="AC730" s="147"/>
      <c r="AD730" s="169">
        <f>Cálculos!AF284</f>
        <v>0.32147320626141651</v>
      </c>
      <c r="AE730" s="147"/>
      <c r="AF730" s="169">
        <f>Cálculos!AZ284</f>
        <v>0.32473206429954932</v>
      </c>
      <c r="AG730" s="147"/>
      <c r="AH730" s="169">
        <f>Cálculos!N729</f>
        <v>0</v>
      </c>
      <c r="AI730" s="147"/>
      <c r="AJ730" s="169">
        <f>Cálculos!AH731</f>
        <v>0</v>
      </c>
      <c r="AK730" s="147"/>
      <c r="AL730" s="169">
        <f>Cálculos!BB731</f>
        <v>0</v>
      </c>
      <c r="AM730" s="145"/>
      <c r="BA730" s="146"/>
      <c r="BB730" s="74">
        <v>725</v>
      </c>
      <c r="BC730" s="177">
        <f>ABS(Cálculos!L731-Cálculos!L730)</f>
        <v>3.0072414814658233</v>
      </c>
      <c r="BD730" s="177">
        <f>ABS(Cálculos!AF731-Cálculos!AF730)</f>
        <v>2.1524575033341034</v>
      </c>
      <c r="BE730" s="177">
        <f>ABS(Cálculos!AZ731-Cálculos!AZ730)</f>
        <v>2.117410110936639</v>
      </c>
      <c r="BF730" s="145"/>
    </row>
    <row r="731" spans="25:58">
      <c r="Y731" s="146"/>
      <c r="Z731" s="74">
        <f>(Cálculos!C732-0.44)/(MAX(Cálculos!C:C)+0.12)*100</f>
        <v>99.375445132307007</v>
      </c>
      <c r="AA731" s="147"/>
      <c r="AB731" s="169">
        <f>Cálculos!L285</f>
        <v>0.30226708093471416</v>
      </c>
      <c r="AC731" s="147"/>
      <c r="AD731" s="169">
        <f>Cálculos!AF285</f>
        <v>0.31925262862229509</v>
      </c>
      <c r="AE731" s="147"/>
      <c r="AF731" s="169">
        <f>Cálculos!AZ285</f>
        <v>0.32248897608365945</v>
      </c>
      <c r="AG731" s="147"/>
      <c r="AH731" s="169">
        <f>Cálculos!N731</f>
        <v>0</v>
      </c>
      <c r="AI731" s="147"/>
      <c r="AJ731" s="169">
        <f>Cálculos!AH732</f>
        <v>0</v>
      </c>
      <c r="AK731" s="147"/>
      <c r="AL731" s="169">
        <f>Cálculos!BB732</f>
        <v>0</v>
      </c>
      <c r="AM731" s="145"/>
      <c r="BA731" s="146"/>
      <c r="BB731" s="74">
        <v>726</v>
      </c>
      <c r="BC731" s="177">
        <f>ABS(Cálculos!L732-Cálculos!L731)</f>
        <v>2.2314200484507829E-3</v>
      </c>
      <c r="BD731" s="177">
        <f>ABS(Cálculos!AF732-Cálculos!AF731)</f>
        <v>3.9140769820678045E-4</v>
      </c>
      <c r="BE731" s="177">
        <f>ABS(Cálculos!AZ732-Cálculos!AZ731)</f>
        <v>9.6154150443394926E-5</v>
      </c>
      <c r="BF731" s="145"/>
    </row>
    <row r="732" spans="25:58">
      <c r="Y732" s="146"/>
      <c r="Z732" s="74">
        <f>(Cálculos!C733-0.44)/(MAX(Cálculos!C:C)+0.12)*100</f>
        <v>99.512408919081778</v>
      </c>
      <c r="AA732" s="147"/>
      <c r="AB732" s="169">
        <f>Cálculos!L286</f>
        <v>0.30017916790389398</v>
      </c>
      <c r="AC732" s="147"/>
      <c r="AD732" s="169">
        <f>Cálculos!AF286</f>
        <v>0.31704738963334833</v>
      </c>
      <c r="AE732" s="147"/>
      <c r="AF732" s="169">
        <f>Cálculos!AZ286</f>
        <v>0.32026138200985593</v>
      </c>
      <c r="AG732" s="147"/>
      <c r="AH732" s="169">
        <f>Cálculos!N732</f>
        <v>0</v>
      </c>
      <c r="AI732" s="147"/>
      <c r="AJ732" s="169">
        <f>Cálculos!AH733</f>
        <v>0</v>
      </c>
      <c r="AK732" s="147"/>
      <c r="AL732" s="169">
        <f>Cálculos!BB733</f>
        <v>0</v>
      </c>
      <c r="AM732" s="145"/>
      <c r="BA732" s="146"/>
      <c r="BB732" s="74">
        <v>727</v>
      </c>
      <c r="BC732" s="177">
        <f>ABS(Cálculos!L733-Cálculos!L732)</f>
        <v>6.4469338436137003E-2</v>
      </c>
      <c r="BD732" s="177">
        <f>ABS(Cálculos!AF733-Cálculos!AF732)</f>
        <v>2.3911235932125852E-2</v>
      </c>
      <c r="BE732" s="177">
        <f>ABS(Cálculos!AZ733-Cálculos!AZ732)</f>
        <v>2.4201634977210951E-2</v>
      </c>
      <c r="BF732" s="145"/>
    </row>
    <row r="733" spans="25:58">
      <c r="Y733" s="146"/>
      <c r="Z733" s="74">
        <f>(Cálculos!C734-0.44)/(MAX(Cálculos!C:C)+0.12)*100</f>
        <v>99.649372705856564</v>
      </c>
      <c r="AA733" s="147"/>
      <c r="AB733" s="169">
        <f>Cálculos!L287</f>
        <v>0.29810567859852893</v>
      </c>
      <c r="AC733" s="147"/>
      <c r="AD733" s="169">
        <f>Cálculos!AF287</f>
        <v>0.31485738334278013</v>
      </c>
      <c r="AE733" s="147"/>
      <c r="AF733" s="169">
        <f>Cálculos!AZ287</f>
        <v>0.31804917505228164</v>
      </c>
      <c r="AG733" s="147"/>
      <c r="AH733" s="169">
        <f>Cálculos!N734</f>
        <v>0</v>
      </c>
      <c r="AI733" s="147"/>
      <c r="AJ733" s="169">
        <f>Cálculos!AH734</f>
        <v>0</v>
      </c>
      <c r="AK733" s="147"/>
      <c r="AL733" s="169">
        <f>Cálculos!BB734</f>
        <v>0</v>
      </c>
      <c r="AM733" s="145"/>
      <c r="BA733" s="146"/>
      <c r="BB733" s="74">
        <v>728</v>
      </c>
      <c r="BC733" s="177">
        <f>ABS(Cálculos!L734-Cálculos!L733)</f>
        <v>2.0279406740080219E-2</v>
      </c>
      <c r="BD733" s="177">
        <f>ABS(Cálculos!AF734-Cálculos!AF733)</f>
        <v>8.2542777672918177E-3</v>
      </c>
      <c r="BE733" s="177">
        <f>ABS(Cálculos!AZ734-Cálculos!AZ733)</f>
        <v>8.5117880642802124E-3</v>
      </c>
      <c r="BF733" s="145"/>
    </row>
    <row r="734" spans="25:58">
      <c r="Y734" s="146"/>
      <c r="Z734" s="74">
        <f>(Cálculos!C735-0.44)/(MAX(Cálculos!C:C)+0.12)*100</f>
        <v>99.786336492631349</v>
      </c>
      <c r="AA734" s="147"/>
      <c r="AB734" s="169">
        <f>Cálculos!L290</f>
        <v>0.29658461444218243</v>
      </c>
      <c r="AC734" s="147"/>
      <c r="AD734" s="169">
        <f>Cálculos!AF288</f>
        <v>0.31268250453065694</v>
      </c>
      <c r="AE734" s="147"/>
      <c r="AF734" s="169">
        <f>Cálculos!AZ290</f>
        <v>0.31611421304365067</v>
      </c>
      <c r="AG734" s="147"/>
      <c r="AH734" s="169">
        <f>Cálculos!N735</f>
        <v>0</v>
      </c>
      <c r="AI734" s="147"/>
      <c r="AJ734" s="169">
        <f>Cálculos!AH735</f>
        <v>0</v>
      </c>
      <c r="AK734" s="147"/>
      <c r="AL734" s="169">
        <f>Cálculos!BB735</f>
        <v>0</v>
      </c>
      <c r="AM734" s="145"/>
      <c r="BA734" s="146"/>
      <c r="BB734" s="74">
        <v>729</v>
      </c>
      <c r="BC734" s="177">
        <f>ABS(Cálculos!L735-Cálculos!L734)</f>
        <v>9.4690311524181503E-3</v>
      </c>
      <c r="BD734" s="177">
        <f>ABS(Cálculos!AF735-Cálculos!AF734)</f>
        <v>9.0626551396342236E-3</v>
      </c>
      <c r="BE734" s="177">
        <f>ABS(Cálculos!AZ735-Cálculos!AZ734)</f>
        <v>9.3330904087560729E-3</v>
      </c>
      <c r="BF734" s="145"/>
    </row>
    <row r="735" spans="25:58">
      <c r="Y735" s="146"/>
      <c r="Z735" s="74">
        <f>(Cálculos!C736-0.44)/(MAX(Cálculos!C:C)+0.12)*100</f>
        <v>99.923300279406106</v>
      </c>
      <c r="AA735" s="147"/>
      <c r="AB735" s="169">
        <f>Cálculos!L288</f>
        <v>0.29604651220128125</v>
      </c>
      <c r="AC735" s="147"/>
      <c r="AD735" s="169">
        <f>Cálculos!AF290</f>
        <v>0.31261071709600652</v>
      </c>
      <c r="AE735" s="147"/>
      <c r="AF735" s="169">
        <f>Cálculos!AZ288</f>
        <v>0.31585224892436103</v>
      </c>
      <c r="AG735" s="147"/>
      <c r="AH735" s="169">
        <f>Cálculos!N736</f>
        <v>0</v>
      </c>
      <c r="AI735" s="147"/>
      <c r="AJ735" s="169">
        <f>Cálculos!AH736</f>
        <v>0</v>
      </c>
      <c r="AK735" s="147"/>
      <c r="AL735" s="169">
        <f>Cálculos!BB736</f>
        <v>0</v>
      </c>
      <c r="AM735" s="145"/>
      <c r="BA735" s="146"/>
      <c r="BB735" s="74">
        <v>730</v>
      </c>
      <c r="BC735" s="177">
        <f>ABS(Cálculos!L736-Cálculos!L735)</f>
        <v>8.5534186912483712E-4</v>
      </c>
      <c r="BD735" s="177">
        <f>ABS(Cálculos!AF736-Cálculos!AF735)</f>
        <v>1.3836375903868436E-3</v>
      </c>
      <c r="BE735" s="177">
        <f>ABS(Cálculos!AZ736-Cálculos!AZ735)</f>
        <v>8.6782818883568424E-4</v>
      </c>
      <c r="BF735" s="145"/>
    </row>
    <row r="736" spans="25:58" ht="15" thickBot="1">
      <c r="Y736" s="148"/>
      <c r="Z736" s="149"/>
      <c r="AA736" s="149"/>
      <c r="AB736" s="149"/>
      <c r="AC736" s="149"/>
      <c r="AD736" s="149"/>
      <c r="AE736" s="149"/>
      <c r="AF736" s="149"/>
      <c r="AG736" s="149"/>
      <c r="AH736" s="149"/>
      <c r="AI736" s="149"/>
      <c r="AJ736" s="149"/>
      <c r="AK736" s="149"/>
      <c r="AL736" s="149"/>
      <c r="AM736" s="150"/>
      <c r="BA736" s="146"/>
      <c r="BB736" s="178" t="s">
        <v>348</v>
      </c>
      <c r="BC736" s="179">
        <f>SUM(BC371:BC735)</f>
        <v>102.32736560478369</v>
      </c>
      <c r="BD736" s="179">
        <f>SUM(BD371:BD735)</f>
        <v>60.520149505341386</v>
      </c>
      <c r="BE736" s="179">
        <f>SUM(BE371:BE735)</f>
        <v>66.900499173247567</v>
      </c>
      <c r="BF736" s="145"/>
    </row>
    <row r="737" spans="53:58" ht="15" thickBot="1">
      <c r="BA737" s="148"/>
      <c r="BB737" s="149"/>
      <c r="BC737" s="149"/>
      <c r="BD737" s="149"/>
      <c r="BE737" s="149"/>
      <c r="BF737" s="150"/>
    </row>
  </sheetData>
  <sheetProtection sheet="1" objects="1" scenarios="1" sort="0"/>
  <sortState xmlns:xlrd2="http://schemas.microsoft.com/office/spreadsheetml/2017/richdata2" ref="AL6:AL735">
    <sortCondition descending="1" ref="AL6:AL735"/>
  </sortState>
  <mergeCells count="6">
    <mergeCell ref="BB3:BE3"/>
    <mergeCell ref="T3:V3"/>
    <mergeCell ref="C3:P3"/>
    <mergeCell ref="Z3:AL3"/>
    <mergeCell ref="S22:W24"/>
    <mergeCell ref="AP3:AX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cols>
    <col min="1" max="1" width="10.81640625" style="2"/>
    <col min="2" max="2" width="2.453125" style="2" customWidth="1"/>
    <col min="3" max="3" width="10.81640625" style="3"/>
    <col min="4" max="4" width="12.81640625" style="106" bestFit="1" customWidth="1"/>
    <col min="5" max="5" width="11.6328125" style="106" bestFit="1" customWidth="1"/>
    <col min="6" max="6" width="11.453125" style="106" bestFit="1" customWidth="1"/>
    <col min="7" max="7" width="10.6328125" style="106" bestFit="1" customWidth="1"/>
    <col min="8" max="8" width="14.1796875" style="106" bestFit="1" customWidth="1"/>
    <col min="9" max="9" width="13.36328125" style="106" bestFit="1" customWidth="1"/>
    <col min="10" max="10" width="10.81640625" style="106" bestFit="1" customWidth="1"/>
    <col min="11" max="11" width="13.36328125" style="106" bestFit="1" customWidth="1"/>
    <col min="12" max="12" width="22.6328125" style="106" bestFit="1" customWidth="1"/>
    <col min="13" max="13" width="2.453125" style="2" customWidth="1"/>
    <col min="14" max="31" width="10.81640625" style="2"/>
    <col min="32" max="16384" width="10.81640625" style="3"/>
  </cols>
  <sheetData>
    <row r="1" spans="2:13" s="2" customFormat="1" ht="14.5" thickBot="1">
      <c r="D1" s="101"/>
      <c r="E1" s="101"/>
      <c r="F1" s="101"/>
      <c r="G1" s="101"/>
      <c r="H1" s="101"/>
      <c r="I1" s="101"/>
      <c r="J1" s="101"/>
      <c r="K1" s="101"/>
      <c r="L1" s="101"/>
    </row>
    <row r="2" spans="2:13" s="2" customFormat="1" ht="14.5" thickBot="1">
      <c r="B2" s="34"/>
      <c r="C2" s="35"/>
      <c r="D2" s="102"/>
      <c r="E2" s="102"/>
      <c r="F2" s="102"/>
      <c r="G2" s="102"/>
      <c r="H2" s="102"/>
      <c r="I2" s="102"/>
      <c r="J2" s="102"/>
      <c r="K2" s="102"/>
      <c r="L2" s="102"/>
      <c r="M2" s="36"/>
    </row>
    <row r="3" spans="2:13" s="2" customFormat="1" ht="25.5" thickBot="1">
      <c r="B3" s="37"/>
      <c r="C3" s="194" t="s">
        <v>69</v>
      </c>
      <c r="D3" s="195"/>
      <c r="E3" s="195"/>
      <c r="F3" s="195"/>
      <c r="G3" s="195"/>
      <c r="H3" s="195"/>
      <c r="I3" s="195"/>
      <c r="J3" s="195"/>
      <c r="K3" s="195"/>
      <c r="L3" s="196"/>
      <c r="M3" s="38"/>
    </row>
    <row r="4" spans="2:13" s="2" customFormat="1">
      <c r="B4" s="37"/>
      <c r="C4" s="15"/>
      <c r="D4" s="103"/>
      <c r="E4" s="103"/>
      <c r="F4" s="103"/>
      <c r="G4" s="103"/>
      <c r="H4" s="103"/>
      <c r="I4" s="103"/>
      <c r="J4" s="103"/>
      <c r="K4" s="103"/>
      <c r="L4" s="103"/>
      <c r="M4" s="38"/>
    </row>
    <row r="5" spans="2:13" ht="59">
      <c r="B5" s="37"/>
      <c r="C5" s="131" t="s">
        <v>33</v>
      </c>
      <c r="D5" s="129" t="s">
        <v>144</v>
      </c>
      <c r="E5" s="133" t="s">
        <v>176</v>
      </c>
      <c r="F5" s="134" t="s">
        <v>180</v>
      </c>
      <c r="G5" s="134" t="s">
        <v>181</v>
      </c>
      <c r="H5" s="134" t="s">
        <v>182</v>
      </c>
      <c r="I5" s="134" t="s">
        <v>183</v>
      </c>
      <c r="J5" s="134" t="s">
        <v>184</v>
      </c>
      <c r="K5" s="134" t="s">
        <v>185</v>
      </c>
      <c r="L5" s="134" t="s">
        <v>186</v>
      </c>
      <c r="M5" s="38"/>
    </row>
    <row r="6" spans="2:13">
      <c r="B6" s="37"/>
      <c r="C6" s="77">
        <v>1</v>
      </c>
      <c r="D6" s="104" t="str">
        <f>IF($C6&lt;=Entradas!$E$51,"",Observaciones!H6)</f>
        <v/>
      </c>
      <c r="E6" s="104" t="str">
        <f>IF($C6&lt;=Entradas!$E$51,"",Cálculos!L7)</f>
        <v/>
      </c>
      <c r="F6" s="78" t="str">
        <f>IF($C6&lt;=Entradas!$E$51,"",D6-E6)</f>
        <v/>
      </c>
      <c r="G6" s="78" t="str">
        <f>IF($C6&lt;=Entradas!$E$51,"",D6-AVERAGE(D:D))</f>
        <v/>
      </c>
      <c r="H6" s="78" t="str">
        <f>IF($C6&lt;=Entradas!$E$51,"",F6^2)</f>
        <v/>
      </c>
      <c r="I6" s="78" t="str">
        <f>IF($C6&lt;=Entradas!$E$51,"",G6^2)</f>
        <v/>
      </c>
      <c r="J6" s="78" t="str">
        <f>IF($C6&lt;=Entradas!$E$51,"",E6-AVERAGE(E:E))</f>
        <v/>
      </c>
      <c r="K6" s="78" t="str">
        <f>IF($C6&lt;=Entradas!$E$51,"",J6^2)</f>
        <v/>
      </c>
      <c r="L6" s="78" t="str">
        <f>IF($C6&lt;=Entradas!$E$51,"",G6*J6)</f>
        <v/>
      </c>
      <c r="M6" s="38"/>
    </row>
    <row r="7" spans="2:13">
      <c r="B7" s="37"/>
      <c r="C7" s="74">
        <v>2</v>
      </c>
      <c r="D7" s="104" t="str">
        <f>IF($C7&lt;=Entradas!$E$51,"",Observaciones!H7)</f>
        <v/>
      </c>
      <c r="E7" s="104" t="str">
        <f>IF($C7&lt;=Entradas!$E$51,"",Cálculos!L8)</f>
        <v/>
      </c>
      <c r="F7" s="78" t="str">
        <f>IF($C7&lt;=Entradas!$E$51,"",D7-E7)</f>
        <v/>
      </c>
      <c r="G7" s="78" t="str">
        <f>IF($C7&lt;=Entradas!$E$51,"",D7-AVERAGE(D:D))</f>
        <v/>
      </c>
      <c r="H7" s="78" t="str">
        <f>IF($C7&lt;=Entradas!$E$51,"",F7^2)</f>
        <v/>
      </c>
      <c r="I7" s="78" t="str">
        <f>IF($C7&lt;=Entradas!$E$51,"",G7^2)</f>
        <v/>
      </c>
      <c r="J7" s="78" t="str">
        <f>IF($C7&lt;=Entradas!$E$51,"",E7-AVERAGE(E:E))</f>
        <v/>
      </c>
      <c r="K7" s="78" t="str">
        <f>IF($C7&lt;=Entradas!$E$51,"",J7^2)</f>
        <v/>
      </c>
      <c r="L7" s="78" t="str">
        <f>IF($C7&lt;=Entradas!$E$51,"",G7*J7)</f>
        <v/>
      </c>
      <c r="M7" s="38"/>
    </row>
    <row r="8" spans="2:13">
      <c r="B8" s="37"/>
      <c r="C8" s="74">
        <v>3</v>
      </c>
      <c r="D8" s="104" t="str">
        <f>IF($C8&lt;=Entradas!$E$51,"",Observaciones!H8)</f>
        <v/>
      </c>
      <c r="E8" s="104" t="str">
        <f>IF($C8&lt;=Entradas!$E$51,"",Cálculos!L9)</f>
        <v/>
      </c>
      <c r="F8" s="78" t="str">
        <f>IF($C8&lt;=Entradas!$E$51,"",D8-E8)</f>
        <v/>
      </c>
      <c r="G8" s="78" t="str">
        <f>IF($C8&lt;=Entradas!$E$51,"",D8-AVERAGE(D:D))</f>
        <v/>
      </c>
      <c r="H8" s="78" t="str">
        <f>IF($C8&lt;=Entradas!$E$51,"",F8^2)</f>
        <v/>
      </c>
      <c r="I8" s="78" t="str">
        <f>IF($C8&lt;=Entradas!$E$51,"",G8^2)</f>
        <v/>
      </c>
      <c r="J8" s="78" t="str">
        <f>IF($C8&lt;=Entradas!$E$51,"",E8-AVERAGE(E:E))</f>
        <v/>
      </c>
      <c r="K8" s="78" t="str">
        <f>IF($C8&lt;=Entradas!$E$51,"",J8^2)</f>
        <v/>
      </c>
      <c r="L8" s="78" t="str">
        <f>IF($C8&lt;=Entradas!$E$51,"",G8*J8)</f>
        <v/>
      </c>
      <c r="M8" s="38"/>
    </row>
    <row r="9" spans="2:13">
      <c r="B9" s="37"/>
      <c r="C9" s="74">
        <v>4</v>
      </c>
      <c r="D9" s="104" t="str">
        <f>IF($C9&lt;=Entradas!$E$51,"",Observaciones!H9)</f>
        <v/>
      </c>
      <c r="E9" s="104" t="str">
        <f>IF($C9&lt;=Entradas!$E$51,"",Cálculos!L10)</f>
        <v/>
      </c>
      <c r="F9" s="78" t="str">
        <f>IF($C9&lt;=Entradas!$E$51,"",D9-E9)</f>
        <v/>
      </c>
      <c r="G9" s="78" t="str">
        <f>IF($C9&lt;=Entradas!$E$51,"",D9-AVERAGE(D:D))</f>
        <v/>
      </c>
      <c r="H9" s="78" t="str">
        <f>IF($C9&lt;=Entradas!$E$51,"",F9^2)</f>
        <v/>
      </c>
      <c r="I9" s="78" t="str">
        <f>IF($C9&lt;=Entradas!$E$51,"",G9^2)</f>
        <v/>
      </c>
      <c r="J9" s="78" t="str">
        <f>IF($C9&lt;=Entradas!$E$51,"",E9-AVERAGE(E:E))</f>
        <v/>
      </c>
      <c r="K9" s="78" t="str">
        <f>IF($C9&lt;=Entradas!$E$51,"",J9^2)</f>
        <v/>
      </c>
      <c r="L9" s="78" t="str">
        <f>IF($C9&lt;=Entradas!$E$51,"",G9*J9)</f>
        <v/>
      </c>
      <c r="M9" s="38"/>
    </row>
    <row r="10" spans="2:13">
      <c r="B10" s="37"/>
      <c r="C10" s="74">
        <v>5</v>
      </c>
      <c r="D10" s="104" t="str">
        <f>IF($C10&lt;=Entradas!$E$51,"",Observaciones!H10)</f>
        <v/>
      </c>
      <c r="E10" s="104" t="str">
        <f>IF($C10&lt;=Entradas!$E$51,"",Cálculos!L11)</f>
        <v/>
      </c>
      <c r="F10" s="78" t="str">
        <f>IF($C10&lt;=Entradas!$E$51,"",D10-E10)</f>
        <v/>
      </c>
      <c r="G10" s="78" t="str">
        <f>IF($C10&lt;=Entradas!$E$51,"",D10-AVERAGE(D:D))</f>
        <v/>
      </c>
      <c r="H10" s="78" t="str">
        <f>IF($C10&lt;=Entradas!$E$51,"",F10^2)</f>
        <v/>
      </c>
      <c r="I10" s="78" t="str">
        <f>IF($C10&lt;=Entradas!$E$51,"",G10^2)</f>
        <v/>
      </c>
      <c r="J10" s="78" t="str">
        <f>IF($C10&lt;=Entradas!$E$51,"",E10-AVERAGE(E:E))</f>
        <v/>
      </c>
      <c r="K10" s="78" t="str">
        <f>IF($C10&lt;=Entradas!$E$51,"",J10^2)</f>
        <v/>
      </c>
      <c r="L10" s="78" t="str">
        <f>IF($C10&lt;=Entradas!$E$51,"",G10*J10)</f>
        <v/>
      </c>
      <c r="M10" s="38"/>
    </row>
    <row r="11" spans="2:13">
      <c r="B11" s="37"/>
      <c r="C11" s="74">
        <v>6</v>
      </c>
      <c r="D11" s="104" t="str">
        <f>IF($C11&lt;=Entradas!$E$51,"",Observaciones!H11)</f>
        <v/>
      </c>
      <c r="E11" s="104" t="str">
        <f>IF($C11&lt;=Entradas!$E$51,"",Cálculos!L12)</f>
        <v/>
      </c>
      <c r="F11" s="78" t="str">
        <f>IF($C11&lt;=Entradas!$E$51,"",D11-E11)</f>
        <v/>
      </c>
      <c r="G11" s="78" t="str">
        <f>IF($C11&lt;=Entradas!$E$51,"",D11-AVERAGE(D:D))</f>
        <v/>
      </c>
      <c r="H11" s="78" t="str">
        <f>IF($C11&lt;=Entradas!$E$51,"",F11^2)</f>
        <v/>
      </c>
      <c r="I11" s="78" t="str">
        <f>IF($C11&lt;=Entradas!$E$51,"",G11^2)</f>
        <v/>
      </c>
      <c r="J11" s="78" t="str">
        <f>IF($C11&lt;=Entradas!$E$51,"",E11-AVERAGE(E:E))</f>
        <v/>
      </c>
      <c r="K11" s="78" t="str">
        <f>IF($C11&lt;=Entradas!$E$51,"",J11^2)</f>
        <v/>
      </c>
      <c r="L11" s="78" t="str">
        <f>IF($C11&lt;=Entradas!$E$51,"",G11*J11)</f>
        <v/>
      </c>
      <c r="M11" s="38"/>
    </row>
    <row r="12" spans="2:13">
      <c r="B12" s="37"/>
      <c r="C12" s="74">
        <v>7</v>
      </c>
      <c r="D12" s="104" t="str">
        <f>IF($C12&lt;=Entradas!$E$51,"",Observaciones!H12)</f>
        <v/>
      </c>
      <c r="E12" s="104" t="str">
        <f>IF($C12&lt;=Entradas!$E$51,"",Cálculos!L13)</f>
        <v/>
      </c>
      <c r="F12" s="78" t="str">
        <f>IF($C12&lt;=Entradas!$E$51,"",D12-E12)</f>
        <v/>
      </c>
      <c r="G12" s="78" t="str">
        <f>IF($C12&lt;=Entradas!$E$51,"",D12-AVERAGE(D:D))</f>
        <v/>
      </c>
      <c r="H12" s="78" t="str">
        <f>IF($C12&lt;=Entradas!$E$51,"",F12^2)</f>
        <v/>
      </c>
      <c r="I12" s="78" t="str">
        <f>IF($C12&lt;=Entradas!$E$51,"",G12^2)</f>
        <v/>
      </c>
      <c r="J12" s="78" t="str">
        <f>IF($C12&lt;=Entradas!$E$51,"",E12-AVERAGE(E:E))</f>
        <v/>
      </c>
      <c r="K12" s="78" t="str">
        <f>IF($C12&lt;=Entradas!$E$51,"",J12^2)</f>
        <v/>
      </c>
      <c r="L12" s="78" t="str">
        <f>IF($C12&lt;=Entradas!$E$51,"",G12*J12)</f>
        <v/>
      </c>
      <c r="M12" s="38"/>
    </row>
    <row r="13" spans="2:13">
      <c r="B13" s="37"/>
      <c r="C13" s="74">
        <v>8</v>
      </c>
      <c r="D13" s="104" t="str">
        <f>IF($C13&lt;=Entradas!$E$51,"",Observaciones!H13)</f>
        <v/>
      </c>
      <c r="E13" s="104" t="str">
        <f>IF($C13&lt;=Entradas!$E$51,"",Cálculos!L14)</f>
        <v/>
      </c>
      <c r="F13" s="78" t="str">
        <f>IF($C13&lt;=Entradas!$E$51,"",D13-E13)</f>
        <v/>
      </c>
      <c r="G13" s="78" t="str">
        <f>IF($C13&lt;=Entradas!$E$51,"",D13-AVERAGE(D:D))</f>
        <v/>
      </c>
      <c r="H13" s="78" t="str">
        <f>IF($C13&lt;=Entradas!$E$51,"",F13^2)</f>
        <v/>
      </c>
      <c r="I13" s="78" t="str">
        <f>IF($C13&lt;=Entradas!$E$51,"",G13^2)</f>
        <v/>
      </c>
      <c r="J13" s="78" t="str">
        <f>IF($C13&lt;=Entradas!$E$51,"",E13-AVERAGE(E:E))</f>
        <v/>
      </c>
      <c r="K13" s="78" t="str">
        <f>IF($C13&lt;=Entradas!$E$51,"",J13^2)</f>
        <v/>
      </c>
      <c r="L13" s="78" t="str">
        <f>IF($C13&lt;=Entradas!$E$51,"",G13*J13)</f>
        <v/>
      </c>
      <c r="M13" s="38"/>
    </row>
    <row r="14" spans="2:13">
      <c r="B14" s="37"/>
      <c r="C14" s="74">
        <v>9</v>
      </c>
      <c r="D14" s="104" t="str">
        <f>IF($C14&lt;=Entradas!$E$51,"",Observaciones!H14)</f>
        <v/>
      </c>
      <c r="E14" s="104" t="str">
        <f>IF($C14&lt;=Entradas!$E$51,"",Cálculos!L15)</f>
        <v/>
      </c>
      <c r="F14" s="78" t="str">
        <f>IF($C14&lt;=Entradas!$E$51,"",D14-E14)</f>
        <v/>
      </c>
      <c r="G14" s="78" t="str">
        <f>IF($C14&lt;=Entradas!$E$51,"",D14-AVERAGE(D:D))</f>
        <v/>
      </c>
      <c r="H14" s="78" t="str">
        <f>IF($C14&lt;=Entradas!$E$51,"",F14^2)</f>
        <v/>
      </c>
      <c r="I14" s="78" t="str">
        <f>IF($C14&lt;=Entradas!$E$51,"",G14^2)</f>
        <v/>
      </c>
      <c r="J14" s="78" t="str">
        <f>IF($C14&lt;=Entradas!$E$51,"",E14-AVERAGE(E:E))</f>
        <v/>
      </c>
      <c r="K14" s="78" t="str">
        <f>IF($C14&lt;=Entradas!$E$51,"",J14^2)</f>
        <v/>
      </c>
      <c r="L14" s="78" t="str">
        <f>IF($C14&lt;=Entradas!$E$51,"",G14*J14)</f>
        <v/>
      </c>
      <c r="M14" s="38"/>
    </row>
    <row r="15" spans="2:13">
      <c r="B15" s="37"/>
      <c r="C15" s="74">
        <v>10</v>
      </c>
      <c r="D15" s="104" t="str">
        <f>IF($C15&lt;=Entradas!$E$51,"",Observaciones!H15)</f>
        <v/>
      </c>
      <c r="E15" s="104" t="str">
        <f>IF($C15&lt;=Entradas!$E$51,"",Cálculos!L16)</f>
        <v/>
      </c>
      <c r="F15" s="78" t="str">
        <f>IF($C15&lt;=Entradas!$E$51,"",D15-E15)</f>
        <v/>
      </c>
      <c r="G15" s="78" t="str">
        <f>IF($C15&lt;=Entradas!$E$51,"",D15-AVERAGE(D:D))</f>
        <v/>
      </c>
      <c r="H15" s="78" t="str">
        <f>IF($C15&lt;=Entradas!$E$51,"",F15^2)</f>
        <v/>
      </c>
      <c r="I15" s="78" t="str">
        <f>IF($C15&lt;=Entradas!$E$51,"",G15^2)</f>
        <v/>
      </c>
      <c r="J15" s="78" t="str">
        <f>IF($C15&lt;=Entradas!$E$51,"",E15-AVERAGE(E:E))</f>
        <v/>
      </c>
      <c r="K15" s="78" t="str">
        <f>IF($C15&lt;=Entradas!$E$51,"",J15^2)</f>
        <v/>
      </c>
      <c r="L15" s="78" t="str">
        <f>IF($C15&lt;=Entradas!$E$51,"",G15*J15)</f>
        <v/>
      </c>
      <c r="M15" s="38"/>
    </row>
    <row r="16" spans="2:13">
      <c r="B16" s="37"/>
      <c r="C16" s="74">
        <v>11</v>
      </c>
      <c r="D16" s="104" t="str">
        <f>IF($C16&lt;=Entradas!$E$51,"",Observaciones!H16)</f>
        <v/>
      </c>
      <c r="E16" s="104" t="str">
        <f>IF($C16&lt;=Entradas!$E$51,"",Cálculos!L17)</f>
        <v/>
      </c>
      <c r="F16" s="78" t="str">
        <f>IF($C16&lt;=Entradas!$E$51,"",D16-E16)</f>
        <v/>
      </c>
      <c r="G16" s="78" t="str">
        <f>IF($C16&lt;=Entradas!$E$51,"",D16-AVERAGE(D:D))</f>
        <v/>
      </c>
      <c r="H16" s="78" t="str">
        <f>IF($C16&lt;=Entradas!$E$51,"",F16^2)</f>
        <v/>
      </c>
      <c r="I16" s="78" t="str">
        <f>IF($C16&lt;=Entradas!$E$51,"",G16^2)</f>
        <v/>
      </c>
      <c r="J16" s="78" t="str">
        <f>IF($C16&lt;=Entradas!$E$51,"",E16-AVERAGE(E:E))</f>
        <v/>
      </c>
      <c r="K16" s="78" t="str">
        <f>IF($C16&lt;=Entradas!$E$51,"",J16^2)</f>
        <v/>
      </c>
      <c r="L16" s="78" t="str">
        <f>IF($C16&lt;=Entradas!$E$51,"",G16*J16)</f>
        <v/>
      </c>
      <c r="M16" s="38"/>
    </row>
    <row r="17" spans="2:13">
      <c r="B17" s="37"/>
      <c r="C17" s="74">
        <v>12</v>
      </c>
      <c r="D17" s="104" t="str">
        <f>IF($C17&lt;=Entradas!$E$51,"",Observaciones!H17)</f>
        <v/>
      </c>
      <c r="E17" s="104" t="str">
        <f>IF($C17&lt;=Entradas!$E$51,"",Cálculos!L18)</f>
        <v/>
      </c>
      <c r="F17" s="78" t="str">
        <f>IF($C17&lt;=Entradas!$E$51,"",D17-E17)</f>
        <v/>
      </c>
      <c r="G17" s="78" t="str">
        <f>IF($C17&lt;=Entradas!$E$51,"",D17-AVERAGE(D:D))</f>
        <v/>
      </c>
      <c r="H17" s="78" t="str">
        <f>IF($C17&lt;=Entradas!$E$51,"",F17^2)</f>
        <v/>
      </c>
      <c r="I17" s="78" t="str">
        <f>IF($C17&lt;=Entradas!$E$51,"",G17^2)</f>
        <v/>
      </c>
      <c r="J17" s="78" t="str">
        <f>IF($C17&lt;=Entradas!$E$51,"",E17-AVERAGE(E:E))</f>
        <v/>
      </c>
      <c r="K17" s="78" t="str">
        <f>IF($C17&lt;=Entradas!$E$51,"",J17^2)</f>
        <v/>
      </c>
      <c r="L17" s="78" t="str">
        <f>IF($C17&lt;=Entradas!$E$51,"",G17*J17)</f>
        <v/>
      </c>
      <c r="M17" s="38"/>
    </row>
    <row r="18" spans="2:13">
      <c r="B18" s="37"/>
      <c r="C18" s="74">
        <v>13</v>
      </c>
      <c r="D18" s="104" t="str">
        <f>IF($C18&lt;=Entradas!$E$51,"",Observaciones!H18)</f>
        <v/>
      </c>
      <c r="E18" s="104" t="str">
        <f>IF($C18&lt;=Entradas!$E$51,"",Cálculos!L19)</f>
        <v/>
      </c>
      <c r="F18" s="78" t="str">
        <f>IF($C18&lt;=Entradas!$E$51,"",D18-E18)</f>
        <v/>
      </c>
      <c r="G18" s="78" t="str">
        <f>IF($C18&lt;=Entradas!$E$51,"",D18-AVERAGE(D:D))</f>
        <v/>
      </c>
      <c r="H18" s="78" t="str">
        <f>IF($C18&lt;=Entradas!$E$51,"",F18^2)</f>
        <v/>
      </c>
      <c r="I18" s="78" t="str">
        <f>IF($C18&lt;=Entradas!$E$51,"",G18^2)</f>
        <v/>
      </c>
      <c r="J18" s="78" t="str">
        <f>IF($C18&lt;=Entradas!$E$51,"",E18-AVERAGE(E:E))</f>
        <v/>
      </c>
      <c r="K18" s="78" t="str">
        <f>IF($C18&lt;=Entradas!$E$51,"",J18^2)</f>
        <v/>
      </c>
      <c r="L18" s="78" t="str">
        <f>IF($C18&lt;=Entradas!$E$51,"",G18*J18)</f>
        <v/>
      </c>
      <c r="M18" s="38"/>
    </row>
    <row r="19" spans="2:13">
      <c r="B19" s="37"/>
      <c r="C19" s="74">
        <v>14</v>
      </c>
      <c r="D19" s="104" t="str">
        <f>IF($C19&lt;=Entradas!$E$51,"",Observaciones!H19)</f>
        <v/>
      </c>
      <c r="E19" s="104" t="str">
        <f>IF($C19&lt;=Entradas!$E$51,"",Cálculos!L20)</f>
        <v/>
      </c>
      <c r="F19" s="78" t="str">
        <f>IF($C19&lt;=Entradas!$E$51,"",D19-E19)</f>
        <v/>
      </c>
      <c r="G19" s="78" t="str">
        <f>IF($C19&lt;=Entradas!$E$51,"",D19-AVERAGE(D:D))</f>
        <v/>
      </c>
      <c r="H19" s="78" t="str">
        <f>IF($C19&lt;=Entradas!$E$51,"",F19^2)</f>
        <v/>
      </c>
      <c r="I19" s="78" t="str">
        <f>IF($C19&lt;=Entradas!$E$51,"",G19^2)</f>
        <v/>
      </c>
      <c r="J19" s="78" t="str">
        <f>IF($C19&lt;=Entradas!$E$51,"",E19-AVERAGE(E:E))</f>
        <v/>
      </c>
      <c r="K19" s="78" t="str">
        <f>IF($C19&lt;=Entradas!$E$51,"",J19^2)</f>
        <v/>
      </c>
      <c r="L19" s="78" t="str">
        <f>IF($C19&lt;=Entradas!$E$51,"",G19*J19)</f>
        <v/>
      </c>
      <c r="M19" s="38"/>
    </row>
    <row r="20" spans="2:13">
      <c r="B20" s="37"/>
      <c r="C20" s="74">
        <v>15</v>
      </c>
      <c r="D20" s="104" t="str">
        <f>IF($C20&lt;=Entradas!$E$51,"",Observaciones!H20)</f>
        <v/>
      </c>
      <c r="E20" s="104" t="str">
        <f>IF($C20&lt;=Entradas!$E$51,"",Cálculos!L21)</f>
        <v/>
      </c>
      <c r="F20" s="78" t="str">
        <f>IF($C20&lt;=Entradas!$E$51,"",D20-E20)</f>
        <v/>
      </c>
      <c r="G20" s="78" t="str">
        <f>IF($C20&lt;=Entradas!$E$51,"",D20-AVERAGE(D:D))</f>
        <v/>
      </c>
      <c r="H20" s="78" t="str">
        <f>IF($C20&lt;=Entradas!$E$51,"",F20^2)</f>
        <v/>
      </c>
      <c r="I20" s="78" t="str">
        <f>IF($C20&lt;=Entradas!$E$51,"",G20^2)</f>
        <v/>
      </c>
      <c r="J20" s="78" t="str">
        <f>IF($C20&lt;=Entradas!$E$51,"",E20-AVERAGE(E:E))</f>
        <v/>
      </c>
      <c r="K20" s="78" t="str">
        <f>IF($C20&lt;=Entradas!$E$51,"",J20^2)</f>
        <v/>
      </c>
      <c r="L20" s="78" t="str">
        <f>IF($C20&lt;=Entradas!$E$51,"",G20*J20)</f>
        <v/>
      </c>
      <c r="M20" s="38"/>
    </row>
    <row r="21" spans="2:13">
      <c r="B21" s="37"/>
      <c r="C21" s="74">
        <v>16</v>
      </c>
      <c r="D21" s="104" t="str">
        <f>IF($C21&lt;=Entradas!$E$51,"",Observaciones!H21)</f>
        <v/>
      </c>
      <c r="E21" s="104" t="str">
        <f>IF($C21&lt;=Entradas!$E$51,"",Cálculos!L22)</f>
        <v/>
      </c>
      <c r="F21" s="78" t="str">
        <f>IF($C21&lt;=Entradas!$E$51,"",D21-E21)</f>
        <v/>
      </c>
      <c r="G21" s="78" t="str">
        <f>IF($C21&lt;=Entradas!$E$51,"",D21-AVERAGE(D:D))</f>
        <v/>
      </c>
      <c r="H21" s="78" t="str">
        <f>IF($C21&lt;=Entradas!$E$51,"",F21^2)</f>
        <v/>
      </c>
      <c r="I21" s="78" t="str">
        <f>IF($C21&lt;=Entradas!$E$51,"",G21^2)</f>
        <v/>
      </c>
      <c r="J21" s="78" t="str">
        <f>IF($C21&lt;=Entradas!$E$51,"",E21-AVERAGE(E:E))</f>
        <v/>
      </c>
      <c r="K21" s="78" t="str">
        <f>IF($C21&lt;=Entradas!$E$51,"",J21^2)</f>
        <v/>
      </c>
      <c r="L21" s="78" t="str">
        <f>IF($C21&lt;=Entradas!$E$51,"",G21*J21)</f>
        <v/>
      </c>
      <c r="M21" s="38"/>
    </row>
    <row r="22" spans="2:13">
      <c r="B22" s="37"/>
      <c r="C22" s="74">
        <v>17</v>
      </c>
      <c r="D22" s="104" t="str">
        <f>IF($C22&lt;=Entradas!$E$51,"",Observaciones!H22)</f>
        <v/>
      </c>
      <c r="E22" s="104" t="str">
        <f>IF($C22&lt;=Entradas!$E$51,"",Cálculos!L23)</f>
        <v/>
      </c>
      <c r="F22" s="78" t="str">
        <f>IF($C22&lt;=Entradas!$E$51,"",D22-E22)</f>
        <v/>
      </c>
      <c r="G22" s="78" t="str">
        <f>IF($C22&lt;=Entradas!$E$51,"",D22-AVERAGE(D:D))</f>
        <v/>
      </c>
      <c r="H22" s="78" t="str">
        <f>IF($C22&lt;=Entradas!$E$51,"",F22^2)</f>
        <v/>
      </c>
      <c r="I22" s="78" t="str">
        <f>IF($C22&lt;=Entradas!$E$51,"",G22^2)</f>
        <v/>
      </c>
      <c r="J22" s="78" t="str">
        <f>IF($C22&lt;=Entradas!$E$51,"",E22-AVERAGE(E:E))</f>
        <v/>
      </c>
      <c r="K22" s="78" t="str">
        <f>IF($C22&lt;=Entradas!$E$51,"",J22^2)</f>
        <v/>
      </c>
      <c r="L22" s="78" t="str">
        <f>IF($C22&lt;=Entradas!$E$51,"",G22*J22)</f>
        <v/>
      </c>
      <c r="M22" s="38"/>
    </row>
    <row r="23" spans="2:13">
      <c r="B23" s="37"/>
      <c r="C23" s="74">
        <v>18</v>
      </c>
      <c r="D23" s="104" t="str">
        <f>IF($C23&lt;=Entradas!$E$51,"",Observaciones!H23)</f>
        <v/>
      </c>
      <c r="E23" s="104" t="str">
        <f>IF($C23&lt;=Entradas!$E$51,"",Cálculos!L24)</f>
        <v/>
      </c>
      <c r="F23" s="78" t="str">
        <f>IF($C23&lt;=Entradas!$E$51,"",D23-E23)</f>
        <v/>
      </c>
      <c r="G23" s="78" t="str">
        <f>IF($C23&lt;=Entradas!$E$51,"",D23-AVERAGE(D:D))</f>
        <v/>
      </c>
      <c r="H23" s="78" t="str">
        <f>IF($C23&lt;=Entradas!$E$51,"",F23^2)</f>
        <v/>
      </c>
      <c r="I23" s="78" t="str">
        <f>IF($C23&lt;=Entradas!$E$51,"",G23^2)</f>
        <v/>
      </c>
      <c r="J23" s="78" t="str">
        <f>IF($C23&lt;=Entradas!$E$51,"",E23-AVERAGE(E:E))</f>
        <v/>
      </c>
      <c r="K23" s="78" t="str">
        <f>IF($C23&lt;=Entradas!$E$51,"",J23^2)</f>
        <v/>
      </c>
      <c r="L23" s="78" t="str">
        <f>IF($C23&lt;=Entradas!$E$51,"",G23*J23)</f>
        <v/>
      </c>
      <c r="M23" s="38"/>
    </row>
    <row r="24" spans="2:13">
      <c r="B24" s="37"/>
      <c r="C24" s="74">
        <v>19</v>
      </c>
      <c r="D24" s="104" t="str">
        <f>IF($C24&lt;=Entradas!$E$51,"",Observaciones!H24)</f>
        <v/>
      </c>
      <c r="E24" s="104" t="str">
        <f>IF($C24&lt;=Entradas!$E$51,"",Cálculos!L25)</f>
        <v/>
      </c>
      <c r="F24" s="78" t="str">
        <f>IF($C24&lt;=Entradas!$E$51,"",D24-E24)</f>
        <v/>
      </c>
      <c r="G24" s="78" t="str">
        <f>IF($C24&lt;=Entradas!$E$51,"",D24-AVERAGE(D:D))</f>
        <v/>
      </c>
      <c r="H24" s="78" t="str">
        <f>IF($C24&lt;=Entradas!$E$51,"",F24^2)</f>
        <v/>
      </c>
      <c r="I24" s="78" t="str">
        <f>IF($C24&lt;=Entradas!$E$51,"",G24^2)</f>
        <v/>
      </c>
      <c r="J24" s="78" t="str">
        <f>IF($C24&lt;=Entradas!$E$51,"",E24-AVERAGE(E:E))</f>
        <v/>
      </c>
      <c r="K24" s="78" t="str">
        <f>IF($C24&lt;=Entradas!$E$51,"",J24^2)</f>
        <v/>
      </c>
      <c r="L24" s="78" t="str">
        <f>IF($C24&lt;=Entradas!$E$51,"",G24*J24)</f>
        <v/>
      </c>
      <c r="M24" s="38"/>
    </row>
    <row r="25" spans="2:13">
      <c r="B25" s="37"/>
      <c r="C25" s="74">
        <v>20</v>
      </c>
      <c r="D25" s="104" t="str">
        <f>IF($C25&lt;=Entradas!$E$51,"",Observaciones!H25)</f>
        <v/>
      </c>
      <c r="E25" s="104" t="str">
        <f>IF($C25&lt;=Entradas!$E$51,"",Cálculos!L26)</f>
        <v/>
      </c>
      <c r="F25" s="78" t="str">
        <f>IF($C25&lt;=Entradas!$E$51,"",D25-E25)</f>
        <v/>
      </c>
      <c r="G25" s="78" t="str">
        <f>IF($C25&lt;=Entradas!$E$51,"",D25-AVERAGE(D:D))</f>
        <v/>
      </c>
      <c r="H25" s="78" t="str">
        <f>IF($C25&lt;=Entradas!$E$51,"",F25^2)</f>
        <v/>
      </c>
      <c r="I25" s="78" t="str">
        <f>IF($C25&lt;=Entradas!$E$51,"",G25^2)</f>
        <v/>
      </c>
      <c r="J25" s="78" t="str">
        <f>IF($C25&lt;=Entradas!$E$51,"",E25-AVERAGE(E:E))</f>
        <v/>
      </c>
      <c r="K25" s="78" t="str">
        <f>IF($C25&lt;=Entradas!$E$51,"",J25^2)</f>
        <v/>
      </c>
      <c r="L25" s="78" t="str">
        <f>IF($C25&lt;=Entradas!$E$51,"",G25*J25)</f>
        <v/>
      </c>
      <c r="M25" s="38"/>
    </row>
    <row r="26" spans="2:13">
      <c r="B26" s="37"/>
      <c r="C26" s="74">
        <v>21</v>
      </c>
      <c r="D26" s="104" t="str">
        <f>IF($C26&lt;=Entradas!$E$51,"",Observaciones!H26)</f>
        <v/>
      </c>
      <c r="E26" s="104" t="str">
        <f>IF($C26&lt;=Entradas!$E$51,"",Cálculos!L27)</f>
        <v/>
      </c>
      <c r="F26" s="78" t="str">
        <f>IF($C26&lt;=Entradas!$E$51,"",D26-E26)</f>
        <v/>
      </c>
      <c r="G26" s="78" t="str">
        <f>IF($C26&lt;=Entradas!$E$51,"",D26-AVERAGE(D:D))</f>
        <v/>
      </c>
      <c r="H26" s="78" t="str">
        <f>IF($C26&lt;=Entradas!$E$51,"",F26^2)</f>
        <v/>
      </c>
      <c r="I26" s="78" t="str">
        <f>IF($C26&lt;=Entradas!$E$51,"",G26^2)</f>
        <v/>
      </c>
      <c r="J26" s="78" t="str">
        <f>IF($C26&lt;=Entradas!$E$51,"",E26-AVERAGE(E:E))</f>
        <v/>
      </c>
      <c r="K26" s="78" t="str">
        <f>IF($C26&lt;=Entradas!$E$51,"",J26^2)</f>
        <v/>
      </c>
      <c r="L26" s="78" t="str">
        <f>IF($C26&lt;=Entradas!$E$51,"",G26*J26)</f>
        <v/>
      </c>
      <c r="M26" s="38"/>
    </row>
    <row r="27" spans="2:13">
      <c r="B27" s="37"/>
      <c r="C27" s="74">
        <v>22</v>
      </c>
      <c r="D27" s="104" t="str">
        <f>IF($C27&lt;=Entradas!$E$51,"",Observaciones!H27)</f>
        <v/>
      </c>
      <c r="E27" s="104" t="str">
        <f>IF($C27&lt;=Entradas!$E$51,"",Cálculos!L28)</f>
        <v/>
      </c>
      <c r="F27" s="78" t="str">
        <f>IF($C27&lt;=Entradas!$E$51,"",D27-E27)</f>
        <v/>
      </c>
      <c r="G27" s="78" t="str">
        <f>IF($C27&lt;=Entradas!$E$51,"",D27-AVERAGE(D:D))</f>
        <v/>
      </c>
      <c r="H27" s="78" t="str">
        <f>IF($C27&lt;=Entradas!$E$51,"",F27^2)</f>
        <v/>
      </c>
      <c r="I27" s="78" t="str">
        <f>IF($C27&lt;=Entradas!$E$51,"",G27^2)</f>
        <v/>
      </c>
      <c r="J27" s="78" t="str">
        <f>IF($C27&lt;=Entradas!$E$51,"",E27-AVERAGE(E:E))</f>
        <v/>
      </c>
      <c r="K27" s="78" t="str">
        <f>IF($C27&lt;=Entradas!$E$51,"",J27^2)</f>
        <v/>
      </c>
      <c r="L27" s="78" t="str">
        <f>IF($C27&lt;=Entradas!$E$51,"",G27*J27)</f>
        <v/>
      </c>
      <c r="M27" s="38"/>
    </row>
    <row r="28" spans="2:13">
      <c r="B28" s="37"/>
      <c r="C28" s="74">
        <v>23</v>
      </c>
      <c r="D28" s="104" t="str">
        <f>IF($C28&lt;=Entradas!$E$51,"",Observaciones!H28)</f>
        <v/>
      </c>
      <c r="E28" s="104" t="str">
        <f>IF($C28&lt;=Entradas!$E$51,"",Cálculos!L29)</f>
        <v/>
      </c>
      <c r="F28" s="78" t="str">
        <f>IF($C28&lt;=Entradas!$E$51,"",D28-E28)</f>
        <v/>
      </c>
      <c r="G28" s="78" t="str">
        <f>IF($C28&lt;=Entradas!$E$51,"",D28-AVERAGE(D:D))</f>
        <v/>
      </c>
      <c r="H28" s="78" t="str">
        <f>IF($C28&lt;=Entradas!$E$51,"",F28^2)</f>
        <v/>
      </c>
      <c r="I28" s="78" t="str">
        <f>IF($C28&lt;=Entradas!$E$51,"",G28^2)</f>
        <v/>
      </c>
      <c r="J28" s="78" t="str">
        <f>IF($C28&lt;=Entradas!$E$51,"",E28-AVERAGE(E:E))</f>
        <v/>
      </c>
      <c r="K28" s="78" t="str">
        <f>IF($C28&lt;=Entradas!$E$51,"",J28^2)</f>
        <v/>
      </c>
      <c r="L28" s="78" t="str">
        <f>IF($C28&lt;=Entradas!$E$51,"",G28*J28)</f>
        <v/>
      </c>
      <c r="M28" s="38"/>
    </row>
    <row r="29" spans="2:13">
      <c r="B29" s="37"/>
      <c r="C29" s="74">
        <v>24</v>
      </c>
      <c r="D29" s="104" t="str">
        <f>IF($C29&lt;=Entradas!$E$51,"",Observaciones!H29)</f>
        <v/>
      </c>
      <c r="E29" s="104" t="str">
        <f>IF($C29&lt;=Entradas!$E$51,"",Cálculos!L30)</f>
        <v/>
      </c>
      <c r="F29" s="78" t="str">
        <f>IF($C29&lt;=Entradas!$E$51,"",D29-E29)</f>
        <v/>
      </c>
      <c r="G29" s="78" t="str">
        <f>IF($C29&lt;=Entradas!$E$51,"",D29-AVERAGE(D:D))</f>
        <v/>
      </c>
      <c r="H29" s="78" t="str">
        <f>IF($C29&lt;=Entradas!$E$51,"",F29^2)</f>
        <v/>
      </c>
      <c r="I29" s="78" t="str">
        <f>IF($C29&lt;=Entradas!$E$51,"",G29^2)</f>
        <v/>
      </c>
      <c r="J29" s="78" t="str">
        <f>IF($C29&lt;=Entradas!$E$51,"",E29-AVERAGE(E:E))</f>
        <v/>
      </c>
      <c r="K29" s="78" t="str">
        <f>IF($C29&lt;=Entradas!$E$51,"",J29^2)</f>
        <v/>
      </c>
      <c r="L29" s="78" t="str">
        <f>IF($C29&lt;=Entradas!$E$51,"",G29*J29)</f>
        <v/>
      </c>
      <c r="M29" s="38"/>
    </row>
    <row r="30" spans="2:13">
      <c r="B30" s="37"/>
      <c r="C30" s="74">
        <v>25</v>
      </c>
      <c r="D30" s="104" t="str">
        <f>IF($C30&lt;=Entradas!$E$51,"",Observaciones!H30)</f>
        <v/>
      </c>
      <c r="E30" s="104" t="str">
        <f>IF($C30&lt;=Entradas!$E$51,"",Cálculos!L31)</f>
        <v/>
      </c>
      <c r="F30" s="78" t="str">
        <f>IF($C30&lt;=Entradas!$E$51,"",D30-E30)</f>
        <v/>
      </c>
      <c r="G30" s="78" t="str">
        <f>IF($C30&lt;=Entradas!$E$51,"",D30-AVERAGE(D:D))</f>
        <v/>
      </c>
      <c r="H30" s="78" t="str">
        <f>IF($C30&lt;=Entradas!$E$51,"",F30^2)</f>
        <v/>
      </c>
      <c r="I30" s="78" t="str">
        <f>IF($C30&lt;=Entradas!$E$51,"",G30^2)</f>
        <v/>
      </c>
      <c r="J30" s="78" t="str">
        <f>IF($C30&lt;=Entradas!$E$51,"",E30-AVERAGE(E:E))</f>
        <v/>
      </c>
      <c r="K30" s="78" t="str">
        <f>IF($C30&lt;=Entradas!$E$51,"",J30^2)</f>
        <v/>
      </c>
      <c r="L30" s="78" t="str">
        <f>IF($C30&lt;=Entradas!$E$51,"",G30*J30)</f>
        <v/>
      </c>
      <c r="M30" s="38"/>
    </row>
    <row r="31" spans="2:13">
      <c r="B31" s="37"/>
      <c r="C31" s="74">
        <v>26</v>
      </c>
      <c r="D31" s="104" t="str">
        <f>IF($C31&lt;=Entradas!$E$51,"",Observaciones!H31)</f>
        <v/>
      </c>
      <c r="E31" s="104" t="str">
        <f>IF($C31&lt;=Entradas!$E$51,"",Cálculos!L32)</f>
        <v/>
      </c>
      <c r="F31" s="78" t="str">
        <f>IF($C31&lt;=Entradas!$E$51,"",D31-E31)</f>
        <v/>
      </c>
      <c r="G31" s="78" t="str">
        <f>IF($C31&lt;=Entradas!$E$51,"",D31-AVERAGE(D:D))</f>
        <v/>
      </c>
      <c r="H31" s="78" t="str">
        <f>IF($C31&lt;=Entradas!$E$51,"",F31^2)</f>
        <v/>
      </c>
      <c r="I31" s="78" t="str">
        <f>IF($C31&lt;=Entradas!$E$51,"",G31^2)</f>
        <v/>
      </c>
      <c r="J31" s="78" t="str">
        <f>IF($C31&lt;=Entradas!$E$51,"",E31-AVERAGE(E:E))</f>
        <v/>
      </c>
      <c r="K31" s="78" t="str">
        <f>IF($C31&lt;=Entradas!$E$51,"",J31^2)</f>
        <v/>
      </c>
      <c r="L31" s="78" t="str">
        <f>IF($C31&lt;=Entradas!$E$51,"",G31*J31)</f>
        <v/>
      </c>
      <c r="M31" s="38"/>
    </row>
    <row r="32" spans="2:13">
      <c r="B32" s="37"/>
      <c r="C32" s="74">
        <v>27</v>
      </c>
      <c r="D32" s="104" t="str">
        <f>IF($C32&lt;=Entradas!$E$51,"",Observaciones!H32)</f>
        <v/>
      </c>
      <c r="E32" s="104" t="str">
        <f>IF($C32&lt;=Entradas!$E$51,"",Cálculos!L33)</f>
        <v/>
      </c>
      <c r="F32" s="78" t="str">
        <f>IF($C32&lt;=Entradas!$E$51,"",D32-E32)</f>
        <v/>
      </c>
      <c r="G32" s="78" t="str">
        <f>IF($C32&lt;=Entradas!$E$51,"",D32-AVERAGE(D:D))</f>
        <v/>
      </c>
      <c r="H32" s="78" t="str">
        <f>IF($C32&lt;=Entradas!$E$51,"",F32^2)</f>
        <v/>
      </c>
      <c r="I32" s="78" t="str">
        <f>IF($C32&lt;=Entradas!$E$51,"",G32^2)</f>
        <v/>
      </c>
      <c r="J32" s="78" t="str">
        <f>IF($C32&lt;=Entradas!$E$51,"",E32-AVERAGE(E:E))</f>
        <v/>
      </c>
      <c r="K32" s="78" t="str">
        <f>IF($C32&lt;=Entradas!$E$51,"",J32^2)</f>
        <v/>
      </c>
      <c r="L32" s="78" t="str">
        <f>IF($C32&lt;=Entradas!$E$51,"",G32*J32)</f>
        <v/>
      </c>
      <c r="M32" s="38"/>
    </row>
    <row r="33" spans="2:13">
      <c r="B33" s="37"/>
      <c r="C33" s="74">
        <v>28</v>
      </c>
      <c r="D33" s="104" t="str">
        <f>IF($C33&lt;=Entradas!$E$51,"",Observaciones!H33)</f>
        <v/>
      </c>
      <c r="E33" s="104" t="str">
        <f>IF($C33&lt;=Entradas!$E$51,"",Cálculos!L34)</f>
        <v/>
      </c>
      <c r="F33" s="78" t="str">
        <f>IF($C33&lt;=Entradas!$E$51,"",D33-E33)</f>
        <v/>
      </c>
      <c r="G33" s="78" t="str">
        <f>IF($C33&lt;=Entradas!$E$51,"",D33-AVERAGE(D:D))</f>
        <v/>
      </c>
      <c r="H33" s="78" t="str">
        <f>IF($C33&lt;=Entradas!$E$51,"",F33^2)</f>
        <v/>
      </c>
      <c r="I33" s="78" t="str">
        <f>IF($C33&lt;=Entradas!$E$51,"",G33^2)</f>
        <v/>
      </c>
      <c r="J33" s="78" t="str">
        <f>IF($C33&lt;=Entradas!$E$51,"",E33-AVERAGE(E:E))</f>
        <v/>
      </c>
      <c r="K33" s="78" t="str">
        <f>IF($C33&lt;=Entradas!$E$51,"",J33^2)</f>
        <v/>
      </c>
      <c r="L33" s="78" t="str">
        <f>IF($C33&lt;=Entradas!$E$51,"",G33*J33)</f>
        <v/>
      </c>
      <c r="M33" s="38"/>
    </row>
    <row r="34" spans="2:13">
      <c r="B34" s="37"/>
      <c r="C34" s="74">
        <v>29</v>
      </c>
      <c r="D34" s="104" t="str">
        <f>IF($C34&lt;=Entradas!$E$51,"",Observaciones!H34)</f>
        <v/>
      </c>
      <c r="E34" s="104" t="str">
        <f>IF($C34&lt;=Entradas!$E$51,"",Cálculos!L35)</f>
        <v/>
      </c>
      <c r="F34" s="78" t="str">
        <f>IF($C34&lt;=Entradas!$E$51,"",D34-E34)</f>
        <v/>
      </c>
      <c r="G34" s="78" t="str">
        <f>IF($C34&lt;=Entradas!$E$51,"",D34-AVERAGE(D:D))</f>
        <v/>
      </c>
      <c r="H34" s="78" t="str">
        <f>IF($C34&lt;=Entradas!$E$51,"",F34^2)</f>
        <v/>
      </c>
      <c r="I34" s="78" t="str">
        <f>IF($C34&lt;=Entradas!$E$51,"",G34^2)</f>
        <v/>
      </c>
      <c r="J34" s="78" t="str">
        <f>IF($C34&lt;=Entradas!$E$51,"",E34-AVERAGE(E:E))</f>
        <v/>
      </c>
      <c r="K34" s="78" t="str">
        <f>IF($C34&lt;=Entradas!$E$51,"",J34^2)</f>
        <v/>
      </c>
      <c r="L34" s="78" t="str">
        <f>IF($C34&lt;=Entradas!$E$51,"",G34*J34)</f>
        <v/>
      </c>
      <c r="M34" s="38"/>
    </row>
    <row r="35" spans="2:13">
      <c r="B35" s="37"/>
      <c r="C35" s="74">
        <v>30</v>
      </c>
      <c r="D35" s="104" t="str">
        <f>IF($C35&lt;=Entradas!$E$51,"",Observaciones!H35)</f>
        <v/>
      </c>
      <c r="E35" s="104" t="str">
        <f>IF($C35&lt;=Entradas!$E$51,"",Cálculos!L36)</f>
        <v/>
      </c>
      <c r="F35" s="78" t="str">
        <f>IF($C35&lt;=Entradas!$E$51,"",D35-E35)</f>
        <v/>
      </c>
      <c r="G35" s="78" t="str">
        <f>IF($C35&lt;=Entradas!$E$51,"",D35-AVERAGE(D:D))</f>
        <v/>
      </c>
      <c r="H35" s="78" t="str">
        <f>IF($C35&lt;=Entradas!$E$51,"",F35^2)</f>
        <v/>
      </c>
      <c r="I35" s="78" t="str">
        <f>IF($C35&lt;=Entradas!$E$51,"",G35^2)</f>
        <v/>
      </c>
      <c r="J35" s="78" t="str">
        <f>IF($C35&lt;=Entradas!$E$51,"",E35-AVERAGE(E:E))</f>
        <v/>
      </c>
      <c r="K35" s="78" t="str">
        <f>IF($C35&lt;=Entradas!$E$51,"",J35^2)</f>
        <v/>
      </c>
      <c r="L35" s="78" t="str">
        <f>IF($C35&lt;=Entradas!$E$51,"",G35*J35)</f>
        <v/>
      </c>
      <c r="M35" s="38"/>
    </row>
    <row r="36" spans="2:13">
      <c r="B36" s="37"/>
      <c r="C36" s="74">
        <v>31</v>
      </c>
      <c r="D36" s="104" t="str">
        <f>IF($C36&lt;=Entradas!$E$51,"",Observaciones!H36)</f>
        <v/>
      </c>
      <c r="E36" s="104" t="str">
        <f>IF($C36&lt;=Entradas!$E$51,"",Cálculos!L37)</f>
        <v/>
      </c>
      <c r="F36" s="78" t="str">
        <f>IF($C36&lt;=Entradas!$E$51,"",D36-E36)</f>
        <v/>
      </c>
      <c r="G36" s="78" t="str">
        <f>IF($C36&lt;=Entradas!$E$51,"",D36-AVERAGE(D:D))</f>
        <v/>
      </c>
      <c r="H36" s="78" t="str">
        <f>IF($C36&lt;=Entradas!$E$51,"",F36^2)</f>
        <v/>
      </c>
      <c r="I36" s="78" t="str">
        <f>IF($C36&lt;=Entradas!$E$51,"",G36^2)</f>
        <v/>
      </c>
      <c r="J36" s="78" t="str">
        <f>IF($C36&lt;=Entradas!$E$51,"",E36-AVERAGE(E:E))</f>
        <v/>
      </c>
      <c r="K36" s="78" t="str">
        <f>IF($C36&lt;=Entradas!$E$51,"",J36^2)</f>
        <v/>
      </c>
      <c r="L36" s="78" t="str">
        <f>IF($C36&lt;=Entradas!$E$51,"",G36*J36)</f>
        <v/>
      </c>
      <c r="M36" s="38"/>
    </row>
    <row r="37" spans="2:13">
      <c r="B37" s="37"/>
      <c r="C37" s="74">
        <v>32</v>
      </c>
      <c r="D37" s="104" t="str">
        <f>IF($C37&lt;=Entradas!$E$51,"",Observaciones!H37)</f>
        <v/>
      </c>
      <c r="E37" s="104" t="str">
        <f>IF($C37&lt;=Entradas!$E$51,"",Cálculos!L38)</f>
        <v/>
      </c>
      <c r="F37" s="78" t="str">
        <f>IF($C37&lt;=Entradas!$E$51,"",D37-E37)</f>
        <v/>
      </c>
      <c r="G37" s="78" t="str">
        <f>IF($C37&lt;=Entradas!$E$51,"",D37-AVERAGE(D:D))</f>
        <v/>
      </c>
      <c r="H37" s="78" t="str">
        <f>IF($C37&lt;=Entradas!$E$51,"",F37^2)</f>
        <v/>
      </c>
      <c r="I37" s="78" t="str">
        <f>IF($C37&lt;=Entradas!$E$51,"",G37^2)</f>
        <v/>
      </c>
      <c r="J37" s="78" t="str">
        <f>IF($C37&lt;=Entradas!$E$51,"",E37-AVERAGE(E:E))</f>
        <v/>
      </c>
      <c r="K37" s="78" t="str">
        <f>IF($C37&lt;=Entradas!$E$51,"",J37^2)</f>
        <v/>
      </c>
      <c r="L37" s="78" t="str">
        <f>IF($C37&lt;=Entradas!$E$51,"",G37*J37)</f>
        <v/>
      </c>
      <c r="M37" s="38"/>
    </row>
    <row r="38" spans="2:13">
      <c r="B38" s="37"/>
      <c r="C38" s="74">
        <v>33</v>
      </c>
      <c r="D38" s="104" t="str">
        <f>IF($C38&lt;=Entradas!$E$51,"",Observaciones!H38)</f>
        <v/>
      </c>
      <c r="E38" s="104" t="str">
        <f>IF($C38&lt;=Entradas!$E$51,"",Cálculos!L39)</f>
        <v/>
      </c>
      <c r="F38" s="78" t="str">
        <f>IF($C38&lt;=Entradas!$E$51,"",D38-E38)</f>
        <v/>
      </c>
      <c r="G38" s="78" t="str">
        <f>IF($C38&lt;=Entradas!$E$51,"",D38-AVERAGE(D:D))</f>
        <v/>
      </c>
      <c r="H38" s="78" t="str">
        <f>IF($C38&lt;=Entradas!$E$51,"",F38^2)</f>
        <v/>
      </c>
      <c r="I38" s="78" t="str">
        <f>IF($C38&lt;=Entradas!$E$51,"",G38^2)</f>
        <v/>
      </c>
      <c r="J38" s="78" t="str">
        <f>IF($C38&lt;=Entradas!$E$51,"",E38-AVERAGE(E:E))</f>
        <v/>
      </c>
      <c r="K38" s="78" t="str">
        <f>IF($C38&lt;=Entradas!$E$51,"",J38^2)</f>
        <v/>
      </c>
      <c r="L38" s="78" t="str">
        <f>IF($C38&lt;=Entradas!$E$51,"",G38*J38)</f>
        <v/>
      </c>
      <c r="M38" s="38"/>
    </row>
    <row r="39" spans="2:13">
      <c r="B39" s="37"/>
      <c r="C39" s="74">
        <v>34</v>
      </c>
      <c r="D39" s="104" t="str">
        <f>IF($C39&lt;=Entradas!$E$51,"",Observaciones!H39)</f>
        <v/>
      </c>
      <c r="E39" s="104" t="str">
        <f>IF($C39&lt;=Entradas!$E$51,"",Cálculos!L40)</f>
        <v/>
      </c>
      <c r="F39" s="78" t="str">
        <f>IF($C39&lt;=Entradas!$E$51,"",D39-E39)</f>
        <v/>
      </c>
      <c r="G39" s="78" t="str">
        <f>IF($C39&lt;=Entradas!$E$51,"",D39-AVERAGE(D:D))</f>
        <v/>
      </c>
      <c r="H39" s="78" t="str">
        <f>IF($C39&lt;=Entradas!$E$51,"",F39^2)</f>
        <v/>
      </c>
      <c r="I39" s="78" t="str">
        <f>IF($C39&lt;=Entradas!$E$51,"",G39^2)</f>
        <v/>
      </c>
      <c r="J39" s="78" t="str">
        <f>IF($C39&lt;=Entradas!$E$51,"",E39-AVERAGE(E:E))</f>
        <v/>
      </c>
      <c r="K39" s="78" t="str">
        <f>IF($C39&lt;=Entradas!$E$51,"",J39^2)</f>
        <v/>
      </c>
      <c r="L39" s="78" t="str">
        <f>IF($C39&lt;=Entradas!$E$51,"",G39*J39)</f>
        <v/>
      </c>
      <c r="M39" s="38"/>
    </row>
    <row r="40" spans="2:13">
      <c r="B40" s="37"/>
      <c r="C40" s="74">
        <v>35</v>
      </c>
      <c r="D40" s="104" t="str">
        <f>IF($C40&lt;=Entradas!$E$51,"",Observaciones!H40)</f>
        <v/>
      </c>
      <c r="E40" s="104" t="str">
        <f>IF($C40&lt;=Entradas!$E$51,"",Cálculos!L41)</f>
        <v/>
      </c>
      <c r="F40" s="78" t="str">
        <f>IF($C40&lt;=Entradas!$E$51,"",D40-E40)</f>
        <v/>
      </c>
      <c r="G40" s="78" t="str">
        <f>IF($C40&lt;=Entradas!$E$51,"",D40-AVERAGE(D:D))</f>
        <v/>
      </c>
      <c r="H40" s="78" t="str">
        <f>IF($C40&lt;=Entradas!$E$51,"",F40^2)</f>
        <v/>
      </c>
      <c r="I40" s="78" t="str">
        <f>IF($C40&lt;=Entradas!$E$51,"",G40^2)</f>
        <v/>
      </c>
      <c r="J40" s="78" t="str">
        <f>IF($C40&lt;=Entradas!$E$51,"",E40-AVERAGE(E:E))</f>
        <v/>
      </c>
      <c r="K40" s="78" t="str">
        <f>IF($C40&lt;=Entradas!$E$51,"",J40^2)</f>
        <v/>
      </c>
      <c r="L40" s="78" t="str">
        <f>IF($C40&lt;=Entradas!$E$51,"",G40*J40)</f>
        <v/>
      </c>
      <c r="M40" s="38"/>
    </row>
    <row r="41" spans="2:13">
      <c r="B41" s="37"/>
      <c r="C41" s="74">
        <v>36</v>
      </c>
      <c r="D41" s="104" t="str">
        <f>IF($C41&lt;=Entradas!$E$51,"",Observaciones!H41)</f>
        <v/>
      </c>
      <c r="E41" s="104" t="str">
        <f>IF($C41&lt;=Entradas!$E$51,"",Cálculos!L42)</f>
        <v/>
      </c>
      <c r="F41" s="78" t="str">
        <f>IF($C41&lt;=Entradas!$E$51,"",D41-E41)</f>
        <v/>
      </c>
      <c r="G41" s="78" t="str">
        <f>IF($C41&lt;=Entradas!$E$51,"",D41-AVERAGE(D:D))</f>
        <v/>
      </c>
      <c r="H41" s="78" t="str">
        <f>IF($C41&lt;=Entradas!$E$51,"",F41^2)</f>
        <v/>
      </c>
      <c r="I41" s="78" t="str">
        <f>IF($C41&lt;=Entradas!$E$51,"",G41^2)</f>
        <v/>
      </c>
      <c r="J41" s="78" t="str">
        <f>IF($C41&lt;=Entradas!$E$51,"",E41-AVERAGE(E:E))</f>
        <v/>
      </c>
      <c r="K41" s="78" t="str">
        <f>IF($C41&lt;=Entradas!$E$51,"",J41^2)</f>
        <v/>
      </c>
      <c r="L41" s="78" t="str">
        <f>IF($C41&lt;=Entradas!$E$51,"",G41*J41)</f>
        <v/>
      </c>
      <c r="M41" s="38"/>
    </row>
    <row r="42" spans="2:13">
      <c r="B42" s="37"/>
      <c r="C42" s="74">
        <v>37</v>
      </c>
      <c r="D42" s="104" t="str">
        <f>IF($C42&lt;=Entradas!$E$51,"",Observaciones!H42)</f>
        <v/>
      </c>
      <c r="E42" s="104" t="str">
        <f>IF($C42&lt;=Entradas!$E$51,"",Cálculos!L43)</f>
        <v/>
      </c>
      <c r="F42" s="78" t="str">
        <f>IF($C42&lt;=Entradas!$E$51,"",D42-E42)</f>
        <v/>
      </c>
      <c r="G42" s="78" t="str">
        <f>IF($C42&lt;=Entradas!$E$51,"",D42-AVERAGE(D:D))</f>
        <v/>
      </c>
      <c r="H42" s="78" t="str">
        <f>IF($C42&lt;=Entradas!$E$51,"",F42^2)</f>
        <v/>
      </c>
      <c r="I42" s="78" t="str">
        <f>IF($C42&lt;=Entradas!$E$51,"",G42^2)</f>
        <v/>
      </c>
      <c r="J42" s="78" t="str">
        <f>IF($C42&lt;=Entradas!$E$51,"",E42-AVERAGE(E:E))</f>
        <v/>
      </c>
      <c r="K42" s="78" t="str">
        <f>IF($C42&lt;=Entradas!$E$51,"",J42^2)</f>
        <v/>
      </c>
      <c r="L42" s="78" t="str">
        <f>IF($C42&lt;=Entradas!$E$51,"",G42*J42)</f>
        <v/>
      </c>
      <c r="M42" s="38"/>
    </row>
    <row r="43" spans="2:13">
      <c r="B43" s="37"/>
      <c r="C43" s="74">
        <v>38</v>
      </c>
      <c r="D43" s="104" t="str">
        <f>IF($C43&lt;=Entradas!$E$51,"",Observaciones!H43)</f>
        <v/>
      </c>
      <c r="E43" s="104" t="str">
        <f>IF($C43&lt;=Entradas!$E$51,"",Cálculos!L44)</f>
        <v/>
      </c>
      <c r="F43" s="78" t="str">
        <f>IF($C43&lt;=Entradas!$E$51,"",D43-E43)</f>
        <v/>
      </c>
      <c r="G43" s="78" t="str">
        <f>IF($C43&lt;=Entradas!$E$51,"",D43-AVERAGE(D:D))</f>
        <v/>
      </c>
      <c r="H43" s="78" t="str">
        <f>IF($C43&lt;=Entradas!$E$51,"",F43^2)</f>
        <v/>
      </c>
      <c r="I43" s="78" t="str">
        <f>IF($C43&lt;=Entradas!$E$51,"",G43^2)</f>
        <v/>
      </c>
      <c r="J43" s="78" t="str">
        <f>IF($C43&lt;=Entradas!$E$51,"",E43-AVERAGE(E:E))</f>
        <v/>
      </c>
      <c r="K43" s="78" t="str">
        <f>IF($C43&lt;=Entradas!$E$51,"",J43^2)</f>
        <v/>
      </c>
      <c r="L43" s="78" t="str">
        <f>IF($C43&lt;=Entradas!$E$51,"",G43*J43)</f>
        <v/>
      </c>
      <c r="M43" s="38"/>
    </row>
    <row r="44" spans="2:13">
      <c r="B44" s="37"/>
      <c r="C44" s="74">
        <v>39</v>
      </c>
      <c r="D44" s="104" t="str">
        <f>IF($C44&lt;=Entradas!$E$51,"",Observaciones!H44)</f>
        <v/>
      </c>
      <c r="E44" s="104" t="str">
        <f>IF($C44&lt;=Entradas!$E$51,"",Cálculos!L45)</f>
        <v/>
      </c>
      <c r="F44" s="78" t="str">
        <f>IF($C44&lt;=Entradas!$E$51,"",D44-E44)</f>
        <v/>
      </c>
      <c r="G44" s="78" t="str">
        <f>IF($C44&lt;=Entradas!$E$51,"",D44-AVERAGE(D:D))</f>
        <v/>
      </c>
      <c r="H44" s="78" t="str">
        <f>IF($C44&lt;=Entradas!$E$51,"",F44^2)</f>
        <v/>
      </c>
      <c r="I44" s="78" t="str">
        <f>IF($C44&lt;=Entradas!$E$51,"",G44^2)</f>
        <v/>
      </c>
      <c r="J44" s="78" t="str">
        <f>IF($C44&lt;=Entradas!$E$51,"",E44-AVERAGE(E:E))</f>
        <v/>
      </c>
      <c r="K44" s="78" t="str">
        <f>IF($C44&lt;=Entradas!$E$51,"",J44^2)</f>
        <v/>
      </c>
      <c r="L44" s="78" t="str">
        <f>IF($C44&lt;=Entradas!$E$51,"",G44*J44)</f>
        <v/>
      </c>
      <c r="M44" s="38"/>
    </row>
    <row r="45" spans="2:13">
      <c r="B45" s="37"/>
      <c r="C45" s="74">
        <v>40</v>
      </c>
      <c r="D45" s="104" t="str">
        <f>IF($C45&lt;=Entradas!$E$51,"",Observaciones!H45)</f>
        <v/>
      </c>
      <c r="E45" s="104" t="str">
        <f>IF($C45&lt;=Entradas!$E$51,"",Cálculos!L46)</f>
        <v/>
      </c>
      <c r="F45" s="78" t="str">
        <f>IF($C45&lt;=Entradas!$E$51,"",D45-E45)</f>
        <v/>
      </c>
      <c r="G45" s="78" t="str">
        <f>IF($C45&lt;=Entradas!$E$51,"",D45-AVERAGE(D:D))</f>
        <v/>
      </c>
      <c r="H45" s="78" t="str">
        <f>IF($C45&lt;=Entradas!$E$51,"",F45^2)</f>
        <v/>
      </c>
      <c r="I45" s="78" t="str">
        <f>IF($C45&lt;=Entradas!$E$51,"",G45^2)</f>
        <v/>
      </c>
      <c r="J45" s="78" t="str">
        <f>IF($C45&lt;=Entradas!$E$51,"",E45-AVERAGE(E:E))</f>
        <v/>
      </c>
      <c r="K45" s="78" t="str">
        <f>IF($C45&lt;=Entradas!$E$51,"",J45^2)</f>
        <v/>
      </c>
      <c r="L45" s="78" t="str">
        <f>IF($C45&lt;=Entradas!$E$51,"",G45*J45)</f>
        <v/>
      </c>
      <c r="M45" s="38"/>
    </row>
    <row r="46" spans="2:13">
      <c r="B46" s="37"/>
      <c r="C46" s="74">
        <v>41</v>
      </c>
      <c r="D46" s="104" t="str">
        <f>IF($C46&lt;=Entradas!$E$51,"",Observaciones!H46)</f>
        <v/>
      </c>
      <c r="E46" s="104" t="str">
        <f>IF($C46&lt;=Entradas!$E$51,"",Cálculos!L47)</f>
        <v/>
      </c>
      <c r="F46" s="78" t="str">
        <f>IF($C46&lt;=Entradas!$E$51,"",D46-E46)</f>
        <v/>
      </c>
      <c r="G46" s="78" t="str">
        <f>IF($C46&lt;=Entradas!$E$51,"",D46-AVERAGE(D:D))</f>
        <v/>
      </c>
      <c r="H46" s="78" t="str">
        <f>IF($C46&lt;=Entradas!$E$51,"",F46^2)</f>
        <v/>
      </c>
      <c r="I46" s="78" t="str">
        <f>IF($C46&lt;=Entradas!$E$51,"",G46^2)</f>
        <v/>
      </c>
      <c r="J46" s="78" t="str">
        <f>IF($C46&lt;=Entradas!$E$51,"",E46-AVERAGE(E:E))</f>
        <v/>
      </c>
      <c r="K46" s="78" t="str">
        <f>IF($C46&lt;=Entradas!$E$51,"",J46^2)</f>
        <v/>
      </c>
      <c r="L46" s="78" t="str">
        <f>IF($C46&lt;=Entradas!$E$51,"",G46*J46)</f>
        <v/>
      </c>
      <c r="M46" s="38"/>
    </row>
    <row r="47" spans="2:13">
      <c r="B47" s="37"/>
      <c r="C47" s="74">
        <v>42</v>
      </c>
      <c r="D47" s="104" t="str">
        <f>IF($C47&lt;=Entradas!$E$51,"",Observaciones!H47)</f>
        <v/>
      </c>
      <c r="E47" s="104" t="str">
        <f>IF($C47&lt;=Entradas!$E$51,"",Cálculos!L48)</f>
        <v/>
      </c>
      <c r="F47" s="78" t="str">
        <f>IF($C47&lt;=Entradas!$E$51,"",D47-E47)</f>
        <v/>
      </c>
      <c r="G47" s="78" t="str">
        <f>IF($C47&lt;=Entradas!$E$51,"",D47-AVERAGE(D:D))</f>
        <v/>
      </c>
      <c r="H47" s="78" t="str">
        <f>IF($C47&lt;=Entradas!$E$51,"",F47^2)</f>
        <v/>
      </c>
      <c r="I47" s="78" t="str">
        <f>IF($C47&lt;=Entradas!$E$51,"",G47^2)</f>
        <v/>
      </c>
      <c r="J47" s="78" t="str">
        <f>IF($C47&lt;=Entradas!$E$51,"",E47-AVERAGE(E:E))</f>
        <v/>
      </c>
      <c r="K47" s="78" t="str">
        <f>IF($C47&lt;=Entradas!$E$51,"",J47^2)</f>
        <v/>
      </c>
      <c r="L47" s="78" t="str">
        <f>IF($C47&lt;=Entradas!$E$51,"",G47*J47)</f>
        <v/>
      </c>
      <c r="M47" s="38"/>
    </row>
    <row r="48" spans="2:13">
      <c r="B48" s="37"/>
      <c r="C48" s="74">
        <v>43</v>
      </c>
      <c r="D48" s="104" t="str">
        <f>IF($C48&lt;=Entradas!$E$51,"",Observaciones!H48)</f>
        <v/>
      </c>
      <c r="E48" s="104" t="str">
        <f>IF($C48&lt;=Entradas!$E$51,"",Cálculos!L49)</f>
        <v/>
      </c>
      <c r="F48" s="78" t="str">
        <f>IF($C48&lt;=Entradas!$E$51,"",D48-E48)</f>
        <v/>
      </c>
      <c r="G48" s="78" t="str">
        <f>IF($C48&lt;=Entradas!$E$51,"",D48-AVERAGE(D:D))</f>
        <v/>
      </c>
      <c r="H48" s="78" t="str">
        <f>IF($C48&lt;=Entradas!$E$51,"",F48^2)</f>
        <v/>
      </c>
      <c r="I48" s="78" t="str">
        <f>IF($C48&lt;=Entradas!$E$51,"",G48^2)</f>
        <v/>
      </c>
      <c r="J48" s="78" t="str">
        <f>IF($C48&lt;=Entradas!$E$51,"",E48-AVERAGE(E:E))</f>
        <v/>
      </c>
      <c r="K48" s="78" t="str">
        <f>IF($C48&lt;=Entradas!$E$51,"",J48^2)</f>
        <v/>
      </c>
      <c r="L48" s="78" t="str">
        <f>IF($C48&lt;=Entradas!$E$51,"",G48*J48)</f>
        <v/>
      </c>
      <c r="M48" s="38"/>
    </row>
    <row r="49" spans="2:13">
      <c r="B49" s="37"/>
      <c r="C49" s="74">
        <v>44</v>
      </c>
      <c r="D49" s="104" t="str">
        <f>IF($C49&lt;=Entradas!$E$51,"",Observaciones!H49)</f>
        <v/>
      </c>
      <c r="E49" s="104" t="str">
        <f>IF($C49&lt;=Entradas!$E$51,"",Cálculos!L50)</f>
        <v/>
      </c>
      <c r="F49" s="78" t="str">
        <f>IF($C49&lt;=Entradas!$E$51,"",D49-E49)</f>
        <v/>
      </c>
      <c r="G49" s="78" t="str">
        <f>IF($C49&lt;=Entradas!$E$51,"",D49-AVERAGE(D:D))</f>
        <v/>
      </c>
      <c r="H49" s="78" t="str">
        <f>IF($C49&lt;=Entradas!$E$51,"",F49^2)</f>
        <v/>
      </c>
      <c r="I49" s="78" t="str">
        <f>IF($C49&lt;=Entradas!$E$51,"",G49^2)</f>
        <v/>
      </c>
      <c r="J49" s="78" t="str">
        <f>IF($C49&lt;=Entradas!$E$51,"",E49-AVERAGE(E:E))</f>
        <v/>
      </c>
      <c r="K49" s="78" t="str">
        <f>IF($C49&lt;=Entradas!$E$51,"",J49^2)</f>
        <v/>
      </c>
      <c r="L49" s="78" t="str">
        <f>IF($C49&lt;=Entradas!$E$51,"",G49*J49)</f>
        <v/>
      </c>
      <c r="M49" s="38"/>
    </row>
    <row r="50" spans="2:13">
      <c r="B50" s="37"/>
      <c r="C50" s="74">
        <v>45</v>
      </c>
      <c r="D50" s="104" t="str">
        <f>IF($C50&lt;=Entradas!$E$51,"",Observaciones!H50)</f>
        <v/>
      </c>
      <c r="E50" s="104" t="str">
        <f>IF($C50&lt;=Entradas!$E$51,"",Cálculos!L51)</f>
        <v/>
      </c>
      <c r="F50" s="78" t="str">
        <f>IF($C50&lt;=Entradas!$E$51,"",D50-E50)</f>
        <v/>
      </c>
      <c r="G50" s="78" t="str">
        <f>IF($C50&lt;=Entradas!$E$51,"",D50-AVERAGE(D:D))</f>
        <v/>
      </c>
      <c r="H50" s="78" t="str">
        <f>IF($C50&lt;=Entradas!$E$51,"",F50^2)</f>
        <v/>
      </c>
      <c r="I50" s="78" t="str">
        <f>IF($C50&lt;=Entradas!$E$51,"",G50^2)</f>
        <v/>
      </c>
      <c r="J50" s="78" t="str">
        <f>IF($C50&lt;=Entradas!$E$51,"",E50-AVERAGE(E:E))</f>
        <v/>
      </c>
      <c r="K50" s="78" t="str">
        <f>IF($C50&lt;=Entradas!$E$51,"",J50^2)</f>
        <v/>
      </c>
      <c r="L50" s="78" t="str">
        <f>IF($C50&lt;=Entradas!$E$51,"",G50*J50)</f>
        <v/>
      </c>
      <c r="M50" s="38"/>
    </row>
    <row r="51" spans="2:13">
      <c r="B51" s="37"/>
      <c r="C51" s="74">
        <v>46</v>
      </c>
      <c r="D51" s="104" t="str">
        <f>IF($C51&lt;=Entradas!$E$51,"",Observaciones!H51)</f>
        <v/>
      </c>
      <c r="E51" s="104" t="str">
        <f>IF($C51&lt;=Entradas!$E$51,"",Cálculos!L52)</f>
        <v/>
      </c>
      <c r="F51" s="78" t="str">
        <f>IF($C51&lt;=Entradas!$E$51,"",D51-E51)</f>
        <v/>
      </c>
      <c r="G51" s="78" t="str">
        <f>IF($C51&lt;=Entradas!$E$51,"",D51-AVERAGE(D:D))</f>
        <v/>
      </c>
      <c r="H51" s="78" t="str">
        <f>IF($C51&lt;=Entradas!$E$51,"",F51^2)</f>
        <v/>
      </c>
      <c r="I51" s="78" t="str">
        <f>IF($C51&lt;=Entradas!$E$51,"",G51^2)</f>
        <v/>
      </c>
      <c r="J51" s="78" t="str">
        <f>IF($C51&lt;=Entradas!$E$51,"",E51-AVERAGE(E:E))</f>
        <v/>
      </c>
      <c r="K51" s="78" t="str">
        <f>IF($C51&lt;=Entradas!$E$51,"",J51^2)</f>
        <v/>
      </c>
      <c r="L51" s="78" t="str">
        <f>IF($C51&lt;=Entradas!$E$51,"",G51*J51)</f>
        <v/>
      </c>
      <c r="M51" s="38"/>
    </row>
    <row r="52" spans="2:13">
      <c r="B52" s="37"/>
      <c r="C52" s="74">
        <v>47</v>
      </c>
      <c r="D52" s="104" t="str">
        <f>IF($C52&lt;=Entradas!$E$51,"",Observaciones!H52)</f>
        <v/>
      </c>
      <c r="E52" s="104" t="str">
        <f>IF($C52&lt;=Entradas!$E$51,"",Cálculos!L53)</f>
        <v/>
      </c>
      <c r="F52" s="78" t="str">
        <f>IF($C52&lt;=Entradas!$E$51,"",D52-E52)</f>
        <v/>
      </c>
      <c r="G52" s="78" t="str">
        <f>IF($C52&lt;=Entradas!$E$51,"",D52-AVERAGE(D:D))</f>
        <v/>
      </c>
      <c r="H52" s="78" t="str">
        <f>IF($C52&lt;=Entradas!$E$51,"",F52^2)</f>
        <v/>
      </c>
      <c r="I52" s="78" t="str">
        <f>IF($C52&lt;=Entradas!$E$51,"",G52^2)</f>
        <v/>
      </c>
      <c r="J52" s="78" t="str">
        <f>IF($C52&lt;=Entradas!$E$51,"",E52-AVERAGE(E:E))</f>
        <v/>
      </c>
      <c r="K52" s="78" t="str">
        <f>IF($C52&lt;=Entradas!$E$51,"",J52^2)</f>
        <v/>
      </c>
      <c r="L52" s="78" t="str">
        <f>IF($C52&lt;=Entradas!$E$51,"",G52*J52)</f>
        <v/>
      </c>
      <c r="M52" s="38"/>
    </row>
    <row r="53" spans="2:13">
      <c r="B53" s="37"/>
      <c r="C53" s="74">
        <v>48</v>
      </c>
      <c r="D53" s="104" t="str">
        <f>IF($C53&lt;=Entradas!$E$51,"",Observaciones!H53)</f>
        <v/>
      </c>
      <c r="E53" s="104" t="str">
        <f>IF($C53&lt;=Entradas!$E$51,"",Cálculos!L54)</f>
        <v/>
      </c>
      <c r="F53" s="78" t="str">
        <f>IF($C53&lt;=Entradas!$E$51,"",D53-E53)</f>
        <v/>
      </c>
      <c r="G53" s="78" t="str">
        <f>IF($C53&lt;=Entradas!$E$51,"",D53-AVERAGE(D:D))</f>
        <v/>
      </c>
      <c r="H53" s="78" t="str">
        <f>IF($C53&lt;=Entradas!$E$51,"",F53^2)</f>
        <v/>
      </c>
      <c r="I53" s="78" t="str">
        <f>IF($C53&lt;=Entradas!$E$51,"",G53^2)</f>
        <v/>
      </c>
      <c r="J53" s="78" t="str">
        <f>IF($C53&lt;=Entradas!$E$51,"",E53-AVERAGE(E:E))</f>
        <v/>
      </c>
      <c r="K53" s="78" t="str">
        <f>IF($C53&lt;=Entradas!$E$51,"",J53^2)</f>
        <v/>
      </c>
      <c r="L53" s="78" t="str">
        <f>IF($C53&lt;=Entradas!$E$51,"",G53*J53)</f>
        <v/>
      </c>
      <c r="M53" s="38"/>
    </row>
    <row r="54" spans="2:13">
      <c r="B54" s="37"/>
      <c r="C54" s="74">
        <v>49</v>
      </c>
      <c r="D54" s="104" t="str">
        <f>IF($C54&lt;=Entradas!$E$51,"",Observaciones!H54)</f>
        <v/>
      </c>
      <c r="E54" s="104" t="str">
        <f>IF($C54&lt;=Entradas!$E$51,"",Cálculos!L55)</f>
        <v/>
      </c>
      <c r="F54" s="78" t="str">
        <f>IF($C54&lt;=Entradas!$E$51,"",D54-E54)</f>
        <v/>
      </c>
      <c r="G54" s="78" t="str">
        <f>IF($C54&lt;=Entradas!$E$51,"",D54-AVERAGE(D:D))</f>
        <v/>
      </c>
      <c r="H54" s="78" t="str">
        <f>IF($C54&lt;=Entradas!$E$51,"",F54^2)</f>
        <v/>
      </c>
      <c r="I54" s="78" t="str">
        <f>IF($C54&lt;=Entradas!$E$51,"",G54^2)</f>
        <v/>
      </c>
      <c r="J54" s="78" t="str">
        <f>IF($C54&lt;=Entradas!$E$51,"",E54-AVERAGE(E:E))</f>
        <v/>
      </c>
      <c r="K54" s="78" t="str">
        <f>IF($C54&lt;=Entradas!$E$51,"",J54^2)</f>
        <v/>
      </c>
      <c r="L54" s="78" t="str">
        <f>IF($C54&lt;=Entradas!$E$51,"",G54*J54)</f>
        <v/>
      </c>
      <c r="M54" s="38"/>
    </row>
    <row r="55" spans="2:13">
      <c r="B55" s="37"/>
      <c r="C55" s="74">
        <v>50</v>
      </c>
      <c r="D55" s="104" t="str">
        <f>IF($C55&lt;=Entradas!$E$51,"",Observaciones!H55)</f>
        <v/>
      </c>
      <c r="E55" s="104" t="str">
        <f>IF($C55&lt;=Entradas!$E$51,"",Cálculos!L56)</f>
        <v/>
      </c>
      <c r="F55" s="78" t="str">
        <f>IF($C55&lt;=Entradas!$E$51,"",D55-E55)</f>
        <v/>
      </c>
      <c r="G55" s="78" t="str">
        <f>IF($C55&lt;=Entradas!$E$51,"",D55-AVERAGE(D:D))</f>
        <v/>
      </c>
      <c r="H55" s="78" t="str">
        <f>IF($C55&lt;=Entradas!$E$51,"",F55^2)</f>
        <v/>
      </c>
      <c r="I55" s="78" t="str">
        <f>IF($C55&lt;=Entradas!$E$51,"",G55^2)</f>
        <v/>
      </c>
      <c r="J55" s="78" t="str">
        <f>IF($C55&lt;=Entradas!$E$51,"",E55-AVERAGE(E:E))</f>
        <v/>
      </c>
      <c r="K55" s="78" t="str">
        <f>IF($C55&lt;=Entradas!$E$51,"",J55^2)</f>
        <v/>
      </c>
      <c r="L55" s="78" t="str">
        <f>IF($C55&lt;=Entradas!$E$51,"",G55*J55)</f>
        <v/>
      </c>
      <c r="M55" s="38"/>
    </row>
    <row r="56" spans="2:13">
      <c r="B56" s="37"/>
      <c r="C56" s="74">
        <v>51</v>
      </c>
      <c r="D56" s="104" t="str">
        <f>IF($C56&lt;=Entradas!$E$51,"",Observaciones!H56)</f>
        <v/>
      </c>
      <c r="E56" s="104" t="str">
        <f>IF($C56&lt;=Entradas!$E$51,"",Cálculos!L57)</f>
        <v/>
      </c>
      <c r="F56" s="78" t="str">
        <f>IF($C56&lt;=Entradas!$E$51,"",D56-E56)</f>
        <v/>
      </c>
      <c r="G56" s="78" t="str">
        <f>IF($C56&lt;=Entradas!$E$51,"",D56-AVERAGE(D:D))</f>
        <v/>
      </c>
      <c r="H56" s="78" t="str">
        <f>IF($C56&lt;=Entradas!$E$51,"",F56^2)</f>
        <v/>
      </c>
      <c r="I56" s="78" t="str">
        <f>IF($C56&lt;=Entradas!$E$51,"",G56^2)</f>
        <v/>
      </c>
      <c r="J56" s="78" t="str">
        <f>IF($C56&lt;=Entradas!$E$51,"",E56-AVERAGE(E:E))</f>
        <v/>
      </c>
      <c r="K56" s="78" t="str">
        <f>IF($C56&lt;=Entradas!$E$51,"",J56^2)</f>
        <v/>
      </c>
      <c r="L56" s="78" t="str">
        <f>IF($C56&lt;=Entradas!$E$51,"",G56*J56)</f>
        <v/>
      </c>
      <c r="M56" s="38"/>
    </row>
    <row r="57" spans="2:13">
      <c r="B57" s="37"/>
      <c r="C57" s="74">
        <v>52</v>
      </c>
      <c r="D57" s="104" t="str">
        <f>IF($C57&lt;=Entradas!$E$51,"",Observaciones!H57)</f>
        <v/>
      </c>
      <c r="E57" s="104" t="str">
        <f>IF($C57&lt;=Entradas!$E$51,"",Cálculos!L58)</f>
        <v/>
      </c>
      <c r="F57" s="78" t="str">
        <f>IF($C57&lt;=Entradas!$E$51,"",D57-E57)</f>
        <v/>
      </c>
      <c r="G57" s="78" t="str">
        <f>IF($C57&lt;=Entradas!$E$51,"",D57-AVERAGE(D:D))</f>
        <v/>
      </c>
      <c r="H57" s="78" t="str">
        <f>IF($C57&lt;=Entradas!$E$51,"",F57^2)</f>
        <v/>
      </c>
      <c r="I57" s="78" t="str">
        <f>IF($C57&lt;=Entradas!$E$51,"",G57^2)</f>
        <v/>
      </c>
      <c r="J57" s="78" t="str">
        <f>IF($C57&lt;=Entradas!$E$51,"",E57-AVERAGE(E:E))</f>
        <v/>
      </c>
      <c r="K57" s="78" t="str">
        <f>IF($C57&lt;=Entradas!$E$51,"",J57^2)</f>
        <v/>
      </c>
      <c r="L57" s="78" t="str">
        <f>IF($C57&lt;=Entradas!$E$51,"",G57*J57)</f>
        <v/>
      </c>
      <c r="M57" s="38"/>
    </row>
    <row r="58" spans="2:13">
      <c r="B58" s="37"/>
      <c r="C58" s="74">
        <v>53</v>
      </c>
      <c r="D58" s="104" t="str">
        <f>IF($C58&lt;=Entradas!$E$51,"",Observaciones!H58)</f>
        <v/>
      </c>
      <c r="E58" s="104" t="str">
        <f>IF($C58&lt;=Entradas!$E$51,"",Cálculos!L59)</f>
        <v/>
      </c>
      <c r="F58" s="78" t="str">
        <f>IF($C58&lt;=Entradas!$E$51,"",D58-E58)</f>
        <v/>
      </c>
      <c r="G58" s="78" t="str">
        <f>IF($C58&lt;=Entradas!$E$51,"",D58-AVERAGE(D:D))</f>
        <v/>
      </c>
      <c r="H58" s="78" t="str">
        <f>IF($C58&lt;=Entradas!$E$51,"",F58^2)</f>
        <v/>
      </c>
      <c r="I58" s="78" t="str">
        <f>IF($C58&lt;=Entradas!$E$51,"",G58^2)</f>
        <v/>
      </c>
      <c r="J58" s="78" t="str">
        <f>IF($C58&lt;=Entradas!$E$51,"",E58-AVERAGE(E:E))</f>
        <v/>
      </c>
      <c r="K58" s="78" t="str">
        <f>IF($C58&lt;=Entradas!$E$51,"",J58^2)</f>
        <v/>
      </c>
      <c r="L58" s="78" t="str">
        <f>IF($C58&lt;=Entradas!$E$51,"",G58*J58)</f>
        <v/>
      </c>
      <c r="M58" s="38"/>
    </row>
    <row r="59" spans="2:13">
      <c r="B59" s="37"/>
      <c r="C59" s="74">
        <v>54</v>
      </c>
      <c r="D59" s="104" t="str">
        <f>IF($C59&lt;=Entradas!$E$51,"",Observaciones!H59)</f>
        <v/>
      </c>
      <c r="E59" s="104" t="str">
        <f>IF($C59&lt;=Entradas!$E$51,"",Cálculos!L60)</f>
        <v/>
      </c>
      <c r="F59" s="78" t="str">
        <f>IF($C59&lt;=Entradas!$E$51,"",D59-E59)</f>
        <v/>
      </c>
      <c r="G59" s="78" t="str">
        <f>IF($C59&lt;=Entradas!$E$51,"",D59-AVERAGE(D:D))</f>
        <v/>
      </c>
      <c r="H59" s="78" t="str">
        <f>IF($C59&lt;=Entradas!$E$51,"",F59^2)</f>
        <v/>
      </c>
      <c r="I59" s="78" t="str">
        <f>IF($C59&lt;=Entradas!$E$51,"",G59^2)</f>
        <v/>
      </c>
      <c r="J59" s="78" t="str">
        <f>IF($C59&lt;=Entradas!$E$51,"",E59-AVERAGE(E:E))</f>
        <v/>
      </c>
      <c r="K59" s="78" t="str">
        <f>IF($C59&lt;=Entradas!$E$51,"",J59^2)</f>
        <v/>
      </c>
      <c r="L59" s="78" t="str">
        <f>IF($C59&lt;=Entradas!$E$51,"",G59*J59)</f>
        <v/>
      </c>
      <c r="M59" s="38"/>
    </row>
    <row r="60" spans="2:13">
      <c r="B60" s="37"/>
      <c r="C60" s="74">
        <v>55</v>
      </c>
      <c r="D60" s="104" t="str">
        <f>IF($C60&lt;=Entradas!$E$51,"",Observaciones!H60)</f>
        <v/>
      </c>
      <c r="E60" s="104" t="str">
        <f>IF($C60&lt;=Entradas!$E$51,"",Cálculos!L61)</f>
        <v/>
      </c>
      <c r="F60" s="78" t="str">
        <f>IF($C60&lt;=Entradas!$E$51,"",D60-E60)</f>
        <v/>
      </c>
      <c r="G60" s="78" t="str">
        <f>IF($C60&lt;=Entradas!$E$51,"",D60-AVERAGE(D:D))</f>
        <v/>
      </c>
      <c r="H60" s="78" t="str">
        <f>IF($C60&lt;=Entradas!$E$51,"",F60^2)</f>
        <v/>
      </c>
      <c r="I60" s="78" t="str">
        <f>IF($C60&lt;=Entradas!$E$51,"",G60^2)</f>
        <v/>
      </c>
      <c r="J60" s="78" t="str">
        <f>IF($C60&lt;=Entradas!$E$51,"",E60-AVERAGE(E:E))</f>
        <v/>
      </c>
      <c r="K60" s="78" t="str">
        <f>IF($C60&lt;=Entradas!$E$51,"",J60^2)</f>
        <v/>
      </c>
      <c r="L60" s="78" t="str">
        <f>IF($C60&lt;=Entradas!$E$51,"",G60*J60)</f>
        <v/>
      </c>
      <c r="M60" s="38"/>
    </row>
    <row r="61" spans="2:13">
      <c r="B61" s="37"/>
      <c r="C61" s="74">
        <v>56</v>
      </c>
      <c r="D61" s="104" t="str">
        <f>IF($C61&lt;=Entradas!$E$51,"",Observaciones!H61)</f>
        <v/>
      </c>
      <c r="E61" s="104" t="str">
        <f>IF($C61&lt;=Entradas!$E$51,"",Cálculos!L62)</f>
        <v/>
      </c>
      <c r="F61" s="78" t="str">
        <f>IF($C61&lt;=Entradas!$E$51,"",D61-E61)</f>
        <v/>
      </c>
      <c r="G61" s="78" t="str">
        <f>IF($C61&lt;=Entradas!$E$51,"",D61-AVERAGE(D:D))</f>
        <v/>
      </c>
      <c r="H61" s="78" t="str">
        <f>IF($C61&lt;=Entradas!$E$51,"",F61^2)</f>
        <v/>
      </c>
      <c r="I61" s="78" t="str">
        <f>IF($C61&lt;=Entradas!$E$51,"",G61^2)</f>
        <v/>
      </c>
      <c r="J61" s="78" t="str">
        <f>IF($C61&lt;=Entradas!$E$51,"",E61-AVERAGE(E:E))</f>
        <v/>
      </c>
      <c r="K61" s="78" t="str">
        <f>IF($C61&lt;=Entradas!$E$51,"",J61^2)</f>
        <v/>
      </c>
      <c r="L61" s="78" t="str">
        <f>IF($C61&lt;=Entradas!$E$51,"",G61*J61)</f>
        <v/>
      </c>
      <c r="M61" s="38"/>
    </row>
    <row r="62" spans="2:13">
      <c r="B62" s="37"/>
      <c r="C62" s="74">
        <v>57</v>
      </c>
      <c r="D62" s="104" t="str">
        <f>IF($C62&lt;=Entradas!$E$51,"",Observaciones!H62)</f>
        <v/>
      </c>
      <c r="E62" s="104" t="str">
        <f>IF($C62&lt;=Entradas!$E$51,"",Cálculos!L63)</f>
        <v/>
      </c>
      <c r="F62" s="78" t="str">
        <f>IF($C62&lt;=Entradas!$E$51,"",D62-E62)</f>
        <v/>
      </c>
      <c r="G62" s="78" t="str">
        <f>IF($C62&lt;=Entradas!$E$51,"",D62-AVERAGE(D:D))</f>
        <v/>
      </c>
      <c r="H62" s="78" t="str">
        <f>IF($C62&lt;=Entradas!$E$51,"",F62^2)</f>
        <v/>
      </c>
      <c r="I62" s="78" t="str">
        <f>IF($C62&lt;=Entradas!$E$51,"",G62^2)</f>
        <v/>
      </c>
      <c r="J62" s="78" t="str">
        <f>IF($C62&lt;=Entradas!$E$51,"",E62-AVERAGE(E:E))</f>
        <v/>
      </c>
      <c r="K62" s="78" t="str">
        <f>IF($C62&lt;=Entradas!$E$51,"",J62^2)</f>
        <v/>
      </c>
      <c r="L62" s="78" t="str">
        <f>IF($C62&lt;=Entradas!$E$51,"",G62*J62)</f>
        <v/>
      </c>
      <c r="M62" s="38"/>
    </row>
    <row r="63" spans="2:13">
      <c r="B63" s="37"/>
      <c r="C63" s="74">
        <v>58</v>
      </c>
      <c r="D63" s="104" t="str">
        <f>IF($C63&lt;=Entradas!$E$51,"",Observaciones!H63)</f>
        <v/>
      </c>
      <c r="E63" s="104" t="str">
        <f>IF($C63&lt;=Entradas!$E$51,"",Cálculos!L64)</f>
        <v/>
      </c>
      <c r="F63" s="78" t="str">
        <f>IF($C63&lt;=Entradas!$E$51,"",D63-E63)</f>
        <v/>
      </c>
      <c r="G63" s="78" t="str">
        <f>IF($C63&lt;=Entradas!$E$51,"",D63-AVERAGE(D:D))</f>
        <v/>
      </c>
      <c r="H63" s="78" t="str">
        <f>IF($C63&lt;=Entradas!$E$51,"",F63^2)</f>
        <v/>
      </c>
      <c r="I63" s="78" t="str">
        <f>IF($C63&lt;=Entradas!$E$51,"",G63^2)</f>
        <v/>
      </c>
      <c r="J63" s="78" t="str">
        <f>IF($C63&lt;=Entradas!$E$51,"",E63-AVERAGE(E:E))</f>
        <v/>
      </c>
      <c r="K63" s="78" t="str">
        <f>IF($C63&lt;=Entradas!$E$51,"",J63^2)</f>
        <v/>
      </c>
      <c r="L63" s="78" t="str">
        <f>IF($C63&lt;=Entradas!$E$51,"",G63*J63)</f>
        <v/>
      </c>
      <c r="M63" s="38"/>
    </row>
    <row r="64" spans="2:13">
      <c r="B64" s="37"/>
      <c r="C64" s="74">
        <v>59</v>
      </c>
      <c r="D64" s="104" t="str">
        <f>IF($C64&lt;=Entradas!$E$51,"",Observaciones!H64)</f>
        <v/>
      </c>
      <c r="E64" s="104" t="str">
        <f>IF($C64&lt;=Entradas!$E$51,"",Cálculos!L65)</f>
        <v/>
      </c>
      <c r="F64" s="78" t="str">
        <f>IF($C64&lt;=Entradas!$E$51,"",D64-E64)</f>
        <v/>
      </c>
      <c r="G64" s="78" t="str">
        <f>IF($C64&lt;=Entradas!$E$51,"",D64-AVERAGE(D:D))</f>
        <v/>
      </c>
      <c r="H64" s="78" t="str">
        <f>IF($C64&lt;=Entradas!$E$51,"",F64^2)</f>
        <v/>
      </c>
      <c r="I64" s="78" t="str">
        <f>IF($C64&lt;=Entradas!$E$51,"",G64^2)</f>
        <v/>
      </c>
      <c r="J64" s="78" t="str">
        <f>IF($C64&lt;=Entradas!$E$51,"",E64-AVERAGE(E:E))</f>
        <v/>
      </c>
      <c r="K64" s="78" t="str">
        <f>IF($C64&lt;=Entradas!$E$51,"",J64^2)</f>
        <v/>
      </c>
      <c r="L64" s="78" t="str">
        <f>IF($C64&lt;=Entradas!$E$51,"",G64*J64)</f>
        <v/>
      </c>
      <c r="M64" s="38"/>
    </row>
    <row r="65" spans="2:13">
      <c r="B65" s="37"/>
      <c r="C65" s="74">
        <v>60</v>
      </c>
      <c r="D65" s="104" t="str">
        <f>IF($C65&lt;=Entradas!$E$51,"",Observaciones!H65)</f>
        <v/>
      </c>
      <c r="E65" s="104" t="str">
        <f>IF($C65&lt;=Entradas!$E$51,"",Cálculos!L66)</f>
        <v/>
      </c>
      <c r="F65" s="78" t="str">
        <f>IF($C65&lt;=Entradas!$E$51,"",D65-E65)</f>
        <v/>
      </c>
      <c r="G65" s="78" t="str">
        <f>IF($C65&lt;=Entradas!$E$51,"",D65-AVERAGE(D:D))</f>
        <v/>
      </c>
      <c r="H65" s="78" t="str">
        <f>IF($C65&lt;=Entradas!$E$51,"",F65^2)</f>
        <v/>
      </c>
      <c r="I65" s="78" t="str">
        <f>IF($C65&lt;=Entradas!$E$51,"",G65^2)</f>
        <v/>
      </c>
      <c r="J65" s="78" t="str">
        <f>IF($C65&lt;=Entradas!$E$51,"",E65-AVERAGE(E:E))</f>
        <v/>
      </c>
      <c r="K65" s="78" t="str">
        <f>IF($C65&lt;=Entradas!$E$51,"",J65^2)</f>
        <v/>
      </c>
      <c r="L65" s="78" t="str">
        <f>IF($C65&lt;=Entradas!$E$51,"",G65*J65)</f>
        <v/>
      </c>
      <c r="M65" s="38"/>
    </row>
    <row r="66" spans="2:13">
      <c r="B66" s="37"/>
      <c r="C66" s="74">
        <v>61</v>
      </c>
      <c r="D66" s="104">
        <f>IF($C66&lt;=Entradas!$E$51,"",Observaciones!H66)</f>
        <v>1.6074804606873314</v>
      </c>
      <c r="E66" s="104">
        <f>IF($C66&lt;=Entradas!$E$51,"",Cálculos!L67)</f>
        <v>1.6613148824574044</v>
      </c>
      <c r="F66" s="78">
        <f>IF($C66&lt;=Entradas!$E$51,"",D66-E66)</f>
        <v>-5.3834421770073027E-2</v>
      </c>
      <c r="G66" s="78">
        <f>IF($C66&lt;=Entradas!$E$51,"",D66-AVERAGE(D:D))</f>
        <v>0.45607442190560143</v>
      </c>
      <c r="H66" s="78">
        <f>IF($C66&lt;=Entradas!$E$51,"",F66^2)</f>
        <v>2.8981449673181128E-3</v>
      </c>
      <c r="I66" s="78">
        <f>IF($C66&lt;=Entradas!$E$51,"",G66^2)</f>
        <v>0.20800387831652853</v>
      </c>
      <c r="J66" s="78">
        <f>IF($C66&lt;=Entradas!$E$51,"",E66-AVERAGE(E:E))</f>
        <v>0.64442773385951657</v>
      </c>
      <c r="K66" s="78">
        <f>IF($C66&lt;=Entradas!$E$51,"",J66^2)</f>
        <v>0.4152871041673119</v>
      </c>
      <c r="L66" s="78">
        <f>IF($C66&lt;=Entradas!$E$51,"",G66*J66)</f>
        <v>0.29390700617991578</v>
      </c>
      <c r="M66" s="38"/>
    </row>
    <row r="67" spans="2:13">
      <c r="B67" s="37"/>
      <c r="C67" s="74">
        <v>62</v>
      </c>
      <c r="D67" s="104">
        <f>IF($C67&lt;=Entradas!$E$51,"",Observaciones!H67)</f>
        <v>1.5695831368505613</v>
      </c>
      <c r="E67" s="104">
        <f>IF($C67&lt;=Entradas!$E$51,"",Cálculos!L68)</f>
        <v>1.622809737070293</v>
      </c>
      <c r="F67" s="78">
        <f>IF($C67&lt;=Entradas!$E$51,"",D67-E67)</f>
        <v>-5.322660021973169E-2</v>
      </c>
      <c r="G67" s="78">
        <f>IF($C67&lt;=Entradas!$E$51,"",D67-AVERAGE(D:D))</f>
        <v>0.4181770980688313</v>
      </c>
      <c r="H67" s="78">
        <f>IF($C67&lt;=Entradas!$E$51,"",F67^2)</f>
        <v>2.8330709709511416E-3</v>
      </c>
      <c r="I67" s="78">
        <f>IF($C67&lt;=Entradas!$E$51,"",G67^2)</f>
        <v>0.17487208534926896</v>
      </c>
      <c r="J67" s="78">
        <f>IF($C67&lt;=Entradas!$E$51,"",E67-AVERAGE(E:E))</f>
        <v>0.6059225884724051</v>
      </c>
      <c r="K67" s="78">
        <f>IF($C67&lt;=Entradas!$E$51,"",J67^2)</f>
        <v>0.36714218322109959</v>
      </c>
      <c r="L67" s="78">
        <f>IF($C67&lt;=Entradas!$E$51,"",G67*J67)</f>
        <v>0.25338294970174507</v>
      </c>
      <c r="M67" s="38"/>
    </row>
    <row r="68" spans="2:13">
      <c r="B68" s="37"/>
      <c r="C68" s="74">
        <v>63</v>
      </c>
      <c r="D68" s="104">
        <f>IF($C68&lt;=Entradas!$E$51,"",Observaciones!H68)</f>
        <v>1.578759625848728</v>
      </c>
      <c r="E68" s="104">
        <f>IF($C68&lt;=Entradas!$E$51,"",Cálculos!L69)</f>
        <v>1.6202730321338126</v>
      </c>
      <c r="F68" s="78">
        <f>IF($C68&lt;=Entradas!$E$51,"",D68-E68)</f>
        <v>-4.1513406285084598E-2</v>
      </c>
      <c r="G68" s="78">
        <f>IF($C68&lt;=Entradas!$E$51,"",D68-AVERAGE(D:D))</f>
        <v>0.427353587066998</v>
      </c>
      <c r="H68" s="78">
        <f>IF($C68&lt;=Entradas!$E$51,"",F68^2)</f>
        <v>1.7233629013905013E-3</v>
      </c>
      <c r="I68" s="78">
        <f>IF($C68&lt;=Entradas!$E$51,"",G68^2)</f>
        <v>0.18263108837903025</v>
      </c>
      <c r="J68" s="78">
        <f>IF($C68&lt;=Entradas!$E$51,"",E68-AVERAGE(E:E))</f>
        <v>0.60338588353592471</v>
      </c>
      <c r="K68" s="78">
        <f>IF($C68&lt;=Entradas!$E$51,"",J68^2)</f>
        <v>0.36407452445042848</v>
      </c>
      <c r="L68" s="78">
        <f>IF($C68&lt;=Entradas!$E$51,"",G68*J68)</f>
        <v>0.25785912171466729</v>
      </c>
      <c r="M68" s="38"/>
    </row>
    <row r="69" spans="2:13">
      <c r="B69" s="37"/>
      <c r="C69" s="74">
        <v>64</v>
      </c>
      <c r="D69" s="104">
        <f>IF($C69&lt;=Entradas!$E$51,"",Observaciones!H69)</f>
        <v>1.5425874049009978</v>
      </c>
      <c r="E69" s="104">
        <f>IF($C69&lt;=Entradas!$E$51,"",Cálculos!L70)</f>
        <v>1.5823883759663455</v>
      </c>
      <c r="F69" s="78">
        <f>IF($C69&lt;=Entradas!$E$51,"",D69-E69)</f>
        <v>-3.9800971065347746E-2</v>
      </c>
      <c r="G69" s="78">
        <f>IF($C69&lt;=Entradas!$E$51,"",D69-AVERAGE(D:D))</f>
        <v>0.39118136611926779</v>
      </c>
      <c r="H69" s="78">
        <f>IF($C69&lt;=Entradas!$E$51,"",F69^2)</f>
        <v>1.5841172977446485E-3</v>
      </c>
      <c r="I69" s="78">
        <f>IF($C69&lt;=Entradas!$E$51,"",G69^2)</f>
        <v>0.15302286119893663</v>
      </c>
      <c r="J69" s="78">
        <f>IF($C69&lt;=Entradas!$E$51,"",E69-AVERAGE(E:E))</f>
        <v>0.56550122736845765</v>
      </c>
      <c r="K69" s="78">
        <f>IF($C69&lt;=Entradas!$E$51,"",J69^2)</f>
        <v>0.31979163815523204</v>
      </c>
      <c r="L69" s="78">
        <f>IF($C69&lt;=Entradas!$E$51,"",G69*J69)</f>
        <v>0.22121354266411594</v>
      </c>
      <c r="M69" s="38"/>
    </row>
    <row r="70" spans="2:13">
      <c r="B70" s="37"/>
      <c r="C70" s="74">
        <v>65</v>
      </c>
      <c r="D70" s="104">
        <f>IF($C70&lt;=Entradas!$E$51,"",Observaciones!H70)</f>
        <v>1.7107079072629883</v>
      </c>
      <c r="E70" s="104">
        <f>IF($C70&lt;=Entradas!$E$51,"",Cálculos!L71)</f>
        <v>1.6391481800186378</v>
      </c>
      <c r="F70" s="78">
        <f>IF($C70&lt;=Entradas!$E$51,"",D70-E70)</f>
        <v>7.1559727244350446E-2</v>
      </c>
      <c r="G70" s="78">
        <f>IF($C70&lt;=Entradas!$E$51,"",D70-AVERAGE(D:D))</f>
        <v>0.55930186848125829</v>
      </c>
      <c r="H70" s="78">
        <f>IF($C70&lt;=Entradas!$E$51,"",F70^2)</f>
        <v>5.1207945632858317E-3</v>
      </c>
      <c r="I70" s="78">
        <f>IF($C70&lt;=Entradas!$E$51,"",G70^2)</f>
        <v>0.31281858008662672</v>
      </c>
      <c r="J70" s="78">
        <f>IF($C70&lt;=Entradas!$E$51,"",E70-AVERAGE(E:E))</f>
        <v>0.62226103142074995</v>
      </c>
      <c r="K70" s="78">
        <f>IF($C70&lt;=Entradas!$E$51,"",J70^2)</f>
        <v>0.38720879122481555</v>
      </c>
      <c r="L70" s="78">
        <f>IF($C70&lt;=Entradas!$E$51,"",G70*J70)</f>
        <v>0.34803175755670041</v>
      </c>
      <c r="M70" s="38"/>
    </row>
    <row r="71" spans="2:13">
      <c r="B71" s="37"/>
      <c r="C71" s="74">
        <v>66</v>
      </c>
      <c r="D71" s="104">
        <f>IF($C71&lt;=Entradas!$E$51,"",Observaciones!H71)</f>
        <v>1.5677838802571336</v>
      </c>
      <c r="E71" s="104">
        <f>IF($C71&lt;=Entradas!$E$51,"",Cálculos!L72)</f>
        <v>1.5877874699838452</v>
      </c>
      <c r="F71" s="78">
        <f>IF($C71&lt;=Entradas!$E$51,"",D71-E71)</f>
        <v>-2.0003589726711679E-2</v>
      </c>
      <c r="G71" s="78">
        <f>IF($C71&lt;=Entradas!$E$51,"",D71-AVERAGE(D:D))</f>
        <v>0.41637784147540358</v>
      </c>
      <c r="H71" s="78">
        <f>IF($C71&lt;=Entradas!$E$51,"",F71^2)</f>
        <v>4.0014360195460503E-4</v>
      </c>
      <c r="I71" s="78">
        <f>IF($C71&lt;=Entradas!$E$51,"",G71^2)</f>
        <v>0.17337050687171632</v>
      </c>
      <c r="J71" s="78">
        <f>IF($C71&lt;=Entradas!$E$51,"",E71-AVERAGE(E:E))</f>
        <v>0.57090032138595737</v>
      </c>
      <c r="K71" s="78">
        <f>IF($C71&lt;=Entradas!$E$51,"",J71^2)</f>
        <v>0.32592717695858942</v>
      </c>
      <c r="L71" s="78">
        <f>IF($C71&lt;=Entradas!$E$51,"",G71*J71)</f>
        <v>0.2377102435162991</v>
      </c>
      <c r="M71" s="38"/>
    </row>
    <row r="72" spans="2:13">
      <c r="B72" s="37"/>
      <c r="C72" s="74">
        <v>67</v>
      </c>
      <c r="D72" s="104">
        <f>IF($C72&lt;=Entradas!$E$51,"",Observaciones!H72)</f>
        <v>11.785999711620045</v>
      </c>
      <c r="E72" s="104">
        <f>IF($C72&lt;=Entradas!$E$51,"",Cálculos!L73)</f>
        <v>8.8362409594703664</v>
      </c>
      <c r="F72" s="78">
        <f>IF($C72&lt;=Entradas!$E$51,"",D72-E72)</f>
        <v>2.9497587521496786</v>
      </c>
      <c r="G72" s="78">
        <f>IF($C72&lt;=Entradas!$E$51,"",D72-AVERAGE(D:D))</f>
        <v>10.634593672838315</v>
      </c>
      <c r="H72" s="78">
        <f>IF($C72&lt;=Entradas!$E$51,"",F72^2)</f>
        <v>8.7010766958836285</v>
      </c>
      <c r="I72" s="78">
        <f>IF($C72&lt;=Entradas!$E$51,"",G72^2)</f>
        <v>113.09458258637274</v>
      </c>
      <c r="J72" s="78">
        <f>IF($C72&lt;=Entradas!$E$51,"",E72-AVERAGE(E:E))</f>
        <v>7.819353810872478</v>
      </c>
      <c r="K72" s="78">
        <f>IF($C72&lt;=Entradas!$E$51,"",J72^2)</f>
        <v>61.142294019605949</v>
      </c>
      <c r="L72" s="78">
        <f>IF($C72&lt;=Entradas!$E$51,"",G72*J72)</f>
        <v>83.155650562788622</v>
      </c>
      <c r="M72" s="38"/>
    </row>
    <row r="73" spans="2:13">
      <c r="B73" s="37"/>
      <c r="C73" s="74">
        <v>68</v>
      </c>
      <c r="D73" s="104">
        <f>IF($C73&lt;=Entradas!$E$51,"",Observaciones!H73)</f>
        <v>1.752132233370832</v>
      </c>
      <c r="E73" s="104">
        <f>IF($C73&lt;=Entradas!$E$51,"",Cálculos!L74)</f>
        <v>1.8250262010784901</v>
      </c>
      <c r="F73" s="78">
        <f>IF($C73&lt;=Entradas!$E$51,"",D73-E73)</f>
        <v>-7.2893967707658103E-2</v>
      </c>
      <c r="G73" s="78">
        <f>IF($C73&lt;=Entradas!$E$51,"",D73-AVERAGE(D:D))</f>
        <v>0.60072619458910204</v>
      </c>
      <c r="H73" s="78">
        <f>IF($C73&lt;=Entradas!$E$51,"",F73^2)</f>
        <v>5.3135305281651023E-3</v>
      </c>
      <c r="I73" s="78">
        <f>IF($C73&lt;=Entradas!$E$51,"",G73^2)</f>
        <v>0.36087196086550366</v>
      </c>
      <c r="J73" s="78">
        <f>IF($C73&lt;=Entradas!$E$51,"",E73-AVERAGE(E:E))</f>
        <v>0.80813905248060225</v>
      </c>
      <c r="K73" s="78">
        <f>IF($C73&lt;=Entradas!$E$51,"",J73^2)</f>
        <v>0.65308872814424557</v>
      </c>
      <c r="L73" s="78">
        <f>IF($C73&lt;=Entradas!$E$51,"",G73*J73)</f>
        <v>0.48547029769551481</v>
      </c>
      <c r="M73" s="38"/>
    </row>
    <row r="74" spans="2:13">
      <c r="B74" s="37"/>
      <c r="C74" s="74">
        <v>69</v>
      </c>
      <c r="D74" s="104">
        <f>IF($C74&lt;=Entradas!$E$51,"",Observaciones!H74)</f>
        <v>3.1507853684480334</v>
      </c>
      <c r="E74" s="104">
        <f>IF($C74&lt;=Entradas!$E$51,"",Cálculos!L75)</f>
        <v>2.5928215225524731</v>
      </c>
      <c r="F74" s="78">
        <f>IF($C74&lt;=Entradas!$E$51,"",D74-E74)</f>
        <v>0.55796384589556025</v>
      </c>
      <c r="G74" s="78">
        <f>IF($C74&lt;=Entradas!$E$51,"",D74-AVERAGE(D:D))</f>
        <v>1.9993793296663034</v>
      </c>
      <c r="H74" s="78">
        <f>IF($C74&lt;=Entradas!$E$51,"",F74^2)</f>
        <v>0.31132365332656453</v>
      </c>
      <c r="I74" s="78">
        <f>IF($C74&lt;=Entradas!$E$51,"",G74^2)</f>
        <v>3.9975177038968766</v>
      </c>
      <c r="J74" s="78">
        <f>IF($C74&lt;=Entradas!$E$51,"",E74-AVERAGE(E:E))</f>
        <v>1.5759343739545852</v>
      </c>
      <c r="K74" s="78">
        <f>IF($C74&lt;=Entradas!$E$51,"",J74^2)</f>
        <v>2.4835691510116304</v>
      </c>
      <c r="L74" s="78">
        <f>IF($C74&lt;=Entradas!$E$51,"",G74*J74)</f>
        <v>3.1508906121954041</v>
      </c>
      <c r="M74" s="38"/>
    </row>
    <row r="75" spans="2:13">
      <c r="B75" s="37"/>
      <c r="C75" s="74">
        <v>70</v>
      </c>
      <c r="D75" s="104">
        <f>IF($C75&lt;=Entradas!$E$51,"",Observaciones!H75)</f>
        <v>1.8975853233007849</v>
      </c>
      <c r="E75" s="104">
        <f>IF($C75&lt;=Entradas!$E$51,"",Cálculos!L76)</f>
        <v>1.9088337402694835</v>
      </c>
      <c r="F75" s="78">
        <f>IF($C75&lt;=Entradas!$E$51,"",D75-E75)</f>
        <v>-1.1248416968698605E-2</v>
      </c>
      <c r="G75" s="78">
        <f>IF($C75&lt;=Entradas!$E$51,"",D75-AVERAGE(D:D))</f>
        <v>0.74617928451905491</v>
      </c>
      <c r="H75" s="78">
        <f>IF($C75&lt;=Entradas!$E$51,"",F75^2)</f>
        <v>1.2652688430170672E-4</v>
      </c>
      <c r="I75" s="78">
        <f>IF($C75&lt;=Entradas!$E$51,"",G75^2)</f>
        <v>0.55678352464536873</v>
      </c>
      <c r="J75" s="78">
        <f>IF($C75&lt;=Entradas!$E$51,"",E75-AVERAGE(E:E))</f>
        <v>0.89194659167159562</v>
      </c>
      <c r="K75" s="78">
        <f>IF($C75&lt;=Entradas!$E$51,"",J75^2)</f>
        <v>0.7955687223945761</v>
      </c>
      <c r="L75" s="78">
        <f>IF($C75&lt;=Entradas!$E$51,"",G75*J75)</f>
        <v>0.66555206960272084</v>
      </c>
      <c r="M75" s="38"/>
    </row>
    <row r="76" spans="2:13">
      <c r="B76" s="37"/>
      <c r="C76" s="74">
        <v>71</v>
      </c>
      <c r="D76" s="104">
        <f>IF($C76&lt;=Entradas!$E$51,"",Observaciones!H76)</f>
        <v>5.4736631298514267</v>
      </c>
      <c r="E76" s="104">
        <f>IF($C76&lt;=Entradas!$E$51,"",Cálculos!L77)</f>
        <v>4.2038010626195463</v>
      </c>
      <c r="F76" s="78">
        <f>IF($C76&lt;=Entradas!$E$51,"",D76-E76)</f>
        <v>1.2698620672318803</v>
      </c>
      <c r="G76" s="78">
        <f>IF($C76&lt;=Entradas!$E$51,"",D76-AVERAGE(D:D))</f>
        <v>4.3222570910696962</v>
      </c>
      <c r="H76" s="78">
        <f>IF($C76&lt;=Entradas!$E$51,"",F76^2)</f>
        <v>1.6125496697944246</v>
      </c>
      <c r="I76" s="78">
        <f>IF($C76&lt;=Entradas!$E$51,"",G76^2)</f>
        <v>18.681906361302271</v>
      </c>
      <c r="J76" s="78">
        <f>IF($C76&lt;=Entradas!$E$51,"",E76-AVERAGE(E:E))</f>
        <v>3.1869139140216585</v>
      </c>
      <c r="K76" s="78">
        <f>IF($C76&lt;=Entradas!$E$51,"",J76^2)</f>
        <v>10.156420295384846</v>
      </c>
      <c r="L76" s="78">
        <f>IF($C76&lt;=Entradas!$E$51,"",G76*J76)</f>
        <v>13.774661263508793</v>
      </c>
      <c r="M76" s="38"/>
    </row>
    <row r="77" spans="2:13">
      <c r="B77" s="37"/>
      <c r="C77" s="74">
        <v>72</v>
      </c>
      <c r="D77" s="104">
        <f>IF($C77&lt;=Entradas!$E$51,"",Observaciones!H77)</f>
        <v>2.3547993028781171</v>
      </c>
      <c r="E77" s="104">
        <f>IF($C77&lt;=Entradas!$E$51,"",Cálculos!L78)</f>
        <v>2.1888634786707453</v>
      </c>
      <c r="F77" s="78">
        <f>IF($C77&lt;=Entradas!$E$51,"",D77-E77)</f>
        <v>0.16593582420737185</v>
      </c>
      <c r="G77" s="78">
        <f>IF($C77&lt;=Entradas!$E$51,"",D77-AVERAGE(D:D))</f>
        <v>1.2033932640963871</v>
      </c>
      <c r="H77" s="78">
        <f>IF($C77&lt;=Entradas!$E$51,"",F77^2)</f>
        <v>2.7534697755379815E-2</v>
      </c>
      <c r="I77" s="78">
        <f>IF($C77&lt;=Entradas!$E$51,"",G77^2)</f>
        <v>1.4481553480725569</v>
      </c>
      <c r="J77" s="78">
        <f>IF($C77&lt;=Entradas!$E$51,"",E77-AVERAGE(E:E))</f>
        <v>1.1719763300728574</v>
      </c>
      <c r="K77" s="78">
        <f>IF($C77&lt;=Entradas!$E$51,"",J77^2)</f>
        <v>1.3735285182510433</v>
      </c>
      <c r="L77" s="78">
        <f>IF($C77&lt;=Entradas!$E$51,"",G77*J77)</f>
        <v>1.4103484212900808</v>
      </c>
      <c r="M77" s="38"/>
    </row>
    <row r="78" spans="2:13">
      <c r="B78" s="37"/>
      <c r="C78" s="74">
        <v>73</v>
      </c>
      <c r="D78" s="104">
        <f>IF($C78&lt;=Entradas!$E$51,"",Observaciones!H78)</f>
        <v>1.9429945254389476</v>
      </c>
      <c r="E78" s="104">
        <f>IF($C78&lt;=Entradas!$E$51,"",Cálculos!L79)</f>
        <v>2.0354067094404282</v>
      </c>
      <c r="F78" s="78">
        <f>IF($C78&lt;=Entradas!$E$51,"",D78-E78)</f>
        <v>-9.2412184001480657E-2</v>
      </c>
      <c r="G78" s="78">
        <f>IF($C78&lt;=Entradas!$E$51,"",D78-AVERAGE(D:D))</f>
        <v>0.79158848665721759</v>
      </c>
      <c r="H78" s="78">
        <f>IF($C78&lt;=Entradas!$E$51,"",F78^2)</f>
        <v>8.5400117519235184E-3</v>
      </c>
      <c r="I78" s="78">
        <f>IF($C78&lt;=Entradas!$E$51,"",G78^2)</f>
        <v>0.62661233220826396</v>
      </c>
      <c r="J78" s="78">
        <f>IF($C78&lt;=Entradas!$E$51,"",E78-AVERAGE(E:E))</f>
        <v>1.0185195608425404</v>
      </c>
      <c r="K78" s="78">
        <f>IF($C78&lt;=Entradas!$E$51,"",J78^2)</f>
        <v>1.0373820958188813</v>
      </c>
      <c r="L78" s="78">
        <f>IF($C78&lt;=Entradas!$E$51,"",G78*J78)</f>
        <v>0.80624835779812043</v>
      </c>
      <c r="M78" s="38"/>
    </row>
    <row r="79" spans="2:13">
      <c r="B79" s="37"/>
      <c r="C79" s="74">
        <v>74</v>
      </c>
      <c r="D79" s="104">
        <f>IF($C79&lt;=Entradas!$E$51,"",Observaciones!H79)</f>
        <v>2.0444327840260481</v>
      </c>
      <c r="E79" s="104">
        <f>IF($C79&lt;=Entradas!$E$51,"",Cálculos!L80)</f>
        <v>2.0592355468005588</v>
      </c>
      <c r="F79" s="78">
        <f>IF($C79&lt;=Entradas!$E$51,"",D79-E79)</f>
        <v>-1.4802762774510647E-2</v>
      </c>
      <c r="G79" s="78">
        <f>IF($C79&lt;=Entradas!$E$51,"",D79-AVERAGE(D:D))</f>
        <v>0.89302674524431813</v>
      </c>
      <c r="H79" s="78">
        <f>IF($C79&lt;=Entradas!$E$51,"",F79^2)</f>
        <v>2.1912178575843815E-4</v>
      </c>
      <c r="I79" s="78">
        <f>IF($C79&lt;=Entradas!$E$51,"",G79^2)</f>
        <v>0.79749676772166023</v>
      </c>
      <c r="J79" s="78">
        <f>IF($C79&lt;=Entradas!$E$51,"",E79-AVERAGE(E:E))</f>
        <v>1.0423483982026709</v>
      </c>
      <c r="K79" s="78">
        <f>IF($C79&lt;=Entradas!$E$51,"",J79^2)</f>
        <v>1.0864901832356737</v>
      </c>
      <c r="L79" s="78">
        <f>IF($C79&lt;=Entradas!$E$51,"",G79*J79)</f>
        <v>0.93084499745755966</v>
      </c>
      <c r="M79" s="38"/>
    </row>
    <row r="80" spans="2:13">
      <c r="B80" s="37"/>
      <c r="C80" s="74">
        <v>75</v>
      </c>
      <c r="D80" s="104">
        <f>IF($C80&lt;=Entradas!$E$51,"",Observaciones!H80)</f>
        <v>4.9459161667237641</v>
      </c>
      <c r="E80" s="104">
        <f>IF($C80&lt;=Entradas!$E$51,"",Cálculos!L81)</f>
        <v>3.8865295011071384</v>
      </c>
      <c r="F80" s="78">
        <f>IF($C80&lt;=Entradas!$E$51,"",D80-E80)</f>
        <v>1.0593866656166258</v>
      </c>
      <c r="G80" s="78">
        <f>IF($C80&lt;=Entradas!$E$51,"",D80-AVERAGE(D:D))</f>
        <v>3.7945101279420341</v>
      </c>
      <c r="H80" s="78">
        <f>IF($C80&lt;=Entradas!$E$51,"",F80^2)</f>
        <v>1.1223001072863124</v>
      </c>
      <c r="I80" s="78">
        <f>IF($C80&lt;=Entradas!$E$51,"",G80^2)</f>
        <v>14.398307111054672</v>
      </c>
      <c r="J80" s="78">
        <f>IF($C80&lt;=Entradas!$E$51,"",E80-AVERAGE(E:E))</f>
        <v>2.8696423525092505</v>
      </c>
      <c r="K80" s="78">
        <f>IF($C80&lt;=Entradas!$E$51,"",J80^2)</f>
        <v>8.2348472313148253</v>
      </c>
      <c r="L80" s="78">
        <f>IF($C80&lt;=Entradas!$E$51,"",G80*J80)</f>
        <v>10.888886970167755</v>
      </c>
      <c r="M80" s="38"/>
    </row>
    <row r="81" spans="2:13">
      <c r="B81" s="37"/>
      <c r="C81" s="74">
        <v>76</v>
      </c>
      <c r="D81" s="104">
        <f>IF($C81&lt;=Entradas!$E$51,"",Observaciones!H81)</f>
        <v>1.9933895793738636</v>
      </c>
      <c r="E81" s="104">
        <f>IF($C81&lt;=Entradas!$E$51,"",Cálculos!L82)</f>
        <v>2.100472737516907</v>
      </c>
      <c r="F81" s="78">
        <f>IF($C81&lt;=Entradas!$E$51,"",D81-E81)</f>
        <v>-0.10708315814304337</v>
      </c>
      <c r="G81" s="78">
        <f>IF($C81&lt;=Entradas!$E$51,"",D81-AVERAGE(D:D))</f>
        <v>0.84198354059213365</v>
      </c>
      <c r="H81" s="78">
        <f>IF($C81&lt;=Entradas!$E$51,"",F81^2)</f>
        <v>1.1466802757888035E-2</v>
      </c>
      <c r="I81" s="78">
        <f>IF($C81&lt;=Entradas!$E$51,"",G81^2)</f>
        <v>0.70893628262806518</v>
      </c>
      <c r="J81" s="78">
        <f>IF($C81&lt;=Entradas!$E$51,"",E81-AVERAGE(E:E))</f>
        <v>1.0835855889190191</v>
      </c>
      <c r="K81" s="78">
        <f>IF($C81&lt;=Entradas!$E$51,"",J81^2)</f>
        <v>1.1741577285129776</v>
      </c>
      <c r="L81" s="78">
        <f>IF($C81&lt;=Entradas!$E$51,"",G81*J81)</f>
        <v>0.91236123069264796</v>
      </c>
      <c r="M81" s="38"/>
    </row>
    <row r="82" spans="2:13">
      <c r="B82" s="37"/>
      <c r="C82" s="74">
        <v>77</v>
      </c>
      <c r="D82" s="104">
        <f>IF($C82&lt;=Entradas!$E$51,"",Observaciones!H82)</f>
        <v>1.9873437302417774</v>
      </c>
      <c r="E82" s="104">
        <f>IF($C82&lt;=Entradas!$E$51,"",Cálculos!L83)</f>
        <v>2.0890391578945064</v>
      </c>
      <c r="F82" s="78">
        <f>IF($C82&lt;=Entradas!$E$51,"",D82-E82)</f>
        <v>-0.1016954276527291</v>
      </c>
      <c r="G82" s="78">
        <f>IF($C82&lt;=Entradas!$E$51,"",D82-AVERAGE(D:D))</f>
        <v>0.83593769146004737</v>
      </c>
      <c r="H82" s="78">
        <f>IF($C82&lt;=Entradas!$E$51,"",F82^2)</f>
        <v>1.0341960005471457E-2</v>
      </c>
      <c r="I82" s="78">
        <f>IF($C82&lt;=Entradas!$E$51,"",G82^2)</f>
        <v>0.69879182400355333</v>
      </c>
      <c r="J82" s="78">
        <f>IF($C82&lt;=Entradas!$E$51,"",E82-AVERAGE(E:E))</f>
        <v>1.0721520092966186</v>
      </c>
      <c r="K82" s="78">
        <f>IF($C82&lt;=Entradas!$E$51,"",J82^2)</f>
        <v>1.1495099310387764</v>
      </c>
      <c r="L82" s="78">
        <f>IF($C82&lt;=Entradas!$E$51,"",G82*J82)</f>
        <v>0.89625227554566655</v>
      </c>
      <c r="M82" s="38"/>
    </row>
    <row r="83" spans="2:13">
      <c r="B83" s="37"/>
      <c r="C83" s="74">
        <v>78</v>
      </c>
      <c r="D83" s="104">
        <f>IF($C83&lt;=Entradas!$E$51,"",Observaciones!H83)</f>
        <v>1.9462369407864055</v>
      </c>
      <c r="E83" s="104">
        <f>IF($C83&lt;=Entradas!$E$51,"",Cálculos!L84)</f>
        <v>2.0499773885477843</v>
      </c>
      <c r="F83" s="78">
        <f>IF($C83&lt;=Entradas!$E$51,"",D83-E83)</f>
        <v>-0.10374044776137881</v>
      </c>
      <c r="G83" s="78">
        <f>IF($C83&lt;=Entradas!$E$51,"",D83-AVERAGE(D:D))</f>
        <v>0.79483090200467554</v>
      </c>
      <c r="H83" s="78">
        <f>IF($C83&lt;=Entradas!$E$51,"",F83^2)</f>
        <v>1.0762080501731365E-2</v>
      </c>
      <c r="I83" s="78">
        <f>IF($C83&lt;=Entradas!$E$51,"",G83^2)</f>
        <v>0.6317561627815661</v>
      </c>
      <c r="J83" s="78">
        <f>IF($C83&lt;=Entradas!$E$51,"",E83-AVERAGE(E:E))</f>
        <v>1.0330902399498965</v>
      </c>
      <c r="K83" s="78">
        <f>IF($C83&lt;=Entradas!$E$51,"",J83^2)</f>
        <v>1.0672754438797347</v>
      </c>
      <c r="L83" s="78">
        <f>IF($C83&lt;=Entradas!$E$51,"",G83*J83)</f>
        <v>0.82113204727160294</v>
      </c>
      <c r="M83" s="38"/>
    </row>
    <row r="84" spans="2:13">
      <c r="B84" s="37"/>
      <c r="C84" s="74">
        <v>79</v>
      </c>
      <c r="D84" s="104">
        <f>IF($C84&lt;=Entradas!$E$51,"",Observaciones!H84)</f>
        <v>1.9696441785207286</v>
      </c>
      <c r="E84" s="104">
        <f>IF($C84&lt;=Entradas!$E$51,"",Cálculos!L85)</f>
        <v>2.0586457084288403</v>
      </c>
      <c r="F84" s="78">
        <f>IF($C84&lt;=Entradas!$E$51,"",D84-E84)</f>
        <v>-8.9001529908111721E-2</v>
      </c>
      <c r="G84" s="78">
        <f>IF($C84&lt;=Entradas!$E$51,"",D84-AVERAGE(D:D))</f>
        <v>0.81823813973899862</v>
      </c>
      <c r="H84" s="78">
        <f>IF($C84&lt;=Entradas!$E$51,"",F84^2)</f>
        <v>7.921272325984505E-3</v>
      </c>
      <c r="I84" s="78">
        <f>IF($C84&lt;=Entradas!$E$51,"",G84^2)</f>
        <v>0.66951365332353707</v>
      </c>
      <c r="J84" s="78">
        <f>IF($C84&lt;=Entradas!$E$51,"",E84-AVERAGE(E:E))</f>
        <v>1.0417585598309524</v>
      </c>
      <c r="K84" s="78">
        <f>IF($C84&lt;=Entradas!$E$51,"",J84^2)</f>
        <v>1.0852608969810602</v>
      </c>
      <c r="L84" s="78">
        <f>IF($C84&lt;=Entradas!$E$51,"",G84*J84)</f>
        <v>0.85240658605325681</v>
      </c>
      <c r="M84" s="38"/>
    </row>
    <row r="85" spans="2:13">
      <c r="B85" s="37"/>
      <c r="C85" s="74">
        <v>80</v>
      </c>
      <c r="D85" s="104">
        <f>IF($C85&lt;=Entradas!$E$51,"",Observaciones!H85)</f>
        <v>1.9237415113086038</v>
      </c>
      <c r="E85" s="104">
        <f>IF($C85&lt;=Entradas!$E$51,"",Cálculos!L86)</f>
        <v>2.0183390478650352</v>
      </c>
      <c r="F85" s="78">
        <f>IF($C85&lt;=Entradas!$E$51,"",D85-E85)</f>
        <v>-9.4597536556431328E-2</v>
      </c>
      <c r="G85" s="78">
        <f>IF($C85&lt;=Entradas!$E$51,"",D85-AVERAGE(D:D))</f>
        <v>0.77233547252687385</v>
      </c>
      <c r="H85" s="78">
        <f>IF($C85&lt;=Entradas!$E$51,"",F85^2)</f>
        <v>8.9486939225453619E-3</v>
      </c>
      <c r="I85" s="78">
        <f>IF($C85&lt;=Entradas!$E$51,"",G85^2)</f>
        <v>0.59650208212330946</v>
      </c>
      <c r="J85" s="78">
        <f>IF($C85&lt;=Entradas!$E$51,"",E85-AVERAGE(E:E))</f>
        <v>1.0014518992671473</v>
      </c>
      <c r="K85" s="78">
        <f>IF($C85&lt;=Entradas!$E$51,"",J85^2)</f>
        <v>1.0029059065457766</v>
      </c>
      <c r="L85" s="78">
        <f>IF($C85&lt;=Entradas!$E$51,"",G85*J85)</f>
        <v>0.77345682583342745</v>
      </c>
      <c r="M85" s="38"/>
    </row>
    <row r="86" spans="2:13">
      <c r="B86" s="37"/>
      <c r="C86" s="74">
        <v>81</v>
      </c>
      <c r="D86" s="104">
        <f>IF($C86&lt;=Entradas!$E$51,"",Observaciones!H86)</f>
        <v>1.9127448168469918</v>
      </c>
      <c r="E86" s="104">
        <f>IF($C86&lt;=Entradas!$E$51,"",Cálculos!L87)</f>
        <v>2.0019195155755298</v>
      </c>
      <c r="F86" s="78">
        <f>IF($C86&lt;=Entradas!$E$51,"",D86-E86)</f>
        <v>-8.9174698728538004E-2</v>
      </c>
      <c r="G86" s="78">
        <f>IF($C86&lt;=Entradas!$E$51,"",D86-AVERAGE(D:D))</f>
        <v>0.76133877806526185</v>
      </c>
      <c r="H86" s="78">
        <f>IF($C86&lt;=Entradas!$E$51,"",F86^2)</f>
        <v>7.9521268933255181E-3</v>
      </c>
      <c r="I86" s="78">
        <f>IF($C86&lt;=Entradas!$E$51,"",G86^2)</f>
        <v>0.57963673498590607</v>
      </c>
      <c r="J86" s="78">
        <f>IF($C86&lt;=Entradas!$E$51,"",E86-AVERAGE(E:E))</f>
        <v>0.98503236697764196</v>
      </c>
      <c r="K86" s="78">
        <f>IF($C86&lt;=Entradas!$E$51,"",J86^2)</f>
        <v>0.97028876399357589</v>
      </c>
      <c r="L86" s="78">
        <f>IF($C86&lt;=Entradas!$E$51,"",G86*J86)</f>
        <v>0.74994333862949047</v>
      </c>
      <c r="M86" s="38"/>
    </row>
    <row r="87" spans="2:13">
      <c r="B87" s="37"/>
      <c r="C87" s="74">
        <v>82</v>
      </c>
      <c r="D87" s="104">
        <f>IF($C87&lt;=Entradas!$E$51,"",Observaciones!H87)</f>
        <v>1.9129777599385442</v>
      </c>
      <c r="E87" s="104">
        <f>IF($C87&lt;=Entradas!$E$51,"",Cálculos!L88)</f>
        <v>1.9946672850206517</v>
      </c>
      <c r="F87" s="78">
        <f>IF($C87&lt;=Entradas!$E$51,"",D87-E87)</f>
        <v>-8.1689525082107473E-2</v>
      </c>
      <c r="G87" s="78">
        <f>IF($C87&lt;=Entradas!$E$51,"",D87-AVERAGE(D:D))</f>
        <v>0.76157172115681426</v>
      </c>
      <c r="H87" s="78">
        <f>IF($C87&lt;=Entradas!$E$51,"",F87^2)</f>
        <v>6.6731785081402661E-3</v>
      </c>
      <c r="I87" s="78">
        <f>IF($C87&lt;=Entradas!$E$51,"",G87^2)</f>
        <v>0.57999148646575249</v>
      </c>
      <c r="J87" s="78">
        <f>IF($C87&lt;=Entradas!$E$51,"",E87-AVERAGE(E:E))</f>
        <v>0.97778013642276385</v>
      </c>
      <c r="K87" s="78">
        <f>IF($C87&lt;=Entradas!$E$51,"",J87^2)</f>
        <v>0.95605399518291867</v>
      </c>
      <c r="L87" s="78">
        <f>IF($C87&lt;=Entradas!$E$51,"",G87*J87)</f>
        <v>0.7446497014084289</v>
      </c>
      <c r="M87" s="38"/>
    </row>
    <row r="88" spans="2:13">
      <c r="B88" s="37"/>
      <c r="C88" s="74">
        <v>83</v>
      </c>
      <c r="D88" s="104">
        <f>IF($C88&lt;=Entradas!$E$51,"",Observaciones!H88)</f>
        <v>1.8722320763852893</v>
      </c>
      <c r="E88" s="104">
        <f>IF($C88&lt;=Entradas!$E$51,"",Cálculos!L89)</f>
        <v>1.9552884436154372</v>
      </c>
      <c r="F88" s="78">
        <f>IF($C88&lt;=Entradas!$E$51,"",D88-E88)</f>
        <v>-8.3056367230147865E-2</v>
      </c>
      <c r="G88" s="78">
        <f>IF($C88&lt;=Entradas!$E$51,"",D88-AVERAGE(D:D))</f>
        <v>0.72082603760355934</v>
      </c>
      <c r="H88" s="78">
        <f>IF($C88&lt;=Entradas!$E$51,"",F88^2)</f>
        <v>6.8983601374691802E-3</v>
      </c>
      <c r="I88" s="78">
        <f>IF($C88&lt;=Entradas!$E$51,"",G88^2)</f>
        <v>0.51959017648724792</v>
      </c>
      <c r="J88" s="78">
        <f>IF($C88&lt;=Entradas!$E$51,"",E88-AVERAGE(E:E))</f>
        <v>0.93840129501754932</v>
      </c>
      <c r="K88" s="78">
        <f>IF($C88&lt;=Entradas!$E$51,"",J88^2)</f>
        <v>0.88059699049061368</v>
      </c>
      <c r="L88" s="78">
        <f>IF($C88&lt;=Entradas!$E$51,"",G88*J88)</f>
        <v>0.67642408716954883</v>
      </c>
      <c r="M88" s="38"/>
    </row>
    <row r="89" spans="2:13">
      <c r="B89" s="37"/>
      <c r="C89" s="74">
        <v>84</v>
      </c>
      <c r="D89" s="104">
        <f>IF($C89&lt;=Entradas!$E$51,"",Observaciones!H89)</f>
        <v>1.8330311094188945</v>
      </c>
      <c r="E89" s="104">
        <f>IF($C89&lt;=Entradas!$E$51,"",Cálculos!L90)</f>
        <v>1.9155941255513609</v>
      </c>
      <c r="F89" s="78">
        <f>IF($C89&lt;=Entradas!$E$51,"",D89-E89)</f>
        <v>-8.2563016132466416E-2</v>
      </c>
      <c r="G89" s="78">
        <f>IF($C89&lt;=Entradas!$E$51,"",D89-AVERAGE(D:D))</f>
        <v>0.68162507063716449</v>
      </c>
      <c r="H89" s="78">
        <f>IF($C89&lt;=Entradas!$E$51,"",F89^2)</f>
        <v>6.8166516328899097E-3</v>
      </c>
      <c r="I89" s="78">
        <f>IF($C89&lt;=Entradas!$E$51,"",G89^2)</f>
        <v>0.46461273692111948</v>
      </c>
      <c r="J89" s="78">
        <f>IF($C89&lt;=Entradas!$E$51,"",E89-AVERAGE(E:E))</f>
        <v>0.89870697695347301</v>
      </c>
      <c r="K89" s="78">
        <f>IF($C89&lt;=Entradas!$E$51,"",J89^2)</f>
        <v>0.80767423042485031</v>
      </c>
      <c r="L89" s="78">
        <f>IF($C89&lt;=Entradas!$E$51,"",G89*J89)</f>
        <v>0.61258120664802362</v>
      </c>
      <c r="M89" s="38"/>
    </row>
    <row r="90" spans="2:13">
      <c r="B90" s="37"/>
      <c r="C90" s="74">
        <v>85</v>
      </c>
      <c r="D90" s="104">
        <f>IF($C90&lt;=Entradas!$E$51,"",Observaciones!H90)</f>
        <v>1.7964811921734429</v>
      </c>
      <c r="E90" s="104">
        <f>IF($C90&lt;=Entradas!$E$51,"",Cálculos!L91)</f>
        <v>1.8769392677814731</v>
      </c>
      <c r="F90" s="78">
        <f>IF($C90&lt;=Entradas!$E$51,"",D90-E90)</f>
        <v>-8.04580756080302E-2</v>
      </c>
      <c r="G90" s="78">
        <f>IF($C90&lt;=Entradas!$E$51,"",D90-AVERAGE(D:D))</f>
        <v>0.64507515339171295</v>
      </c>
      <c r="H90" s="78">
        <f>IF($C90&lt;=Entradas!$E$51,"",F90^2)</f>
        <v>6.4735019305475041E-3</v>
      </c>
      <c r="I90" s="78">
        <f>IF($C90&lt;=Entradas!$E$51,"",G90^2)</f>
        <v>0.41612195352334197</v>
      </c>
      <c r="J90" s="78">
        <f>IF($C90&lt;=Entradas!$E$51,"",E90-AVERAGE(E:E))</f>
        <v>0.86005211918358526</v>
      </c>
      <c r="K90" s="78">
        <f>IF($C90&lt;=Entradas!$E$51,"",J90^2)</f>
        <v>0.73968964771217594</v>
      </c>
      <c r="L90" s="78">
        <f>IF($C90&lt;=Entradas!$E$51,"",G90*J90)</f>
        <v>0.55479825270721905</v>
      </c>
      <c r="M90" s="38"/>
    </row>
    <row r="91" spans="2:13">
      <c r="B91" s="37"/>
      <c r="C91" s="74">
        <v>86</v>
      </c>
      <c r="D91" s="104">
        <f>IF($C91&lt;=Entradas!$E$51,"",Observaciones!H91)</f>
        <v>1.7614016723656847</v>
      </c>
      <c r="E91" s="104">
        <f>IF($C91&lt;=Entradas!$E$51,"",Cálculos!L92)</f>
        <v>1.8385851665303181</v>
      </c>
      <c r="F91" s="78">
        <f>IF($C91&lt;=Entradas!$E$51,"",D91-E91)</f>
        <v>-7.7183494164633437E-2</v>
      </c>
      <c r="G91" s="78">
        <f>IF($C91&lt;=Entradas!$E$51,"",D91-AVERAGE(D:D))</f>
        <v>0.6099956335839547</v>
      </c>
      <c r="H91" s="78">
        <f>IF($C91&lt;=Entradas!$E$51,"",F91^2)</f>
        <v>5.9572917714620036E-3</v>
      </c>
      <c r="I91" s="78">
        <f>IF($C91&lt;=Entradas!$E$51,"",G91^2)</f>
        <v>0.37209467299149035</v>
      </c>
      <c r="J91" s="78">
        <f>IF($C91&lt;=Entradas!$E$51,"",E91-AVERAGE(E:E))</f>
        <v>0.82169801793243025</v>
      </c>
      <c r="K91" s="78">
        <f>IF($C91&lt;=Entradas!$E$51,"",J91^2)</f>
        <v>0.67518763267408444</v>
      </c>
      <c r="L91" s="78">
        <f>IF($C91&lt;=Entradas!$E$51,"",G91*J91)</f>
        <v>0.50123220306337257</v>
      </c>
      <c r="M91" s="38"/>
    </row>
    <row r="92" spans="2:13">
      <c r="B92" s="37"/>
      <c r="C92" s="74">
        <v>87</v>
      </c>
      <c r="D92" s="104">
        <f>IF($C92&lt;=Entradas!$E$51,"",Observaciones!H92)</f>
        <v>2.9210427484465091</v>
      </c>
      <c r="E92" s="104">
        <f>IF($C92&lt;=Entradas!$E$51,"",Cálculos!L93)</f>
        <v>2.4524345721004535</v>
      </c>
      <c r="F92" s="78">
        <f>IF($C92&lt;=Entradas!$E$51,"",D92-E92)</f>
        <v>0.46860817634605567</v>
      </c>
      <c r="G92" s="78">
        <f>IF($C92&lt;=Entradas!$E$51,"",D92-AVERAGE(D:D))</f>
        <v>1.7696367096647792</v>
      </c>
      <c r="H92" s="78">
        <f>IF($C92&lt;=Entradas!$E$51,"",F92^2)</f>
        <v>0.219593622938376</v>
      </c>
      <c r="I92" s="78">
        <f>IF($C92&lt;=Entradas!$E$51,"",G92^2)</f>
        <v>3.1316140841931857</v>
      </c>
      <c r="J92" s="78">
        <f>IF($C92&lt;=Entradas!$E$51,"",E92-AVERAGE(E:E))</f>
        <v>1.4355474235025656</v>
      </c>
      <c r="K92" s="78">
        <f>IF($C92&lt;=Entradas!$E$51,"",J92^2)</f>
        <v>2.0607964051248544</v>
      </c>
      <c r="L92" s="78">
        <f>IF($C92&lt;=Entradas!$E$51,"",G92*J92)</f>
        <v>2.5403974190948313</v>
      </c>
      <c r="M92" s="38"/>
    </row>
    <row r="93" spans="2:13">
      <c r="B93" s="37"/>
      <c r="C93" s="74">
        <v>88</v>
      </c>
      <c r="D93" s="104">
        <f>IF($C93&lt;=Entradas!$E$51,"",Observaciones!H93)</f>
        <v>1.8662586345595644</v>
      </c>
      <c r="E93" s="104">
        <f>IF($C93&lt;=Entradas!$E$51,"",Cálculos!L94)</f>
        <v>1.9164426655595648</v>
      </c>
      <c r="F93" s="78">
        <f>IF($C93&lt;=Entradas!$E$51,"",D93-E93)</f>
        <v>-5.0184031000000351E-2</v>
      </c>
      <c r="G93" s="78">
        <f>IF($C93&lt;=Entradas!$E$51,"",D93-AVERAGE(D:D))</f>
        <v>0.71485259577783444</v>
      </c>
      <c r="H93" s="78">
        <f>IF($C93&lt;=Entradas!$E$51,"",F93^2)</f>
        <v>2.5184369674089964E-3</v>
      </c>
      <c r="I93" s="78">
        <f>IF($C93&lt;=Entradas!$E$51,"",G93^2)</f>
        <v>0.51101423369030796</v>
      </c>
      <c r="J93" s="78">
        <f>IF($C93&lt;=Entradas!$E$51,"",E93-AVERAGE(E:E))</f>
        <v>0.8995555169616769</v>
      </c>
      <c r="K93" s="78">
        <f>IF($C93&lt;=Entradas!$E$51,"",J93^2)</f>
        <v>0.8092001280961898</v>
      </c>
      <c r="L93" s="78">
        <f>IF($C93&lt;=Entradas!$E$51,"",G93*J93)</f>
        <v>0.64304959634632652</v>
      </c>
      <c r="M93" s="38"/>
    </row>
    <row r="94" spans="2:13">
      <c r="B94" s="37"/>
      <c r="C94" s="74">
        <v>89</v>
      </c>
      <c r="D94" s="104">
        <f>IF($C94&lt;=Entradas!$E$51,"",Observaciones!H94)</f>
        <v>1.8541890091944653</v>
      </c>
      <c r="E94" s="104">
        <f>IF($C94&lt;=Entradas!$E$51,"",Cálculos!L95)</f>
        <v>1.9017670536336371</v>
      </c>
      <c r="F94" s="78">
        <f>IF($C94&lt;=Entradas!$E$51,"",D94-E94)</f>
        <v>-4.7578044439171796E-2</v>
      </c>
      <c r="G94" s="78">
        <f>IF($C94&lt;=Entradas!$E$51,"",D94-AVERAGE(D:D))</f>
        <v>0.7027829704127353</v>
      </c>
      <c r="H94" s="78">
        <f>IF($C94&lt;=Entradas!$E$51,"",F94^2)</f>
        <v>2.2636703126558064E-3</v>
      </c>
      <c r="I94" s="78">
        <f>IF($C94&lt;=Entradas!$E$51,"",G94^2)</f>
        <v>0.49390390350214758</v>
      </c>
      <c r="J94" s="78">
        <f>IF($C94&lt;=Entradas!$E$51,"",E94-AVERAGE(E:E))</f>
        <v>0.8848799050357492</v>
      </c>
      <c r="K94" s="78">
        <f>IF($C94&lt;=Entradas!$E$51,"",J94^2)</f>
        <v>0.78301244633607658</v>
      </c>
      <c r="L94" s="78">
        <f>IF($C94&lt;=Entradas!$E$51,"",G94*J94)</f>
        <v>0.6218785281195629</v>
      </c>
      <c r="M94" s="38"/>
    </row>
    <row r="95" spans="2:13">
      <c r="B95" s="37"/>
      <c r="C95" s="74">
        <v>90</v>
      </c>
      <c r="D95" s="104">
        <f>IF($C95&lt;=Entradas!$E$51,"",Observaciones!H95)</f>
        <v>1.8123731151940448</v>
      </c>
      <c r="E95" s="104">
        <f>IF($C95&lt;=Entradas!$E$51,"",Cálculos!L96)</f>
        <v>1.8632476994888476</v>
      </c>
      <c r="F95" s="78">
        <f>IF($C95&lt;=Entradas!$E$51,"",D95-E95)</f>
        <v>-5.0874584294802849E-2</v>
      </c>
      <c r="G95" s="78">
        <f>IF($C95&lt;=Entradas!$E$51,"",D95-AVERAGE(D:D))</f>
        <v>0.66096707641231478</v>
      </c>
      <c r="H95" s="78">
        <f>IF($C95&lt;=Entradas!$E$51,"",F95^2)</f>
        <v>2.5882233271690008E-3</v>
      </c>
      <c r="I95" s="78">
        <f>IF($C95&lt;=Entradas!$E$51,"",G95^2)</f>
        <v>0.43687747610104277</v>
      </c>
      <c r="J95" s="78">
        <f>IF($C95&lt;=Entradas!$E$51,"",E95-AVERAGE(E:E))</f>
        <v>0.84636055089095974</v>
      </c>
      <c r="K95" s="78">
        <f>IF($C95&lt;=Entradas!$E$51,"",J95^2)</f>
        <v>0.71632618210444887</v>
      </c>
      <c r="L95" s="78">
        <f>IF($C95&lt;=Entradas!$E$51,"",G95*J95)</f>
        <v>0.55941645891311387</v>
      </c>
      <c r="M95" s="38"/>
    </row>
    <row r="96" spans="2:13">
      <c r="B96" s="37"/>
      <c r="C96" s="74">
        <v>91</v>
      </c>
      <c r="D96" s="104">
        <f>IF($C96&lt;=Entradas!$E$51,"",Observaciones!H96)</f>
        <v>1.7734421837841055</v>
      </c>
      <c r="E96" s="104">
        <f>IF($C96&lt;=Entradas!$E$51,"",Cálculos!L97)</f>
        <v>1.825290605787325</v>
      </c>
      <c r="F96" s="78">
        <f>IF($C96&lt;=Entradas!$E$51,"",D96-E96)</f>
        <v>-5.1848422003219596E-2</v>
      </c>
      <c r="G96" s="78">
        <f>IF($C96&lt;=Entradas!$E$51,"",D96-AVERAGE(D:D))</f>
        <v>0.62203614500237547</v>
      </c>
      <c r="H96" s="78">
        <f>IF($C96&lt;=Entradas!$E$51,"",F96^2)</f>
        <v>2.6882588642239461E-3</v>
      </c>
      <c r="I96" s="78">
        <f>IF($C96&lt;=Entradas!$E$51,"",G96^2)</f>
        <v>0.38692896568941626</v>
      </c>
      <c r="J96" s="78">
        <f>IF($C96&lt;=Entradas!$E$51,"",E96-AVERAGE(E:E))</f>
        <v>0.80840345718943718</v>
      </c>
      <c r="K96" s="78">
        <f>IF($C96&lt;=Entradas!$E$51,"",J96^2)</f>
        <v>0.65351614959583415</v>
      </c>
      <c r="L96" s="78">
        <f>IF($C96&lt;=Entradas!$E$51,"",G96*J96)</f>
        <v>0.50285617011671035</v>
      </c>
      <c r="M96" s="38"/>
    </row>
    <row r="97" spans="2:13">
      <c r="B97" s="37"/>
      <c r="C97" s="74">
        <v>92</v>
      </c>
      <c r="D97" s="104">
        <f>IF($C97&lt;=Entradas!$E$51,"",Observaciones!H97)</f>
        <v>1.7365205051771122</v>
      </c>
      <c r="E97" s="104">
        <f>IF($C97&lt;=Entradas!$E$51,"",Cálculos!L98)</f>
        <v>1.7876393000209831</v>
      </c>
      <c r="F97" s="78">
        <f>IF($C97&lt;=Entradas!$E$51,"",D97-E97)</f>
        <v>-5.1118794843870941E-2</v>
      </c>
      <c r="G97" s="78">
        <f>IF($C97&lt;=Entradas!$E$51,"",D97-AVERAGE(D:D))</f>
        <v>0.58511446639538223</v>
      </c>
      <c r="H97" s="78">
        <f>IF($C97&lt;=Entradas!$E$51,"",F97^2)</f>
        <v>2.613131186289766E-3</v>
      </c>
      <c r="I97" s="78">
        <f>IF($C97&lt;=Entradas!$E$51,"",G97^2)</f>
        <v>0.34235893878515289</v>
      </c>
      <c r="J97" s="78">
        <f>IF($C97&lt;=Entradas!$E$51,"",E97-AVERAGE(E:E))</f>
        <v>0.77075215142309528</v>
      </c>
      <c r="K97" s="78">
        <f>IF($C97&lt;=Entradas!$E$51,"",J97^2)</f>
        <v>0.59405887892332998</v>
      </c>
      <c r="L97" s="78">
        <f>IF($C97&lt;=Entradas!$E$51,"",G97*J97)</f>
        <v>0.45097823380301721</v>
      </c>
      <c r="M97" s="38"/>
    </row>
    <row r="98" spans="2:13">
      <c r="B98" s="37"/>
      <c r="C98" s="74">
        <v>93</v>
      </c>
      <c r="D98" s="104">
        <f>IF($C98&lt;=Entradas!$E$51,"",Observaciones!H98)</f>
        <v>1.7103795211500825</v>
      </c>
      <c r="E98" s="104">
        <f>IF($C98&lt;=Entradas!$E$51,"",Cálculos!L99)</f>
        <v>1.7577164252537156</v>
      </c>
      <c r="F98" s="78">
        <f>IF($C98&lt;=Entradas!$E$51,"",D98-E98)</f>
        <v>-4.7336904103633115E-2</v>
      </c>
      <c r="G98" s="78">
        <f>IF($C98&lt;=Entradas!$E$51,"",D98-AVERAGE(D:D))</f>
        <v>0.55897348236835254</v>
      </c>
      <c r="H98" s="78">
        <f>IF($C98&lt;=Entradas!$E$51,"",F98^2)</f>
        <v>2.2407824901165578E-3</v>
      </c>
      <c r="I98" s="78">
        <f>IF($C98&lt;=Entradas!$E$51,"",G98^2)</f>
        <v>0.31245135399100293</v>
      </c>
      <c r="J98" s="78">
        <f>IF($C98&lt;=Entradas!$E$51,"",E98-AVERAGE(E:E))</f>
        <v>0.74082927665582776</v>
      </c>
      <c r="K98" s="78">
        <f>IF($C98&lt;=Entradas!$E$51,"",J98^2)</f>
        <v>0.54882801715039697</v>
      </c>
      <c r="L98" s="78">
        <f>IF($C98&lt;=Entradas!$E$51,"",G98*J98)</f>
        <v>0.41410392061273571</v>
      </c>
      <c r="M98" s="38"/>
    </row>
    <row r="99" spans="2:13">
      <c r="B99" s="37"/>
      <c r="C99" s="74">
        <v>94</v>
      </c>
      <c r="D99" s="104">
        <f>IF($C99&lt;=Entradas!$E$51,"",Observaciones!H99)</f>
        <v>1.676994213614452</v>
      </c>
      <c r="E99" s="104">
        <f>IF($C99&lt;=Entradas!$E$51,"",Cálculos!L100)</f>
        <v>1.7216260892632524</v>
      </c>
      <c r="F99" s="78">
        <f>IF($C99&lt;=Entradas!$E$51,"",D99-E99)</f>
        <v>-4.4631875648800445E-2</v>
      </c>
      <c r="G99" s="78">
        <f>IF($C99&lt;=Entradas!$E$51,"",D99-AVERAGE(D:D))</f>
        <v>0.52558817483272202</v>
      </c>
      <c r="H99" s="78">
        <f>IF($C99&lt;=Entradas!$E$51,"",F99^2)</f>
        <v>1.992004323929986E-3</v>
      </c>
      <c r="I99" s="78">
        <f>IF($C99&lt;=Entradas!$E$51,"",G99^2)</f>
        <v>0.27624292952399199</v>
      </c>
      <c r="J99" s="78">
        <f>IF($C99&lt;=Entradas!$E$51,"",E99-AVERAGE(E:E))</f>
        <v>0.70473894066536458</v>
      </c>
      <c r="K99" s="78">
        <f>IF($C99&lt;=Entradas!$E$51,"",J99^2)</f>
        <v>0.49665697449014024</v>
      </c>
      <c r="L99" s="78">
        <f>IF($C99&lt;=Entradas!$E$51,"",G99*J99)</f>
        <v>0.37040245355785495</v>
      </c>
      <c r="M99" s="38"/>
    </row>
    <row r="100" spans="2:13">
      <c r="B100" s="37"/>
      <c r="C100" s="74">
        <v>95</v>
      </c>
      <c r="D100" s="104">
        <f>IF($C100&lt;=Entradas!$E$51,"",Observaciones!H100)</f>
        <v>1.644966246523957</v>
      </c>
      <c r="E100" s="104">
        <f>IF($C100&lt;=Entradas!$E$51,"",Cálculos!L101)</f>
        <v>1.686048341192897</v>
      </c>
      <c r="F100" s="78">
        <f>IF($C100&lt;=Entradas!$E$51,"",D100-E100)</f>
        <v>-4.1082094668940083E-2</v>
      </c>
      <c r="G100" s="78">
        <f>IF($C100&lt;=Entradas!$E$51,"",D100-AVERAGE(D:D))</f>
        <v>0.49356020774222698</v>
      </c>
      <c r="H100" s="78">
        <f>IF($C100&lt;=Entradas!$E$51,"",F100^2)</f>
        <v>1.6877385023877551E-3</v>
      </c>
      <c r="I100" s="78">
        <f>IF($C100&lt;=Entradas!$E$51,"",G100^2)</f>
        <v>0.24360167866655025</v>
      </c>
      <c r="J100" s="78">
        <f>IF($C100&lt;=Entradas!$E$51,"",E100-AVERAGE(E:E))</f>
        <v>0.66916119259500917</v>
      </c>
      <c r="K100" s="78">
        <f>IF($C100&lt;=Entradas!$E$51,"",J100^2)</f>
        <v>0.44777670167517497</v>
      </c>
      <c r="L100" s="78">
        <f>IF($C100&lt;=Entradas!$E$51,"",G100*J100)</f>
        <v>0.33027133723022906</v>
      </c>
      <c r="M100" s="38"/>
    </row>
    <row r="101" spans="2:13">
      <c r="B101" s="37"/>
      <c r="C101" s="74">
        <v>96</v>
      </c>
      <c r="D101" s="104">
        <f>IF($C101&lt;=Entradas!$E$51,"",Observaciones!H101)</f>
        <v>1.6149344596503723</v>
      </c>
      <c r="E101" s="104">
        <f>IF($C101&lt;=Entradas!$E$51,"",Cálculos!L102)</f>
        <v>1.6518744461507071</v>
      </c>
      <c r="F101" s="78">
        <f>IF($C101&lt;=Entradas!$E$51,"",D101-E101)</f>
        <v>-3.6939986500334809E-2</v>
      </c>
      <c r="G101" s="78">
        <f>IF($C101&lt;=Entradas!$E$51,"",D101-AVERAGE(D:D))</f>
        <v>0.46352842086864232</v>
      </c>
      <c r="H101" s="78">
        <f>IF($C101&lt;=Entradas!$E$51,"",F101^2)</f>
        <v>1.3645626026449181E-3</v>
      </c>
      <c r="I101" s="78">
        <f>IF($C101&lt;=Entradas!$E$51,"",G101^2)</f>
        <v>0.21485859695297721</v>
      </c>
      <c r="J101" s="78">
        <f>IF($C101&lt;=Entradas!$E$51,"",E101-AVERAGE(E:E))</f>
        <v>0.63498729755281924</v>
      </c>
      <c r="K101" s="78">
        <f>IF($C101&lt;=Entradas!$E$51,"",J101^2)</f>
        <v>0.40320886805343259</v>
      </c>
      <c r="L101" s="78">
        <f>IF($C101&lt;=Entradas!$E$51,"",G101*J101)</f>
        <v>0.29433465930630504</v>
      </c>
      <c r="M101" s="38"/>
    </row>
    <row r="102" spans="2:13">
      <c r="B102" s="37"/>
      <c r="C102" s="74">
        <v>97</v>
      </c>
      <c r="D102" s="104">
        <f>IF($C102&lt;=Entradas!$E$51,"",Observaciones!H102)</f>
        <v>1.5891560129659228</v>
      </c>
      <c r="E102" s="104">
        <f>IF($C102&lt;=Entradas!$E$51,"",Cálculos!L103)</f>
        <v>1.6207572013651155</v>
      </c>
      <c r="F102" s="78">
        <f>IF($C102&lt;=Entradas!$E$51,"",D102-E102)</f>
        <v>-3.1601188399192681E-2</v>
      </c>
      <c r="G102" s="78">
        <f>IF($C102&lt;=Entradas!$E$51,"",D102-AVERAGE(D:D))</f>
        <v>0.43774997418419281</v>
      </c>
      <c r="H102" s="78">
        <f>IF($C102&lt;=Entradas!$E$51,"",F102^2)</f>
        <v>9.9863510824127E-4</v>
      </c>
      <c r="I102" s="78">
        <f>IF($C102&lt;=Entradas!$E$51,"",G102^2)</f>
        <v>0.19162503989826146</v>
      </c>
      <c r="J102" s="78">
        <f>IF($C102&lt;=Entradas!$E$51,"",E102-AVERAGE(E:E))</f>
        <v>0.60387005276722761</v>
      </c>
      <c r="K102" s="78">
        <f>IF($C102&lt;=Entradas!$E$51,"",J102^2)</f>
        <v>0.36465904062909427</v>
      </c>
      <c r="L102" s="78">
        <f>IF($C102&lt;=Entradas!$E$51,"",G102*J102)</f>
        <v>0.26434410000946101</v>
      </c>
      <c r="M102" s="38"/>
    </row>
    <row r="103" spans="2:13">
      <c r="B103" s="37"/>
      <c r="C103" s="74">
        <v>98</v>
      </c>
      <c r="D103" s="104">
        <f>IF($C103&lt;=Entradas!$E$51,"",Observaciones!H103)</f>
        <v>1.5606472497600499</v>
      </c>
      <c r="E103" s="104">
        <f>IF($C103&lt;=Entradas!$E$51,"",Cálculos!L104)</f>
        <v>1.5872713650982597</v>
      </c>
      <c r="F103" s="78">
        <f>IF($C103&lt;=Entradas!$E$51,"",D103-E103)</f>
        <v>-2.6624115338209853E-2</v>
      </c>
      <c r="G103" s="78">
        <f>IF($C103&lt;=Entradas!$E$51,"",D103-AVERAGE(D:D))</f>
        <v>0.40924121097831989</v>
      </c>
      <c r="H103" s="78">
        <f>IF($C103&lt;=Entradas!$E$51,"",F103^2)</f>
        <v>7.0884351754230113E-4</v>
      </c>
      <c r="I103" s="78">
        <f>IF($C103&lt;=Entradas!$E$51,"",G103^2)</f>
        <v>0.16747836876300173</v>
      </c>
      <c r="J103" s="78">
        <f>IF($C103&lt;=Entradas!$E$51,"",E103-AVERAGE(E:E))</f>
        <v>0.57038421650037185</v>
      </c>
      <c r="K103" s="78">
        <f>IF($C103&lt;=Entradas!$E$51,"",J103^2)</f>
        <v>0.32533815443274305</v>
      </c>
      <c r="L103" s="78">
        <f>IF($C103&lt;=Entradas!$E$51,"",G103*J103)</f>
        <v>0.23342472748353238</v>
      </c>
      <c r="M103" s="38"/>
    </row>
    <row r="104" spans="2:13">
      <c r="B104" s="37"/>
      <c r="C104" s="74">
        <v>99</v>
      </c>
      <c r="D104" s="104">
        <f>IF($C104&lt;=Entradas!$E$51,"",Observaciones!H104)</f>
        <v>1.5332682785655756</v>
      </c>
      <c r="E104" s="104">
        <f>IF($C104&lt;=Entradas!$E$51,"",Cálculos!L105)</f>
        <v>1.5546264858716963</v>
      </c>
      <c r="F104" s="78">
        <f>IF($C104&lt;=Entradas!$E$51,"",D104-E104)</f>
        <v>-2.1358207306120702E-2</v>
      </c>
      <c r="G104" s="78">
        <f>IF($C104&lt;=Entradas!$E$51,"",D104-AVERAGE(D:D))</f>
        <v>0.38186223978384559</v>
      </c>
      <c r="H104" s="78">
        <f>IF($C104&lt;=Entradas!$E$51,"",F104^2)</f>
        <v>4.5617301933122774E-4</v>
      </c>
      <c r="I104" s="78">
        <f>IF($C104&lt;=Entradas!$E$51,"",G104^2)</f>
        <v>0.14581877017273517</v>
      </c>
      <c r="J104" s="78">
        <f>IF($C104&lt;=Entradas!$E$51,"",E104-AVERAGE(E:E))</f>
        <v>0.5377393372738084</v>
      </c>
      <c r="K104" s="78">
        <f>IF($C104&lt;=Entradas!$E$51,"",J104^2)</f>
        <v>0.28916359485167464</v>
      </c>
      <c r="L104" s="78">
        <f>IF($C104&lt;=Entradas!$E$51,"",G104*J104)</f>
        <v>0.20534234775125723</v>
      </c>
      <c r="M104" s="38"/>
    </row>
    <row r="105" spans="2:13">
      <c r="B105" s="37"/>
      <c r="C105" s="74">
        <v>100</v>
      </c>
      <c r="D105" s="104">
        <f>IF($C105&lt;=Entradas!$E$51,"",Observaciones!H105)</f>
        <v>1.5061288260431513</v>
      </c>
      <c r="E105" s="104">
        <f>IF($C105&lt;=Entradas!$E$51,"",Cálculos!L106)</f>
        <v>1.5218488763575804</v>
      </c>
      <c r="F105" s="78">
        <f>IF($C105&lt;=Entradas!$E$51,"",D105-E105)</f>
        <v>-1.5720050314429024E-2</v>
      </c>
      <c r="G105" s="78">
        <f>IF($C105&lt;=Entradas!$E$51,"",D105-AVERAGE(D:D))</f>
        <v>0.35472278726142137</v>
      </c>
      <c r="H105" s="78">
        <f>IF($C105&lt;=Entradas!$E$51,"",F105^2)</f>
        <v>2.4711998188818005E-4</v>
      </c>
      <c r="I105" s="78">
        <f>IF($C105&lt;=Entradas!$E$51,"",G105^2)</f>
        <v>0.12582825580251161</v>
      </c>
      <c r="J105" s="78">
        <f>IF($C105&lt;=Entradas!$E$51,"",E105-AVERAGE(E:E))</f>
        <v>0.5049617277596925</v>
      </c>
      <c r="K105" s="78">
        <f>IF($C105&lt;=Entradas!$E$51,"",J105^2)</f>
        <v>0.25498634650205382</v>
      </c>
      <c r="L105" s="78">
        <f>IF($C105&lt;=Entradas!$E$51,"",G105*J105)</f>
        <v>0.17912143153126117</v>
      </c>
      <c r="M105" s="38"/>
    </row>
    <row r="106" spans="2:13">
      <c r="B106" s="37"/>
      <c r="C106" s="74">
        <v>101</v>
      </c>
      <c r="D106" s="104">
        <f>IF($C106&lt;=Entradas!$E$51,"",Observaciones!H106)</f>
        <v>1.4795498500506921</v>
      </c>
      <c r="E106" s="104">
        <f>IF($C106&lt;=Entradas!$E$51,"",Cálculos!L107)</f>
        <v>1.4893644604862701</v>
      </c>
      <c r="F106" s="78">
        <f>IF($C106&lt;=Entradas!$E$51,"",D106-E106)</f>
        <v>-9.814610435578075E-3</v>
      </c>
      <c r="G106" s="78">
        <f>IF($C106&lt;=Entradas!$E$51,"",D106-AVERAGE(D:D))</f>
        <v>0.32814381126896208</v>
      </c>
      <c r="H106" s="78">
        <f>IF($C106&lt;=Entradas!$E$51,"",F106^2)</f>
        <v>9.6326578002158057E-5</v>
      </c>
      <c r="I106" s="78">
        <f>IF($C106&lt;=Entradas!$E$51,"",G106^2)</f>
        <v>0.10767836087412021</v>
      </c>
      <c r="J106" s="78">
        <f>IF($C106&lt;=Entradas!$E$51,"",E106-AVERAGE(E:E))</f>
        <v>0.47247731188838227</v>
      </c>
      <c r="K106" s="78">
        <f>IF($C106&lt;=Entradas!$E$51,"",J106^2)</f>
        <v>0.22323481024927166</v>
      </c>
      <c r="L106" s="78">
        <f>IF($C106&lt;=Entradas!$E$51,"",G106*J106)</f>
        <v>0.15504050586116785</v>
      </c>
      <c r="M106" s="38"/>
    </row>
    <row r="107" spans="2:13">
      <c r="B107" s="37"/>
      <c r="C107" s="74">
        <v>102</v>
      </c>
      <c r="D107" s="104">
        <f>IF($C107&lt;=Entradas!$E$51,"",Observaciones!H107)</f>
        <v>1.5154193372136036</v>
      </c>
      <c r="E107" s="104">
        <f>IF($C107&lt;=Entradas!$E$51,"",Cálculos!L108)</f>
        <v>1.5055764652082462</v>
      </c>
      <c r="F107" s="78">
        <f>IF($C107&lt;=Entradas!$E$51,"",D107-E107)</f>
        <v>9.8428720053573837E-3</v>
      </c>
      <c r="G107" s="78">
        <f>IF($C107&lt;=Entradas!$E$51,"",D107-AVERAGE(D:D))</f>
        <v>0.36401329843187358</v>
      </c>
      <c r="H107" s="78">
        <f>IF($C107&lt;=Entradas!$E$51,"",F107^2)</f>
        <v>9.688212931384808E-5</v>
      </c>
      <c r="I107" s="78">
        <f>IF($C107&lt;=Entradas!$E$51,"",G107^2)</f>
        <v>0.13250568143525226</v>
      </c>
      <c r="J107" s="78">
        <f>IF($C107&lt;=Entradas!$E$51,"",E107-AVERAGE(E:E))</f>
        <v>0.4886893166103583</v>
      </c>
      <c r="K107" s="78">
        <f>IF($C107&lt;=Entradas!$E$51,"",J107^2)</f>
        <v>0.23881724816909902</v>
      </c>
      <c r="L107" s="78">
        <f>IF($C107&lt;=Entradas!$E$51,"",G107*J107)</f>
        <v>0.17788941004775471</v>
      </c>
      <c r="M107" s="38"/>
    </row>
    <row r="108" spans="2:13">
      <c r="B108" s="37"/>
      <c r="C108" s="74">
        <v>103</v>
      </c>
      <c r="D108" s="104">
        <f>IF($C108&lt;=Entradas!$E$51,"",Observaciones!H108)</f>
        <v>1.5184266231685011</v>
      </c>
      <c r="E108" s="104">
        <f>IF($C108&lt;=Entradas!$E$51,"",Cálculos!L109)</f>
        <v>1.4993304193988135</v>
      </c>
      <c r="F108" s="78">
        <f>IF($C108&lt;=Entradas!$E$51,"",D108-E108)</f>
        <v>1.909620376968757E-2</v>
      </c>
      <c r="G108" s="78">
        <f>IF($C108&lt;=Entradas!$E$51,"",D108-AVERAGE(D:D))</f>
        <v>0.3670205843867711</v>
      </c>
      <c r="H108" s="78">
        <f>IF($C108&lt;=Entradas!$E$51,"",F108^2)</f>
        <v>3.6466499841342973E-4</v>
      </c>
      <c r="I108" s="78">
        <f>IF($C108&lt;=Entradas!$E$51,"",G108^2)</f>
        <v>0.13470410936360697</v>
      </c>
      <c r="J108" s="78">
        <f>IF($C108&lt;=Entradas!$E$51,"",E108-AVERAGE(E:E))</f>
        <v>0.48244327080092564</v>
      </c>
      <c r="K108" s="78">
        <f>IF($C108&lt;=Entradas!$E$51,"",J108^2)</f>
        <v>0.23275150954109528</v>
      </c>
      <c r="L108" s="78">
        <f>IF($C108&lt;=Entradas!$E$51,"",G108*J108)</f>
        <v>0.17706661118282099</v>
      </c>
      <c r="M108" s="38"/>
    </row>
    <row r="109" spans="2:13">
      <c r="B109" s="37"/>
      <c r="C109" s="74">
        <v>104</v>
      </c>
      <c r="D109" s="104">
        <f>IF($C109&lt;=Entradas!$E$51,"",Observaciones!H109)</f>
        <v>1.4908831103770157</v>
      </c>
      <c r="E109" s="104">
        <f>IF($C109&lt;=Entradas!$E$51,"",Cálculos!L110)</f>
        <v>1.4673491894895219</v>
      </c>
      <c r="F109" s="78">
        <f>IF($C109&lt;=Entradas!$E$51,"",D109-E109)</f>
        <v>2.3533920887493842E-2</v>
      </c>
      <c r="G109" s="78">
        <f>IF($C109&lt;=Entradas!$E$51,"",D109-AVERAGE(D:D))</f>
        <v>0.33947707159528573</v>
      </c>
      <c r="H109" s="78">
        <f>IF($C109&lt;=Entradas!$E$51,"",F109^2)</f>
        <v>5.538454323388189E-4</v>
      </c>
      <c r="I109" s="78">
        <f>IF($C109&lt;=Entradas!$E$51,"",G109^2)</f>
        <v>0.11524468213891076</v>
      </c>
      <c r="J109" s="78">
        <f>IF($C109&lt;=Entradas!$E$51,"",E109-AVERAGE(E:E))</f>
        <v>0.450462040891634</v>
      </c>
      <c r="K109" s="78">
        <f>IF($C109&lt;=Entradas!$E$51,"",J109^2)</f>
        <v>0.20291605028425613</v>
      </c>
      <c r="L109" s="78">
        <f>IF($C109&lt;=Entradas!$E$51,"",G109*J109)</f>
        <v>0.15292153450672777</v>
      </c>
      <c r="M109" s="38"/>
    </row>
    <row r="110" spans="2:13">
      <c r="B110" s="37"/>
      <c r="C110" s="74">
        <v>105</v>
      </c>
      <c r="D110" s="104">
        <f>IF($C110&lt;=Entradas!$E$51,"",Observaciones!H110)</f>
        <v>1.4648165672070563</v>
      </c>
      <c r="E110" s="104">
        <f>IF($C110&lt;=Entradas!$E$51,"",Cálculos!L111)</f>
        <v>1.43667647708389</v>
      </c>
      <c r="F110" s="78">
        <f>IF($C110&lt;=Entradas!$E$51,"",D110-E110)</f>
        <v>2.8140090123166317E-2</v>
      </c>
      <c r="G110" s="78">
        <f>IF($C110&lt;=Entradas!$E$51,"",D110-AVERAGE(D:D))</f>
        <v>0.31341052842532635</v>
      </c>
      <c r="H110" s="78">
        <f>IF($C110&lt;=Entradas!$E$51,"",F110^2)</f>
        <v>7.9186467213992247E-4</v>
      </c>
      <c r="I110" s="78">
        <f>IF($C110&lt;=Entradas!$E$51,"",G110^2)</f>
        <v>9.8226159327842302E-2</v>
      </c>
      <c r="J110" s="78">
        <f>IF($C110&lt;=Entradas!$E$51,"",E110-AVERAGE(E:E))</f>
        <v>0.41978932848600214</v>
      </c>
      <c r="K110" s="78">
        <f>IF($C110&lt;=Entradas!$E$51,"",J110^2)</f>
        <v>0.17622308031072861</v>
      </c>
      <c r="L110" s="78">
        <f>IF($C110&lt;=Entradas!$E$51,"",G110*J110)</f>
        <v>0.13156639526811084</v>
      </c>
      <c r="M110" s="38"/>
    </row>
    <row r="111" spans="2:13">
      <c r="B111" s="37"/>
      <c r="C111" s="74">
        <v>106</v>
      </c>
      <c r="D111" s="104">
        <f>IF($C111&lt;=Entradas!$E$51,"",Observaciones!H111)</f>
        <v>1.4390741416328228</v>
      </c>
      <c r="E111" s="104">
        <f>IF($C111&lt;=Entradas!$E$51,"",Cálculos!L112)</f>
        <v>1.4060218052803304</v>
      </c>
      <c r="F111" s="78">
        <f>IF($C111&lt;=Entradas!$E$51,"",D111-E111)</f>
        <v>3.3052336352492384E-2</v>
      </c>
      <c r="G111" s="78">
        <f>IF($C111&lt;=Entradas!$E$51,"",D111-AVERAGE(D:D))</f>
        <v>0.28766810285109279</v>
      </c>
      <c r="H111" s="78">
        <f>IF($C111&lt;=Entradas!$E$51,"",F111^2)</f>
        <v>1.0924569383582896E-3</v>
      </c>
      <c r="I111" s="78">
        <f>IF($C111&lt;=Entradas!$E$51,"",G111^2)</f>
        <v>8.2752937397946896E-2</v>
      </c>
      <c r="J111" s="78">
        <f>IF($C111&lt;=Entradas!$E$51,"",E111-AVERAGE(E:E))</f>
        <v>0.38913465668244251</v>
      </c>
      <c r="K111" s="78">
        <f>IF($C111&lt;=Entradas!$E$51,"",J111^2)</f>
        <v>0.15142578103136239</v>
      </c>
      <c r="L111" s="78">
        <f>IF($C111&lt;=Entradas!$E$51,"",G111*J111)</f>
        <v>0.11194162844144956</v>
      </c>
      <c r="M111" s="38"/>
    </row>
    <row r="112" spans="2:13">
      <c r="B112" s="37"/>
      <c r="C112" s="74">
        <v>107</v>
      </c>
      <c r="D112" s="104">
        <f>IF($C112&lt;=Entradas!$E$51,"",Observaciones!H112)</f>
        <v>1.4141165103592293</v>
      </c>
      <c r="E112" s="104">
        <f>IF($C112&lt;=Entradas!$E$51,"",Cálculos!L113)</f>
        <v>1.375990088316837</v>
      </c>
      <c r="F112" s="78">
        <f>IF($C112&lt;=Entradas!$E$51,"",D112-E112)</f>
        <v>3.812642204239225E-2</v>
      </c>
      <c r="G112" s="78">
        <f>IF($C112&lt;=Entradas!$E$51,"",D112-AVERAGE(D:D))</f>
        <v>0.26271047157749927</v>
      </c>
      <c r="H112" s="78">
        <f>IF($C112&lt;=Entradas!$E$51,"",F112^2)</f>
        <v>1.4536240577546135E-3</v>
      </c>
      <c r="I112" s="78">
        <f>IF($C112&lt;=Entradas!$E$51,"",G112^2)</f>
        <v>6.9016791876472056E-2</v>
      </c>
      <c r="J112" s="78">
        <f>IF($C112&lt;=Entradas!$E$51,"",E112-AVERAGE(E:E))</f>
        <v>0.35910293971894913</v>
      </c>
      <c r="K112" s="78">
        <f>IF($C112&lt;=Entradas!$E$51,"",J112^2)</f>
        <v>0.12895492131479122</v>
      </c>
      <c r="L112" s="78">
        <f>IF($C112&lt;=Entradas!$E$51,"",G112*J112)</f>
        <v>9.4340102638431414E-2</v>
      </c>
      <c r="M112" s="38"/>
    </row>
    <row r="113" spans="2:13">
      <c r="B113" s="37"/>
      <c r="C113" s="74">
        <v>108</v>
      </c>
      <c r="D113" s="104">
        <f>IF($C113&lt;=Entradas!$E$51,"",Observaciones!H113)</f>
        <v>1.401503542347575</v>
      </c>
      <c r="E113" s="104">
        <f>IF($C113&lt;=Entradas!$E$51,"",Cálculos!L114)</f>
        <v>1.3556876789908499</v>
      </c>
      <c r="F113" s="78">
        <f>IF($C113&lt;=Entradas!$E$51,"",D113-E113)</f>
        <v>4.5815863356725162E-2</v>
      </c>
      <c r="G113" s="78">
        <f>IF($C113&lt;=Entradas!$E$51,"",D113-AVERAGE(D:D))</f>
        <v>0.25009750356584504</v>
      </c>
      <c r="H113" s="78">
        <f>IF($C113&lt;=Entradas!$E$51,"",F113^2)</f>
        <v>2.0990933351221113E-3</v>
      </c>
      <c r="I113" s="78">
        <f>IF($C113&lt;=Entradas!$E$51,"",G113^2)</f>
        <v>6.2548761289867874E-2</v>
      </c>
      <c r="J113" s="78">
        <f>IF($C113&lt;=Entradas!$E$51,"",E113-AVERAGE(E:E))</f>
        <v>0.33880053039296198</v>
      </c>
      <c r="K113" s="78">
        <f>IF($C113&lt;=Entradas!$E$51,"",J113^2)</f>
        <v>0.11478579939455236</v>
      </c>
      <c r="L113" s="78">
        <f>IF($C113&lt;=Entradas!$E$51,"",G113*J113)</f>
        <v>8.4733166858063994E-2</v>
      </c>
      <c r="M113" s="38"/>
    </row>
    <row r="114" spans="2:13">
      <c r="B114" s="37"/>
      <c r="C114" s="74">
        <v>109</v>
      </c>
      <c r="D114" s="104">
        <f>IF($C114&lt;=Entradas!$E$51,"",Observaciones!H114)</f>
        <v>1.3855086834098713</v>
      </c>
      <c r="E114" s="104">
        <f>IF($C114&lt;=Entradas!$E$51,"",Cálculos!L115)</f>
        <v>1.3327278108324463</v>
      </c>
      <c r="F114" s="78">
        <f>IF($C114&lt;=Entradas!$E$51,"",D114-E114)</f>
        <v>5.2780872577425031E-2</v>
      </c>
      <c r="G114" s="78">
        <f>IF($C114&lt;=Entradas!$E$51,"",D114-AVERAGE(D:D))</f>
        <v>0.23410264462814134</v>
      </c>
      <c r="H114" s="78">
        <f>IF($C114&lt;=Entradas!$E$51,"",F114^2)</f>
        <v>2.7858205100343776E-3</v>
      </c>
      <c r="I114" s="78">
        <f>IF($C114&lt;=Entradas!$E$51,"",G114^2)</f>
        <v>5.4804048221889834E-2</v>
      </c>
      <c r="J114" s="78">
        <f>IF($C114&lt;=Entradas!$E$51,"",E114-AVERAGE(E:E))</f>
        <v>0.31584066223455842</v>
      </c>
      <c r="K114" s="78">
        <f>IF($C114&lt;=Entradas!$E$51,"",J114^2)</f>
        <v>9.9755323920764416E-2</v>
      </c>
      <c r="L114" s="78">
        <f>IF($C114&lt;=Entradas!$E$51,"",G114*J114)</f>
        <v>7.393913431021365E-2</v>
      </c>
      <c r="M114" s="38"/>
    </row>
    <row r="115" spans="2:13">
      <c r="B115" s="37"/>
      <c r="C115" s="74">
        <v>110</v>
      </c>
      <c r="D115" s="104">
        <f>IF($C115&lt;=Entradas!$E$51,"",Observaciones!H115)</f>
        <v>1.3609891050881089</v>
      </c>
      <c r="E115" s="104">
        <f>IF($C115&lt;=Entradas!$E$51,"",Cálculos!L116)</f>
        <v>1.3029028456893266</v>
      </c>
      <c r="F115" s="78">
        <f>IF($C115&lt;=Entradas!$E$51,"",D115-E115)</f>
        <v>5.8086259398782314E-2</v>
      </c>
      <c r="G115" s="78">
        <f>IF($C115&lt;=Entradas!$E$51,"",D115-AVERAGE(D:D))</f>
        <v>0.20958306630637891</v>
      </c>
      <c r="H115" s="78">
        <f>IF($C115&lt;=Entradas!$E$51,"",F115^2)</f>
        <v>3.3740135309426266E-3</v>
      </c>
      <c r="I115" s="78">
        <f>IF($C115&lt;=Entradas!$E$51,"",G115^2)</f>
        <v>4.3925061682384019E-2</v>
      </c>
      <c r="J115" s="78">
        <f>IF($C115&lt;=Entradas!$E$51,"",E115-AVERAGE(E:E))</f>
        <v>0.2860156970914387</v>
      </c>
      <c r="K115" s="78">
        <f>IF($C115&lt;=Entradas!$E$51,"",J115^2)</f>
        <v>8.1804978982701615E-2</v>
      </c>
      <c r="L115" s="78">
        <f>IF($C115&lt;=Entradas!$E$51,"",G115*J115)</f>
        <v>5.9944046808180183E-2</v>
      </c>
      <c r="M115" s="38"/>
    </row>
    <row r="116" spans="2:13">
      <c r="B116" s="37"/>
      <c r="C116" s="74">
        <v>111</v>
      </c>
      <c r="D116" s="104">
        <f>IF($C116&lt;=Entradas!$E$51,"",Observaciones!H116)</f>
        <v>1.3376570485888635</v>
      </c>
      <c r="E116" s="104">
        <f>IF($C116&lt;=Entradas!$E$51,"",Cálculos!L117)</f>
        <v>1.2743249915807902</v>
      </c>
      <c r="F116" s="78">
        <f>IF($C116&lt;=Entradas!$E$51,"",D116-E116)</f>
        <v>6.3332057008073317E-2</v>
      </c>
      <c r="G116" s="78">
        <f>IF($C116&lt;=Entradas!$E$51,"",D116-AVERAGE(D:D))</f>
        <v>0.18625100980713349</v>
      </c>
      <c r="H116" s="78">
        <f>IF($C116&lt;=Entradas!$E$51,"",F116^2)</f>
        <v>4.0109494448738485E-3</v>
      </c>
      <c r="I116" s="78">
        <f>IF($C116&lt;=Entradas!$E$51,"",G116^2)</f>
        <v>3.4689438654176938E-2</v>
      </c>
      <c r="J116" s="78">
        <f>IF($C116&lt;=Entradas!$E$51,"",E116-AVERAGE(E:E))</f>
        <v>0.25743784298290229</v>
      </c>
      <c r="K116" s="78">
        <f>IF($C116&lt;=Entradas!$E$51,"",J116^2)</f>
        <v>6.6274242999689453E-2</v>
      </c>
      <c r="L116" s="78">
        <f>IF($C116&lt;=Entradas!$E$51,"",G116*J116)</f>
        <v>4.7948058218135824E-2</v>
      </c>
      <c r="M116" s="38"/>
    </row>
    <row r="117" spans="2:13">
      <c r="B117" s="37"/>
      <c r="C117" s="74">
        <v>112</v>
      </c>
      <c r="D117" s="104">
        <f>IF($C117&lt;=Entradas!$E$51,"",Observaciones!H117)</f>
        <v>1.3253425362945526</v>
      </c>
      <c r="E117" s="104">
        <f>IF($C117&lt;=Entradas!$E$51,"",Cálculos!L118)</f>
        <v>1.2546953809082688</v>
      </c>
      <c r="F117" s="78">
        <f>IF($C117&lt;=Entradas!$E$51,"",D117-E117)</f>
        <v>7.0647155386283744E-2</v>
      </c>
      <c r="G117" s="78">
        <f>IF($C117&lt;=Entradas!$E$51,"",D117-AVERAGE(D:D))</f>
        <v>0.17393649751282259</v>
      </c>
      <c r="H117" s="78">
        <f>IF($C117&lt;=Entradas!$E$51,"",F117^2)</f>
        <v>4.9910205641737204E-3</v>
      </c>
      <c r="I117" s="78">
        <f>IF($C117&lt;=Entradas!$E$51,"",G117^2)</f>
        <v>3.0253905167028139E-2</v>
      </c>
      <c r="J117" s="78">
        <f>IF($C117&lt;=Entradas!$E$51,"",E117-AVERAGE(E:E))</f>
        <v>0.23780823231038095</v>
      </c>
      <c r="K117" s="78">
        <f>IF($C117&lt;=Entradas!$E$51,"",J117^2)</f>
        <v>5.6552755354588112E-2</v>
      </c>
      <c r="L117" s="78">
        <f>IF($C117&lt;=Entradas!$E$51,"",G117*J117)</f>
        <v>4.1363531007783311E-2</v>
      </c>
      <c r="M117" s="38"/>
    </row>
    <row r="118" spans="2:13">
      <c r="B118" s="37"/>
      <c r="C118" s="74">
        <v>113</v>
      </c>
      <c r="D118" s="104">
        <f>IF($C118&lt;=Entradas!$E$51,"",Observaciones!H118)</f>
        <v>1.3032133439622697</v>
      </c>
      <c r="E118" s="104">
        <f>IF($C118&lt;=Entradas!$E$51,"",Cálculos!L119)</f>
        <v>1.2274796911047541</v>
      </c>
      <c r="F118" s="78">
        <f>IF($C118&lt;=Entradas!$E$51,"",D118-E118)</f>
        <v>7.5733652857515654E-2</v>
      </c>
      <c r="G118" s="78">
        <f>IF($C118&lt;=Entradas!$E$51,"",D118-AVERAGE(D:D))</f>
        <v>0.15180730518053975</v>
      </c>
      <c r="H118" s="78">
        <f>IF($C118&lt;=Entradas!$E$51,"",F118^2)</f>
        <v>5.7355861751426894E-3</v>
      </c>
      <c r="I118" s="78">
        <f>IF($C118&lt;=Entradas!$E$51,"",G118^2)</f>
        <v>2.3045457906177531E-2</v>
      </c>
      <c r="J118" s="78">
        <f>IF($C118&lt;=Entradas!$E$51,"",E118-AVERAGE(E:E))</f>
        <v>0.21059254250686621</v>
      </c>
      <c r="K118" s="78">
        <f>IF($C118&lt;=Entradas!$E$51,"",J118^2)</f>
        <v>4.4349218959506248E-2</v>
      </c>
      <c r="L118" s="78">
        <f>IF($C118&lt;=Entradas!$E$51,"",G118*J118)</f>
        <v>3.1969486369085628E-2</v>
      </c>
      <c r="M118" s="38"/>
    </row>
    <row r="119" spans="2:13">
      <c r="B119" s="37"/>
      <c r="C119" s="74">
        <v>114</v>
      </c>
      <c r="D119" s="104">
        <f>IF($C119&lt;=Entradas!$E$51,"",Observaciones!H119)</f>
        <v>1.2871430957232697</v>
      </c>
      <c r="E119" s="104">
        <f>IF($C119&lt;=Entradas!$E$51,"",Cálculos!L120)</f>
        <v>1.2002928552154175</v>
      </c>
      <c r="F119" s="78">
        <f>IF($C119&lt;=Entradas!$E$51,"",D119-E119)</f>
        <v>8.6850240507852172E-2</v>
      </c>
      <c r="G119" s="78">
        <f>IF($C119&lt;=Entradas!$E$51,"",D119-AVERAGE(D:D))</f>
        <v>0.1357370569415397</v>
      </c>
      <c r="H119" s="78">
        <f>IF($C119&lt;=Entradas!$E$51,"",F119^2)</f>
        <v>7.542964276271766E-3</v>
      </c>
      <c r="I119" s="78">
        <f>IF($C119&lt;=Entradas!$E$51,"",G119^2)</f>
        <v>1.8424548627150792E-2</v>
      </c>
      <c r="J119" s="78">
        <f>IF($C119&lt;=Entradas!$E$51,"",E119-AVERAGE(E:E))</f>
        <v>0.18340570661752964</v>
      </c>
      <c r="K119" s="78">
        <f>IF($C119&lt;=Entradas!$E$51,"",J119^2)</f>
        <v>3.3637653219875358E-2</v>
      </c>
      <c r="L119" s="78">
        <f>IF($C119&lt;=Entradas!$E$51,"",G119*J119)</f>
        <v>2.4894950842546944E-2</v>
      </c>
      <c r="M119" s="38"/>
    </row>
    <row r="120" spans="2:13">
      <c r="B120" s="37"/>
      <c r="C120" s="74">
        <v>115</v>
      </c>
      <c r="D120" s="104">
        <f>IF($C120&lt;=Entradas!$E$51,"",Observaciones!H120)</f>
        <v>1.2769599187891909</v>
      </c>
      <c r="E120" s="104">
        <f>IF($C120&lt;=Entradas!$E$51,"",Cálculos!L121)</f>
        <v>1.1736403421940067</v>
      </c>
      <c r="F120" s="78">
        <f>IF($C120&lt;=Entradas!$E$51,"",D120-E120)</f>
        <v>0.1033195765951842</v>
      </c>
      <c r="G120" s="78">
        <f>IF($C120&lt;=Entradas!$E$51,"",D120-AVERAGE(D:D))</f>
        <v>0.12555388000746093</v>
      </c>
      <c r="H120" s="78">
        <f>IF($C120&lt;=Entradas!$E$51,"",F120^2)</f>
        <v>1.0674934907808135E-2</v>
      </c>
      <c r="I120" s="78">
        <f>IF($C120&lt;=Entradas!$E$51,"",G120^2)</f>
        <v>1.5763776784927897E-2</v>
      </c>
      <c r="J120" s="78">
        <f>IF($C120&lt;=Entradas!$E$51,"",E120-AVERAGE(E:E))</f>
        <v>0.15675319359611883</v>
      </c>
      <c r="K120" s="78">
        <f>IF($C120&lt;=Entradas!$E$51,"",J120^2)</f>
        <v>2.4571563702582309E-2</v>
      </c>
      <c r="L120" s="78">
        <f>IF($C120&lt;=Entradas!$E$51,"",G120*J120)</f>
        <v>1.9680971659553397E-2</v>
      </c>
      <c r="M120" s="38"/>
    </row>
    <row r="121" spans="2:13">
      <c r="B121" s="37"/>
      <c r="C121" s="74">
        <v>116</v>
      </c>
      <c r="D121" s="104">
        <f>IF($C121&lt;=Entradas!$E$51,"",Observaciones!H121)</f>
        <v>2.6437430841730478</v>
      </c>
      <c r="E121" s="104">
        <f>IF($C121&lt;=Entradas!$E$51,"",Cálculos!L122)</f>
        <v>1.9220748519224777</v>
      </c>
      <c r="F121" s="78">
        <f>IF($C121&lt;=Entradas!$E$51,"",D121-E121)</f>
        <v>0.72166823225057009</v>
      </c>
      <c r="G121" s="78">
        <f>IF($C121&lt;=Entradas!$E$51,"",D121-AVERAGE(D:D))</f>
        <v>1.4923370453913178</v>
      </c>
      <c r="H121" s="78">
        <f>IF($C121&lt;=Entradas!$E$51,"",F121^2)</f>
        <v>0.52080503743966278</v>
      </c>
      <c r="I121" s="78">
        <f>IF($C121&lt;=Entradas!$E$51,"",G121^2)</f>
        <v>2.2270698570472884</v>
      </c>
      <c r="J121" s="78">
        <f>IF($C121&lt;=Entradas!$E$51,"",E121-AVERAGE(E:E))</f>
        <v>0.90518770332458987</v>
      </c>
      <c r="K121" s="78">
        <f>IF($C121&lt;=Entradas!$E$51,"",J121^2)</f>
        <v>0.81936477825004572</v>
      </c>
      <c r="L121" s="78">
        <f>IF($C121&lt;=Entradas!$E$51,"",G121*J121)</f>
        <v>1.3508451427039712</v>
      </c>
      <c r="M121" s="38"/>
    </row>
    <row r="122" spans="2:13">
      <c r="B122" s="37"/>
      <c r="C122" s="74">
        <v>117</v>
      </c>
      <c r="D122" s="104">
        <f>IF($C122&lt;=Entradas!$E$51,"",Observaciones!H122)</f>
        <v>1.4218052404580244</v>
      </c>
      <c r="E122" s="104">
        <f>IF($C122&lt;=Entradas!$E$51,"",Cálculos!L123)</f>
        <v>1.2819626137786471</v>
      </c>
      <c r="F122" s="78">
        <f>IF($C122&lt;=Entradas!$E$51,"",D122-E122)</f>
        <v>0.1398426266793773</v>
      </c>
      <c r="G122" s="78">
        <f>IF($C122&lt;=Entradas!$E$51,"",D122-AVERAGE(D:D))</f>
        <v>0.27039920167629439</v>
      </c>
      <c r="H122" s="78">
        <f>IF($C122&lt;=Entradas!$E$51,"",F122^2)</f>
        <v>1.9555960236587688E-2</v>
      </c>
      <c r="I122" s="78">
        <f>IF($C122&lt;=Entradas!$E$51,"",G122^2)</f>
        <v>7.3115728267177327E-2</v>
      </c>
      <c r="J122" s="78">
        <f>IF($C122&lt;=Entradas!$E$51,"",E122-AVERAGE(E:E))</f>
        <v>0.2650754651807592</v>
      </c>
      <c r="K122" s="78">
        <f>IF($C122&lt;=Entradas!$E$51,"",J122^2)</f>
        <v>7.0265002240795876E-2</v>
      </c>
      <c r="L122" s="78">
        <f>IF($C122&lt;=Entradas!$E$51,"",G122*J122)</f>
        <v>7.1676194168849655E-2</v>
      </c>
      <c r="M122" s="38"/>
    </row>
    <row r="123" spans="2:13">
      <c r="B123" s="37"/>
      <c r="C123" s="74">
        <v>118</v>
      </c>
      <c r="D123" s="104">
        <f>IF($C123&lt;=Entradas!$E$51,"",Observaciones!H123)</f>
        <v>1.3954764438904017</v>
      </c>
      <c r="E123" s="104">
        <f>IF($C123&lt;=Entradas!$E$51,"",Cálculos!L124)</f>
        <v>1.2541099641004245</v>
      </c>
      <c r="F123" s="78">
        <f>IF($C123&lt;=Entradas!$E$51,"",D123-E123)</f>
        <v>0.14136647978997718</v>
      </c>
      <c r="G123" s="78">
        <f>IF($C123&lt;=Entradas!$E$51,"",D123-AVERAGE(D:D))</f>
        <v>0.24407040510867173</v>
      </c>
      <c r="H123" s="78">
        <f>IF($C123&lt;=Entradas!$E$51,"",F123^2)</f>
        <v>1.9984481608210029E-2</v>
      </c>
      <c r="I123" s="78">
        <f>IF($C123&lt;=Entradas!$E$51,"",G123^2)</f>
        <v>5.9570362649911134E-2</v>
      </c>
      <c r="J123" s="78">
        <f>IF($C123&lt;=Entradas!$E$51,"",E123-AVERAGE(E:E))</f>
        <v>0.23722281550253665</v>
      </c>
      <c r="K123" s="78">
        <f>IF($C123&lt;=Entradas!$E$51,"",J123^2)</f>
        <v>5.6274664194950544E-2</v>
      </c>
      <c r="L123" s="78">
        <f>IF($C123&lt;=Entradas!$E$51,"",G123*J123)</f>
        <v>5.7899068680723816E-2</v>
      </c>
      <c r="M123" s="38"/>
    </row>
    <row r="124" spans="2:13">
      <c r="B124" s="37"/>
      <c r="C124" s="74">
        <v>119</v>
      </c>
      <c r="D124" s="104">
        <f>IF($C124&lt;=Entradas!$E$51,"",Observaciones!H124)</f>
        <v>1.3694355011347248</v>
      </c>
      <c r="E124" s="104">
        <f>IF($C124&lt;=Entradas!$E$51,"",Cálculos!L125)</f>
        <v>1.2260835895499811</v>
      </c>
      <c r="F124" s="78">
        <f>IF($C124&lt;=Entradas!$E$51,"",D124-E124)</f>
        <v>0.1433519115847437</v>
      </c>
      <c r="G124" s="78">
        <f>IF($C124&lt;=Entradas!$E$51,"",D124-AVERAGE(D:D))</f>
        <v>0.21802946235299481</v>
      </c>
      <c r="H124" s="78">
        <f>IF($C124&lt;=Entradas!$E$51,"",F124^2)</f>
        <v>2.0549770555000173E-2</v>
      </c>
      <c r="I124" s="78">
        <f>IF($C124&lt;=Entradas!$E$51,"",G124^2)</f>
        <v>4.753684645393598E-2</v>
      </c>
      <c r="J124" s="78">
        <f>IF($C124&lt;=Entradas!$E$51,"",E124-AVERAGE(E:E))</f>
        <v>0.20919644095209322</v>
      </c>
      <c r="K124" s="78">
        <f>IF($C124&lt;=Entradas!$E$51,"",J124^2)</f>
        <v>4.3763150907022624E-2</v>
      </c>
      <c r="L124" s="78">
        <f>IF($C124&lt;=Entradas!$E$51,"",G124*J124)</f>
        <v>4.5610987546944912E-2</v>
      </c>
      <c r="M124" s="38"/>
    </row>
    <row r="125" spans="2:13">
      <c r="B125" s="37"/>
      <c r="C125" s="74">
        <v>120</v>
      </c>
      <c r="D125" s="104">
        <f>IF($C125&lt;=Entradas!$E$51,"",Observaciones!H125)</f>
        <v>1.3445579727700228</v>
      </c>
      <c r="E125" s="104">
        <f>IF($C125&lt;=Entradas!$E$51,"",Cálculos!L126)</f>
        <v>1.1989530698588138</v>
      </c>
      <c r="F125" s="78">
        <f>IF($C125&lt;=Entradas!$E$51,"",D125-E125)</f>
        <v>0.14560490291120898</v>
      </c>
      <c r="G125" s="78">
        <f>IF($C125&lt;=Entradas!$E$51,"",D125-AVERAGE(D:D))</f>
        <v>0.19315193398829278</v>
      </c>
      <c r="H125" s="78">
        <f>IF($C125&lt;=Entradas!$E$51,"",F125^2)</f>
        <v>2.1200787751782593E-2</v>
      </c>
      <c r="I125" s="78">
        <f>IF($C125&lt;=Entradas!$E$51,"",G125^2)</f>
        <v>3.730766960341781E-2</v>
      </c>
      <c r="J125" s="78">
        <f>IF($C125&lt;=Entradas!$E$51,"",E125-AVERAGE(E:E))</f>
        <v>0.18206592126092591</v>
      </c>
      <c r="K125" s="78">
        <f>IF($C125&lt;=Entradas!$E$51,"",J125^2)</f>
        <v>3.3147999684589674E-2</v>
      </c>
      <c r="L125" s="78">
        <f>IF($C125&lt;=Entradas!$E$51,"",G125*J125)</f>
        <v>3.5166384804908073E-2</v>
      </c>
      <c r="M125" s="38"/>
    </row>
    <row r="126" spans="2:13">
      <c r="B126" s="37"/>
      <c r="C126" s="74">
        <v>121</v>
      </c>
      <c r="D126" s="104">
        <f>IF($C126&lt;=Entradas!$E$51,"",Observaciones!H126)</f>
        <v>1.3203850878132193</v>
      </c>
      <c r="E126" s="104">
        <f>IF($C126&lt;=Entradas!$E$51,"",Cálculos!L127)</f>
        <v>1.1722640515023832</v>
      </c>
      <c r="F126" s="78">
        <f>IF($C126&lt;=Entradas!$E$51,"",D126-E126)</f>
        <v>0.14812103631083606</v>
      </c>
      <c r="G126" s="78">
        <f>IF($C126&lt;=Entradas!$E$51,"",D126-AVERAGE(D:D))</f>
        <v>0.1689790490314893</v>
      </c>
      <c r="H126" s="78">
        <f>IF($C126&lt;=Entradas!$E$51,"",F126^2)</f>
        <v>2.1939841397796016E-2</v>
      </c>
      <c r="I126" s="78">
        <f>IF($C126&lt;=Entradas!$E$51,"",G126^2)</f>
        <v>2.8553919011586465E-2</v>
      </c>
      <c r="J126" s="78">
        <f>IF($C126&lt;=Entradas!$E$51,"",E126-AVERAGE(E:E))</f>
        <v>0.15537690290449535</v>
      </c>
      <c r="K126" s="78">
        <f>IF($C126&lt;=Entradas!$E$51,"",J126^2)</f>
        <v>2.4141981956192975E-2</v>
      </c>
      <c r="L126" s="78">
        <f>IF($C126&lt;=Entradas!$E$51,"",G126*J126)</f>
        <v>2.6255441294259673E-2</v>
      </c>
      <c r="M126" s="38"/>
    </row>
    <row r="127" spans="2:13">
      <c r="B127" s="37"/>
      <c r="C127" s="74">
        <v>122</v>
      </c>
      <c r="D127" s="104">
        <f>IF($C127&lt;=Entradas!$E$51,"",Observaciones!H127)</f>
        <v>1.2966729603661675</v>
      </c>
      <c r="E127" s="104">
        <f>IF($C127&lt;=Entradas!$E$51,"",Cálculos!L128)</f>
        <v>1.14577493926455</v>
      </c>
      <c r="F127" s="78">
        <f>IF($C127&lt;=Entradas!$E$51,"",D127-E127)</f>
        <v>0.15089802110161754</v>
      </c>
      <c r="G127" s="78">
        <f>IF($C127&lt;=Entradas!$E$51,"",D127-AVERAGE(D:D))</f>
        <v>0.14526692158443755</v>
      </c>
      <c r="H127" s="78">
        <f>IF($C127&lt;=Entradas!$E$51,"",F127^2)</f>
        <v>2.2770212772384214E-2</v>
      </c>
      <c r="I127" s="78">
        <f>IF($C127&lt;=Entradas!$E$51,"",G127^2)</f>
        <v>2.1102478506619126E-2</v>
      </c>
      <c r="J127" s="78">
        <f>IF($C127&lt;=Entradas!$E$51,"",E127-AVERAGE(E:E))</f>
        <v>0.12888779066666212</v>
      </c>
      <c r="K127" s="78">
        <f>IF($C127&lt;=Entradas!$E$51,"",J127^2)</f>
        <v>1.6612062582933313E-2</v>
      </c>
      <c r="L127" s="78">
        <f>IF($C127&lt;=Entradas!$E$51,"",G127*J127)</f>
        <v>1.8723132579965406E-2</v>
      </c>
      <c r="M127" s="38"/>
    </row>
    <row r="128" spans="2:13">
      <c r="B128" s="37"/>
      <c r="C128" s="74">
        <v>123</v>
      </c>
      <c r="D128" s="104">
        <f>IF($C128&lt;=Entradas!$E$51,"",Observaciones!H128)</f>
        <v>1.2735355598450426</v>
      </c>
      <c r="E128" s="104">
        <f>IF($C128&lt;=Entradas!$E$51,"",Cálculos!L129)</f>
        <v>1.1196647806112996</v>
      </c>
      <c r="F128" s="78">
        <f>IF($C128&lt;=Entradas!$E$51,"",D128-E128)</f>
        <v>0.15387077923374304</v>
      </c>
      <c r="G128" s="78">
        <f>IF($C128&lt;=Entradas!$E$51,"",D128-AVERAGE(D:D))</f>
        <v>0.12212952106331265</v>
      </c>
      <c r="H128" s="78">
        <f>IF($C128&lt;=Entradas!$E$51,"",F128^2)</f>
        <v>2.3676216701999288E-2</v>
      </c>
      <c r="I128" s="78">
        <f>IF($C128&lt;=Entradas!$E$51,"",G128^2)</f>
        <v>1.4915619915154129E-2</v>
      </c>
      <c r="J128" s="78">
        <f>IF($C128&lt;=Entradas!$E$51,"",E128-AVERAGE(E:E))</f>
        <v>0.10277763201341172</v>
      </c>
      <c r="K128" s="78">
        <f>IF($C128&lt;=Entradas!$E$51,"",J128^2)</f>
        <v>1.0563241642284274E-2</v>
      </c>
      <c r="L128" s="78">
        <f>IF($C128&lt;=Entradas!$E$51,"",G128*J128)</f>
        <v>1.2552182973819364E-2</v>
      </c>
      <c r="M128" s="38"/>
    </row>
    <row r="129" spans="2:13">
      <c r="B129" s="37"/>
      <c r="C129" s="74">
        <v>124</v>
      </c>
      <c r="D129" s="104">
        <f>IF($C129&lt;=Entradas!$E$51,"",Observaciones!H129)</f>
        <v>1.251348117983667</v>
      </c>
      <c r="E129" s="104">
        <f>IF($C129&lt;=Entradas!$E$51,"",Cálculos!L130)</f>
        <v>1.094447160389413</v>
      </c>
      <c r="F129" s="78">
        <f>IF($C129&lt;=Entradas!$E$51,"",D129-E129)</f>
        <v>0.15690095759425393</v>
      </c>
      <c r="G129" s="78">
        <f>IF($C129&lt;=Entradas!$E$51,"",D129-AVERAGE(D:D))</f>
        <v>9.9942079201936984E-2</v>
      </c>
      <c r="H129" s="78">
        <f>IF($C129&lt;=Entradas!$E$51,"",F129^2)</f>
        <v>2.461791049399387E-2</v>
      </c>
      <c r="I129" s="78">
        <f>IF($C129&lt;=Entradas!$E$51,"",G129^2)</f>
        <v>9.9884191952062454E-3</v>
      </c>
      <c r="J129" s="78">
        <f>IF($C129&lt;=Entradas!$E$51,"",E129-AVERAGE(E:E))</f>
        <v>7.7560011791525163E-2</v>
      </c>
      <c r="K129" s="78">
        <f>IF($C129&lt;=Entradas!$E$51,"",J129^2)</f>
        <v>6.0155554291015222E-3</v>
      </c>
      <c r="L129" s="78">
        <f>IF($C129&lt;=Entradas!$E$51,"",G129*J129)</f>
        <v>7.7515088413717742E-3</v>
      </c>
      <c r="M129" s="38"/>
    </row>
    <row r="130" spans="2:13">
      <c r="B130" s="37"/>
      <c r="C130" s="74">
        <v>125</v>
      </c>
      <c r="D130" s="104">
        <f>IF($C130&lt;=Entradas!$E$51,"",Observaciones!H130)</f>
        <v>1.2295236849715836</v>
      </c>
      <c r="E130" s="104">
        <f>IF($C130&lt;=Entradas!$E$51,"",Cálculos!L131)</f>
        <v>1.0694289989484591</v>
      </c>
      <c r="F130" s="78">
        <f>IF($C130&lt;=Entradas!$E$51,"",D130-E130)</f>
        <v>0.16009468602312449</v>
      </c>
      <c r="G130" s="78">
        <f>IF($C130&lt;=Entradas!$E$51,"",D130-AVERAGE(D:D))</f>
        <v>7.8117646189853618E-2</v>
      </c>
      <c r="H130" s="78">
        <f>IF($C130&lt;=Entradas!$E$51,"",F130^2)</f>
        <v>2.5630308492842813E-2</v>
      </c>
      <c r="I130" s="78">
        <f>IF($C130&lt;=Entradas!$E$51,"",G130^2)</f>
        <v>6.1023666462431516E-3</v>
      </c>
      <c r="J130" s="78">
        <f>IF($C130&lt;=Entradas!$E$51,"",E130-AVERAGE(E:E))</f>
        <v>5.254185035057124E-2</v>
      </c>
      <c r="K130" s="78">
        <f>IF($C130&lt;=Entradas!$E$51,"",J130^2)</f>
        <v>2.7606460382618232E-3</v>
      </c>
      <c r="L130" s="78">
        <f>IF($C130&lt;=Entradas!$E$51,"",G130*J130)</f>
        <v>4.1044456758461603E-3</v>
      </c>
      <c r="M130" s="38"/>
    </row>
    <row r="131" spans="2:13">
      <c r="B131" s="37"/>
      <c r="C131" s="74">
        <v>126</v>
      </c>
      <c r="D131" s="104">
        <f>IF($C131&lt;=Entradas!$E$51,"",Observaciones!H131)</f>
        <v>1.2085499990043032</v>
      </c>
      <c r="E131" s="104">
        <f>IF($C131&lt;=Entradas!$E$51,"",Cálculos!L132)</f>
        <v>1.0452613097311803</v>
      </c>
      <c r="F131" s="78">
        <f>IF($C131&lt;=Entradas!$E$51,"",D131-E131)</f>
        <v>0.1632886892731229</v>
      </c>
      <c r="G131" s="78">
        <f>IF($C131&lt;=Entradas!$E$51,"",D131-AVERAGE(D:D))</f>
        <v>5.7143960222573176E-2</v>
      </c>
      <c r="H131" s="78">
        <f>IF($C131&lt;=Entradas!$E$51,"",F131^2)</f>
        <v>2.666319604453448E-2</v>
      </c>
      <c r="I131" s="78">
        <f>IF($C131&lt;=Entradas!$E$51,"",G131^2)</f>
        <v>3.2654321899190254E-3</v>
      </c>
      <c r="J131" s="78">
        <f>IF($C131&lt;=Entradas!$E$51,"",E131-AVERAGE(E:E))</f>
        <v>2.8374161133292386E-2</v>
      </c>
      <c r="K131" s="78">
        <f>IF($C131&lt;=Entradas!$E$51,"",J131^2)</f>
        <v>8.0509302001804028E-4</v>
      </c>
      <c r="L131" s="78">
        <f>IF($C131&lt;=Entradas!$E$51,"",G131*J131)</f>
        <v>1.6214119351497418E-3</v>
      </c>
      <c r="M131" s="38"/>
    </row>
    <row r="132" spans="2:13">
      <c r="B132" s="37"/>
      <c r="C132" s="74">
        <v>127</v>
      </c>
      <c r="D132" s="104">
        <f>IF($C132&lt;=Entradas!$E$51,"",Observaciones!H132)</f>
        <v>1.1876948169116797</v>
      </c>
      <c r="E132" s="104">
        <f>IF($C132&lt;=Entradas!$E$51,"",Cálculos!L133)</f>
        <v>1.0210334681329967</v>
      </c>
      <c r="F132" s="78">
        <f>IF($C132&lt;=Entradas!$E$51,"",D132-E132)</f>
        <v>0.16666134877868299</v>
      </c>
      <c r="G132" s="78">
        <f>IF($C132&lt;=Entradas!$E$51,"",D132-AVERAGE(D:D))</f>
        <v>3.6288778129949684E-2</v>
      </c>
      <c r="H132" s="78">
        <f>IF($C132&lt;=Entradas!$E$51,"",F132^2)</f>
        <v>2.7776005176729821E-2</v>
      </c>
      <c r="I132" s="78">
        <f>IF($C132&lt;=Entradas!$E$51,"",G132^2)</f>
        <v>1.3168754181647146E-3</v>
      </c>
      <c r="J132" s="78">
        <f>IF($C132&lt;=Entradas!$E$51,"",E132-AVERAGE(E:E))</f>
        <v>4.1463195351088E-3</v>
      </c>
      <c r="K132" s="78">
        <f>IF($C132&lt;=Entradas!$E$51,"",J132^2)</f>
        <v>1.7191965687224856E-5</v>
      </c>
      <c r="L132" s="78">
        <f>IF($C132&lt;=Entradas!$E$51,"",G132*J132)</f>
        <v>1.5046486966543935E-4</v>
      </c>
      <c r="M132" s="38"/>
    </row>
    <row r="133" spans="2:13">
      <c r="B133" s="37"/>
      <c r="C133" s="74">
        <v>128</v>
      </c>
      <c r="D133" s="104">
        <f>IF($C133&lt;=Entradas!$E$51,"",Observaciones!H133)</f>
        <v>1.1690218024397609</v>
      </c>
      <c r="E133" s="104">
        <f>IF($C133&lt;=Entradas!$E$51,"",Cálculos!L134)</f>
        <v>0.99762205414926408</v>
      </c>
      <c r="F133" s="78">
        <f>IF($C133&lt;=Entradas!$E$51,"",D133-E133)</f>
        <v>0.17139974829049687</v>
      </c>
      <c r="G133" s="78">
        <f>IF($C133&lt;=Entradas!$E$51,"",D133-AVERAGE(D:D))</f>
        <v>1.761576365803097E-2</v>
      </c>
      <c r="H133" s="78">
        <f>IF($C133&lt;=Entradas!$E$51,"",F133^2)</f>
        <v>2.9377873714045682E-2</v>
      </c>
      <c r="I133" s="78">
        <f>IF($C133&lt;=Entradas!$E$51,"",G133^2)</f>
        <v>3.1031512925560462E-4</v>
      </c>
      <c r="J133" s="78">
        <f>IF($C133&lt;=Entradas!$E$51,"",E133-AVERAGE(E:E))</f>
        <v>-1.9265094448623787E-2</v>
      </c>
      <c r="K133" s="78">
        <f>IF($C133&lt;=Entradas!$E$51,"",J133^2)</f>
        <v>3.7114386411439505E-4</v>
      </c>
      <c r="L133" s="78">
        <f>IF($C133&lt;=Entradas!$E$51,"",G133*J133)</f>
        <v>-3.393693506566011E-4</v>
      </c>
      <c r="M133" s="38"/>
    </row>
    <row r="134" spans="2:13">
      <c r="B134" s="37"/>
      <c r="C134" s="74">
        <v>129</v>
      </c>
      <c r="D134" s="104">
        <f>IF($C134&lt;=Entradas!$E$51,"",Observaciones!H134)</f>
        <v>1.1597200049183394</v>
      </c>
      <c r="E134" s="104">
        <f>IF($C134&lt;=Entradas!$E$51,"",Cálculos!L135)</f>
        <v>0.97712277956610782</v>
      </c>
      <c r="F134" s="78">
        <f>IF($C134&lt;=Entradas!$E$51,"",D134-E134)</f>
        <v>0.18259722535223155</v>
      </c>
      <c r="G134" s="78">
        <f>IF($C134&lt;=Entradas!$E$51,"",D134-AVERAGE(D:D))</f>
        <v>8.3139661366093964E-3</v>
      </c>
      <c r="H134" s="78">
        <f>IF($C134&lt;=Entradas!$E$51,"",F134^2)</f>
        <v>3.3341746706333636E-2</v>
      </c>
      <c r="I134" s="78">
        <f>IF($C134&lt;=Entradas!$E$51,"",G134^2)</f>
        <v>6.9122032920687775E-5</v>
      </c>
      <c r="J134" s="78">
        <f>IF($C134&lt;=Entradas!$E$51,"",E134-AVERAGE(E:E))</f>
        <v>-3.9764369031780045E-2</v>
      </c>
      <c r="K134" s="78">
        <f>IF($C134&lt;=Entradas!$E$51,"",J134^2)</f>
        <v>1.5812050444955878E-3</v>
      </c>
      <c r="L134" s="78">
        <f>IF($C134&lt;=Entradas!$E$51,"",G134*J134)</f>
        <v>-3.3059961757385864E-4</v>
      </c>
      <c r="M134" s="38"/>
    </row>
    <row r="135" spans="2:13">
      <c r="B135" s="37"/>
      <c r="C135" s="74">
        <v>130</v>
      </c>
      <c r="D135" s="104">
        <f>IF($C135&lt;=Entradas!$E$51,"",Observaciones!H135)</f>
        <v>1.1508025247333324</v>
      </c>
      <c r="E135" s="104">
        <f>IF($C135&lt;=Entradas!$E$51,"",Cálculos!L136)</f>
        <v>0.95402380505106743</v>
      </c>
      <c r="F135" s="78">
        <f>IF($C135&lt;=Entradas!$E$51,"",D135-E135)</f>
        <v>0.19677871968226501</v>
      </c>
      <c r="G135" s="78">
        <f>IF($C135&lt;=Entradas!$E$51,"",D135-AVERAGE(D:D))</f>
        <v>-6.0351404839753542E-4</v>
      </c>
      <c r="H135" s="78">
        <f>IF($C135&lt;=Entradas!$E$51,"",F135^2)</f>
        <v>3.8721864519791434E-2</v>
      </c>
      <c r="I135" s="78">
        <f>IF($C135&lt;=Entradas!$E$51,"",G135^2)</f>
        <v>3.6422920661318272E-7</v>
      </c>
      <c r="J135" s="78">
        <f>IF($C135&lt;=Entradas!$E$51,"",E135-AVERAGE(E:E))</f>
        <v>-6.2863343546820438E-2</v>
      </c>
      <c r="K135" s="78">
        <f>IF($C135&lt;=Entradas!$E$51,"",J135^2)</f>
        <v>3.951799961885571E-3</v>
      </c>
      <c r="L135" s="78">
        <f>IF($C135&lt;=Entradas!$E$51,"",G135*J135)</f>
        <v>3.7938910959746684E-5</v>
      </c>
      <c r="M135" s="38"/>
    </row>
    <row r="136" spans="2:13">
      <c r="B136" s="37"/>
      <c r="C136" s="74">
        <v>131</v>
      </c>
      <c r="D136" s="104">
        <f>IF($C136&lt;=Entradas!$E$51,"",Observaciones!H136)</f>
        <v>1.1426875859680257</v>
      </c>
      <c r="E136" s="104">
        <f>IF($C136&lt;=Entradas!$E$51,"",Cálculos!L137)</f>
        <v>0.93132193554065967</v>
      </c>
      <c r="F136" s="78">
        <f>IF($C136&lt;=Entradas!$E$51,"",D136-E136)</f>
        <v>0.21136565042736599</v>
      </c>
      <c r="G136" s="78">
        <f>IF($C136&lt;=Entradas!$E$51,"",D136-AVERAGE(D:D))</f>
        <v>-8.7184528137043138E-3</v>
      </c>
      <c r="H136" s="78">
        <f>IF($C136&lt;=Entradas!$E$51,"",F136^2)</f>
        <v>4.4675438180583484E-2</v>
      </c>
      <c r="I136" s="78">
        <f>IF($C136&lt;=Entradas!$E$51,"",G136^2)</f>
        <v>7.601141946478867E-5</v>
      </c>
      <c r="J136" s="78">
        <f>IF($C136&lt;=Entradas!$E$51,"",E136-AVERAGE(E:E))</f>
        <v>-8.5565213057228195E-2</v>
      </c>
      <c r="K136" s="78">
        <f>IF($C136&lt;=Entradas!$E$51,"",J136^2)</f>
        <v>7.3214056855288546E-3</v>
      </c>
      <c r="L136" s="78">
        <f>IF($C136&lt;=Entradas!$E$51,"",G136*J136)</f>
        <v>7.4599627253400021E-4</v>
      </c>
      <c r="M136" s="38"/>
    </row>
    <row r="137" spans="2:13">
      <c r="B137" s="37"/>
      <c r="C137" s="74">
        <v>132</v>
      </c>
      <c r="D137" s="104">
        <f>IF($C137&lt;=Entradas!$E$51,"",Observaciones!H137)</f>
        <v>1.1347641609837456</v>
      </c>
      <c r="E137" s="104">
        <f>IF($C137&lt;=Entradas!$E$51,"",Cálculos!L138)</f>
        <v>0.90931800727931145</v>
      </c>
      <c r="F137" s="78">
        <f>IF($C137&lt;=Entradas!$E$51,"",D137-E137)</f>
        <v>0.2254461537044341</v>
      </c>
      <c r="G137" s="78">
        <f>IF($C137&lt;=Entradas!$E$51,"",D137-AVERAGE(D:D))</f>
        <v>-1.6641877797984428E-2</v>
      </c>
      <c r="H137" s="78">
        <f>IF($C137&lt;=Entradas!$E$51,"",F137^2)</f>
        <v>5.0825968220123328E-2</v>
      </c>
      <c r="I137" s="78">
        <f>IF($C137&lt;=Entradas!$E$51,"",G137^2)</f>
        <v>2.7695209664304704E-4</v>
      </c>
      <c r="J137" s="78">
        <f>IF($C137&lt;=Entradas!$E$51,"",E137-AVERAGE(E:E))</f>
        <v>-0.10756914131857642</v>
      </c>
      <c r="K137" s="78">
        <f>IF($C137&lt;=Entradas!$E$51,"",J137^2)</f>
        <v>1.1571120164015866E-2</v>
      </c>
      <c r="L137" s="78">
        <f>IF($C137&lt;=Entradas!$E$51,"",G137*J137)</f>
        <v>1.7901525046578664E-3</v>
      </c>
      <c r="M137" s="38"/>
    </row>
    <row r="138" spans="2:13">
      <c r="B138" s="37"/>
      <c r="C138" s="74">
        <v>133</v>
      </c>
      <c r="D138" s="104">
        <f>IF($C138&lt;=Entradas!$E$51,"",Observaciones!H138)</f>
        <v>1.1269202319362319</v>
      </c>
      <c r="E138" s="104">
        <f>IF($C138&lt;=Entradas!$E$51,"",Cálculos!L139)</f>
        <v>0.88787793571563645</v>
      </c>
      <c r="F138" s="78">
        <f>IF($C138&lt;=Entradas!$E$51,"",D138-E138)</f>
        <v>0.23904229622059547</v>
      </c>
      <c r="G138" s="78">
        <f>IF($C138&lt;=Entradas!$E$51,"",D138-AVERAGE(D:D))</f>
        <v>-2.4485806845498059E-2</v>
      </c>
      <c r="H138" s="78">
        <f>IF($C138&lt;=Entradas!$E$51,"",F138^2)</f>
        <v>5.7141219382414912E-2</v>
      </c>
      <c r="I138" s="78">
        <f>IF($C138&lt;=Entradas!$E$51,"",G138^2)</f>
        <v>5.9955473687503958E-4</v>
      </c>
      <c r="J138" s="78">
        <f>IF($C138&lt;=Entradas!$E$51,"",E138-AVERAGE(E:E))</f>
        <v>-0.12900921288225142</v>
      </c>
      <c r="K138" s="78">
        <f>IF($C138&lt;=Entradas!$E$51,"",J138^2)</f>
        <v>1.6643377008498068E-2</v>
      </c>
      <c r="L138" s="78">
        <f>IF($C138&lt;=Entradas!$E$51,"",G138*J138)</f>
        <v>3.1588946679245483E-3</v>
      </c>
      <c r="M138" s="38"/>
    </row>
    <row r="139" spans="2:13">
      <c r="B139" s="37"/>
      <c r="C139" s="74">
        <v>134</v>
      </c>
      <c r="D139" s="104">
        <f>IF($C139&lt;=Entradas!$E$51,"",Observaciones!H139)</f>
        <v>1.1191350123877402</v>
      </c>
      <c r="E139" s="104">
        <f>IF($C139&lt;=Entradas!$E$51,"",Cálculos!L140)</f>
        <v>0.86677225588425422</v>
      </c>
      <c r="F139" s="78">
        <f>IF($C139&lt;=Entradas!$E$51,"",D139-E139)</f>
        <v>0.25236275650348594</v>
      </c>
      <c r="G139" s="78">
        <f>IF($C139&lt;=Entradas!$E$51,"",D139-AVERAGE(D:D))</f>
        <v>-3.2271026393989821E-2</v>
      </c>
      <c r="H139" s="78">
        <f>IF($C139&lt;=Entradas!$E$51,"",F139^2)</f>
        <v>6.3686960870037737E-2</v>
      </c>
      <c r="I139" s="78">
        <f>IF($C139&lt;=Entradas!$E$51,"",G139^2)</f>
        <v>1.0414191445215876E-3</v>
      </c>
      <c r="J139" s="78">
        <f>IF($C139&lt;=Entradas!$E$51,"",E139-AVERAGE(E:E))</f>
        <v>-0.15011489271363365</v>
      </c>
      <c r="K139" s="78">
        <f>IF($C139&lt;=Entradas!$E$51,"",J139^2)</f>
        <v>2.253448101442574E-2</v>
      </c>
      <c r="L139" s="78">
        <f>IF($C139&lt;=Entradas!$E$51,"",G139*J139)</f>
        <v>4.844361664892622E-3</v>
      </c>
      <c r="M139" s="38"/>
    </row>
    <row r="140" spans="2:13">
      <c r="B140" s="37"/>
      <c r="C140" s="74">
        <v>135</v>
      </c>
      <c r="D140" s="104">
        <f>IF($C140&lt;=Entradas!$E$51,"",Observaciones!H140)</f>
        <v>1.1114043970033294</v>
      </c>
      <c r="E140" s="104">
        <f>IF($C140&lt;=Entradas!$E$51,"",Cálculos!L141)</f>
        <v>0.84574423265710552</v>
      </c>
      <c r="F140" s="78">
        <f>IF($C140&lt;=Entradas!$E$51,"",D140-E140)</f>
        <v>0.26566016434622386</v>
      </c>
      <c r="G140" s="78">
        <f>IF($C140&lt;=Entradas!$E$51,"",D140-AVERAGE(D:D))</f>
        <v>-4.0001641778400598E-2</v>
      </c>
      <c r="H140" s="78">
        <f>IF($C140&lt;=Entradas!$E$51,"",F140^2)</f>
        <v>7.0575322920462674E-2</v>
      </c>
      <c r="I140" s="78">
        <f>IF($C140&lt;=Entradas!$E$51,"",G140^2)</f>
        <v>1.6001313449674841E-3</v>
      </c>
      <c r="J140" s="78">
        <f>IF($C140&lt;=Entradas!$E$51,"",E140-AVERAGE(E:E))</f>
        <v>-0.17114291594078235</v>
      </c>
      <c r="K140" s="78">
        <f>IF($C140&lt;=Entradas!$E$51,"",J140^2)</f>
        <v>2.9289897676713694E-2</v>
      </c>
      <c r="L140" s="78">
        <f>IF($C140&lt;=Entradas!$E$51,"",G140*J140)</f>
        <v>6.8459976163741006E-3</v>
      </c>
      <c r="M140" s="38"/>
    </row>
    <row r="141" spans="2:13">
      <c r="B141" s="37"/>
      <c r="C141" s="74">
        <v>136</v>
      </c>
      <c r="D141" s="104">
        <f>IF($C141&lt;=Entradas!$E$51,"",Observaciones!H141)</f>
        <v>1.1037273322050545</v>
      </c>
      <c r="E141" s="104">
        <f>IF($C141&lt;=Entradas!$E$51,"",Cálculos!L142)</f>
        <v>0.8253772577792533</v>
      </c>
      <c r="F141" s="78">
        <f>IF($C141&lt;=Entradas!$E$51,"",D141-E141)</f>
        <v>0.27835007442580117</v>
      </c>
      <c r="G141" s="78">
        <f>IF($C141&lt;=Entradas!$E$51,"",D141-AVERAGE(D:D))</f>
        <v>-4.76787065766755E-2</v>
      </c>
      <c r="H141" s="78">
        <f>IF($C141&lt;=Entradas!$E$51,"",F141^2)</f>
        <v>7.7478763932849054E-2</v>
      </c>
      <c r="I141" s="78">
        <f>IF($C141&lt;=Entradas!$E$51,"",G141^2)</f>
        <v>2.2732590608247195E-3</v>
      </c>
      <c r="J141" s="78">
        <f>IF($C141&lt;=Entradas!$E$51,"",E141-AVERAGE(E:E))</f>
        <v>-0.19150989081863456</v>
      </c>
      <c r="K141" s="78">
        <f>IF($C141&lt;=Entradas!$E$51,"",J141^2)</f>
        <v>3.6676038281365335E-2</v>
      </c>
      <c r="L141" s="78">
        <f>IF($C141&lt;=Entradas!$E$51,"",G141*J141)</f>
        <v>9.130943890872838E-3</v>
      </c>
      <c r="M141" s="38"/>
    </row>
    <row r="142" spans="2:13">
      <c r="B142" s="37"/>
      <c r="C142" s="74">
        <v>137</v>
      </c>
      <c r="D142" s="104">
        <f>IF($C142&lt;=Entradas!$E$51,"",Observaciones!H142)</f>
        <v>1.0961033244322473</v>
      </c>
      <c r="E142" s="104">
        <f>IF($C142&lt;=Entradas!$E$51,"",Cálculos!L143)</f>
        <v>0.81085815906864878</v>
      </c>
      <c r="F142" s="78">
        <f>IF($C142&lt;=Entradas!$E$51,"",D142-E142)</f>
        <v>0.28524516536359856</v>
      </c>
      <c r="G142" s="78">
        <f>IF($C142&lt;=Entradas!$E$51,"",D142-AVERAGE(D:D))</f>
        <v>-5.530271434948264E-2</v>
      </c>
      <c r="H142" s="78">
        <f>IF($C142&lt;=Entradas!$E$51,"",F142^2)</f>
        <v>8.1364804363306689E-2</v>
      </c>
      <c r="I142" s="78">
        <f>IF($C142&lt;=Entradas!$E$51,"",G142^2)</f>
        <v>3.0583902144204729E-3</v>
      </c>
      <c r="J142" s="78">
        <f>IF($C142&lt;=Entradas!$E$51,"",E142-AVERAGE(E:E))</f>
        <v>-0.20602898952923909</v>
      </c>
      <c r="K142" s="78">
        <f>IF($C142&lt;=Entradas!$E$51,"",J142^2)</f>
        <v>4.244794452643931E-2</v>
      </c>
      <c r="L142" s="78">
        <f>IF($C142&lt;=Entradas!$E$51,"",G142*J142)</f>
        <v>1.139396235564806E-2</v>
      </c>
      <c r="M142" s="38"/>
    </row>
    <row r="143" spans="2:13">
      <c r="B143" s="37"/>
      <c r="C143" s="74">
        <v>138</v>
      </c>
      <c r="D143" s="104">
        <f>IF($C143&lt;=Entradas!$E$51,"",Observaciones!H143)</f>
        <v>1.0885319845857142</v>
      </c>
      <c r="E143" s="104">
        <f>IF($C143&lt;=Entradas!$E$51,"",Cálculos!L144)</f>
        <v>0.80361498960716948</v>
      </c>
      <c r="F143" s="78">
        <f>IF($C143&lt;=Entradas!$E$51,"",D143-E143)</f>
        <v>0.28491699497854472</v>
      </c>
      <c r="G143" s="78">
        <f>IF($C143&lt;=Entradas!$E$51,"",D143-AVERAGE(D:D))</f>
        <v>-6.2874054196015772E-2</v>
      </c>
      <c r="H143" s="78">
        <f>IF($C143&lt;=Entradas!$E$51,"",F143^2)</f>
        <v>8.117769402760408E-2</v>
      </c>
      <c r="I143" s="78">
        <f>IF($C143&lt;=Entradas!$E$51,"",G143^2)</f>
        <v>3.9531466910435282E-3</v>
      </c>
      <c r="J143" s="78">
        <f>IF($C143&lt;=Entradas!$E$51,"",E143-AVERAGE(E:E))</f>
        <v>-0.21327215899071839</v>
      </c>
      <c r="K143" s="78">
        <f>IF($C143&lt;=Entradas!$E$51,"",J143^2)</f>
        <v>4.548501380056226E-2</v>
      </c>
      <c r="L143" s="78">
        <f>IF($C143&lt;=Entradas!$E$51,"",G143*J143)</f>
        <v>1.340928528288372E-2</v>
      </c>
      <c r="M143" s="38"/>
    </row>
    <row r="144" spans="2:13">
      <c r="B144" s="37"/>
      <c r="C144" s="74">
        <v>139</v>
      </c>
      <c r="D144" s="104">
        <f>IF($C144&lt;=Entradas!$E$51,"",Observaciones!H144)</f>
        <v>1.0810129447283876</v>
      </c>
      <c r="E144" s="104">
        <f>IF($C144&lt;=Entradas!$E$51,"",Cálculos!L145)</f>
        <v>0.79775819093770628</v>
      </c>
      <c r="F144" s="78">
        <f>IF($C144&lt;=Entradas!$E$51,"",D144-E144)</f>
        <v>0.28325475379068132</v>
      </c>
      <c r="G144" s="78">
        <f>IF($C144&lt;=Entradas!$E$51,"",D144-AVERAGE(D:D))</f>
        <v>-7.0393094053342375E-2</v>
      </c>
      <c r="H144" s="78">
        <f>IF($C144&lt;=Entradas!$E$51,"",F144^2)</f>
        <v>8.0233255545019491E-2</v>
      </c>
      <c r="I144" s="78">
        <f>IF($C144&lt;=Entradas!$E$51,"",G144^2)</f>
        <v>4.9551876904027053E-3</v>
      </c>
      <c r="J144" s="78">
        <f>IF($C144&lt;=Entradas!$E$51,"",E144-AVERAGE(E:E))</f>
        <v>-0.21912895766018159</v>
      </c>
      <c r="K144" s="78">
        <f>IF($C144&lt;=Entradas!$E$51,"",J144^2)</f>
        <v>4.8017500085237655E-2</v>
      </c>
      <c r="L144" s="78">
        <f>IF($C144&lt;=Entradas!$E$51,"",G144*J144)</f>
        <v>1.5425165326384042E-2</v>
      </c>
      <c r="M144" s="38"/>
    </row>
    <row r="145" spans="2:13">
      <c r="B145" s="37"/>
      <c r="C145" s="74">
        <v>140</v>
      </c>
      <c r="D145" s="104">
        <f>IF($C145&lt;=Entradas!$E$51,"",Observaciones!H145)</f>
        <v>1.0735458428422333</v>
      </c>
      <c r="E145" s="104">
        <f>IF($C145&lt;=Entradas!$E$51,"",Cálculos!L146)</f>
        <v>0.79219071807702501</v>
      </c>
      <c r="F145" s="78">
        <f>IF($C145&lt;=Entradas!$E$51,"",D145-E145)</f>
        <v>0.2813551247652083</v>
      </c>
      <c r="G145" s="78">
        <f>IF($C145&lt;=Entradas!$E$51,"",D145-AVERAGE(D:D))</f>
        <v>-7.7860195939496668E-2</v>
      </c>
      <c r="H145" s="78">
        <f>IF($C145&lt;=Entradas!$E$51,"",F145^2)</f>
        <v>7.9160706231645922E-2</v>
      </c>
      <c r="I145" s="78">
        <f>IF($C145&lt;=Entradas!$E$51,"",G145^2)</f>
        <v>6.0622101117368135E-3</v>
      </c>
      <c r="J145" s="78">
        <f>IF($C145&lt;=Entradas!$E$51,"",E145-AVERAGE(E:E))</f>
        <v>-0.22469643052086286</v>
      </c>
      <c r="K145" s="78">
        <f>IF($C145&lt;=Entradas!$E$51,"",J145^2)</f>
        <v>5.048848588881695E-2</v>
      </c>
      <c r="L145" s="78">
        <f>IF($C145&lt;=Entradas!$E$51,"",G145*J145)</f>
        <v>1.7494908107259882E-2</v>
      </c>
      <c r="M145" s="38"/>
    </row>
    <row r="146" spans="2:13">
      <c r="B146" s="37"/>
      <c r="C146" s="74">
        <v>141</v>
      </c>
      <c r="D146" s="104">
        <f>IF($C146&lt;=Entradas!$E$51,"",Observaciones!H146)</f>
        <v>1.0661303200273353</v>
      </c>
      <c r="E146" s="104">
        <f>IF($C146&lt;=Entradas!$E$51,"",Cálculos!L147)</f>
        <v>0.78670805028350366</v>
      </c>
      <c r="F146" s="78">
        <f>IF($C146&lt;=Entradas!$E$51,"",D146-E146)</f>
        <v>0.27942226974383166</v>
      </c>
      <c r="G146" s="78">
        <f>IF($C146&lt;=Entradas!$E$51,"",D146-AVERAGE(D:D))</f>
        <v>-8.5275718754394658E-2</v>
      </c>
      <c r="H146" s="78">
        <f>IF($C146&lt;=Entradas!$E$51,"",F146^2)</f>
        <v>7.807680482879463E-2</v>
      </c>
      <c r="I146" s="78">
        <f>IF($C146&lt;=Entradas!$E$51,"",G146^2)</f>
        <v>7.2719482090786167E-3</v>
      </c>
      <c r="J146" s="78">
        <f>IF($C146&lt;=Entradas!$E$51,"",E146-AVERAGE(E:E))</f>
        <v>-0.23017909831438421</v>
      </c>
      <c r="K146" s="78">
        <f>IF($C146&lt;=Entradas!$E$51,"",J146^2)</f>
        <v>5.2982417300822954E-2</v>
      </c>
      <c r="L146" s="78">
        <f>IF($C146&lt;=Entradas!$E$51,"",G146*J146)</f>
        <v>1.9628688050997586E-2</v>
      </c>
      <c r="M146" s="38"/>
    </row>
    <row r="147" spans="2:13">
      <c r="B147" s="37"/>
      <c r="C147" s="74">
        <v>142</v>
      </c>
      <c r="D147" s="104">
        <f>IF($C147&lt;=Entradas!$E$51,"",Observaciones!H147)</f>
        <v>1.058766019975768</v>
      </c>
      <c r="E147" s="104">
        <f>IF($C147&lt;=Entradas!$E$51,"",Cálculos!L148)</f>
        <v>0.78127188550457927</v>
      </c>
      <c r="F147" s="78">
        <f>IF($C147&lt;=Entradas!$E$51,"",D147-E147)</f>
        <v>0.27749413447118876</v>
      </c>
      <c r="G147" s="78">
        <f>IF($C147&lt;=Entradas!$E$51,"",D147-AVERAGE(D:D))</f>
        <v>-9.2640018805961954E-2</v>
      </c>
      <c r="H147" s="78">
        <f>IF($C147&lt;=Entradas!$E$51,"",F147^2)</f>
        <v>7.700299466591419E-2</v>
      </c>
      <c r="I147" s="78">
        <f>IF($C147&lt;=Entradas!$E$51,"",G147^2)</f>
        <v>8.5821730843689843E-3</v>
      </c>
      <c r="J147" s="78">
        <f>IF($C147&lt;=Entradas!$E$51,"",E147-AVERAGE(E:E))</f>
        <v>-0.2356152630933086</v>
      </c>
      <c r="K147" s="78">
        <f>IF($C147&lt;=Entradas!$E$51,"",J147^2)</f>
        <v>5.551455220252903E-2</v>
      </c>
      <c r="L147" s="78">
        <f>IF($C147&lt;=Entradas!$E$51,"",G147*J147)</f>
        <v>2.1827402403935783E-2</v>
      </c>
      <c r="M147" s="38"/>
    </row>
    <row r="148" spans="2:13">
      <c r="B148" s="37"/>
      <c r="C148" s="74">
        <v>143</v>
      </c>
      <c r="D148" s="104">
        <f>IF($C148&lt;=Entradas!$E$51,"",Observaciones!H148)</f>
        <v>1.0514525888614432</v>
      </c>
      <c r="E148" s="104">
        <f>IF($C148&lt;=Entradas!$E$51,"",Cálculos!L149)</f>
        <v>0.77587487851914427</v>
      </c>
      <c r="F148" s="78">
        <f>IF($C148&lt;=Entradas!$E$51,"",D148-E148)</f>
        <v>0.27557771034229894</v>
      </c>
      <c r="G148" s="78">
        <f>IF($C148&lt;=Entradas!$E$51,"",D148-AVERAGE(D:D))</f>
        <v>-9.9953449920286763E-2</v>
      </c>
      <c r="H148" s="78">
        <f>IF($C148&lt;=Entradas!$E$51,"",F148^2)</f>
        <v>7.5943074437504018E-2</v>
      </c>
      <c r="I148" s="78">
        <f>IF($C148&lt;=Entradas!$E$51,"",G148^2)</f>
        <v>9.9906921509672741E-3</v>
      </c>
      <c r="J148" s="78">
        <f>IF($C148&lt;=Entradas!$E$51,"",E148-AVERAGE(E:E))</f>
        <v>-0.2410122700787436</v>
      </c>
      <c r="K148" s="78">
        <f>IF($C148&lt;=Entradas!$E$51,"",J148^2)</f>
        <v>5.8086914328509244E-2</v>
      </c>
      <c r="L148" s="78">
        <f>IF($C148&lt;=Entradas!$E$51,"",G148*J148)</f>
        <v>2.4090007867490326E-2</v>
      </c>
      <c r="M148" s="38"/>
    </row>
    <row r="149" spans="2:13">
      <c r="B149" s="37"/>
      <c r="C149" s="74">
        <v>144</v>
      </c>
      <c r="D149" s="104">
        <f>IF($C149&lt;=Entradas!$E$51,"",Observaciones!H149)</f>
        <v>1.0441896753061002</v>
      </c>
      <c r="E149" s="104">
        <f>IF($C149&lt;=Entradas!$E$51,"",Cálculos!L150)</f>
        <v>0.77051545074579897</v>
      </c>
      <c r="F149" s="78">
        <f>IF($C149&lt;=Entradas!$E$51,"",D149-E149)</f>
        <v>0.27367422456030122</v>
      </c>
      <c r="G149" s="78">
        <f>IF($C149&lt;=Entradas!$E$51,"",D149-AVERAGE(D:D))</f>
        <v>-0.10721636347562979</v>
      </c>
      <c r="H149" s="78">
        <f>IF($C149&lt;=Entradas!$E$51,"",F149^2)</f>
        <v>7.4897581188682172E-2</v>
      </c>
      <c r="I149" s="78">
        <f>IF($C149&lt;=Entradas!$E$51,"",G149^2)</f>
        <v>1.1495348596938362E-2</v>
      </c>
      <c r="J149" s="78">
        <f>IF($C149&lt;=Entradas!$E$51,"",E149-AVERAGE(E:E))</f>
        <v>-0.2463716978520889</v>
      </c>
      <c r="K149" s="78">
        <f>IF($C149&lt;=Entradas!$E$51,"",J149^2)</f>
        <v>6.0699013502520986E-2</v>
      </c>
      <c r="L149" s="78">
        <f>IF($C149&lt;=Entradas!$E$51,"",G149*J149)</f>
        <v>2.6415077507017604E-2</v>
      </c>
      <c r="M149" s="38"/>
    </row>
    <row r="150" spans="2:13">
      <c r="B150" s="37"/>
      <c r="C150" s="74">
        <v>145</v>
      </c>
      <c r="D150" s="104">
        <f>IF($C150&lt;=Entradas!$E$51,"",Observaciones!H150)</f>
        <v>1.0369769303593155</v>
      </c>
      <c r="E150" s="104">
        <f>IF($C150&lt;=Entradas!$E$51,"",Cálculos!L151)</f>
        <v>0.76519309899519428</v>
      </c>
      <c r="F150" s="78">
        <f>IF($C150&lt;=Entradas!$E$51,"",D150-E150)</f>
        <v>0.27178383136412121</v>
      </c>
      <c r="G150" s="78">
        <f>IF($C150&lt;=Entradas!$E$51,"",D150-AVERAGE(D:D))</f>
        <v>-0.11442910842241449</v>
      </c>
      <c r="H150" s="78">
        <f>IF($C150&lt;=Entradas!$E$51,"",F150^2)</f>
        <v>7.3866450990961077E-2</v>
      </c>
      <c r="I150" s="78">
        <f>IF($C150&lt;=Entradas!$E$51,"",G150^2)</f>
        <v>1.3094020854348692E-2</v>
      </c>
      <c r="J150" s="78">
        <f>IF($C150&lt;=Entradas!$E$51,"",E150-AVERAGE(E:E))</f>
        <v>-0.25169404960269359</v>
      </c>
      <c r="K150" s="78">
        <f>IF($C150&lt;=Entradas!$E$51,"",J150^2)</f>
        <v>6.3349894605403176E-2</v>
      </c>
      <c r="L150" s="78">
        <f>IF($C150&lt;=Entradas!$E$51,"",G150*J150)</f>
        <v>2.8801125691263196E-2</v>
      </c>
      <c r="M150" s="38"/>
    </row>
    <row r="151" spans="2:13">
      <c r="B151" s="37"/>
      <c r="C151" s="74">
        <v>146</v>
      </c>
      <c r="D151" s="104">
        <f>IF($C151&lt;=Entradas!$E$51,"",Observaciones!H151)</f>
        <v>1.0298140074811688</v>
      </c>
      <c r="E151" s="104">
        <f>IF($C151&lt;=Entradas!$E$51,"",Cálculos!L152)</f>
        <v>0.75990752179624099</v>
      </c>
      <c r="F151" s="78">
        <f>IF($C151&lt;=Entradas!$E$51,"",D151-E151)</f>
        <v>0.26990648568492781</v>
      </c>
      <c r="G151" s="78">
        <f>IF($C151&lt;=Entradas!$E$51,"",D151-AVERAGE(D:D))</f>
        <v>-0.12159203130056118</v>
      </c>
      <c r="H151" s="78">
        <f>IF($C151&lt;=Entradas!$E$51,"",F151^2)</f>
        <v>7.2849511014788135E-2</v>
      </c>
      <c r="I151" s="78">
        <f>IF($C151&lt;=Entradas!$E$51,"",G151^2)</f>
        <v>1.4784622075796649E-2</v>
      </c>
      <c r="J151" s="78">
        <f>IF($C151&lt;=Entradas!$E$51,"",E151-AVERAGE(E:E))</f>
        <v>-0.25697962680164688</v>
      </c>
      <c r="K151" s="78">
        <f>IF($C151&lt;=Entradas!$E$51,"",J151^2)</f>
        <v>6.6038528591113699E-2</v>
      </c>
      <c r="L151" s="78">
        <f>IF($C151&lt;=Entradas!$E$51,"",G151*J151)</f>
        <v>3.1246674825672376E-2</v>
      </c>
      <c r="M151" s="38"/>
    </row>
    <row r="152" spans="2:13">
      <c r="B152" s="37"/>
      <c r="C152" s="74">
        <v>147</v>
      </c>
      <c r="D152" s="104">
        <f>IF($C152&lt;=Entradas!$E$51,"",Observaciones!H152)</f>
        <v>1.0227005625254877</v>
      </c>
      <c r="E152" s="104">
        <f>IF($C152&lt;=Entradas!$E$51,"",Cálculos!L153)</f>
        <v>0.75465845667949605</v>
      </c>
      <c r="F152" s="78">
        <f>IF($C152&lt;=Entradas!$E$51,"",D152-E152)</f>
        <v>0.26804210584599164</v>
      </c>
      <c r="G152" s="78">
        <f>IF($C152&lt;=Entradas!$E$51,"",D152-AVERAGE(D:D))</f>
        <v>-0.12870547625624229</v>
      </c>
      <c r="H152" s="78">
        <f>IF($C152&lt;=Entradas!$E$51,"",F152^2)</f>
        <v>7.1846570506353791E-2</v>
      </c>
      <c r="I152" s="78">
        <f>IF($C152&lt;=Entradas!$E$51,"",G152^2)</f>
        <v>1.6565099618346148E-2</v>
      </c>
      <c r="J152" s="78">
        <f>IF($C152&lt;=Entradas!$E$51,"",E152-AVERAGE(E:E))</f>
        <v>-0.26222869191839182</v>
      </c>
      <c r="K152" s="78">
        <f>IF($C152&lt;=Entradas!$E$51,"",J152^2)</f>
        <v>6.8763886865230855E-2</v>
      </c>
      <c r="L152" s="78">
        <f>IF($C152&lt;=Entradas!$E$51,"",G152*J152)</f>
        <v>3.3750268681408055E-2</v>
      </c>
      <c r="M152" s="38"/>
    </row>
    <row r="153" spans="2:13">
      <c r="B153" s="37"/>
      <c r="C153" s="74">
        <v>148</v>
      </c>
      <c r="D153" s="104">
        <f>IF($C153&lt;=Entradas!$E$51,"",Observaciones!H153)</f>
        <v>1.015636253723297</v>
      </c>
      <c r="E153" s="104">
        <f>IF($C153&lt;=Entradas!$E$51,"",Cálculos!L154)</f>
        <v>0.74944564986409357</v>
      </c>
      <c r="F153" s="78">
        <f>IF($C153&lt;=Entradas!$E$51,"",D153-E153)</f>
        <v>0.26619060385920346</v>
      </c>
      <c r="G153" s="78">
        <f>IF($C153&lt;=Entradas!$E$51,"",D153-AVERAGE(D:D))</f>
        <v>-0.13576978505843296</v>
      </c>
      <c r="H153" s="78">
        <f>IF($C153&lt;=Entradas!$E$51,"",F153^2)</f>
        <v>7.0857437582927382E-2</v>
      </c>
      <c r="I153" s="78">
        <f>IF($C153&lt;=Entradas!$E$51,"",G153^2)</f>
        <v>1.8433434534813085E-2</v>
      </c>
      <c r="J153" s="78">
        <f>IF($C153&lt;=Entradas!$E$51,"",E153-AVERAGE(E:E))</f>
        <v>-0.2674414987337943</v>
      </c>
      <c r="K153" s="78">
        <f>IF($C153&lt;=Entradas!$E$51,"",J153^2)</f>
        <v>7.1524955244978095E-2</v>
      </c>
      <c r="L153" s="78">
        <f>IF($C153&lt;=Entradas!$E$51,"",G153*J153)</f>
        <v>3.6310474798792423E-2</v>
      </c>
      <c r="M153" s="38"/>
    </row>
    <row r="154" spans="2:13">
      <c r="B154" s="37"/>
      <c r="C154" s="74">
        <v>149</v>
      </c>
      <c r="D154" s="104">
        <f>IF($C154&lt;=Entradas!$E$51,"",Observaciones!H154)</f>
        <v>1.0086207416663915</v>
      </c>
      <c r="E154" s="104">
        <f>IF($C154&lt;=Entradas!$E$51,"",Cálculos!L155)</f>
        <v>0.74426885060261649</v>
      </c>
      <c r="F154" s="78">
        <f>IF($C154&lt;=Entradas!$E$51,"",D154-E154)</f>
        <v>0.26435189106377499</v>
      </c>
      <c r="G154" s="78">
        <f>IF($C154&lt;=Entradas!$E$51,"",D154-AVERAGE(D:D))</f>
        <v>-0.14278529711533849</v>
      </c>
      <c r="H154" s="78">
        <f>IF($C154&lt;=Entradas!$E$51,"",F154^2)</f>
        <v>6.9881922308993955E-2</v>
      </c>
      <c r="I154" s="78">
        <f>IF($C154&lt;=Entradas!$E$51,"",G154^2)</f>
        <v>2.0387641072315492E-2</v>
      </c>
      <c r="J154" s="78">
        <f>IF($C154&lt;=Entradas!$E$51,"",E154-AVERAGE(E:E))</f>
        <v>-0.27261829799527137</v>
      </c>
      <c r="K154" s="78">
        <f>IF($C154&lt;=Entradas!$E$51,"",J154^2)</f>
        <v>7.4320736401838589E-2</v>
      </c>
      <c r="L154" s="78">
        <f>IF($C154&lt;=Entradas!$E$51,"",G154*J154)</f>
        <v>3.892588467833271E-2</v>
      </c>
      <c r="M154" s="38"/>
    </row>
    <row r="155" spans="2:13">
      <c r="B155" s="37"/>
      <c r="C155" s="74">
        <v>150</v>
      </c>
      <c r="D155" s="104">
        <f>IF($C155&lt;=Entradas!$E$51,"",Observaciones!H155)</f>
        <v>1.0016536892910306</v>
      </c>
      <c r="E155" s="104">
        <f>IF($C155&lt;=Entradas!$E$51,"",Cálculos!L156)</f>
        <v>0.73912781011814865</v>
      </c>
      <c r="F155" s="78">
        <f>IF($C155&lt;=Entradas!$E$51,"",D155-E155)</f>
        <v>0.26252587917288195</v>
      </c>
      <c r="G155" s="78">
        <f>IF($C155&lt;=Entradas!$E$51,"",D155-AVERAGE(D:D))</f>
        <v>-0.14975234949069938</v>
      </c>
      <c r="H155" s="78">
        <f>IF($C155&lt;=Entradas!$E$51,"",F155^2)</f>
        <v>6.8919837235494608E-2</v>
      </c>
      <c r="I155" s="78">
        <f>IF($C155&lt;=Entradas!$E$51,"",G155^2)</f>
        <v>2.2425766177984571E-2</v>
      </c>
      <c r="J155" s="78">
        <f>IF($C155&lt;=Entradas!$E$51,"",E155-AVERAGE(E:E))</f>
        <v>-0.27775933847973922</v>
      </c>
      <c r="K155" s="78">
        <f>IF($C155&lt;=Entradas!$E$51,"",J155^2)</f>
        <v>7.7150250112702337E-2</v>
      </c>
      <c r="L155" s="78">
        <f>IF($C155&lt;=Entradas!$E$51,"",G155*J155)</f>
        <v>4.1595113530323372E-2</v>
      </c>
      <c r="M155" s="38"/>
    </row>
    <row r="156" spans="2:13">
      <c r="B156" s="37"/>
      <c r="C156" s="74">
        <v>151</v>
      </c>
      <c r="D156" s="104">
        <f>IF($C156&lt;=Entradas!$E$51,"",Observaciones!H156)</f>
        <v>0.99473476186174314</v>
      </c>
      <c r="E156" s="104">
        <f>IF($C156&lt;=Entradas!$E$51,"",Cálculos!L157)</f>
        <v>0.73402228139661174</v>
      </c>
      <c r="F156" s="78">
        <f>IF($C156&lt;=Entradas!$E$51,"",D156-E156)</f>
        <v>0.2607124804651314</v>
      </c>
      <c r="G156" s="78">
        <f>IF($C156&lt;=Entradas!$E$51,"",D156-AVERAGE(D:D))</f>
        <v>-0.15667127691998683</v>
      </c>
      <c r="H156" s="78">
        <f>IF($C156&lt;=Entradas!$E$51,"",F156^2)</f>
        <v>6.7970997470281527E-2</v>
      </c>
      <c r="I156" s="78">
        <f>IF($C156&lt;=Entradas!$E$51,"",G156^2)</f>
        <v>2.4545889011739201E-2</v>
      </c>
      <c r="J156" s="78">
        <f>IF($C156&lt;=Entradas!$E$51,"",E156-AVERAGE(E:E))</f>
        <v>-0.28286486720127613</v>
      </c>
      <c r="K156" s="78">
        <f>IF($C156&lt;=Entradas!$E$51,"",J156^2)</f>
        <v>8.0012533096795582E-2</v>
      </c>
      <c r="L156" s="78">
        <f>IF($C156&lt;=Entradas!$E$51,"",G156*J156)</f>
        <v>4.4316799940226435E-2</v>
      </c>
      <c r="M156" s="38"/>
    </row>
    <row r="157" spans="2:13">
      <c r="B157" s="37"/>
      <c r="C157" s="74">
        <v>152</v>
      </c>
      <c r="D157" s="104">
        <f>IF($C157&lt;=Entradas!$E$51,"",Observaciones!H157)</f>
        <v>0.98786362695524421</v>
      </c>
      <c r="E157" s="104">
        <f>IF($C157&lt;=Entradas!$E$51,"",Cálculos!L158)</f>
        <v>0.72895201913844831</v>
      </c>
      <c r="F157" s="78">
        <f>IF($C157&lt;=Entradas!$E$51,"",D157-E157)</f>
        <v>0.2589116078167959</v>
      </c>
      <c r="G157" s="78">
        <f>IF($C157&lt;=Entradas!$E$51,"",D157-AVERAGE(D:D))</f>
        <v>-0.16354241182648577</v>
      </c>
      <c r="H157" s="78">
        <f>IF($C157&lt;=Entradas!$E$51,"",F157^2)</f>
        <v>6.7035220662278322E-2</v>
      </c>
      <c r="I157" s="78">
        <f>IF($C157&lt;=Entradas!$E$51,"",G157^2)</f>
        <v>2.674612046602387E-2</v>
      </c>
      <c r="J157" s="78">
        <f>IF($C157&lt;=Entradas!$E$51,"",E157-AVERAGE(E:E))</f>
        <v>-0.28793512945943955</v>
      </c>
      <c r="K157" s="78">
        <f>IF($C157&lt;=Entradas!$E$51,"",J157^2)</f>
        <v>8.2906638776824221E-2</v>
      </c>
      <c r="L157" s="78">
        <f>IF($C157&lt;=Entradas!$E$51,"",G157*J157)</f>
        <v>4.7089605521368157E-2</v>
      </c>
      <c r="M157" s="38"/>
    </row>
    <row r="158" spans="2:13">
      <c r="B158" s="37"/>
      <c r="C158" s="74">
        <v>153</v>
      </c>
      <c r="D158" s="104">
        <f>IF($C158&lt;=Entradas!$E$51,"",Observaciones!H158)</f>
        <v>2.1402751410687397</v>
      </c>
      <c r="E158" s="104">
        <f>IF($C158&lt;=Entradas!$E$51,"",Cálculos!L159)</f>
        <v>1.3472287783049914</v>
      </c>
      <c r="F158" s="78">
        <f>IF($C158&lt;=Entradas!$E$51,"",D158-E158)</f>
        <v>0.79304636276374829</v>
      </c>
      <c r="G158" s="78">
        <f>IF($C158&lt;=Entradas!$E$51,"",D158-AVERAGE(D:D))</f>
        <v>0.98886910228700975</v>
      </c>
      <c r="H158" s="78">
        <f>IF($C158&lt;=Entradas!$E$51,"",F158^2)</f>
        <v>0.62892253349281069</v>
      </c>
      <c r="I158" s="78">
        <f>IF($C158&lt;=Entradas!$E$51,"",G158^2)</f>
        <v>0.97786210145791652</v>
      </c>
      <c r="J158" s="78">
        <f>IF($C158&lt;=Entradas!$E$51,"",E158-AVERAGE(E:E))</f>
        <v>0.33034162970710357</v>
      </c>
      <c r="K158" s="78">
        <f>IF($C158&lt;=Entradas!$E$51,"",J158^2)</f>
        <v>0.10912559231754514</v>
      </c>
      <c r="L158" s="78">
        <f>IF($C158&lt;=Entradas!$E$51,"",G158*J158)</f>
        <v>0.32666463081649127</v>
      </c>
      <c r="M158" s="38"/>
    </row>
    <row r="159" spans="2:13">
      <c r="B159" s="37"/>
      <c r="C159" s="74">
        <v>154</v>
      </c>
      <c r="D159" s="104">
        <f>IF($C159&lt;=Entradas!$E$51,"",Observaciones!H159)</f>
        <v>1.154674546186039</v>
      </c>
      <c r="E159" s="104">
        <f>IF($C159&lt;=Entradas!$E$51,"",Cálculos!L160)</f>
        <v>0.86244232610335636</v>
      </c>
      <c r="F159" s="78">
        <f>IF($C159&lt;=Entradas!$E$51,"",D159-E159)</f>
        <v>0.29223222008268268</v>
      </c>
      <c r="G159" s="78">
        <f>IF($C159&lt;=Entradas!$E$51,"",D159-AVERAGE(D:D))</f>
        <v>3.2685074043090623E-3</v>
      </c>
      <c r="H159" s="78">
        <f>IF($C159&lt;=Entradas!$E$51,"",F159^2)</f>
        <v>8.5399670454453486E-2</v>
      </c>
      <c r="I159" s="78">
        <f>IF($C159&lt;=Entradas!$E$51,"",G159^2)</f>
        <v>1.0683140652023165E-5</v>
      </c>
      <c r="J159" s="78">
        <f>IF($C159&lt;=Entradas!$E$51,"",E159-AVERAGE(E:E))</f>
        <v>-0.15444482249453151</v>
      </c>
      <c r="K159" s="78">
        <f>IF($C159&lt;=Entradas!$E$51,"",J159^2)</f>
        <v>2.3853203195367347E-2</v>
      </c>
      <c r="L159" s="78">
        <f>IF($C159&lt;=Entradas!$E$51,"",G159*J159)</f>
        <v>-5.0480404588057503E-4</v>
      </c>
      <c r="M159" s="38"/>
    </row>
    <row r="160" spans="2:13">
      <c r="B160" s="37"/>
      <c r="C160" s="74">
        <v>155</v>
      </c>
      <c r="D160" s="104">
        <f>IF($C160&lt;=Entradas!$E$51,"",Observaciones!H160)</f>
        <v>1.1319677445333429</v>
      </c>
      <c r="E160" s="104">
        <f>IF($C160&lt;=Entradas!$E$51,"",Cálculos!L161)</f>
        <v>0.8415462970230464</v>
      </c>
      <c r="F160" s="78">
        <f>IF($C160&lt;=Entradas!$E$51,"",D160-E160)</f>
        <v>0.29042144751029653</v>
      </c>
      <c r="G160" s="78">
        <f>IF($C160&lt;=Entradas!$E$51,"",D160-AVERAGE(D:D))</f>
        <v>-1.9438294248387056E-2</v>
      </c>
      <c r="H160" s="78">
        <f>IF($C160&lt;=Entradas!$E$51,"",F160^2)</f>
        <v>8.4344617173975914E-2</v>
      </c>
      <c r="I160" s="78">
        <f>IF($C160&lt;=Entradas!$E$51,"",G160^2)</f>
        <v>3.778472832868773E-4</v>
      </c>
      <c r="J160" s="78">
        <f>IF($C160&lt;=Entradas!$E$51,"",E160-AVERAGE(E:E))</f>
        <v>-0.17534085157484147</v>
      </c>
      <c r="K160" s="78">
        <f>IF($C160&lt;=Entradas!$E$51,"",J160^2)</f>
        <v>3.0744414230990585E-2</v>
      </c>
      <c r="L160" s="78">
        <f>IF($C160&lt;=Entradas!$E$51,"",G160*J160)</f>
        <v>3.4083270666745292E-3</v>
      </c>
      <c r="M160" s="38"/>
    </row>
    <row r="161" spans="2:13">
      <c r="B161" s="37"/>
      <c r="C161" s="74">
        <v>156</v>
      </c>
      <c r="D161" s="104">
        <f>IF($C161&lt;=Entradas!$E$51,"",Observaciones!H161)</f>
        <v>1.1107433109411713</v>
      </c>
      <c r="E161" s="104">
        <f>IF($C161&lt;=Entradas!$E$51,"",Cálculos!L162)</f>
        <v>0.82184530147418056</v>
      </c>
      <c r="F161" s="78">
        <f>IF($C161&lt;=Entradas!$E$51,"",D161-E161)</f>
        <v>0.28889800946699074</v>
      </c>
      <c r="G161" s="78">
        <f>IF($C161&lt;=Entradas!$E$51,"",D161-AVERAGE(D:D))</f>
        <v>-4.0662727840558688E-2</v>
      </c>
      <c r="H161" s="78">
        <f>IF($C161&lt;=Entradas!$E$51,"",F161^2)</f>
        <v>8.3462059873989469E-2</v>
      </c>
      <c r="I161" s="78">
        <f>IF($C161&lt;=Entradas!$E$51,"",G161^2)</f>
        <v>1.6534574354353465E-3</v>
      </c>
      <c r="J161" s="78">
        <f>IF($C161&lt;=Entradas!$E$51,"",E161-AVERAGE(E:E))</f>
        <v>-0.19504184712370731</v>
      </c>
      <c r="K161" s="78">
        <f>IF($C161&lt;=Entradas!$E$51,"",J161^2)</f>
        <v>3.8041322129427617E-2</v>
      </c>
      <c r="L161" s="78">
        <f>IF($C161&lt;=Entradas!$E$51,"",G161*J161)</f>
        <v>7.9309335471111648E-3</v>
      </c>
      <c r="M161" s="38"/>
    </row>
    <row r="162" spans="2:13">
      <c r="B162" s="37"/>
      <c r="C162" s="74">
        <v>157</v>
      </c>
      <c r="D162" s="104">
        <f>IF($C162&lt;=Entradas!$E$51,"",Observaciones!H162)</f>
        <v>1.0897444628259529</v>
      </c>
      <c r="E162" s="104">
        <f>IF($C162&lt;=Entradas!$E$51,"",Cálculos!L163)</f>
        <v>0.80202199543853014</v>
      </c>
      <c r="F162" s="78">
        <f>IF($C162&lt;=Entradas!$E$51,"",D162-E162)</f>
        <v>0.2877224673874228</v>
      </c>
      <c r="G162" s="78">
        <f>IF($C162&lt;=Entradas!$E$51,"",D162-AVERAGE(D:D))</f>
        <v>-6.1661575955777037E-2</v>
      </c>
      <c r="H162" s="78">
        <f>IF($C162&lt;=Entradas!$E$51,"",F162^2)</f>
        <v>8.2784218239506574E-2</v>
      </c>
      <c r="I162" s="78">
        <f>IF($C162&lt;=Entradas!$E$51,"",G162^2)</f>
        <v>3.8021499493500607E-3</v>
      </c>
      <c r="J162" s="78">
        <f>IF($C162&lt;=Entradas!$E$51,"",E162-AVERAGE(E:E))</f>
        <v>-0.21486515315935772</v>
      </c>
      <c r="K162" s="78">
        <f>IF($C162&lt;=Entradas!$E$51,"",J162^2)</f>
        <v>4.6167034042194251E-2</v>
      </c>
      <c r="L162" s="78">
        <f>IF($C162&lt;=Entradas!$E$51,"",G162*J162)</f>
        <v>1.3248923961785402E-2</v>
      </c>
      <c r="M162" s="38"/>
    </row>
    <row r="163" spans="2:13">
      <c r="B163" s="37"/>
      <c r="C163" s="74">
        <v>158</v>
      </c>
      <c r="D163" s="104">
        <f>IF($C163&lt;=Entradas!$E$51,"",Observaciones!H163)</f>
        <v>1.0695734214884158</v>
      </c>
      <c r="E163" s="104">
        <f>IF($C163&lt;=Entradas!$E$51,"",Cálculos!L164)</f>
        <v>0.78279673808280104</v>
      </c>
      <c r="F163" s="78">
        <f>IF($C163&lt;=Entradas!$E$51,"",D163-E163)</f>
        <v>0.2867766834056148</v>
      </c>
      <c r="G163" s="78">
        <f>IF($C163&lt;=Entradas!$E$51,"",D163-AVERAGE(D:D))</f>
        <v>-8.1832617293314147E-2</v>
      </c>
      <c r="H163" s="78">
        <f>IF($C163&lt;=Entradas!$E$51,"",F163^2)</f>
        <v>8.2240866145124214E-2</v>
      </c>
      <c r="I163" s="78">
        <f>IF($C163&lt;=Entradas!$E$51,"",G163^2)</f>
        <v>6.6965772530740179E-3</v>
      </c>
      <c r="J163" s="78">
        <f>IF($C163&lt;=Entradas!$E$51,"",E163-AVERAGE(E:E))</f>
        <v>-0.23409041051508683</v>
      </c>
      <c r="K163" s="78">
        <f>IF($C163&lt;=Entradas!$E$51,"",J163^2)</f>
        <v>5.4798320295121876E-2</v>
      </c>
      <c r="L163" s="78">
        <f>IF($C163&lt;=Entradas!$E$51,"",G163*J163)</f>
        <v>1.9156230975715904E-2</v>
      </c>
      <c r="M163" s="38"/>
    </row>
    <row r="164" spans="2:13">
      <c r="B164" s="37"/>
      <c r="C164" s="74">
        <v>159</v>
      </c>
      <c r="D164" s="104">
        <f>IF($C164&lt;=Entradas!$E$51,"",Observaciones!H164)</f>
        <v>1.0497720676011986</v>
      </c>
      <c r="E164" s="104">
        <f>IF($C164&lt;=Entradas!$E$51,"",Cálculos!L165)</f>
        <v>0.76368503009027122</v>
      </c>
      <c r="F164" s="78">
        <f>IF($C164&lt;=Entradas!$E$51,"",D164-E164)</f>
        <v>0.28608703751092734</v>
      </c>
      <c r="G164" s="78">
        <f>IF($C164&lt;=Entradas!$E$51,"",D164-AVERAGE(D:D))</f>
        <v>-0.10163397118053141</v>
      </c>
      <c r="H164" s="78">
        <f>IF($C164&lt;=Entradas!$E$51,"",F164^2)</f>
        <v>8.1845793031778746E-2</v>
      </c>
      <c r="I164" s="78">
        <f>IF($C164&lt;=Entradas!$E$51,"",G164^2)</f>
        <v>1.032946409792509E-2</v>
      </c>
      <c r="J164" s="78">
        <f>IF($C164&lt;=Entradas!$E$51,"",E164-AVERAGE(E:E))</f>
        <v>-0.25320211850761665</v>
      </c>
      <c r="K164" s="78">
        <f>IF($C164&lt;=Entradas!$E$51,"",J164^2)</f>
        <v>6.4111312816745147E-2</v>
      </c>
      <c r="L164" s="78">
        <f>IF($C164&lt;=Entradas!$E$51,"",G164*J164)</f>
        <v>2.5733936815252611E-2</v>
      </c>
      <c r="M164" s="38"/>
    </row>
    <row r="165" spans="2:13">
      <c r="B165" s="37"/>
      <c r="C165" s="74">
        <v>160</v>
      </c>
      <c r="D165" s="104">
        <f>IF($C165&lt;=Entradas!$E$51,"",Observaciones!H165)</f>
        <v>1.0602008072768669</v>
      </c>
      <c r="E165" s="104">
        <f>IF($C165&lt;=Entradas!$E$51,"",Cálculos!L166)</f>
        <v>0.76890331637745846</v>
      </c>
      <c r="F165" s="78">
        <f>IF($C165&lt;=Entradas!$E$51,"",D165-E165)</f>
        <v>0.29129749089940848</v>
      </c>
      <c r="G165" s="78">
        <f>IF($C165&lt;=Entradas!$E$51,"",D165-AVERAGE(D:D))</f>
        <v>-9.1205231504863038E-2</v>
      </c>
      <c r="H165" s="78">
        <f>IF($C165&lt;=Entradas!$E$51,"",F165^2)</f>
        <v>8.4854228204290963E-2</v>
      </c>
      <c r="I165" s="78">
        <f>IF($C165&lt;=Entradas!$E$51,"",G165^2)</f>
        <v>8.318394253855662E-3</v>
      </c>
      <c r="J165" s="78">
        <f>IF($C165&lt;=Entradas!$E$51,"",E165-AVERAGE(E:E))</f>
        <v>-0.24798383222042941</v>
      </c>
      <c r="K165" s="78">
        <f>IF($C165&lt;=Entradas!$E$51,"",J165^2)</f>
        <v>6.1495981042730082E-2</v>
      </c>
      <c r="L165" s="78">
        <f>IF($C165&lt;=Entradas!$E$51,"",G165*J165)</f>
        <v>2.2617422827127379E-2</v>
      </c>
      <c r="M165" s="38"/>
    </row>
    <row r="166" spans="2:13">
      <c r="B166" s="37"/>
      <c r="C166" s="74">
        <v>161</v>
      </c>
      <c r="D166" s="104">
        <f>IF($C166&lt;=Entradas!$E$51,"",Observaciones!H166)</f>
        <v>1.0635274954593656</v>
      </c>
      <c r="E166" s="104">
        <f>IF($C166&lt;=Entradas!$E$51,"",Cálculos!L167)</f>
        <v>0.76877632066449164</v>
      </c>
      <c r="F166" s="78">
        <f>IF($C166&lt;=Entradas!$E$51,"",D166-E166)</f>
        <v>0.294751174794874</v>
      </c>
      <c r="G166" s="78">
        <f>IF($C166&lt;=Entradas!$E$51,"",D166-AVERAGE(D:D))</f>
        <v>-8.7878543322364333E-2</v>
      </c>
      <c r="H166" s="78">
        <f>IF($C166&lt;=Entradas!$E$51,"",F166^2)</f>
        <v>8.6878255042958374E-2</v>
      </c>
      <c r="I166" s="78">
        <f>IF($C166&lt;=Entradas!$E$51,"",G166^2)</f>
        <v>7.7226383764606651E-3</v>
      </c>
      <c r="J166" s="78">
        <f>IF($C166&lt;=Entradas!$E$51,"",E166-AVERAGE(E:E))</f>
        <v>-0.24811082793339623</v>
      </c>
      <c r="K166" s="78">
        <f>IF($C166&lt;=Entradas!$E$51,"",J166^2)</f>
        <v>6.1558982937795347E-2</v>
      </c>
      <c r="L166" s="78">
        <f>IF($C166&lt;=Entradas!$E$51,"",G166*J166)</f>
        <v>2.1803618141292645E-2</v>
      </c>
      <c r="M166" s="38"/>
    </row>
    <row r="167" spans="2:13">
      <c r="B167" s="37"/>
      <c r="C167" s="74">
        <v>162</v>
      </c>
      <c r="D167" s="104">
        <f>IF($C167&lt;=Entradas!$E$51,"",Observaciones!H167)</f>
        <v>1.0490329575540045</v>
      </c>
      <c r="E167" s="104">
        <f>IF($C167&lt;=Entradas!$E$51,"",Cálculos!L168)</f>
        <v>0.75440168189074175</v>
      </c>
      <c r="F167" s="78">
        <f>IF($C167&lt;=Entradas!$E$51,"",D167-E167)</f>
        <v>0.29463127566326275</v>
      </c>
      <c r="G167" s="78">
        <f>IF($C167&lt;=Entradas!$E$51,"",D167-AVERAGE(D:D))</f>
        <v>-0.10237308122772548</v>
      </c>
      <c r="H167" s="78">
        <f>IF($C167&lt;=Entradas!$E$51,"",F167^2)</f>
        <v>8.6807588598961524E-2</v>
      </c>
      <c r="I167" s="78">
        <f>IF($C167&lt;=Entradas!$E$51,"",G167^2)</f>
        <v>1.048024776005848E-2</v>
      </c>
      <c r="J167" s="78">
        <f>IF($C167&lt;=Entradas!$E$51,"",E167-AVERAGE(E:E))</f>
        <v>-0.26248546670714612</v>
      </c>
      <c r="K167" s="78">
        <f>IF($C167&lt;=Entradas!$E$51,"",J167^2)</f>
        <v>6.8898620232468316E-2</v>
      </c>
      <c r="L167" s="78">
        <f>IF($C167&lt;=Entradas!$E$51,"",G167*J167)</f>
        <v>2.6871446004308103E-2</v>
      </c>
      <c r="M167" s="38"/>
    </row>
    <row r="168" spans="2:13">
      <c r="B168" s="37"/>
      <c r="C168" s="74">
        <v>163</v>
      </c>
      <c r="D168" s="104">
        <f>IF($C168&lt;=Entradas!$E$51,"",Observaciones!H168)</f>
        <v>1.0292516373544103</v>
      </c>
      <c r="E168" s="104">
        <f>IF($C168&lt;=Entradas!$E$51,"",Cálculos!L169)</f>
        <v>0.73556015924317153</v>
      </c>
      <c r="F168" s="78">
        <f>IF($C168&lt;=Entradas!$E$51,"",D168-E168)</f>
        <v>0.29369147811123875</v>
      </c>
      <c r="G168" s="78">
        <f>IF($C168&lt;=Entradas!$E$51,"",D168-AVERAGE(D:D))</f>
        <v>-0.1221544014273197</v>
      </c>
      <c r="H168" s="78">
        <f>IF($C168&lt;=Entradas!$E$51,"",F168^2)</f>
        <v>8.6254684315164226E-2</v>
      </c>
      <c r="I168" s="78">
        <f>IF($C168&lt;=Entradas!$E$51,"",G168^2)</f>
        <v>1.4921697788066766E-2</v>
      </c>
      <c r="J168" s="78">
        <f>IF($C168&lt;=Entradas!$E$51,"",E168-AVERAGE(E:E))</f>
        <v>-0.28132698935471634</v>
      </c>
      <c r="K168" s="78">
        <f>IF($C168&lt;=Entradas!$E$51,"",J168^2)</f>
        <v>7.9144874939388682E-2</v>
      </c>
      <c r="L168" s="78">
        <f>IF($C168&lt;=Entradas!$E$51,"",G168*J168)</f>
        <v>3.4365329989975317E-2</v>
      </c>
      <c r="M168" s="38"/>
    </row>
    <row r="169" spans="2:13">
      <c r="B169" s="37"/>
      <c r="C169" s="74">
        <v>164</v>
      </c>
      <c r="D169" s="104">
        <f>IF($C169&lt;=Entradas!$E$51,"",Observaciones!H169)</f>
        <v>1.010523249726613</v>
      </c>
      <c r="E169" s="104">
        <f>IF($C169&lt;=Entradas!$E$51,"",Cálculos!L170)</f>
        <v>0.71765916156079768</v>
      </c>
      <c r="F169" s="78">
        <f>IF($C169&lt;=Entradas!$E$51,"",D169-E169)</f>
        <v>0.29286408816581533</v>
      </c>
      <c r="G169" s="78">
        <f>IF($C169&lt;=Entradas!$E$51,"",D169-AVERAGE(D:D))</f>
        <v>-0.14088278905511697</v>
      </c>
      <c r="H169" s="78">
        <f>IF($C169&lt;=Entradas!$E$51,"",F169^2)</f>
        <v>8.576937413719446E-2</v>
      </c>
      <c r="I169" s="78">
        <f>IF($C169&lt;=Entradas!$E$51,"",G169^2)</f>
        <v>1.9847960251948588E-2</v>
      </c>
      <c r="J169" s="78">
        <f>IF($C169&lt;=Entradas!$E$51,"",E169-AVERAGE(E:E))</f>
        <v>-0.29922798703709019</v>
      </c>
      <c r="K169" s="78">
        <f>IF($C169&lt;=Entradas!$E$51,"",J169^2)</f>
        <v>8.9537388226269013E-2</v>
      </c>
      <c r="L169" s="78">
        <f>IF($C169&lt;=Entradas!$E$51,"",G169*J169)</f>
        <v>4.2156073377133653E-2</v>
      </c>
      <c r="M169" s="38"/>
    </row>
    <row r="170" spans="2:13">
      <c r="B170" s="37"/>
      <c r="C170" s="74">
        <v>165</v>
      </c>
      <c r="D170" s="104">
        <f>IF($C170&lt;=Entradas!$E$51,"",Observaciones!H170)</f>
        <v>0.99191730660117317</v>
      </c>
      <c r="E170" s="104">
        <f>IF($C170&lt;=Entradas!$E$51,"",Cálculos!L171)</f>
        <v>0.69963526675893017</v>
      </c>
      <c r="F170" s="78">
        <f>IF($C170&lt;=Entradas!$E$51,"",D170-E170)</f>
        <v>0.29228203984224299</v>
      </c>
      <c r="G170" s="78">
        <f>IF($C170&lt;=Entradas!$E$51,"",D170-AVERAGE(D:D))</f>
        <v>-0.15948873218055681</v>
      </c>
      <c r="H170" s="78">
        <f>IF($C170&lt;=Entradas!$E$51,"",F170^2)</f>
        <v>8.5428790814342515E-2</v>
      </c>
      <c r="I170" s="78">
        <f>IF($C170&lt;=Entradas!$E$51,"",G170^2)</f>
        <v>2.5436655692561379E-2</v>
      </c>
      <c r="J170" s="78">
        <f>IF($C170&lt;=Entradas!$E$51,"",E170-AVERAGE(E:E))</f>
        <v>-0.31725188183895769</v>
      </c>
      <c r="K170" s="78">
        <f>IF($C170&lt;=Entradas!$E$51,"",J170^2)</f>
        <v>0.10064875653035997</v>
      </c>
      <c r="L170" s="78">
        <f>IF($C170&lt;=Entradas!$E$51,"",G170*J170)</f>
        <v>5.0598100416391179E-2</v>
      </c>
      <c r="M170" s="38"/>
    </row>
    <row r="171" spans="2:13">
      <c r="B171" s="37"/>
      <c r="C171" s="74">
        <v>166</v>
      </c>
      <c r="D171" s="104">
        <f>IF($C171&lt;=Entradas!$E$51,"",Observaciones!H171)</f>
        <v>0.9741064405424551</v>
      </c>
      <c r="E171" s="104">
        <f>IF($C171&lt;=Entradas!$E$51,"",Cálculos!L172)</f>
        <v>0.68232124130613925</v>
      </c>
      <c r="F171" s="78">
        <f>IF($C171&lt;=Entradas!$E$51,"",D171-E171)</f>
        <v>0.29178519923631585</v>
      </c>
      <c r="G171" s="78">
        <f>IF($C171&lt;=Entradas!$E$51,"",D171-AVERAGE(D:D))</f>
        <v>-0.17729959823927488</v>
      </c>
      <c r="H171" s="78">
        <f>IF($C171&lt;=Entradas!$E$51,"",F171^2)</f>
        <v>8.5138602493376542E-2</v>
      </c>
      <c r="I171" s="78">
        <f>IF($C171&lt;=Entradas!$E$51,"",G171^2)</f>
        <v>3.1435147535808283E-2</v>
      </c>
      <c r="J171" s="78">
        <f>IF($C171&lt;=Entradas!$E$51,"",E171-AVERAGE(E:E))</f>
        <v>-0.33456590729174862</v>
      </c>
      <c r="K171" s="78">
        <f>IF($C171&lt;=Entradas!$E$51,"",J171^2)</f>
        <v>0.11193434632195093</v>
      </c>
      <c r="L171" s="78">
        <f>IF($C171&lt;=Entradas!$E$51,"",G171*J171)</f>
        <v>5.9318400947385518E-2</v>
      </c>
      <c r="M171" s="38"/>
    </row>
    <row r="172" spans="2:13">
      <c r="B172" s="37"/>
      <c r="C172" s="74">
        <v>167</v>
      </c>
      <c r="D172" s="104">
        <f>IF($C172&lt;=Entradas!$E$51,"",Observaciones!H172)</f>
        <v>0.956256431156012</v>
      </c>
      <c r="E172" s="104">
        <f>IF($C172&lt;=Entradas!$E$51,"",Cálculos!L173)</f>
        <v>0.66472498643549627</v>
      </c>
      <c r="F172" s="78">
        <f>IF($C172&lt;=Entradas!$E$51,"",D172-E172)</f>
        <v>0.29153144472051573</v>
      </c>
      <c r="G172" s="78">
        <f>IF($C172&lt;=Entradas!$E$51,"",D172-AVERAGE(D:D))</f>
        <v>-0.19514960762571798</v>
      </c>
      <c r="H172" s="78">
        <f>IF($C172&lt;=Entradas!$E$51,"",F172^2)</f>
        <v>8.4990583260831115E-2</v>
      </c>
      <c r="I172" s="78">
        <f>IF($C172&lt;=Entradas!$E$51,"",G172^2)</f>
        <v>3.8083369356471684E-2</v>
      </c>
      <c r="J172" s="78">
        <f>IF($C172&lt;=Entradas!$E$51,"",E172-AVERAGE(E:E))</f>
        <v>-0.3521621621623916</v>
      </c>
      <c r="K172" s="78">
        <f>IF($C172&lt;=Entradas!$E$51,"",J172^2)</f>
        <v>0.12401818845889059</v>
      </c>
      <c r="L172" s="78">
        <f>IF($C172&lt;=Entradas!$E$51,"",G172*J172)</f>
        <v>6.8724307766615186E-2</v>
      </c>
      <c r="M172" s="38"/>
    </row>
    <row r="173" spans="2:13">
      <c r="B173" s="37"/>
      <c r="C173" s="74">
        <v>168</v>
      </c>
      <c r="D173" s="104">
        <f>IF($C173&lt;=Entradas!$E$51,"",Observaciones!H173)</f>
        <v>0.93902070112553271</v>
      </c>
      <c r="E173" s="104">
        <f>IF($C173&lt;=Entradas!$E$51,"",Cálculos!L174)</f>
        <v>0.65387487304355274</v>
      </c>
      <c r="F173" s="78">
        <f>IF($C173&lt;=Entradas!$E$51,"",D173-E173)</f>
        <v>0.28514582808197997</v>
      </c>
      <c r="G173" s="78">
        <f>IF($C173&lt;=Entradas!$E$51,"",D173-AVERAGE(D:D))</f>
        <v>-0.21238533765619727</v>
      </c>
      <c r="H173" s="78">
        <f>IF($C173&lt;=Entradas!$E$51,"",F173^2)</f>
        <v>8.1308143272558073E-2</v>
      </c>
      <c r="I173" s="78">
        <f>IF($C173&lt;=Entradas!$E$51,"",G173^2)</f>
        <v>4.5107531651336928E-2</v>
      </c>
      <c r="J173" s="78">
        <f>IF($C173&lt;=Entradas!$E$51,"",E173-AVERAGE(E:E))</f>
        <v>-0.36301227555433513</v>
      </c>
      <c r="K173" s="78">
        <f>IF($C173&lt;=Entradas!$E$51,"",J173^2)</f>
        <v>0.13177791220313653</v>
      </c>
      <c r="L173" s="78">
        <f>IF($C173&lt;=Entradas!$E$51,"",G173*J173)</f>
        <v>7.7098484716951993E-2</v>
      </c>
      <c r="M173" s="38"/>
    </row>
    <row r="174" spans="2:13">
      <c r="B174" s="37"/>
      <c r="C174" s="74">
        <v>169</v>
      </c>
      <c r="D174" s="104">
        <f>IF($C174&lt;=Entradas!$E$51,"",Observaciones!H174)</f>
        <v>0.92218059692833731</v>
      </c>
      <c r="E174" s="104">
        <f>IF($C174&lt;=Entradas!$E$51,"",Cálculos!L175)</f>
        <v>0.64819268780029138</v>
      </c>
      <c r="F174" s="78">
        <f>IF($C174&lt;=Entradas!$E$51,"",D174-E174)</f>
        <v>0.27398790912804594</v>
      </c>
      <c r="G174" s="78">
        <f>IF($C174&lt;=Entradas!$E$51,"",D174-AVERAGE(D:D))</f>
        <v>-0.22922544185339266</v>
      </c>
      <c r="H174" s="78">
        <f>IF($C174&lt;=Entradas!$E$51,"",F174^2)</f>
        <v>7.5069374348358364E-2</v>
      </c>
      <c r="I174" s="78">
        <f>IF($C174&lt;=Entradas!$E$51,"",G174^2)</f>
        <v>5.2544303192883099E-2</v>
      </c>
      <c r="J174" s="78">
        <f>IF($C174&lt;=Entradas!$E$51,"",E174-AVERAGE(E:E))</f>
        <v>-0.36869446079759649</v>
      </c>
      <c r="K174" s="78">
        <f>IF($C174&lt;=Entradas!$E$51,"",J174^2)</f>
        <v>0.13593560542283042</v>
      </c>
      <c r="L174" s="78">
        <f>IF($C174&lt;=Entradas!$E$51,"",G174*J174)</f>
        <v>8.4514150685227413E-2</v>
      </c>
      <c r="M174" s="38"/>
    </row>
    <row r="175" spans="2:13">
      <c r="B175" s="37"/>
      <c r="C175" s="74">
        <v>170</v>
      </c>
      <c r="D175" s="104">
        <f>IF($C175&lt;=Entradas!$E$51,"",Observaciones!H175)</f>
        <v>0.90563627619929521</v>
      </c>
      <c r="E175" s="104">
        <f>IF($C175&lt;=Entradas!$E$51,"",Cálculos!L176)</f>
        <v>0.64349823189208588</v>
      </c>
      <c r="F175" s="78">
        <f>IF($C175&lt;=Entradas!$E$51,"",D175-E175)</f>
        <v>0.26213804430720933</v>
      </c>
      <c r="G175" s="78">
        <f>IF($C175&lt;=Entradas!$E$51,"",D175-AVERAGE(D:D))</f>
        <v>-0.24576976258243477</v>
      </c>
      <c r="H175" s="78">
        <f>IF($C175&lt;=Entradas!$E$51,"",F175^2)</f>
        <v>6.8716354273208435E-2</v>
      </c>
      <c r="I175" s="78">
        <f>IF($C175&lt;=Entradas!$E$51,"",G175^2)</f>
        <v>6.0402776199826355E-2</v>
      </c>
      <c r="J175" s="78">
        <f>IF($C175&lt;=Entradas!$E$51,"",E175-AVERAGE(E:E))</f>
        <v>-0.37338891670580199</v>
      </c>
      <c r="K175" s="78">
        <f>IF($C175&lt;=Entradas!$E$51,"",J175^2)</f>
        <v>0.13941928311873233</v>
      </c>
      <c r="L175" s="78">
        <f>IF($C175&lt;=Entradas!$E$51,"",G175*J175)</f>
        <v>9.1767705409697461E-2</v>
      </c>
      <c r="M175" s="38"/>
    </row>
    <row r="176" spans="2:13">
      <c r="B176" s="37"/>
      <c r="C176" s="74">
        <v>171</v>
      </c>
      <c r="D176" s="104">
        <f>IF($C176&lt;=Entradas!$E$51,"",Observaciones!H176)</f>
        <v>0.88928193281242207</v>
      </c>
      <c r="E176" s="104">
        <f>IF($C176&lt;=Entradas!$E$51,"",Cálculos!L177)</f>
        <v>0.63901284088326327</v>
      </c>
      <c r="F176" s="78">
        <f>IF($C176&lt;=Entradas!$E$51,"",D176-E176)</f>
        <v>0.2502690919291588</v>
      </c>
      <c r="G176" s="78">
        <f>IF($C176&lt;=Entradas!$E$51,"",D176-AVERAGE(D:D))</f>
        <v>-0.26212410596930791</v>
      </c>
      <c r="H176" s="78">
        <f>IF($C176&lt;=Entradas!$E$51,"",F176^2)</f>
        <v>6.2634618375045747E-2</v>
      </c>
      <c r="I176" s="78">
        <f>IF($C176&lt;=Entradas!$E$51,"",G176^2)</f>
        <v>6.8709046930208961E-2</v>
      </c>
      <c r="J176" s="78">
        <f>IF($C176&lt;=Entradas!$E$51,"",E176-AVERAGE(E:E))</f>
        <v>-0.3778743077146246</v>
      </c>
      <c r="K176" s="78">
        <f>IF($C176&lt;=Entradas!$E$51,"",J176^2)</f>
        <v>0.14278899243080681</v>
      </c>
      <c r="L176" s="78">
        <f>IF($C176&lt;=Entradas!$E$51,"",G176*J176)</f>
        <v>9.9049965078467125E-2</v>
      </c>
      <c r="M176" s="38"/>
    </row>
    <row r="177" spans="2:13">
      <c r="B177" s="37"/>
      <c r="C177" s="74">
        <v>172</v>
      </c>
      <c r="D177" s="104">
        <f>IF($C177&lt;=Entradas!$E$51,"",Observaciones!H177)</f>
        <v>0.87329128170184278</v>
      </c>
      <c r="E177" s="104">
        <f>IF($C177&lt;=Entradas!$E$51,"",Cálculos!L178)</f>
        <v>0.63459132849156175</v>
      </c>
      <c r="F177" s="78">
        <f>IF($C177&lt;=Entradas!$E$51,"",D177-E177)</f>
        <v>0.23869995321028104</v>
      </c>
      <c r="G177" s="78">
        <f>IF($C177&lt;=Entradas!$E$51,"",D177-AVERAGE(D:D))</f>
        <v>-0.2781147570798872</v>
      </c>
      <c r="H177" s="78">
        <f>IF($C177&lt;=Entradas!$E$51,"",F177^2)</f>
        <v>5.6977667662590353E-2</v>
      </c>
      <c r="I177" s="78">
        <f>IF($C177&lt;=Entradas!$E$51,"",G177^2)</f>
        <v>7.7347818105604663E-2</v>
      </c>
      <c r="J177" s="78">
        <f>IF($C177&lt;=Entradas!$E$51,"",E177-AVERAGE(E:E))</f>
        <v>-0.38229582010632612</v>
      </c>
      <c r="K177" s="78">
        <f>IF($C177&lt;=Entradas!$E$51,"",J177^2)</f>
        <v>0.14615009407076845</v>
      </c>
      <c r="L177" s="78">
        <f>IF($C177&lt;=Entradas!$E$51,"",G177*J177)</f>
        <v>0.10632210914152715</v>
      </c>
      <c r="M177" s="38"/>
    </row>
    <row r="178" spans="2:13">
      <c r="B178" s="37"/>
      <c r="C178" s="74">
        <v>173</v>
      </c>
      <c r="D178" s="104">
        <f>IF($C178&lt;=Entradas!$E$51,"",Observaciones!H178)</f>
        <v>0.85756954502451843</v>
      </c>
      <c r="E178" s="104">
        <f>IF($C178&lt;=Entradas!$E$51,"",Cálculos!L179)</f>
        <v>0.63020648398290846</v>
      </c>
      <c r="F178" s="78">
        <f>IF($C178&lt;=Entradas!$E$51,"",D178-E178)</f>
        <v>0.22736306104160997</v>
      </c>
      <c r="G178" s="78">
        <f>IF($C178&lt;=Entradas!$E$51,"",D178-AVERAGE(D:D))</f>
        <v>-0.29383649375721155</v>
      </c>
      <c r="H178" s="78">
        <f>IF($C178&lt;=Entradas!$E$51,"",F178^2)</f>
        <v>5.1693961526210863E-2</v>
      </c>
      <c r="I178" s="78">
        <f>IF($C178&lt;=Entradas!$E$51,"",G178^2)</f>
        <v>8.6339885063531824E-2</v>
      </c>
      <c r="J178" s="78">
        <f>IF($C178&lt;=Entradas!$E$51,"",E178-AVERAGE(E:E))</f>
        <v>-0.38668066461497941</v>
      </c>
      <c r="K178" s="78">
        <f>IF($C178&lt;=Entradas!$E$51,"",J178^2)</f>
        <v>0.14952193638708219</v>
      </c>
      <c r="L178" s="78">
        <f>IF($C178&lt;=Entradas!$E$51,"",G178*J178)</f>
        <v>0.1136208906941738</v>
      </c>
      <c r="M178" s="38"/>
    </row>
    <row r="179" spans="2:13">
      <c r="B179" s="37"/>
      <c r="C179" s="74">
        <v>174</v>
      </c>
      <c r="D179" s="104">
        <f>IF($C179&lt;=Entradas!$E$51,"",Observaciones!H179)</f>
        <v>0.84878994648090866</v>
      </c>
      <c r="E179" s="104">
        <f>IF($C179&lt;=Entradas!$E$51,"",Cálculos!L180)</f>
        <v>0.6258530687187972</v>
      </c>
      <c r="F179" s="78">
        <f>IF($C179&lt;=Entradas!$E$51,"",D179-E179)</f>
        <v>0.22293687776211146</v>
      </c>
      <c r="G179" s="78">
        <f>IF($C179&lt;=Entradas!$E$51,"",D179-AVERAGE(D:D))</f>
        <v>-0.30261609230082132</v>
      </c>
      <c r="H179" s="78">
        <f>IF($C179&lt;=Entradas!$E$51,"",F179^2)</f>
        <v>4.9700851466318627E-2</v>
      </c>
      <c r="I179" s="78">
        <f>IF($C179&lt;=Entradas!$E$51,"",G179^2)</f>
        <v>9.1576499319419205E-2</v>
      </c>
      <c r="J179" s="78">
        <f>IF($C179&lt;=Entradas!$E$51,"",E179-AVERAGE(E:E))</f>
        <v>-0.39103407987909067</v>
      </c>
      <c r="K179" s="78">
        <f>IF($C179&lt;=Entradas!$E$51,"",J179^2)</f>
        <v>0.15290765162688705</v>
      </c>
      <c r="L179" s="78">
        <f>IF($C179&lt;=Entradas!$E$51,"",G179*J179)</f>
        <v>0.11833320520945764</v>
      </c>
      <c r="M179" s="38"/>
    </row>
    <row r="180" spans="2:13">
      <c r="B180" s="37"/>
      <c r="C180" s="74">
        <v>175</v>
      </c>
      <c r="D180" s="104">
        <f>IF($C180&lt;=Entradas!$E$51,"",Observaciones!H180)</f>
        <v>0.84240480267244056</v>
      </c>
      <c r="E180" s="104">
        <f>IF($C180&lt;=Entradas!$E$51,"",Cálculos!L181)</f>
        <v>0.62152993716544536</v>
      </c>
      <c r="F180" s="78">
        <f>IF($C180&lt;=Entradas!$E$51,"",D180-E180)</f>
        <v>0.2208748655069952</v>
      </c>
      <c r="G180" s="78">
        <f>IF($C180&lt;=Entradas!$E$51,"",D180-AVERAGE(D:D))</f>
        <v>-0.30900123610928942</v>
      </c>
      <c r="H180" s="78">
        <f>IF($C180&lt;=Entradas!$E$51,"",F180^2)</f>
        <v>4.8785706212733218E-2</v>
      </c>
      <c r="I180" s="78">
        <f>IF($C180&lt;=Entradas!$E$51,"",G180^2)</f>
        <v>9.5481763917068835E-2</v>
      </c>
      <c r="J180" s="78">
        <f>IF($C180&lt;=Entradas!$E$51,"",E180-AVERAGE(E:E))</f>
        <v>-0.39535721143244251</v>
      </c>
      <c r="K180" s="78">
        <f>IF($C180&lt;=Entradas!$E$51,"",J180^2)</f>
        <v>0.15630732463163705</v>
      </c>
      <c r="L180" s="78">
        <f>IF($C180&lt;=Entradas!$E$51,"",G180*J180)</f>
        <v>0.12216586703734643</v>
      </c>
      <c r="M180" s="38"/>
    </row>
    <row r="181" spans="2:13">
      <c r="B181" s="37"/>
      <c r="C181" s="74">
        <v>176</v>
      </c>
      <c r="D181" s="104">
        <f>IF($C181&lt;=Entradas!$E$51,"",Observaciones!H181)</f>
        <v>0.8364904327452436</v>
      </c>
      <c r="E181" s="104">
        <f>IF($C181&lt;=Entradas!$E$51,"",Cálculos!L182)</f>
        <v>0.61723670723281066</v>
      </c>
      <c r="F181" s="78">
        <f>IF($C181&lt;=Entradas!$E$51,"",D181-E181)</f>
        <v>0.21925372551243294</v>
      </c>
      <c r="G181" s="78">
        <f>IF($C181&lt;=Entradas!$E$51,"",D181-AVERAGE(D:D))</f>
        <v>-0.31491560603648638</v>
      </c>
      <c r="H181" s="78">
        <f>IF($C181&lt;=Entradas!$E$51,"",F181^2)</f>
        <v>4.8072196151081284E-2</v>
      </c>
      <c r="I181" s="78">
        <f>IF($C181&lt;=Entradas!$E$51,"",G181^2)</f>
        <v>9.9171838925327493E-2</v>
      </c>
      <c r="J181" s="78">
        <f>IF($C181&lt;=Entradas!$E$51,"",E181-AVERAGE(E:E))</f>
        <v>-0.39965044136507721</v>
      </c>
      <c r="K181" s="78">
        <f>IF($C181&lt;=Entradas!$E$51,"",J181^2)</f>
        <v>0.15972047528330102</v>
      </c>
      <c r="L181" s="78">
        <f>IF($C181&lt;=Entradas!$E$51,"",G181*J181)</f>
        <v>0.12585616094523255</v>
      </c>
      <c r="M181" s="38"/>
    </row>
    <row r="182" spans="2:13">
      <c r="B182" s="37"/>
      <c r="C182" s="74">
        <v>177</v>
      </c>
      <c r="D182" s="104">
        <f>IF($C182&lt;=Entradas!$E$51,"",Observaciones!H182)</f>
        <v>0.83069492014060564</v>
      </c>
      <c r="E182" s="104">
        <f>IF($C182&lt;=Entradas!$E$51,"",Cálculos!L183)</f>
        <v>0.61297314017471372</v>
      </c>
      <c r="F182" s="78">
        <f>IF($C182&lt;=Entradas!$E$51,"",D182-E182)</f>
        <v>0.21772177996589193</v>
      </c>
      <c r="G182" s="78">
        <f>IF($C182&lt;=Entradas!$E$51,"",D182-AVERAGE(D:D))</f>
        <v>-0.32071111864112434</v>
      </c>
      <c r="H182" s="78">
        <f>IF($C182&lt;=Entradas!$E$51,"",F182^2)</f>
        <v>4.7402773471516259E-2</v>
      </c>
      <c r="I182" s="78">
        <f>IF($C182&lt;=Entradas!$E$51,"",G182^2)</f>
        <v>0.10285562162004133</v>
      </c>
      <c r="J182" s="78">
        <f>IF($C182&lt;=Entradas!$E$51,"",E182-AVERAGE(E:E))</f>
        <v>-0.40391400842317415</v>
      </c>
      <c r="K182" s="78">
        <f>IF($C182&lt;=Entradas!$E$51,"",J182^2)</f>
        <v>0.16314652620047601</v>
      </c>
      <c r="L182" s="78">
        <f>IF($C182&lt;=Entradas!$E$51,"",G182*J182)</f>
        <v>0.12953971347621671</v>
      </c>
      <c r="M182" s="38"/>
    </row>
    <row r="183" spans="2:13">
      <c r="B183" s="37"/>
      <c r="C183" s="74">
        <v>178</v>
      </c>
      <c r="D183" s="104">
        <f>IF($C183&lt;=Entradas!$E$51,"",Observaciones!H183)</f>
        <v>0.82495370076444607</v>
      </c>
      <c r="E183" s="104">
        <f>IF($C183&lt;=Entradas!$E$51,"",Cálculos!L184)</f>
        <v>0.608739025097909</v>
      </c>
      <c r="F183" s="78">
        <f>IF($C183&lt;=Entradas!$E$51,"",D183-E183)</f>
        <v>0.21621467566653707</v>
      </c>
      <c r="G183" s="78">
        <f>IF($C183&lt;=Entradas!$E$51,"",D183-AVERAGE(D:D))</f>
        <v>-0.32645233801728391</v>
      </c>
      <c r="H183" s="78">
        <f>IF($C183&lt;=Entradas!$E$51,"",F183^2)</f>
        <v>4.6748785973585817E-2</v>
      </c>
      <c r="I183" s="78">
        <f>IF($C183&lt;=Entradas!$E$51,"",G183^2)</f>
        <v>0.10657112899695098</v>
      </c>
      <c r="J183" s="78">
        <f>IF($C183&lt;=Entradas!$E$51,"",E183-AVERAGE(E:E))</f>
        <v>-0.40814812349997887</v>
      </c>
      <c r="K183" s="78">
        <f>IF($C183&lt;=Entradas!$E$51,"",J183^2)</f>
        <v>0.166584890716554</v>
      </c>
      <c r="L183" s="78">
        <f>IF($C183&lt;=Entradas!$E$51,"",G183*J183)</f>
        <v>0.13324090917393525</v>
      </c>
      <c r="M183" s="38"/>
    </row>
    <row r="184" spans="2:13">
      <c r="B184" s="37"/>
      <c r="C184" s="74">
        <v>179</v>
      </c>
      <c r="D184" s="104">
        <f>IF($C184&lt;=Entradas!$E$51,"",Observaciones!H184)</f>
        <v>0.81925474603679938</v>
      </c>
      <c r="E184" s="104">
        <f>IF($C184&lt;=Entradas!$E$51,"",Cálculos!L185)</f>
        <v>0.6045341574459</v>
      </c>
      <c r="F184" s="78">
        <f>IF($C184&lt;=Entradas!$E$51,"",D184-E184)</f>
        <v>0.21472058859089937</v>
      </c>
      <c r="G184" s="78">
        <f>IF($C184&lt;=Entradas!$E$51,"",D184-AVERAGE(D:D))</f>
        <v>-0.3321512927449306</v>
      </c>
      <c r="H184" s="78">
        <f>IF($C184&lt;=Entradas!$E$51,"",F184^2)</f>
        <v>4.6104931164822269E-2</v>
      </c>
      <c r="I184" s="78">
        <f>IF($C184&lt;=Entradas!$E$51,"",G184^2)</f>
        <v>0.11032448127212859</v>
      </c>
      <c r="J184" s="78">
        <f>IF($C184&lt;=Entradas!$E$51,"",E184-AVERAGE(E:E))</f>
        <v>-0.41235299115198787</v>
      </c>
      <c r="K184" s="78">
        <f>IF($C184&lt;=Entradas!$E$51,"",J184^2)</f>
        <v>0.17003498931199137</v>
      </c>
      <c r="L184" s="78">
        <f>IF($C184&lt;=Entradas!$E$51,"",G184*J184)</f>
        <v>0.1369635790783717</v>
      </c>
      <c r="M184" s="38"/>
    </row>
    <row r="185" spans="2:13">
      <c r="B185" s="37"/>
      <c r="C185" s="74">
        <v>180</v>
      </c>
      <c r="D185" s="104">
        <f>IF($C185&lt;=Entradas!$E$51,"",Observaciones!H185)</f>
        <v>0.81359563350556574</v>
      </c>
      <c r="E185" s="104">
        <f>IF($C185&lt;=Entradas!$E$51,"",Cálculos!L186)</f>
        <v>0.60035833498398206</v>
      </c>
      <c r="F185" s="78">
        <f>IF($C185&lt;=Entradas!$E$51,"",D185-E185)</f>
        <v>0.21323729852158368</v>
      </c>
      <c r="G185" s="78">
        <f>IF($C185&lt;=Entradas!$E$51,"",D185-AVERAGE(D:D))</f>
        <v>-0.33781040527616424</v>
      </c>
      <c r="H185" s="78">
        <f>IF($C185&lt;=Entradas!$E$51,"",F185^2)</f>
        <v>4.5470145480782993E-2</v>
      </c>
      <c r="I185" s="78">
        <f>IF($C185&lt;=Entradas!$E$51,"",G185^2)</f>
        <v>0.11411586991284633</v>
      </c>
      <c r="J185" s="78">
        <f>IF($C185&lt;=Entradas!$E$51,"",E185-AVERAGE(E:E))</f>
        <v>-0.41652881361390581</v>
      </c>
      <c r="K185" s="78">
        <f>IF($C185&lt;=Entradas!$E$51,"",J185^2)</f>
        <v>0.17349625257060788</v>
      </c>
      <c r="L185" s="78">
        <f>IF($C185&lt;=Entradas!$E$51,"",G185*J185)</f>
        <v>0.1407077673361134</v>
      </c>
      <c r="M185" s="38"/>
    </row>
    <row r="186" spans="2:13">
      <c r="B186" s="37"/>
      <c r="C186" s="74">
        <v>181</v>
      </c>
      <c r="D186" s="104">
        <f>IF($C186&lt;=Entradas!$E$51,"",Observaciones!H186)</f>
        <v>0.80797569845968886</v>
      </c>
      <c r="E186" s="104">
        <f>IF($C186&lt;=Entradas!$E$51,"",Cálculos!L187)</f>
        <v>0.59621135704363792</v>
      </c>
      <c r="F186" s="78">
        <f>IF($C186&lt;=Entradas!$E$51,"",D186-E186)</f>
        <v>0.21176434141605094</v>
      </c>
      <c r="G186" s="78">
        <f>IF($C186&lt;=Entradas!$E$51,"",D186-AVERAGE(D:D))</f>
        <v>-0.34343034032204112</v>
      </c>
      <c r="H186" s="78">
        <f>IF($C186&lt;=Entradas!$E$51,"",F186^2)</f>
        <v>4.4844136295373788E-2</v>
      </c>
      <c r="I186" s="78">
        <f>IF($C186&lt;=Entradas!$E$51,"",G186^2)</f>
        <v>0.11794439865371298</v>
      </c>
      <c r="J186" s="78">
        <f>IF($C186&lt;=Entradas!$E$51,"",E186-AVERAGE(E:E))</f>
        <v>-0.42067579155424994</v>
      </c>
      <c r="K186" s="78">
        <f>IF($C186&lt;=Entradas!$E$51,"",J186^2)</f>
        <v>0.17696812159979475</v>
      </c>
      <c r="L186" s="78">
        <f>IF($C186&lt;=Entradas!$E$51,"",G186*J186)</f>
        <v>0.1444728302587201</v>
      </c>
      <c r="M186" s="38"/>
    </row>
    <row r="187" spans="2:13">
      <c r="B187" s="37"/>
      <c r="C187" s="74">
        <v>182</v>
      </c>
      <c r="D187" s="104">
        <f>IF($C187&lt;=Entradas!$E$51,"",Observaciones!H187)</f>
        <v>0.80239459907172139</v>
      </c>
      <c r="E187" s="104">
        <f>IF($C187&lt;=Entradas!$E$51,"",Cálculos!L188)</f>
        <v>0.59209302437399025</v>
      </c>
      <c r="F187" s="78">
        <f>IF($C187&lt;=Entradas!$E$51,"",D187-E187)</f>
        <v>0.21030157469773114</v>
      </c>
      <c r="G187" s="78">
        <f>IF($C187&lt;=Entradas!$E$51,"",D187-AVERAGE(D:D))</f>
        <v>-0.34901143971000859</v>
      </c>
      <c r="H187" s="78">
        <f>IF($C187&lt;=Entradas!$E$51,"",F187^2)</f>
        <v>4.422675232034539E-2</v>
      </c>
      <c r="I187" s="78">
        <f>IF($C187&lt;=Entradas!$E$51,"",G187^2)</f>
        <v>0.12180898504845296</v>
      </c>
      <c r="J187" s="78">
        <f>IF($C187&lt;=Entradas!$E$51,"",E187-AVERAGE(E:E))</f>
        <v>-0.42479412422389762</v>
      </c>
      <c r="K187" s="78">
        <f>IF($C187&lt;=Entradas!$E$51,"",J187^2)</f>
        <v>0.18045004797514816</v>
      </c>
      <c r="L187" s="78">
        <f>IF($C187&lt;=Entradas!$E$51,"",G187*J187)</f>
        <v>0.14825800887573473</v>
      </c>
      <c r="M187" s="38"/>
    </row>
    <row r="188" spans="2:13">
      <c r="B188" s="37"/>
      <c r="C188" s="74">
        <v>183</v>
      </c>
      <c r="D188" s="104">
        <f>IF($C188&lt;=Entradas!$E$51,"",Observaciones!H188)</f>
        <v>0.79685205406574622</v>
      </c>
      <c r="E188" s="104">
        <f>IF($C188&lt;=Entradas!$E$51,"",Cálculos!L189)</f>
        <v>0.58800313910635749</v>
      </c>
      <c r="F188" s="78">
        <f>IF($C188&lt;=Entradas!$E$51,"",D188-E188)</f>
        <v>0.20884891495938873</v>
      </c>
      <c r="G188" s="78">
        <f>IF($C188&lt;=Entradas!$E$51,"",D188-AVERAGE(D:D))</f>
        <v>-0.35455398471598376</v>
      </c>
      <c r="H188" s="78">
        <f>IF($C188&lt;=Entradas!$E$51,"",F188^2)</f>
        <v>4.3617869279713985E-2</v>
      </c>
      <c r="I188" s="78">
        <f>IF($C188&lt;=Entradas!$E$51,"",G188^2)</f>
        <v>0.12570852807798205</v>
      </c>
      <c r="J188" s="78">
        <f>IF($C188&lt;=Entradas!$E$51,"",E188-AVERAGE(E:E))</f>
        <v>-0.42888400949153038</v>
      </c>
      <c r="K188" s="78">
        <f>IF($C188&lt;=Entradas!$E$51,"",J188^2)</f>
        <v>0.18394149359753112</v>
      </c>
      <c r="L188" s="78">
        <f>IF($C188&lt;=Entradas!$E$51,"",G188*J188)</f>
        <v>0.1520625345461899</v>
      </c>
      <c r="M188" s="38"/>
    </row>
    <row r="189" spans="2:13">
      <c r="B189" s="37"/>
      <c r="C189" s="74">
        <v>184</v>
      </c>
      <c r="D189" s="104">
        <f>IF($C189&lt;=Entradas!$E$51,"",Observaciones!H189)</f>
        <v>0.79134779474715566</v>
      </c>
      <c r="E189" s="104">
        <f>IF($C189&lt;=Entradas!$E$51,"",Cálculos!L190)</f>
        <v>0.5839415047399299</v>
      </c>
      <c r="F189" s="78">
        <f>IF($C189&lt;=Entradas!$E$51,"",D189-E189)</f>
        <v>0.20740629000722577</v>
      </c>
      <c r="G189" s="78">
        <f>IF($C189&lt;=Entradas!$E$51,"",D189-AVERAGE(D:D))</f>
        <v>-0.36005824403457432</v>
      </c>
      <c r="H189" s="78">
        <f>IF($C189&lt;=Entradas!$E$51,"",F189^2)</f>
        <v>4.3017369134561438E-2</v>
      </c>
      <c r="I189" s="78">
        <f>IF($C189&lt;=Entradas!$E$51,"",G189^2)</f>
        <v>0.12964193909726107</v>
      </c>
      <c r="J189" s="78">
        <f>IF($C189&lt;=Entradas!$E$51,"",E189-AVERAGE(E:E))</f>
        <v>-0.43294564385795797</v>
      </c>
      <c r="K189" s="78">
        <f>IF($C189&lt;=Entradas!$E$51,"",J189^2)</f>
        <v>0.18744193053558178</v>
      </c>
      <c r="L189" s="78">
        <f>IF($C189&lt;=Entradas!$E$51,"",G189*J189)</f>
        <v>0.15588564828991452</v>
      </c>
      <c r="M189" s="38"/>
    </row>
    <row r="190" spans="2:13">
      <c r="B190" s="37"/>
      <c r="C190" s="74">
        <v>185</v>
      </c>
      <c r="D190" s="104">
        <f>IF($C190&lt;=Entradas!$E$51,"",Observaciones!H190)</f>
        <v>0.78588155622226985</v>
      </c>
      <c r="E190" s="104">
        <f>IF($C190&lt;=Entradas!$E$51,"",Cálculos!L191)</f>
        <v>0.57990792613143238</v>
      </c>
      <c r="F190" s="78">
        <f>IF($C190&lt;=Entradas!$E$51,"",D190-E190)</f>
        <v>0.20597363009083747</v>
      </c>
      <c r="G190" s="78">
        <f>IF($C190&lt;=Entradas!$E$51,"",D190-AVERAGE(D:D))</f>
        <v>-0.36552448255946013</v>
      </c>
      <c r="H190" s="78">
        <f>IF($C190&lt;=Entradas!$E$51,"",F190^2)</f>
        <v>4.2425136292797143E-2</v>
      </c>
      <c r="I190" s="78">
        <f>IF($C190&lt;=Entradas!$E$51,"",G190^2)</f>
        <v>0.13360814735036108</v>
      </c>
      <c r="J190" s="78">
        <f>IF($C190&lt;=Entradas!$E$51,"",E190-AVERAGE(E:E))</f>
        <v>-0.43697922246645549</v>
      </c>
      <c r="K190" s="78">
        <f>IF($C190&lt;=Entradas!$E$51,"",J190^2)</f>
        <v>0.19095084086738801</v>
      </c>
      <c r="L190" s="78">
        <f>IF($C190&lt;=Entradas!$E$51,"",G190*J190)</f>
        <v>0.15972660418128637</v>
      </c>
      <c r="M190" s="38"/>
    </row>
    <row r="191" spans="2:13">
      <c r="B191" s="37"/>
      <c r="C191" s="74">
        <v>186</v>
      </c>
      <c r="D191" s="104">
        <f>IF($C191&lt;=Entradas!$E$51,"",Observaciones!H191)</f>
        <v>0.7804530757827336</v>
      </c>
      <c r="E191" s="104">
        <f>IF($C191&lt;=Entradas!$E$51,"",Cálculos!L192)</f>
        <v>0.57590220948558002</v>
      </c>
      <c r="F191" s="78">
        <f>IF($C191&lt;=Entradas!$E$51,"",D191-E191)</f>
        <v>0.20455086629715358</v>
      </c>
      <c r="G191" s="78">
        <f>IF($C191&lt;=Entradas!$E$51,"",D191-AVERAGE(D:D))</f>
        <v>-0.37095296299899638</v>
      </c>
      <c r="H191" s="78">
        <f>IF($C191&lt;=Entradas!$E$51,"",F191^2)</f>
        <v>4.1841056902916E-2</v>
      </c>
      <c r="I191" s="78">
        <f>IF($C191&lt;=Entradas!$E$51,"",G191^2)</f>
        <v>0.13760610075773477</v>
      </c>
      <c r="J191" s="78">
        <f>IF($C191&lt;=Entradas!$E$51,"",E191-AVERAGE(E:E))</f>
        <v>-0.44098493911230785</v>
      </c>
      <c r="K191" s="78">
        <f>IF($C191&lt;=Entradas!$E$51,"",J191^2)</f>
        <v>0.19446771652388586</v>
      </c>
      <c r="L191" s="78">
        <f>IF($C191&lt;=Entradas!$E$51,"",G191*J191)</f>
        <v>0.1635846698016426</v>
      </c>
      <c r="M191" s="38"/>
    </row>
    <row r="192" spans="2:13">
      <c r="B192" s="37"/>
      <c r="C192" s="74">
        <v>187</v>
      </c>
      <c r="D192" s="104">
        <f>IF($C192&lt;=Entradas!$E$51,"",Observaciones!H192)</f>
        <v>0.77506209259985714</v>
      </c>
      <c r="E192" s="104">
        <f>IF($C192&lt;=Entradas!$E$51,"",Cálculos!L193)</f>
        <v>0.57192416234573717</v>
      </c>
      <c r="F192" s="78">
        <f>IF($C192&lt;=Entradas!$E$51,"",D192-E192)</f>
        <v>0.20313793025411997</v>
      </c>
      <c r="G192" s="78">
        <f>IF($C192&lt;=Entradas!$E$51,"",D192-AVERAGE(D:D))</f>
        <v>-0.37634394618187283</v>
      </c>
      <c r="H192" s="78">
        <f>IF($C192&lt;=Entradas!$E$51,"",F192^2)</f>
        <v>4.126501870792771E-2</v>
      </c>
      <c r="I192" s="78">
        <f>IF($C192&lt;=Entradas!$E$51,"",G192^2)</f>
        <v>0.1416347658277444</v>
      </c>
      <c r="J192" s="78">
        <f>IF($C192&lt;=Entradas!$E$51,"",E192-AVERAGE(E:E))</f>
        <v>-0.44496298625215069</v>
      </c>
      <c r="K192" s="78">
        <f>IF($C192&lt;=Entradas!$E$51,"",J192^2)</f>
        <v>0.19799205913443166</v>
      </c>
      <c r="L192" s="78">
        <f>IF($C192&lt;=Entradas!$E$51,"",G192*J192)</f>
        <v>0.16745912615100483</v>
      </c>
      <c r="M192" s="38"/>
    </row>
    <row r="193" spans="2:13">
      <c r="B193" s="37"/>
      <c r="C193" s="74">
        <v>188</v>
      </c>
      <c r="D193" s="104">
        <f>IF($C193&lt;=Entradas!$E$51,"",Observaciones!H193)</f>
        <v>0.76970834765851015</v>
      </c>
      <c r="E193" s="104">
        <f>IF($C193&lt;=Entradas!$E$51,"",Cálculos!L194)</f>
        <v>0.56797359358466459</v>
      </c>
      <c r="F193" s="78">
        <f>IF($C193&lt;=Entradas!$E$51,"",D193-E193)</f>
        <v>0.20173475407384556</v>
      </c>
      <c r="G193" s="78">
        <f>IF($C193&lt;=Entradas!$E$51,"",D193-AVERAGE(D:D))</f>
        <v>-0.38169769112321983</v>
      </c>
      <c r="H193" s="78">
        <f>IF($C193&lt;=Entradas!$E$51,"",F193^2)</f>
        <v>4.0696911001234945E-2</v>
      </c>
      <c r="I193" s="78">
        <f>IF($C193&lt;=Entradas!$E$51,"",G193^2)</f>
        <v>0.14569312740879692</v>
      </c>
      <c r="J193" s="78">
        <f>IF($C193&lt;=Entradas!$E$51,"",E193-AVERAGE(E:E))</f>
        <v>-0.44891355501322328</v>
      </c>
      <c r="K193" s="78">
        <f>IF($C193&lt;=Entradas!$E$51,"",J193^2)</f>
        <v>0.20152337987461025</v>
      </c>
      <c r="L193" s="78">
        <f>IF($C193&lt;=Entradas!$E$51,"",G193*J193)</f>
        <v>0.17134926746246384</v>
      </c>
      <c r="M193" s="38"/>
    </row>
    <row r="194" spans="2:13">
      <c r="B194" s="37"/>
      <c r="C194" s="74">
        <v>189</v>
      </c>
      <c r="D194" s="104">
        <f>IF($C194&lt;=Entradas!$E$51,"",Observaciones!H194)</f>
        <v>0.76439158373488314</v>
      </c>
      <c r="E194" s="104">
        <f>IF($C194&lt;=Entradas!$E$51,"",Cálculos!L195)</f>
        <v>0.5640503133953354</v>
      </c>
      <c r="F194" s="78">
        <f>IF($C194&lt;=Entradas!$E$51,"",D194-E194)</f>
        <v>0.20034127033954774</v>
      </c>
      <c r="G194" s="78">
        <f>IF($C194&lt;=Entradas!$E$51,"",D194-AVERAGE(D:D))</f>
        <v>-0.38701445504684684</v>
      </c>
      <c r="H194" s="78">
        <f>IF($C194&lt;=Entradas!$E$51,"",F194^2)</f>
        <v>4.013662460126375E-2</v>
      </c>
      <c r="I194" s="78">
        <f>IF($C194&lt;=Entradas!$E$51,"",G194^2)</f>
        <v>0.14978018841520782</v>
      </c>
      <c r="J194" s="78">
        <f>IF($C194&lt;=Entradas!$E$51,"",E194-AVERAGE(E:E))</f>
        <v>-0.45283683520255247</v>
      </c>
      <c r="K194" s="78">
        <f>IF($C194&lt;=Entradas!$E$51,"",J194^2)</f>
        <v>0.20506119931626365</v>
      </c>
      <c r="L194" s="78">
        <f>IF($C194&lt;=Entradas!$E$51,"",G194*J194)</f>
        <v>0.17525440100105463</v>
      </c>
      <c r="M194" s="38"/>
    </row>
    <row r="195" spans="2:13">
      <c r="B195" s="37"/>
      <c r="C195" s="74">
        <v>190</v>
      </c>
      <c r="D195" s="104">
        <f>IF($C195&lt;=Entradas!$E$51,"",Observaciones!H195)</f>
        <v>0.7875821204058755</v>
      </c>
      <c r="E195" s="104">
        <f>IF($C195&lt;=Entradas!$E$51,"",Cálculos!L196)</f>
        <v>0.57821840459854423</v>
      </c>
      <c r="F195" s="78">
        <f>IF($C195&lt;=Entradas!$E$51,"",D195-E195)</f>
        <v>0.20936371580733126</v>
      </c>
      <c r="G195" s="78">
        <f>IF($C195&lt;=Entradas!$E$51,"",D195-AVERAGE(D:D))</f>
        <v>-0.36382391837585448</v>
      </c>
      <c r="H195" s="78">
        <f>IF($C195&lt;=Entradas!$E$51,"",F195^2)</f>
        <v>4.3833165496652969E-2</v>
      </c>
      <c r="I195" s="78">
        <f>IF($C195&lt;=Entradas!$E$51,"",G195^2)</f>
        <v>0.13236784358236042</v>
      </c>
      <c r="J195" s="78">
        <f>IF($C195&lt;=Entradas!$E$51,"",E195-AVERAGE(E:E))</f>
        <v>-0.43866874399934364</v>
      </c>
      <c r="K195" s="78">
        <f>IF($C195&lt;=Entradas!$E$51,"",J195^2)</f>
        <v>0.19243026696196169</v>
      </c>
      <c r="L195" s="78">
        <f>IF($C195&lt;=Entradas!$E$51,"",G195*J195)</f>
        <v>0.15959818131085579</v>
      </c>
      <c r="M195" s="38"/>
    </row>
    <row r="196" spans="2:13">
      <c r="B196" s="37"/>
      <c r="C196" s="74">
        <v>191</v>
      </c>
      <c r="D196" s="104">
        <f>IF($C196&lt;=Entradas!$E$51,"",Observaciones!H196)</f>
        <v>0.77176604120032566</v>
      </c>
      <c r="E196" s="104">
        <f>IF($C196&lt;=Entradas!$E$51,"",Cálculos!L197)</f>
        <v>0.56112871669838227</v>
      </c>
      <c r="F196" s="78">
        <f>IF($C196&lt;=Entradas!$E$51,"",D196-E196)</f>
        <v>0.21063732450194339</v>
      </c>
      <c r="G196" s="78">
        <f>IF($C196&lt;=Entradas!$E$51,"",D196-AVERAGE(D:D))</f>
        <v>-0.37963999758140432</v>
      </c>
      <c r="H196" s="78">
        <f>IF($C196&lt;=Entradas!$E$51,"",F196^2)</f>
        <v>4.4368082473337005E-2</v>
      </c>
      <c r="I196" s="78">
        <f>IF($C196&lt;=Entradas!$E$51,"",G196^2)</f>
        <v>0.14412652776360868</v>
      </c>
      <c r="J196" s="78">
        <f>IF($C196&lt;=Entradas!$E$51,"",E196-AVERAGE(E:E))</f>
        <v>-0.4557584318995056</v>
      </c>
      <c r="K196" s="78">
        <f>IF($C196&lt;=Entradas!$E$51,"",J196^2)</f>
        <v>0.20771574824749628</v>
      </c>
      <c r="L196" s="78">
        <f>IF($C196&lt;=Entradas!$E$51,"",G196*J196)</f>
        <v>0.17302412998403294</v>
      </c>
      <c r="M196" s="38"/>
    </row>
    <row r="197" spans="2:13">
      <c r="B197" s="37"/>
      <c r="C197" s="74">
        <v>192</v>
      </c>
      <c r="D197" s="104">
        <f>IF($C197&lt;=Entradas!$E$51,"",Observaciones!H197)</f>
        <v>0.75587986213803304</v>
      </c>
      <c r="E197" s="104">
        <f>IF($C197&lt;=Entradas!$E$51,"",Cálculos!L198)</f>
        <v>0.55334440920603001</v>
      </c>
      <c r="F197" s="78">
        <f>IF($C197&lt;=Entradas!$E$51,"",D197-E197)</f>
        <v>0.20253545293200304</v>
      </c>
      <c r="G197" s="78">
        <f>IF($C197&lt;=Entradas!$E$51,"",D197-AVERAGE(D:D))</f>
        <v>-0.39552617664369694</v>
      </c>
      <c r="H197" s="78">
        <f>IF($C197&lt;=Entradas!$E$51,"",F197^2)</f>
        <v>4.1020609694371615E-2</v>
      </c>
      <c r="I197" s="78">
        <f>IF($C197&lt;=Entradas!$E$51,"",G197^2)</f>
        <v>0.15644095641038094</v>
      </c>
      <c r="J197" s="78">
        <f>IF($C197&lt;=Entradas!$E$51,"",E197-AVERAGE(E:E))</f>
        <v>-0.46354273939185786</v>
      </c>
      <c r="K197" s="78">
        <f>IF($C197&lt;=Entradas!$E$51,"",J197^2)</f>
        <v>0.21487187124290785</v>
      </c>
      <c r="L197" s="78">
        <f>IF($C197&lt;=Entradas!$E$51,"",G197*J197)</f>
        <v>0.18334328742260714</v>
      </c>
      <c r="M197" s="38"/>
    </row>
    <row r="198" spans="2:13">
      <c r="B198" s="37"/>
      <c r="C198" s="74">
        <v>193</v>
      </c>
      <c r="D198" s="104">
        <f>IF($C198&lt;=Entradas!$E$51,"",Observaciones!H198)</f>
        <v>0.7448090795791229</v>
      </c>
      <c r="E198" s="104">
        <f>IF($C198&lt;=Entradas!$E$51,"",Cálculos!L199)</f>
        <v>0.54879432534587014</v>
      </c>
      <c r="F198" s="78">
        <f>IF($C198&lt;=Entradas!$E$51,"",D198-E198)</f>
        <v>0.19601475423325276</v>
      </c>
      <c r="G198" s="78">
        <f>IF($C198&lt;=Entradas!$E$51,"",D198-AVERAGE(D:D))</f>
        <v>-0.40659695920260708</v>
      </c>
      <c r="H198" s="78">
        <f>IF($C198&lt;=Entradas!$E$51,"",F198^2)</f>
        <v>3.842178387712248E-2</v>
      </c>
      <c r="I198" s="78">
        <f>IF($C198&lt;=Entradas!$E$51,"",G198^2)</f>
        <v>0.16532108723280653</v>
      </c>
      <c r="J198" s="78">
        <f>IF($C198&lt;=Entradas!$E$51,"",E198-AVERAGE(E:E))</f>
        <v>-0.46809282325201773</v>
      </c>
      <c r="K198" s="78">
        <f>IF($C198&lt;=Entradas!$E$51,"",J198^2)</f>
        <v>0.2191108911800447</v>
      </c>
      <c r="L198" s="78">
        <f>IF($C198&lt;=Entradas!$E$51,"",G198*J198)</f>
        <v>0.19032511855883383</v>
      </c>
      <c r="M198" s="38"/>
    </row>
    <row r="199" spans="2:13">
      <c r="B199" s="37"/>
      <c r="C199" s="74">
        <v>194</v>
      </c>
      <c r="D199" s="104">
        <f>IF($C199&lt;=Entradas!$E$51,"",Observaciones!H199)</f>
        <v>0.73859489124912103</v>
      </c>
      <c r="E199" s="104">
        <f>IF($C199&lt;=Entradas!$E$51,"",Cálculos!L200)</f>
        <v>0.5448679756661915</v>
      </c>
      <c r="F199" s="78">
        <f>IF($C199&lt;=Entradas!$E$51,"",D199-E199)</f>
        <v>0.19372691558292954</v>
      </c>
      <c r="G199" s="78">
        <f>IF($C199&lt;=Entradas!$E$51,"",D199-AVERAGE(D:D))</f>
        <v>-0.41281114753260895</v>
      </c>
      <c r="H199" s="78">
        <f>IF($C199&lt;=Entradas!$E$51,"",F199^2)</f>
        <v>3.7530117821275508E-2</v>
      </c>
      <c r="I199" s="78">
        <f>IF($C199&lt;=Entradas!$E$51,"",G199^2)</f>
        <v>0.17041304352718942</v>
      </c>
      <c r="J199" s="78">
        <f>IF($C199&lt;=Entradas!$E$51,"",E199-AVERAGE(E:E))</f>
        <v>-0.47201917293169637</v>
      </c>
      <c r="K199" s="78">
        <f>IF($C199&lt;=Entradas!$E$51,"",J199^2)</f>
        <v>0.22280209961512268</v>
      </c>
      <c r="L199" s="78">
        <f>IF($C199&lt;=Entradas!$E$51,"",G199*J199)</f>
        <v>0.19485477643532656</v>
      </c>
      <c r="M199" s="38"/>
    </row>
    <row r="200" spans="2:13">
      <c r="B200" s="37"/>
      <c r="C200" s="74">
        <v>195</v>
      </c>
      <c r="D200" s="104">
        <f>IF($C200&lt;=Entradas!$E$51,"",Observaciones!H200)</f>
        <v>0.73329753235524853</v>
      </c>
      <c r="E200" s="104">
        <f>IF($C200&lt;=Entradas!$E$51,"",Cálculos!L201)</f>
        <v>0.54107905372546383</v>
      </c>
      <c r="F200" s="78">
        <f>IF($C200&lt;=Entradas!$E$51,"",D200-E200)</f>
        <v>0.19221847862978469</v>
      </c>
      <c r="G200" s="78">
        <f>IF($C200&lt;=Entradas!$E$51,"",D200-AVERAGE(D:D))</f>
        <v>-0.41810850642648145</v>
      </c>
      <c r="H200" s="78">
        <f>IF($C200&lt;=Entradas!$E$51,"",F200^2)</f>
        <v>3.6947943526748996E-2</v>
      </c>
      <c r="I200" s="78">
        <f>IF($C200&lt;=Entradas!$E$51,"",G200^2)</f>
        <v>0.17481472314618307</v>
      </c>
      <c r="J200" s="78">
        <f>IF($C200&lt;=Entradas!$E$51,"",E200-AVERAGE(E:E))</f>
        <v>-0.47580809487242404</v>
      </c>
      <c r="K200" s="78">
        <f>IF($C200&lt;=Entradas!$E$51,"",J200^2)</f>
        <v>0.22639334314612566</v>
      </c>
      <c r="L200" s="78">
        <f>IF($C200&lt;=Entradas!$E$51,"",G200*J200)</f>
        <v>0.19893941189273881</v>
      </c>
      <c r="M200" s="38"/>
    </row>
    <row r="201" spans="2:13">
      <c r="B201" s="37"/>
      <c r="C201" s="74">
        <v>196</v>
      </c>
      <c r="D201" s="104">
        <f>IF($C201&lt;=Entradas!$E$51,"",Observaciones!H201)</f>
        <v>0.72819653280934138</v>
      </c>
      <c r="E201" s="104">
        <f>IF($C201&lt;=Entradas!$E$51,"",Cálculos!L202)</f>
        <v>0.53733684645081536</v>
      </c>
      <c r="F201" s="78">
        <f>IF($C201&lt;=Entradas!$E$51,"",D201-E201)</f>
        <v>0.19085968635852602</v>
      </c>
      <c r="G201" s="78">
        <f>IF($C201&lt;=Entradas!$E$51,"",D201-AVERAGE(D:D))</f>
        <v>-0.4232095059723886</v>
      </c>
      <c r="H201" s="78">
        <f>IF($C201&lt;=Entradas!$E$51,"",F201^2)</f>
        <v>3.6427419876874922E-2</v>
      </c>
      <c r="I201" s="78">
        <f>IF($C201&lt;=Entradas!$E$51,"",G201^2)</f>
        <v>0.17910628594539321</v>
      </c>
      <c r="J201" s="78">
        <f>IF($C201&lt;=Entradas!$E$51,"",E201-AVERAGE(E:E))</f>
        <v>-0.4795503021470725</v>
      </c>
      <c r="K201" s="78">
        <f>IF($C201&lt;=Entradas!$E$51,"",J201^2)</f>
        <v>0.22996849228934854</v>
      </c>
      <c r="L201" s="78">
        <f>IF($C201&lt;=Entradas!$E$51,"",G201*J201)</f>
        <v>0.20295024646057225</v>
      </c>
      <c r="M201" s="38"/>
    </row>
    <row r="202" spans="2:13">
      <c r="B202" s="37"/>
      <c r="C202" s="74">
        <v>197</v>
      </c>
      <c r="D202" s="104">
        <f>IF($C202&lt;=Entradas!$E$51,"",Observaciones!H202)</f>
        <v>0.72315997728904824</v>
      </c>
      <c r="E202" s="104">
        <f>IF($C202&lt;=Entradas!$E$51,"",Cálculos!L203)</f>
        <v>0.5336243142070739</v>
      </c>
      <c r="F202" s="78">
        <f>IF($C202&lt;=Entradas!$E$51,"",D202-E202)</f>
        <v>0.18953566308197434</v>
      </c>
      <c r="G202" s="78">
        <f>IF($C202&lt;=Entradas!$E$51,"",D202-AVERAGE(D:D))</f>
        <v>-0.42824606149268174</v>
      </c>
      <c r="H202" s="78">
        <f>IF($C202&lt;=Entradas!$E$51,"",F202^2)</f>
        <v>3.5923767579923688E-2</v>
      </c>
      <c r="I202" s="78">
        <f>IF($C202&lt;=Entradas!$E$51,"",G202^2)</f>
        <v>0.18339468918399374</v>
      </c>
      <c r="J202" s="78">
        <f>IF($C202&lt;=Entradas!$E$51,"",E202-AVERAGE(E:E))</f>
        <v>-0.48326283439081397</v>
      </c>
      <c r="K202" s="78">
        <f>IF($C202&lt;=Entradas!$E$51,"",J202^2)</f>
        <v>0.2335429671034433</v>
      </c>
      <c r="L202" s="78">
        <f>IF($C202&lt;=Entradas!$E$51,"",G202*J202)</f>
        <v>0.20695540549365618</v>
      </c>
      <c r="M202" s="38"/>
    </row>
    <row r="203" spans="2:13">
      <c r="B203" s="37"/>
      <c r="C203" s="74">
        <v>198</v>
      </c>
      <c r="D203" s="104">
        <f>IF($C203&lt;=Entradas!$E$51,"",Observaciones!H203)</f>
        <v>0.71816355177806279</v>
      </c>
      <c r="E203" s="104">
        <f>IF($C203&lt;=Entradas!$E$51,"",Cálculos!L204)</f>
        <v>0.52993813877038498</v>
      </c>
      <c r="F203" s="78">
        <f>IF($C203&lt;=Entradas!$E$51,"",D203-E203)</f>
        <v>0.18822541300767781</v>
      </c>
      <c r="G203" s="78">
        <f>IF($C203&lt;=Entradas!$E$51,"",D203-AVERAGE(D:D))</f>
        <v>-0.43324248700366719</v>
      </c>
      <c r="H203" s="78">
        <f>IF($C203&lt;=Entradas!$E$51,"",F203^2)</f>
        <v>3.542880610191089E-2</v>
      </c>
      <c r="I203" s="78">
        <f>IF($C203&lt;=Entradas!$E$51,"",G203^2)</f>
        <v>0.18769905254512273</v>
      </c>
      <c r="J203" s="78">
        <f>IF($C203&lt;=Entradas!$E$51,"",E203-AVERAGE(E:E))</f>
        <v>-0.48694900982750289</v>
      </c>
      <c r="K203" s="78">
        <f>IF($C203&lt;=Entradas!$E$51,"",J203^2)</f>
        <v>0.23711933817198549</v>
      </c>
      <c r="L203" s="78">
        <f>IF($C203&lt;=Entradas!$E$51,"",G203*J203)</f>
        <v>0.21096700006164051</v>
      </c>
      <c r="M203" s="38"/>
    </row>
    <row r="204" spans="2:13">
      <c r="B204" s="37"/>
      <c r="C204" s="74">
        <v>199</v>
      </c>
      <c r="D204" s="104">
        <f>IF($C204&lt;=Entradas!$E$51,"",Observaciones!H204)</f>
        <v>0.71388979141545261</v>
      </c>
      <c r="E204" s="104">
        <f>IF($C204&lt;=Entradas!$E$51,"",Cálculos!L205)</f>
        <v>0.52682825011350309</v>
      </c>
      <c r="F204" s="78">
        <f>IF($C204&lt;=Entradas!$E$51,"",D204-E204)</f>
        <v>0.18706154130194952</v>
      </c>
      <c r="G204" s="78">
        <f>IF($C204&lt;=Entradas!$E$51,"",D204-AVERAGE(D:D))</f>
        <v>-0.43751624736627737</v>
      </c>
      <c r="H204" s="78">
        <f>IF($C204&lt;=Entradas!$E$51,"",F204^2)</f>
        <v>3.4992020234260963E-2</v>
      </c>
      <c r="I204" s="78">
        <f>IF($C204&lt;=Entradas!$E$51,"",G204^2)</f>
        <v>0.19142046670946961</v>
      </c>
      <c r="J204" s="78">
        <f>IF($C204&lt;=Entradas!$E$51,"",E204-AVERAGE(E:E))</f>
        <v>-0.49005889848438478</v>
      </c>
      <c r="K204" s="78">
        <f>IF($C204&lt;=Entradas!$E$51,"",J204^2)</f>
        <v>0.24015772398372853</v>
      </c>
      <c r="L204" s="78">
        <f>IF($C204&lt;=Entradas!$E$51,"",G204*J204)</f>
        <v>0.21440873025333951</v>
      </c>
      <c r="M204" s="38"/>
    </row>
    <row r="205" spans="2:13">
      <c r="B205" s="37"/>
      <c r="C205" s="74">
        <v>200</v>
      </c>
      <c r="D205" s="104">
        <f>IF($C205&lt;=Entradas!$E$51,"",Observaciones!H205)</f>
        <v>0.7263029249725822</v>
      </c>
      <c r="E205" s="104">
        <f>IF($C205&lt;=Entradas!$E$51,"",Cálculos!L206)</f>
        <v>0.53192100265674869</v>
      </c>
      <c r="F205" s="78">
        <f>IF($C205&lt;=Entradas!$E$51,"",D205-E205)</f>
        <v>0.19438192231583351</v>
      </c>
      <c r="G205" s="78">
        <f>IF($C205&lt;=Entradas!$E$51,"",D205-AVERAGE(D:D))</f>
        <v>-0.42510311380914778</v>
      </c>
      <c r="H205" s="78">
        <f>IF($C205&lt;=Entradas!$E$51,"",F205^2)</f>
        <v>3.7784331723198734E-2</v>
      </c>
      <c r="I205" s="78">
        <f>IF($C205&lt;=Entradas!$E$51,"",G205^2)</f>
        <v>0.18071265737023326</v>
      </c>
      <c r="J205" s="78">
        <f>IF($C205&lt;=Entradas!$E$51,"",E205-AVERAGE(E:E))</f>
        <v>-0.48496614594113918</v>
      </c>
      <c r="K205" s="78">
        <f>IF($C205&lt;=Entradas!$E$51,"",J205^2)</f>
        <v>0.23519216270900231</v>
      </c>
      <c r="L205" s="78">
        <f>IF($C205&lt;=Entradas!$E$51,"",G205*J205)</f>
        <v>0.20616061873159985</v>
      </c>
      <c r="M205" s="38"/>
    </row>
    <row r="206" spans="2:13">
      <c r="B206" s="37"/>
      <c r="C206" s="74">
        <v>201</v>
      </c>
      <c r="D206" s="104">
        <f>IF($C206&lt;=Entradas!$E$51,"",Observaciones!H206)</f>
        <v>0.85434092913413862</v>
      </c>
      <c r="E206" s="104">
        <f>IF($C206&lt;=Entradas!$E$51,"",Cálculos!L207)</f>
        <v>0.58751546918293385</v>
      </c>
      <c r="F206" s="78">
        <f>IF($C206&lt;=Entradas!$E$51,"",D206-E206)</f>
        <v>0.26682545995120477</v>
      </c>
      <c r="G206" s="78">
        <f>IF($C206&lt;=Entradas!$E$51,"",D206-AVERAGE(D:D))</f>
        <v>-0.29706510964759136</v>
      </c>
      <c r="H206" s="78">
        <f>IF($C206&lt;=Entradas!$E$51,"",F206^2)</f>
        <v>7.1195826078171986E-2</v>
      </c>
      <c r="I206" s="78">
        <f>IF($C206&lt;=Entradas!$E$51,"",G206^2)</f>
        <v>8.8247679369935481E-2</v>
      </c>
      <c r="J206" s="78">
        <f>IF($C206&lt;=Entradas!$E$51,"",E206-AVERAGE(E:E))</f>
        <v>-0.42937167941495402</v>
      </c>
      <c r="K206" s="78">
        <f>IF($C206&lt;=Entradas!$E$51,"",J206^2)</f>
        <v>0.18436003908361806</v>
      </c>
      <c r="L206" s="78">
        <f>IF($C206&lt;=Entradas!$E$51,"",G206*J206)</f>
        <v>0.12755134502497376</v>
      </c>
      <c r="M206" s="38"/>
    </row>
    <row r="207" spans="2:13">
      <c r="B207" s="37"/>
      <c r="C207" s="74">
        <v>202</v>
      </c>
      <c r="D207" s="104">
        <f>IF($C207&lt;=Entradas!$E$51,"",Observaciones!H207)</f>
        <v>1.0780581989985307</v>
      </c>
      <c r="E207" s="104">
        <f>IF($C207&lt;=Entradas!$E$51,"",Cálculos!L208)</f>
        <v>0.70398822607265965</v>
      </c>
      <c r="F207" s="78">
        <f>IF($C207&lt;=Entradas!$E$51,"",D207-E207)</f>
        <v>0.37406997292587107</v>
      </c>
      <c r="G207" s="78">
        <f>IF($C207&lt;=Entradas!$E$51,"",D207-AVERAGE(D:D))</f>
        <v>-7.3347839783199253E-2</v>
      </c>
      <c r="H207" s="78">
        <f>IF($C207&lt;=Entradas!$E$51,"",F207^2)</f>
        <v>0.13992834464476192</v>
      </c>
      <c r="I207" s="78">
        <f>IF($C207&lt;=Entradas!$E$51,"",G207^2)</f>
        <v>5.3799056008618671E-3</v>
      </c>
      <c r="J207" s="78">
        <f>IF($C207&lt;=Entradas!$E$51,"",E207-AVERAGE(E:E))</f>
        <v>-0.31289892252522822</v>
      </c>
      <c r="K207" s="78">
        <f>IF($C207&lt;=Entradas!$E$51,"",J207^2)</f>
        <v>9.7905735717448775E-2</v>
      </c>
      <c r="L207" s="78">
        <f>IF($C207&lt;=Entradas!$E$51,"",G207*J207)</f>
        <v>2.2950460037716114E-2</v>
      </c>
      <c r="M207" s="38"/>
    </row>
    <row r="208" spans="2:13">
      <c r="B208" s="37"/>
      <c r="C208" s="74">
        <v>203</v>
      </c>
      <c r="D208" s="104">
        <f>IF($C208&lt;=Entradas!$E$51,"",Observaciones!H208)</f>
        <v>0.87165493190119658</v>
      </c>
      <c r="E208" s="104">
        <f>IF($C208&lt;=Entradas!$E$51,"",Cálculos!L209)</f>
        <v>0.64059722392806329</v>
      </c>
      <c r="F208" s="78">
        <f>IF($C208&lt;=Entradas!$E$51,"",D208-E208)</f>
        <v>0.2310577079731333</v>
      </c>
      <c r="G208" s="78">
        <f>IF($C208&lt;=Entradas!$E$51,"",D208-AVERAGE(D:D))</f>
        <v>-0.2797511068805334</v>
      </c>
      <c r="H208" s="78">
        <f>IF($C208&lt;=Entradas!$E$51,"",F208^2)</f>
        <v>5.3387664413797747E-2</v>
      </c>
      <c r="I208" s="78">
        <f>IF($C208&lt;=Entradas!$E$51,"",G208^2)</f>
        <v>7.8260681800883622E-2</v>
      </c>
      <c r="J208" s="78">
        <f>IF($C208&lt;=Entradas!$E$51,"",E208-AVERAGE(E:E))</f>
        <v>-0.37628992466982458</v>
      </c>
      <c r="K208" s="78">
        <f>IF($C208&lt;=Entradas!$E$51,"",J208^2)</f>
        <v>0.14159410740802225</v>
      </c>
      <c r="L208" s="78">
        <f>IF($C208&lt;=Entradas!$E$51,"",G208*J208)</f>
        <v>0.10526752293437595</v>
      </c>
      <c r="M208" s="38"/>
    </row>
    <row r="209" spans="2:13">
      <c r="B209" s="37"/>
      <c r="C209" s="74">
        <v>204</v>
      </c>
      <c r="D209" s="104">
        <f>IF($C209&lt;=Entradas!$E$51,"",Observaciones!H209)</f>
        <v>0.8514136530055616</v>
      </c>
      <c r="E209" s="104">
        <f>IF($C209&lt;=Entradas!$E$51,"",Cálculos!L210)</f>
        <v>0.62180115439135619</v>
      </c>
      <c r="F209" s="78">
        <f>IF($C209&lt;=Entradas!$E$51,"",D209-E209)</f>
        <v>0.22961249861420541</v>
      </c>
      <c r="G209" s="78">
        <f>IF($C209&lt;=Entradas!$E$51,"",D209-AVERAGE(D:D))</f>
        <v>-0.29999238577616838</v>
      </c>
      <c r="H209" s="78">
        <f>IF($C209&lt;=Entradas!$E$51,"",F209^2)</f>
        <v>5.2721899519858478E-2</v>
      </c>
      <c r="I209" s="78">
        <f>IF($C209&lt;=Entradas!$E$51,"",G209^2)</f>
        <v>8.9995431523677435E-2</v>
      </c>
      <c r="J209" s="78">
        <f>IF($C209&lt;=Entradas!$E$51,"",E209-AVERAGE(E:E))</f>
        <v>-0.39508599420653168</v>
      </c>
      <c r="K209" s="78">
        <f>IF($C209&lt;=Entradas!$E$51,"",J209^2)</f>
        <v>0.15609294281816358</v>
      </c>
      <c r="L209" s="78">
        <f>IF($C209&lt;=Entradas!$E$51,"",G209*J209)</f>
        <v>0.11852278998876688</v>
      </c>
      <c r="M209" s="38"/>
    </row>
    <row r="210" spans="2:13">
      <c r="B210" s="37"/>
      <c r="C210" s="74">
        <v>205</v>
      </c>
      <c r="D210" s="104">
        <f>IF($C210&lt;=Entradas!$E$51,"",Observaciones!H210)</f>
        <v>0.83146351290814136</v>
      </c>
      <c r="E210" s="104">
        <f>IF($C210&lt;=Entradas!$E$51,"",Cálculos!L211)</f>
        <v>0.60290140858299157</v>
      </c>
      <c r="F210" s="78">
        <f>IF($C210&lt;=Entradas!$E$51,"",D210-E210)</f>
        <v>0.22856210432514978</v>
      </c>
      <c r="G210" s="78">
        <f>IF($C210&lt;=Entradas!$E$51,"",D210-AVERAGE(D:D))</f>
        <v>-0.31994252587358862</v>
      </c>
      <c r="H210" s="78">
        <f>IF($C210&lt;=Entradas!$E$51,"",F210^2)</f>
        <v>5.2240635533540657E-2</v>
      </c>
      <c r="I210" s="78">
        <f>IF($C210&lt;=Entradas!$E$51,"",G210^2)</f>
        <v>0.10236321986237193</v>
      </c>
      <c r="J210" s="78">
        <f>IF($C210&lt;=Entradas!$E$51,"",E210-AVERAGE(E:E))</f>
        <v>-0.4139857400148963</v>
      </c>
      <c r="K210" s="78">
        <f>IF($C210&lt;=Entradas!$E$51,"",J210^2)</f>
        <v>0.1713841929356813</v>
      </c>
      <c r="L210" s="78">
        <f>IF($C210&lt;=Entradas!$E$51,"",G210*J210)</f>
        <v>0.1324516433360127</v>
      </c>
      <c r="M210" s="38"/>
    </row>
    <row r="211" spans="2:13">
      <c r="B211" s="37"/>
      <c r="C211" s="74">
        <v>206</v>
      </c>
      <c r="D211" s="104">
        <f>IF($C211&lt;=Entradas!$E$51,"",Observaciones!H211)</f>
        <v>0.81201736600802787</v>
      </c>
      <c r="E211" s="104">
        <f>IF($C211&lt;=Entradas!$E$51,"",Cálculos!L212)</f>
        <v>0.58417011073746772</v>
      </c>
      <c r="F211" s="78">
        <f>IF($C211&lt;=Entradas!$E$51,"",D211-E211)</f>
        <v>0.22784725527056016</v>
      </c>
      <c r="G211" s="78">
        <f>IF($C211&lt;=Entradas!$E$51,"",D211-AVERAGE(D:D))</f>
        <v>-0.3393886727737021</v>
      </c>
      <c r="H211" s="78">
        <f>IF($C211&lt;=Entradas!$E$51,"",F211^2)</f>
        <v>5.1914371734327801E-2</v>
      </c>
      <c r="I211" s="78">
        <f>IF($C211&lt;=Entradas!$E$51,"",G211^2)</f>
        <v>0.11518467120709504</v>
      </c>
      <c r="J211" s="78">
        <f>IF($C211&lt;=Entradas!$E$51,"",E211-AVERAGE(E:E))</f>
        <v>-0.43271703786042015</v>
      </c>
      <c r="K211" s="78">
        <f>IF($C211&lt;=Entradas!$E$51,"",J211^2)</f>
        <v>0.18724403485469629</v>
      </c>
      <c r="L211" s="78">
        <f>IF($C211&lt;=Entradas!$E$51,"",G211*J211)</f>
        <v>0.1468592611660158</v>
      </c>
      <c r="M211" s="38"/>
    </row>
    <row r="212" spans="2:13">
      <c r="B212" s="37"/>
      <c r="C212" s="74">
        <v>207</v>
      </c>
      <c r="D212" s="104">
        <f>IF($C212&lt;=Entradas!$E$51,"",Observaciones!H212)</f>
        <v>0.79336921260929982</v>
      </c>
      <c r="E212" s="104">
        <f>IF($C212&lt;=Entradas!$E$51,"",Cálculos!L213)</f>
        <v>0.56599258041356704</v>
      </c>
      <c r="F212" s="78">
        <f>IF($C212&lt;=Entradas!$E$51,"",D212-E212)</f>
        <v>0.22737663219573279</v>
      </c>
      <c r="G212" s="78">
        <f>IF($C212&lt;=Entradas!$E$51,"",D212-AVERAGE(D:D))</f>
        <v>-0.35803682617243016</v>
      </c>
      <c r="H212" s="78">
        <f>IF($C212&lt;=Entradas!$E$51,"",F212^2)</f>
        <v>5.1700132868673546E-2</v>
      </c>
      <c r="I212" s="78">
        <f>IF($C212&lt;=Entradas!$E$51,"",G212^2)</f>
        <v>0.12819036889562696</v>
      </c>
      <c r="J212" s="78">
        <f>IF($C212&lt;=Entradas!$E$51,"",E212-AVERAGE(E:E))</f>
        <v>-0.45089456818432083</v>
      </c>
      <c r="K212" s="78">
        <f>IF($C212&lt;=Entradas!$E$51,"",J212^2)</f>
        <v>0.20330591161812514</v>
      </c>
      <c r="L212" s="78">
        <f>IF($C212&lt;=Entradas!$E$51,"",G212*J212)</f>
        <v>0.16143686013110264</v>
      </c>
      <c r="M212" s="38"/>
    </row>
    <row r="213" spans="2:13">
      <c r="B213" s="37"/>
      <c r="C213" s="74">
        <v>208</v>
      </c>
      <c r="D213" s="104">
        <f>IF($C213&lt;=Entradas!$E$51,"",Observaciones!H213)</f>
        <v>0.77516373022852192</v>
      </c>
      <c r="E213" s="104">
        <f>IF($C213&lt;=Entradas!$E$51,"",Cálculos!L214)</f>
        <v>0.54800519070268894</v>
      </c>
      <c r="F213" s="78">
        <f>IF($C213&lt;=Entradas!$E$51,"",D213-E213)</f>
        <v>0.22715853952583298</v>
      </c>
      <c r="G213" s="78">
        <f>IF($C213&lt;=Entradas!$E$51,"",D213-AVERAGE(D:D))</f>
        <v>-0.37624230855320806</v>
      </c>
      <c r="H213" s="78">
        <f>IF($C213&lt;=Entradas!$E$51,"",F213^2)</f>
        <v>5.1601002079509427E-2</v>
      </c>
      <c r="I213" s="78">
        <f>IF($C213&lt;=Entradas!$E$51,"",G213^2)</f>
        <v>0.14155827474544741</v>
      </c>
      <c r="J213" s="78">
        <f>IF($C213&lt;=Entradas!$E$51,"",E213-AVERAGE(E:E))</f>
        <v>-0.46888195789519893</v>
      </c>
      <c r="K213" s="78">
        <f>IF($C213&lt;=Entradas!$E$51,"",J213^2)</f>
        <v>0.21985029043963511</v>
      </c>
      <c r="L213" s="78">
        <f>IF($C213&lt;=Entradas!$E$51,"",G213*J213)</f>
        <v>0.17641323027743774</v>
      </c>
      <c r="M213" s="38"/>
    </row>
    <row r="214" spans="2:13">
      <c r="B214" s="37"/>
      <c r="C214" s="74">
        <v>209</v>
      </c>
      <c r="D214" s="104">
        <f>IF($C214&lt;=Entradas!$E$51,"",Observaciones!H214)</f>
        <v>0.75719514056852977</v>
      </c>
      <c r="E214" s="104">
        <f>IF($C214&lt;=Entradas!$E$51,"",Cálculos!L215)</f>
        <v>0.52999231116141021</v>
      </c>
      <c r="F214" s="78">
        <f>IF($C214&lt;=Entradas!$E$51,"",D214-E214)</f>
        <v>0.22720282940711956</v>
      </c>
      <c r="G214" s="78">
        <f>IF($C214&lt;=Entradas!$E$51,"",D214-AVERAGE(D:D))</f>
        <v>-0.39421089821320021</v>
      </c>
      <c r="H214" s="78">
        <f>IF($C214&lt;=Entradas!$E$51,"",F214^2)</f>
        <v>5.1621125690600671E-2</v>
      </c>
      <c r="I214" s="78">
        <f>IF($C214&lt;=Entradas!$E$51,"",G214^2)</f>
        <v>0.15540223227005809</v>
      </c>
      <c r="J214" s="78">
        <f>IF($C214&lt;=Entradas!$E$51,"",E214-AVERAGE(E:E))</f>
        <v>-0.48689483743647766</v>
      </c>
      <c r="K214" s="78">
        <f>IF($C214&lt;=Entradas!$E$51,"",J214^2)</f>
        <v>0.237066582722294</v>
      </c>
      <c r="L214" s="78">
        <f>IF($C214&lt;=Entradas!$E$51,"",G214*J214)</f>
        <v>0.19193925120120395</v>
      </c>
      <c r="M214" s="38"/>
    </row>
    <row r="215" spans="2:13">
      <c r="B215" s="37"/>
      <c r="C215" s="74">
        <v>210</v>
      </c>
      <c r="D215" s="104">
        <f>IF($C215&lt;=Entradas!$E$51,"",Observaciones!H215)</f>
        <v>0.73952614878419798</v>
      </c>
      <c r="E215" s="104">
        <f>IF($C215&lt;=Entradas!$E$51,"",Cálculos!L216)</f>
        <v>0.51204955001019536</v>
      </c>
      <c r="F215" s="78">
        <f>IF($C215&lt;=Entradas!$E$51,"",D215-E215)</f>
        <v>0.22747659877400261</v>
      </c>
      <c r="G215" s="78">
        <f>IF($C215&lt;=Entradas!$E$51,"",D215-AVERAGE(D:D))</f>
        <v>-0.411879889997532</v>
      </c>
      <c r="H215" s="78">
        <f>IF($C215&lt;=Entradas!$E$51,"",F215^2)</f>
        <v>5.1745602989788565E-2</v>
      </c>
      <c r="I215" s="78">
        <f>IF($C215&lt;=Entradas!$E$51,"",G215^2)</f>
        <v>0.16964504378437906</v>
      </c>
      <c r="J215" s="78">
        <f>IF($C215&lt;=Entradas!$E$51,"",E215-AVERAGE(E:E))</f>
        <v>-0.5048375985876925</v>
      </c>
      <c r="K215" s="78">
        <f>IF($C215&lt;=Entradas!$E$51,"",J215^2)</f>
        <v>0.25486100094778813</v>
      </c>
      <c r="L215" s="78">
        <f>IF($C215&lt;=Entradas!$E$51,"",G215*J215)</f>
        <v>0.20793245457291701</v>
      </c>
      <c r="M215" s="38"/>
    </row>
    <row r="216" spans="2:13">
      <c r="B216" s="37"/>
      <c r="C216" s="74">
        <v>211</v>
      </c>
      <c r="D216" s="104">
        <f>IF($C216&lt;=Entradas!$E$51,"",Observaciones!H216)</f>
        <v>0.72155885939068964</v>
      </c>
      <c r="E216" s="104">
        <f>IF($C216&lt;=Entradas!$E$51,"",Cálculos!L217)</f>
        <v>0.49345640230318133</v>
      </c>
      <c r="F216" s="78">
        <f>IF($C216&lt;=Entradas!$E$51,"",D216-E216)</f>
        <v>0.22810245708750831</v>
      </c>
      <c r="G216" s="78">
        <f>IF($C216&lt;=Entradas!$E$51,"",D216-AVERAGE(D:D))</f>
        <v>-0.42984717939104033</v>
      </c>
      <c r="H216" s="78">
        <f>IF($C216&lt;=Entradas!$E$51,"",F216^2)</f>
        <v>5.2030730929358573E-2</v>
      </c>
      <c r="I216" s="78">
        <f>IF($C216&lt;=Entradas!$E$51,"",G216^2)</f>
        <v>0.18476859763043321</v>
      </c>
      <c r="J216" s="78">
        <f>IF($C216&lt;=Entradas!$E$51,"",E216-AVERAGE(E:E))</f>
        <v>-0.52343074629470654</v>
      </c>
      <c r="K216" s="78">
        <f>IF($C216&lt;=Entradas!$E$51,"",J216^2)</f>
        <v>0.27397974616663345</v>
      </c>
      <c r="L216" s="78">
        <f>IF($C216&lt;=Entradas!$E$51,"",G216*J216)</f>
        <v>0.22499522990132684</v>
      </c>
      <c r="M216" s="38"/>
    </row>
    <row r="217" spans="2:13">
      <c r="B217" s="37"/>
      <c r="C217" s="74">
        <v>212</v>
      </c>
      <c r="D217" s="104">
        <f>IF($C217&lt;=Entradas!$E$51,"",Observaciones!H217)</f>
        <v>0.70443430781362038</v>
      </c>
      <c r="E217" s="104">
        <f>IF($C217&lt;=Entradas!$E$51,"",Cálculos!L218)</f>
        <v>0.48263902225437827</v>
      </c>
      <c r="F217" s="78">
        <f>IF($C217&lt;=Entradas!$E$51,"",D217-E217)</f>
        <v>0.22179528555924211</v>
      </c>
      <c r="G217" s="78">
        <f>IF($C217&lt;=Entradas!$E$51,"",D217-AVERAGE(D:D))</f>
        <v>-0.4469717309681096</v>
      </c>
      <c r="H217" s="78">
        <f>IF($C217&lt;=Entradas!$E$51,"",F217^2)</f>
        <v>4.9193148696305748E-2</v>
      </c>
      <c r="I217" s="78">
        <f>IF($C217&lt;=Entradas!$E$51,"",G217^2)</f>
        <v>0.19978372828462815</v>
      </c>
      <c r="J217" s="78">
        <f>IF($C217&lt;=Entradas!$E$51,"",E217-AVERAGE(E:E))</f>
        <v>-0.5342481263435096</v>
      </c>
      <c r="K217" s="78">
        <f>IF($C217&lt;=Entradas!$E$51,"",J217^2)</f>
        <v>0.28542106050155058</v>
      </c>
      <c r="L217" s="78">
        <f>IF($C217&lt;=Entradas!$E$51,"",G217*J217)</f>
        <v>0.23879380979822781</v>
      </c>
      <c r="M217" s="38"/>
    </row>
    <row r="218" spans="2:13">
      <c r="B218" s="37"/>
      <c r="C218" s="74">
        <v>213</v>
      </c>
      <c r="D218" s="104">
        <f>IF($C218&lt;=Entradas!$E$51,"",Observaciones!H218)</f>
        <v>0.68707687507979631</v>
      </c>
      <c r="E218" s="104">
        <f>IF($C218&lt;=Entradas!$E$51,"",Cálculos!L219)</f>
        <v>0.47792542498651741</v>
      </c>
      <c r="F218" s="78">
        <f>IF($C218&lt;=Entradas!$E$51,"",D218-E218)</f>
        <v>0.2091514500932789</v>
      </c>
      <c r="G218" s="78">
        <f>IF($C218&lt;=Entradas!$E$51,"",D218-AVERAGE(D:D))</f>
        <v>-0.46432916370193367</v>
      </c>
      <c r="H218" s="78">
        <f>IF($C218&lt;=Entradas!$E$51,"",F218^2)</f>
        <v>4.3744329076121337E-2</v>
      </c>
      <c r="I218" s="78">
        <f>IF($C218&lt;=Entradas!$E$51,"",G218^2)</f>
        <v>0.21560157226413712</v>
      </c>
      <c r="J218" s="78">
        <f>IF($C218&lt;=Entradas!$E$51,"",E218-AVERAGE(E:E))</f>
        <v>-0.5389617236113704</v>
      </c>
      <c r="K218" s="78">
        <f>IF($C218&lt;=Entradas!$E$51,"",J218^2)</f>
        <v>0.29047973951813921</v>
      </c>
      <c r="L218" s="78">
        <f>IF($C218&lt;=Entradas!$E$51,"",G218*J218)</f>
        <v>0.25025564639182035</v>
      </c>
      <c r="M218" s="38"/>
    </row>
    <row r="219" spans="2:13">
      <c r="B219" s="37"/>
      <c r="C219" s="74">
        <v>214</v>
      </c>
      <c r="D219" s="104">
        <f>IF($C219&lt;=Entradas!$E$51,"",Observaciones!H219)</f>
        <v>0.67704893635792573</v>
      </c>
      <c r="E219" s="104">
        <f>IF($C219&lt;=Entradas!$E$51,"",Cálculos!L220)</f>
        <v>0.47546857901584183</v>
      </c>
      <c r="F219" s="78">
        <f>IF($C219&lt;=Entradas!$E$51,"",D219-E219)</f>
        <v>0.2015803573420839</v>
      </c>
      <c r="G219" s="78">
        <f>IF($C219&lt;=Entradas!$E$51,"",D219-AVERAGE(D:D))</f>
        <v>-0.47435710242380424</v>
      </c>
      <c r="H219" s="78">
        <f>IF($C219&lt;=Entradas!$E$51,"",F219^2)</f>
        <v>4.063464046616224E-2</v>
      </c>
      <c r="I219" s="78">
        <f>IF($C219&lt;=Entradas!$E$51,"",G219^2)</f>
        <v>0.22501466061990752</v>
      </c>
      <c r="J219" s="78">
        <f>IF($C219&lt;=Entradas!$E$51,"",E219-AVERAGE(E:E))</f>
        <v>-0.54141856958204604</v>
      </c>
      <c r="K219" s="78">
        <f>IF($C219&lt;=Entradas!$E$51,"",J219^2)</f>
        <v>0.29313406748826881</v>
      </c>
      <c r="L219" s="78">
        <f>IF($C219&lt;=Entradas!$E$51,"",G219*J219)</f>
        <v>0.25682574386538021</v>
      </c>
      <c r="M219" s="38"/>
    </row>
    <row r="220" spans="2:13">
      <c r="B220" s="37"/>
      <c r="C220" s="74">
        <v>215</v>
      </c>
      <c r="D220" s="104">
        <f>IF($C220&lt;=Entradas!$E$51,"",Observaciones!H220)</f>
        <v>0.66026236176748287</v>
      </c>
      <c r="E220" s="104">
        <f>IF($C220&lt;=Entradas!$E$51,"",Cálculos!L221)</f>
        <v>0.47124776156194942</v>
      </c>
      <c r="F220" s="78">
        <f>IF($C220&lt;=Entradas!$E$51,"",D220-E220)</f>
        <v>0.18901460020553346</v>
      </c>
      <c r="G220" s="78">
        <f>IF($C220&lt;=Entradas!$E$51,"",D220-AVERAGE(D:D))</f>
        <v>-0.4911436770142471</v>
      </c>
      <c r="H220" s="78">
        <f>IF($C220&lt;=Entradas!$E$51,"",F220^2)</f>
        <v>3.5726519090857646E-2</v>
      </c>
      <c r="I220" s="78">
        <f>IF($C220&lt;=Entradas!$E$51,"",G220^2)</f>
        <v>0.24122211147107508</v>
      </c>
      <c r="J220" s="78">
        <f>IF($C220&lt;=Entradas!$E$51,"",E220-AVERAGE(E:E))</f>
        <v>-0.54563938703593839</v>
      </c>
      <c r="K220" s="78">
        <f>IF($C220&lt;=Entradas!$E$51,"",J220^2)</f>
        <v>0.29772234068495457</v>
      </c>
      <c r="L220" s="78">
        <f>IF($C220&lt;=Entradas!$E$51,"",G220*J220)</f>
        <v>0.26798733487263071</v>
      </c>
      <c r="M220" s="38"/>
    </row>
    <row r="221" spans="2:13">
      <c r="B221" s="37"/>
      <c r="C221" s="74">
        <v>216</v>
      </c>
      <c r="D221" s="104">
        <f>IF($C221&lt;=Entradas!$E$51,"",Observaciones!H221)</f>
        <v>0.6437601516119017</v>
      </c>
      <c r="E221" s="104">
        <f>IF($C221&lt;=Entradas!$E$51,"",Cálculos!L222)</f>
        <v>0.46781820557726317</v>
      </c>
      <c r="F221" s="78">
        <f>IF($C221&lt;=Entradas!$E$51,"",D221-E221)</f>
        <v>0.17594194603463853</v>
      </c>
      <c r="G221" s="78">
        <f>IF($C221&lt;=Entradas!$E$51,"",D221-AVERAGE(D:D))</f>
        <v>-0.50764588716982828</v>
      </c>
      <c r="H221" s="78">
        <f>IF($C221&lt;=Entradas!$E$51,"",F221^2)</f>
        <v>3.0955568374455657E-2</v>
      </c>
      <c r="I221" s="78">
        <f>IF($C221&lt;=Entradas!$E$51,"",G221^2)</f>
        <v>0.25770434676044202</v>
      </c>
      <c r="J221" s="78">
        <f>IF($C221&lt;=Entradas!$E$51,"",E221-AVERAGE(E:E))</f>
        <v>-0.5490689430206247</v>
      </c>
      <c r="K221" s="78">
        <f>IF($C221&lt;=Entradas!$E$51,"",J221^2)</f>
        <v>0.301476704189786</v>
      </c>
      <c r="L221" s="78">
        <f>IF($C221&lt;=Entradas!$E$51,"",G221*J221)</f>
        <v>0.27873259069710493</v>
      </c>
      <c r="M221" s="38"/>
    </row>
    <row r="222" spans="2:13">
      <c r="B222" s="37"/>
      <c r="C222" s="74">
        <v>217</v>
      </c>
      <c r="D222" s="104">
        <f>IF($C222&lt;=Entradas!$E$51,"",Observaciones!H222)</f>
        <v>0.63134413209043816</v>
      </c>
      <c r="E222" s="104">
        <f>IF($C222&lt;=Entradas!$E$51,"",Cálculos!L223)</f>
        <v>0.46455426835624569</v>
      </c>
      <c r="F222" s="78">
        <f>IF($C222&lt;=Entradas!$E$51,"",D222-E222)</f>
        <v>0.16678986373419247</v>
      </c>
      <c r="G222" s="78">
        <f>IF($C222&lt;=Entradas!$E$51,"",D222-AVERAGE(D:D))</f>
        <v>-0.52006190669129182</v>
      </c>
      <c r="H222" s="78">
        <f>IF($C222&lt;=Entradas!$E$51,"",F222^2)</f>
        <v>2.7818858644470493E-2</v>
      </c>
      <c r="I222" s="78">
        <f>IF($C222&lt;=Entradas!$E$51,"",G222^2)</f>
        <v>0.27046438679138191</v>
      </c>
      <c r="J222" s="78">
        <f>IF($C222&lt;=Entradas!$E$51,"",E222-AVERAGE(E:E))</f>
        <v>-0.55233288024164218</v>
      </c>
      <c r="K222" s="78">
        <f>IF($C222&lt;=Entradas!$E$51,"",J222^2)</f>
        <v>0.30507161059602822</v>
      </c>
      <c r="L222" s="78">
        <f>IF($C222&lt;=Entradas!$E$51,"",G222*J222)</f>
        <v>0.28724729082676137</v>
      </c>
      <c r="M222" s="38"/>
    </row>
    <row r="223" spans="2:13">
      <c r="B223" s="37"/>
      <c r="C223" s="74">
        <v>218</v>
      </c>
      <c r="D223" s="104">
        <f>IF($C223&lt;=Entradas!$E$51,"",Observaciones!H223)</f>
        <v>0.66124350105376839</v>
      </c>
      <c r="E223" s="104">
        <f>IF($C223&lt;=Entradas!$E$51,"",Cálculos!L224)</f>
        <v>0.48350666214174454</v>
      </c>
      <c r="F223" s="78">
        <f>IF($C223&lt;=Entradas!$E$51,"",D223-E223)</f>
        <v>0.17773683891202385</v>
      </c>
      <c r="G223" s="78">
        <f>IF($C223&lt;=Entradas!$E$51,"",D223-AVERAGE(D:D))</f>
        <v>-0.49016253772796159</v>
      </c>
      <c r="H223" s="78">
        <f>IF($C223&lt;=Entradas!$E$51,"",F223^2)</f>
        <v>3.1590383906438715E-2</v>
      </c>
      <c r="I223" s="78">
        <f>IF($C223&lt;=Entradas!$E$51,"",G223^2)</f>
        <v>0.24025931339191536</v>
      </c>
      <c r="J223" s="78">
        <f>IF($C223&lt;=Entradas!$E$51,"",E223-AVERAGE(E:E))</f>
        <v>-0.53338048645614333</v>
      </c>
      <c r="K223" s="78">
        <f>IF($C223&lt;=Entradas!$E$51,"",J223^2)</f>
        <v>0.2844947433321921</v>
      </c>
      <c r="L223" s="78">
        <f>IF($C223&lt;=Entradas!$E$51,"",G223*J223)</f>
        <v>0.26144313281591786</v>
      </c>
      <c r="M223" s="38"/>
    </row>
    <row r="224" spans="2:13">
      <c r="B224" s="37"/>
      <c r="C224" s="74">
        <v>219</v>
      </c>
      <c r="D224" s="104">
        <f>IF($C224&lt;=Entradas!$E$51,"",Observaciones!H224)</f>
        <v>0.64428585004039052</v>
      </c>
      <c r="E224" s="104">
        <f>IF($C224&lt;=Entradas!$E$51,"",Cálculos!L225)</f>
        <v>0.46460101448617186</v>
      </c>
      <c r="F224" s="78">
        <f>IF($C224&lt;=Entradas!$E$51,"",D224-E224)</f>
        <v>0.17968483555421866</v>
      </c>
      <c r="G224" s="78">
        <f>IF($C224&lt;=Entradas!$E$51,"",D224-AVERAGE(D:D))</f>
        <v>-0.50712018874133946</v>
      </c>
      <c r="H224" s="78">
        <f>IF($C224&lt;=Entradas!$E$51,"",F224^2)</f>
        <v>3.2286640128146603E-2</v>
      </c>
      <c r="I224" s="78">
        <f>IF($C224&lt;=Entradas!$E$51,"",G224^2)</f>
        <v>0.25717088582905173</v>
      </c>
      <c r="J224" s="78">
        <f>IF($C224&lt;=Entradas!$E$51,"",E224-AVERAGE(E:E))</f>
        <v>-0.55228613411171601</v>
      </c>
      <c r="K224" s="78">
        <f>IF($C224&lt;=Entradas!$E$51,"",J224^2)</f>
        <v>0.30501997393206437</v>
      </c>
      <c r="L224" s="78">
        <f>IF($C224&lt;=Entradas!$E$51,"",G224*J224)</f>
        <v>0.28007544856995814</v>
      </c>
      <c r="M224" s="38"/>
    </row>
    <row r="225" spans="2:13">
      <c r="B225" s="37"/>
      <c r="C225" s="74">
        <v>220</v>
      </c>
      <c r="D225" s="104">
        <f>IF($C225&lt;=Entradas!$E$51,"",Observaciones!H225)</f>
        <v>0.63824968895205647</v>
      </c>
      <c r="E225" s="104">
        <f>IF($C225&lt;=Entradas!$E$51,"",Cálculos!L226)</f>
        <v>0.4578397754566082</v>
      </c>
      <c r="F225" s="78">
        <f>IF($C225&lt;=Entradas!$E$51,"",D225-E225)</f>
        <v>0.18040991349544827</v>
      </c>
      <c r="G225" s="78">
        <f>IF($C225&lt;=Entradas!$E$51,"",D225-AVERAGE(D:D))</f>
        <v>-0.51315634982967351</v>
      </c>
      <c r="H225" s="78">
        <f>IF($C225&lt;=Entradas!$E$51,"",F225^2)</f>
        <v>3.2547736887435126E-2</v>
      </c>
      <c r="I225" s="78">
        <f>IF($C225&lt;=Entradas!$E$51,"",G225^2)</f>
        <v>0.26332943937051428</v>
      </c>
      <c r="J225" s="78">
        <f>IF($C225&lt;=Entradas!$E$51,"",E225-AVERAGE(E:E))</f>
        <v>-0.55904737314127972</v>
      </c>
      <c r="K225" s="78">
        <f>IF($C225&lt;=Entradas!$E$51,"",J225^2)</f>
        <v>0.31253396541616524</v>
      </c>
      <c r="L225" s="78">
        <f>IF($C225&lt;=Entradas!$E$51,"",G225*J225)</f>
        <v>0.28687870938304655</v>
      </c>
      <c r="M225" s="38"/>
    </row>
    <row r="226" spans="2:13">
      <c r="B226" s="37"/>
      <c r="C226" s="74">
        <v>221</v>
      </c>
      <c r="D226" s="104">
        <f>IF($C226&lt;=Entradas!$E$51,"",Observaciones!H226)</f>
        <v>0.62136108900801323</v>
      </c>
      <c r="E226" s="104">
        <f>IF($C226&lt;=Entradas!$E$51,"",Cálculos!L227)</f>
        <v>0.45237508180412478</v>
      </c>
      <c r="F226" s="78">
        <f>IF($C226&lt;=Entradas!$E$51,"",D226-E226)</f>
        <v>0.16898600720388846</v>
      </c>
      <c r="G226" s="78">
        <f>IF($C226&lt;=Entradas!$E$51,"",D226-AVERAGE(D:D))</f>
        <v>-0.53004494977371674</v>
      </c>
      <c r="H226" s="78">
        <f>IF($C226&lt;=Entradas!$E$51,"",F226^2)</f>
        <v>2.855627063071264E-2</v>
      </c>
      <c r="I226" s="78">
        <f>IF($C226&lt;=Entradas!$E$51,"",G226^2)</f>
        <v>0.28094764878062189</v>
      </c>
      <c r="J226" s="78">
        <f>IF($C226&lt;=Entradas!$E$51,"",E226-AVERAGE(E:E))</f>
        <v>-0.56451206679376309</v>
      </c>
      <c r="K226" s="78">
        <f>IF($C226&lt;=Entradas!$E$51,"",J226^2)</f>
        <v>0.31867387355576604</v>
      </c>
      <c r="L226" s="78">
        <f>IF($C226&lt;=Entradas!$E$51,"",G226*J226)</f>
        <v>0.29921677009035719</v>
      </c>
      <c r="M226" s="38"/>
    </row>
    <row r="227" spans="2:13">
      <c r="B227" s="37"/>
      <c r="C227" s="74">
        <v>222</v>
      </c>
      <c r="D227" s="104">
        <f>IF($C227&lt;=Entradas!$E$51,"",Observaciones!H227)</f>
        <v>0.60975226577506603</v>
      </c>
      <c r="E227" s="104">
        <f>IF($C227&lt;=Entradas!$E$51,"",Cálculos!L228)</f>
        <v>0.44882156076216351</v>
      </c>
      <c r="F227" s="78">
        <f>IF($C227&lt;=Entradas!$E$51,"",D227-E227)</f>
        <v>0.16093070501290252</v>
      </c>
      <c r="G227" s="78">
        <f>IF($C227&lt;=Entradas!$E$51,"",D227-AVERAGE(D:D))</f>
        <v>-0.54165377300666395</v>
      </c>
      <c r="H227" s="78">
        <f>IF($C227&lt;=Entradas!$E$51,"",F227^2)</f>
        <v>2.5898691815949847E-2</v>
      </c>
      <c r="I227" s="78">
        <f>IF($C227&lt;=Entradas!$E$51,"",G227^2)</f>
        <v>0.29338880981235466</v>
      </c>
      <c r="J227" s="78">
        <f>IF($C227&lt;=Entradas!$E$51,"",E227-AVERAGE(E:E))</f>
        <v>-0.56806558783572436</v>
      </c>
      <c r="K227" s="78">
        <f>IF($C227&lt;=Entradas!$E$51,"",J227^2)</f>
        <v>0.32269851208314709</v>
      </c>
      <c r="L227" s="78">
        <f>IF($C227&lt;=Entradas!$E$51,"",G227*J227)</f>
        <v>0.30769486896646858</v>
      </c>
      <c r="M227" s="38"/>
    </row>
    <row r="228" spans="2:13">
      <c r="B228" s="37"/>
      <c r="C228" s="74">
        <v>223</v>
      </c>
      <c r="D228" s="104">
        <f>IF($C228&lt;=Entradas!$E$51,"",Observaciones!H228)</f>
        <v>0.60420274318829759</v>
      </c>
      <c r="E228" s="104">
        <f>IF($C228&lt;=Entradas!$E$51,"",Cálculos!L229)</f>
        <v>0.44564147872731735</v>
      </c>
      <c r="F228" s="78">
        <f>IF($C228&lt;=Entradas!$E$51,"",D228-E228)</f>
        <v>0.15856126446098023</v>
      </c>
      <c r="G228" s="78">
        <f>IF($C228&lt;=Entradas!$E$51,"",D228-AVERAGE(D:D))</f>
        <v>-0.54720329559343239</v>
      </c>
      <c r="H228" s="78">
        <f>IF($C228&lt;=Entradas!$E$51,"",F228^2)</f>
        <v>2.5141674587464913E-2</v>
      </c>
      <c r="I228" s="78">
        <f>IF($C228&lt;=Entradas!$E$51,"",G228^2)</f>
        <v>0.29943144670831334</v>
      </c>
      <c r="J228" s="78">
        <f>IF($C228&lt;=Entradas!$E$51,"",E228-AVERAGE(E:E))</f>
        <v>-0.57124566987057057</v>
      </c>
      <c r="K228" s="78">
        <f>IF($C228&lt;=Entradas!$E$51,"",J228^2)</f>
        <v>0.32632161534587689</v>
      </c>
      <c r="L228" s="78">
        <f>IF($C228&lt;=Entradas!$E$51,"",G228*J228)</f>
        <v>0.31258751314665412</v>
      </c>
      <c r="M228" s="38"/>
    </row>
    <row r="229" spans="2:13">
      <c r="B229" s="37"/>
      <c r="C229" s="74">
        <v>224</v>
      </c>
      <c r="D229" s="104">
        <f>IF($C229&lt;=Entradas!$E$51,"",Observaciones!H229)</f>
        <v>0.59978465890696375</v>
      </c>
      <c r="E229" s="104">
        <f>IF($C229&lt;=Entradas!$E$51,"",Cálculos!L230)</f>
        <v>0.44254833841885699</v>
      </c>
      <c r="F229" s="78">
        <f>IF($C229&lt;=Entradas!$E$51,"",D229-E229)</f>
        <v>0.15723632048810676</v>
      </c>
      <c r="G229" s="78">
        <f>IF($C229&lt;=Entradas!$E$51,"",D229-AVERAGE(D:D))</f>
        <v>-0.55162137987476623</v>
      </c>
      <c r="H229" s="78">
        <f>IF($C229&lt;=Entradas!$E$51,"",F229^2)</f>
        <v>2.4723260480638623E-2</v>
      </c>
      <c r="I229" s="78">
        <f>IF($C229&lt;=Entradas!$E$51,"",G229^2)</f>
        <v>0.30428614673494114</v>
      </c>
      <c r="J229" s="78">
        <f>IF($C229&lt;=Entradas!$E$51,"",E229-AVERAGE(E:E))</f>
        <v>-0.57433881017903088</v>
      </c>
      <c r="K229" s="78">
        <f>IF($C229&lt;=Entradas!$E$51,"",J229^2)</f>
        <v>0.32986506887786488</v>
      </c>
      <c r="L229" s="78">
        <f>IF($C229&lt;=Entradas!$E$51,"",G229*J229)</f>
        <v>0.31681756698658842</v>
      </c>
      <c r="M229" s="38"/>
    </row>
    <row r="230" spans="2:13">
      <c r="B230" s="37"/>
      <c r="C230" s="74">
        <v>225</v>
      </c>
      <c r="D230" s="104">
        <f>IF($C230&lt;=Entradas!$E$51,"",Observaciones!H230)</f>
        <v>0.59628411072290444</v>
      </c>
      <c r="E230" s="104">
        <f>IF($C230&lt;=Entradas!$E$51,"",Cálculos!L231)</f>
        <v>0.44003935633641089</v>
      </c>
      <c r="F230" s="78">
        <f>IF($C230&lt;=Entradas!$E$51,"",D230-E230)</f>
        <v>0.15624475438649355</v>
      </c>
      <c r="G230" s="78">
        <f>IF($C230&lt;=Entradas!$E$51,"",D230-AVERAGE(D:D))</f>
        <v>-0.55512192805882554</v>
      </c>
      <c r="H230" s="78">
        <f>IF($C230&lt;=Entradas!$E$51,"",F230^2)</f>
        <v>2.4412423273295694E-2</v>
      </c>
      <c r="I230" s="78">
        <f>IF($C230&lt;=Entradas!$E$51,"",G230^2)</f>
        <v>0.30816035501174788</v>
      </c>
      <c r="J230" s="78">
        <f>IF($C230&lt;=Entradas!$E$51,"",E230-AVERAGE(E:E))</f>
        <v>-0.57684779226147698</v>
      </c>
      <c r="K230" s="78">
        <f>IF($C230&lt;=Entradas!$E$51,"",J230^2)</f>
        <v>0.33275337543694011</v>
      </c>
      <c r="L230" s="78">
        <f>IF($C230&lt;=Entradas!$E$51,"",G230*J230)</f>
        <v>0.32022085863666794</v>
      </c>
      <c r="M230" s="38"/>
    </row>
    <row r="231" spans="2:13">
      <c r="B231" s="37"/>
      <c r="C231" s="74">
        <v>226</v>
      </c>
      <c r="D231" s="104">
        <f>IF($C231&lt;=Entradas!$E$51,"",Observaciones!H231)</f>
        <v>0.591600302337698</v>
      </c>
      <c r="E231" s="104">
        <f>IF($C231&lt;=Entradas!$E$51,"",Cálculos!L232)</f>
        <v>0.4365549356653961</v>
      </c>
      <c r="F231" s="78">
        <f>IF($C231&lt;=Entradas!$E$51,"",D231-E231)</f>
        <v>0.1550453666723019</v>
      </c>
      <c r="G231" s="78">
        <f>IF($C231&lt;=Entradas!$E$51,"",D231-AVERAGE(D:D))</f>
        <v>-0.55980573644403198</v>
      </c>
      <c r="H231" s="78">
        <f>IF($C231&lt;=Entradas!$E$51,"",F231^2)</f>
        <v>2.4039065726548545E-2</v>
      </c>
      <c r="I231" s="78">
        <f>IF($C231&lt;=Entradas!$E$51,"",G231^2)</f>
        <v>0.313382462555645</v>
      </c>
      <c r="J231" s="78">
        <f>IF($C231&lt;=Entradas!$E$51,"",E231-AVERAGE(E:E))</f>
        <v>-0.58033221293249171</v>
      </c>
      <c r="K231" s="78">
        <f>IF($C231&lt;=Entradas!$E$51,"",J231^2)</f>
        <v>0.33678547736712289</v>
      </c>
      <c r="L231" s="78">
        <f>IF($C231&lt;=Entradas!$E$51,"",G231*J231)</f>
        <v>0.32487330184286828</v>
      </c>
      <c r="M231" s="38"/>
    </row>
    <row r="232" spans="2:13">
      <c r="B232" s="37"/>
      <c r="C232" s="74">
        <v>227</v>
      </c>
      <c r="D232" s="104">
        <f>IF($C232&lt;=Entradas!$E$51,"",Observaciones!H232)</f>
        <v>0.58741053181682745</v>
      </c>
      <c r="E232" s="104">
        <f>IF($C232&lt;=Entradas!$E$51,"",Cálculos!L233)</f>
        <v>0.43345658543093346</v>
      </c>
      <c r="F232" s="78">
        <f>IF($C232&lt;=Entradas!$E$51,"",D232-E232)</f>
        <v>0.15395394638589399</v>
      </c>
      <c r="G232" s="78">
        <f>IF($C232&lt;=Entradas!$E$51,"",D232-AVERAGE(D:D))</f>
        <v>-0.56399550696490253</v>
      </c>
      <c r="H232" s="78">
        <f>IF($C232&lt;=Entradas!$E$51,"",F232^2)</f>
        <v>2.3701817607790721E-2</v>
      </c>
      <c r="I232" s="78">
        <f>IF($C232&lt;=Entradas!$E$51,"",G232^2)</f>
        <v>0.31809093187659743</v>
      </c>
      <c r="J232" s="78">
        <f>IF($C232&lt;=Entradas!$E$51,"",E232-AVERAGE(E:E))</f>
        <v>-0.58343056316695441</v>
      </c>
      <c r="K232" s="78">
        <f>IF($C232&lt;=Entradas!$E$51,"",J232^2)</f>
        <v>0.34039122203730959</v>
      </c>
      <c r="L232" s="78">
        <f>IF($C232&lt;=Entradas!$E$51,"",G232*J232)</f>
        <v>0.32905221625216502</v>
      </c>
      <c r="M232" s="38"/>
    </row>
    <row r="233" spans="2:13">
      <c r="B233" s="37"/>
      <c r="C233" s="74">
        <v>228</v>
      </c>
      <c r="D233" s="104">
        <f>IF($C233&lt;=Entradas!$E$51,"",Observaciones!H233)</f>
        <v>0.5833341075799755</v>
      </c>
      <c r="E233" s="104">
        <f>IF($C233&lt;=Entradas!$E$51,"",Cálculos!L234)</f>
        <v>0.43044705363628022</v>
      </c>
      <c r="F233" s="78">
        <f>IF($C233&lt;=Entradas!$E$51,"",D233-E233)</f>
        <v>0.15288705394369528</v>
      </c>
      <c r="G233" s="78">
        <f>IF($C233&lt;=Entradas!$E$51,"",D233-AVERAGE(D:D))</f>
        <v>-0.56807193120175448</v>
      </c>
      <c r="H233" s="78">
        <f>IF($C233&lt;=Entradas!$E$51,"",F233^2)</f>
        <v>2.3374451263582393E-2</v>
      </c>
      <c r="I233" s="78">
        <f>IF($C233&lt;=Entradas!$E$51,"",G233^2)</f>
        <v>0.32270571901929085</v>
      </c>
      <c r="J233" s="78">
        <f>IF($C233&lt;=Entradas!$E$51,"",E233-AVERAGE(E:E))</f>
        <v>-0.58644009496160765</v>
      </c>
      <c r="K233" s="78">
        <f>IF($C233&lt;=Entradas!$E$51,"",J233^2)</f>
        <v>0.34391198497857939</v>
      </c>
      <c r="L233" s="78">
        <f>IF($C233&lt;=Entradas!$E$51,"",G233*J233)</f>
        <v>0.33314015727898072</v>
      </c>
      <c r="M233" s="38"/>
    </row>
    <row r="234" spans="2:13">
      <c r="B234" s="37"/>
      <c r="C234" s="74">
        <v>229</v>
      </c>
      <c r="D234" s="104">
        <f>IF($C234&lt;=Entradas!$E$51,"",Observaciones!H234)</f>
        <v>0.62386724639840496</v>
      </c>
      <c r="E234" s="104">
        <f>IF($C234&lt;=Entradas!$E$51,"",Cálculos!L235)</f>
        <v>0.45663122964025105</v>
      </c>
      <c r="F234" s="78">
        <f>IF($C234&lt;=Entradas!$E$51,"",D234-E234)</f>
        <v>0.16723601675815392</v>
      </c>
      <c r="G234" s="78">
        <f>IF($C234&lt;=Entradas!$E$51,"",D234-AVERAGE(D:D))</f>
        <v>-0.52753879238332502</v>
      </c>
      <c r="H234" s="78">
        <f>IF($C234&lt;=Entradas!$E$51,"",F234^2)</f>
        <v>2.7967885301133536E-2</v>
      </c>
      <c r="I234" s="78">
        <f>IF($C234&lt;=Entradas!$E$51,"",G234^2)</f>
        <v>0.27829717746925692</v>
      </c>
      <c r="J234" s="78">
        <f>IF($C234&lt;=Entradas!$E$51,"",E234-AVERAGE(E:E))</f>
        <v>-0.56025591895763682</v>
      </c>
      <c r="K234" s="78">
        <f>IF($C234&lt;=Entradas!$E$51,"",J234^2)</f>
        <v>0.3138866947270661</v>
      </c>
      <c r="L234" s="78">
        <f>IF($C234&lt;=Entradas!$E$51,"",G234*J234)</f>
        <v>0.29555673091252171</v>
      </c>
      <c r="M234" s="38"/>
    </row>
    <row r="235" spans="2:13">
      <c r="B235" s="37"/>
      <c r="C235" s="74">
        <v>230</v>
      </c>
      <c r="D235" s="104">
        <f>IF($C235&lt;=Entradas!$E$51,"",Observaciones!H235)</f>
        <v>0.60604028436446344</v>
      </c>
      <c r="E235" s="104">
        <f>IF($C235&lt;=Entradas!$E$51,"",Cálculos!L236)</f>
        <v>0.43692885228748807</v>
      </c>
      <c r="F235" s="78">
        <f>IF($C235&lt;=Entradas!$E$51,"",D235-E235)</f>
        <v>0.16911143207697538</v>
      </c>
      <c r="G235" s="78">
        <f>IF($C235&lt;=Entradas!$E$51,"",D235-AVERAGE(D:D))</f>
        <v>-0.54536575441726654</v>
      </c>
      <c r="H235" s="78">
        <f>IF($C235&lt;=Entradas!$E$51,"",F235^2)</f>
        <v>2.8598676459125456E-2</v>
      </c>
      <c r="I235" s="78">
        <f>IF($C235&lt;=Entradas!$E$51,"",G235^2)</f>
        <v>0.2974238060911143</v>
      </c>
      <c r="J235" s="78">
        <f>IF($C235&lt;=Entradas!$E$51,"",E235-AVERAGE(E:E))</f>
        <v>-0.57995829631039975</v>
      </c>
      <c r="K235" s="78">
        <f>IF($C235&lt;=Entradas!$E$51,"",J235^2)</f>
        <v>0.33635162545926145</v>
      </c>
      <c r="L235" s="78">
        <f>IF($C235&lt;=Entradas!$E$51,"",G235*J235)</f>
        <v>0.31628939379787374</v>
      </c>
      <c r="M235" s="38"/>
    </row>
    <row r="236" spans="2:13">
      <c r="B236" s="37"/>
      <c r="C236" s="74">
        <v>231</v>
      </c>
      <c r="D236" s="104">
        <f>IF($C236&lt;=Entradas!$E$51,"",Observaciones!H236)</f>
        <v>0.58875331363964878</v>
      </c>
      <c r="E236" s="104">
        <f>IF($C236&lt;=Entradas!$E$51,"",Cálculos!L237)</f>
        <v>0.42389650263610767</v>
      </c>
      <c r="F236" s="78">
        <f>IF($C236&lt;=Entradas!$E$51,"",D236-E236)</f>
        <v>0.1648568110035411</v>
      </c>
      <c r="G236" s="78">
        <f>IF($C236&lt;=Entradas!$E$51,"",D236-AVERAGE(D:D))</f>
        <v>-0.5626527251420812</v>
      </c>
      <c r="H236" s="78">
        <f>IF($C236&lt;=Entradas!$E$51,"",F236^2)</f>
        <v>2.717776813425727E-2</v>
      </c>
      <c r="I236" s="78">
        <f>IF($C236&lt;=Entradas!$E$51,"",G236^2)</f>
        <v>0.31657808910981039</v>
      </c>
      <c r="J236" s="78">
        <f>IF($C236&lt;=Entradas!$E$51,"",E236-AVERAGE(E:E))</f>
        <v>-0.59299064596178019</v>
      </c>
      <c r="K236" s="78">
        <f>IF($C236&lt;=Entradas!$E$51,"",J236^2)</f>
        <v>0.35163790619816931</v>
      </c>
      <c r="L236" s="78">
        <f>IF($C236&lt;=Entradas!$E$51,"",G236*J236)</f>
        <v>0.33364780293415869</v>
      </c>
      <c r="M236" s="38"/>
    </row>
    <row r="237" spans="2:13">
      <c r="B237" s="37"/>
      <c r="C237" s="74">
        <v>232</v>
      </c>
      <c r="D237" s="104">
        <f>IF($C237&lt;=Entradas!$E$51,"",Observaciones!H237)</f>
        <v>0.5713441393685319</v>
      </c>
      <c r="E237" s="104">
        <f>IF($C237&lt;=Entradas!$E$51,"",Cálculos!L238)</f>
        <v>0.41910345258669418</v>
      </c>
      <c r="F237" s="78">
        <f>IF($C237&lt;=Entradas!$E$51,"",D237-E237)</f>
        <v>0.15224068678183772</v>
      </c>
      <c r="G237" s="78">
        <f>IF($C237&lt;=Entradas!$E$51,"",D237-AVERAGE(D:D))</f>
        <v>-0.58006189941319808</v>
      </c>
      <c r="H237" s="78">
        <f>IF($C237&lt;=Entradas!$E$51,"",F237^2)</f>
        <v>2.3177226711805617E-2</v>
      </c>
      <c r="I237" s="78">
        <f>IF($C237&lt;=Entradas!$E$51,"",G237^2)</f>
        <v>0.33647180715084712</v>
      </c>
      <c r="J237" s="78">
        <f>IF($C237&lt;=Entradas!$E$51,"",E237-AVERAGE(E:E))</f>
        <v>-0.59778369601119374</v>
      </c>
      <c r="K237" s="78">
        <f>IF($C237&lt;=Entradas!$E$51,"",J237^2)</f>
        <v>0.35734534721680328</v>
      </c>
      <c r="L237" s="78">
        <f>IF($C237&lt;=Entradas!$E$51,"",G237*J237)</f>
        <v>0.34675154614649484</v>
      </c>
      <c r="M237" s="38"/>
    </row>
    <row r="238" spans="2:13">
      <c r="B238" s="37"/>
      <c r="C238" s="74">
        <v>233</v>
      </c>
      <c r="D238" s="104">
        <f>IF($C238&lt;=Entradas!$E$51,"",Observaciones!H238)</f>
        <v>0.56418446194341942</v>
      </c>
      <c r="E238" s="104">
        <f>IF($C238&lt;=Entradas!$E$51,"",Cálculos!L239)</f>
        <v>0.41586117274334722</v>
      </c>
      <c r="F238" s="78">
        <f>IF($C238&lt;=Entradas!$E$51,"",D238-E238)</f>
        <v>0.14832328920007221</v>
      </c>
      <c r="G238" s="78">
        <f>IF($C238&lt;=Entradas!$E$51,"",D238-AVERAGE(D:D))</f>
        <v>-0.58722157683831055</v>
      </c>
      <c r="H238" s="78">
        <f>IF($C238&lt;=Entradas!$E$51,"",F238^2)</f>
        <v>2.1999798119128257E-2</v>
      </c>
      <c r="I238" s="78">
        <f>IF($C238&lt;=Entradas!$E$51,"",G238^2)</f>
        <v>0.34482918030447185</v>
      </c>
      <c r="J238" s="78">
        <f>IF($C238&lt;=Entradas!$E$51,"",E238-AVERAGE(E:E))</f>
        <v>-0.60102597585454065</v>
      </c>
      <c r="K238" s="78">
        <f>IF($C238&lt;=Entradas!$E$51,"",J238^2)</f>
        <v>0.36123222365190288</v>
      </c>
      <c r="L238" s="78">
        <f>IF($C238&lt;=Entradas!$E$51,"",G238*J238)</f>
        <v>0.35293542126208771</v>
      </c>
      <c r="M238" s="38"/>
    </row>
    <row r="239" spans="2:13">
      <c r="B239" s="37"/>
      <c r="C239" s="74">
        <v>234</v>
      </c>
      <c r="D239" s="104">
        <f>IF($C239&lt;=Entradas!$E$51,"",Observaciones!H239)</f>
        <v>0.55969993155863007</v>
      </c>
      <c r="E239" s="104">
        <f>IF($C239&lt;=Entradas!$E$51,"",Cálculos!L240)</f>
        <v>0.41292392729714605</v>
      </c>
      <c r="F239" s="78">
        <f>IF($C239&lt;=Entradas!$E$51,"",D239-E239)</f>
        <v>0.14677600426148402</v>
      </c>
      <c r="G239" s="78">
        <f>IF($C239&lt;=Entradas!$E$51,"",D239-AVERAGE(D:D))</f>
        <v>-0.59170610722309991</v>
      </c>
      <c r="H239" s="78">
        <f>IF($C239&lt;=Entradas!$E$51,"",F239^2)</f>
        <v>2.1543195426967175E-2</v>
      </c>
      <c r="I239" s="78">
        <f>IF($C239&lt;=Entradas!$E$51,"",G239^2)</f>
        <v>0.35011611732511461</v>
      </c>
      <c r="J239" s="78">
        <f>IF($C239&lt;=Entradas!$E$51,"",E239-AVERAGE(E:E))</f>
        <v>-0.60396322130074176</v>
      </c>
      <c r="K239" s="78">
        <f>IF($C239&lt;=Entradas!$E$51,"",J239^2)</f>
        <v>0.36477157268396876</v>
      </c>
      <c r="L239" s="78">
        <f>IF($C239&lt;=Entradas!$E$51,"",G239*J239)</f>
        <v>0.35736872658178553</v>
      </c>
      <c r="M239" s="38"/>
    </row>
    <row r="240" spans="2:13">
      <c r="B240" s="37"/>
      <c r="C240" s="74">
        <v>235</v>
      </c>
      <c r="D240" s="104">
        <f>IF($C240&lt;=Entradas!$E$51,"",Observaciones!H240)</f>
        <v>0.55572640858611388</v>
      </c>
      <c r="E240" s="104">
        <f>IF($C240&lt;=Entradas!$E$51,"",Cálculos!L241)</f>
        <v>0.41005960738866348</v>
      </c>
      <c r="F240" s="78">
        <f>IF($C240&lt;=Entradas!$E$51,"",D240-E240)</f>
        <v>0.1456668011974504</v>
      </c>
      <c r="G240" s="78">
        <f>IF($C240&lt;=Entradas!$E$51,"",D240-AVERAGE(D:D))</f>
        <v>-0.59567963019561609</v>
      </c>
      <c r="H240" s="78">
        <f>IF($C240&lt;=Entradas!$E$51,"",F240^2)</f>
        <v>2.1218816971097537E-2</v>
      </c>
      <c r="I240" s="78">
        <f>IF($C240&lt;=Entradas!$E$51,"",G240^2)</f>
        <v>0.35483422182998592</v>
      </c>
      <c r="J240" s="78">
        <f>IF($C240&lt;=Entradas!$E$51,"",E240-AVERAGE(E:E))</f>
        <v>-0.60682754120922433</v>
      </c>
      <c r="K240" s="78">
        <f>IF($C240&lt;=Entradas!$E$51,"",J240^2)</f>
        <v>0.36823966477003284</v>
      </c>
      <c r="L240" s="78">
        <f>IF($C240&lt;=Entradas!$E$51,"",G240*J240)</f>
        <v>0.36147480534002574</v>
      </c>
      <c r="M240" s="38"/>
    </row>
    <row r="241" spans="2:13">
      <c r="B241" s="37"/>
      <c r="C241" s="74">
        <v>236</v>
      </c>
      <c r="D241" s="104">
        <f>IF($C241&lt;=Entradas!$E$51,"",Observaciones!H241)</f>
        <v>0.55186809220465805</v>
      </c>
      <c r="E241" s="104">
        <f>IF($C241&lt;=Entradas!$E$51,"",Cálculos!L242)</f>
        <v>0.40722487542102875</v>
      </c>
      <c r="F241" s="78">
        <f>IF($C241&lt;=Entradas!$E$51,"",D241-E241)</f>
        <v>0.14464321678362929</v>
      </c>
      <c r="G241" s="78">
        <f>IF($C241&lt;=Entradas!$E$51,"",D241-AVERAGE(D:D))</f>
        <v>-0.59953794657707193</v>
      </c>
      <c r="H241" s="78">
        <f>IF($C241&lt;=Entradas!$E$51,"",F241^2)</f>
        <v>2.0921660161515979E-2</v>
      </c>
      <c r="I241" s="78">
        <f>IF($C241&lt;=Entradas!$E$51,"",G241^2)</f>
        <v>0.35944574938585194</v>
      </c>
      <c r="J241" s="78">
        <f>IF($C241&lt;=Entradas!$E$51,"",E241-AVERAGE(E:E))</f>
        <v>-0.60966227317685906</v>
      </c>
      <c r="K241" s="78">
        <f>IF($C241&lt;=Entradas!$E$51,"",J241^2)</f>
        <v>0.37168808733517511</v>
      </c>
      <c r="L241" s="78">
        <f>IF($C241&lt;=Entradas!$E$51,"",G241*J241)</f>
        <v>0.36551566736596397</v>
      </c>
      <c r="M241" s="38"/>
    </row>
    <row r="242" spans="2:13">
      <c r="B242" s="37"/>
      <c r="C242" s="74">
        <v>237</v>
      </c>
      <c r="D242" s="104">
        <f>IF($C242&lt;=Entradas!$E$51,"",Observaciones!H242)</f>
        <v>0.54805247139876578</v>
      </c>
      <c r="E242" s="104">
        <f>IF($C242&lt;=Entradas!$E$51,"",Cálculos!L243)</f>
        <v>0.40441154994918299</v>
      </c>
      <c r="F242" s="78">
        <f>IF($C242&lt;=Entradas!$E$51,"",D242-E242)</f>
        <v>0.14364092144958279</v>
      </c>
      <c r="G242" s="78">
        <f>IF($C242&lt;=Entradas!$E$51,"",D242-AVERAGE(D:D))</f>
        <v>-0.6033535673829642</v>
      </c>
      <c r="H242" s="78">
        <f>IF($C242&lt;=Entradas!$E$51,"",F242^2)</f>
        <v>2.0632714314885215E-2</v>
      </c>
      <c r="I242" s="78">
        <f>IF($C242&lt;=Entradas!$E$51,"",G242^2)</f>
        <v>0.3640355272737491</v>
      </c>
      <c r="J242" s="78">
        <f>IF($C242&lt;=Entradas!$E$51,"",E242-AVERAGE(E:E))</f>
        <v>-0.61247559864870493</v>
      </c>
      <c r="K242" s="78">
        <f>IF($C242&lt;=Entradas!$E$51,"",J242^2)</f>
        <v>0.3751263589400895</v>
      </c>
      <c r="L242" s="78">
        <f>IF($C242&lt;=Entradas!$E$51,"",G242*J242)</f>
        <v>0.36953933737971273</v>
      </c>
      <c r="M242" s="38"/>
    </row>
    <row r="243" spans="2:13">
      <c r="B243" s="37"/>
      <c r="C243" s="74">
        <v>238</v>
      </c>
      <c r="D243" s="104">
        <f>IF($C243&lt;=Entradas!$E$51,"",Observaciones!H243)</f>
        <v>0.54426614022811326</v>
      </c>
      <c r="E243" s="104">
        <f>IF($C243&lt;=Entradas!$E$51,"",Cálculos!L244)</f>
        <v>0.40161799751704236</v>
      </c>
      <c r="F243" s="78">
        <f>IF($C243&lt;=Entradas!$E$51,"",D243-E243)</f>
        <v>0.1426481427110709</v>
      </c>
      <c r="G243" s="78">
        <f>IF($C243&lt;=Entradas!$E$51,"",D243-AVERAGE(D:D))</f>
        <v>-0.60713989855361672</v>
      </c>
      <c r="H243" s="78">
        <f>IF($C243&lt;=Entradas!$E$51,"",F243^2)</f>
        <v>2.0348492618918051E-2</v>
      </c>
      <c r="I243" s="78">
        <f>IF($C243&lt;=Entradas!$E$51,"",G243^2)</f>
        <v>0.36861885641569603</v>
      </c>
      <c r="J243" s="78">
        <f>IF($C243&lt;=Entradas!$E$51,"",E243-AVERAGE(E:E))</f>
        <v>-0.61526915108084546</v>
      </c>
      <c r="K243" s="78">
        <f>IF($C243&lt;=Entradas!$E$51,"",J243^2)</f>
        <v>0.37855612827174423</v>
      </c>
      <c r="L243" s="78">
        <f>IF($C243&lt;=Entradas!$E$51,"",G243*J243)</f>
        <v>0.37355444997039439</v>
      </c>
      <c r="M243" s="38"/>
    </row>
    <row r="244" spans="2:13">
      <c r="B244" s="37"/>
      <c r="C244" s="74">
        <v>239</v>
      </c>
      <c r="D244" s="104">
        <f>IF($C244&lt;=Entradas!$E$51,"",Observaciones!H244)</f>
        <v>0.540506499409807</v>
      </c>
      <c r="E244" s="104">
        <f>IF($C244&lt;=Entradas!$E$51,"",Cálculos!L245)</f>
        <v>0.39884380487668664</v>
      </c>
      <c r="F244" s="78">
        <f>IF($C244&lt;=Entradas!$E$51,"",D244-E244)</f>
        <v>0.14166269453312036</v>
      </c>
      <c r="G244" s="78">
        <f>IF($C244&lt;=Entradas!$E$51,"",D244-AVERAGE(D:D))</f>
        <v>-0.61089953937192298</v>
      </c>
      <c r="H244" s="78">
        <f>IF($C244&lt;=Entradas!$E$51,"",F244^2)</f>
        <v>2.0068319022384169E-2</v>
      </c>
      <c r="I244" s="78">
        <f>IF($C244&lt;=Entradas!$E$51,"",G244^2)</f>
        <v>0.37319824720482769</v>
      </c>
      <c r="J244" s="78">
        <f>IF($C244&lt;=Entradas!$E$51,"",E244-AVERAGE(E:E))</f>
        <v>-0.61804334372120118</v>
      </c>
      <c r="K244" s="78">
        <f>IF($C244&lt;=Entradas!$E$51,"",J244^2)</f>
        <v>0.3819775747180828</v>
      </c>
      <c r="L244" s="78">
        <f>IF($C244&lt;=Entradas!$E$51,"",G244*J244)</f>
        <v>0.37756239399116487</v>
      </c>
      <c r="M244" s="38"/>
    </row>
    <row r="245" spans="2:13">
      <c r="B245" s="37"/>
      <c r="C245" s="74">
        <v>240</v>
      </c>
      <c r="D245" s="104">
        <f>IF($C245&lt;=Entradas!$E$51,"",Observaciones!H245)</f>
        <v>0.53677292636561302</v>
      </c>
      <c r="E245" s="104">
        <f>IF($C245&lt;=Entradas!$E$51,"",Cálculos!L246)</f>
        <v>0.3960887867760905</v>
      </c>
      <c r="F245" s="78">
        <f>IF($C245&lt;=Entradas!$E$51,"",D245-E245)</f>
        <v>0.14068413958952253</v>
      </c>
      <c r="G245" s="78">
        <f>IF($C245&lt;=Entradas!$E$51,"",D245-AVERAGE(D:D))</f>
        <v>-0.61463311241611696</v>
      </c>
      <c r="H245" s="78">
        <f>IF($C245&lt;=Entradas!$E$51,"",F245^2)</f>
        <v>1.9792027132044261E-2</v>
      </c>
      <c r="I245" s="78">
        <f>IF($C245&lt;=Entradas!$E$51,"",G245^2)</f>
        <v>0.37777386287832304</v>
      </c>
      <c r="J245" s="78">
        <f>IF($C245&lt;=Entradas!$E$51,"",E245-AVERAGE(E:E))</f>
        <v>-0.62079836182179737</v>
      </c>
      <c r="K245" s="78">
        <f>IF($C245&lt;=Entradas!$E$51,"",J245^2)</f>
        <v>0.38539060604062725</v>
      </c>
      <c r="L245" s="78">
        <f>IF($C245&lt;=Entradas!$E$51,"",G245*J245)</f>
        <v>0.38156322930935804</v>
      </c>
      <c r="M245" s="38"/>
    </row>
    <row r="246" spans="2:13">
      <c r="B246" s="37"/>
      <c r="C246" s="74">
        <v>241</v>
      </c>
      <c r="D246" s="104">
        <f>IF($C246&lt;=Entradas!$E$51,"",Observaciones!H246)</f>
        <v>0.53306516091762446</v>
      </c>
      <c r="E246" s="104">
        <f>IF($C246&lt;=Entradas!$E$51,"",Cálculos!L247)</f>
        <v>0.39335280117154664</v>
      </c>
      <c r="F246" s="78">
        <f>IF($C246&lt;=Entradas!$E$51,"",D246-E246)</f>
        <v>0.13971235974607782</v>
      </c>
      <c r="G246" s="78">
        <f>IF($C246&lt;=Entradas!$E$51,"",D246-AVERAGE(D:D))</f>
        <v>-0.61834087786410552</v>
      </c>
      <c r="H246" s="78">
        <f>IF($C246&lt;=Entradas!$E$51,"",F246^2)</f>
        <v>1.9519543465817465E-2</v>
      </c>
      <c r="I246" s="78">
        <f>IF($C246&lt;=Entradas!$E$51,"",G246^2)</f>
        <v>0.38234544123775266</v>
      </c>
      <c r="J246" s="78">
        <f>IF($C246&lt;=Entradas!$E$51,"",E246-AVERAGE(E:E))</f>
        <v>-0.62353434742634128</v>
      </c>
      <c r="K246" s="78">
        <f>IF($C246&lt;=Entradas!$E$51,"",J246^2)</f>
        <v>0.38879508242039329</v>
      </c>
      <c r="L246" s="78">
        <f>IF($C246&lt;=Entradas!$E$51,"",G246*J246)</f>
        <v>0.38555677576602604</v>
      </c>
      <c r="M246" s="38"/>
    </row>
    <row r="247" spans="2:13">
      <c r="B247" s="37"/>
      <c r="C247" s="74">
        <v>242</v>
      </c>
      <c r="D247" s="104">
        <f>IF($C247&lt;=Entradas!$E$51,"",Observaciones!H247)</f>
        <v>0.52938301015314715</v>
      </c>
      <c r="E247" s="104">
        <f>IF($C247&lt;=Entradas!$E$51,"",Cálculos!L248)</f>
        <v>0.39063571480900838</v>
      </c>
      <c r="F247" s="78">
        <f>IF($C247&lt;=Entradas!$E$51,"",D247-E247)</f>
        <v>0.13874729534413877</v>
      </c>
      <c r="G247" s="78">
        <f>IF($C247&lt;=Entradas!$E$51,"",D247-AVERAGE(D:D))</f>
        <v>-0.62202302862858283</v>
      </c>
      <c r="H247" s="78">
        <f>IF($C247&lt;=Entradas!$E$51,"",F247^2)</f>
        <v>1.9250811965313672E-2</v>
      </c>
      <c r="I247" s="78">
        <f>IF($C247&lt;=Entradas!$E$51,"",G247^2)</f>
        <v>0.38691264814427478</v>
      </c>
      <c r="J247" s="78">
        <f>IF($C247&lt;=Entradas!$E$51,"",E247-AVERAGE(E:E))</f>
        <v>-0.62625143378887949</v>
      </c>
      <c r="K247" s="78">
        <f>IF($C247&lt;=Entradas!$E$51,"",J247^2)</f>
        <v>0.39219085832262729</v>
      </c>
      <c r="L247" s="78">
        <f>IF($C247&lt;=Entradas!$E$51,"",G247*J247)</f>
        <v>0.38954281352835124</v>
      </c>
      <c r="M247" s="38"/>
    </row>
    <row r="248" spans="2:13">
      <c r="B248" s="37"/>
      <c r="C248" s="74">
        <v>243</v>
      </c>
      <c r="D248" s="104">
        <f>IF($C248&lt;=Entradas!$E$51,"",Observaciones!H248)</f>
        <v>0.52572629446093611</v>
      </c>
      <c r="E248" s="104">
        <f>IF($C248&lt;=Entradas!$E$51,"",Cálculos!L249)</f>
        <v>0.38793739680907868</v>
      </c>
      <c r="F248" s="78">
        <f>IF($C248&lt;=Entradas!$E$51,"",D248-E248)</f>
        <v>0.13778889765185742</v>
      </c>
      <c r="G248" s="78">
        <f>IF($C248&lt;=Entradas!$E$51,"",D248-AVERAGE(D:D))</f>
        <v>-0.62567974432079387</v>
      </c>
      <c r="H248" s="78">
        <f>IF($C248&lt;=Entradas!$E$51,"",F248^2)</f>
        <v>1.8985780316114038E-2</v>
      </c>
      <c r="I248" s="78">
        <f>IF($C248&lt;=Entradas!$E$51,"",G248^2)</f>
        <v>0.39147514245333398</v>
      </c>
      <c r="J248" s="78">
        <f>IF($C248&lt;=Entradas!$E$51,"",E248-AVERAGE(E:E))</f>
        <v>-0.62894975178880919</v>
      </c>
      <c r="K248" s="78">
        <f>IF($C248&lt;=Entradas!$E$51,"",J248^2)</f>
        <v>0.39557779027520468</v>
      </c>
      <c r="L248" s="78">
        <f>IF($C248&lt;=Entradas!$E$51,"",G248*J248)</f>
        <v>0.39352111988984889</v>
      </c>
      <c r="M248" s="38"/>
    </row>
    <row r="249" spans="2:13">
      <c r="B249" s="37"/>
      <c r="C249" s="74">
        <v>244</v>
      </c>
      <c r="D249" s="104">
        <f>IF($C249&lt;=Entradas!$E$51,"",Observaciones!H249)</f>
        <v>0.5220948376585749</v>
      </c>
      <c r="E249" s="104">
        <f>IF($C249&lt;=Entradas!$E$51,"",Cálculos!L250)</f>
        <v>0.38525771746722964</v>
      </c>
      <c r="F249" s="78">
        <f>IF($C249&lt;=Entradas!$E$51,"",D249-E249)</f>
        <v>0.13683712019134525</v>
      </c>
      <c r="G249" s="78">
        <f>IF($C249&lt;=Entradas!$E$51,"",D249-AVERAGE(D:D))</f>
        <v>-0.62931120112315508</v>
      </c>
      <c r="H249" s="78">
        <f>IF($C249&lt;=Entradas!$E$51,"",F249^2)</f>
        <v>1.8724397462260668E-2</v>
      </c>
      <c r="I249" s="78">
        <f>IF($C249&lt;=Entradas!$E$51,"",G249^2)</f>
        <v>0.39603258785906814</v>
      </c>
      <c r="J249" s="78">
        <f>IF($C249&lt;=Entradas!$E$51,"",E249-AVERAGE(E:E))</f>
        <v>-0.63162943113065828</v>
      </c>
      <c r="K249" s="78">
        <f>IF($C249&lt;=Entradas!$E$51,"",J249^2)</f>
        <v>0.39895573827043901</v>
      </c>
      <c r="L249" s="78">
        <f>IF($C249&lt;=Entradas!$E$51,"",G249*J249)</f>
        <v>0.39749147596956974</v>
      </c>
      <c r="M249" s="38"/>
    </row>
    <row r="250" spans="2:13">
      <c r="B250" s="37"/>
      <c r="C250" s="74">
        <v>245</v>
      </c>
      <c r="D250" s="104">
        <f>IF($C250&lt;=Entradas!$E$51,"",Observaciones!H250)</f>
        <v>0.51848846518066893</v>
      </c>
      <c r="E250" s="104">
        <f>IF($C250&lt;=Entradas!$E$51,"",Cálculos!L251)</f>
        <v>0.38259654802530302</v>
      </c>
      <c r="F250" s="78">
        <f>IF($C250&lt;=Entradas!$E$51,"",D250-E250)</f>
        <v>0.13589191715536592</v>
      </c>
      <c r="G250" s="78">
        <f>IF($C250&lt;=Entradas!$E$51,"",D250-AVERAGE(D:D))</f>
        <v>-0.63291757360106105</v>
      </c>
      <c r="H250" s="78">
        <f>IF($C250&lt;=Entradas!$E$51,"",F250^2)</f>
        <v>1.8466613148160834E-2</v>
      </c>
      <c r="I250" s="78">
        <f>IF($C250&lt;=Entradas!$E$51,"",G250^2)</f>
        <v>0.40058465497305451</v>
      </c>
      <c r="J250" s="78">
        <f>IF($C250&lt;=Entradas!$E$51,"",E250-AVERAGE(E:E))</f>
        <v>-0.6342906005725848</v>
      </c>
      <c r="K250" s="78">
        <f>IF($C250&lt;=Entradas!$E$51,"",J250^2)</f>
        <v>0.40232456597473032</v>
      </c>
      <c r="L250" s="78">
        <f>IF($C250&lt;=Entradas!$E$51,"",G250*J250)</f>
        <v>0.40145366787236014</v>
      </c>
      <c r="M250" s="38"/>
    </row>
    <row r="251" spans="2:13">
      <c r="B251" s="37"/>
      <c r="C251" s="74">
        <v>246</v>
      </c>
      <c r="D251" s="104">
        <f>IF($C251&lt;=Entradas!$E$51,"",Observaciones!H251)</f>
        <v>0.51490700374077025</v>
      </c>
      <c r="E251" s="104">
        <f>IF($C251&lt;=Entradas!$E$51,"",Cálculos!L252)</f>
        <v>0.37995376062393138</v>
      </c>
      <c r="F251" s="78">
        <f>IF($C251&lt;=Entradas!$E$51,"",D251-E251)</f>
        <v>0.13495324311683887</v>
      </c>
      <c r="G251" s="78">
        <f>IF($C251&lt;=Entradas!$E$51,"",D251-AVERAGE(D:D))</f>
        <v>-0.63649903504095973</v>
      </c>
      <c r="H251" s="78">
        <f>IF($C251&lt;=Entradas!$E$51,"",F251^2)</f>
        <v>1.8212377827752618E-2</v>
      </c>
      <c r="I251" s="78">
        <f>IF($C251&lt;=Entradas!$E$51,"",G251^2)</f>
        <v>0.40513102160807285</v>
      </c>
      <c r="J251" s="78">
        <f>IF($C251&lt;=Entradas!$E$51,"",E251-AVERAGE(E:E))</f>
        <v>-0.63693338797395649</v>
      </c>
      <c r="K251" s="78">
        <f>IF($C251&lt;=Entradas!$E$51,"",J251^2)</f>
        <v>0.40568414071598258</v>
      </c>
      <c r="L251" s="78">
        <f>IF($C251&lt;=Entradas!$E$51,"",G251*J251)</f>
        <v>0.40540748683079253</v>
      </c>
      <c r="M251" s="38"/>
    </row>
    <row r="252" spans="2:13">
      <c r="B252" s="37"/>
      <c r="C252" s="74">
        <v>247</v>
      </c>
      <c r="D252" s="104">
        <f>IF($C252&lt;=Entradas!$E$51,"",Observaciones!H252)</f>
        <v>0.51135028126277904</v>
      </c>
      <c r="E252" s="104">
        <f>IF($C252&lt;=Entradas!$E$51,"",Cálculos!L253)</f>
        <v>0.37732922828868537</v>
      </c>
      <c r="F252" s="78">
        <f>IF($C252&lt;=Entradas!$E$51,"",D252-E252)</f>
        <v>0.13402105297409367</v>
      </c>
      <c r="G252" s="78">
        <f>IF($C252&lt;=Entradas!$E$51,"",D252-AVERAGE(D:D))</f>
        <v>-0.64005575751895094</v>
      </c>
      <c r="H252" s="78">
        <f>IF($C252&lt;=Entradas!$E$51,"",F252^2)</f>
        <v>1.7961642640284822E-2</v>
      </c>
      <c r="I252" s="78">
        <f>IF($C252&lt;=Entradas!$E$51,"",G252^2)</f>
        <v>0.40967137273315812</v>
      </c>
      <c r="J252" s="78">
        <f>IF($C252&lt;=Entradas!$E$51,"",E252-AVERAGE(E:E))</f>
        <v>-0.63955792030920255</v>
      </c>
      <c r="K252" s="78">
        <f>IF($C252&lt;=Entradas!$E$51,"",J252^2)</f>
        <v>0.40903433343023227</v>
      </c>
      <c r="L252" s="78">
        <f>IF($C252&lt;=Entradas!$E$51,"",G252*J252)</f>
        <v>0.40935272916075149</v>
      </c>
      <c r="M252" s="38"/>
    </row>
    <row r="253" spans="2:13">
      <c r="B253" s="37"/>
      <c r="C253" s="74">
        <v>248</v>
      </c>
      <c r="D253" s="104">
        <f>IF($C253&lt;=Entradas!$E$51,"",Observaciones!H253)</f>
        <v>0.50781812686165595</v>
      </c>
      <c r="E253" s="104">
        <f>IF($C253&lt;=Entradas!$E$51,"",Cálculos!L254)</f>
        <v>0.37472282492253761</v>
      </c>
      <c r="F253" s="78">
        <f>IF($C253&lt;=Entradas!$E$51,"",D253-E253)</f>
        <v>0.13309530193911834</v>
      </c>
      <c r="G253" s="78">
        <f>IF($C253&lt;=Entradas!$E$51,"",D253-AVERAGE(D:D))</f>
        <v>-0.64358791192007403</v>
      </c>
      <c r="H253" s="78">
        <f>IF($C253&lt;=Entradas!$E$51,"",F253^2)</f>
        <v>1.7714359398265076E-2</v>
      </c>
      <c r="I253" s="78">
        <f>IF($C253&lt;=Entradas!$E$51,"",G253^2)</f>
        <v>0.41420540036964099</v>
      </c>
      <c r="J253" s="78">
        <f>IF($C253&lt;=Entradas!$E$51,"",E253-AVERAGE(E:E))</f>
        <v>-0.64216432367535026</v>
      </c>
      <c r="K253" s="78">
        <f>IF($C253&lt;=Entradas!$E$51,"",J253^2)</f>
        <v>0.41237501860142001</v>
      </c>
      <c r="L253" s="78">
        <f>IF($C253&lt;=Entradas!$E$51,"",G253*J253)</f>
        <v>0.41328919618378523</v>
      </c>
      <c r="M253" s="38"/>
    </row>
    <row r="254" spans="2:13">
      <c r="B254" s="37"/>
      <c r="C254" s="74">
        <v>249</v>
      </c>
      <c r="D254" s="104">
        <f>IF($C254&lt;=Entradas!$E$51,"",Observaciones!H254)</f>
        <v>0.50431037083319818</v>
      </c>
      <c r="E254" s="104">
        <f>IF($C254&lt;=Entradas!$E$51,"",Cálculos!L255)</f>
        <v>0.37213442529953761</v>
      </c>
      <c r="F254" s="78">
        <f>IF($C254&lt;=Entradas!$E$51,"",D254-E254)</f>
        <v>0.13217594553366058</v>
      </c>
      <c r="G254" s="78">
        <f>IF($C254&lt;=Entradas!$E$51,"",D254-AVERAGE(D:D))</f>
        <v>-0.64709566794853179</v>
      </c>
      <c r="H254" s="78">
        <f>IF($C254&lt;=Entradas!$E$51,"",F254^2)</f>
        <v>1.7470480577717207E-2</v>
      </c>
      <c r="I254" s="78">
        <f>IF($C254&lt;=Entradas!$E$51,"",G254^2)</f>
        <v>0.41873280347775654</v>
      </c>
      <c r="J254" s="78">
        <f>IF($C254&lt;=Entradas!$E$51,"",E254-AVERAGE(E:E))</f>
        <v>-0.64475272329835032</v>
      </c>
      <c r="K254" s="78">
        <f>IF($C254&lt;=Entradas!$E$51,"",J254^2)</f>
        <v>0.4157060742006391</v>
      </c>
      <c r="L254" s="78">
        <f>IF($C254&lt;=Entradas!$E$51,"",G254*J254)</f>
        <v>0.4172166941443809</v>
      </c>
      <c r="M254" s="38"/>
    </row>
    <row r="255" spans="2:13">
      <c r="B255" s="37"/>
      <c r="C255" s="74">
        <v>250</v>
      </c>
      <c r="D255" s="104">
        <f>IF($C255&lt;=Entradas!$E$51,"",Observaciones!H255)</f>
        <v>0.50082684464551686</v>
      </c>
      <c r="E255" s="104">
        <f>IF($C255&lt;=Entradas!$E$51,"",Cálculos!L256)</f>
        <v>0.36956390505874487</v>
      </c>
      <c r="F255" s="78">
        <f>IF($C255&lt;=Entradas!$E$51,"",D255-E255)</f>
        <v>0.13126293958677199</v>
      </c>
      <c r="G255" s="78">
        <f>IF($C255&lt;=Entradas!$E$51,"",D255-AVERAGE(D:D))</f>
        <v>-0.65057919413621312</v>
      </c>
      <c r="H255" s="78">
        <f>IF($C255&lt;=Entradas!$E$51,"",F255^2)</f>
        <v>1.7229959308960551E-2</v>
      </c>
      <c r="I255" s="78">
        <f>IF($C255&lt;=Entradas!$E$51,"",G255^2)</f>
        <v>0.42325328784292449</v>
      </c>
      <c r="J255" s="78">
        <f>IF($C255&lt;=Entradas!$E$51,"",E255-AVERAGE(E:E))</f>
        <v>-0.64732324353914295</v>
      </c>
      <c r="K255" s="78">
        <f>IF($C255&lt;=Entradas!$E$51,"",J255^2)</f>
        <v>0.41902738162603659</v>
      </c>
      <c r="L255" s="78">
        <f>IF($C255&lt;=Entradas!$E$51,"",G255*J255)</f>
        <v>0.42113503412733527</v>
      </c>
      <c r="M255" s="38"/>
    </row>
    <row r="256" spans="2:13">
      <c r="B256" s="37"/>
      <c r="C256" s="74">
        <v>251</v>
      </c>
      <c r="D256" s="104">
        <f>IF($C256&lt;=Entradas!$E$51,"",Observaciones!H256)</f>
        <v>0.4973673809308729</v>
      </c>
      <c r="E256" s="104">
        <f>IF($C256&lt;=Entradas!$E$51,"",Cálculos!L257)</f>
        <v>0.36701114069824464</v>
      </c>
      <c r="F256" s="78">
        <f>IF($C256&lt;=Entradas!$E$51,"",D256-E256)</f>
        <v>0.13035624023262826</v>
      </c>
      <c r="G256" s="78">
        <f>IF($C256&lt;=Entradas!$E$51,"",D256-AVERAGE(D:D))</f>
        <v>-0.65403865785085702</v>
      </c>
      <c r="H256" s="78">
        <f>IF($C256&lt;=Entradas!$E$51,"",F256^2)</f>
        <v>1.6992749367586692E-2</v>
      </c>
      <c r="I256" s="78">
        <f>IF($C256&lt;=Entradas!$E$51,"",G256^2)</f>
        <v>0.42776656596335039</v>
      </c>
      <c r="J256" s="78">
        <f>IF($C256&lt;=Entradas!$E$51,"",E256-AVERAGE(E:E))</f>
        <v>-0.64987600789964328</v>
      </c>
      <c r="K256" s="78">
        <f>IF($C256&lt;=Entradas!$E$51,"",J256^2)</f>
        <v>0.42233882564357722</v>
      </c>
      <c r="L256" s="78">
        <f>IF($C256&lt;=Entradas!$E$51,"",G256*J256)</f>
        <v>0.42504403197615565</v>
      </c>
      <c r="M256" s="38"/>
    </row>
    <row r="257" spans="2:13">
      <c r="B257" s="37"/>
      <c r="C257" s="74">
        <v>252</v>
      </c>
      <c r="D257" s="104">
        <f>IF($C257&lt;=Entradas!$E$51,"",Observaciones!H257)</f>
        <v>0.49393181347762338</v>
      </c>
      <c r="E257" s="104">
        <f>IF($C257&lt;=Entradas!$E$51,"",Cálculos!L258)</f>
        <v>0.36447600956921289</v>
      </c>
      <c r="F257" s="78">
        <f>IF($C257&lt;=Entradas!$E$51,"",D257-E257)</f>
        <v>0.12945580390841049</v>
      </c>
      <c r="G257" s="78">
        <f>IF($C257&lt;=Entradas!$E$51,"",D257-AVERAGE(D:D))</f>
        <v>-0.6574742253041066</v>
      </c>
      <c r="H257" s="78">
        <f>IF($C257&lt;=Entradas!$E$51,"",F257^2)</f>
        <v>1.6758805165572831E-2</v>
      </c>
      <c r="I257" s="78">
        <f>IF($C257&lt;=Entradas!$E$51,"",G257^2)</f>
        <v>0.4322723569392351</v>
      </c>
      <c r="J257" s="78">
        <f>IF($C257&lt;=Entradas!$E$51,"",E257-AVERAGE(E:E))</f>
        <v>-0.65241113902867498</v>
      </c>
      <c r="K257" s="78">
        <f>IF($C257&lt;=Entradas!$E$51,"",J257^2)</f>
        <v>0.42564029432869305</v>
      </c>
      <c r="L257" s="78">
        <f>IF($C257&lt;=Entradas!$E$51,"",G257*J257)</f>
        <v>0.42894350821264787</v>
      </c>
      <c r="M257" s="38"/>
    </row>
    <row r="258" spans="2:13">
      <c r="B258" s="37"/>
      <c r="C258" s="74">
        <v>253</v>
      </c>
      <c r="D258" s="104">
        <f>IF($C258&lt;=Entradas!$E$51,"",Observaciones!H258)</f>
        <v>0.49051997722223351</v>
      </c>
      <c r="E258" s="104">
        <f>IF($C258&lt;=Entradas!$E$51,"",Cálculos!L259)</f>
        <v>0.3619583898700226</v>
      </c>
      <c r="F258" s="78">
        <f>IF($C258&lt;=Entradas!$E$51,"",D258-E258)</f>
        <v>0.1285615873522109</v>
      </c>
      <c r="G258" s="78">
        <f>IF($C258&lt;=Entradas!$E$51,"",D258-AVERAGE(D:D))</f>
        <v>-0.66088606155949647</v>
      </c>
      <c r="H258" s="78">
        <f>IF($C258&lt;=Entradas!$E$51,"",F258^2)</f>
        <v>1.6528081742520153E-2</v>
      </c>
      <c r="I258" s="78">
        <f>IF($C258&lt;=Entradas!$E$51,"",G258^2)</f>
        <v>0.43677038636362259</v>
      </c>
      <c r="J258" s="78">
        <f>IF($C258&lt;=Entradas!$E$51,"",E258-AVERAGE(E:E))</f>
        <v>-0.65492875872786527</v>
      </c>
      <c r="K258" s="78">
        <f>IF($C258&lt;=Entradas!$E$51,"",J258^2)</f>
        <v>0.42893167900882234</v>
      </c>
      <c r="L258" s="78">
        <f>IF($C258&lt;=Entradas!$E$51,"",G258*J258)</f>
        <v>0.43283328795770859</v>
      </c>
      <c r="M258" s="38"/>
    </row>
    <row r="259" spans="2:13">
      <c r="B259" s="37"/>
      <c r="C259" s="74">
        <v>254</v>
      </c>
      <c r="D259" s="104">
        <f>IF($C259&lt;=Entradas!$E$51,"",Observaciones!H259)</f>
        <v>0.48713170824134588</v>
      </c>
      <c r="E259" s="104">
        <f>IF($C259&lt;=Entradas!$E$51,"",Cálculos!L260)</f>
        <v>0.35945816064039227</v>
      </c>
      <c r="F259" s="78">
        <f>IF($C259&lt;=Entradas!$E$51,"",D259-E259)</f>
        <v>0.12767354760095362</v>
      </c>
      <c r="G259" s="78">
        <f>IF($C259&lt;=Entradas!$E$51,"",D259-AVERAGE(D:D))</f>
        <v>-0.66427433054038409</v>
      </c>
      <c r="H259" s="78">
        <f>IF($C259&lt;=Entradas!$E$51,"",F259^2)</f>
        <v>1.6300534757012968E-2</v>
      </c>
      <c r="I259" s="78">
        <f>IF($C259&lt;=Entradas!$E$51,"",G259^2)</f>
        <v>0.44126038621487546</v>
      </c>
      <c r="J259" s="78">
        <f>IF($C259&lt;=Entradas!$E$51,"",E259-AVERAGE(E:E))</f>
        <v>-0.6574289879574956</v>
      </c>
      <c r="K259" s="78">
        <f>IF($C259&lt;=Entradas!$E$51,"",J259^2)</f>
        <v>0.43221287420681692</v>
      </c>
      <c r="L259" s="78">
        <f>IF($C259&lt;=Entradas!$E$51,"",G259*J259)</f>
        <v>0.43671320085330761</v>
      </c>
      <c r="M259" s="38"/>
    </row>
    <row r="260" spans="2:13">
      <c r="B260" s="37"/>
      <c r="C260" s="74">
        <v>255</v>
      </c>
      <c r="D260" s="104">
        <f>IF($C260&lt;=Entradas!$E$51,"",Observaciones!H260)</f>
        <v>0.48376684374390427</v>
      </c>
      <c r="E260" s="104">
        <f>IF($C260&lt;=Entradas!$E$51,"",Cálculos!L261)</f>
        <v>0.35697520175557412</v>
      </c>
      <c r="F260" s="78">
        <f>IF($C260&lt;=Entradas!$E$51,"",D260-E260)</f>
        <v>0.12679164198833015</v>
      </c>
      <c r="G260" s="78">
        <f>IF($C260&lt;=Entradas!$E$51,"",D260-AVERAGE(D:D))</f>
        <v>-0.66763919503782576</v>
      </c>
      <c r="H260" s="78">
        <f>IF($C260&lt;=Entradas!$E$51,"",F260^2)</f>
        <v>1.6076120478096884E-2</v>
      </c>
      <c r="I260" s="78">
        <f>IF($C260&lt;=Entradas!$E$51,"",G260^2)</f>
        <v>0.44574209475075594</v>
      </c>
      <c r="J260" s="78">
        <f>IF($C260&lt;=Entradas!$E$51,"",E260-AVERAGE(E:E))</f>
        <v>-0.6599119468423138</v>
      </c>
      <c r="K260" s="78">
        <f>IF($C260&lt;=Entradas!$E$51,"",J260^2)</f>
        <v>0.43548377758521278</v>
      </c>
      <c r="L260" s="78">
        <f>IF($C260&lt;=Entradas!$E$51,"",G260*J260)</f>
        <v>0.44058308098564686</v>
      </c>
      <c r="M260" s="38"/>
    </row>
    <row r="261" spans="2:13">
      <c r="B261" s="37"/>
      <c r="C261" s="74">
        <v>256</v>
      </c>
      <c r="D261" s="104">
        <f>IF($C261&lt;=Entradas!$E$51,"",Observaciones!H261)</f>
        <v>0.48042522206333249</v>
      </c>
      <c r="E261" s="104">
        <f>IF($C261&lt;=Entradas!$E$51,"",Cálculos!L262)</f>
        <v>0.35450939392058245</v>
      </c>
      <c r="F261" s="78">
        <f>IF($C261&lt;=Entradas!$E$51,"",D261-E261)</f>
        <v>0.12591582814275004</v>
      </c>
      <c r="G261" s="78">
        <f>IF($C261&lt;=Entradas!$E$51,"",D261-AVERAGE(D:D))</f>
        <v>-0.67098081671839749</v>
      </c>
      <c r="H261" s="78">
        <f>IF($C261&lt;=Entradas!$E$51,"",F261^2)</f>
        <v>1.5854795776874563E-2</v>
      </c>
      <c r="I261" s="78">
        <f>IF($C261&lt;=Entradas!$E$51,"",G261^2)</f>
        <v>0.45021525640408772</v>
      </c>
      <c r="J261" s="78">
        <f>IF($C261&lt;=Entradas!$E$51,"",E261-AVERAGE(E:E))</f>
        <v>-0.66237775467730542</v>
      </c>
      <c r="K261" s="78">
        <f>IF($C261&lt;=Entradas!$E$51,"",J261^2)</f>
        <v>0.43874428989134862</v>
      </c>
      <c r="L261" s="78">
        <f>IF($C261&lt;=Entradas!$E$51,"",G261*J261)</f>
        <v>0.4444427668094767</v>
      </c>
      <c r="M261" s="38"/>
    </row>
    <row r="262" spans="2:13">
      <c r="B262" s="37"/>
      <c r="C262" s="74">
        <v>257</v>
      </c>
      <c r="D262" s="104">
        <f>IF($C262&lt;=Entradas!$E$51,"",Observaciones!H262)</f>
        <v>0.47710668264976702</v>
      </c>
      <c r="E262" s="104">
        <f>IF($C262&lt;=Entradas!$E$51,"",Cálculos!L263)</f>
        <v>0.35206061866446242</v>
      </c>
      <c r="F262" s="78">
        <f>IF($C262&lt;=Entradas!$E$51,"",D262-E262)</f>
        <v>0.1250460639853046</v>
      </c>
      <c r="G262" s="78">
        <f>IF($C262&lt;=Entradas!$E$51,"",D262-AVERAGE(D:D))</f>
        <v>-0.67429935613196301</v>
      </c>
      <c r="H262" s="78">
        <f>IF($C262&lt;=Entradas!$E$51,"",F262^2)</f>
        <v>1.5636518118216893E-2</v>
      </c>
      <c r="I262" s="78">
        <f>IF($C262&lt;=Entradas!$E$51,"",G262^2)</f>
        <v>0.45467962167997988</v>
      </c>
      <c r="J262" s="78">
        <f>IF($C262&lt;=Entradas!$E$51,"",E262-AVERAGE(E:E))</f>
        <v>-0.6648265299334255</v>
      </c>
      <c r="K262" s="78">
        <f>IF($C262&lt;=Entradas!$E$51,"",J262^2)</f>
        <v>0.44199431490331992</v>
      </c>
      <c r="L262" s="78">
        <f>IF($C262&lt;=Entradas!$E$51,"",G262*J262)</f>
        <v>0.44829210107355605</v>
      </c>
      <c r="M262" s="38"/>
    </row>
    <row r="263" spans="2:13">
      <c r="B263" s="37"/>
      <c r="C263" s="74">
        <v>258</v>
      </c>
      <c r="D263" s="104">
        <f>IF($C263&lt;=Entradas!$E$51,"",Observaciones!H263)</f>
        <v>0.47552900620781807</v>
      </c>
      <c r="E263" s="104">
        <f>IF($C263&lt;=Entradas!$E$51,"",Cálculos!L264)</f>
        <v>0.35100548788526176</v>
      </c>
      <c r="F263" s="78">
        <f>IF($C263&lt;=Entradas!$E$51,"",D263-E263)</f>
        <v>0.12452351832255631</v>
      </c>
      <c r="G263" s="78">
        <f>IF($C263&lt;=Entradas!$E$51,"",D263-AVERAGE(D:D))</f>
        <v>-0.67587703257391185</v>
      </c>
      <c r="H263" s="78">
        <f>IF($C263&lt;=Entradas!$E$51,"",F263^2)</f>
        <v>1.5506106615428018E-2</v>
      </c>
      <c r="I263" s="78">
        <f>IF($C263&lt;=Entradas!$E$51,"",G263^2)</f>
        <v>0.4568097631609167</v>
      </c>
      <c r="J263" s="78">
        <f>IF($C263&lt;=Entradas!$E$51,"",E263-AVERAGE(E:E))</f>
        <v>-0.66588166071262611</v>
      </c>
      <c r="K263" s="78">
        <f>IF($C263&lt;=Entradas!$E$51,"",J263^2)</f>
        <v>0.44339838607340493</v>
      </c>
      <c r="L263" s="78">
        <f>IF($C263&lt;=Entradas!$E$51,"",G263*J263)</f>
        <v>0.45005412088783814</v>
      </c>
      <c r="M263" s="38"/>
    </row>
    <row r="264" spans="2:13">
      <c r="B264" s="37"/>
      <c r="C264" s="74">
        <v>259</v>
      </c>
      <c r="D264" s="104">
        <f>IF($C264&lt;=Entradas!$E$51,"",Observaciones!H264)</f>
        <v>0.47085228880719526</v>
      </c>
      <c r="E264" s="104">
        <f>IF($C264&lt;=Entradas!$E$51,"",Cálculos!L265)</f>
        <v>0.34747008815863406</v>
      </c>
      <c r="F264" s="78">
        <f>IF($C264&lt;=Entradas!$E$51,"",D264-E264)</f>
        <v>0.1233822006485612</v>
      </c>
      <c r="G264" s="78">
        <f>IF($C264&lt;=Entradas!$E$51,"",D264-AVERAGE(D:D))</f>
        <v>-0.68055374997453466</v>
      </c>
      <c r="H264" s="78">
        <f>IF($C264&lt;=Entradas!$E$51,"",F264^2)</f>
        <v>1.5223167436881816E-2</v>
      </c>
      <c r="I264" s="78">
        <f>IF($C264&lt;=Entradas!$E$51,"",G264^2)</f>
        <v>0.46315340660440146</v>
      </c>
      <c r="J264" s="78">
        <f>IF($C264&lt;=Entradas!$E$51,"",E264-AVERAGE(E:E))</f>
        <v>-0.66941706043925375</v>
      </c>
      <c r="K264" s="78">
        <f>IF($C264&lt;=Entradas!$E$51,"",J264^2)</f>
        <v>0.44811920080713152</v>
      </c>
      <c r="L264" s="78">
        <f>IF($C264&lt;=Entradas!$E$51,"",G264*J264)</f>
        <v>0.45557429077886386</v>
      </c>
      <c r="M264" s="38"/>
    </row>
    <row r="265" spans="2:13">
      <c r="B265" s="37"/>
      <c r="C265" s="74">
        <v>260</v>
      </c>
      <c r="D265" s="104">
        <f>IF($C265&lt;=Entradas!$E$51,"",Observaciones!H265)</f>
        <v>0.46734538845281809</v>
      </c>
      <c r="E265" s="104">
        <f>IF($C265&lt;=Entradas!$E$51,"",Cálculos!L266)</f>
        <v>0.34486306448914061</v>
      </c>
      <c r="F265" s="78">
        <f>IF($C265&lt;=Entradas!$E$51,"",D265-E265)</f>
        <v>0.12248232396367748</v>
      </c>
      <c r="G265" s="78">
        <f>IF($C265&lt;=Entradas!$E$51,"",D265-AVERAGE(D:D))</f>
        <v>-0.68406065032891195</v>
      </c>
      <c r="H265" s="78">
        <f>IF($C265&lt;=Entradas!$E$51,"",F265^2)</f>
        <v>1.5001919683543242E-2</v>
      </c>
      <c r="I265" s="78">
        <f>IF($C265&lt;=Entradas!$E$51,"",G265^2)</f>
        <v>0.46793897332841394</v>
      </c>
      <c r="J265" s="78">
        <f>IF($C265&lt;=Entradas!$E$51,"",E265-AVERAGE(E:E))</f>
        <v>-0.67202408410874725</v>
      </c>
      <c r="K265" s="78">
        <f>IF($C265&lt;=Entradas!$E$51,"",J265^2)</f>
        <v>0.45161636962220059</v>
      </c>
      <c r="L265" s="78">
        <f>IF($C265&lt;=Entradas!$E$51,"",G265*J265)</f>
        <v>0.45970523201212105</v>
      </c>
      <c r="M265" s="38"/>
    </row>
    <row r="266" spans="2:13">
      <c r="B266" s="37"/>
      <c r="C266" s="74">
        <v>261</v>
      </c>
      <c r="D266" s="104">
        <f>IF($C266&lt;=Entradas!$E$51,"",Observaciones!H266)</f>
        <v>0.46407067276292679</v>
      </c>
      <c r="E266" s="104">
        <f>IF($C266&lt;=Entradas!$E$51,"",Cálculos!L267)</f>
        <v>0.34244239488172729</v>
      </c>
      <c r="F266" s="78">
        <f>IF($C266&lt;=Entradas!$E$51,"",D266-E266)</f>
        <v>0.12162827788119951</v>
      </c>
      <c r="G266" s="78">
        <f>IF($C266&lt;=Entradas!$E$51,"",D266-AVERAGE(D:D))</f>
        <v>-0.68733536601880318</v>
      </c>
      <c r="H266" s="78">
        <f>IF($C266&lt;=Entradas!$E$51,"",F266^2)</f>
        <v>1.4793437980346286E-2</v>
      </c>
      <c r="I266" s="78">
        <f>IF($C266&lt;=Entradas!$E$51,"",G266^2)</f>
        <v>0.47242990538020213</v>
      </c>
      <c r="J266" s="78">
        <f>IF($C266&lt;=Entradas!$E$51,"",E266-AVERAGE(E:E))</f>
        <v>-0.67444475371616064</v>
      </c>
      <c r="K266" s="78">
        <f>IF($C266&lt;=Entradas!$E$51,"",J266^2)</f>
        <v>0.4548757258152526</v>
      </c>
      <c r="L266" s="78">
        <f>IF($C266&lt;=Entradas!$E$51,"",G266*J266)</f>
        <v>0.46356973165495885</v>
      </c>
      <c r="M266" s="38"/>
    </row>
    <row r="267" spans="2:13">
      <c r="B267" s="37"/>
      <c r="C267" s="74">
        <v>262</v>
      </c>
      <c r="D267" s="104">
        <f>IF($C267&lt;=Entradas!$E$51,"",Observaciones!H267)</f>
        <v>0.46085659669252205</v>
      </c>
      <c r="E267" s="104">
        <f>IF($C267&lt;=Entradas!$E$51,"",Cálculos!L268)</f>
        <v>0.34006979759790995</v>
      </c>
      <c r="F267" s="78">
        <f>IF($C267&lt;=Entradas!$E$51,"",D267-E267)</f>
        <v>0.1207867990946121</v>
      </c>
      <c r="G267" s="78">
        <f>IF($C267&lt;=Entradas!$E$51,"",D267-AVERAGE(D:D))</f>
        <v>-0.69054944208920799</v>
      </c>
      <c r="H267" s="78">
        <f>IF($C267&lt;=Entradas!$E$51,"",F267^2)</f>
        <v>1.4589450835522185E-2</v>
      </c>
      <c r="I267" s="78">
        <f>IF($C267&lt;=Entradas!$E$51,"",G267^2)</f>
        <v>0.47685853196971639</v>
      </c>
      <c r="J267" s="78">
        <f>IF($C267&lt;=Entradas!$E$51,"",E267-AVERAGE(E:E))</f>
        <v>-0.67681735099997797</v>
      </c>
      <c r="K267" s="78">
        <f>IF($C267&lt;=Entradas!$E$51,"",J267^2)</f>
        <v>0.45808172661462737</v>
      </c>
      <c r="L267" s="78">
        <f>IF($C267&lt;=Entradas!$E$51,"",G267*J267)</f>
        <v>0.46737584412933042</v>
      </c>
      <c r="M267" s="38"/>
    </row>
    <row r="268" spans="2:13">
      <c r="B268" s="37"/>
      <c r="C268" s="74">
        <v>263</v>
      </c>
      <c r="D268" s="104">
        <f>IF($C268&lt;=Entradas!$E$51,"",Observaciones!H268)</f>
        <v>0.45767167261606717</v>
      </c>
      <c r="E268" s="104">
        <f>IF($C268&lt;=Entradas!$E$51,"",Cálculos!L269)</f>
        <v>0.33771942772222646</v>
      </c>
      <c r="F268" s="78">
        <f>IF($C268&lt;=Entradas!$E$51,"",D268-E268)</f>
        <v>0.11995224489384071</v>
      </c>
      <c r="G268" s="78">
        <f>IF($C268&lt;=Entradas!$E$51,"",D268-AVERAGE(D:D))</f>
        <v>-0.69373436616566275</v>
      </c>
      <c r="H268" s="78">
        <f>IF($C268&lt;=Entradas!$E$51,"",F268^2)</f>
        <v>1.4388541055071934E-2</v>
      </c>
      <c r="I268" s="78">
        <f>IF($C268&lt;=Entradas!$E$51,"",G268^2)</f>
        <v>0.48126737079927384</v>
      </c>
      <c r="J268" s="78">
        <f>IF($C268&lt;=Entradas!$E$51,"",E268-AVERAGE(E:E))</f>
        <v>-0.67916772087566146</v>
      </c>
      <c r="K268" s="78">
        <f>IF($C268&lt;=Entradas!$E$51,"",J268^2)</f>
        <v>0.46126879307944041</v>
      </c>
      <c r="L268" s="78">
        <f>IF($C268&lt;=Entradas!$E$51,"",G268*J268)</f>
        <v>0.47116198836185474</v>
      </c>
      <c r="M268" s="38"/>
    </row>
    <row r="269" spans="2:13">
      <c r="B269" s="37"/>
      <c r="C269" s="74">
        <v>264</v>
      </c>
      <c r="D269" s="104">
        <f>IF($C269&lt;=Entradas!$E$51,"",Observaciones!H269)</f>
        <v>0.4545100191572643</v>
      </c>
      <c r="E269" s="104">
        <f>IF($C269&lt;=Entradas!$E$51,"",Cálculos!L270)</f>
        <v>0.33538638039064333</v>
      </c>
      <c r="F269" s="78">
        <f>IF($C269&lt;=Entradas!$E$51,"",D269-E269)</f>
        <v>0.11912363876662097</v>
      </c>
      <c r="G269" s="78">
        <f>IF($C269&lt;=Entradas!$E$51,"",D269-AVERAGE(D:D))</f>
        <v>-0.69689601962446568</v>
      </c>
      <c r="H269" s="78">
        <f>IF($C269&lt;=Entradas!$E$51,"",F269^2)</f>
        <v>1.4190441313000401E-2</v>
      </c>
      <c r="I269" s="78">
        <f>IF($C269&lt;=Entradas!$E$51,"",G269^2)</f>
        <v>0.48566406216842367</v>
      </c>
      <c r="J269" s="78">
        <f>IF($C269&lt;=Entradas!$E$51,"",E269-AVERAGE(E:E))</f>
        <v>-0.68150076820724448</v>
      </c>
      <c r="K269" s="78">
        <f>IF($C269&lt;=Entradas!$E$51,"",J269^2)</f>
        <v>0.46444329706706439</v>
      </c>
      <c r="L269" s="78">
        <f>IF($C269&lt;=Entradas!$E$51,"",G269*J269)</f>
        <v>0.47493517273464431</v>
      </c>
      <c r="M269" s="38"/>
    </row>
    <row r="270" spans="2:13">
      <c r="B270" s="37"/>
      <c r="C270" s="74">
        <v>265</v>
      </c>
      <c r="D270" s="104">
        <f>IF($C270&lt;=Entradas!$E$51,"",Observaciones!H270)</f>
        <v>0.45137043715161318</v>
      </c>
      <c r="E270" s="104">
        <f>IF($C270&lt;=Entradas!$E$51,"",Cálculos!L271)</f>
        <v>0.33306965109492415</v>
      </c>
      <c r="F270" s="78">
        <f>IF($C270&lt;=Entradas!$E$51,"",D270-E270)</f>
        <v>0.11830078605668903</v>
      </c>
      <c r="G270" s="78">
        <f>IF($C270&lt;=Entradas!$E$51,"",D270-AVERAGE(D:D))</f>
        <v>-0.7000356016301168</v>
      </c>
      <c r="H270" s="78">
        <f>IF($C270&lt;=Entradas!$E$51,"",F270^2)</f>
        <v>1.399507598163051E-2</v>
      </c>
      <c r="I270" s="78">
        <f>IF($C270&lt;=Entradas!$E$51,"",G270^2)</f>
        <v>0.4900498435496396</v>
      </c>
      <c r="J270" s="78">
        <f>IF($C270&lt;=Entradas!$E$51,"",E270-AVERAGE(E:E))</f>
        <v>-0.68381749750296372</v>
      </c>
      <c r="K270" s="78">
        <f>IF($C270&lt;=Entradas!$E$51,"",J270^2)</f>
        <v>0.46760636989121579</v>
      </c>
      <c r="L270" s="78">
        <f>IF($C270&lt;=Entradas!$E$51,"",G270*J270)</f>
        <v>0.47869659326968811</v>
      </c>
      <c r="M270" s="38"/>
    </row>
    <row r="271" spans="2:13">
      <c r="B271" s="37"/>
      <c r="C271" s="74">
        <v>266</v>
      </c>
      <c r="D271" s="104">
        <f>IF($C271&lt;=Entradas!$E$51,"",Observaciones!H271)</f>
        <v>0.4482525842954086</v>
      </c>
      <c r="E271" s="104">
        <f>IF($C271&lt;=Entradas!$E$51,"",Cálculos!L272)</f>
        <v>0.33076896232965336</v>
      </c>
      <c r="F271" s="78">
        <f>IF($C271&lt;=Entradas!$E$51,"",D271-E271)</f>
        <v>0.11748362196575524</v>
      </c>
      <c r="G271" s="78">
        <f>IF($C271&lt;=Entradas!$E$51,"",D271-AVERAGE(D:D))</f>
        <v>-0.70315345448632138</v>
      </c>
      <c r="H271" s="78">
        <f>IF($C271&lt;=Entradas!$E$51,"",F271^2)</f>
        <v>1.3802401430192486E-2</v>
      </c>
      <c r="I271" s="78">
        <f>IF($C271&lt;=Entradas!$E$51,"",G271^2)</f>
        <v>0.49442478055604722</v>
      </c>
      <c r="J271" s="78">
        <f>IF($C271&lt;=Entradas!$E$51,"",E271-AVERAGE(E:E))</f>
        <v>-0.68611818626823451</v>
      </c>
      <c r="K271" s="78">
        <f>IF($C271&lt;=Entradas!$E$51,"",J271^2)</f>
        <v>0.47075816552801175</v>
      </c>
      <c r="L271" s="78">
        <f>IF($C271&lt;=Entradas!$E$51,"",G271*J271)</f>
        <v>0.48244637286039843</v>
      </c>
      <c r="M271" s="38"/>
    </row>
    <row r="272" spans="2:13">
      <c r="B272" s="37"/>
      <c r="C272" s="74">
        <v>267</v>
      </c>
      <c r="D272" s="104">
        <f>IF($C272&lt;=Entradas!$E$51,"",Observaciones!H272)</f>
        <v>0.46427761800074524</v>
      </c>
      <c r="E272" s="104">
        <f>IF($C272&lt;=Entradas!$E$51,"",Cálculos!L273)</f>
        <v>0.33591964913853722</v>
      </c>
      <c r="F272" s="78">
        <f>IF($C272&lt;=Entradas!$E$51,"",D272-E272)</f>
        <v>0.12835796886220802</v>
      </c>
      <c r="G272" s="78">
        <f>IF($C272&lt;=Entradas!$E$51,"",D272-AVERAGE(D:D))</f>
        <v>-0.68712842078098468</v>
      </c>
      <c r="H272" s="78">
        <f>IF($C272&lt;=Entradas!$E$51,"",F272^2)</f>
        <v>1.6475768170431563E-2</v>
      </c>
      <c r="I272" s="78">
        <f>IF($C272&lt;=Entradas!$E$51,"",G272^2)</f>
        <v>0.47214546664496992</v>
      </c>
      <c r="J272" s="78">
        <f>IF($C272&lt;=Entradas!$E$51,"",E272-AVERAGE(E:E))</f>
        <v>-0.68096749945935064</v>
      </c>
      <c r="K272" s="78">
        <f>IF($C272&lt;=Entradas!$E$51,"",J272^2)</f>
        <v>0.46371673531992075</v>
      </c>
      <c r="L272" s="78">
        <f>IF($C272&lt;=Entradas!$E$51,"",G272*J272)</f>
        <v>0.46791212250667963</v>
      </c>
      <c r="M272" s="38"/>
    </row>
    <row r="273" spans="2:13">
      <c r="B273" s="37"/>
      <c r="C273" s="74">
        <v>268</v>
      </c>
      <c r="D273" s="104">
        <f>IF($C273&lt;=Entradas!$E$51,"",Observaciones!H273)</f>
        <v>0.54933485818629724</v>
      </c>
      <c r="E273" s="104">
        <f>IF($C273&lt;=Entradas!$E$51,"",Cálculos!L274)</f>
        <v>0.37535500865086885</v>
      </c>
      <c r="F273" s="78">
        <f>IF($C273&lt;=Entradas!$E$51,"",D273-E273)</f>
        <v>0.17397984953542839</v>
      </c>
      <c r="G273" s="78">
        <f>IF($C273&lt;=Entradas!$E$51,"",D273-AVERAGE(D:D))</f>
        <v>-0.60207118059543274</v>
      </c>
      <c r="H273" s="78">
        <f>IF($C273&lt;=Entradas!$E$51,"",F273^2)</f>
        <v>3.0268988044370303E-2</v>
      </c>
      <c r="I273" s="78">
        <f>IF($C273&lt;=Entradas!$E$51,"",G273^2)</f>
        <v>0.3624897065035782</v>
      </c>
      <c r="J273" s="78">
        <f>IF($C273&lt;=Entradas!$E$51,"",E273-AVERAGE(E:E))</f>
        <v>-0.64153213994701908</v>
      </c>
      <c r="K273" s="78">
        <f>IF($C273&lt;=Entradas!$E$51,"",J273^2)</f>
        <v>0.41156348658500169</v>
      </c>
      <c r="L273" s="78">
        <f>IF($C273&lt;=Entradas!$E$51,"",G273*J273)</f>
        <v>0.38624801288781613</v>
      </c>
      <c r="M273" s="38"/>
    </row>
    <row r="274" spans="2:13">
      <c r="B274" s="37"/>
      <c r="C274" s="74">
        <v>269</v>
      </c>
      <c r="D274" s="104">
        <f>IF($C274&lt;=Entradas!$E$51,"",Observaciones!H274)</f>
        <v>0.50164689671793572</v>
      </c>
      <c r="E274" s="104">
        <f>IF($C274&lt;=Entradas!$E$51,"",Cálculos!L275)</f>
        <v>0.3523857574628651</v>
      </c>
      <c r="F274" s="78">
        <f>IF($C274&lt;=Entradas!$E$51,"",D274-E274)</f>
        <v>0.14926113925507062</v>
      </c>
      <c r="G274" s="78">
        <f>IF($C274&lt;=Entradas!$E$51,"",D274-AVERAGE(D:D))</f>
        <v>-0.64975914206379426</v>
      </c>
      <c r="H274" s="78">
        <f>IF($C274&lt;=Entradas!$E$51,"",F274^2)</f>
        <v>2.2278887691721583E-2</v>
      </c>
      <c r="I274" s="78">
        <f>IF($C274&lt;=Entradas!$E$51,"",G274^2)</f>
        <v>0.42218694269547796</v>
      </c>
      <c r="J274" s="78">
        <f>IF($C274&lt;=Entradas!$E$51,"",E274-AVERAGE(E:E))</f>
        <v>-0.66450139113502282</v>
      </c>
      <c r="K274" s="78">
        <f>IF($C274&lt;=Entradas!$E$51,"",J274^2)</f>
        <v>0.44156209882038061</v>
      </c>
      <c r="L274" s="78">
        <f>IF($C274&lt;=Entradas!$E$51,"",G274*J274)</f>
        <v>0.43176585380409022</v>
      </c>
      <c r="M274" s="38"/>
    </row>
    <row r="275" spans="2:13">
      <c r="B275" s="37"/>
      <c r="C275" s="74">
        <v>270</v>
      </c>
      <c r="D275" s="104">
        <f>IF($C275&lt;=Entradas!$E$51,"",Observaciones!H275)</f>
        <v>0.48181482032397183</v>
      </c>
      <c r="E275" s="104">
        <f>IF($C275&lt;=Entradas!$E$51,"",Cálculos!L276)</f>
        <v>0.32995707573447453</v>
      </c>
      <c r="F275" s="78">
        <f>IF($C275&lt;=Entradas!$E$51,"",D275-E275)</f>
        <v>0.1518577445894973</v>
      </c>
      <c r="G275" s="78">
        <f>IF($C275&lt;=Entradas!$E$51,"",D275-AVERAGE(D:D))</f>
        <v>-0.66959121845775815</v>
      </c>
      <c r="H275" s="78">
        <f>IF($C275&lt;=Entradas!$E$51,"",F275^2)</f>
        <v>2.3060774591808997E-2</v>
      </c>
      <c r="I275" s="78">
        <f>IF($C275&lt;=Entradas!$E$51,"",G275^2)</f>
        <v>0.44835239983574521</v>
      </c>
      <c r="J275" s="78">
        <f>IF($C275&lt;=Entradas!$E$51,"",E275-AVERAGE(E:E))</f>
        <v>-0.68693007286341334</v>
      </c>
      <c r="K275" s="78">
        <f>IF($C275&lt;=Entradas!$E$51,"",J275^2)</f>
        <v>0.47187292500413436</v>
      </c>
      <c r="L275" s="78">
        <f>IF($C275&lt;=Entradas!$E$51,"",G275*J275)</f>
        <v>0.45996234448388951</v>
      </c>
      <c r="M275" s="38"/>
    </row>
    <row r="276" spans="2:13">
      <c r="B276" s="37"/>
      <c r="C276" s="74">
        <v>271</v>
      </c>
      <c r="D276" s="104">
        <f>IF($C276&lt;=Entradas!$E$51,"",Observaciones!H276)</f>
        <v>0.46217434094602605</v>
      </c>
      <c r="E276" s="104">
        <f>IF($C276&lt;=Entradas!$E$51,"",Cálculos!L277)</f>
        <v>0.32103501099140413</v>
      </c>
      <c r="F276" s="78">
        <f>IF($C276&lt;=Entradas!$E$51,"",D276-E276)</f>
        <v>0.14113932995462192</v>
      </c>
      <c r="G276" s="78">
        <f>IF($C276&lt;=Entradas!$E$51,"",D276-AVERAGE(D:D))</f>
        <v>-0.68923169783570393</v>
      </c>
      <c r="H276" s="78">
        <f>IF($C276&lt;=Entradas!$E$51,"",F276^2)</f>
        <v>1.9920310460039635E-2</v>
      </c>
      <c r="I276" s="78">
        <f>IF($C276&lt;=Entradas!$E$51,"",G276^2)</f>
        <v>0.47504033330148709</v>
      </c>
      <c r="J276" s="78">
        <f>IF($C276&lt;=Entradas!$E$51,"",E276-AVERAGE(E:E))</f>
        <v>-0.69585213760648368</v>
      </c>
      <c r="K276" s="78">
        <f>IF($C276&lt;=Entradas!$E$51,"",J276^2)</f>
        <v>0.48421019741151272</v>
      </c>
      <c r="L276" s="78">
        <f>IF($C276&lt;=Entradas!$E$51,"",G276*J276)</f>
        <v>0.47960335024512063</v>
      </c>
      <c r="M276" s="38"/>
    </row>
    <row r="277" spans="2:13">
      <c r="B277" s="37"/>
      <c r="C277" s="74">
        <v>272</v>
      </c>
      <c r="D277" s="104">
        <f>IF($C277&lt;=Entradas!$E$51,"",Observaciones!H277)</f>
        <v>0.44265523712449606</v>
      </c>
      <c r="E277" s="104">
        <f>IF($C277&lt;=Entradas!$E$51,"",Cálculos!L278)</f>
        <v>0.31758033779792816</v>
      </c>
      <c r="F277" s="78">
        <f>IF($C277&lt;=Entradas!$E$51,"",D277-E277)</f>
        <v>0.1250748993265679</v>
      </c>
      <c r="G277" s="78">
        <f>IF($C277&lt;=Entradas!$E$51,"",D277-AVERAGE(D:D))</f>
        <v>-0.70875080165723392</v>
      </c>
      <c r="H277" s="78">
        <f>IF($C277&lt;=Entradas!$E$51,"",F277^2)</f>
        <v>1.5643730441551096E-2</v>
      </c>
      <c r="I277" s="78">
        <f>IF($C277&lt;=Entradas!$E$51,"",G277^2)</f>
        <v>0.50232769884977169</v>
      </c>
      <c r="J277" s="78">
        <f>IF($C277&lt;=Entradas!$E$51,"",E277-AVERAGE(E:E))</f>
        <v>-0.69930681079995971</v>
      </c>
      <c r="K277" s="78">
        <f>IF($C277&lt;=Entradas!$E$51,"",J277^2)</f>
        <v>0.48903001563121062</v>
      </c>
      <c r="L277" s="78">
        <f>IF($C277&lt;=Entradas!$E$51,"",G277*J277)</f>
        <v>0.49563426275883504</v>
      </c>
      <c r="M277" s="38"/>
    </row>
    <row r="278" spans="2:13">
      <c r="B278" s="37"/>
      <c r="C278" s="74">
        <v>273</v>
      </c>
      <c r="D278" s="104">
        <f>IF($C278&lt;=Entradas!$E$51,"",Observaciones!H278)</f>
        <v>0.42933743000352348</v>
      </c>
      <c r="E278" s="104">
        <f>IF($C278&lt;=Entradas!$E$51,"",Cálculos!L279)</f>
        <v>0.31515625751696852</v>
      </c>
      <c r="F278" s="78">
        <f>IF($C278&lt;=Entradas!$E$51,"",D278-E278)</f>
        <v>0.11418117248655496</v>
      </c>
      <c r="G278" s="78">
        <f>IF($C278&lt;=Entradas!$E$51,"",D278-AVERAGE(D:D))</f>
        <v>-0.72206860877820644</v>
      </c>
      <c r="H278" s="78">
        <f>IF($C278&lt;=Entradas!$E$51,"",F278^2)</f>
        <v>1.3037340150404416E-2</v>
      </c>
      <c r="I278" s="78">
        <f>IF($C278&lt;=Entradas!$E$51,"",G278^2)</f>
        <v>0.52138307578289456</v>
      </c>
      <c r="J278" s="78">
        <f>IF($C278&lt;=Entradas!$E$51,"",E278-AVERAGE(E:E))</f>
        <v>-0.70173089108091935</v>
      </c>
      <c r="K278" s="78">
        <f>IF($C278&lt;=Entradas!$E$51,"",J278^2)</f>
        <v>0.49242624349722108</v>
      </c>
      <c r="L278" s="78">
        <f>IF($C278&lt;=Entradas!$E$51,"",G278*J278)</f>
        <v>0.5066978482594906</v>
      </c>
      <c r="M278" s="38"/>
    </row>
    <row r="279" spans="2:13">
      <c r="B279" s="37"/>
      <c r="C279" s="74">
        <v>274</v>
      </c>
      <c r="D279" s="104">
        <f>IF($C279&lt;=Entradas!$E$51,"",Observaciones!H279)</f>
        <v>0.42449601041379864</v>
      </c>
      <c r="E279" s="104">
        <f>IF($C279&lt;=Entradas!$E$51,"",Cálculos!L280)</f>
        <v>0.31293640758409541</v>
      </c>
      <c r="F279" s="78">
        <f>IF($C279&lt;=Entradas!$E$51,"",D279-E279)</f>
        <v>0.11155960282970323</v>
      </c>
      <c r="G279" s="78">
        <f>IF($C279&lt;=Entradas!$E$51,"",D279-AVERAGE(D:D))</f>
        <v>-0.72691002836793128</v>
      </c>
      <c r="H279" s="78">
        <f>IF($C279&lt;=Entradas!$E$51,"",F279^2)</f>
        <v>1.2445544983521128E-2</v>
      </c>
      <c r="I279" s="78">
        <f>IF($C279&lt;=Entradas!$E$51,"",G279^2)</f>
        <v>0.52839818934186666</v>
      </c>
      <c r="J279" s="78">
        <f>IF($C279&lt;=Entradas!$E$51,"",E279-AVERAGE(E:E))</f>
        <v>-0.7039507410137924</v>
      </c>
      <c r="K279" s="78">
        <f>IF($C279&lt;=Entradas!$E$51,"",J279^2)</f>
        <v>0.49554664577386742</v>
      </c>
      <c r="L279" s="78">
        <f>IF($C279&lt;=Entradas!$E$51,"",G279*J279)</f>
        <v>0.51170885311996206</v>
      </c>
      <c r="M279" s="38"/>
    </row>
    <row r="280" spans="2:13">
      <c r="B280" s="37"/>
      <c r="C280" s="74">
        <v>275</v>
      </c>
      <c r="D280" s="104">
        <f>IF($C280&lt;=Entradas!$E$51,"",Observaciones!H280)</f>
        <v>0.42122087301272726</v>
      </c>
      <c r="E280" s="104">
        <f>IF($C280&lt;=Entradas!$E$51,"",Cálculos!L281)</f>
        <v>0.31076680730006023</v>
      </c>
      <c r="F280" s="78">
        <f>IF($C280&lt;=Entradas!$E$51,"",D280-E280)</f>
        <v>0.11045406571266703</v>
      </c>
      <c r="G280" s="78">
        <f>IF($C280&lt;=Entradas!$E$51,"",D280-AVERAGE(D:D))</f>
        <v>-0.73018516576900272</v>
      </c>
      <c r="H280" s="78">
        <f>IF($C280&lt;=Entradas!$E$51,"",F280^2)</f>
        <v>1.2200100632458166E-2</v>
      </c>
      <c r="I280" s="78">
        <f>IF($C280&lt;=Entradas!$E$51,"",G280^2)</f>
        <v>0.53317037630910602</v>
      </c>
      <c r="J280" s="78">
        <f>IF($C280&lt;=Entradas!$E$51,"",E280-AVERAGE(E:E))</f>
        <v>-0.70612034129782764</v>
      </c>
      <c r="K280" s="78">
        <f>IF($C280&lt;=Entradas!$E$51,"",J280^2)</f>
        <v>0.49860593639456058</v>
      </c>
      <c r="L280" s="78">
        <f>IF($C280&lt;=Entradas!$E$51,"",G280*J280)</f>
        <v>0.51559859846341904</v>
      </c>
      <c r="M280" s="38"/>
    </row>
    <row r="281" spans="2:13">
      <c r="B281" s="37"/>
      <c r="C281" s="74">
        <v>276</v>
      </c>
      <c r="D281" s="104">
        <f>IF($C281&lt;=Entradas!$E$51,"",Observaciones!H281)</f>
        <v>0.41824859337557785</v>
      </c>
      <c r="E281" s="104">
        <f>IF($C281&lt;=Entradas!$E$51,"",Cálculos!L282)</f>
        <v>0.30861869604570802</v>
      </c>
      <c r="F281" s="78">
        <f>IF($C281&lt;=Entradas!$E$51,"",D281-E281)</f>
        <v>0.10962989732986983</v>
      </c>
      <c r="G281" s="78">
        <f>IF($C281&lt;=Entradas!$E$51,"",D281-AVERAGE(D:D))</f>
        <v>-0.73315744540615213</v>
      </c>
      <c r="H281" s="78">
        <f>IF($C281&lt;=Entradas!$E$51,"",F281^2)</f>
        <v>1.20187143885578E-2</v>
      </c>
      <c r="I281" s="78">
        <f>IF($C281&lt;=Entradas!$E$51,"",G281^2)</f>
        <v>0.53751983975447493</v>
      </c>
      <c r="J281" s="78">
        <f>IF($C281&lt;=Entradas!$E$51,"",E281-AVERAGE(E:E))</f>
        <v>-0.70826845255217985</v>
      </c>
      <c r="K281" s="78">
        <f>IF($C281&lt;=Entradas!$E$51,"",J281^2)</f>
        <v>0.50164420088065942</v>
      </c>
      <c r="L281" s="78">
        <f>IF($C281&lt;=Entradas!$E$51,"",G281*J281)</f>
        <v>0.51927228933492464</v>
      </c>
      <c r="M281" s="38"/>
    </row>
    <row r="282" spans="2:13">
      <c r="B282" s="37"/>
      <c r="C282" s="74">
        <v>277</v>
      </c>
      <c r="D282" s="104">
        <f>IF($C282&lt;=Entradas!$E$51,"",Observaciones!H282)</f>
        <v>0.41534807745600533</v>
      </c>
      <c r="E282" s="104">
        <f>IF($C282&lt;=Entradas!$E$51,"",Cálculos!L283)</f>
        <v>0.30648663385889213</v>
      </c>
      <c r="F282" s="78">
        <f>IF($C282&lt;=Entradas!$E$51,"",D282-E282)</f>
        <v>0.10886144359711319</v>
      </c>
      <c r="G282" s="78">
        <f>IF($C282&lt;=Entradas!$E$51,"",D282-AVERAGE(D:D))</f>
        <v>-0.73605796132572465</v>
      </c>
      <c r="H282" s="78">
        <f>IF($C282&lt;=Entradas!$E$51,"",F282^2)</f>
        <v>1.1850813902047458E-2</v>
      </c>
      <c r="I282" s="78">
        <f>IF($C282&lt;=Entradas!$E$51,"",G282^2)</f>
        <v>0.54178132243098198</v>
      </c>
      <c r="J282" s="78">
        <f>IF($C282&lt;=Entradas!$E$51,"",E282-AVERAGE(E:E))</f>
        <v>-0.71040051473899579</v>
      </c>
      <c r="K282" s="78">
        <f>IF($C282&lt;=Entradas!$E$51,"",J282^2)</f>
        <v>0.50466889134143023</v>
      </c>
      <c r="L282" s="78">
        <f>IF($C282&lt;=Entradas!$E$51,"",G282*J282)</f>
        <v>0.52289595460353067</v>
      </c>
      <c r="M282" s="38"/>
    </row>
    <row r="283" spans="2:13">
      <c r="B283" s="37"/>
      <c r="C283" s="74">
        <v>278</v>
      </c>
      <c r="D283" s="104">
        <f>IF($C283&lt;=Entradas!$E$51,"",Observaciones!H283)</f>
        <v>0.41247696325304756</v>
      </c>
      <c r="E283" s="104">
        <f>IF($C283&lt;=Entradas!$E$51,"",Cálculos!L284)</f>
        <v>0.30436952442530008</v>
      </c>
      <c r="F283" s="78">
        <f>IF($C283&lt;=Entradas!$E$51,"",D283-E283)</f>
        <v>0.10810743882774748</v>
      </c>
      <c r="G283" s="78">
        <f>IF($C283&lt;=Entradas!$E$51,"",D283-AVERAGE(D:D))</f>
        <v>-0.73892907552868237</v>
      </c>
      <c r="H283" s="78">
        <f>IF($C283&lt;=Entradas!$E$51,"",F283^2)</f>
        <v>1.1687218329895164E-2</v>
      </c>
      <c r="I283" s="78">
        <f>IF($C283&lt;=Entradas!$E$51,"",G283^2)</f>
        <v>0.54601617866167318</v>
      </c>
      <c r="J283" s="78">
        <f>IF($C283&lt;=Entradas!$E$51,"",E283-AVERAGE(E:E))</f>
        <v>-0.71251762417258779</v>
      </c>
      <c r="K283" s="78">
        <f>IF($C283&lt;=Entradas!$E$51,"",J283^2)</f>
        <v>0.50768136475654901</v>
      </c>
      <c r="L283" s="78">
        <f>IF($C283&lt;=Entradas!$E$51,"",G283*J283)</f>
        <v>0.52649998932774345</v>
      </c>
      <c r="M283" s="38"/>
    </row>
    <row r="284" spans="2:13">
      <c r="B284" s="37"/>
      <c r="C284" s="74">
        <v>279</v>
      </c>
      <c r="D284" s="104">
        <f>IF($C284&lt;=Entradas!$E$51,"",Observaciones!H284)</f>
        <v>0.40962739365351236</v>
      </c>
      <c r="E284" s="104">
        <f>IF($C284&lt;=Entradas!$E$51,"",Cálculos!L285)</f>
        <v>0.30226708093471416</v>
      </c>
      <c r="F284" s="78">
        <f>IF($C284&lt;=Entradas!$E$51,"",D284-E284)</f>
        <v>0.1073603127187982</v>
      </c>
      <c r="G284" s="78">
        <f>IF($C284&lt;=Entradas!$E$51,"",D284-AVERAGE(D:D))</f>
        <v>-0.74177864512821756</v>
      </c>
      <c r="H284" s="78">
        <f>IF($C284&lt;=Entradas!$E$51,"",F284^2)</f>
        <v>1.1526236747078143E-2</v>
      </c>
      <c r="I284" s="78">
        <f>IF($C284&lt;=Entradas!$E$51,"",G284^2)</f>
        <v>0.55023555836825411</v>
      </c>
      <c r="J284" s="78">
        <f>IF($C284&lt;=Entradas!$E$51,"",E284-AVERAGE(E:E))</f>
        <v>-0.71462006766317376</v>
      </c>
      <c r="K284" s="78">
        <f>IF($C284&lt;=Entradas!$E$51,"",J284^2)</f>
        <v>0.51068184110691905</v>
      </c>
      <c r="L284" s="78">
        <f>IF($C284&lt;=Entradas!$E$51,"",G284*J284)</f>
        <v>0.53008990557262414</v>
      </c>
      <c r="M284" s="38"/>
    </row>
    <row r="285" spans="2:13">
      <c r="B285" s="37"/>
      <c r="C285" s="74">
        <v>280</v>
      </c>
      <c r="D285" s="104">
        <f>IF($C285&lt;=Entradas!$E$51,"",Observaciones!H285)</f>
        <v>0.4067978205253075</v>
      </c>
      <c r="E285" s="104">
        <f>IF($C285&lt;=Entradas!$E$51,"",Cálculos!L286)</f>
        <v>0.30017916790389398</v>
      </c>
      <c r="F285" s="78">
        <f>IF($C285&lt;=Entradas!$E$51,"",D285-E285)</f>
        <v>0.10661865262141351</v>
      </c>
      <c r="G285" s="78">
        <f>IF($C285&lt;=Entradas!$E$51,"",D285-AVERAGE(D:D))</f>
        <v>-0.74460821825642243</v>
      </c>
      <c r="H285" s="78">
        <f>IF($C285&lt;=Entradas!$E$51,"",F285^2)</f>
        <v>1.1367537086805646E-2</v>
      </c>
      <c r="I285" s="78">
        <f>IF($C285&lt;=Entradas!$E$51,"",G285^2)</f>
        <v>0.55444139869500397</v>
      </c>
      <c r="J285" s="78">
        <f>IF($C285&lt;=Entradas!$E$51,"",E285-AVERAGE(E:E))</f>
        <v>-0.71670798069399388</v>
      </c>
      <c r="K285" s="78">
        <f>IF($C285&lt;=Entradas!$E$51,"",J285^2)</f>
        <v>0.51367032959046233</v>
      </c>
      <c r="L285" s="78">
        <f>IF($C285&lt;=Entradas!$E$51,"",G285*J285)</f>
        <v>0.53366665251471324</v>
      </c>
      <c r="M285" s="38"/>
    </row>
    <row r="286" spans="2:13">
      <c r="B286" s="37"/>
      <c r="C286" s="74">
        <v>281</v>
      </c>
      <c r="D286" s="104">
        <f>IF($C286&lt;=Entradas!$E$51,"",Observaciones!H286)</f>
        <v>0.40398784991954056</v>
      </c>
      <c r="E286" s="104">
        <f>IF($C286&lt;=Entradas!$E$51,"",Cálculos!L287)</f>
        <v>0.29810567859852893</v>
      </c>
      <c r="F286" s="78">
        <f>IF($C286&lt;=Entradas!$E$51,"",D286-E286)</f>
        <v>0.10588217132101163</v>
      </c>
      <c r="G286" s="78">
        <f>IF($C286&lt;=Entradas!$E$51,"",D286-AVERAGE(D:D))</f>
        <v>-0.74741818886218936</v>
      </c>
      <c r="H286" s="78">
        <f>IF($C286&lt;=Entradas!$E$51,"",F286^2)</f>
        <v>1.1211034203652059E-2</v>
      </c>
      <c r="I286" s="78">
        <f>IF($C286&lt;=Entradas!$E$51,"",G286^2)</f>
        <v>0.55863394904203534</v>
      </c>
      <c r="J286" s="78">
        <f>IF($C286&lt;=Entradas!$E$51,"",E286-AVERAGE(E:E))</f>
        <v>-0.71878146999935888</v>
      </c>
      <c r="K286" s="78">
        <f>IF($C286&lt;=Entradas!$E$51,"",J286^2)</f>
        <v>0.51664680161443921</v>
      </c>
      <c r="L286" s="78">
        <f>IF($C286&lt;=Entradas!$E$51,"",G286*J286)</f>
        <v>0.53723034449462292</v>
      </c>
      <c r="M286" s="38"/>
    </row>
    <row r="287" spans="2:13">
      <c r="B287" s="37"/>
      <c r="C287" s="74">
        <v>282</v>
      </c>
      <c r="D287" s="104">
        <f>IF($C287&lt;=Entradas!$E$51,"",Observaciones!H287)</f>
        <v>0.40119729966195228</v>
      </c>
      <c r="E287" s="104">
        <f>IF($C287&lt;=Entradas!$E$51,"",Cálculos!L288)</f>
        <v>0.29604651220128125</v>
      </c>
      <c r="F287" s="78">
        <f>IF($C287&lt;=Entradas!$E$51,"",D287-E287)</f>
        <v>0.10515078746067102</v>
      </c>
      <c r="G287" s="78">
        <f>IF($C287&lt;=Entradas!$E$51,"",D287-AVERAGE(D:D))</f>
        <v>-0.7502087391197777</v>
      </c>
      <c r="H287" s="78">
        <f>IF($C287&lt;=Entradas!$E$51,"",F287^2)</f>
        <v>1.1056688103599211E-2</v>
      </c>
      <c r="I287" s="78">
        <f>IF($C287&lt;=Entradas!$E$51,"",G287^2)</f>
        <v>0.56281315225168671</v>
      </c>
      <c r="J287" s="78">
        <f>IF($C287&lt;=Entradas!$E$51,"",E287-AVERAGE(E:E))</f>
        <v>-0.72084063639660667</v>
      </c>
      <c r="K287" s="78">
        <f>IF($C287&lt;=Entradas!$E$51,"",J287^2)</f>
        <v>0.51961122308066487</v>
      </c>
      <c r="L287" s="78">
        <f>IF($C287&lt;=Entradas!$E$51,"",G287*J287)</f>
        <v>0.54078094493739648</v>
      </c>
      <c r="M287" s="38"/>
    </row>
    <row r="288" spans="2:13">
      <c r="B288" s="37"/>
      <c r="C288" s="74">
        <v>283</v>
      </c>
      <c r="D288" s="104">
        <f>IF($C288&lt;=Entradas!$E$51,"",Observaciones!H288)</f>
        <v>0.43408071589002117</v>
      </c>
      <c r="E288" s="104">
        <f>IF($C288&lt;=Entradas!$E$51,"",Cálculos!L289)</f>
        <v>0.31434077018994938</v>
      </c>
      <c r="F288" s="78">
        <f>IF($C288&lt;=Entradas!$E$51,"",D288-E288)</f>
        <v>0.11973994570007179</v>
      </c>
      <c r="G288" s="78">
        <f>IF($C288&lt;=Entradas!$E$51,"",D288-AVERAGE(D:D))</f>
        <v>-0.71732532289170881</v>
      </c>
      <c r="H288" s="78">
        <f>IF($C288&lt;=Entradas!$E$51,"",F288^2)</f>
        <v>1.4337654596256142E-2</v>
      </c>
      <c r="I288" s="78">
        <f>IF($C288&lt;=Entradas!$E$51,"",G288^2)</f>
        <v>0.51455561886169432</v>
      </c>
      <c r="J288" s="78">
        <f>IF($C288&lt;=Entradas!$E$51,"",E288-AVERAGE(E:E))</f>
        <v>-0.70254637840793843</v>
      </c>
      <c r="K288" s="78">
        <f>IF($C288&lt;=Entradas!$E$51,"",J288^2)</f>
        <v>0.49357141381411024</v>
      </c>
      <c r="L288" s="78">
        <f>IF($C288&lt;=Entradas!$E$51,"",G288*J288)</f>
        <v>0.50395430773787508</v>
      </c>
      <c r="M288" s="38"/>
    </row>
    <row r="289" spans="2:13">
      <c r="B289" s="37"/>
      <c r="C289" s="74">
        <v>284</v>
      </c>
      <c r="D289" s="104">
        <f>IF($C289&lt;=Entradas!$E$51,"",Observaciones!H289)</f>
        <v>0.41924532228836719</v>
      </c>
      <c r="E289" s="104">
        <f>IF($C289&lt;=Entradas!$E$51,"",Cálculos!L290)</f>
        <v>0.29658461444218243</v>
      </c>
      <c r="F289" s="78">
        <f>IF($C289&lt;=Entradas!$E$51,"",D289-E289)</f>
        <v>0.12266070784618477</v>
      </c>
      <c r="G289" s="78">
        <f>IF($C289&lt;=Entradas!$E$51,"",D289-AVERAGE(D:D))</f>
        <v>-0.73216071649336278</v>
      </c>
      <c r="H289" s="78">
        <f>IF($C289&lt;=Entradas!$E$51,"",F289^2)</f>
        <v>1.5045649249327093E-2</v>
      </c>
      <c r="I289" s="78">
        <f>IF($C289&lt;=Entradas!$E$51,"",G289^2)</f>
        <v>0.53605931477607438</v>
      </c>
      <c r="J289" s="78">
        <f>IF($C289&lt;=Entradas!$E$51,"",E289-AVERAGE(E:E))</f>
        <v>-0.72030253415570544</v>
      </c>
      <c r="K289" s="78">
        <f>IF($C289&lt;=Entradas!$E$51,"",J289^2)</f>
        <v>0.51883574071113125</v>
      </c>
      <c r="L289" s="78">
        <f>IF($C289&lt;=Entradas!$E$51,"",G289*J289)</f>
        <v>0.52737721949942618</v>
      </c>
      <c r="M289" s="38"/>
    </row>
    <row r="290" spans="2:13">
      <c r="B290" s="37"/>
      <c r="C290" s="74">
        <v>285</v>
      </c>
      <c r="D290" s="104">
        <f>IF($C290&lt;=Entradas!$E$51,"",Observaciones!H290)</f>
        <v>0.65176155425299553</v>
      </c>
      <c r="E290" s="104">
        <f>IF($C290&lt;=Entradas!$E$51,"",Cálculos!L291)</f>
        <v>0.38799892709142891</v>
      </c>
      <c r="F290" s="78">
        <f>IF($C290&lt;=Entradas!$E$51,"",D290-E290)</f>
        <v>0.26376262716156662</v>
      </c>
      <c r="G290" s="78">
        <f>IF($C290&lt;=Entradas!$E$51,"",D290-AVERAGE(D:D))</f>
        <v>-0.49964448452873444</v>
      </c>
      <c r="H290" s="78">
        <f>IF($C290&lt;=Entradas!$E$51,"",F290^2)</f>
        <v>6.9570723487171596E-2</v>
      </c>
      <c r="I290" s="78">
        <f>IF($C290&lt;=Entradas!$E$51,"",G290^2)</f>
        <v>0.24964461091998474</v>
      </c>
      <c r="J290" s="78">
        <f>IF($C290&lt;=Entradas!$E$51,"",E290-AVERAGE(E:E))</f>
        <v>-0.62888822150645896</v>
      </c>
      <c r="K290" s="78">
        <f>IF($C290&lt;=Entradas!$E$51,"",J290^2)</f>
        <v>0.39550039514955698</v>
      </c>
      <c r="L290" s="78">
        <f>IF($C290&lt;=Entradas!$E$51,"",G290*J290)</f>
        <v>0.31422053126078725</v>
      </c>
      <c r="M290" s="38"/>
    </row>
    <row r="291" spans="2:13">
      <c r="B291" s="37"/>
      <c r="C291" s="74">
        <v>286</v>
      </c>
      <c r="D291" s="104">
        <f>IF($C291&lt;=Entradas!$E$51,"",Observaciones!H291)</f>
        <v>0.54028350400442915</v>
      </c>
      <c r="E291" s="104">
        <f>IF($C291&lt;=Entradas!$E$51,"",Cálculos!L292)</f>
        <v>0.38110118307582735</v>
      </c>
      <c r="F291" s="78">
        <f>IF($C291&lt;=Entradas!$E$51,"",D291-E291)</f>
        <v>0.15918232092860179</v>
      </c>
      <c r="G291" s="78">
        <f>IF($C291&lt;=Entradas!$E$51,"",D291-AVERAGE(D:D))</f>
        <v>-0.61112253477730083</v>
      </c>
      <c r="H291" s="78">
        <f>IF($C291&lt;=Entradas!$E$51,"",F291^2)</f>
        <v>2.5339011296216376E-2</v>
      </c>
      <c r="I291" s="78">
        <f>IF($C291&lt;=Entradas!$E$51,"",G291^2)</f>
        <v>0.37347075251263329</v>
      </c>
      <c r="J291" s="78">
        <f>IF($C291&lt;=Entradas!$E$51,"",E291-AVERAGE(E:E))</f>
        <v>-0.63578596552206057</v>
      </c>
      <c r="K291" s="78">
        <f>IF($C291&lt;=Entradas!$E$51,"",J291^2)</f>
        <v>0.40422379395481878</v>
      </c>
      <c r="L291" s="78">
        <f>IF($C291&lt;=Entradas!$E$51,"",G291*J291)</f>
        <v>0.38854313082567526</v>
      </c>
      <c r="M291" s="38"/>
    </row>
    <row r="292" spans="2:13">
      <c r="B292" s="37"/>
      <c r="C292" s="74">
        <v>287</v>
      </c>
      <c r="D292" s="104">
        <f>IF($C292&lt;=Entradas!$E$51,"",Observaciones!H292)</f>
        <v>4.2955637906048505</v>
      </c>
      <c r="E292" s="104">
        <f>IF($C292&lt;=Entradas!$E$51,"",Cálculos!L293)</f>
        <v>2.7766479449180799</v>
      </c>
      <c r="F292" s="78">
        <f>IF($C292&lt;=Entradas!$E$51,"",D292-E292)</f>
        <v>1.5189158456867706</v>
      </c>
      <c r="G292" s="78">
        <f>IF($C292&lt;=Entradas!$E$51,"",D292-AVERAGE(D:D))</f>
        <v>3.1441577518231205</v>
      </c>
      <c r="H292" s="78">
        <f>IF($C292&lt;=Entradas!$E$51,"",F292^2)</f>
        <v>2.3071053462783575</v>
      </c>
      <c r="I292" s="78">
        <f>IF($C292&lt;=Entradas!$E$51,"",G292^2)</f>
        <v>9.8857279683494195</v>
      </c>
      <c r="J292" s="78">
        <f>IF($C292&lt;=Entradas!$E$51,"",E292-AVERAGE(E:E))</f>
        <v>1.759760796320192</v>
      </c>
      <c r="K292" s="78">
        <f>IF($C292&lt;=Entradas!$E$51,"",J292^2)</f>
        <v>3.0967580602654761</v>
      </c>
      <c r="L292" s="78">
        <f>IF($C292&lt;=Entradas!$E$51,"",G292*J292)</f>
        <v>5.5329655491045591</v>
      </c>
      <c r="M292" s="38"/>
    </row>
    <row r="293" spans="2:13">
      <c r="B293" s="37"/>
      <c r="C293" s="74">
        <v>288</v>
      </c>
      <c r="D293" s="104">
        <f>IF($C293&lt;=Entradas!$E$51,"",Observaciones!H293)</f>
        <v>0.78854036899197055</v>
      </c>
      <c r="E293" s="104">
        <f>IF($C293&lt;=Entradas!$E$51,"",Cálculos!L294)</f>
        <v>0.63148546449557197</v>
      </c>
      <c r="F293" s="78">
        <f>IF($C293&lt;=Entradas!$E$51,"",D293-E293)</f>
        <v>0.15705490449639858</v>
      </c>
      <c r="G293" s="78">
        <f>IF($C293&lt;=Entradas!$E$51,"",D293-AVERAGE(D:D))</f>
        <v>-0.36286566978975943</v>
      </c>
      <c r="H293" s="78">
        <f>IF($C293&lt;=Entradas!$E$51,"",F293^2)</f>
        <v>2.466624302637288E-2</v>
      </c>
      <c r="I293" s="78">
        <f>IF($C293&lt;=Entradas!$E$51,"",G293^2)</f>
        <v>0.13167149431197073</v>
      </c>
      <c r="J293" s="78">
        <f>IF($C293&lt;=Entradas!$E$51,"",E293-AVERAGE(E:E))</f>
        <v>-0.3854016841023159</v>
      </c>
      <c r="K293" s="78">
        <f>IF($C293&lt;=Entradas!$E$51,"",J293^2)</f>
        <v>0.14853445810890128</v>
      </c>
      <c r="L293" s="78">
        <f>IF($C293&lt;=Entradas!$E$51,"",G293*J293)</f>
        <v>0.13984904023988814</v>
      </c>
      <c r="M293" s="38"/>
    </row>
    <row r="294" spans="2:13">
      <c r="B294" s="37"/>
      <c r="C294" s="74">
        <v>289</v>
      </c>
      <c r="D294" s="104">
        <f>IF($C294&lt;=Entradas!$E$51,"",Observaciones!H294)</f>
        <v>2.0522086850272863</v>
      </c>
      <c r="E294" s="104">
        <f>IF($C294&lt;=Entradas!$E$51,"",Cálculos!L295)</f>
        <v>1.3934752635198111</v>
      </c>
      <c r="F294" s="78">
        <f>IF($C294&lt;=Entradas!$E$51,"",D294-E294)</f>
        <v>0.65873342150747516</v>
      </c>
      <c r="G294" s="78">
        <f>IF($C294&lt;=Entradas!$E$51,"",D294-AVERAGE(D:D))</f>
        <v>0.90080264624555628</v>
      </c>
      <c r="H294" s="78">
        <f>IF($C294&lt;=Entradas!$E$51,"",F294^2)</f>
        <v>0.43392972061094492</v>
      </c>
      <c r="I294" s="78">
        <f>IF($C294&lt;=Entradas!$E$51,"",G294^2)</f>
        <v>0.81144540748299676</v>
      </c>
      <c r="J294" s="78">
        <f>IF($C294&lt;=Entradas!$E$51,"",E294-AVERAGE(E:E))</f>
        <v>0.37658811492192323</v>
      </c>
      <c r="K294" s="78">
        <f>IF($C294&lt;=Entradas!$E$51,"",J294^2)</f>
        <v>0.14181860830044765</v>
      </c>
      <c r="L294" s="78">
        <f>IF($C294&lt;=Entradas!$E$51,"",G294*J294)</f>
        <v>0.3392315704662941</v>
      </c>
      <c r="M294" s="38"/>
    </row>
    <row r="295" spans="2:13">
      <c r="B295" s="37"/>
      <c r="C295" s="74">
        <v>290</v>
      </c>
      <c r="D295" s="104">
        <f>IF($C295&lt;=Entradas!$E$51,"",Observaciones!H295)</f>
        <v>0.79399078001859791</v>
      </c>
      <c r="E295" s="104">
        <f>IF($C295&lt;=Entradas!$E$51,"",Cálculos!L296)</f>
        <v>0.73638974304638383</v>
      </c>
      <c r="F295" s="78">
        <f>IF($C295&lt;=Entradas!$E$51,"",D295-E295)</f>
        <v>5.7601036972214081E-2</v>
      </c>
      <c r="G295" s="78">
        <f>IF($C295&lt;=Entradas!$E$51,"",D295-AVERAGE(D:D))</f>
        <v>-0.35741525876313207</v>
      </c>
      <c r="H295" s="78">
        <f>IF($C295&lt;=Entradas!$E$51,"",F295^2)</f>
        <v>3.3178794602743734E-3</v>
      </c>
      <c r="I295" s="78">
        <f>IF($C295&lt;=Entradas!$E$51,"",G295^2)</f>
        <v>0.12774566719671665</v>
      </c>
      <c r="J295" s="78">
        <f>IF($C295&lt;=Entradas!$E$51,"",E295-AVERAGE(E:E))</f>
        <v>-0.28049740555150404</v>
      </c>
      <c r="K295" s="78">
        <f>IF($C295&lt;=Entradas!$E$51,"",J295^2)</f>
        <v>7.8678794521124931E-2</v>
      </c>
      <c r="L295" s="78">
        <f>IF($C295&lt;=Entradas!$E$51,"",G295*J295)</f>
        <v>0.10025405278757801</v>
      </c>
      <c r="M295" s="38"/>
    </row>
    <row r="296" spans="2:13">
      <c r="B296" s="37"/>
      <c r="C296" s="74">
        <v>291</v>
      </c>
      <c r="D296" s="104">
        <f>IF($C296&lt;=Entradas!$E$51,"",Observaciones!H296)</f>
        <v>0.75851920695278552</v>
      </c>
      <c r="E296" s="104">
        <f>IF($C296&lt;=Entradas!$E$51,"",Cálculos!L297)</f>
        <v>0.70644785677077104</v>
      </c>
      <c r="F296" s="78">
        <f>IF($C296&lt;=Entradas!$E$51,"",D296-E296)</f>
        <v>5.2071350182014475E-2</v>
      </c>
      <c r="G296" s="78">
        <f>IF($C296&lt;=Entradas!$E$51,"",D296-AVERAGE(D:D))</f>
        <v>-0.39288683182894446</v>
      </c>
      <c r="H296" s="78">
        <f>IF($C296&lt;=Entradas!$E$51,"",F296^2)</f>
        <v>2.7114255097779789E-3</v>
      </c>
      <c r="I296" s="78">
        <f>IF($C296&lt;=Entradas!$E$51,"",G296^2)</f>
        <v>0.15436006262458529</v>
      </c>
      <c r="J296" s="78">
        <f>IF($C296&lt;=Entradas!$E$51,"",E296-AVERAGE(E:E))</f>
        <v>-0.31043929182711683</v>
      </c>
      <c r="K296" s="78">
        <f>IF($C296&lt;=Entradas!$E$51,"",J296^2)</f>
        <v>9.6372553910121797E-2</v>
      </c>
      <c r="L296" s="78">
        <f>IF($C296&lt;=Entradas!$E$51,"",G296*J296)</f>
        <v>0.12196750984117706</v>
      </c>
      <c r="M296" s="38"/>
    </row>
    <row r="297" spans="2:13">
      <c r="B297" s="37"/>
      <c r="C297" s="74">
        <v>292</v>
      </c>
      <c r="D297" s="104">
        <f>IF($C297&lt;=Entradas!$E$51,"",Observaciones!H297)</f>
        <v>1.241240871727793</v>
      </c>
      <c r="E297" s="104">
        <f>IF($C297&lt;=Entradas!$E$51,"",Cálculos!L298)</f>
        <v>0.93575382001772067</v>
      </c>
      <c r="F297" s="78">
        <f>IF($C297&lt;=Entradas!$E$51,"",D297-E297)</f>
        <v>0.30548705171007229</v>
      </c>
      <c r="G297" s="78">
        <f>IF($C297&lt;=Entradas!$E$51,"",D297-AVERAGE(D:D))</f>
        <v>8.9834832946062981E-2</v>
      </c>
      <c r="H297" s="78">
        <f>IF($C297&lt;=Entradas!$E$51,"",F297^2)</f>
        <v>9.3322338762512377E-2</v>
      </c>
      <c r="I297" s="78">
        <f>IF($C297&lt;=Entradas!$E$51,"",G297^2)</f>
        <v>8.0702972104470423E-3</v>
      </c>
      <c r="J297" s="78">
        <f>IF($C297&lt;=Entradas!$E$51,"",E297-AVERAGE(E:E))</f>
        <v>-8.1133328580167197E-2</v>
      </c>
      <c r="K297" s="78">
        <f>IF($C297&lt;=Entradas!$E$51,"",J297^2)</f>
        <v>6.5826170064973754E-3</v>
      </c>
      <c r="L297" s="78">
        <f>IF($C297&lt;=Entradas!$E$51,"",G297*J297)</f>
        <v>-7.2885990193573575E-3</v>
      </c>
      <c r="M297" s="38"/>
    </row>
    <row r="298" spans="2:13">
      <c r="B298" s="37"/>
      <c r="C298" s="74">
        <v>293</v>
      </c>
      <c r="D298" s="104">
        <f>IF($C298&lt;=Entradas!$E$51,"",Observaciones!H298)</f>
        <v>0.84617919486431759</v>
      </c>
      <c r="E298" s="104">
        <f>IF($C298&lt;=Entradas!$E$51,"",Cálculos!L299)</f>
        <v>0.80674667344111384</v>
      </c>
      <c r="F298" s="78">
        <f>IF($C298&lt;=Entradas!$E$51,"",D298-E298)</f>
        <v>3.9432521423203748E-2</v>
      </c>
      <c r="G298" s="78">
        <f>IF($C298&lt;=Entradas!$E$51,"",D298-AVERAGE(D:D))</f>
        <v>-0.30522684391741239</v>
      </c>
      <c r="H298" s="78">
        <f>IF($C298&lt;=Entradas!$E$51,"",F298^2)</f>
        <v>1.5549237457914225E-3</v>
      </c>
      <c r="I298" s="78">
        <f>IF($C298&lt;=Entradas!$E$51,"",G298^2)</f>
        <v>9.3163426247784425E-2</v>
      </c>
      <c r="J298" s="78">
        <f>IF($C298&lt;=Entradas!$E$51,"",E298-AVERAGE(E:E))</f>
        <v>-0.21014047515677403</v>
      </c>
      <c r="K298" s="78">
        <f>IF($C298&lt;=Entradas!$E$51,"",J298^2)</f>
        <v>4.4159019299114761E-2</v>
      </c>
      <c r="L298" s="78">
        <f>IF($C298&lt;=Entradas!$E$51,"",G298*J298)</f>
        <v>6.4140514011407537E-2</v>
      </c>
      <c r="M298" s="38"/>
    </row>
    <row r="299" spans="2:13">
      <c r="B299" s="37"/>
      <c r="C299" s="74">
        <v>294</v>
      </c>
      <c r="D299" s="104">
        <f>IF($C299&lt;=Entradas!$E$51,"",Observaciones!H299)</f>
        <v>0.80571017299553183</v>
      </c>
      <c r="E299" s="104">
        <f>IF($C299&lt;=Entradas!$E$51,"",Cálculos!L300)</f>
        <v>0.77560216110938907</v>
      </c>
      <c r="F299" s="78">
        <f>IF($C299&lt;=Entradas!$E$51,"",D299-E299)</f>
        <v>3.010801188614276E-2</v>
      </c>
      <c r="G299" s="78">
        <f>IF($C299&lt;=Entradas!$E$51,"",D299-AVERAGE(D:D))</f>
        <v>-0.34569586578619815</v>
      </c>
      <c r="H299" s="78">
        <f>IF($C299&lt;=Entradas!$E$51,"",F299^2)</f>
        <v>9.0649237973611371E-4</v>
      </c>
      <c r="I299" s="78">
        <f>IF($C299&lt;=Entradas!$E$51,"",G299^2)</f>
        <v>0.11950563162166912</v>
      </c>
      <c r="J299" s="78">
        <f>IF($C299&lt;=Entradas!$E$51,"",E299-AVERAGE(E:E))</f>
        <v>-0.2412849874884988</v>
      </c>
      <c r="K299" s="78">
        <f>IF($C299&lt;=Entradas!$E$51,"",J299^2)</f>
        <v>5.8218445187325024E-2</v>
      </c>
      <c r="L299" s="78">
        <f>IF($C299&lt;=Entradas!$E$51,"",G299*J299)</f>
        <v>8.3411222651048583E-2</v>
      </c>
      <c r="M299" s="38"/>
    </row>
    <row r="300" spans="2:13">
      <c r="B300" s="37"/>
      <c r="C300" s="74">
        <v>295</v>
      </c>
      <c r="D300" s="104">
        <f>IF($C300&lt;=Entradas!$E$51,"",Observaciones!H300)</f>
        <v>0.81254703130655548</v>
      </c>
      <c r="E300" s="104">
        <f>IF($C300&lt;=Entradas!$E$51,"",Cálculos!L301)</f>
        <v>0.77907631739734273</v>
      </c>
      <c r="F300" s="78">
        <f>IF($C300&lt;=Entradas!$E$51,"",D300-E300)</f>
        <v>3.3470713909212746E-2</v>
      </c>
      <c r="G300" s="78">
        <f>IF($C300&lt;=Entradas!$E$51,"",D300-AVERAGE(D:D))</f>
        <v>-0.3388590074751745</v>
      </c>
      <c r="H300" s="78">
        <f>IF($C300&lt;=Entradas!$E$51,"",F300^2)</f>
        <v>1.1202886895923677E-3</v>
      </c>
      <c r="I300" s="78">
        <f>IF($C300&lt;=Entradas!$E$51,"",G300^2)</f>
        <v>0.11482542694706037</v>
      </c>
      <c r="J300" s="78">
        <f>IF($C300&lt;=Entradas!$E$51,"",E300-AVERAGE(E:E))</f>
        <v>-0.23781083120054514</v>
      </c>
      <c r="K300" s="78">
        <f>IF($C300&lt;=Entradas!$E$51,"",J300^2)</f>
        <v>5.6553991436294172E-2</v>
      </c>
      <c r="L300" s="78">
        <f>IF($C300&lt;=Entradas!$E$51,"",G300*J300)</f>
        <v>8.0584342227462982E-2</v>
      </c>
      <c r="M300" s="38"/>
    </row>
    <row r="301" spans="2:13">
      <c r="B301" s="37"/>
      <c r="C301" s="74">
        <v>296</v>
      </c>
      <c r="D301" s="104">
        <f>IF($C301&lt;=Entradas!$E$51,"",Observaciones!H301)</f>
        <v>0.8300769770578561</v>
      </c>
      <c r="E301" s="104">
        <f>IF($C301&lt;=Entradas!$E$51,"",Cálculos!L302)</f>
        <v>0.79184334290826786</v>
      </c>
      <c r="F301" s="78">
        <f>IF($C301&lt;=Entradas!$E$51,"",D301-E301)</f>
        <v>3.8233634149588247E-2</v>
      </c>
      <c r="G301" s="78">
        <f>IF($C301&lt;=Entradas!$E$51,"",D301-AVERAGE(D:D))</f>
        <v>-0.32132906172387388</v>
      </c>
      <c r="H301" s="78">
        <f>IF($C301&lt;=Entradas!$E$51,"",F301^2)</f>
        <v>1.4618107802845605E-3</v>
      </c>
      <c r="I301" s="78">
        <f>IF($C301&lt;=Entradas!$E$51,"",G301^2)</f>
        <v>0.10325236590834515</v>
      </c>
      <c r="J301" s="78">
        <f>IF($C301&lt;=Entradas!$E$51,"",E301-AVERAGE(E:E))</f>
        <v>-0.22504380568962001</v>
      </c>
      <c r="K301" s="78">
        <f>IF($C301&lt;=Entradas!$E$51,"",J301^2)</f>
        <v>5.0644714479267453E-2</v>
      </c>
      <c r="L301" s="78">
        <f>IF($C301&lt;=Entradas!$E$51,"",G301*J301)</f>
        <v>7.231311492901539E-2</v>
      </c>
      <c r="M301" s="38"/>
    </row>
    <row r="302" spans="2:13">
      <c r="B302" s="37"/>
      <c r="C302" s="74">
        <v>297</v>
      </c>
      <c r="D302" s="104">
        <f>IF($C302&lt;=Entradas!$E$51,"",Observaciones!H302)</f>
        <v>0.82330829362699665</v>
      </c>
      <c r="E302" s="104">
        <f>IF($C302&lt;=Entradas!$E$51,"",Cálculos!L303)</f>
        <v>0.78663639732920676</v>
      </c>
      <c r="F302" s="78">
        <f>IF($C302&lt;=Entradas!$E$51,"",D302-E302)</f>
        <v>3.6671896297789885E-2</v>
      </c>
      <c r="G302" s="78">
        <f>IF($C302&lt;=Entradas!$E$51,"",D302-AVERAGE(D:D))</f>
        <v>-0.32809774515473333</v>
      </c>
      <c r="H302" s="78">
        <f>IF($C302&lt;=Entradas!$E$51,"",F302^2)</f>
        <v>1.3448279780758556E-3</v>
      </c>
      <c r="I302" s="78">
        <f>IF($C302&lt;=Entradas!$E$51,"",G302^2)</f>
        <v>0.10764813037562034</v>
      </c>
      <c r="J302" s="78">
        <f>IF($C302&lt;=Entradas!$E$51,"",E302-AVERAGE(E:E))</f>
        <v>-0.23025075126868111</v>
      </c>
      <c r="K302" s="78">
        <f>IF($C302&lt;=Entradas!$E$51,"",J302^2)</f>
        <v>5.3015408459792059E-2</v>
      </c>
      <c r="L302" s="78">
        <f>IF($C302&lt;=Entradas!$E$51,"",G302*J302)</f>
        <v>7.5544752311437632E-2</v>
      </c>
      <c r="M302" s="38"/>
    </row>
    <row r="303" spans="2:13">
      <c r="B303" s="37"/>
      <c r="C303" s="74">
        <v>298</v>
      </c>
      <c r="D303" s="104">
        <f>IF($C303&lt;=Entradas!$E$51,"",Observaciones!H303)</f>
        <v>0.95630520388650653</v>
      </c>
      <c r="E303" s="104">
        <f>IF($C303&lt;=Entradas!$E$51,"",Cálculos!L304)</f>
        <v>0.85032241836392841</v>
      </c>
      <c r="F303" s="78">
        <f>IF($C303&lt;=Entradas!$E$51,"",D303-E303)</f>
        <v>0.10598278552257812</v>
      </c>
      <c r="G303" s="78">
        <f>IF($C303&lt;=Entradas!$E$51,"",D303-AVERAGE(D:D))</f>
        <v>-0.19510083489522345</v>
      </c>
      <c r="H303" s="78">
        <f>IF($C303&lt;=Entradas!$E$51,"",F303^2)</f>
        <v>1.1232350827124793E-2</v>
      </c>
      <c r="I303" s="78">
        <f>IF($C303&lt;=Entradas!$E$51,"",G303^2)</f>
        <v>3.8064335776813243E-2</v>
      </c>
      <c r="J303" s="78">
        <f>IF($C303&lt;=Entradas!$E$51,"",E303-AVERAGE(E:E))</f>
        <v>-0.16656473023395946</v>
      </c>
      <c r="K303" s="78">
        <f>IF($C303&lt;=Entradas!$E$51,"",J303^2)</f>
        <v>2.7743809357911688E-2</v>
      </c>
      <c r="L303" s="78">
        <f>IF($C303&lt;=Entradas!$E$51,"",G303*J303)</f>
        <v>3.2496917932743161E-2</v>
      </c>
      <c r="M303" s="38"/>
    </row>
    <row r="304" spans="2:13">
      <c r="B304" s="37"/>
      <c r="C304" s="74">
        <v>299</v>
      </c>
      <c r="D304" s="104">
        <f>IF($C304&lt;=Entradas!$E$51,"",Observaciones!H304)</f>
        <v>0.84160792266642881</v>
      </c>
      <c r="E304" s="104">
        <f>IF($C304&lt;=Entradas!$E$51,"",Cálculos!L305)</f>
        <v>0.82825729583854568</v>
      </c>
      <c r="F304" s="78">
        <f>IF($C304&lt;=Entradas!$E$51,"",D304-E304)</f>
        <v>1.3350626827883127E-2</v>
      </c>
      <c r="G304" s="78">
        <f>IF($C304&lt;=Entradas!$E$51,"",D304-AVERAGE(D:D))</f>
        <v>-0.30979811611530117</v>
      </c>
      <c r="H304" s="78">
        <f>IF($C304&lt;=Entradas!$E$51,"",F304^2)</f>
        <v>1.7823923669739271E-4</v>
      </c>
      <c r="I304" s="78">
        <f>IF($C304&lt;=Entradas!$E$51,"",G304^2)</f>
        <v>9.5974872748589624E-2</v>
      </c>
      <c r="J304" s="78">
        <f>IF($C304&lt;=Entradas!$E$51,"",E304-AVERAGE(E:E))</f>
        <v>-0.18862985275934219</v>
      </c>
      <c r="K304" s="78">
        <f>IF($C304&lt;=Entradas!$E$51,"",J304^2)</f>
        <v>3.5581221352011111E-2</v>
      </c>
      <c r="L304" s="78">
        <f>IF($C304&lt;=Entradas!$E$51,"",G304*J304)</f>
        <v>5.8437173027950852E-2</v>
      </c>
      <c r="M304" s="38"/>
    </row>
    <row r="305" spans="2:13">
      <c r="B305" s="37"/>
      <c r="C305" s="74">
        <v>300</v>
      </c>
      <c r="D305" s="104">
        <f>IF($C305&lt;=Entradas!$E$51,"",Observaciones!H305)</f>
        <v>0.80695366381169964</v>
      </c>
      <c r="E305" s="104">
        <f>IF($C305&lt;=Entradas!$E$51,"",Cálculos!L306)</f>
        <v>0.80037548508797673</v>
      </c>
      <c r="F305" s="78">
        <f>IF($C305&lt;=Entradas!$E$51,"",D305-E305)</f>
        <v>6.578178723722905E-3</v>
      </c>
      <c r="G305" s="78">
        <f>IF($C305&lt;=Entradas!$E$51,"",D305-AVERAGE(D:D))</f>
        <v>-0.34445237497003034</v>
      </c>
      <c r="H305" s="78">
        <f>IF($C305&lt;=Entradas!$E$51,"",F305^2)</f>
        <v>4.3272435321240706E-5</v>
      </c>
      <c r="I305" s="78">
        <f>IF($C305&lt;=Entradas!$E$51,"",G305^2)</f>
        <v>0.11864743862249438</v>
      </c>
      <c r="J305" s="78">
        <f>IF($C305&lt;=Entradas!$E$51,"",E305-AVERAGE(E:E))</f>
        <v>-0.21651166350991113</v>
      </c>
      <c r="K305" s="78">
        <f>IF($C305&lt;=Entradas!$E$51,"",J305^2)</f>
        <v>4.6877300435828988E-2</v>
      </c>
      <c r="L305" s="78">
        <f>IF($C305&lt;=Entradas!$E$51,"",G305*J305)</f>
        <v>7.4577956704700951E-2</v>
      </c>
      <c r="M305" s="38"/>
    </row>
    <row r="306" spans="2:13">
      <c r="B306" s="37"/>
      <c r="C306" s="74">
        <v>301</v>
      </c>
      <c r="D306" s="104">
        <f>IF($C306&lt;=Entradas!$E$51,"",Observaciones!H306)</f>
        <v>0.79369212630459907</v>
      </c>
      <c r="E306" s="104">
        <f>IF($C306&lt;=Entradas!$E$51,"",Cálculos!L307)</f>
        <v>0.78733715157351059</v>
      </c>
      <c r="F306" s="78">
        <f>IF($C306&lt;=Entradas!$E$51,"",D306-E306)</f>
        <v>6.3549747310884808E-3</v>
      </c>
      <c r="G306" s="78">
        <f>IF($C306&lt;=Entradas!$E$51,"",D306-AVERAGE(D:D))</f>
        <v>-0.35771391247713091</v>
      </c>
      <c r="H306" s="78">
        <f>IF($C306&lt;=Entradas!$E$51,"",F306^2)</f>
        <v>4.038570383277311E-5</v>
      </c>
      <c r="I306" s="78">
        <f>IF($C306&lt;=Entradas!$E$51,"",G306^2)</f>
        <v>0.12795924317969648</v>
      </c>
      <c r="J306" s="78">
        <f>IF($C306&lt;=Entradas!$E$51,"",E306-AVERAGE(E:E))</f>
        <v>-0.22954999702437728</v>
      </c>
      <c r="K306" s="78">
        <f>IF($C306&lt;=Entradas!$E$51,"",J306^2)</f>
        <v>5.2693201133891622E-2</v>
      </c>
      <c r="L306" s="78">
        <f>IF($C306&lt;=Entradas!$E$51,"",G306*J306)</f>
        <v>8.2113227544703751E-2</v>
      </c>
      <c r="M306" s="38"/>
    </row>
    <row r="307" spans="2:13">
      <c r="B307" s="37"/>
      <c r="C307" s="74">
        <v>302</v>
      </c>
      <c r="D307" s="104">
        <f>IF($C307&lt;=Entradas!$E$51,"",Observaciones!H307)</f>
        <v>0.75741073312086349</v>
      </c>
      <c r="E307" s="104">
        <f>IF($C307&lt;=Entradas!$E$51,"",Cálculos!L308)</f>
        <v>0.75523712839203805</v>
      </c>
      <c r="F307" s="78">
        <f>IF($C307&lt;=Entradas!$E$51,"",D307-E307)</f>
        <v>2.1736047288254401E-3</v>
      </c>
      <c r="G307" s="78">
        <f>IF($C307&lt;=Entradas!$E$51,"",D307-AVERAGE(D:D))</f>
        <v>-0.39399530566086649</v>
      </c>
      <c r="H307" s="78">
        <f>IF($C307&lt;=Entradas!$E$51,"",F307^2)</f>
        <v>4.7245575171723149E-6</v>
      </c>
      <c r="I307" s="78">
        <f>IF($C307&lt;=Entradas!$E$51,"",G307^2)</f>
        <v>0.1552323008827996</v>
      </c>
      <c r="J307" s="78">
        <f>IF($C307&lt;=Entradas!$E$51,"",E307-AVERAGE(E:E))</f>
        <v>-0.26165002020584982</v>
      </c>
      <c r="K307" s="78">
        <f>IF($C307&lt;=Entradas!$E$51,"",J307^2)</f>
        <v>6.8460733073721622E-2</v>
      </c>
      <c r="L307" s="78">
        <f>IF($C307&lt;=Entradas!$E$51,"",G307*J307)</f>
        <v>0.1030888796871757</v>
      </c>
      <c r="M307" s="38"/>
    </row>
    <row r="308" spans="2:13">
      <c r="B308" s="37"/>
      <c r="C308" s="74">
        <v>303</v>
      </c>
      <c r="D308" s="104">
        <f>IF($C308&lt;=Entradas!$E$51,"",Observaciones!H308)</f>
        <v>0.76765550441469332</v>
      </c>
      <c r="E308" s="104">
        <f>IF($C308&lt;=Entradas!$E$51,"",Cálculos!L309)</f>
        <v>0.75863358953523619</v>
      </c>
      <c r="F308" s="78">
        <f>IF($C308&lt;=Entradas!$E$51,"",D308-E308)</f>
        <v>9.021914879457138E-3</v>
      </c>
      <c r="G308" s="78">
        <f>IF($C308&lt;=Entradas!$E$51,"",D308-AVERAGE(D:D))</f>
        <v>-0.38375053436703666</v>
      </c>
      <c r="H308" s="78">
        <f>IF($C308&lt;=Entradas!$E$51,"",F308^2)</f>
        <v>8.1394948092170107E-5</v>
      </c>
      <c r="I308" s="78">
        <f>IF($C308&lt;=Entradas!$E$51,"",G308^2)</f>
        <v>0.14726447262698619</v>
      </c>
      <c r="J308" s="78">
        <f>IF($C308&lt;=Entradas!$E$51,"",E308-AVERAGE(E:E))</f>
        <v>-0.25825355906265168</v>
      </c>
      <c r="K308" s="78">
        <f>IF($C308&lt;=Entradas!$E$51,"",J308^2)</f>
        <v>6.6694900768526522E-2</v>
      </c>
      <c r="L308" s="78">
        <f>IF($C308&lt;=Entradas!$E$51,"",G308*J308)</f>
        <v>9.9104941292481652E-2</v>
      </c>
      <c r="M308" s="38"/>
    </row>
    <row r="309" spans="2:13">
      <c r="B309" s="37"/>
      <c r="C309" s="74">
        <v>304</v>
      </c>
      <c r="D309" s="104">
        <f>IF($C309&lt;=Entradas!$E$51,"",Observaciones!H309)</f>
        <v>0.73346460910829725</v>
      </c>
      <c r="E309" s="104">
        <f>IF($C309&lt;=Entradas!$E$51,"",Cálculos!L310)</f>
        <v>0.72718420863082023</v>
      </c>
      <c r="F309" s="78">
        <f>IF($C309&lt;=Entradas!$E$51,"",D309-E309)</f>
        <v>6.2804004774770217E-3</v>
      </c>
      <c r="G309" s="78">
        <f>IF($C309&lt;=Entradas!$E$51,"",D309-AVERAGE(D:D))</f>
        <v>-0.41794142967343273</v>
      </c>
      <c r="H309" s="78">
        <f>IF($C309&lt;=Entradas!$E$51,"",F309^2)</f>
        <v>3.9443430157493604E-5</v>
      </c>
      <c r="I309" s="78">
        <f>IF($C309&lt;=Entradas!$E$51,"",G309^2)</f>
        <v>0.17467503863747291</v>
      </c>
      <c r="J309" s="78">
        <f>IF($C309&lt;=Entradas!$E$51,"",E309-AVERAGE(E:E))</f>
        <v>-0.28970293996706764</v>
      </c>
      <c r="K309" s="78">
        <f>IF($C309&lt;=Entradas!$E$51,"",J309^2)</f>
        <v>8.3927793425562391E-2</v>
      </c>
      <c r="L309" s="78">
        <f>IF($C309&lt;=Entradas!$E$51,"",G309*J309)</f>
        <v>0.12107886091043291</v>
      </c>
      <c r="M309" s="38"/>
    </row>
    <row r="310" spans="2:13">
      <c r="B310" s="37"/>
      <c r="C310" s="74">
        <v>305</v>
      </c>
      <c r="D310" s="104">
        <f>IF($C310&lt;=Entradas!$E$51,"",Observaciones!H310)</f>
        <v>0.70874792769532058</v>
      </c>
      <c r="E310" s="104">
        <f>IF($C310&lt;=Entradas!$E$51,"",Cálculos!L311)</f>
        <v>0.70182773098412454</v>
      </c>
      <c r="F310" s="78">
        <f>IF($C310&lt;=Entradas!$E$51,"",D310-E310)</f>
        <v>6.9201967111960361E-3</v>
      </c>
      <c r="G310" s="78">
        <f>IF($C310&lt;=Entradas!$E$51,"",D310-AVERAGE(D:D))</f>
        <v>-0.4426581110864094</v>
      </c>
      <c r="H310" s="78">
        <f>IF($C310&lt;=Entradas!$E$51,"",F310^2)</f>
        <v>4.7889122521648434E-5</v>
      </c>
      <c r="I310" s="78">
        <f>IF($C310&lt;=Entradas!$E$51,"",G310^2)</f>
        <v>0.19594620331058796</v>
      </c>
      <c r="J310" s="78">
        <f>IF($C310&lt;=Entradas!$E$51,"",E310-AVERAGE(E:E))</f>
        <v>-0.31505941761376333</v>
      </c>
      <c r="K310" s="78">
        <f>IF($C310&lt;=Entradas!$E$51,"",J310^2)</f>
        <v>9.9262436627123724E-2</v>
      </c>
      <c r="L310" s="78">
        <f>IF($C310&lt;=Entradas!$E$51,"",G310*J310)</f>
        <v>0.13946360668089269</v>
      </c>
      <c r="M310" s="38"/>
    </row>
    <row r="311" spans="2:13">
      <c r="B311" s="37"/>
      <c r="C311" s="74">
        <v>306</v>
      </c>
      <c r="D311" s="104">
        <f>IF($C311&lt;=Entradas!$E$51,"",Observaciones!H311)</f>
        <v>0.71636904184830263</v>
      </c>
      <c r="E311" s="104">
        <f>IF($C311&lt;=Entradas!$E$51,"",Cálculos!L312)</f>
        <v>0.70152389684133909</v>
      </c>
      <c r="F311" s="78">
        <f>IF($C311&lt;=Entradas!$E$51,"",D311-E311)</f>
        <v>1.4845145006963545E-2</v>
      </c>
      <c r="G311" s="78">
        <f>IF($C311&lt;=Entradas!$E$51,"",D311-AVERAGE(D:D))</f>
        <v>-0.43503699693342734</v>
      </c>
      <c r="H311" s="78">
        <f>IF($C311&lt;=Entradas!$E$51,"",F311^2)</f>
        <v>2.2037833027777466E-4</v>
      </c>
      <c r="I311" s="78">
        <f>IF($C311&lt;=Entradas!$E$51,"",G311^2)</f>
        <v>0.18925718870085487</v>
      </c>
      <c r="J311" s="78">
        <f>IF($C311&lt;=Entradas!$E$51,"",E311-AVERAGE(E:E))</f>
        <v>-0.31536325175654878</v>
      </c>
      <c r="K311" s="78">
        <f>IF($C311&lt;=Entradas!$E$51,"",J311^2)</f>
        <v>9.9453980558464369E-2</v>
      </c>
      <c r="L311" s="78">
        <f>IF($C311&lt;=Entradas!$E$51,"",G311*J311)</f>
        <v>0.1371946819873294</v>
      </c>
      <c r="M311" s="38"/>
    </row>
    <row r="312" spans="2:13">
      <c r="B312" s="37"/>
      <c r="C312" s="74">
        <v>307</v>
      </c>
      <c r="D312" s="104">
        <f>IF($C312&lt;=Entradas!$E$51,"",Observaciones!H312)</f>
        <v>0.68528334924876688</v>
      </c>
      <c r="E312" s="104">
        <f>IF($C312&lt;=Entradas!$E$51,"",Cálculos!L313)</f>
        <v>0.67072034997465935</v>
      </c>
      <c r="F312" s="78">
        <f>IF($C312&lt;=Entradas!$E$51,"",D312-E312)</f>
        <v>1.4562999274107535E-2</v>
      </c>
      <c r="G312" s="78">
        <f>IF($C312&lt;=Entradas!$E$51,"",D312-AVERAGE(D:D))</f>
        <v>-0.4661226895329631</v>
      </c>
      <c r="H312" s="78">
        <f>IF($C312&lt;=Entradas!$E$51,"",F312^2)</f>
        <v>2.1208094785765661E-4</v>
      </c>
      <c r="I312" s="78">
        <f>IF($C312&lt;=Entradas!$E$51,"",G312^2)</f>
        <v>0.2172703616974431</v>
      </c>
      <c r="J312" s="78">
        <f>IF($C312&lt;=Entradas!$E$51,"",E312-AVERAGE(E:E))</f>
        <v>-0.34616679862322852</v>
      </c>
      <c r="K312" s="78">
        <f>IF($C312&lt;=Entradas!$E$51,"",J312^2)</f>
        <v>0.11983145246905484</v>
      </c>
      <c r="L312" s="78">
        <f>IF($C312&lt;=Entradas!$E$51,"",G312*J312)</f>
        <v>0.16135619920127492</v>
      </c>
      <c r="M312" s="38"/>
    </row>
    <row r="313" spans="2:13">
      <c r="B313" s="37"/>
      <c r="C313" s="74">
        <v>308</v>
      </c>
      <c r="D313" s="104">
        <f>IF($C313&lt;=Entradas!$E$51,"",Observaciones!H313)</f>
        <v>0.70099844615550999</v>
      </c>
      <c r="E313" s="104">
        <f>IF($C313&lt;=Entradas!$E$51,"",Cálculos!L314)</f>
        <v>0.67645520270109283</v>
      </c>
      <c r="F313" s="78">
        <f>IF($C313&lt;=Entradas!$E$51,"",D313-E313)</f>
        <v>2.4543243454417163E-2</v>
      </c>
      <c r="G313" s="78">
        <f>IF($C313&lt;=Entradas!$E$51,"",D313-AVERAGE(D:D))</f>
        <v>-0.45040759262621999</v>
      </c>
      <c r="H313" s="78">
        <f>IF($C313&lt;=Entradas!$E$51,"",F313^2)</f>
        <v>6.023707992627909E-4</v>
      </c>
      <c r="I313" s="78">
        <f>IF($C313&lt;=Entradas!$E$51,"",G313^2)</f>
        <v>0.20286699949534695</v>
      </c>
      <c r="J313" s="78">
        <f>IF($C313&lt;=Entradas!$E$51,"",E313-AVERAGE(E:E))</f>
        <v>-0.34043194589679504</v>
      </c>
      <c r="K313" s="78">
        <f>IF($C313&lt;=Entradas!$E$51,"",J313^2)</f>
        <v>0.11589390978707839</v>
      </c>
      <c r="L313" s="78">
        <f>IF($C313&lt;=Entradas!$E$51,"",G313*J313)</f>
        <v>0.15333313320443503</v>
      </c>
      <c r="M313" s="38"/>
    </row>
    <row r="314" spans="2:13">
      <c r="B314" s="37"/>
      <c r="C314" s="74">
        <v>309</v>
      </c>
      <c r="D314" s="104">
        <f>IF($C314&lt;=Entradas!$E$51,"",Observaciones!H314)</f>
        <v>0.68913665416338976</v>
      </c>
      <c r="E314" s="104">
        <f>IF($C314&lt;=Entradas!$E$51,"",Cálculos!L315)</f>
        <v>0.66080453738020339</v>
      </c>
      <c r="F314" s="78">
        <f>IF($C314&lt;=Entradas!$E$51,"",D314-E314)</f>
        <v>2.8332116783186367E-2</v>
      </c>
      <c r="G314" s="78">
        <f>IF($C314&lt;=Entradas!$E$51,"",D314-AVERAGE(D:D))</f>
        <v>-0.46226938461834022</v>
      </c>
      <c r="H314" s="78">
        <f>IF($C314&lt;=Entradas!$E$51,"",F314^2)</f>
        <v>8.0270884141611068E-4</v>
      </c>
      <c r="I314" s="78">
        <f>IF($C314&lt;=Entradas!$E$51,"",G314^2)</f>
        <v>0.21369298395541897</v>
      </c>
      <c r="J314" s="78">
        <f>IF($C314&lt;=Entradas!$E$51,"",E314-AVERAGE(E:E))</f>
        <v>-0.35608261121768447</v>
      </c>
      <c r="K314" s="78">
        <f>IF($C314&lt;=Entradas!$E$51,"",J314^2)</f>
        <v>0.12679482601160463</v>
      </c>
      <c r="L314" s="78">
        <f>IF($C314&lt;=Entradas!$E$51,"",G314*J314)</f>
        <v>0.16460608956089068</v>
      </c>
      <c r="M314" s="38"/>
    </row>
    <row r="315" spans="2:13">
      <c r="B315" s="37"/>
      <c r="C315" s="74">
        <v>310</v>
      </c>
      <c r="D315" s="104">
        <f>IF($C315&lt;=Entradas!$E$51,"",Observaciones!H315)</f>
        <v>0.6609418409197142</v>
      </c>
      <c r="E315" s="104">
        <f>IF($C315&lt;=Entradas!$E$51,"",Cálculos!L316)</f>
        <v>0.63185412124230378</v>
      </c>
      <c r="F315" s="78">
        <f>IF($C315&lt;=Entradas!$E$51,"",D315-E315)</f>
        <v>2.9087719677410417E-2</v>
      </c>
      <c r="G315" s="78">
        <f>IF($C315&lt;=Entradas!$E$51,"",D315-AVERAGE(D:D))</f>
        <v>-0.49046419786201578</v>
      </c>
      <c r="H315" s="78">
        <f>IF($C315&lt;=Entradas!$E$51,"",F315^2)</f>
        <v>8.460954360316092E-4</v>
      </c>
      <c r="I315" s="78">
        <f>IF($C315&lt;=Entradas!$E$51,"",G315^2)</f>
        <v>0.24055512938443058</v>
      </c>
      <c r="J315" s="78">
        <f>IF($C315&lt;=Entradas!$E$51,"",E315-AVERAGE(E:E))</f>
        <v>-0.38503302735558409</v>
      </c>
      <c r="K315" s="78">
        <f>IF($C315&lt;=Entradas!$E$51,"",J315^2)</f>
        <v>0.14825043215460595</v>
      </c>
      <c r="L315" s="78">
        <f>IF($C315&lt;=Entradas!$E$51,"",G315*J315)</f>
        <v>0.18884491491234012</v>
      </c>
      <c r="M315" s="38"/>
    </row>
    <row r="316" spans="2:13">
      <c r="B316" s="37"/>
      <c r="C316" s="74">
        <v>311</v>
      </c>
      <c r="D316" s="104">
        <f>IF($C316&lt;=Entradas!$E$51,"",Observaciones!H316)</f>
        <v>0.66700036900661686</v>
      </c>
      <c r="E316" s="104">
        <f>IF($C316&lt;=Entradas!$E$51,"",Cálculos!L317)</f>
        <v>0.62955049764858306</v>
      </c>
      <c r="F316" s="78">
        <f>IF($C316&lt;=Entradas!$E$51,"",D316-E316)</f>
        <v>3.7449871358033793E-2</v>
      </c>
      <c r="G316" s="78">
        <f>IF($C316&lt;=Entradas!$E$51,"",D316-AVERAGE(D:D))</f>
        <v>-0.48440566977511312</v>
      </c>
      <c r="H316" s="78">
        <f>IF($C316&lt;=Entradas!$E$51,"",F316^2)</f>
        <v>1.4024928647332797E-3</v>
      </c>
      <c r="I316" s="78">
        <f>IF($C316&lt;=Entradas!$E$51,"",G316^2)</f>
        <v>0.23464885291027596</v>
      </c>
      <c r="J316" s="78">
        <f>IF($C316&lt;=Entradas!$E$51,"",E316-AVERAGE(E:E))</f>
        <v>-0.38733665094930481</v>
      </c>
      <c r="K316" s="78">
        <f>IF($C316&lt;=Entradas!$E$51,"",J316^2)</f>
        <v>0.15002968116862359</v>
      </c>
      <c r="L316" s="78">
        <f>IF($C316&lt;=Entradas!$E$51,"",G316*J316)</f>
        <v>0.1876280698315472</v>
      </c>
      <c r="M316" s="38"/>
    </row>
    <row r="317" spans="2:13">
      <c r="B317" s="37"/>
      <c r="C317" s="74">
        <v>312</v>
      </c>
      <c r="D317" s="104">
        <f>IF($C317&lt;=Entradas!$E$51,"",Observaciones!H317)</f>
        <v>0.63817880784664494</v>
      </c>
      <c r="E317" s="104">
        <f>IF($C317&lt;=Entradas!$E$51,"",Cálculos!L318)</f>
        <v>0.59971902102738439</v>
      </c>
      <c r="F317" s="78">
        <f>IF($C317&lt;=Entradas!$E$51,"",D317-E317)</f>
        <v>3.8459786819260544E-2</v>
      </c>
      <c r="G317" s="78">
        <f>IF($C317&lt;=Entradas!$E$51,"",D317-AVERAGE(D:D))</f>
        <v>-0.51322723093508504</v>
      </c>
      <c r="H317" s="78">
        <f>IF($C317&lt;=Entradas!$E$51,"",F317^2)</f>
        <v>1.479155202182967E-3</v>
      </c>
      <c r="I317" s="78">
        <f>IF($C317&lt;=Entradas!$E$51,"",G317^2)</f>
        <v>0.26340219057329511</v>
      </c>
      <c r="J317" s="78">
        <f>IF($C317&lt;=Entradas!$E$51,"",E317-AVERAGE(E:E))</f>
        <v>-0.41716812757050348</v>
      </c>
      <c r="K317" s="78">
        <f>IF($C317&lt;=Entradas!$E$51,"",J317^2)</f>
        <v>0.17402924666067987</v>
      </c>
      <c r="L317" s="78">
        <f>IF($C317&lt;=Entradas!$E$51,"",G317*J317)</f>
        <v>0.2141020429473838</v>
      </c>
      <c r="M317" s="38"/>
    </row>
    <row r="318" spans="2:13">
      <c r="B318" s="37"/>
      <c r="C318" s="74">
        <v>313</v>
      </c>
      <c r="D318" s="104">
        <f>IF($C318&lt;=Entradas!$E$51,"",Observaciones!H318)</f>
        <v>0.61744804012637799</v>
      </c>
      <c r="E318" s="104">
        <f>IF($C318&lt;=Entradas!$E$51,"",Cálculos!L319)</f>
        <v>0.57554813384945447</v>
      </c>
      <c r="F318" s="78">
        <f>IF($C318&lt;=Entradas!$E$51,"",D318-E318)</f>
        <v>4.1899906276923526E-2</v>
      </c>
      <c r="G318" s="78">
        <f>IF($C318&lt;=Entradas!$E$51,"",D318-AVERAGE(D:D))</f>
        <v>-0.53395799865535198</v>
      </c>
      <c r="H318" s="78">
        <f>IF($C318&lt;=Entradas!$E$51,"",F318^2)</f>
        <v>1.7556021460149755E-3</v>
      </c>
      <c r="I318" s="78">
        <f>IF($C318&lt;=Entradas!$E$51,"",G318^2)</f>
        <v>0.28511114432802886</v>
      </c>
      <c r="J318" s="78">
        <f>IF($C318&lt;=Entradas!$E$51,"",E318-AVERAGE(E:E))</f>
        <v>-0.4413390147484334</v>
      </c>
      <c r="K318" s="78">
        <f>IF($C318&lt;=Entradas!$E$51,"",J318^2)</f>
        <v>0.19478012593911792</v>
      </c>
      <c r="L318" s="78">
        <f>IF($C318&lt;=Entradas!$E$51,"",G318*J318)</f>
        <v>0.23565649704359837</v>
      </c>
      <c r="M318" s="38"/>
    </row>
    <row r="319" spans="2:13">
      <c r="B319" s="37"/>
      <c r="C319" s="74">
        <v>314</v>
      </c>
      <c r="D319" s="104">
        <f>IF($C319&lt;=Entradas!$E$51,"",Observaciones!H319)</f>
        <v>0.59104082297431049</v>
      </c>
      <c r="E319" s="104">
        <f>IF($C319&lt;=Entradas!$E$51,"",Cálculos!L320)</f>
        <v>0.54650617885080144</v>
      </c>
      <c r="F319" s="78">
        <f>IF($C319&lt;=Entradas!$E$51,"",D319-E319)</f>
        <v>4.4534644123509048E-2</v>
      </c>
      <c r="G319" s="78">
        <f>IF($C319&lt;=Entradas!$E$51,"",D319-AVERAGE(D:D))</f>
        <v>-0.56036521580741949</v>
      </c>
      <c r="H319" s="78">
        <f>IF($C319&lt;=Entradas!$E$51,"",F319^2)</f>
        <v>1.983334527207599E-3</v>
      </c>
      <c r="I319" s="78">
        <f>IF($C319&lt;=Entradas!$E$51,"",G319^2)</f>
        <v>0.3140091750868958</v>
      </c>
      <c r="J319" s="78">
        <f>IF($C319&lt;=Entradas!$E$51,"",E319-AVERAGE(E:E))</f>
        <v>-0.47038096974708643</v>
      </c>
      <c r="K319" s="78">
        <f>IF($C319&lt;=Entradas!$E$51,"",J319^2)</f>
        <v>0.22125825670020943</v>
      </c>
      <c r="L319" s="78">
        <f>IF($C319&lt;=Entradas!$E$51,"",G319*J319)</f>
        <v>0.26358513362402936</v>
      </c>
      <c r="M319" s="38"/>
    </row>
    <row r="320" spans="2:13">
      <c r="B320" s="37"/>
      <c r="C320" s="74">
        <v>315</v>
      </c>
      <c r="D320" s="104">
        <f>IF($C320&lt;=Entradas!$E$51,"",Observaciones!H320)</f>
        <v>0.56634596056201736</v>
      </c>
      <c r="E320" s="104">
        <f>IF($C320&lt;=Entradas!$E$51,"",Cálculos!L321)</f>
        <v>0.51856446254581534</v>
      </c>
      <c r="F320" s="78">
        <f>IF($C320&lt;=Entradas!$E$51,"",D320-E320)</f>
        <v>4.7781498016202018E-2</v>
      </c>
      <c r="G320" s="78">
        <f>IF($C320&lt;=Entradas!$E$51,"",D320-AVERAGE(D:D))</f>
        <v>-0.58506007821971262</v>
      </c>
      <c r="H320" s="78">
        <f>IF($C320&lt;=Entradas!$E$51,"",F320^2)</f>
        <v>2.2830715526723174E-3</v>
      </c>
      <c r="I320" s="78">
        <f>IF($C320&lt;=Entradas!$E$51,"",G320^2)</f>
        <v>0.34229529512645623</v>
      </c>
      <c r="J320" s="78">
        <f>IF($C320&lt;=Entradas!$E$51,"",E320-AVERAGE(E:E))</f>
        <v>-0.49832268605207253</v>
      </c>
      <c r="K320" s="78">
        <f>IF($C320&lt;=Entradas!$E$51,"",J320^2)</f>
        <v>0.24832549943415244</v>
      </c>
      <c r="L320" s="78">
        <f>IF($C320&lt;=Entradas!$E$51,"",G320*J320)</f>
        <v>0.29154870968028285</v>
      </c>
      <c r="M320" s="38"/>
    </row>
    <row r="321" spans="2:13">
      <c r="B321" s="37"/>
      <c r="C321" s="74">
        <v>316</v>
      </c>
      <c r="D321" s="104">
        <f>IF($C321&lt;=Entradas!$E$51,"",Observaciones!H321)</f>
        <v>0.54203238940168519</v>
      </c>
      <c r="E321" s="104">
        <f>IF($C321&lt;=Entradas!$E$51,"",Cálculos!L322)</f>
        <v>0.49035672771302674</v>
      </c>
      <c r="F321" s="78">
        <f>IF($C321&lt;=Entradas!$E$51,"",D321-E321)</f>
        <v>5.1675661688658447E-2</v>
      </c>
      <c r="G321" s="78">
        <f>IF($C321&lt;=Entradas!$E$51,"",D321-AVERAGE(D:D))</f>
        <v>-0.60937364938004479</v>
      </c>
      <c r="H321" s="78">
        <f>IF($C321&lt;=Entradas!$E$51,"",F321^2)</f>
        <v>2.6703740109606825E-3</v>
      </c>
      <c r="I321" s="78">
        <f>IF($C321&lt;=Entradas!$E$51,"",G321^2)</f>
        <v>0.37133624455875375</v>
      </c>
      <c r="J321" s="78">
        <f>IF($C321&lt;=Entradas!$E$51,"",E321-AVERAGE(E:E))</f>
        <v>-0.52653042088486113</v>
      </c>
      <c r="K321" s="78">
        <f>IF($C321&lt;=Entradas!$E$51,"",J321^2)</f>
        <v>0.27723428411718898</v>
      </c>
      <c r="L321" s="78">
        <f>IF($C321&lt;=Entradas!$E$51,"",G321*J321)</f>
        <v>0.32085376408421878</v>
      </c>
      <c r="M321" s="38"/>
    </row>
    <row r="322" spans="2:13">
      <c r="B322" s="37"/>
      <c r="C322" s="74">
        <v>317</v>
      </c>
      <c r="D322" s="104">
        <f>IF($C322&lt;=Entradas!$E$51,"",Observaciones!H322)</f>
        <v>0.55923720666762777</v>
      </c>
      <c r="E322" s="104">
        <f>IF($C322&lt;=Entradas!$E$51,"",Cálculos!L323)</f>
        <v>0.49488152566193278</v>
      </c>
      <c r="F322" s="78">
        <f>IF($C322&lt;=Entradas!$E$51,"",D322-E322)</f>
        <v>6.4355681005694998E-2</v>
      </c>
      <c r="G322" s="78">
        <f>IF($C322&lt;=Entradas!$E$51,"",D322-AVERAGE(D:D))</f>
        <v>-0.59216883211410221</v>
      </c>
      <c r="H322" s="78">
        <f>IF($C322&lt;=Entradas!$E$51,"",F322^2)</f>
        <v>4.1416536777067721E-3</v>
      </c>
      <c r="I322" s="78">
        <f>IF($C322&lt;=Entradas!$E$51,"",G322^2)</f>
        <v>0.35066392572737975</v>
      </c>
      <c r="J322" s="78">
        <f>IF($C322&lt;=Entradas!$E$51,"",E322-AVERAGE(E:E))</f>
        <v>-0.52200562293595509</v>
      </c>
      <c r="K322" s="78">
        <f>IF($C322&lt;=Entradas!$E$51,"",J322^2)</f>
        <v>0.27248987037675454</v>
      </c>
      <c r="L322" s="78">
        <f>IF($C322&lt;=Entradas!$E$51,"",G322*J322)</f>
        <v>0.30911546009097896</v>
      </c>
      <c r="M322" s="38"/>
    </row>
    <row r="323" spans="2:13">
      <c r="B323" s="37"/>
      <c r="C323" s="74">
        <v>318</v>
      </c>
      <c r="D323" s="104">
        <f>IF($C323&lt;=Entradas!$E$51,"",Observaciones!H323)</f>
        <v>0.54479051958063507</v>
      </c>
      <c r="E323" s="104">
        <f>IF($C323&lt;=Entradas!$E$51,"",Cálculos!L324)</f>
        <v>0.4746130203304193</v>
      </c>
      <c r="F323" s="78">
        <f>IF($C323&lt;=Entradas!$E$51,"",D323-E323)</f>
        <v>7.0177499250215769E-2</v>
      </c>
      <c r="G323" s="78">
        <f>IF($C323&lt;=Entradas!$E$51,"",D323-AVERAGE(D:D))</f>
        <v>-0.60661551920109491</v>
      </c>
      <c r="H323" s="78">
        <f>IF($C323&lt;=Entradas!$E$51,"",F323^2)</f>
        <v>4.9248814010140352E-3</v>
      </c>
      <c r="I323" s="78">
        <f>IF($C323&lt;=Entradas!$E$51,"",G323^2)</f>
        <v>0.36798238813561396</v>
      </c>
      <c r="J323" s="78">
        <f>IF($C323&lt;=Entradas!$E$51,"",E323-AVERAGE(E:E))</f>
        <v>-0.54227412826746857</v>
      </c>
      <c r="K323" s="78">
        <f>IF($C323&lt;=Entradas!$E$51,"",J323^2)</f>
        <v>0.29406123018824293</v>
      </c>
      <c r="L323" s="78">
        <f>IF($C323&lt;=Entradas!$E$51,"",G323*J323)</f>
        <v>0.3289519018682916</v>
      </c>
      <c r="M323" s="38"/>
    </row>
    <row r="324" spans="2:13">
      <c r="B324" s="37"/>
      <c r="C324" s="74">
        <v>319</v>
      </c>
      <c r="D324" s="104">
        <f>IF($C324&lt;=Entradas!$E$51,"",Observaciones!H324)</f>
        <v>2.1717894593709453</v>
      </c>
      <c r="E324" s="104">
        <f>IF($C324&lt;=Entradas!$E$51,"",Cálculos!L325)</f>
        <v>1.3908630042014911</v>
      </c>
      <c r="F324" s="78">
        <f>IF($C324&lt;=Entradas!$E$51,"",D324-E324)</f>
        <v>0.78092645516945414</v>
      </c>
      <c r="G324" s="78">
        <f>IF($C324&lt;=Entradas!$E$51,"",D324-AVERAGE(D:D))</f>
        <v>1.0203834205892153</v>
      </c>
      <c r="H324" s="78">
        <f>IF($C324&lt;=Entradas!$E$51,"",F324^2)</f>
        <v>0.60984612838352947</v>
      </c>
      <c r="I324" s="78">
        <f>IF($C324&lt;=Entradas!$E$51,"",G324^2)</f>
        <v>1.0411823250133474</v>
      </c>
      <c r="J324" s="78">
        <f>IF($C324&lt;=Entradas!$E$51,"",E324-AVERAGE(E:E))</f>
        <v>0.37397585560360325</v>
      </c>
      <c r="K324" s="78">
        <f>IF($C324&lt;=Entradas!$E$51,"",J324^2)</f>
        <v>0.13985794057444711</v>
      </c>
      <c r="L324" s="78">
        <f>IF($C324&lt;=Entradas!$E$51,"",G324*J324)</f>
        <v>0.38159876275858312</v>
      </c>
      <c r="M324" s="38"/>
    </row>
    <row r="325" spans="2:13">
      <c r="B325" s="37"/>
      <c r="C325" s="74">
        <v>320</v>
      </c>
      <c r="D325" s="104">
        <f>IF($C325&lt;=Entradas!$E$51,"",Observaciones!H325)</f>
        <v>1.3815486528408347</v>
      </c>
      <c r="E325" s="104">
        <f>IF($C325&lt;=Entradas!$E$51,"",Cálculos!L326)</f>
        <v>0.95968049427064184</v>
      </c>
      <c r="F325" s="78">
        <f>IF($C325&lt;=Entradas!$E$51,"",D325-E325)</f>
        <v>0.42186815857019289</v>
      </c>
      <c r="G325" s="78">
        <f>IF($C325&lt;=Entradas!$E$51,"",D325-AVERAGE(D:D))</f>
        <v>0.23014261405910474</v>
      </c>
      <c r="H325" s="78">
        <f>IF($C325&lt;=Entradas!$E$51,"",F325^2)</f>
        <v>0.1779727432154054</v>
      </c>
      <c r="I325" s="78">
        <f>IF($C325&lt;=Entradas!$E$51,"",G325^2)</f>
        <v>5.2965622805958033E-2</v>
      </c>
      <c r="J325" s="78">
        <f>IF($C325&lt;=Entradas!$E$51,"",E325-AVERAGE(E:E))</f>
        <v>-5.7206654327246031E-2</v>
      </c>
      <c r="K325" s="78">
        <f>IF($C325&lt;=Entradas!$E$51,"",J325^2)</f>
        <v>3.2726012993170169E-3</v>
      </c>
      <c r="L325" s="78">
        <f>IF($C325&lt;=Entradas!$E$51,"",G325*J325)</f>
        <v>-1.3165688968447997E-2</v>
      </c>
      <c r="M325" s="38"/>
    </row>
    <row r="326" spans="2:13">
      <c r="B326" s="37"/>
      <c r="C326" s="74">
        <v>321</v>
      </c>
      <c r="D326" s="104">
        <f>IF($C326&lt;=Entradas!$E$51,"",Observaciones!H326)</f>
        <v>0.77531046368364487</v>
      </c>
      <c r="E326" s="104">
        <f>IF($C326&lt;=Entradas!$E$51,"",Cálculos!L327)</f>
        <v>0.6944343362712293</v>
      </c>
      <c r="F326" s="78">
        <f>IF($C326&lt;=Entradas!$E$51,"",D326-E326)</f>
        <v>8.0876127412415566E-2</v>
      </c>
      <c r="G326" s="78">
        <f>IF($C326&lt;=Entradas!$E$51,"",D326-AVERAGE(D:D))</f>
        <v>-0.37609557509808511</v>
      </c>
      <c r="H326" s="78">
        <f>IF($C326&lt;=Entradas!$E$51,"",F326^2)</f>
        <v>6.5409479852292767E-3</v>
      </c>
      <c r="I326" s="78">
        <f>IF($C326&lt;=Entradas!$E$51,"",G326^2)</f>
        <v>0.14144788160835939</v>
      </c>
      <c r="J326" s="78">
        <f>IF($C326&lt;=Entradas!$E$51,"",E326-AVERAGE(E:E))</f>
        <v>-0.32245281232665857</v>
      </c>
      <c r="K326" s="78">
        <f>IF($C326&lt;=Entradas!$E$51,"",J326^2)</f>
        <v>0.1039758161773713</v>
      </c>
      <c r="L326" s="78">
        <f>IF($C326&lt;=Entradas!$E$51,"",G326*J326)</f>
        <v>0.12127307589398956</v>
      </c>
      <c r="M326" s="38"/>
    </row>
    <row r="327" spans="2:13">
      <c r="B327" s="37"/>
      <c r="C327" s="74">
        <v>322</v>
      </c>
      <c r="D327" s="104">
        <f>IF($C327&lt;=Entradas!$E$51,"",Observaciones!H327)</f>
        <v>0.74686208305005031</v>
      </c>
      <c r="E327" s="104">
        <f>IF($C327&lt;=Entradas!$E$51,"",Cálculos!L328)</f>
        <v>0.67104205010302098</v>
      </c>
      <c r="F327" s="78">
        <f>IF($C327&lt;=Entradas!$E$51,"",D327-E327)</f>
        <v>7.5820032947029325E-2</v>
      </c>
      <c r="G327" s="78">
        <f>IF($C327&lt;=Entradas!$E$51,"",D327-AVERAGE(D:D))</f>
        <v>-0.40454395573167967</v>
      </c>
      <c r="H327" s="78">
        <f>IF($C327&lt;=Entradas!$E$51,"",F327^2)</f>
        <v>5.7486773960886122E-3</v>
      </c>
      <c r="I327" s="78">
        <f>IF($C327&lt;=Entradas!$E$51,"",G327^2)</f>
        <v>0.16365581211903521</v>
      </c>
      <c r="J327" s="78">
        <f>IF($C327&lt;=Entradas!$E$51,"",E327-AVERAGE(E:E))</f>
        <v>-0.34584509849486689</v>
      </c>
      <c r="K327" s="78">
        <f>IF($C327&lt;=Entradas!$E$51,"",J327^2)</f>
        <v>0.11960883215292417</v>
      </c>
      <c r="L327" s="78">
        <f>IF($C327&lt;=Entradas!$E$51,"",G327*J327)</f>
        <v>0.13990954421552582</v>
      </c>
      <c r="M327" s="38"/>
    </row>
    <row r="328" spans="2:13">
      <c r="B328" s="37"/>
      <c r="C328" s="74">
        <v>323</v>
      </c>
      <c r="D328" s="104">
        <f>IF($C328&lt;=Entradas!$E$51,"",Observaciones!H328)</f>
        <v>0.77984939508907392</v>
      </c>
      <c r="E328" s="104">
        <f>IF($C328&lt;=Entradas!$E$51,"",Cálculos!L329)</f>
        <v>0.6918261578713365</v>
      </c>
      <c r="F328" s="78">
        <f>IF($C328&lt;=Entradas!$E$51,"",D328-E328)</f>
        <v>8.8023237217737416E-2</v>
      </c>
      <c r="G328" s="78">
        <f>IF($C328&lt;=Entradas!$E$51,"",D328-AVERAGE(D:D))</f>
        <v>-0.37155664369265606</v>
      </c>
      <c r="H328" s="78">
        <f>IF($C328&lt;=Entradas!$E$51,"",F328^2)</f>
        <v>7.7480902902900732E-3</v>
      </c>
      <c r="I328" s="78">
        <f>IF($C328&lt;=Entradas!$E$51,"",G328^2)</f>
        <v>0.13805433947215137</v>
      </c>
      <c r="J328" s="78">
        <f>IF($C328&lt;=Entradas!$E$51,"",E328-AVERAGE(E:E))</f>
        <v>-0.32506099072655137</v>
      </c>
      <c r="K328" s="78">
        <f>IF($C328&lt;=Entradas!$E$51,"",J328^2)</f>
        <v>0.10566464769212712</v>
      </c>
      <c r="L328" s="78">
        <f>IF($C328&lt;=Entradas!$E$51,"",G328*J328)</f>
        <v>0.12077857070976702</v>
      </c>
      <c r="M328" s="38"/>
    </row>
    <row r="329" spans="2:13">
      <c r="B329" s="37"/>
      <c r="C329" s="74">
        <v>324</v>
      </c>
      <c r="D329" s="104">
        <f>IF($C329&lt;=Entradas!$E$51,"",Observaciones!H329)</f>
        <v>2.3247442102202633</v>
      </c>
      <c r="E329" s="104">
        <f>IF($C329&lt;=Entradas!$E$51,"",Cálculos!L330)</f>
        <v>1.6234146545634596</v>
      </c>
      <c r="F329" s="78">
        <f>IF($C329&lt;=Entradas!$E$51,"",D329-E329)</f>
        <v>0.70132955565680377</v>
      </c>
      <c r="G329" s="78">
        <f>IF($C329&lt;=Entradas!$E$51,"",D329-AVERAGE(D:D))</f>
        <v>1.1733381714385334</v>
      </c>
      <c r="H329" s="78">
        <f>IF($C329&lt;=Entradas!$E$51,"",F329^2)</f>
        <v>0.49186314563776984</v>
      </c>
      <c r="I329" s="78">
        <f>IF($C329&lt;=Entradas!$E$51,"",G329^2)</f>
        <v>1.3767224645547211</v>
      </c>
      <c r="J329" s="78">
        <f>IF($C329&lt;=Entradas!$E$51,"",E329-AVERAGE(E:E))</f>
        <v>0.6065275059655717</v>
      </c>
      <c r="K329" s="78">
        <f>IF($C329&lt;=Entradas!$E$51,"",J329^2)</f>
        <v>0.36787561549281661</v>
      </c>
      <c r="L329" s="78">
        <f>IF($C329&lt;=Entradas!$E$51,"",G329*J329)</f>
        <v>0.71166187477681808</v>
      </c>
      <c r="M329" s="38"/>
    </row>
    <row r="330" spans="2:13">
      <c r="B330" s="37"/>
      <c r="C330" s="74">
        <v>325</v>
      </c>
      <c r="D330" s="104">
        <f>IF($C330&lt;=Entradas!$E$51,"",Observaciones!H330)</f>
        <v>1.0865513192732401</v>
      </c>
      <c r="E330" s="104">
        <f>IF($C330&lt;=Entradas!$E$51,"",Cálculos!L331)</f>
        <v>0.95184704324077551</v>
      </c>
      <c r="F330" s="78">
        <f>IF($C330&lt;=Entradas!$E$51,"",D330-E330)</f>
        <v>0.1347042760324646</v>
      </c>
      <c r="G330" s="78">
        <f>IF($C330&lt;=Entradas!$E$51,"",D330-AVERAGE(D:D))</f>
        <v>-6.4854719508489866E-2</v>
      </c>
      <c r="H330" s="78">
        <f>IF($C330&lt;=Entradas!$E$51,"",F330^2)</f>
        <v>1.8145241981430416E-2</v>
      </c>
      <c r="I330" s="78">
        <f>IF($C330&lt;=Entradas!$E$51,"",G330^2)</f>
        <v>4.2061346425248964E-3</v>
      </c>
      <c r="J330" s="78">
        <f>IF($C330&lt;=Entradas!$E$51,"",E330-AVERAGE(E:E))</f>
        <v>-6.5040105357112354E-2</v>
      </c>
      <c r="K330" s="78">
        <f>IF($C330&lt;=Entradas!$E$51,"",J330^2)</f>
        <v>4.2302153048642752E-3</v>
      </c>
      <c r="L330" s="78">
        <f>IF($C330&lt;=Entradas!$E$51,"",G330*J330)</f>
        <v>4.2181577897381509E-3</v>
      </c>
      <c r="M330" s="38"/>
    </row>
    <row r="331" spans="2:13">
      <c r="B331" s="37"/>
      <c r="C331" s="74">
        <v>326</v>
      </c>
      <c r="D331" s="104">
        <f>IF($C331&lt;=Entradas!$E$51,"",Observaciones!H331)</f>
        <v>0.83852838700858234</v>
      </c>
      <c r="E331" s="104">
        <f>IF($C331&lt;=Entradas!$E$51,"",Cálculos!L332)</f>
        <v>0.86450573254422047</v>
      </c>
      <c r="F331" s="78">
        <f>IF($C331&lt;=Entradas!$E$51,"",D331-E331)</f>
        <v>-2.597734553563813E-2</v>
      </c>
      <c r="G331" s="78">
        <f>IF($C331&lt;=Entradas!$E$51,"",D331-AVERAGE(D:D))</f>
        <v>-0.31287765177314764</v>
      </c>
      <c r="H331" s="78">
        <f>IF($C331&lt;=Entradas!$E$51,"",F331^2)</f>
        <v>6.7482248107793828E-4</v>
      </c>
      <c r="I331" s="78">
        <f>IF($C331&lt;=Entradas!$E$51,"",G331^2)</f>
        <v>9.7892424979079032E-2</v>
      </c>
      <c r="J331" s="78">
        <f>IF($C331&lt;=Entradas!$E$51,"",E331-AVERAGE(E:E))</f>
        <v>-0.1523814160536674</v>
      </c>
      <c r="K331" s="78">
        <f>IF($C331&lt;=Entradas!$E$51,"",J331^2)</f>
        <v>2.3220095958520884E-2</v>
      </c>
      <c r="L331" s="78">
        <f>IF($C331&lt;=Entradas!$E$51,"",G331*J331)</f>
        <v>4.7676739628738474E-2</v>
      </c>
      <c r="M331" s="38"/>
    </row>
    <row r="332" spans="2:13">
      <c r="B332" s="37"/>
      <c r="C332" s="74">
        <v>327</v>
      </c>
      <c r="D332" s="104">
        <f>IF($C332&lt;=Entradas!$E$51,"",Observaciones!H332)</f>
        <v>0.80083694419092721</v>
      </c>
      <c r="E332" s="104">
        <f>IF($C332&lt;=Entradas!$E$51,"",Cálculos!L333)</f>
        <v>0.83059895360192926</v>
      </c>
      <c r="F332" s="78">
        <f>IF($C332&lt;=Entradas!$E$51,"",D332-E332)</f>
        <v>-2.9762009411002044E-2</v>
      </c>
      <c r="G332" s="78">
        <f>IF($C332&lt;=Entradas!$E$51,"",D332-AVERAGE(D:D))</f>
        <v>-0.35056909459080277</v>
      </c>
      <c r="H332" s="78">
        <f>IF($C332&lt;=Entradas!$E$51,"",F332^2)</f>
        <v>8.8577720418057428E-4</v>
      </c>
      <c r="I332" s="78">
        <f>IF($C332&lt;=Entradas!$E$51,"",G332^2)</f>
        <v>0.12289869008221521</v>
      </c>
      <c r="J332" s="78">
        <f>IF($C332&lt;=Entradas!$E$51,"",E332-AVERAGE(E:E))</f>
        <v>-0.18628819499595861</v>
      </c>
      <c r="K332" s="78">
        <f>IF($C332&lt;=Entradas!$E$51,"",J332^2)</f>
        <v>3.4703291594852297E-2</v>
      </c>
      <c r="L332" s="78">
        <f>IF($C332&lt;=Entradas!$E$51,"",G332*J332)</f>
        <v>6.5306883852688125E-2</v>
      </c>
      <c r="M332" s="38"/>
    </row>
    <row r="333" spans="2:13">
      <c r="B333" s="37"/>
      <c r="C333" s="74">
        <v>328</v>
      </c>
      <c r="D333" s="104">
        <f>IF($C333&lt;=Entradas!$E$51,"",Observaciones!H333)</f>
        <v>0.76691858576635474</v>
      </c>
      <c r="E333" s="104">
        <f>IF($C333&lt;=Entradas!$E$51,"",Cálculos!L334)</f>
        <v>0.79775359000522794</v>
      </c>
      <c r="F333" s="78">
        <f>IF($C333&lt;=Entradas!$E$51,"",D333-E333)</f>
        <v>-3.0835004238873198E-2</v>
      </c>
      <c r="G333" s="78">
        <f>IF($C333&lt;=Entradas!$E$51,"",D333-AVERAGE(D:D))</f>
        <v>-0.38448745301537524</v>
      </c>
      <c r="H333" s="78">
        <f>IF($C333&lt;=Entradas!$E$51,"",F333^2)</f>
        <v>9.5079748641132807E-4</v>
      </c>
      <c r="I333" s="78">
        <f>IF($C333&lt;=Entradas!$E$51,"",G333^2)</f>
        <v>0.14783060152625038</v>
      </c>
      <c r="J333" s="78">
        <f>IF($C333&lt;=Entradas!$E$51,"",E333-AVERAGE(E:E))</f>
        <v>-0.21913355859265993</v>
      </c>
      <c r="K333" s="78">
        <f>IF($C333&lt;=Entradas!$E$51,"",J333^2)</f>
        <v>4.8019516501482722E-2</v>
      </c>
      <c r="L333" s="78">
        <f>IF($C333&lt;=Entradas!$E$51,"",G333*J333)</f>
        <v>8.4254103813487316E-2</v>
      </c>
      <c r="M333" s="38"/>
    </row>
    <row r="334" spans="2:13">
      <c r="B334" s="37"/>
      <c r="C334" s="74">
        <v>329</v>
      </c>
      <c r="D334" s="104">
        <f>IF($C334&lt;=Entradas!$E$51,"",Observaciones!H334)</f>
        <v>1.1488873433704787</v>
      </c>
      <c r="E334" s="104">
        <f>IF($C334&lt;=Entradas!$E$51,"",Cálculos!L335)</f>
        <v>0.959169010166395</v>
      </c>
      <c r="F334" s="78">
        <f>IF($C334&lt;=Entradas!$E$51,"",D334-E334)</f>
        <v>0.18971833320408371</v>
      </c>
      <c r="G334" s="78">
        <f>IF($C334&lt;=Entradas!$E$51,"",D334-AVERAGE(D:D))</f>
        <v>-2.5186954112512705E-3</v>
      </c>
      <c r="H334" s="78">
        <f>IF($C334&lt;=Entradas!$E$51,"",F334^2)</f>
        <v>3.5993045953735731E-2</v>
      </c>
      <c r="I334" s="78">
        <f>IF($C334&lt;=Entradas!$E$51,"",G334^2)</f>
        <v>6.3438265746582066E-6</v>
      </c>
      <c r="J334" s="78">
        <f>IF($C334&lt;=Entradas!$E$51,"",E334-AVERAGE(E:E))</f>
        <v>-5.7718138431492871E-2</v>
      </c>
      <c r="K334" s="78">
        <f>IF($C334&lt;=Entradas!$E$51,"",J334^2)</f>
        <v>3.3313835039969742E-3</v>
      </c>
      <c r="L334" s="78">
        <f>IF($C334&lt;=Entradas!$E$51,"",G334*J334)</f>
        <v>1.4537441041336671E-4</v>
      </c>
      <c r="M334" s="38"/>
    </row>
    <row r="335" spans="2:13">
      <c r="B335" s="37"/>
      <c r="C335" s="74">
        <v>330</v>
      </c>
      <c r="D335" s="104">
        <f>IF($C335&lt;=Entradas!$E$51,"",Observaciones!H335)</f>
        <v>2.1917379583214611</v>
      </c>
      <c r="E335" s="104">
        <f>IF($C335&lt;=Entradas!$E$51,"",Cálculos!L336)</f>
        <v>1.6583554966289356</v>
      </c>
      <c r="F335" s="78">
        <f>IF($C335&lt;=Entradas!$E$51,"",D335-E335)</f>
        <v>0.53338246169252557</v>
      </c>
      <c r="G335" s="78">
        <f>IF($C335&lt;=Entradas!$E$51,"",D335-AVERAGE(D:D))</f>
        <v>1.0403319195397311</v>
      </c>
      <c r="H335" s="78">
        <f>IF($C335&lt;=Entradas!$E$51,"",F335^2)</f>
        <v>0.28449685044117851</v>
      </c>
      <c r="I335" s="78">
        <f>IF($C335&lt;=Entradas!$E$51,"",G335^2)</f>
        <v>1.0822905028132217</v>
      </c>
      <c r="J335" s="78">
        <f>IF($C335&lt;=Entradas!$E$51,"",E335-AVERAGE(E:E))</f>
        <v>0.64146834803104769</v>
      </c>
      <c r="K335" s="78">
        <f>IF($C335&lt;=Entradas!$E$51,"",J335^2)</f>
        <v>0.41148164152568134</v>
      </c>
      <c r="L335" s="78">
        <f>IF($C335&lt;=Entradas!$E$51,"",G335*J335)</f>
        <v>0.66733999783112019</v>
      </c>
      <c r="M335" s="38"/>
    </row>
    <row r="336" spans="2:13">
      <c r="B336" s="37"/>
      <c r="C336" s="74">
        <v>331</v>
      </c>
      <c r="D336" s="104">
        <f>IF($C336&lt;=Entradas!$E$51,"",Observaciones!H336)</f>
        <v>0.88791161900654125</v>
      </c>
      <c r="E336" s="104">
        <f>IF($C336&lt;=Entradas!$E$51,"",Cálculos!L337)</f>
        <v>0.97000538593432395</v>
      </c>
      <c r="F336" s="78">
        <f>IF($C336&lt;=Entradas!$E$51,"",D336-E336)</f>
        <v>-8.2093766927782696E-2</v>
      </c>
      <c r="G336" s="78">
        <f>IF($C336&lt;=Entradas!$E$51,"",D336-AVERAGE(D:D))</f>
        <v>-0.26349441977518873</v>
      </c>
      <c r="H336" s="78">
        <f>IF($C336&lt;=Entradas!$E$51,"",F336^2)</f>
        <v>6.7393865683931077E-3</v>
      </c>
      <c r="I336" s="78">
        <f>IF($C336&lt;=Entradas!$E$51,"",G336^2)</f>
        <v>6.9429309252663371E-2</v>
      </c>
      <c r="J336" s="78">
        <f>IF($C336&lt;=Entradas!$E$51,"",E336-AVERAGE(E:E))</f>
        <v>-4.688176266356392E-2</v>
      </c>
      <c r="K336" s="78">
        <f>IF($C336&lt;=Entradas!$E$51,"",J336^2)</f>
        <v>2.1978996704427357E-3</v>
      </c>
      <c r="L336" s="78">
        <f>IF($C336&lt;=Entradas!$E$51,"",G336*J336)</f>
        <v>1.2353082851073881E-2</v>
      </c>
      <c r="M336" s="38"/>
    </row>
    <row r="337" spans="2:13">
      <c r="B337" s="37"/>
      <c r="C337" s="74">
        <v>332</v>
      </c>
      <c r="D337" s="104">
        <f>IF($C337&lt;=Entradas!$E$51,"",Observaciones!H337)</f>
        <v>0.84946652063101991</v>
      </c>
      <c r="E337" s="104">
        <f>IF($C337&lt;=Entradas!$E$51,"",Cálculos!L338)</f>
        <v>0.93467570115421683</v>
      </c>
      <c r="F337" s="78">
        <f>IF($C337&lt;=Entradas!$E$51,"",D337-E337)</f>
        <v>-8.5209180523196926E-2</v>
      </c>
      <c r="G337" s="78">
        <f>IF($C337&lt;=Entradas!$E$51,"",D337-AVERAGE(D:D))</f>
        <v>-0.30193951815071007</v>
      </c>
      <c r="H337" s="78">
        <f>IF($C337&lt;=Entradas!$E$51,"",F337^2)</f>
        <v>7.2606044454347624E-3</v>
      </c>
      <c r="I337" s="78">
        <f>IF($C337&lt;=Entradas!$E$51,"",G337^2)</f>
        <v>9.1167472621082976E-2</v>
      </c>
      <c r="J337" s="78">
        <f>IF($C337&lt;=Entradas!$E$51,"",E337-AVERAGE(E:E))</f>
        <v>-8.2211447443671037E-2</v>
      </c>
      <c r="K337" s="78">
        <f>IF($C337&lt;=Entradas!$E$51,"",J337^2)</f>
        <v>6.7587220907834849E-3</v>
      </c>
      <c r="L337" s="78">
        <f>IF($C337&lt;=Entradas!$E$51,"",G337*J337)</f>
        <v>2.482288482761446E-2</v>
      </c>
      <c r="M337" s="38"/>
    </row>
    <row r="338" spans="2:13">
      <c r="B338" s="37"/>
      <c r="C338" s="74">
        <v>333</v>
      </c>
      <c r="D338" s="104">
        <f>IF($C338&lt;=Entradas!$E$51,"",Observaciones!H338)</f>
        <v>0.81492673964776452</v>
      </c>
      <c r="E338" s="104">
        <f>IF($C338&lt;=Entradas!$E$51,"",Cálculos!L339)</f>
        <v>0.9004292273114276</v>
      </c>
      <c r="F338" s="78">
        <f>IF($C338&lt;=Entradas!$E$51,"",D338-E338)</f>
        <v>-8.5502487663663085E-2</v>
      </c>
      <c r="G338" s="78">
        <f>IF($C338&lt;=Entradas!$E$51,"",D338-AVERAGE(D:D))</f>
        <v>-0.33647929913396546</v>
      </c>
      <c r="H338" s="78">
        <f>IF($C338&lt;=Entradas!$E$51,"",F338^2)</f>
        <v>7.3106753966748579E-3</v>
      </c>
      <c r="I338" s="78">
        <f>IF($C338&lt;=Entradas!$E$51,"",G338^2)</f>
        <v>0.11321831874568461</v>
      </c>
      <c r="J338" s="78">
        <f>IF($C338&lt;=Entradas!$E$51,"",E338-AVERAGE(E:E))</f>
        <v>-0.11645792128646026</v>
      </c>
      <c r="K338" s="78">
        <f>IF($C338&lt;=Entradas!$E$51,"",J338^2)</f>
        <v>1.3562447430363375E-2</v>
      </c>
      <c r="L338" s="78">
        <f>IF($C338&lt;=Entradas!$E$51,"",G338*J338)</f>
        <v>3.9185679733066664E-2</v>
      </c>
      <c r="M338" s="38"/>
    </row>
    <row r="339" spans="2:13">
      <c r="B339" s="37"/>
      <c r="C339" s="74">
        <v>334</v>
      </c>
      <c r="D339" s="104">
        <f>IF($C339&lt;=Entradas!$E$51,"",Observaciones!H339)</f>
        <v>0.78329975620725634</v>
      </c>
      <c r="E339" s="104">
        <f>IF($C339&lt;=Entradas!$E$51,"",Cálculos!L340)</f>
        <v>0.86715762780731653</v>
      </c>
      <c r="F339" s="78">
        <f>IF($C339&lt;=Entradas!$E$51,"",D339-E339)</f>
        <v>-8.3857871600060196E-2</v>
      </c>
      <c r="G339" s="78">
        <f>IF($C339&lt;=Entradas!$E$51,"",D339-AVERAGE(D:D))</f>
        <v>-0.36810628257447364</v>
      </c>
      <c r="H339" s="78">
        <f>IF($C339&lt;=Entradas!$E$51,"",F339^2)</f>
        <v>7.0321426292921825E-3</v>
      </c>
      <c r="I339" s="78">
        <f>IF($C339&lt;=Entradas!$E$51,"",G339^2)</f>
        <v>0.13550223527079824</v>
      </c>
      <c r="J339" s="78">
        <f>IF($C339&lt;=Entradas!$E$51,"",E339-AVERAGE(E:E))</f>
        <v>-0.14972952079057134</v>
      </c>
      <c r="K339" s="78">
        <f>IF($C339&lt;=Entradas!$E$51,"",J339^2)</f>
        <v>2.2418929396174132E-2</v>
      </c>
      <c r="L339" s="78">
        <f>IF($C339&lt;=Entradas!$E$51,"",G339*J339)</f>
        <v>5.5116377289874577E-2</v>
      </c>
      <c r="M339" s="38"/>
    </row>
    <row r="340" spans="2:13">
      <c r="B340" s="37"/>
      <c r="C340" s="74">
        <v>335</v>
      </c>
      <c r="D340" s="104">
        <f>IF($C340&lt;=Entradas!$E$51,"",Observaciones!H340)</f>
        <v>0.75395007061106756</v>
      </c>
      <c r="E340" s="104">
        <f>IF($C340&lt;=Entradas!$E$51,"",Cálculos!L341)</f>
        <v>0.83477780383042677</v>
      </c>
      <c r="F340" s="78">
        <f>IF($C340&lt;=Entradas!$E$51,"",D340-E340)</f>
        <v>-8.082773321935921E-2</v>
      </c>
      <c r="G340" s="78">
        <f>IF($C340&lt;=Entradas!$E$51,"",D340-AVERAGE(D:D))</f>
        <v>-0.39745596817066242</v>
      </c>
      <c r="H340" s="78">
        <f>IF($C340&lt;=Entradas!$E$51,"",F340^2)</f>
        <v>6.5331224573799045E-3</v>
      </c>
      <c r="I340" s="78">
        <f>IF($C340&lt;=Entradas!$E$51,"",G340^2)</f>
        <v>0.15797124663447862</v>
      </c>
      <c r="J340" s="78">
        <f>IF($C340&lt;=Entradas!$E$51,"",E340-AVERAGE(E:E))</f>
        <v>-0.1821093447674611</v>
      </c>
      <c r="K340" s="78">
        <f>IF($C340&lt;=Entradas!$E$51,"",J340^2)</f>
        <v>3.3163813451634015E-2</v>
      </c>
      <c r="L340" s="78">
        <f>IF($C340&lt;=Entradas!$E$51,"",G340*J340)</f>
        <v>7.2380445937476209E-2</v>
      </c>
      <c r="M340" s="38"/>
    </row>
    <row r="341" spans="2:13">
      <c r="B341" s="37"/>
      <c r="C341" s="74">
        <v>336</v>
      </c>
      <c r="D341" s="104">
        <f>IF($C341&lt;=Entradas!$E$51,"",Observaciones!H341)</f>
        <v>0.72601146138383177</v>
      </c>
      <c r="E341" s="104">
        <f>IF($C341&lt;=Entradas!$E$51,"",Cálculos!L342)</f>
        <v>0.80276285325392127</v>
      </c>
      <c r="F341" s="78">
        <f>IF($C341&lt;=Entradas!$E$51,"",D341-E341)</f>
        <v>-7.6751391870089503E-2</v>
      </c>
      <c r="G341" s="78">
        <f>IF($C341&lt;=Entradas!$E$51,"",D341-AVERAGE(D:D))</f>
        <v>-0.42539457739789821</v>
      </c>
      <c r="H341" s="78">
        <f>IF($C341&lt;=Entradas!$E$51,"",F341^2)</f>
        <v>5.8907761539960411E-3</v>
      </c>
      <c r="I341" s="78">
        <f>IF($C341&lt;=Entradas!$E$51,"",G341^2)</f>
        <v>0.18096054647953641</v>
      </c>
      <c r="J341" s="78">
        <f>IF($C341&lt;=Entradas!$E$51,"",E341-AVERAGE(E:E))</f>
        <v>-0.2141242953439666</v>
      </c>
      <c r="K341" s="78">
        <f>IF($C341&lt;=Entradas!$E$51,"",J341^2)</f>
        <v>4.5849213856550233E-2</v>
      </c>
      <c r="L341" s="78">
        <f>IF($C341&lt;=Entradas!$E$51,"",G341*J341)</f>
        <v>9.1087314128469418E-2</v>
      </c>
      <c r="M341" s="38"/>
    </row>
    <row r="342" spans="2:13">
      <c r="B342" s="37"/>
      <c r="C342" s="74">
        <v>337</v>
      </c>
      <c r="D342" s="104">
        <f>IF($C342&lt;=Entradas!$E$51,"",Observaciones!H342)</f>
        <v>0.69880395068500378</v>
      </c>
      <c r="E342" s="104">
        <f>IF($C342&lt;=Entradas!$E$51,"",Cálculos!L343)</f>
        <v>0.77059318468684623</v>
      </c>
      <c r="F342" s="78">
        <f>IF($C342&lt;=Entradas!$E$51,"",D342-E342)</f>
        <v>-7.178923400184245E-2</v>
      </c>
      <c r="G342" s="78">
        <f>IF($C342&lt;=Entradas!$E$51,"",D342-AVERAGE(D:D))</f>
        <v>-0.4526020880967262</v>
      </c>
      <c r="H342" s="78">
        <f>IF($C342&lt;=Entradas!$E$51,"",F342^2)</f>
        <v>5.153694118571292E-3</v>
      </c>
      <c r="I342" s="78">
        <f>IF($C342&lt;=Entradas!$E$51,"",G342^2)</f>
        <v>0.2048486501495167</v>
      </c>
      <c r="J342" s="78">
        <f>IF($C342&lt;=Entradas!$E$51,"",E342-AVERAGE(E:E))</f>
        <v>-0.24629396391104164</v>
      </c>
      <c r="K342" s="78">
        <f>IF($C342&lt;=Entradas!$E$51,"",J342^2)</f>
        <v>6.0660716659013479E-2</v>
      </c>
      <c r="L342" s="78">
        <f>IF($C342&lt;=Entradas!$E$51,"",G342*J342)</f>
        <v>0.11147316235175717</v>
      </c>
      <c r="M342" s="38"/>
    </row>
    <row r="343" spans="2:13">
      <c r="B343" s="37"/>
      <c r="C343" s="74">
        <v>338</v>
      </c>
      <c r="D343" s="104">
        <f>IF($C343&lt;=Entradas!$E$51,"",Observaciones!H343)</f>
        <v>0.67274445976935626</v>
      </c>
      <c r="E343" s="104">
        <f>IF($C343&lt;=Entradas!$E$51,"",Cálculos!L344)</f>
        <v>0.73887959016456373</v>
      </c>
      <c r="F343" s="78">
        <f>IF($C343&lt;=Entradas!$E$51,"",D343-E343)</f>
        <v>-6.6135130395207464E-2</v>
      </c>
      <c r="G343" s="78">
        <f>IF($C343&lt;=Entradas!$E$51,"",D343-AVERAGE(D:D))</f>
        <v>-0.47866157901237372</v>
      </c>
      <c r="H343" s="78">
        <f>IF($C343&lt;=Entradas!$E$51,"",F343^2)</f>
        <v>4.3738554723910944E-3</v>
      </c>
      <c r="I343" s="78">
        <f>IF($C343&lt;=Entradas!$E$51,"",G343^2)</f>
        <v>0.22911690722261888</v>
      </c>
      <c r="J343" s="78">
        <f>IF($C343&lt;=Entradas!$E$51,"",E343-AVERAGE(E:E))</f>
        <v>-0.27800755843332414</v>
      </c>
      <c r="K343" s="78">
        <f>IF($C343&lt;=Entradas!$E$51,"",J343^2)</f>
        <v>7.7288202546058143E-2</v>
      </c>
      <c r="L343" s="78">
        <f>IF($C343&lt;=Entradas!$E$51,"",G343*J343)</f>
        <v>0.13307153689706969</v>
      </c>
      <c r="M343" s="38"/>
    </row>
    <row r="344" spans="2:13">
      <c r="B344" s="37"/>
      <c r="C344" s="74">
        <v>339</v>
      </c>
      <c r="D344" s="104">
        <f>IF($C344&lt;=Entradas!$E$51,"",Observaciones!H344)</f>
        <v>0.64766763461089893</v>
      </c>
      <c r="E344" s="104">
        <f>IF($C344&lt;=Entradas!$E$51,"",Cálculos!L345)</f>
        <v>0.70759260593722273</v>
      </c>
      <c r="F344" s="78">
        <f>IF($C344&lt;=Entradas!$E$51,"",D344-E344)</f>
        <v>-5.9924971326323795E-2</v>
      </c>
      <c r="G344" s="78">
        <f>IF($C344&lt;=Entradas!$E$51,"",D344-AVERAGE(D:D))</f>
        <v>-0.50373840417083104</v>
      </c>
      <c r="H344" s="78">
        <f>IF($C344&lt;=Entradas!$E$51,"",F344^2)</f>
        <v>3.591002188460729E-3</v>
      </c>
      <c r="I344" s="78">
        <f>IF($C344&lt;=Entradas!$E$51,"",G344^2)</f>
        <v>0.25375237983657556</v>
      </c>
      <c r="J344" s="78">
        <f>IF($C344&lt;=Entradas!$E$51,"",E344-AVERAGE(E:E))</f>
        <v>-0.30929454266066514</v>
      </c>
      <c r="K344" s="78">
        <f>IF($C344&lt;=Entradas!$E$51,"",J344^2)</f>
        <v>9.5663114119670004E-2</v>
      </c>
      <c r="L344" s="78">
        <f>IF($C344&lt;=Entradas!$E$51,"",G344*J344)</f>
        <v>0.15580353933863048</v>
      </c>
      <c r="M344" s="38"/>
    </row>
    <row r="345" spans="2:13">
      <c r="B345" s="37"/>
      <c r="C345" s="74">
        <v>340</v>
      </c>
      <c r="D345" s="104">
        <f>IF($C345&lt;=Entradas!$E$51,"",Observaciones!H345)</f>
        <v>0.62332508614237392</v>
      </c>
      <c r="E345" s="104">
        <f>IF($C345&lt;=Entradas!$E$51,"",Cálculos!L346)</f>
        <v>0.67656276898008194</v>
      </c>
      <c r="F345" s="78">
        <f>IF($C345&lt;=Entradas!$E$51,"",D345-E345)</f>
        <v>-5.3237682837708022E-2</v>
      </c>
      <c r="G345" s="78">
        <f>IF($C345&lt;=Entradas!$E$51,"",D345-AVERAGE(D:D))</f>
        <v>-0.52808095263935606</v>
      </c>
      <c r="H345" s="78">
        <f>IF($C345&lt;=Entradas!$E$51,"",F345^2)</f>
        <v>2.8342508739283914E-3</v>
      </c>
      <c r="I345" s="78">
        <f>IF($C345&lt;=Entradas!$E$51,"",G345^2)</f>
        <v>0.27886949254048982</v>
      </c>
      <c r="J345" s="78">
        <f>IF($C345&lt;=Entradas!$E$51,"",E345-AVERAGE(E:E))</f>
        <v>-0.34032437961780593</v>
      </c>
      <c r="K345" s="78">
        <f>IF($C345&lt;=Entradas!$E$51,"",J345^2)</f>
        <v>0.11582068336224448</v>
      </c>
      <c r="L345" s="78">
        <f>IF($C345&lt;=Entradas!$E$51,"",G345*J345)</f>
        <v>0.1797188225949688</v>
      </c>
      <c r="M345" s="38"/>
    </row>
    <row r="346" spans="2:13">
      <c r="B346" s="37"/>
      <c r="C346" s="74">
        <v>341</v>
      </c>
      <c r="D346" s="104">
        <f>IF($C346&lt;=Entradas!$E$51,"",Observaciones!H346)</f>
        <v>0.60161802061030722</v>
      </c>
      <c r="E346" s="104">
        <f>IF($C346&lt;=Entradas!$E$51,"",Cálculos!L347)</f>
        <v>0.64749100737568455</v>
      </c>
      <c r="F346" s="78">
        <f>IF($C346&lt;=Entradas!$E$51,"",D346-E346)</f>
        <v>-4.5872986765377322E-2</v>
      </c>
      <c r="G346" s="78">
        <f>IF($C346&lt;=Entradas!$E$51,"",D346-AVERAGE(D:D))</f>
        <v>-0.54978801817142275</v>
      </c>
      <c r="H346" s="78">
        <f>IF($C346&lt;=Entradas!$E$51,"",F346^2)</f>
        <v>2.104330914776483E-3</v>
      </c>
      <c r="I346" s="78">
        <f>IF($C346&lt;=Entradas!$E$51,"",G346^2)</f>
        <v>0.30226686492486066</v>
      </c>
      <c r="J346" s="78">
        <f>IF($C346&lt;=Entradas!$E$51,"",E346-AVERAGE(E:E))</f>
        <v>-0.36939614122220332</v>
      </c>
      <c r="K346" s="78">
        <f>IF($C346&lt;=Entradas!$E$51,"",J346^2)</f>
        <v>0.13645350914985399</v>
      </c>
      <c r="L346" s="78">
        <f>IF($C346&lt;=Entradas!$E$51,"",G346*J346)</f>
        <v>0.20308957240272615</v>
      </c>
      <c r="M346" s="38"/>
    </row>
    <row r="347" spans="2:13">
      <c r="B347" s="37"/>
      <c r="C347" s="74">
        <v>342</v>
      </c>
      <c r="D347" s="104">
        <f>IF($C347&lt;=Entradas!$E$51,"",Observaciones!H347)</f>
        <v>0.57885683406689337</v>
      </c>
      <c r="E347" s="104">
        <f>IF($C347&lt;=Entradas!$E$51,"",Cálculos!L348)</f>
        <v>0.61745667742930643</v>
      </c>
      <c r="F347" s="78">
        <f>IF($C347&lt;=Entradas!$E$51,"",D347-E347)</f>
        <v>-3.8599843362413067E-2</v>
      </c>
      <c r="G347" s="78">
        <f>IF($C347&lt;=Entradas!$E$51,"",D347-AVERAGE(D:D))</f>
        <v>-0.57254920471483661</v>
      </c>
      <c r="H347" s="78">
        <f>IF($C347&lt;=Entradas!$E$51,"",F347^2)</f>
        <v>1.489947907602824E-3</v>
      </c>
      <c r="I347" s="78">
        <f>IF($C347&lt;=Entradas!$E$51,"",G347^2)</f>
        <v>0.32781259181959188</v>
      </c>
      <c r="J347" s="78">
        <f>IF($C347&lt;=Entradas!$E$51,"",E347-AVERAGE(E:E))</f>
        <v>-0.39943047116858144</v>
      </c>
      <c r="K347" s="78">
        <f>IF($C347&lt;=Entradas!$E$51,"",J347^2)</f>
        <v>0.15954470129795498</v>
      </c>
      <c r="L347" s="78">
        <f>IF($C347&lt;=Entradas!$E$51,"",G347*J347)</f>
        <v>0.22869359860644378</v>
      </c>
      <c r="M347" s="38"/>
    </row>
    <row r="348" spans="2:13">
      <c r="B348" s="37"/>
      <c r="C348" s="74">
        <v>343</v>
      </c>
      <c r="D348" s="104">
        <f>IF($C348&lt;=Entradas!$E$51,"",Observaciones!H348)</f>
        <v>0.55623003973899698</v>
      </c>
      <c r="E348" s="104">
        <f>IF($C348&lt;=Entradas!$E$51,"",Cálculos!L349)</f>
        <v>0.58717130630646253</v>
      </c>
      <c r="F348" s="78">
        <f>IF($C348&lt;=Entradas!$E$51,"",D348-E348)</f>
        <v>-3.0941266567465542E-2</v>
      </c>
      <c r="G348" s="78">
        <f>IF($C348&lt;=Entradas!$E$51,"",D348-AVERAGE(D:D))</f>
        <v>-0.59517599904273299</v>
      </c>
      <c r="H348" s="78">
        <f>IF($C348&lt;=Entradas!$E$51,"",F348^2)</f>
        <v>9.5736197679896083E-4</v>
      </c>
      <c r="I348" s="78">
        <f>IF($C348&lt;=Entradas!$E$51,"",G348^2)</f>
        <v>0.3542344698365153</v>
      </c>
      <c r="J348" s="78">
        <f>IF($C348&lt;=Entradas!$E$51,"",E348-AVERAGE(E:E))</f>
        <v>-0.42971584229142534</v>
      </c>
      <c r="K348" s="78">
        <f>IF($C348&lt;=Entradas!$E$51,"",J348^2)</f>
        <v>0.18465570511622914</v>
      </c>
      <c r="L348" s="78">
        <f>IF($C348&lt;=Entradas!$E$51,"",G348*J348)</f>
        <v>0.25575655574028855</v>
      </c>
      <c r="M348" s="38"/>
    </row>
    <row r="349" spans="2:13">
      <c r="B349" s="37"/>
      <c r="C349" s="74">
        <v>344</v>
      </c>
      <c r="D349" s="104">
        <f>IF($C349&lt;=Entradas!$E$51,"",Observaciones!H349)</f>
        <v>0.53542354175950779</v>
      </c>
      <c r="E349" s="104">
        <f>IF($C349&lt;=Entradas!$E$51,"",Cálculos!L350)</f>
        <v>0.5588619015718963</v>
      </c>
      <c r="F349" s="78">
        <f>IF($C349&lt;=Entradas!$E$51,"",D349-E349)</f>
        <v>-2.343835981238851E-2</v>
      </c>
      <c r="G349" s="78">
        <f>IF($C349&lt;=Entradas!$E$51,"",D349-AVERAGE(D:D))</f>
        <v>-0.61598249702222219</v>
      </c>
      <c r="H349" s="78">
        <f>IF($C349&lt;=Entradas!$E$51,"",F349^2)</f>
        <v>5.4935671069498873E-4</v>
      </c>
      <c r="I349" s="78">
        <f>IF($C349&lt;=Entradas!$E$51,"",G349^2)</f>
        <v>0.37943443663773196</v>
      </c>
      <c r="J349" s="78">
        <f>IF($C349&lt;=Entradas!$E$51,"",E349-AVERAGE(E:E))</f>
        <v>-0.45802524702599157</v>
      </c>
      <c r="K349" s="78">
        <f>IF($C349&lt;=Entradas!$E$51,"",J349^2)</f>
        <v>0.2097871269132206</v>
      </c>
      <c r="L349" s="78">
        <f>IF($C349&lt;=Entradas!$E$51,"",G349*J349)</f>
        <v>0.28213553536229041</v>
      </c>
      <c r="M349" s="38"/>
    </row>
    <row r="350" spans="2:13">
      <c r="B350" s="37"/>
      <c r="C350" s="74">
        <v>345</v>
      </c>
      <c r="D350" s="104">
        <f>IF($C350&lt;=Entradas!$E$51,"",Observaciones!H350)</f>
        <v>0.52141942778989592</v>
      </c>
      <c r="E350" s="104">
        <f>IF($C350&lt;=Entradas!$E$51,"",Cálculos!L351)</f>
        <v>0.52971593761358948</v>
      </c>
      <c r="F350" s="78">
        <f>IF($C350&lt;=Entradas!$E$51,"",D350-E350)</f>
        <v>-8.2965098236935653E-3</v>
      </c>
      <c r="G350" s="78">
        <f>IF($C350&lt;=Entradas!$E$51,"",D350-AVERAGE(D:D))</f>
        <v>-0.62998661099183406</v>
      </c>
      <c r="H350" s="78">
        <f>IF($C350&lt;=Entradas!$E$51,"",F350^2)</f>
        <v>6.8832075254643833E-5</v>
      </c>
      <c r="I350" s="78">
        <f>IF($C350&lt;=Entradas!$E$51,"",G350^2)</f>
        <v>0.39688313002897646</v>
      </c>
      <c r="J350" s="78">
        <f>IF($C350&lt;=Entradas!$E$51,"",E350-AVERAGE(E:E))</f>
        <v>-0.48717121098429839</v>
      </c>
      <c r="K350" s="78">
        <f>IF($C350&lt;=Entradas!$E$51,"",J350^2)</f>
        <v>0.23733578881190778</v>
      </c>
      <c r="L350" s="78">
        <f>IF($C350&lt;=Entradas!$E$51,"",G350*J350)</f>
        <v>0.30691134018078592</v>
      </c>
      <c r="M350" s="38"/>
    </row>
    <row r="351" spans="2:13">
      <c r="B351" s="37"/>
      <c r="C351" s="74">
        <v>346</v>
      </c>
      <c r="D351" s="104">
        <f>IF($C351&lt;=Entradas!$E$51,"",Observaciones!H351)</f>
        <v>0.5159336313316637</v>
      </c>
      <c r="E351" s="104">
        <f>IF($C351&lt;=Entradas!$E$51,"",Cálculos!L352)</f>
        <v>0.50138339696661416</v>
      </c>
      <c r="F351" s="78">
        <f>IF($C351&lt;=Entradas!$E$51,"",D351-E351)</f>
        <v>1.4550234365049541E-2</v>
      </c>
      <c r="G351" s="78">
        <f>IF($C351&lt;=Entradas!$E$51,"",D351-AVERAGE(D:D))</f>
        <v>-0.63547240745006628</v>
      </c>
      <c r="H351" s="78">
        <f>IF($C351&lt;=Entradas!$E$51,"",F351^2)</f>
        <v>2.1170932007786862E-4</v>
      </c>
      <c r="I351" s="78">
        <f>IF($C351&lt;=Entradas!$E$51,"",G351^2)</f>
        <v>0.40382518063038303</v>
      </c>
      <c r="J351" s="78">
        <f>IF($C351&lt;=Entradas!$E$51,"",E351-AVERAGE(E:E))</f>
        <v>-0.51550375163127371</v>
      </c>
      <c r="K351" s="78">
        <f>IF($C351&lt;=Entradas!$E$51,"",J351^2)</f>
        <v>0.26574411794591796</v>
      </c>
      <c r="L351" s="78">
        <f>IF($C351&lt;=Entradas!$E$51,"",G351*J351)</f>
        <v>0.32758841009866652</v>
      </c>
      <c r="M351" s="38"/>
    </row>
    <row r="352" spans="2:13">
      <c r="B352" s="37"/>
      <c r="C352" s="74">
        <v>347</v>
      </c>
      <c r="D352" s="104">
        <f>IF($C352&lt;=Entradas!$E$51,"",Observaciones!H352)</f>
        <v>0.5794355487504107</v>
      </c>
      <c r="E352" s="104">
        <f>IF($C352&lt;=Entradas!$E$51,"",Cálculos!L353)</f>
        <v>0.53055679899718122</v>
      </c>
      <c r="F352" s="78">
        <f>IF($C352&lt;=Entradas!$E$51,"",D352-E352)</f>
        <v>4.8878749753229478E-2</v>
      </c>
      <c r="G352" s="78">
        <f>IF($C352&lt;=Entradas!$E$51,"",D352-AVERAGE(D:D))</f>
        <v>-0.57197049003131928</v>
      </c>
      <c r="H352" s="78">
        <f>IF($C352&lt;=Entradas!$E$51,"",F352^2)</f>
        <v>2.389132177438831E-3</v>
      </c>
      <c r="I352" s="78">
        <f>IF($C352&lt;=Entradas!$E$51,"",G352^2)</f>
        <v>0.32715024146666749</v>
      </c>
      <c r="J352" s="78">
        <f>IF($C352&lt;=Entradas!$E$51,"",E352-AVERAGE(E:E))</f>
        <v>-0.48633034960070665</v>
      </c>
      <c r="K352" s="78">
        <f>IF($C352&lt;=Entradas!$E$51,"",J352^2)</f>
        <v>0.23651720894274555</v>
      </c>
      <c r="L352" s="78">
        <f>IF($C352&lt;=Entradas!$E$51,"",G352*J352)</f>
        <v>0.27816660837821899</v>
      </c>
      <c r="M352" s="38"/>
    </row>
    <row r="353" spans="2:13">
      <c r="B353" s="37"/>
      <c r="C353" s="74">
        <v>348</v>
      </c>
      <c r="D353" s="104">
        <f>IF($C353&lt;=Entradas!$E$51,"",Observaciones!H353)</f>
        <v>0.55029736666905782</v>
      </c>
      <c r="E353" s="104">
        <f>IF($C353&lt;=Entradas!$E$51,"",Cálculos!L354)</f>
        <v>0.50685944371419922</v>
      </c>
      <c r="F353" s="78">
        <f>IF($C353&lt;=Entradas!$E$51,"",D353-E353)</f>
        <v>4.3437922954858599E-2</v>
      </c>
      <c r="G353" s="78">
        <f>IF($C353&lt;=Entradas!$E$51,"",D353-AVERAGE(D:D))</f>
        <v>-0.60110867211267216</v>
      </c>
      <c r="H353" s="78">
        <f>IF($C353&lt;=Entradas!$E$51,"",F353^2)</f>
        <v>1.8868531506322315E-3</v>
      </c>
      <c r="I353" s="78">
        <f>IF($C353&lt;=Entradas!$E$51,"",G353^2)</f>
        <v>0.36133163568906002</v>
      </c>
      <c r="J353" s="78">
        <f>IF($C353&lt;=Entradas!$E$51,"",E353-AVERAGE(E:E))</f>
        <v>-0.51002770488368865</v>
      </c>
      <c r="K353" s="78">
        <f>IF($C353&lt;=Entradas!$E$51,"",J353^2)</f>
        <v>0.26012825974892301</v>
      </c>
      <c r="L353" s="78">
        <f>IF($C353&lt;=Entradas!$E$51,"",G353*J353)</f>
        <v>0.30658207642330793</v>
      </c>
      <c r="M353" s="38"/>
    </row>
    <row r="354" spans="2:13">
      <c r="B354" s="37"/>
      <c r="C354" s="74">
        <v>349</v>
      </c>
      <c r="D354" s="104">
        <f>IF($C354&lt;=Entradas!$E$51,"",Observaciones!H354)</f>
        <v>0.52834890902466447</v>
      </c>
      <c r="E354" s="104">
        <f>IF($C354&lt;=Entradas!$E$51,"",Cálculos!L355)</f>
        <v>0.47844067648052446</v>
      </c>
      <c r="F354" s="78">
        <f>IF($C354&lt;=Entradas!$E$51,"",D354-E354)</f>
        <v>4.9908232544140008E-2</v>
      </c>
      <c r="G354" s="78">
        <f>IF($C354&lt;=Entradas!$E$51,"",D354-AVERAGE(D:D))</f>
        <v>-0.62305712975706551</v>
      </c>
      <c r="H354" s="78">
        <f>IF($C354&lt;=Entradas!$E$51,"",F354^2)</f>
        <v>2.4908316756799558E-3</v>
      </c>
      <c r="I354" s="78">
        <f>IF($C354&lt;=Entradas!$E$51,"",G354^2)</f>
        <v>0.38820018694111275</v>
      </c>
      <c r="J354" s="78">
        <f>IF($C354&lt;=Entradas!$E$51,"",E354-AVERAGE(E:E))</f>
        <v>-0.53844647211736341</v>
      </c>
      <c r="K354" s="78">
        <f>IF($C354&lt;=Entradas!$E$51,"",J354^2)</f>
        <v>0.28992460333563463</v>
      </c>
      <c r="L354" s="78">
        <f>IF($C354&lt;=Entradas!$E$51,"",G354*J354)</f>
        <v>0.33548291344526227</v>
      </c>
      <c r="M354" s="38"/>
    </row>
    <row r="355" spans="2:13">
      <c r="B355" s="37"/>
      <c r="C355" s="74">
        <v>350</v>
      </c>
      <c r="D355" s="104">
        <f>IF($C355&lt;=Entradas!$E$51,"",Observaciones!H355)</f>
        <v>0.97906581543274529</v>
      </c>
      <c r="E355" s="104">
        <f>IF($C355&lt;=Entradas!$E$51,"",Cálculos!L356)</f>
        <v>0.6751363635124692</v>
      </c>
      <c r="F355" s="78">
        <f>IF($C355&lt;=Entradas!$E$51,"",D355-E355)</f>
        <v>0.30392945192027609</v>
      </c>
      <c r="G355" s="78">
        <f>IF($C355&lt;=Entradas!$E$51,"",D355-AVERAGE(D:D))</f>
        <v>-0.17234022334898469</v>
      </c>
      <c r="H355" s="78">
        <f>IF($C355&lt;=Entradas!$E$51,"",F355^2)</f>
        <v>9.2373111744559422E-2</v>
      </c>
      <c r="I355" s="78">
        <f>IF($C355&lt;=Entradas!$E$51,"",G355^2)</f>
        <v>2.9701152583977927E-2</v>
      </c>
      <c r="J355" s="78">
        <f>IF($C355&lt;=Entradas!$E$51,"",E355-AVERAGE(E:E))</f>
        <v>-0.34175078508541867</v>
      </c>
      <c r="K355" s="78">
        <f>IF($C355&lt;=Entradas!$E$51,"",J355^2)</f>
        <v>0.11679359910650003</v>
      </c>
      <c r="L355" s="78">
        <f>IF($C355&lt;=Entradas!$E$51,"",G355*J355)</f>
        <v>5.8897406631311919E-2</v>
      </c>
      <c r="M355" s="38"/>
    </row>
    <row r="356" spans="2:13">
      <c r="B356" s="37"/>
      <c r="C356" s="74">
        <v>351</v>
      </c>
      <c r="D356" s="104">
        <f>IF($C356&lt;=Entradas!$E$51,"",Observaciones!H356)</f>
        <v>0.64429910813544766</v>
      </c>
      <c r="E356" s="104">
        <f>IF($C356&lt;=Entradas!$E$51,"",Cálculos!L357)</f>
        <v>0.55473482004375896</v>
      </c>
      <c r="F356" s="78">
        <f>IF($C356&lt;=Entradas!$E$51,"",D356-E356)</f>
        <v>8.9564288091688704E-2</v>
      </c>
      <c r="G356" s="78">
        <f>IF($C356&lt;=Entradas!$E$51,"",D356-AVERAGE(D:D))</f>
        <v>-0.50710693064628232</v>
      </c>
      <c r="H356" s="78">
        <f>IF($C356&lt;=Entradas!$E$51,"",F356^2)</f>
        <v>8.0217617013710104E-3</v>
      </c>
      <c r="I356" s="78">
        <f>IF($C356&lt;=Entradas!$E$51,"",G356^2)</f>
        <v>0.2571574391094934</v>
      </c>
      <c r="J356" s="78">
        <f>IF($C356&lt;=Entradas!$E$51,"",E356-AVERAGE(E:E))</f>
        <v>-0.46215232855412891</v>
      </c>
      <c r="K356" s="78">
        <f>IF($C356&lt;=Entradas!$E$51,"",J356^2)</f>
        <v>0.21358477478800353</v>
      </c>
      <c r="L356" s="78">
        <f>IF($C356&lt;=Entradas!$E$51,"",G356*J356)</f>
        <v>0.23436064882411653</v>
      </c>
      <c r="M356" s="38"/>
    </row>
    <row r="357" spans="2:13">
      <c r="B357" s="37"/>
      <c r="C357" s="74">
        <v>352</v>
      </c>
      <c r="D357" s="104">
        <f>IF($C357&lt;=Entradas!$E$51,"",Observaciones!H357)</f>
        <v>0.62941007120680859</v>
      </c>
      <c r="E357" s="104">
        <f>IF($C357&lt;=Entradas!$E$51,"",Cálculos!L358)</f>
        <v>0.53452306454473697</v>
      </c>
      <c r="F357" s="78">
        <f>IF($C357&lt;=Entradas!$E$51,"",D357-E357)</f>
        <v>9.4887006662071616E-2</v>
      </c>
      <c r="G357" s="78">
        <f>IF($C357&lt;=Entradas!$E$51,"",D357-AVERAGE(D:D))</f>
        <v>-0.52199596757492139</v>
      </c>
      <c r="H357" s="78">
        <f>IF($C357&lt;=Entradas!$E$51,"",F357^2)</f>
        <v>9.0035440332880239E-3</v>
      </c>
      <c r="I357" s="78">
        <f>IF($C357&lt;=Entradas!$E$51,"",G357^2)</f>
        <v>0.27247979016447837</v>
      </c>
      <c r="J357" s="78">
        <f>IF($C357&lt;=Entradas!$E$51,"",E357-AVERAGE(E:E))</f>
        <v>-0.4823640840531509</v>
      </c>
      <c r="K357" s="78">
        <f>IF($C357&lt;=Entradas!$E$51,"",J357^2)</f>
        <v>0.23267510958443521</v>
      </c>
      <c r="L357" s="78">
        <f>IF($C357&lt;=Entradas!$E$51,"",G357*J357)</f>
        <v>0.25179210677871522</v>
      </c>
      <c r="M357" s="38"/>
    </row>
    <row r="358" spans="2:13">
      <c r="B358" s="37"/>
      <c r="C358" s="74">
        <v>353</v>
      </c>
      <c r="D358" s="104">
        <f>IF($C358&lt;=Entradas!$E$51,"",Observaciones!H358)</f>
        <v>3.3937216161472978</v>
      </c>
      <c r="E358" s="104">
        <f>IF($C358&lt;=Entradas!$E$51,"",Cálculos!L359)</f>
        <v>2.2149183682314804</v>
      </c>
      <c r="F358" s="78">
        <f>IF($C358&lt;=Entradas!$E$51,"",D358-E358)</f>
        <v>1.1788032479158175</v>
      </c>
      <c r="G358" s="78">
        <f>IF($C358&lt;=Entradas!$E$51,"",D358-AVERAGE(D:D))</f>
        <v>2.2423155773655679</v>
      </c>
      <c r="H358" s="78">
        <f>IF($C358&lt;=Entradas!$E$51,"",F358^2)</f>
        <v>1.3895770972968802</v>
      </c>
      <c r="I358" s="78">
        <f>IF($C358&lt;=Entradas!$E$51,"",G358^2)</f>
        <v>5.0279791484962804</v>
      </c>
      <c r="J358" s="78">
        <f>IF($C358&lt;=Entradas!$E$51,"",E358-AVERAGE(E:E))</f>
        <v>1.1980312196335925</v>
      </c>
      <c r="K358" s="78">
        <f>IF($C358&lt;=Entradas!$E$51,"",J358^2)</f>
        <v>1.4352788032167532</v>
      </c>
      <c r="L358" s="78">
        <f>IF($C358&lt;=Entradas!$E$51,"",G358*J358)</f>
        <v>2.6863640659546744</v>
      </c>
      <c r="M358" s="38"/>
    </row>
    <row r="359" spans="2:13">
      <c r="B359" s="37"/>
      <c r="C359" s="74">
        <v>354</v>
      </c>
      <c r="D359" s="104">
        <f>IF($C359&lt;=Entradas!$E$51,"",Observaciones!H359)</f>
        <v>0.81414176153403861</v>
      </c>
      <c r="E359" s="104">
        <f>IF($C359&lt;=Entradas!$E$51,"",Cálculos!L360)</f>
        <v>0.69135134578805935</v>
      </c>
      <c r="F359" s="78">
        <f>IF($C359&lt;=Entradas!$E$51,"",D359-E359)</f>
        <v>0.12279041574597926</v>
      </c>
      <c r="G359" s="78">
        <f>IF($C359&lt;=Entradas!$E$51,"",D359-AVERAGE(D:D))</f>
        <v>-0.33726427724769137</v>
      </c>
      <c r="H359" s="78">
        <f>IF($C359&lt;=Entradas!$E$51,"",F359^2)</f>
        <v>1.5077486199070433E-2</v>
      </c>
      <c r="I359" s="78">
        <f>IF($C359&lt;=Entradas!$E$51,"",G359^2)</f>
        <v>0.11374719270740763</v>
      </c>
      <c r="J359" s="78">
        <f>IF($C359&lt;=Entradas!$E$51,"",E359-AVERAGE(E:E))</f>
        <v>-0.32553580280982852</v>
      </c>
      <c r="K359" s="78">
        <f>IF($C359&lt;=Entradas!$E$51,"",J359^2)</f>
        <v>0.10597355891103956</v>
      </c>
      <c r="L359" s="78">
        <f>IF($C359&lt;=Entradas!$E$51,"",G359*J359)</f>
        <v>0.1097915972529038</v>
      </c>
      <c r="M359" s="38"/>
    </row>
    <row r="360" spans="2:13">
      <c r="B360" s="37"/>
      <c r="C360" s="74">
        <v>355</v>
      </c>
      <c r="D360" s="104">
        <f>IF($C360&lt;=Entradas!$E$51,"",Observaciones!H360)</f>
        <v>0.7763443657686494</v>
      </c>
      <c r="E360" s="104">
        <f>IF($C360&lt;=Entradas!$E$51,"",Cálculos!L361)</f>
        <v>0.66055147571696826</v>
      </c>
      <c r="F360" s="78">
        <f>IF($C360&lt;=Entradas!$E$51,"",D360-E360)</f>
        <v>0.11579289005168114</v>
      </c>
      <c r="G360" s="78">
        <f>IF($C360&lt;=Entradas!$E$51,"",D360-AVERAGE(D:D))</f>
        <v>-0.37506167301308058</v>
      </c>
      <c r="H360" s="78">
        <f>IF($C360&lt;=Entradas!$E$51,"",F360^2)</f>
        <v>1.3407993386520718E-2</v>
      </c>
      <c r="I360" s="78">
        <f>IF($C360&lt;=Entradas!$E$51,"",G360^2)</f>
        <v>0.14067125856337098</v>
      </c>
      <c r="J360" s="78">
        <f>IF($C360&lt;=Entradas!$E$51,"",E360-AVERAGE(E:E))</f>
        <v>-0.35633567288091961</v>
      </c>
      <c r="K360" s="78">
        <f>IF($C360&lt;=Entradas!$E$51,"",J360^2)</f>
        <v>0.12697511176749773</v>
      </c>
      <c r="L360" s="78">
        <f>IF($C360&lt;=Entradas!$E$51,"",G360*J360)</f>
        <v>0.13364785362495951</v>
      </c>
      <c r="M360" s="38"/>
    </row>
    <row r="361" spans="2:13">
      <c r="B361" s="37"/>
      <c r="C361" s="74">
        <v>356</v>
      </c>
      <c r="D361" s="104">
        <f>IF($C361&lt;=Entradas!$E$51,"",Observaciones!H361)</f>
        <v>2.5723194865304464</v>
      </c>
      <c r="E361" s="104">
        <f>IF($C361&lt;=Entradas!$E$51,"",Cálculos!L362)</f>
        <v>1.7408650630639539</v>
      </c>
      <c r="F361" s="78">
        <f>IF($C361&lt;=Entradas!$E$51,"",D361-E361)</f>
        <v>0.83145442346649245</v>
      </c>
      <c r="G361" s="78">
        <f>IF($C361&lt;=Entradas!$E$51,"",D361-AVERAGE(D:D))</f>
        <v>1.4209134477487164</v>
      </c>
      <c r="H361" s="78">
        <f>IF($C361&lt;=Entradas!$E$51,"",F361^2)</f>
        <v>0.69131645830199739</v>
      </c>
      <c r="I361" s="78">
        <f>IF($C361&lt;=Entradas!$E$51,"",G361^2)</f>
        <v>2.0189950259931444</v>
      </c>
      <c r="J361" s="78">
        <f>IF($C361&lt;=Entradas!$E$51,"",E361-AVERAGE(E:E))</f>
        <v>0.72397791446606607</v>
      </c>
      <c r="K361" s="78">
        <f>IF($C361&lt;=Entradas!$E$51,"",J361^2)</f>
        <v>0.5241440206346345</v>
      </c>
      <c r="L361" s="78">
        <f>IF($C361&lt;=Entradas!$E$51,"",G361*J361)</f>
        <v>1.0287099545379033</v>
      </c>
      <c r="M361" s="38"/>
    </row>
    <row r="362" spans="2:13">
      <c r="B362" s="37"/>
      <c r="C362" s="74">
        <v>357</v>
      </c>
      <c r="D362" s="104">
        <f>IF($C362&lt;=Entradas!$E$51,"",Observaciones!H362)</f>
        <v>0.87756510007967625</v>
      </c>
      <c r="E362" s="104">
        <f>IF($C362&lt;=Entradas!$E$51,"",Cálculos!L363)</f>
        <v>0.81254918263630249</v>
      </c>
      <c r="F362" s="78">
        <f>IF($C362&lt;=Entradas!$E$51,"",D362-E362)</f>
        <v>6.5015917443373761E-2</v>
      </c>
      <c r="G362" s="78">
        <f>IF($C362&lt;=Entradas!$E$51,"",D362-AVERAGE(D:D))</f>
        <v>-0.27384093870205373</v>
      </c>
      <c r="H362" s="78">
        <f>IF($C362&lt;=Entradas!$E$51,"",F362^2)</f>
        <v>4.2270695210035927E-3</v>
      </c>
      <c r="I362" s="78">
        <f>IF($C362&lt;=Entradas!$E$51,"",G362^2)</f>
        <v>7.498885970922195E-2</v>
      </c>
      <c r="J362" s="78">
        <f>IF($C362&lt;=Entradas!$E$51,"",E362-AVERAGE(E:E))</f>
        <v>-0.20433796596158538</v>
      </c>
      <c r="K362" s="78">
        <f>IF($C362&lt;=Entradas!$E$51,"",J362^2)</f>
        <v>4.1754004333318023E-2</v>
      </c>
      <c r="L362" s="78">
        <f>IF($C362&lt;=Entradas!$E$51,"",G362*J362)</f>
        <v>5.5956100411388841E-2</v>
      </c>
      <c r="M362" s="38"/>
    </row>
    <row r="363" spans="2:13">
      <c r="B363" s="37"/>
      <c r="C363" s="74">
        <v>358</v>
      </c>
      <c r="D363" s="104">
        <f>IF($C363&lt;=Entradas!$E$51,"",Observaciones!H363)</f>
        <v>0.83708811399408378</v>
      </c>
      <c r="E363" s="104">
        <f>IF($C363&lt;=Entradas!$E$51,"",Cálculos!L364)</f>
        <v>0.7800319043187397</v>
      </c>
      <c r="F363" s="78">
        <f>IF($C363&lt;=Entradas!$E$51,"",D363-E363)</f>
        <v>5.7056209675344083E-2</v>
      </c>
      <c r="G363" s="78">
        <f>IF($C363&lt;=Entradas!$E$51,"",D363-AVERAGE(D:D))</f>
        <v>-0.3143179247876462</v>
      </c>
      <c r="H363" s="78">
        <f>IF($C363&lt;=Entradas!$E$51,"",F363^2)</f>
        <v>3.2554110625168278E-3</v>
      </c>
      <c r="I363" s="78">
        <f>IF($C363&lt;=Entradas!$E$51,"",G363^2)</f>
        <v>9.8795757842812415E-2</v>
      </c>
      <c r="J363" s="78">
        <f>IF($C363&lt;=Entradas!$E$51,"",E363-AVERAGE(E:E))</f>
        <v>-0.23685524427914817</v>
      </c>
      <c r="K363" s="78">
        <f>IF($C363&lt;=Entradas!$E$51,"",J363^2)</f>
        <v>5.6100406742534949E-2</v>
      </c>
      <c r="L363" s="78">
        <f>IF($C363&lt;=Entradas!$E$51,"",G363*J363)</f>
        <v>7.4447848856892859E-2</v>
      </c>
      <c r="M363" s="38"/>
    </row>
    <row r="364" spans="2:13">
      <c r="B364" s="37"/>
      <c r="C364" s="74">
        <v>359</v>
      </c>
      <c r="D364" s="104">
        <f>IF($C364&lt;=Entradas!$E$51,"",Observaciones!H364)</f>
        <v>5.6888412006514235</v>
      </c>
      <c r="E364" s="104">
        <f>IF($C364&lt;=Entradas!$E$51,"",Cálculos!L365)</f>
        <v>4.047174723291838</v>
      </c>
      <c r="F364" s="78">
        <f>IF($C364&lt;=Entradas!$E$51,"",D364-E364)</f>
        <v>1.6416664773595855</v>
      </c>
      <c r="G364" s="78">
        <f>IF($C364&lt;=Entradas!$E$51,"",D364-AVERAGE(D:D))</f>
        <v>4.5374351618696931</v>
      </c>
      <c r="H364" s="78">
        <f>IF($C364&lt;=Entradas!$E$51,"",F364^2)</f>
        <v>2.6950688228862303</v>
      </c>
      <c r="I364" s="78">
        <f>IF($C364&lt;=Entradas!$E$51,"",G364^2)</f>
        <v>20.588317848171449</v>
      </c>
      <c r="J364" s="78">
        <f>IF($C364&lt;=Entradas!$E$51,"",E364-AVERAGE(E:E))</f>
        <v>3.0302875746939502</v>
      </c>
      <c r="K364" s="78">
        <f>IF($C364&lt;=Entradas!$E$51,"",J364^2)</f>
        <v>9.1826427853445427</v>
      </c>
      <c r="L364" s="78">
        <f>IF($C364&lt;=Entradas!$E$51,"",G364*J364)</f>
        <v>13.749733391993164</v>
      </c>
      <c r="M364" s="38"/>
    </row>
    <row r="365" spans="2:13">
      <c r="B365" s="37"/>
      <c r="C365" s="74">
        <v>360</v>
      </c>
      <c r="D365" s="104">
        <f>IF($C365&lt;=Entradas!$E$51,"",Observaciones!H365)</f>
        <v>0.9825109995259883</v>
      </c>
      <c r="E365" s="104">
        <f>IF($C365&lt;=Entradas!$E$51,"",Cálculos!L366)</f>
        <v>1.0400384309320527</v>
      </c>
      <c r="F365" s="78">
        <f>IF($C365&lt;=Entradas!$E$51,"",D365-E365)</f>
        <v>-5.7527431406064422E-2</v>
      </c>
      <c r="G365" s="78">
        <f>IF($C365&lt;=Entradas!$E$51,"",D365-AVERAGE(D:D))</f>
        <v>-0.16889503925574167</v>
      </c>
      <c r="H365" s="78">
        <f>IF($C365&lt;=Entradas!$E$51,"",F365^2)</f>
        <v>3.3094053641794471E-3</v>
      </c>
      <c r="I365" s="78">
        <f>IF($C365&lt;=Entradas!$E$51,"",G365^2)</f>
        <v>2.8525534285198523E-2</v>
      </c>
      <c r="J365" s="78">
        <f>IF($C365&lt;=Entradas!$E$51,"",E365-AVERAGE(E:E))</f>
        <v>2.3151282334164858E-2</v>
      </c>
      <c r="K365" s="78">
        <f>IF($C365&lt;=Entradas!$E$51,"",J365^2)</f>
        <v>5.3598187371621379E-4</v>
      </c>
      <c r="L365" s="78">
        <f>IF($C365&lt;=Entradas!$E$51,"",G365*J365)</f>
        <v>-3.910136738649532E-3</v>
      </c>
      <c r="M365" s="38"/>
    </row>
    <row r="366" spans="2:13">
      <c r="B366" s="37"/>
      <c r="C366" s="74">
        <v>361</v>
      </c>
      <c r="D366" s="104">
        <f>IF($C366&lt;=Entradas!$E$51,"",Observaciones!H366)</f>
        <v>0.97594477904914911</v>
      </c>
      <c r="E366" s="104">
        <f>IF($C366&lt;=Entradas!$E$51,"",Cálculos!L367)</f>
        <v>1.0423743134923114</v>
      </c>
      <c r="F366" s="78">
        <f>IF($C366&lt;=Entradas!$E$51,"",D366-E366)</f>
        <v>-6.6429534443162241E-2</v>
      </c>
      <c r="G366" s="78">
        <f>IF($C366&lt;=Entradas!$E$51,"",D366-AVERAGE(D:D))</f>
        <v>-0.17546125973258087</v>
      </c>
      <c r="H366" s="78">
        <f>IF($C366&lt;=Entradas!$E$51,"",F366^2)</f>
        <v>4.4128830463352788E-3</v>
      </c>
      <c r="I366" s="78">
        <f>IF($C366&lt;=Entradas!$E$51,"",G366^2)</f>
        <v>3.0786653666944202E-2</v>
      </c>
      <c r="J366" s="78">
        <f>IF($C366&lt;=Entradas!$E$51,"",E366-AVERAGE(E:E))</f>
        <v>2.5487164894423486E-2</v>
      </c>
      <c r="K366" s="78">
        <f>IF($C366&lt;=Entradas!$E$51,"",J366^2)</f>
        <v>6.4959557435553296E-4</v>
      </c>
      <c r="L366" s="78">
        <f>IF($C366&lt;=Entradas!$E$51,"",G366*J366)</f>
        <v>-4.4720100593875567E-3</v>
      </c>
      <c r="M366" s="38"/>
    </row>
    <row r="367" spans="2:13">
      <c r="B367" s="37"/>
      <c r="C367" s="74">
        <v>362</v>
      </c>
      <c r="D367" s="104">
        <f>IF($C367&lt;=Entradas!$E$51,"",Observaciones!H367)</f>
        <v>1.1452629057537735</v>
      </c>
      <c r="E367" s="104">
        <f>IF($C367&lt;=Entradas!$E$51,"",Cálculos!L368)</f>
        <v>1.1069473928649791</v>
      </c>
      <c r="F367" s="78">
        <f>IF($C367&lt;=Entradas!$E$51,"",D367-E367)</f>
        <v>3.8315512888794423E-2</v>
      </c>
      <c r="G367" s="78">
        <f>IF($C367&lt;=Entradas!$E$51,"",D367-AVERAGE(D:D))</f>
        <v>-6.1431330279564378E-3</v>
      </c>
      <c r="H367" s="78">
        <f>IF($C367&lt;=Entradas!$E$51,"",F367^2)</f>
        <v>1.4680785279313716E-3</v>
      </c>
      <c r="I367" s="78">
        <f>IF($C367&lt;=Entradas!$E$51,"",G367^2)</f>
        <v>3.7738083399169234E-5</v>
      </c>
      <c r="J367" s="78">
        <f>IF($C367&lt;=Entradas!$E$51,"",E367-AVERAGE(E:E))</f>
        <v>9.006024426709125E-2</v>
      </c>
      <c r="K367" s="78">
        <f>IF($C367&lt;=Entradas!$E$51,"",J367^2)</f>
        <v>8.1108475974481422E-3</v>
      </c>
      <c r="L367" s="78">
        <f>IF($C367&lt;=Entradas!$E$51,"",G367*J367)</f>
        <v>-5.5325206106299272E-4</v>
      </c>
      <c r="M367" s="38"/>
    </row>
    <row r="368" spans="2:13">
      <c r="B368" s="37"/>
      <c r="C368" s="74">
        <v>363</v>
      </c>
      <c r="D368" s="104">
        <f>IF($C368&lt;=Entradas!$E$51,"",Observaciones!H368)</f>
        <v>1.0153248736575768</v>
      </c>
      <c r="E368" s="104">
        <f>IF($C368&lt;=Entradas!$E$51,"",Cálculos!L369)</f>
        <v>1.0867710104704369</v>
      </c>
      <c r="F368" s="78">
        <f>IF($C368&lt;=Entradas!$E$51,"",D368-E368)</f>
        <v>-7.144613681286005E-2</v>
      </c>
      <c r="G368" s="78">
        <f>IF($C368&lt;=Entradas!$E$51,"",D368-AVERAGE(D:D))</f>
        <v>-0.13608116512415314</v>
      </c>
      <c r="H368" s="78">
        <f>IF($C368&lt;=Entradas!$E$51,"",F368^2)</f>
        <v>5.1045504654819163E-3</v>
      </c>
      <c r="I368" s="78">
        <f>IF($C368&lt;=Entradas!$E$51,"",G368^2)</f>
        <v>1.8518083501547031E-2</v>
      </c>
      <c r="J368" s="78">
        <f>IF($C368&lt;=Entradas!$E$51,"",E368-AVERAGE(E:E))</f>
        <v>6.9883861872549025E-2</v>
      </c>
      <c r="K368" s="78">
        <f>IF($C368&lt;=Entradas!$E$51,"",J368^2)</f>
        <v>4.8837541502215111E-3</v>
      </c>
      <c r="L368" s="78">
        <f>IF($C368&lt;=Entradas!$E$51,"",G368*J368)</f>
        <v>-9.5098773469918536E-3</v>
      </c>
      <c r="M368" s="38"/>
    </row>
    <row r="369" spans="2:13">
      <c r="B369" s="37"/>
      <c r="C369" s="74">
        <v>364</v>
      </c>
      <c r="D369" s="104">
        <f>IF($C369&lt;=Entradas!$E$51,"",Observaciones!H369)</f>
        <v>1.0291832817264996</v>
      </c>
      <c r="E369" s="104">
        <f>IF($C369&lt;=Entradas!$E$51,"",Cálculos!L370)</f>
        <v>1.0963423543272566</v>
      </c>
      <c r="F369" s="78">
        <f>IF($C369&lt;=Entradas!$E$51,"",D369-E369)</f>
        <v>-6.7159072600756931E-2</v>
      </c>
      <c r="G369" s="78">
        <f>IF($C369&lt;=Entradas!$E$51,"",D369-AVERAGE(D:D))</f>
        <v>-0.12222275705523034</v>
      </c>
      <c r="H369" s="78">
        <f>IF($C369&lt;=Entradas!$E$51,"",F369^2)</f>
        <v>4.5103410325937404E-3</v>
      </c>
      <c r="I369" s="78">
        <f>IF($C369&lt;=Entradas!$E$51,"",G369^2)</f>
        <v>1.4938402342181857E-2</v>
      </c>
      <c r="J369" s="78">
        <f>IF($C369&lt;=Entradas!$E$51,"",E369-AVERAGE(E:E))</f>
        <v>7.9455205729368705E-2</v>
      </c>
      <c r="K369" s="78">
        <f>IF($C369&lt;=Entradas!$E$51,"",J369^2)</f>
        <v>6.3131297174963052E-3</v>
      </c>
      <c r="L369" s="78">
        <f>IF($C369&lt;=Entradas!$E$51,"",G369*J369)</f>
        <v>-9.711234306633976E-3</v>
      </c>
      <c r="M369" s="38"/>
    </row>
    <row r="370" spans="2:13">
      <c r="B370" s="37"/>
      <c r="C370" s="74">
        <v>365</v>
      </c>
      <c r="D370" s="104">
        <f>IF($C370&lt;=Entradas!$E$51,"",Observaciones!H370)</f>
        <v>1.0291832817264996</v>
      </c>
      <c r="E370" s="104">
        <f>IF($C370&lt;=Entradas!$E$51,"",Cálculos!L371)</f>
        <v>1.0955886184370605</v>
      </c>
      <c r="F370" s="78">
        <f>IF($C370&lt;=Entradas!$E$51,"",D370-E370)</f>
        <v>-6.6405336710560814E-2</v>
      </c>
      <c r="G370" s="78">
        <f>IF($C370&lt;=Entradas!$E$51,"",D370-AVERAGE(D:D))</f>
        <v>-0.12222275705523034</v>
      </c>
      <c r="H370" s="78">
        <f>IF($C370&lt;=Entradas!$E$51,"",F370^2)</f>
        <v>4.4096687436429556E-3</v>
      </c>
      <c r="I370" s="78">
        <f>IF($C370&lt;=Entradas!$E$51,"",G370^2)</f>
        <v>1.4938402342181857E-2</v>
      </c>
      <c r="J370" s="78">
        <f>IF($C370&lt;=Entradas!$E$51,"",E370-AVERAGE(E:E))</f>
        <v>7.8701469839172589E-2</v>
      </c>
      <c r="K370" s="78">
        <f>IF($C370&lt;=Entradas!$E$51,"",J370^2)</f>
        <v>6.193921354846193E-3</v>
      </c>
      <c r="L370" s="78">
        <f>IF($C370&lt;=Entradas!$E$51,"",G370*J370)</f>
        <v>-9.6191106280427291E-3</v>
      </c>
      <c r="M370" s="38"/>
    </row>
    <row r="371" spans="2:13">
      <c r="B371" s="37"/>
      <c r="C371" s="74">
        <v>366</v>
      </c>
      <c r="D371" s="104">
        <f>IF($C371&lt;=Entradas!$E$51,"",Observaciones!H371)</f>
        <v>4.6227756238134381</v>
      </c>
      <c r="E371" s="104">
        <f>IF($C371&lt;=Entradas!$E$51,"",Cálculos!L372)</f>
        <v>3.401140477239303</v>
      </c>
      <c r="F371" s="78">
        <f>IF($C371&lt;=Entradas!$E$51,"",D371-E371)</f>
        <v>1.2216351465741351</v>
      </c>
      <c r="G371" s="78">
        <f>IF($C371&lt;=Entradas!$E$51,"",D371-AVERAGE(D:D))</f>
        <v>3.4713695850317081</v>
      </c>
      <c r="H371" s="78">
        <f>IF($C371&lt;=Entradas!$E$51,"",F371^2)</f>
        <v>1.4923924313452086</v>
      </c>
      <c r="I371" s="78">
        <f>IF($C371&lt;=Entradas!$E$51,"",G371^2)</f>
        <v>12.050406795883214</v>
      </c>
      <c r="J371" s="78">
        <f>IF($C371&lt;=Entradas!$E$51,"",E371-AVERAGE(E:E))</f>
        <v>2.3842533286414151</v>
      </c>
      <c r="K371" s="78">
        <f>IF($C371&lt;=Entradas!$E$51,"",J371^2)</f>
        <v>5.6846639351376682</v>
      </c>
      <c r="L371" s="78">
        <f>IF($C371&lt;=Entradas!$E$51,"",G371*J371)</f>
        <v>8.2766244880564184</v>
      </c>
      <c r="M371" s="38"/>
    </row>
    <row r="372" spans="2:13">
      <c r="B372" s="37"/>
      <c r="C372" s="74">
        <v>367</v>
      </c>
      <c r="D372" s="104">
        <f>IF($C372&lt;=Entradas!$E$51,"",Observaciones!H372)</f>
        <v>1.0328918526457354</v>
      </c>
      <c r="E372" s="104">
        <f>IF($C372&lt;=Entradas!$E$51,"",Cálculos!L373)</f>
        <v>1.1740172524697337</v>
      </c>
      <c r="F372" s="78">
        <f>IF($C372&lt;=Entradas!$E$51,"",D372-E372)</f>
        <v>-0.1411253998239983</v>
      </c>
      <c r="G372" s="78">
        <f>IF($C372&lt;=Entradas!$E$51,"",D372-AVERAGE(D:D))</f>
        <v>-0.11851418613599463</v>
      </c>
      <c r="H372" s="78">
        <f>IF($C372&lt;=Entradas!$E$51,"",F372^2)</f>
        <v>1.991637847548338E-2</v>
      </c>
      <c r="I372" s="78">
        <f>IF($C372&lt;=Entradas!$E$51,"",G372^2)</f>
        <v>1.4045612315477182E-2</v>
      </c>
      <c r="J372" s="78">
        <f>IF($C372&lt;=Entradas!$E$51,"",E372-AVERAGE(E:E))</f>
        <v>0.15713010387184578</v>
      </c>
      <c r="K372" s="78">
        <f>IF($C372&lt;=Entradas!$E$51,"",J372^2)</f>
        <v>2.4689869542777045E-2</v>
      </c>
      <c r="L372" s="78">
        <f>IF($C372&lt;=Entradas!$E$51,"",G372*J372)</f>
        <v>-1.8622146377836102E-2</v>
      </c>
      <c r="M372" s="38"/>
    </row>
    <row r="373" spans="2:13">
      <c r="B373" s="37"/>
      <c r="C373" s="74">
        <v>368</v>
      </c>
      <c r="D373" s="104">
        <f>IF($C373&lt;=Entradas!$E$51,"",Observaciones!H373)</f>
        <v>3.1258855230842766</v>
      </c>
      <c r="E373" s="104">
        <f>IF($C373&lt;=Entradas!$E$51,"",Cálculos!L374)</f>
        <v>2.3992379545898626</v>
      </c>
      <c r="F373" s="78">
        <f>IF($C373&lt;=Entradas!$E$51,"",D373-E373)</f>
        <v>0.72664756849441403</v>
      </c>
      <c r="G373" s="78">
        <f>IF($C373&lt;=Entradas!$E$51,"",D373-AVERAGE(D:D))</f>
        <v>1.9744794843025466</v>
      </c>
      <c r="H373" s="78">
        <f>IF($C373&lt;=Entradas!$E$51,"",F373^2)</f>
        <v>0.52801668879884411</v>
      </c>
      <c r="I373" s="78">
        <f>IF($C373&lt;=Entradas!$E$51,"",G373^2)</f>
        <v>3.8985692339316502</v>
      </c>
      <c r="J373" s="78">
        <f>IF($C373&lt;=Entradas!$E$51,"",E373-AVERAGE(E:E))</f>
        <v>1.3823508059919747</v>
      </c>
      <c r="K373" s="78">
        <f>IF($C373&lt;=Entradas!$E$51,"",J373^2)</f>
        <v>1.9108937508266621</v>
      </c>
      <c r="L373" s="78">
        <f>IF($C373&lt;=Entradas!$E$51,"",G373*J373)</f>
        <v>2.729423306540244</v>
      </c>
      <c r="M373" s="38"/>
    </row>
    <row r="374" spans="2:13">
      <c r="B374" s="37"/>
      <c r="C374" s="74">
        <v>369</v>
      </c>
      <c r="D374" s="104">
        <f>IF($C374&lt;=Entradas!$E$51,"",Observaciones!H374)</f>
        <v>1.1164064091589212</v>
      </c>
      <c r="E374" s="104">
        <f>IF($C374&lt;=Entradas!$E$51,"",Cálculos!L375)</f>
        <v>1.2596261924473633</v>
      </c>
      <c r="F374" s="78">
        <f>IF($C374&lt;=Entradas!$E$51,"",D374-E374)</f>
        <v>-0.14321978328844209</v>
      </c>
      <c r="G374" s="78">
        <f>IF($C374&lt;=Entradas!$E$51,"",D374-AVERAGE(D:D))</f>
        <v>-3.4999629622808781E-2</v>
      </c>
      <c r="H374" s="78">
        <f>IF($C374&lt;=Entradas!$E$51,"",F374^2)</f>
        <v>2.0511906325188317E-2</v>
      </c>
      <c r="I374" s="78">
        <f>IF($C374&lt;=Entradas!$E$51,"",G374^2)</f>
        <v>1.224974073733794E-3</v>
      </c>
      <c r="J374" s="78">
        <f>IF($C374&lt;=Entradas!$E$51,"",E374-AVERAGE(E:E))</f>
        <v>0.24273904384947542</v>
      </c>
      <c r="K374" s="78">
        <f>IF($C374&lt;=Entradas!$E$51,"",J374^2)</f>
        <v>5.8922243408957554E-2</v>
      </c>
      <c r="L374" s="78">
        <f>IF($C374&lt;=Entradas!$E$51,"",G374*J374)</f>
        <v>-8.4957766297263804E-3</v>
      </c>
      <c r="M374" s="38"/>
    </row>
    <row r="375" spans="2:13">
      <c r="B375" s="37"/>
      <c r="C375" s="74">
        <v>370</v>
      </c>
      <c r="D375" s="104">
        <f>IF($C375&lt;=Entradas!$E$51,"",Observaciones!H375)</f>
        <v>1.7492182972863914</v>
      </c>
      <c r="E375" s="104">
        <f>IF($C375&lt;=Entradas!$E$51,"",Cálculos!L376)</f>
        <v>1.5561344114491886</v>
      </c>
      <c r="F375" s="78">
        <f>IF($C375&lt;=Entradas!$E$51,"",D375-E375)</f>
        <v>0.19308388583720282</v>
      </c>
      <c r="G375" s="78">
        <f>IF($C375&lt;=Entradas!$E$51,"",D375-AVERAGE(D:D))</f>
        <v>0.59781225850466146</v>
      </c>
      <c r="H375" s="78">
        <f>IF($C375&lt;=Entradas!$E$51,"",F375^2)</f>
        <v>3.7281386969993974E-2</v>
      </c>
      <c r="I375" s="78">
        <f>IF($C375&lt;=Entradas!$E$51,"",G375^2)</f>
        <v>0.35737949641844419</v>
      </c>
      <c r="J375" s="78">
        <f>IF($C375&lt;=Entradas!$E$51,"",E375-AVERAGE(E:E))</f>
        <v>0.53924726285130076</v>
      </c>
      <c r="K375" s="78">
        <f>IF($C375&lt;=Entradas!$E$51,"",J375^2)</f>
        <v>0.29078761049261986</v>
      </c>
      <c r="L375" s="78">
        <f>IF($C375&lt;=Entradas!$E$51,"",G375*J375)</f>
        <v>0.32236862409759293</v>
      </c>
      <c r="M375" s="38"/>
    </row>
    <row r="376" spans="2:13">
      <c r="B376" s="37"/>
      <c r="C376" s="74">
        <v>371</v>
      </c>
      <c r="D376" s="104">
        <f>IF($C376&lt;=Entradas!$E$51,"",Observaciones!H376)</f>
        <v>3.7438059736965985</v>
      </c>
      <c r="E376" s="104">
        <f>IF($C376&lt;=Entradas!$E$51,"",Cálculos!L377)</f>
        <v>2.8637666796777586</v>
      </c>
      <c r="F376" s="78">
        <f>IF($C376&lt;=Entradas!$E$51,"",D376-E376)</f>
        <v>0.88003929401883996</v>
      </c>
      <c r="G376" s="78">
        <f>IF($C376&lt;=Entradas!$E$51,"",D376-AVERAGE(D:D))</f>
        <v>2.5923999349148685</v>
      </c>
      <c r="H376" s="78">
        <f>IF($C376&lt;=Entradas!$E$51,"",F376^2)</f>
        <v>0.77446915901717828</v>
      </c>
      <c r="I376" s="78">
        <f>IF($C376&lt;=Entradas!$E$51,"",G376^2)</f>
        <v>6.7205374225466148</v>
      </c>
      <c r="J376" s="78">
        <f>IF($C376&lt;=Entradas!$E$51,"",E376-AVERAGE(E:E))</f>
        <v>1.8468795310798707</v>
      </c>
      <c r="K376" s="78">
        <f>IF($C376&lt;=Entradas!$E$51,"",J376^2)</f>
        <v>3.4109640023218031</v>
      </c>
      <c r="L376" s="78">
        <f>IF($C376&lt;=Entradas!$E$51,"",G376*J376)</f>
        <v>4.7878503761670599</v>
      </c>
      <c r="M376" s="38"/>
    </row>
    <row r="377" spans="2:13">
      <c r="B377" s="37"/>
      <c r="C377" s="74">
        <v>372</v>
      </c>
      <c r="D377" s="104">
        <f>IF($C377&lt;=Entradas!$E$51,"",Observaciones!H377)</f>
        <v>1.2082327556128107</v>
      </c>
      <c r="E377" s="104">
        <f>IF($C377&lt;=Entradas!$E$51,"",Cálculos!L378)</f>
        <v>1.3650725365047855</v>
      </c>
      <c r="F377" s="78">
        <f>IF($C377&lt;=Entradas!$E$51,"",D377-E377)</f>
        <v>-0.15683978089197481</v>
      </c>
      <c r="G377" s="78">
        <f>IF($C377&lt;=Entradas!$E$51,"",D377-AVERAGE(D:D))</f>
        <v>5.6826716831080759E-2</v>
      </c>
      <c r="H377" s="78">
        <f>IF($C377&lt;=Entradas!$E$51,"",F377^2)</f>
        <v>2.4598716870242666E-2</v>
      </c>
      <c r="I377" s="78">
        <f>IF($C377&lt;=Entradas!$E$51,"",G377^2)</f>
        <v>3.229275745799837E-3</v>
      </c>
      <c r="J377" s="78">
        <f>IF($C377&lt;=Entradas!$E$51,"",E377-AVERAGE(E:E))</f>
        <v>0.34818538790689768</v>
      </c>
      <c r="K377" s="78">
        <f>IF($C377&lt;=Entradas!$E$51,"",J377^2)</f>
        <v>0.12123306435187681</v>
      </c>
      <c r="L377" s="78">
        <f>IF($C377&lt;=Entradas!$E$51,"",G377*J377)</f>
        <v>1.9786232443305286E-2</v>
      </c>
      <c r="M377" s="38"/>
    </row>
    <row r="378" spans="2:13">
      <c r="B378" s="37"/>
      <c r="C378" s="74">
        <v>373</v>
      </c>
      <c r="D378" s="104">
        <f>IF($C378&lt;=Entradas!$E$51,"",Observaciones!H378)</f>
        <v>1.1676277778266173</v>
      </c>
      <c r="E378" s="104">
        <f>IF($C378&lt;=Entradas!$E$51,"",Cálculos!L379)</f>
        <v>1.3269766852950211</v>
      </c>
      <c r="F378" s="78">
        <f>IF($C378&lt;=Entradas!$E$51,"",D378-E378)</f>
        <v>-0.1593489074684038</v>
      </c>
      <c r="G378" s="78">
        <f>IF($C378&lt;=Entradas!$E$51,"",D378-AVERAGE(D:D))</f>
        <v>1.6221739044887329E-2</v>
      </c>
      <c r="H378" s="78">
        <f>IF($C378&lt;=Entradas!$E$51,"",F378^2)</f>
        <v>2.5392074311373917E-2</v>
      </c>
      <c r="I378" s="78">
        <f>IF($C378&lt;=Entradas!$E$51,"",G378^2)</f>
        <v>2.6314481764042204E-4</v>
      </c>
      <c r="J378" s="78">
        <f>IF($C378&lt;=Entradas!$E$51,"",E378-AVERAGE(E:E))</f>
        <v>0.31008953669713324</v>
      </c>
      <c r="K378" s="78">
        <f>IF($C378&lt;=Entradas!$E$51,"",J378^2)</f>
        <v>9.615552076904274E-2</v>
      </c>
      <c r="L378" s="78">
        <f>IF($C378&lt;=Entradas!$E$51,"",G378*J378)</f>
        <v>5.0301915448509081E-3</v>
      </c>
      <c r="M378" s="38"/>
    </row>
    <row r="379" spans="2:13">
      <c r="B379" s="37"/>
      <c r="C379" s="74">
        <v>374</v>
      </c>
      <c r="D379" s="104">
        <f>IF($C379&lt;=Entradas!$E$51,"",Observaciones!H379)</f>
        <v>1.1303861415181864</v>
      </c>
      <c r="E379" s="104">
        <f>IF($C379&lt;=Entradas!$E$51,"",Cálculos!L380)</f>
        <v>1.2894291114982621</v>
      </c>
      <c r="F379" s="78">
        <f>IF($C379&lt;=Entradas!$E$51,"",D379-E379)</f>
        <v>-0.15904296998007572</v>
      </c>
      <c r="G379" s="78">
        <f>IF($C379&lt;=Entradas!$E$51,"",D379-AVERAGE(D:D))</f>
        <v>-2.1019897263543585E-2</v>
      </c>
      <c r="H379" s="78">
        <f>IF($C379&lt;=Entradas!$E$51,"",F379^2)</f>
        <v>2.5294666300083268E-2</v>
      </c>
      <c r="I379" s="78">
        <f>IF($C379&lt;=Entradas!$E$51,"",G379^2)</f>
        <v>4.4183608096992714E-4</v>
      </c>
      <c r="J379" s="78">
        <f>IF($C379&lt;=Entradas!$E$51,"",E379-AVERAGE(E:E))</f>
        <v>0.27254196290037425</v>
      </c>
      <c r="K379" s="78">
        <f>IF($C379&lt;=Entradas!$E$51,"",J379^2)</f>
        <v>7.4279121541588972E-2</v>
      </c>
      <c r="L379" s="78">
        <f>IF($C379&lt;=Entradas!$E$51,"",G379*J379)</f>
        <v>-5.7288040601703744E-3</v>
      </c>
      <c r="M379" s="38"/>
    </row>
    <row r="380" spans="2:13">
      <c r="B380" s="37"/>
      <c r="C380" s="74">
        <v>375</v>
      </c>
      <c r="D380" s="104">
        <f>IF($C380&lt;=Entradas!$E$51,"",Observaciones!H380)</f>
        <v>1.0973652137143037</v>
      </c>
      <c r="E380" s="104">
        <f>IF($C380&lt;=Entradas!$E$51,"",Cálculos!L381)</f>
        <v>1.2537291243648678</v>
      </c>
      <c r="F380" s="78">
        <f>IF($C380&lt;=Entradas!$E$51,"",D380-E380)</f>
        <v>-0.1563639106505641</v>
      </c>
      <c r="G380" s="78">
        <f>IF($C380&lt;=Entradas!$E$51,"",D380-AVERAGE(D:D))</f>
        <v>-5.4040825067426246E-2</v>
      </c>
      <c r="H380" s="78">
        <f>IF($C380&lt;=Entradas!$E$51,"",F380^2)</f>
        <v>2.4449672553937592E-2</v>
      </c>
      <c r="I380" s="78">
        <f>IF($C380&lt;=Entradas!$E$51,"",G380^2)</f>
        <v>2.9204107739681648E-3</v>
      </c>
      <c r="J380" s="78">
        <f>IF($C380&lt;=Entradas!$E$51,"",E380-AVERAGE(E:E))</f>
        <v>0.23684197576697996</v>
      </c>
      <c r="K380" s="78">
        <f>IF($C380&lt;=Entradas!$E$51,"",J380^2)</f>
        <v>5.6094121485206726E-2</v>
      </c>
      <c r="L380" s="78">
        <f>IF($C380&lt;=Entradas!$E$51,"",G380*J380)</f>
        <v>-1.279913578104697E-2</v>
      </c>
      <c r="M380" s="38"/>
    </row>
    <row r="381" spans="2:13">
      <c r="B381" s="37"/>
      <c r="C381" s="74">
        <v>376</v>
      </c>
      <c r="D381" s="104">
        <f>IF($C381&lt;=Entradas!$E$51,"",Observaciones!H381)</f>
        <v>1.1147747058201909</v>
      </c>
      <c r="E381" s="104">
        <f>IF($C381&lt;=Entradas!$E$51,"",Cálculos!L382)</f>
        <v>1.2574678528655754</v>
      </c>
      <c r="F381" s="78">
        <f>IF($C381&lt;=Entradas!$E$51,"",D381-E381)</f>
        <v>-0.14269314704538449</v>
      </c>
      <c r="G381" s="78">
        <f>IF($C381&lt;=Entradas!$E$51,"",D381-AVERAGE(D:D))</f>
        <v>-3.6631332961539087E-2</v>
      </c>
      <c r="H381" s="78">
        <f>IF($C381&lt;=Entradas!$E$51,"",F381^2)</f>
        <v>2.036133421371572E-2</v>
      </c>
      <c r="I381" s="78">
        <f>IF($C381&lt;=Entradas!$E$51,"",G381^2)</f>
        <v>1.34185455453914E-3</v>
      </c>
      <c r="J381" s="78">
        <f>IF($C381&lt;=Entradas!$E$51,"",E381-AVERAGE(E:E))</f>
        <v>0.24058070426768752</v>
      </c>
      <c r="K381" s="78">
        <f>IF($C381&lt;=Entradas!$E$51,"",J381^2)</f>
        <v>5.7879075265936518E-2</v>
      </c>
      <c r="L381" s="78">
        <f>IF($C381&lt;=Entradas!$E$51,"",G381*J381)</f>
        <v>-8.8127918821512292E-3</v>
      </c>
      <c r="M381" s="38"/>
    </row>
    <row r="382" spans="2:13">
      <c r="B382" s="37"/>
      <c r="C382" s="74">
        <v>377</v>
      </c>
      <c r="D382" s="104">
        <f>IF($C382&lt;=Entradas!$E$51,"",Observaciones!H382)</f>
        <v>3.9671834962067662</v>
      </c>
      <c r="E382" s="104">
        <f>IF($C382&lt;=Entradas!$E$51,"",Cálculos!L383)</f>
        <v>3.0155044608790682</v>
      </c>
      <c r="F382" s="78">
        <f>IF($C382&lt;=Entradas!$E$51,"",D382-E382)</f>
        <v>0.95167903532769804</v>
      </c>
      <c r="G382" s="78">
        <f>IF($C382&lt;=Entradas!$E$51,"",D382-AVERAGE(D:D))</f>
        <v>2.8157774574250363</v>
      </c>
      <c r="H382" s="78">
        <f>IF($C382&lt;=Entradas!$E$51,"",F382^2)</f>
        <v>0.90569298628225792</v>
      </c>
      <c r="I382" s="78">
        <f>IF($C382&lt;=Entradas!$E$51,"",G382^2)</f>
        <v>7.928602689743002</v>
      </c>
      <c r="J382" s="78">
        <f>IF($C382&lt;=Entradas!$E$51,"",E382-AVERAGE(E:E))</f>
        <v>1.9986173122811803</v>
      </c>
      <c r="K382" s="78">
        <f>IF($C382&lt;=Entradas!$E$51,"",J382^2)</f>
        <v>3.9944711609500492</v>
      </c>
      <c r="L382" s="78">
        <f>IF($C382&lt;=Entradas!$E$51,"",G382*J382)</f>
        <v>5.6276615739407614</v>
      </c>
      <c r="M382" s="38"/>
    </row>
    <row r="383" spans="2:13">
      <c r="B383" s="37"/>
      <c r="C383" s="74">
        <v>378</v>
      </c>
      <c r="D383" s="104">
        <f>IF($C383&lt;=Entradas!$E$51,"",Observaciones!H383)</f>
        <v>1.2256952795681724</v>
      </c>
      <c r="E383" s="104">
        <f>IF($C383&lt;=Entradas!$E$51,"",Cálculos!L384)</f>
        <v>1.3765733327098451</v>
      </c>
      <c r="F383" s="78">
        <f>IF($C383&lt;=Entradas!$E$51,"",D383-E383)</f>
        <v>-0.15087805314167269</v>
      </c>
      <c r="G383" s="78">
        <f>IF($C383&lt;=Entradas!$E$51,"",D383-AVERAGE(D:D))</f>
        <v>7.428924078644239E-2</v>
      </c>
      <c r="H383" s="78">
        <f>IF($C383&lt;=Entradas!$E$51,"",F383^2)</f>
        <v>2.2764186919821405E-2</v>
      </c>
      <c r="I383" s="78">
        <f>IF($C383&lt;=Entradas!$E$51,"",G383^2)</f>
        <v>5.5188912966260151E-3</v>
      </c>
      <c r="J383" s="78">
        <f>IF($C383&lt;=Entradas!$E$51,"",E383-AVERAGE(E:E))</f>
        <v>0.35968618411195719</v>
      </c>
      <c r="K383" s="78">
        <f>IF($C383&lt;=Entradas!$E$51,"",J383^2)</f>
        <v>0.12937415104102076</v>
      </c>
      <c r="L383" s="78">
        <f>IF($C383&lt;=Entradas!$E$51,"",G383*J383)</f>
        <v>2.6720813539049836E-2</v>
      </c>
      <c r="M383" s="38"/>
    </row>
    <row r="384" spans="2:13">
      <c r="B384" s="37"/>
      <c r="C384" s="74">
        <v>379</v>
      </c>
      <c r="D384" s="104">
        <f>IF($C384&lt;=Entradas!$E$51,"",Observaciones!H384)</f>
        <v>1.1918325987130556</v>
      </c>
      <c r="E384" s="104">
        <f>IF($C384&lt;=Entradas!$E$51,"",Cálculos!L385)</f>
        <v>1.3441350590809165</v>
      </c>
      <c r="F384" s="78">
        <f>IF($C384&lt;=Entradas!$E$51,"",D384-E384)</f>
        <v>-0.15230246036786088</v>
      </c>
      <c r="G384" s="78">
        <f>IF($C384&lt;=Entradas!$E$51,"",D384-AVERAGE(D:D))</f>
        <v>4.0426559931325601E-2</v>
      </c>
      <c r="H384" s="78">
        <f>IF($C384&lt;=Entradas!$E$51,"",F384^2)</f>
        <v>2.3196039434103834E-2</v>
      </c>
      <c r="I384" s="78">
        <f>IF($C384&lt;=Entradas!$E$51,"",G384^2)</f>
        <v>1.6343067478810605E-3</v>
      </c>
      <c r="J384" s="78">
        <f>IF($C384&lt;=Entradas!$E$51,"",E384-AVERAGE(E:E))</f>
        <v>0.32724791048302859</v>
      </c>
      <c r="K384" s="78">
        <f>IF($C384&lt;=Entradas!$E$51,"",J384^2)</f>
        <v>0.10709119491550829</v>
      </c>
      <c r="L384" s="78">
        <f>IF($C384&lt;=Entradas!$E$51,"",G384*J384)</f>
        <v>1.3229507265543231E-2</v>
      </c>
      <c r="M384" s="38"/>
    </row>
    <row r="385" spans="2:13">
      <c r="B385" s="37"/>
      <c r="C385" s="74">
        <v>380</v>
      </c>
      <c r="D385" s="104">
        <f>IF($C385&lt;=Entradas!$E$51,"",Observaciones!H385)</f>
        <v>1.1624462932926358</v>
      </c>
      <c r="E385" s="104">
        <f>IF($C385&lt;=Entradas!$E$51,"",Cálculos!L386)</f>
        <v>1.31352110361561</v>
      </c>
      <c r="F385" s="78">
        <f>IF($C385&lt;=Entradas!$E$51,"",D385-E385)</f>
        <v>-0.15107481032297421</v>
      </c>
      <c r="G385" s="78">
        <f>IF($C385&lt;=Entradas!$E$51,"",D385-AVERAGE(D:D))</f>
        <v>1.1040254510905845E-2</v>
      </c>
      <c r="H385" s="78">
        <f>IF($C385&lt;=Entradas!$E$51,"",F385^2)</f>
        <v>2.2823598314122635E-2</v>
      </c>
      <c r="I385" s="78">
        <f>IF($C385&lt;=Entradas!$E$51,"",G385^2)</f>
        <v>1.2188721966557686E-4</v>
      </c>
      <c r="J385" s="78">
        <f>IF($C385&lt;=Entradas!$E$51,"",E385-AVERAGE(E:E))</f>
        <v>0.29663395501772216</v>
      </c>
      <c r="K385" s="78">
        <f>IF($C385&lt;=Entradas!$E$51,"",J385^2)</f>
        <v>8.7991703269456017E-2</v>
      </c>
      <c r="L385" s="78">
        <f>IF($C385&lt;=Entradas!$E$51,"",G385*J385)</f>
        <v>3.2749143599722485E-3</v>
      </c>
      <c r="M385" s="38"/>
    </row>
    <row r="386" spans="2:13">
      <c r="B386" s="37"/>
      <c r="C386" s="74">
        <v>381</v>
      </c>
      <c r="D386" s="104">
        <f>IF($C386&lt;=Entradas!$E$51,"",Observaciones!H386)</f>
        <v>1.1263305811338455</v>
      </c>
      <c r="E386" s="104">
        <f>IF($C386&lt;=Entradas!$E$51,"",Cálculos!L387)</f>
        <v>1.2762827033629036</v>
      </c>
      <c r="F386" s="78">
        <f>IF($C386&lt;=Entradas!$E$51,"",D386-E386)</f>
        <v>-0.14995212222905807</v>
      </c>
      <c r="G386" s="78">
        <f>IF($C386&lt;=Entradas!$E$51,"",D386-AVERAGE(D:D))</f>
        <v>-2.5075457647884436E-2</v>
      </c>
      <c r="H386" s="78">
        <f>IF($C386&lt;=Entradas!$E$51,"",F386^2)</f>
        <v>2.2485638960998373E-2</v>
      </c>
      <c r="I386" s="78">
        <f>IF($C386&lt;=Entradas!$E$51,"",G386^2)</f>
        <v>6.2877857625084606E-4</v>
      </c>
      <c r="J386" s="78">
        <f>IF($C386&lt;=Entradas!$E$51,"",E386-AVERAGE(E:E))</f>
        <v>0.25939555476501575</v>
      </c>
      <c r="K386" s="78">
        <f>IF($C386&lt;=Entradas!$E$51,"",J386^2)</f>
        <v>6.7286053831850282E-2</v>
      </c>
      <c r="L386" s="78">
        <f>IF($C386&lt;=Entradas!$E$51,"",G386*J386)</f>
        <v>-6.5044622475596402E-3</v>
      </c>
      <c r="M386" s="38"/>
    </row>
    <row r="387" spans="2:13">
      <c r="B387" s="37"/>
      <c r="C387" s="74">
        <v>382</v>
      </c>
      <c r="D387" s="104">
        <f>IF($C387&lt;=Entradas!$E$51,"",Observaciones!H387)</f>
        <v>1.6915987849469909</v>
      </c>
      <c r="E387" s="104">
        <f>IF($C387&lt;=Entradas!$E$51,"",Cálculos!L388)</f>
        <v>1.5357439650140785</v>
      </c>
      <c r="F387" s="78">
        <f>IF($C387&lt;=Entradas!$E$51,"",D387-E387)</f>
        <v>0.15585481993291239</v>
      </c>
      <c r="G387" s="78">
        <f>IF($C387&lt;=Entradas!$E$51,"",D387-AVERAGE(D:D))</f>
        <v>0.54019274616526092</v>
      </c>
      <c r="H387" s="78">
        <f>IF($C387&lt;=Entradas!$E$51,"",F387^2)</f>
        <v>2.4290724896320545E-2</v>
      </c>
      <c r="I387" s="78">
        <f>IF($C387&lt;=Entradas!$E$51,"",G387^2)</f>
        <v>0.291808203009566</v>
      </c>
      <c r="J387" s="78">
        <f>IF($C387&lt;=Entradas!$E$51,"",E387-AVERAGE(E:E))</f>
        <v>0.51885681641619064</v>
      </c>
      <c r="K387" s="78">
        <f>IF($C387&lt;=Entradas!$E$51,"",J387^2)</f>
        <v>0.26921239594154456</v>
      </c>
      <c r="L387" s="78">
        <f>IF($C387&lt;=Entradas!$E$51,"",G387*J387)</f>
        <v>0.28028268852642663</v>
      </c>
      <c r="M387" s="38"/>
    </row>
    <row r="388" spans="2:13">
      <c r="B388" s="37"/>
      <c r="C388" s="74">
        <v>383</v>
      </c>
      <c r="D388" s="104">
        <f>IF($C388&lt;=Entradas!$E$51,"",Observaciones!H388)</f>
        <v>1.2247478844578861</v>
      </c>
      <c r="E388" s="104">
        <f>IF($C388&lt;=Entradas!$E$51,"",Cálculos!L389)</f>
        <v>1.3559588194337382</v>
      </c>
      <c r="F388" s="78">
        <f>IF($C388&lt;=Entradas!$E$51,"",D388-E388)</f>
        <v>-0.13121093497585212</v>
      </c>
      <c r="G388" s="78">
        <f>IF($C388&lt;=Entradas!$E$51,"",D388-AVERAGE(D:D))</f>
        <v>7.3341845676156092E-2</v>
      </c>
      <c r="H388" s="78">
        <f>IF($C388&lt;=Entradas!$E$51,"",F388^2)</f>
        <v>1.7216309457237292E-2</v>
      </c>
      <c r="I388" s="78">
        <f>IF($C388&lt;=Entradas!$E$51,"",G388^2)</f>
        <v>5.3790263271850961E-3</v>
      </c>
      <c r="J388" s="78">
        <f>IF($C388&lt;=Entradas!$E$51,"",E388-AVERAGE(E:E))</f>
        <v>0.33907167083585033</v>
      </c>
      <c r="K388" s="78">
        <f>IF($C388&lt;=Entradas!$E$51,"",J388^2)</f>
        <v>0.11496959796341523</v>
      </c>
      <c r="L388" s="78">
        <f>IF($C388&lt;=Entradas!$E$51,"",G388*J388)</f>
        <v>2.4868142155599331E-2</v>
      </c>
      <c r="M388" s="38"/>
    </row>
    <row r="389" spans="2:13">
      <c r="B389" s="37"/>
      <c r="C389" s="74">
        <v>384</v>
      </c>
      <c r="D389" s="104">
        <f>IF($C389&lt;=Entradas!$E$51,"",Observaciones!H389)</f>
        <v>1.5838839052983982</v>
      </c>
      <c r="E389" s="104">
        <f>IF($C389&lt;=Entradas!$E$51,"",Cálculos!L390)</f>
        <v>1.5146505189767021</v>
      </c>
      <c r="F389" s="78">
        <f>IF($C389&lt;=Entradas!$E$51,"",D389-E389)</f>
        <v>6.9233386321696067E-2</v>
      </c>
      <c r="G389" s="78">
        <f>IF($C389&lt;=Entradas!$E$51,"",D389-AVERAGE(D:D))</f>
        <v>0.4324778665166682</v>
      </c>
      <c r="H389" s="78">
        <f>IF($C389&lt;=Entradas!$E$51,"",F389^2)</f>
        <v>4.7932617815692122E-3</v>
      </c>
      <c r="I389" s="78">
        <f>IF($C389&lt;=Entradas!$E$51,"",G389^2)</f>
        <v>0.18703710502680906</v>
      </c>
      <c r="J389" s="78">
        <f>IF($C389&lt;=Entradas!$E$51,"",E389-AVERAGE(E:E))</f>
        <v>0.49776337037881424</v>
      </c>
      <c r="K389" s="78">
        <f>IF($C389&lt;=Entradas!$E$51,"",J389^2)</f>
        <v>0.24776837289087661</v>
      </c>
      <c r="L389" s="78">
        <f>IF($C389&lt;=Entradas!$E$51,"",G389*J389)</f>
        <v>0.21527164045157571</v>
      </c>
      <c r="M389" s="38"/>
    </row>
    <row r="390" spans="2:13">
      <c r="B390" s="37"/>
      <c r="C390" s="74">
        <v>385</v>
      </c>
      <c r="D390" s="104">
        <f>IF($C390&lt;=Entradas!$E$51,"",Observaciones!H390)</f>
        <v>1.3212671790437052</v>
      </c>
      <c r="E390" s="104">
        <f>IF($C390&lt;=Entradas!$E$51,"",Cálculos!L391)</f>
        <v>1.4200295300767181</v>
      </c>
      <c r="F390" s="78">
        <f>IF($C390&lt;=Entradas!$E$51,"",D390-E390)</f>
        <v>-9.8762351033012896E-2</v>
      </c>
      <c r="G390" s="78">
        <f>IF($C390&lt;=Entradas!$E$51,"",D390-AVERAGE(D:D))</f>
        <v>0.16986114026197519</v>
      </c>
      <c r="H390" s="78">
        <f>IF($C390&lt;=Entradas!$E$51,"",F390^2)</f>
        <v>9.7540019815680629E-3</v>
      </c>
      <c r="I390" s="78">
        <f>IF($C390&lt;=Entradas!$E$51,"",G390^2)</f>
        <v>2.8852806971098408E-2</v>
      </c>
      <c r="J390" s="78">
        <f>IF($C390&lt;=Entradas!$E$51,"",E390-AVERAGE(E:E))</f>
        <v>0.40314238147883019</v>
      </c>
      <c r="K390" s="78">
        <f>IF($C390&lt;=Entradas!$E$51,"",J390^2)</f>
        <v>0.16252377974442264</v>
      </c>
      <c r="L390" s="78">
        <f>IF($C390&lt;=Entradas!$E$51,"",G390*J390)</f>
        <v>6.8478224605922289E-2</v>
      </c>
      <c r="M390" s="38"/>
    </row>
    <row r="391" spans="2:13">
      <c r="B391" s="37"/>
      <c r="C391" s="74">
        <v>386</v>
      </c>
      <c r="D391" s="104">
        <f>IF($C391&lt;=Entradas!$E$51,"",Observaciones!H391)</f>
        <v>1.4273842634484437</v>
      </c>
      <c r="E391" s="104">
        <f>IF($C391&lt;=Entradas!$E$51,"",Cálculos!L392)</f>
        <v>1.4650166931505018</v>
      </c>
      <c r="F391" s="78">
        <f>IF($C391&lt;=Entradas!$E$51,"",D391-E391)</f>
        <v>-3.7632429702058046E-2</v>
      </c>
      <c r="G391" s="78">
        <f>IF($C391&lt;=Entradas!$E$51,"",D391-AVERAGE(D:D))</f>
        <v>0.27597822466671373</v>
      </c>
      <c r="H391" s="78">
        <f>IF($C391&lt;=Entradas!$E$51,"",F391^2)</f>
        <v>1.4161997652803405E-3</v>
      </c>
      <c r="I391" s="78">
        <f>IF($C391&lt;=Entradas!$E$51,"",G391^2)</f>
        <v>7.6163980490191116E-2</v>
      </c>
      <c r="J391" s="78">
        <f>IF($C391&lt;=Entradas!$E$51,"",E391-AVERAGE(E:E))</f>
        <v>0.44812954455261389</v>
      </c>
      <c r="K391" s="78">
        <f>IF($C391&lt;=Entradas!$E$51,"",J391^2)</f>
        <v>0.20082008870093315</v>
      </c>
      <c r="L391" s="78">
        <f>IF($C391&lt;=Entradas!$E$51,"",G391*J391)</f>
        <v>0.12367399612633338</v>
      </c>
      <c r="M391" s="38"/>
    </row>
    <row r="392" spans="2:13">
      <c r="B392" s="37"/>
      <c r="C392" s="74">
        <v>387</v>
      </c>
      <c r="D392" s="104">
        <f>IF($C392&lt;=Entradas!$E$51,"",Observaciones!H392)</f>
        <v>1.2484444590409343</v>
      </c>
      <c r="E392" s="104">
        <f>IF($C392&lt;=Entradas!$E$51,"",Cálculos!L393)</f>
        <v>1.4026196414015664</v>
      </c>
      <c r="F392" s="78">
        <f>IF($C392&lt;=Entradas!$E$51,"",D392-E392)</f>
        <v>-0.1541751823606321</v>
      </c>
      <c r="G392" s="78">
        <f>IF($C392&lt;=Entradas!$E$51,"",D392-AVERAGE(D:D))</f>
        <v>9.7038420259204283E-2</v>
      </c>
      <c r="H392" s="78">
        <f>IF($C392&lt;=Entradas!$E$51,"",F392^2)</f>
        <v>2.3769986855934164E-2</v>
      </c>
      <c r="I392" s="78">
        <f>IF($C392&lt;=Entradas!$E$51,"",G392^2)</f>
        <v>9.4164550064019491E-3</v>
      </c>
      <c r="J392" s="78">
        <f>IF($C392&lt;=Entradas!$E$51,"",E392-AVERAGE(E:E))</f>
        <v>0.3857324928036785</v>
      </c>
      <c r="K392" s="78">
        <f>IF($C392&lt;=Entradas!$E$51,"",J392^2)</f>
        <v>0.14878955600453989</v>
      </c>
      <c r="L392" s="78">
        <f>IF($C392&lt;=Entradas!$E$51,"",G392*J392)</f>
        <v>3.7430871744313844E-2</v>
      </c>
      <c r="M392" s="38"/>
    </row>
    <row r="393" spans="2:13">
      <c r="B393" s="37"/>
      <c r="C393" s="74">
        <v>388</v>
      </c>
      <c r="D393" s="104">
        <f>IF($C393&lt;=Entradas!$E$51,"",Observaciones!H393)</f>
        <v>4.7776744371700968</v>
      </c>
      <c r="E393" s="104">
        <f>IF($C393&lt;=Entradas!$E$51,"",Cálculos!L394)</f>
        <v>3.6171867963972679</v>
      </c>
      <c r="F393" s="78">
        <f>IF($C393&lt;=Entradas!$E$51,"",D393-E393)</f>
        <v>1.1604876407728288</v>
      </c>
      <c r="G393" s="78">
        <f>IF($C393&lt;=Entradas!$E$51,"",D393-AVERAGE(D:D))</f>
        <v>3.6262683983883668</v>
      </c>
      <c r="H393" s="78">
        <f>IF($C393&lt;=Entradas!$E$51,"",F393^2)</f>
        <v>1.3467315643864863</v>
      </c>
      <c r="I393" s="78">
        <f>IF($C393&lt;=Entradas!$E$51,"",G393^2)</f>
        <v>13.149822497150131</v>
      </c>
      <c r="J393" s="78">
        <f>IF($C393&lt;=Entradas!$E$51,"",E393-AVERAGE(E:E))</f>
        <v>2.6002996477993801</v>
      </c>
      <c r="K393" s="78">
        <f>IF($C393&lt;=Entradas!$E$51,"",J393^2)</f>
        <v>6.7615582583455796</v>
      </c>
      <c r="L393" s="78">
        <f>IF($C393&lt;=Entradas!$E$51,"",G393*J393)</f>
        <v>9.4293844391552923</v>
      </c>
      <c r="M393" s="38"/>
    </row>
    <row r="394" spans="2:13">
      <c r="B394" s="37"/>
      <c r="C394" s="74">
        <v>389</v>
      </c>
      <c r="D394" s="104">
        <f>IF($C394&lt;=Entradas!$E$51,"",Observaciones!H394)</f>
        <v>1.3583039992379251</v>
      </c>
      <c r="E394" s="104">
        <f>IF($C394&lt;=Entradas!$E$51,"",Cálculos!L395)</f>
        <v>1.5157049096991042</v>
      </c>
      <c r="F394" s="78">
        <f>IF($C394&lt;=Entradas!$E$51,"",D394-E394)</f>
        <v>-0.1574009104611791</v>
      </c>
      <c r="G394" s="78">
        <f>IF($C394&lt;=Entradas!$E$51,"",D394-AVERAGE(D:D))</f>
        <v>0.20689796045619513</v>
      </c>
      <c r="H394" s="78">
        <f>IF($C394&lt;=Entradas!$E$51,"",F394^2)</f>
        <v>2.4775046614008121E-2</v>
      </c>
      <c r="I394" s="78">
        <f>IF($C394&lt;=Entradas!$E$51,"",G394^2)</f>
        <v>4.2806766040933281E-2</v>
      </c>
      <c r="J394" s="78">
        <f>IF($C394&lt;=Entradas!$E$51,"",E394-AVERAGE(E:E))</f>
        <v>0.49881776110121634</v>
      </c>
      <c r="K394" s="78">
        <f>IF($C394&lt;=Entradas!$E$51,"",J394^2)</f>
        <v>0.24881915879003014</v>
      </c>
      <c r="L394" s="78">
        <f>IF($C394&lt;=Entradas!$E$51,"",G394*J394)</f>
        <v>0.10320437741116725</v>
      </c>
      <c r="M394" s="38"/>
    </row>
    <row r="395" spans="2:13">
      <c r="B395" s="37"/>
      <c r="C395" s="74">
        <v>390</v>
      </c>
      <c r="D395" s="104">
        <f>IF($C395&lt;=Entradas!$E$51,"",Observaciones!H395)</f>
        <v>1.3144521757373639</v>
      </c>
      <c r="E395" s="104">
        <f>IF($C395&lt;=Entradas!$E$51,"",Cálculos!L396)</f>
        <v>1.476743547078506</v>
      </c>
      <c r="F395" s="78">
        <f>IF($C395&lt;=Entradas!$E$51,"",D395-E395)</f>
        <v>-0.16229137134114202</v>
      </c>
      <c r="G395" s="78">
        <f>IF($C395&lt;=Entradas!$E$51,"",D395-AVERAGE(D:D))</f>
        <v>0.16304613695563397</v>
      </c>
      <c r="H395" s="78">
        <f>IF($C395&lt;=Entradas!$E$51,"",F395^2)</f>
        <v>2.6338489211788454E-2</v>
      </c>
      <c r="I395" s="78">
        <f>IF($C395&lt;=Entradas!$E$51,"",G395^2)</f>
        <v>2.658404277615535E-2</v>
      </c>
      <c r="J395" s="78">
        <f>IF($C395&lt;=Entradas!$E$51,"",E395-AVERAGE(E:E))</f>
        <v>0.4598563984806181</v>
      </c>
      <c r="K395" s="78">
        <f>IF($C395&lt;=Entradas!$E$51,"",J395^2)</f>
        <v>0.21146790722356501</v>
      </c>
      <c r="L395" s="78">
        <f>IF($C395&lt;=Entradas!$E$51,"",G395*J395)</f>
        <v>7.4977809326595452E-2</v>
      </c>
      <c r="M395" s="38"/>
    </row>
    <row r="396" spans="2:13">
      <c r="B396" s="37"/>
      <c r="C396" s="74">
        <v>391</v>
      </c>
      <c r="D396" s="104">
        <f>IF($C396&lt;=Entradas!$E$51,"",Observaciones!H396)</f>
        <v>1.353679600673459</v>
      </c>
      <c r="E396" s="104">
        <f>IF($C396&lt;=Entradas!$E$51,"",Cálculos!L397)</f>
        <v>1.4933413273136602</v>
      </c>
      <c r="F396" s="78">
        <f>IF($C396&lt;=Entradas!$E$51,"",D396-E396)</f>
        <v>-0.13966172664020116</v>
      </c>
      <c r="G396" s="78">
        <f>IF($C396&lt;=Entradas!$E$51,"",D396-AVERAGE(D:D))</f>
        <v>0.20227356189172907</v>
      </c>
      <c r="H396" s="78">
        <f>IF($C396&lt;=Entradas!$E$51,"",F396^2)</f>
        <v>1.9505397888122274E-2</v>
      </c>
      <c r="I396" s="78">
        <f>IF($C396&lt;=Entradas!$E$51,"",G396^2)</f>
        <v>4.091459384036715E-2</v>
      </c>
      <c r="J396" s="78">
        <f>IF($C396&lt;=Entradas!$E$51,"",E396-AVERAGE(E:E))</f>
        <v>0.47645417871577234</v>
      </c>
      <c r="K396" s="78">
        <f>IF($C396&lt;=Entradas!$E$51,"",J396^2)</f>
        <v>0.22700858441572114</v>
      </c>
      <c r="L396" s="78">
        <f>IF($C396&lt;=Entradas!$E$51,"",G396*J396)</f>
        <v>9.6374083807037714E-2</v>
      </c>
      <c r="M396" s="38"/>
    </row>
    <row r="397" spans="2:13">
      <c r="B397" s="37"/>
      <c r="C397" s="74">
        <v>392</v>
      </c>
      <c r="D397" s="104">
        <f>IF($C397&lt;=Entradas!$E$51,"",Observaciones!H397)</f>
        <v>1.3008517510989481</v>
      </c>
      <c r="E397" s="104">
        <f>IF($C397&lt;=Entradas!$E$51,"",Cálculos!L398)</f>
        <v>1.4557390755837138</v>
      </c>
      <c r="F397" s="78">
        <f>IF($C397&lt;=Entradas!$E$51,"",D397-E397)</f>
        <v>-0.15488732448476572</v>
      </c>
      <c r="G397" s="78">
        <f>IF($C397&lt;=Entradas!$E$51,"",D397-AVERAGE(D:D))</f>
        <v>0.14944571231721815</v>
      </c>
      <c r="H397" s="78">
        <f>IF($C397&lt;=Entradas!$E$51,"",F397^2)</f>
        <v>2.3990083286049107E-2</v>
      </c>
      <c r="I397" s="78">
        <f>IF($C397&lt;=Entradas!$E$51,"",G397^2)</f>
        <v>2.2334020930000729E-2</v>
      </c>
      <c r="J397" s="78">
        <f>IF($C397&lt;=Entradas!$E$51,"",E397-AVERAGE(E:E))</f>
        <v>0.43885192698582598</v>
      </c>
      <c r="K397" s="78">
        <f>IF($C397&lt;=Entradas!$E$51,"",J397^2)</f>
        <v>0.19259101381917273</v>
      </c>
      <c r="L397" s="78">
        <f>IF($C397&lt;=Entradas!$E$51,"",G397*J397)</f>
        <v>6.5584538830180575E-2</v>
      </c>
      <c r="M397" s="38"/>
    </row>
    <row r="398" spans="2:13">
      <c r="B398" s="37"/>
      <c r="C398" s="74">
        <v>393</v>
      </c>
      <c r="D398" s="104">
        <f>IF($C398&lt;=Entradas!$E$51,"",Observaciones!H398)</f>
        <v>1.260972050208542</v>
      </c>
      <c r="E398" s="104">
        <f>IF($C398&lt;=Entradas!$E$51,"",Cálculos!L399)</f>
        <v>1.4174430904994009</v>
      </c>
      <c r="F398" s="78">
        <f>IF($C398&lt;=Entradas!$E$51,"",D398-E398)</f>
        <v>-0.1564710402908589</v>
      </c>
      <c r="G398" s="78">
        <f>IF($C398&lt;=Entradas!$E$51,"",D398-AVERAGE(D:D))</f>
        <v>0.10956601142681199</v>
      </c>
      <c r="H398" s="78">
        <f>IF($C398&lt;=Entradas!$E$51,"",F398^2)</f>
        <v>2.4483186449703587E-2</v>
      </c>
      <c r="I398" s="78">
        <f>IF($C398&lt;=Entradas!$E$51,"",G398^2)</f>
        <v>1.2004710859980297E-2</v>
      </c>
      <c r="J398" s="78">
        <f>IF($C398&lt;=Entradas!$E$51,"",E398-AVERAGE(E:E))</f>
        <v>0.400555941901513</v>
      </c>
      <c r="K398" s="78">
        <f>IF($C398&lt;=Entradas!$E$51,"",J398^2)</f>
        <v>0.16044506259260827</v>
      </c>
      <c r="L398" s="78">
        <f>IF($C398&lt;=Entradas!$E$51,"",G398*J398)</f>
        <v>4.3887316907458618E-2</v>
      </c>
      <c r="M398" s="38"/>
    </row>
    <row r="399" spans="2:13">
      <c r="B399" s="37"/>
      <c r="C399" s="74">
        <v>394</v>
      </c>
      <c r="D399" s="104">
        <f>IF($C399&lt;=Entradas!$E$51,"",Observaciones!H399)</f>
        <v>1.2544442108887059</v>
      </c>
      <c r="E399" s="104">
        <f>IF($C399&lt;=Entradas!$E$51,"",Cálculos!L400)</f>
        <v>1.4040852500526793</v>
      </c>
      <c r="F399" s="78">
        <f>IF($C399&lt;=Entradas!$E$51,"",D399-E399)</f>
        <v>-0.14964103916397331</v>
      </c>
      <c r="G399" s="78">
        <f>IF($C399&lt;=Entradas!$E$51,"",D399-AVERAGE(D:D))</f>
        <v>0.10303817210697597</v>
      </c>
      <c r="H399" s="78">
        <f>IF($C399&lt;=Entradas!$E$51,"",F399^2)</f>
        <v>2.2392440602073793E-2</v>
      </c>
      <c r="I399" s="78">
        <f>IF($C399&lt;=Entradas!$E$51,"",G399^2)</f>
        <v>1.0616864911146801E-2</v>
      </c>
      <c r="J399" s="78">
        <f>IF($C399&lt;=Entradas!$E$51,"",E399-AVERAGE(E:E))</f>
        <v>0.38719810145479139</v>
      </c>
      <c r="K399" s="78">
        <f>IF($C399&lt;=Entradas!$E$51,"",J399^2)</f>
        <v>0.14992236977019494</v>
      </c>
      <c r="L399" s="78">
        <f>IF($C399&lt;=Entradas!$E$51,"",G399*J399)</f>
        <v>3.9896184617193138E-2</v>
      </c>
      <c r="M399" s="38"/>
    </row>
    <row r="400" spans="2:13">
      <c r="B400" s="37"/>
      <c r="C400" s="74">
        <v>395</v>
      </c>
      <c r="D400" s="104">
        <f>IF($C400&lt;=Entradas!$E$51,"",Observaciones!H400)</f>
        <v>1.368538294395971</v>
      </c>
      <c r="E400" s="104">
        <f>IF($C400&lt;=Entradas!$E$51,"",Cálculos!L401)</f>
        <v>1.44133571705508</v>
      </c>
      <c r="F400" s="78">
        <f>IF($C400&lt;=Entradas!$E$51,"",D400-E400)</f>
        <v>-7.2797422659109046E-2</v>
      </c>
      <c r="G400" s="78">
        <f>IF($C400&lt;=Entradas!$E$51,"",D400-AVERAGE(D:D))</f>
        <v>0.21713225561424099</v>
      </c>
      <c r="H400" s="78">
        <f>IF($C400&lt;=Entradas!$E$51,"",F400^2)</f>
        <v>5.2994647458089635E-3</v>
      </c>
      <c r="I400" s="78">
        <f>IF($C400&lt;=Entradas!$E$51,"",G400^2)</f>
        <v>4.7146416428128085E-2</v>
      </c>
      <c r="J400" s="78">
        <f>IF($C400&lt;=Entradas!$E$51,"",E400-AVERAGE(E:E))</f>
        <v>0.42444856845719214</v>
      </c>
      <c r="K400" s="78">
        <f>IF($C400&lt;=Entradas!$E$51,"",J400^2)</f>
        <v>0.18015658726535971</v>
      </c>
      <c r="L400" s="78">
        <f>IF($C400&lt;=Entradas!$E$51,"",G400*J400)</f>
        <v>9.2161475061345713E-2</v>
      </c>
      <c r="M400" s="38"/>
    </row>
    <row r="401" spans="2:13">
      <c r="B401" s="37"/>
      <c r="C401" s="74">
        <v>396</v>
      </c>
      <c r="D401" s="104">
        <f>IF($C401&lt;=Entradas!$E$51,"",Observaciones!H401)</f>
        <v>1.3137200189728289</v>
      </c>
      <c r="E401" s="104">
        <f>IF($C401&lt;=Entradas!$E$51,"",Cálculos!L402)</f>
        <v>1.4429682390224912</v>
      </c>
      <c r="F401" s="78">
        <f>IF($C401&lt;=Entradas!$E$51,"",D401-E401)</f>
        <v>-0.1292482200496623</v>
      </c>
      <c r="G401" s="78">
        <f>IF($C401&lt;=Entradas!$E$51,"",D401-AVERAGE(D:D))</f>
        <v>0.16231398019109888</v>
      </c>
      <c r="H401" s="78">
        <f>IF($C401&lt;=Entradas!$E$51,"",F401^2)</f>
        <v>1.6705102386005928E-2</v>
      </c>
      <c r="I401" s="78">
        <f>IF($C401&lt;=Entradas!$E$51,"",G401^2)</f>
        <v>2.634582816547644E-2</v>
      </c>
      <c r="J401" s="78">
        <f>IF($C401&lt;=Entradas!$E$51,"",E401-AVERAGE(E:E))</f>
        <v>0.42608109042460329</v>
      </c>
      <c r="K401" s="78">
        <f>IF($C401&lt;=Entradas!$E$51,"",J401^2)</f>
        <v>0.18154509561741897</v>
      </c>
      <c r="L401" s="78">
        <f>IF($C401&lt;=Entradas!$E$51,"",G401*J401)</f>
        <v>6.9158917670980868E-2</v>
      </c>
      <c r="M401" s="38"/>
    </row>
    <row r="402" spans="2:13">
      <c r="B402" s="37"/>
      <c r="C402" s="74">
        <v>397</v>
      </c>
      <c r="D402" s="104">
        <f>IF($C402&lt;=Entradas!$E$51,"",Observaciones!H402)</f>
        <v>1.2939657672488223</v>
      </c>
      <c r="E402" s="104">
        <f>IF($C402&lt;=Entradas!$E$51,"",Cálculos!L403)</f>
        <v>1.423952100494851</v>
      </c>
      <c r="F402" s="78">
        <f>IF($C402&lt;=Entradas!$E$51,"",D402-E402)</f>
        <v>-0.12998633324602871</v>
      </c>
      <c r="G402" s="78">
        <f>IF($C402&lt;=Entradas!$E$51,"",D402-AVERAGE(D:D))</f>
        <v>0.14255972846709231</v>
      </c>
      <c r="H402" s="78">
        <f>IF($C402&lt;=Entradas!$E$51,"",F402^2)</f>
        <v>1.6896446830747629E-2</v>
      </c>
      <c r="I402" s="78">
        <f>IF($C402&lt;=Entradas!$E$51,"",G402^2)</f>
        <v>2.032327618061109E-2</v>
      </c>
      <c r="J402" s="78">
        <f>IF($C402&lt;=Entradas!$E$51,"",E402-AVERAGE(E:E))</f>
        <v>0.40706495189696312</v>
      </c>
      <c r="K402" s="78">
        <f>IF($C402&lt;=Entradas!$E$51,"",J402^2)</f>
        <v>0.1657018750628769</v>
      </c>
      <c r="L402" s="78">
        <f>IF($C402&lt;=Entradas!$E$51,"",G402*J402)</f>
        <v>5.8031069010901055E-2</v>
      </c>
      <c r="M402" s="38"/>
    </row>
    <row r="403" spans="2:13">
      <c r="B403" s="37"/>
      <c r="C403" s="74">
        <v>398</v>
      </c>
      <c r="D403" s="104">
        <f>IF($C403&lt;=Entradas!$E$51,"",Observaciones!H403)</f>
        <v>1.2888114850767334</v>
      </c>
      <c r="E403" s="104">
        <f>IF($C403&lt;=Entradas!$E$51,"",Cálculos!L404)</f>
        <v>1.4156588762496263</v>
      </c>
      <c r="F403" s="78">
        <f>IF($C403&lt;=Entradas!$E$51,"",D403-E403)</f>
        <v>-0.1268473911728929</v>
      </c>
      <c r="G403" s="78">
        <f>IF($C403&lt;=Entradas!$E$51,"",D403-AVERAGE(D:D))</f>
        <v>0.1374054462950034</v>
      </c>
      <c r="H403" s="78">
        <f>IF($C403&lt;=Entradas!$E$51,"",F403^2)</f>
        <v>1.6090260647368907E-2</v>
      </c>
      <c r="I403" s="78">
        <f>IF($C403&lt;=Entradas!$E$51,"",G403^2)</f>
        <v>1.8880256671529063E-2</v>
      </c>
      <c r="J403" s="78">
        <f>IF($C403&lt;=Entradas!$E$51,"",E403-AVERAGE(E:E))</f>
        <v>0.39877172765173841</v>
      </c>
      <c r="K403" s="78">
        <f>IF($C403&lt;=Entradas!$E$51,"",J403^2)</f>
        <v>0.15901889077435222</v>
      </c>
      <c r="L403" s="78">
        <f>IF($C403&lt;=Entradas!$E$51,"",G403*J403)</f>
        <v>5.4793407207816662E-2</v>
      </c>
      <c r="M403" s="38"/>
    </row>
    <row r="404" spans="2:13">
      <c r="B404" s="37"/>
      <c r="C404" s="74">
        <v>399</v>
      </c>
      <c r="D404" s="104">
        <f>IF($C404&lt;=Entradas!$E$51,"",Observaciones!H404)</f>
        <v>1.2453284473738331</v>
      </c>
      <c r="E404" s="104">
        <f>IF($C404&lt;=Entradas!$E$51,"",Cálculos!L405)</f>
        <v>1.3768499073595448</v>
      </c>
      <c r="F404" s="78">
        <f>IF($C404&lt;=Entradas!$E$51,"",D404-E404)</f>
        <v>-0.13152145998571174</v>
      </c>
      <c r="G404" s="78">
        <f>IF($C404&lt;=Entradas!$E$51,"",D404-AVERAGE(D:D))</f>
        <v>9.3922408592103102E-2</v>
      </c>
      <c r="H404" s="78">
        <f>IF($C404&lt;=Entradas!$E$51,"",F404^2)</f>
        <v>1.7297894436773174E-2</v>
      </c>
      <c r="I404" s="78">
        <f>IF($C404&lt;=Entradas!$E$51,"",G404^2)</f>
        <v>8.8214188357419628E-3</v>
      </c>
      <c r="J404" s="78">
        <f>IF($C404&lt;=Entradas!$E$51,"",E404-AVERAGE(E:E))</f>
        <v>0.35996275876165695</v>
      </c>
      <c r="K404" s="78">
        <f>IF($C404&lt;=Entradas!$E$51,"",J404^2)</f>
        <v>0.12957318769530285</v>
      </c>
      <c r="L404" s="78">
        <f>IF($C404&lt;=Entradas!$E$51,"",G404*J404)</f>
        <v>3.3808569306352988E-2</v>
      </c>
      <c r="M404" s="38"/>
    </row>
    <row r="405" spans="2:13">
      <c r="B405" s="37"/>
      <c r="C405" s="74">
        <v>400</v>
      </c>
      <c r="D405" s="104">
        <f>IF($C405&lt;=Entradas!$E$51,"",Observaciones!H405)</f>
        <v>1.263543072917086</v>
      </c>
      <c r="E405" s="104">
        <f>IF($C405&lt;=Entradas!$E$51,"",Cálculos!L406)</f>
        <v>1.3847147090545961</v>
      </c>
      <c r="F405" s="78">
        <f>IF($C405&lt;=Entradas!$E$51,"",D405-E405)</f>
        <v>-0.12117163613751014</v>
      </c>
      <c r="G405" s="78">
        <f>IF($C405&lt;=Entradas!$E$51,"",D405-AVERAGE(D:D))</f>
        <v>0.11213703413535603</v>
      </c>
      <c r="H405" s="78">
        <f>IF($C405&lt;=Entradas!$E$51,"",F405^2)</f>
        <v>1.4682565404241154E-2</v>
      </c>
      <c r="I405" s="78">
        <f>IF($C405&lt;=Entradas!$E$51,"",G405^2)</f>
        <v>1.2574714424674003E-2</v>
      </c>
      <c r="J405" s="78">
        <f>IF($C405&lt;=Entradas!$E$51,"",E405-AVERAGE(E:E))</f>
        <v>0.36782756045670828</v>
      </c>
      <c r="K405" s="78">
        <f>IF($C405&lt;=Entradas!$E$51,"",J405^2)</f>
        <v>0.13529711423153337</v>
      </c>
      <c r="L405" s="78">
        <f>IF($C405&lt;=Entradas!$E$51,"",G405*J405)</f>
        <v>4.1247091702858632E-2</v>
      </c>
      <c r="M405" s="38"/>
    </row>
    <row r="406" spans="2:13">
      <c r="B406" s="37"/>
      <c r="C406" s="74">
        <v>401</v>
      </c>
      <c r="D406" s="104">
        <f>IF($C406&lt;=Entradas!$E$51,"",Observaciones!H406)</f>
        <v>1.2210851721666449</v>
      </c>
      <c r="E406" s="104">
        <f>IF($C406&lt;=Entradas!$E$51,"",Cálculos!L407)</f>
        <v>1.346117622841748</v>
      </c>
      <c r="F406" s="78">
        <f>IF($C406&lt;=Entradas!$E$51,"",D406-E406)</f>
        <v>-0.12503245067510305</v>
      </c>
      <c r="G406" s="78">
        <f>IF($C406&lt;=Entradas!$E$51,"",D406-AVERAGE(D:D))</f>
        <v>6.9679133384914937E-2</v>
      </c>
      <c r="H406" s="78">
        <f>IF($C406&lt;=Entradas!$E$51,"",F406^2)</f>
        <v>1.5633113721822075E-2</v>
      </c>
      <c r="I406" s="78">
        <f>IF($C406&lt;=Entradas!$E$51,"",G406^2)</f>
        <v>4.8551816292727677E-3</v>
      </c>
      <c r="J406" s="78">
        <f>IF($C406&lt;=Entradas!$E$51,"",E406-AVERAGE(E:E))</f>
        <v>0.32923047424386009</v>
      </c>
      <c r="K406" s="78">
        <f>IF($C406&lt;=Entradas!$E$51,"",J406^2)</f>
        <v>0.10839270517083703</v>
      </c>
      <c r="L406" s="78">
        <f>IF($C406&lt;=Entradas!$E$51,"",G406*J406)</f>
        <v>2.294049412921673E-2</v>
      </c>
      <c r="M406" s="38"/>
    </row>
    <row r="407" spans="2:13">
      <c r="B407" s="37"/>
      <c r="C407" s="74">
        <v>402</v>
      </c>
      <c r="D407" s="104">
        <f>IF($C407&lt;=Entradas!$E$51,"",Observaciones!H407)</f>
        <v>1.1820455747532752</v>
      </c>
      <c r="E407" s="104">
        <f>IF($C407&lt;=Entradas!$E$51,"",Cálculos!L408)</f>
        <v>1.3076901706863986</v>
      </c>
      <c r="F407" s="78">
        <f>IF($C407&lt;=Entradas!$E$51,"",D407-E407)</f>
        <v>-0.12564459593312338</v>
      </c>
      <c r="G407" s="78">
        <f>IF($C407&lt;=Entradas!$E$51,"",D407-AVERAGE(D:D))</f>
        <v>3.0639535971545229E-2</v>
      </c>
      <c r="H407" s="78">
        <f>IF($C407&lt;=Entradas!$E$51,"",F407^2)</f>
        <v>1.5786564487197844E-2</v>
      </c>
      <c r="I407" s="78">
        <f>IF($C407&lt;=Entradas!$E$51,"",G407^2)</f>
        <v>9.3878116455161406E-4</v>
      </c>
      <c r="J407" s="78">
        <f>IF($C407&lt;=Entradas!$E$51,"",E407-AVERAGE(E:E))</f>
        <v>0.29080302208851072</v>
      </c>
      <c r="K407" s="78">
        <f>IF($C407&lt;=Entradas!$E$51,"",J407^2)</f>
        <v>8.4566397655810852E-2</v>
      </c>
      <c r="L407" s="78">
        <f>IF($C407&lt;=Entradas!$E$51,"",G407*J407)</f>
        <v>8.9100696559149851E-3</v>
      </c>
      <c r="M407" s="38"/>
    </row>
    <row r="408" spans="2:13">
      <c r="B408" s="37"/>
      <c r="C408" s="74">
        <v>403</v>
      </c>
      <c r="D408" s="104">
        <f>IF($C408&lt;=Entradas!$E$51,"",Observaciones!H408)</f>
        <v>2.7500005812829889</v>
      </c>
      <c r="E408" s="104">
        <f>IF($C408&lt;=Entradas!$E$51,"",Cálculos!L409)</f>
        <v>2.2146487845499769</v>
      </c>
      <c r="F408" s="78">
        <f>IF($C408&lt;=Entradas!$E$51,"",D408-E408)</f>
        <v>0.53535179673301192</v>
      </c>
      <c r="G408" s="78">
        <f>IF($C408&lt;=Entradas!$E$51,"",D408-AVERAGE(D:D))</f>
        <v>1.5985945425012589</v>
      </c>
      <c r="H408" s="78">
        <f>IF($C408&lt;=Entradas!$E$51,"",F408^2)</f>
        <v>0.28660154626526413</v>
      </c>
      <c r="I408" s="78">
        <f>IF($C408&lt;=Entradas!$E$51,"",G408^2)</f>
        <v>2.5555045113148092</v>
      </c>
      <c r="J408" s="78">
        <f>IF($C408&lt;=Entradas!$E$51,"",E408-AVERAGE(E:E))</f>
        <v>1.1977616359520891</v>
      </c>
      <c r="K408" s="78">
        <f>IF($C408&lt;=Entradas!$E$51,"",J408^2)</f>
        <v>1.4346329365586248</v>
      </c>
      <c r="L408" s="78">
        <f>IF($C408&lt;=Entradas!$E$51,"",G408*J408)</f>
        <v>1.9147352144503893</v>
      </c>
      <c r="M408" s="38"/>
    </row>
    <row r="409" spans="2:13">
      <c r="B409" s="37"/>
      <c r="C409" s="74">
        <v>404</v>
      </c>
      <c r="D409" s="104">
        <f>IF($C409&lt;=Entradas!$E$51,"",Observaciones!H409)</f>
        <v>1.2601143864371764</v>
      </c>
      <c r="E409" s="104">
        <f>IF($C409&lt;=Entradas!$E$51,"",Cálculos!L410)</f>
        <v>1.4060260564599389</v>
      </c>
      <c r="F409" s="78">
        <f>IF($C409&lt;=Entradas!$E$51,"",D409-E409)</f>
        <v>-0.14591167002276251</v>
      </c>
      <c r="G409" s="78">
        <f>IF($C409&lt;=Entradas!$E$51,"",D409-AVERAGE(D:D))</f>
        <v>0.10870834765544646</v>
      </c>
      <c r="H409" s="78">
        <f>IF($C409&lt;=Entradas!$E$51,"",F409^2)</f>
        <v>2.1290215448831532E-2</v>
      </c>
      <c r="I409" s="78">
        <f>IF($C409&lt;=Entradas!$E$51,"",G409^2)</f>
        <v>1.1817504849977411E-2</v>
      </c>
      <c r="J409" s="78">
        <f>IF($C409&lt;=Entradas!$E$51,"",E409-AVERAGE(E:E))</f>
        <v>0.38913890786205108</v>
      </c>
      <c r="K409" s="78">
        <f>IF($C409&lt;=Entradas!$E$51,"",J409^2)</f>
        <v>0.15142908961206988</v>
      </c>
      <c r="L409" s="78">
        <f>IF($C409&lt;=Entradas!$E$51,"",G409*J409)</f>
        <v>4.2302647682128595E-2</v>
      </c>
      <c r="M409" s="38"/>
    </row>
    <row r="410" spans="2:13">
      <c r="B410" s="37"/>
      <c r="C410" s="74">
        <v>405</v>
      </c>
      <c r="D410" s="104">
        <f>IF($C410&lt;=Entradas!$E$51,"",Observaciones!H410)</f>
        <v>1.2548622014285691</v>
      </c>
      <c r="E410" s="104">
        <f>IF($C410&lt;=Entradas!$E$51,"",Cálculos!L411)</f>
        <v>1.395905565124683</v>
      </c>
      <c r="F410" s="78">
        <f>IF($C410&lt;=Entradas!$E$51,"",D410-E410)</f>
        <v>-0.14104336369611392</v>
      </c>
      <c r="G410" s="78">
        <f>IF($C410&lt;=Entradas!$E$51,"",D410-AVERAGE(D:D))</f>
        <v>0.1034561626468391</v>
      </c>
      <c r="H410" s="78">
        <f>IF($C410&lt;=Entradas!$E$51,"",F410^2)</f>
        <v>1.9893230442714266E-2</v>
      </c>
      <c r="I410" s="78">
        <f>IF($C410&lt;=Entradas!$E$51,"",G410^2)</f>
        <v>1.0703177589609226E-2</v>
      </c>
      <c r="J410" s="78">
        <f>IF($C410&lt;=Entradas!$E$51,"",E410-AVERAGE(E:E))</f>
        <v>0.37901841652679513</v>
      </c>
      <c r="K410" s="78">
        <f>IF($C410&lt;=Entradas!$E$51,"",J410^2)</f>
        <v>0.14365496006647918</v>
      </c>
      <c r="L410" s="78">
        <f>IF($C410&lt;=Entradas!$E$51,"",G410*J410)</f>
        <v>3.9211790946343528E-2</v>
      </c>
      <c r="M410" s="38"/>
    </row>
    <row r="411" spans="2:13">
      <c r="B411" s="37"/>
      <c r="C411" s="74">
        <v>406</v>
      </c>
      <c r="D411" s="104">
        <f>IF($C411&lt;=Entradas!$E$51,"",Observaciones!H411)</f>
        <v>5.6002829611129883</v>
      </c>
      <c r="E411" s="104">
        <f>IF($C411&lt;=Entradas!$E$51,"",Cálculos!L412)</f>
        <v>4.2048981492052402</v>
      </c>
      <c r="F411" s="78">
        <f>IF($C411&lt;=Entradas!$E$51,"",D411-E411)</f>
        <v>1.3953848119077481</v>
      </c>
      <c r="G411" s="78">
        <f>IF($C411&lt;=Entradas!$E$51,"",D411-AVERAGE(D:D))</f>
        <v>4.4488769223312588</v>
      </c>
      <c r="H411" s="78">
        <f>IF($C411&lt;=Entradas!$E$51,"",F411^2)</f>
        <v>1.9470987733028216</v>
      </c>
      <c r="I411" s="78">
        <f>IF($C411&lt;=Entradas!$E$51,"",G411^2)</f>
        <v>19.792505870051652</v>
      </c>
      <c r="J411" s="78">
        <f>IF($C411&lt;=Entradas!$E$51,"",E411-AVERAGE(E:E))</f>
        <v>3.1880110006073523</v>
      </c>
      <c r="K411" s="78">
        <f>IF($C411&lt;=Entradas!$E$51,"",J411^2)</f>
        <v>10.163414139993492</v>
      </c>
      <c r="L411" s="78">
        <f>IF($C411&lt;=Entradas!$E$51,"",G411*J411)</f>
        <v>14.183068568740234</v>
      </c>
      <c r="M411" s="38"/>
    </row>
    <row r="412" spans="2:13">
      <c r="B412" s="37"/>
      <c r="C412" s="74">
        <v>407</v>
      </c>
      <c r="D412" s="104">
        <f>IF($C412&lt;=Entradas!$E$51,"",Observaciones!H412)</f>
        <v>1.3328544911484759</v>
      </c>
      <c r="E412" s="104">
        <f>IF($C412&lt;=Entradas!$E$51,"",Cálculos!L413)</f>
        <v>1.4959262588479922</v>
      </c>
      <c r="F412" s="78">
        <f>IF($C412&lt;=Entradas!$E$51,"",D412-E412)</f>
        <v>-0.16307176769951637</v>
      </c>
      <c r="G412" s="78">
        <f>IF($C412&lt;=Entradas!$E$51,"",D412-AVERAGE(D:D))</f>
        <v>0.18144845236674589</v>
      </c>
      <c r="H412" s="78">
        <f>IF($C412&lt;=Entradas!$E$51,"",F412^2)</f>
        <v>2.6592401420645031E-2</v>
      </c>
      <c r="I412" s="78">
        <f>IF($C412&lt;=Entradas!$E$51,"",G412^2)</f>
        <v>3.2923540866287251E-2</v>
      </c>
      <c r="J412" s="78">
        <f>IF($C412&lt;=Entradas!$E$51,"",E412-AVERAGE(E:E))</f>
        <v>0.47903911025010437</v>
      </c>
      <c r="K412" s="78">
        <f>IF($C412&lt;=Entradas!$E$51,"",J412^2)</f>
        <v>0.22947846914921166</v>
      </c>
      <c r="L412" s="78">
        <f>IF($C412&lt;=Entradas!$E$51,"",G412*J412)</f>
        <v>8.6920905178024394E-2</v>
      </c>
      <c r="M412" s="38"/>
    </row>
    <row r="413" spans="2:13">
      <c r="B413" s="37"/>
      <c r="C413" s="74">
        <v>408</v>
      </c>
      <c r="D413" s="104">
        <f>IF($C413&lt;=Entradas!$E$51,"",Observaciones!H413)</f>
        <v>1.3247331836650096</v>
      </c>
      <c r="E413" s="104">
        <f>IF($C413&lt;=Entradas!$E$51,"",Cálculos!L414)</f>
        <v>1.4830712273061541</v>
      </c>
      <c r="F413" s="78">
        <f>IF($C413&lt;=Entradas!$E$51,"",D413-E413)</f>
        <v>-0.15833804364114457</v>
      </c>
      <c r="G413" s="78">
        <f>IF($C413&lt;=Entradas!$E$51,"",D413-AVERAGE(D:D))</f>
        <v>0.1733271448832796</v>
      </c>
      <c r="H413" s="78">
        <f>IF($C413&lt;=Entradas!$E$51,"",F413^2)</f>
        <v>2.5070936064105001E-2</v>
      </c>
      <c r="I413" s="78">
        <f>IF($C413&lt;=Entradas!$E$51,"",G413^2)</f>
        <v>3.00422991533894E-2</v>
      </c>
      <c r="J413" s="78">
        <f>IF($C413&lt;=Entradas!$E$51,"",E413-AVERAGE(E:E))</f>
        <v>0.46618407870826628</v>
      </c>
      <c r="K413" s="78">
        <f>IF($C413&lt;=Entradas!$E$51,"",J413^2)</f>
        <v>0.21732759524107501</v>
      </c>
      <c r="L413" s="78">
        <f>IF($C413&lt;=Entradas!$E$51,"",G413*J413)</f>
        <v>8.0802355352545888E-2</v>
      </c>
      <c r="M413" s="38"/>
    </row>
    <row r="414" spans="2:13">
      <c r="B414" s="37"/>
      <c r="C414" s="74">
        <v>409</v>
      </c>
      <c r="D414" s="104">
        <f>IF($C414&lt;=Entradas!$E$51,"",Observaciones!H414)</f>
        <v>1.2974147418427171</v>
      </c>
      <c r="E414" s="104">
        <f>IF($C414&lt;=Entradas!$E$51,"",Cálculos!L415)</f>
        <v>1.4548474501122586</v>
      </c>
      <c r="F414" s="78">
        <f>IF($C414&lt;=Entradas!$E$51,"",D414-E414)</f>
        <v>-0.15743270826954148</v>
      </c>
      <c r="G414" s="78">
        <f>IF($C414&lt;=Entradas!$E$51,"",D414-AVERAGE(D:D))</f>
        <v>0.14600870306098712</v>
      </c>
      <c r="H414" s="78">
        <f>IF($C414&lt;=Entradas!$E$51,"",F414^2)</f>
        <v>2.4785057633082554E-2</v>
      </c>
      <c r="I414" s="78">
        <f>IF($C414&lt;=Entradas!$E$51,"",G414^2)</f>
        <v>2.1318541369551511E-2</v>
      </c>
      <c r="J414" s="78">
        <f>IF($C414&lt;=Entradas!$E$51,"",E414-AVERAGE(E:E))</f>
        <v>0.43796030151437071</v>
      </c>
      <c r="K414" s="78">
        <f>IF($C414&lt;=Entradas!$E$51,"",J414^2)</f>
        <v>0.19180922570255851</v>
      </c>
      <c r="L414" s="78">
        <f>IF($C414&lt;=Entradas!$E$51,"",G414*J414)</f>
        <v>6.3946015616312135E-2</v>
      </c>
      <c r="M414" s="38"/>
    </row>
    <row r="415" spans="2:13">
      <c r="B415" s="37"/>
      <c r="C415" s="74">
        <v>410</v>
      </c>
      <c r="D415" s="104">
        <f>IF($C415&lt;=Entradas!$E$51,"",Observaciones!H415)</f>
        <v>1.2588420985897311</v>
      </c>
      <c r="E415" s="104">
        <f>IF($C415&lt;=Entradas!$E$51,"",Cálculos!L416)</f>
        <v>1.4164084347161499</v>
      </c>
      <c r="F415" s="78">
        <f>IF($C415&lt;=Entradas!$E$51,"",D415-E415)</f>
        <v>-0.15756633612641879</v>
      </c>
      <c r="G415" s="78">
        <f>IF($C415&lt;=Entradas!$E$51,"",D415-AVERAGE(D:D))</f>
        <v>0.10743605980800108</v>
      </c>
      <c r="H415" s="78">
        <f>IF($C415&lt;=Entradas!$E$51,"",F415^2)</f>
        <v>2.4827150280303589E-2</v>
      </c>
      <c r="I415" s="78">
        <f>IF($C415&lt;=Entradas!$E$51,"",G415^2)</f>
        <v>1.1542506947068387E-2</v>
      </c>
      <c r="J415" s="78">
        <f>IF($C415&lt;=Entradas!$E$51,"",E415-AVERAGE(E:E))</f>
        <v>0.39952128611826199</v>
      </c>
      <c r="K415" s="78">
        <f>IF($C415&lt;=Entradas!$E$51,"",J415^2)</f>
        <v>0.15961725806159016</v>
      </c>
      <c r="L415" s="78">
        <f>IF($C415&lt;=Entradas!$E$51,"",G415*J415)</f>
        <v>4.2922992789971109E-2</v>
      </c>
      <c r="M415" s="38"/>
    </row>
    <row r="416" spans="2:13">
      <c r="B416" s="37"/>
      <c r="C416" s="74">
        <v>411</v>
      </c>
      <c r="D416" s="104">
        <f>IF($C416&lt;=Entradas!$E$51,"",Observaciones!H416)</f>
        <v>1.2519591145939652</v>
      </c>
      <c r="E416" s="104">
        <f>IF($C416&lt;=Entradas!$E$51,"",Cálculos!L417)</f>
        <v>1.4017359104920846</v>
      </c>
      <c r="F416" s="78">
        <f>IF($C416&lt;=Entradas!$E$51,"",D416-E416)</f>
        <v>-0.14977679589811932</v>
      </c>
      <c r="G416" s="78">
        <f>IF($C416&lt;=Entradas!$E$51,"",D416-AVERAGE(D:D))</f>
        <v>0.10055307581223527</v>
      </c>
      <c r="H416" s="78">
        <f>IF($C416&lt;=Entradas!$E$51,"",F416^2)</f>
        <v>2.2433088589506892E-2</v>
      </c>
      <c r="I416" s="78">
        <f>IF($C416&lt;=Entradas!$E$51,"",G416^2)</f>
        <v>1.0110921055301134E-2</v>
      </c>
      <c r="J416" s="78">
        <f>IF($C416&lt;=Entradas!$E$51,"",E416-AVERAGE(E:E))</f>
        <v>0.3848487618941967</v>
      </c>
      <c r="K416" s="78">
        <f>IF($C416&lt;=Entradas!$E$51,"",J416^2)</f>
        <v>0.14810856953149609</v>
      </c>
      <c r="L416" s="78">
        <f>IF($C416&lt;=Entradas!$E$51,"",G416*J416)</f>
        <v>3.8697726730992039E-2</v>
      </c>
      <c r="M416" s="38"/>
    </row>
    <row r="417" spans="2:13">
      <c r="B417" s="37"/>
      <c r="C417" s="74">
        <v>412</v>
      </c>
      <c r="D417" s="104">
        <f>IF($C417&lt;=Entradas!$E$51,"",Observaciones!H417)</f>
        <v>4.2355995245568945</v>
      </c>
      <c r="E417" s="104">
        <f>IF($C417&lt;=Entradas!$E$51,"",Cálculos!L418)</f>
        <v>3.2491680549540716</v>
      </c>
      <c r="F417" s="78">
        <f>IF($C417&lt;=Entradas!$E$51,"",D417-E417)</f>
        <v>0.98643146960282291</v>
      </c>
      <c r="G417" s="78">
        <f>IF($C417&lt;=Entradas!$E$51,"",D417-AVERAGE(D:D))</f>
        <v>3.0841934857751645</v>
      </c>
      <c r="H417" s="78">
        <f>IF($C417&lt;=Entradas!$E$51,"",F417^2)</f>
        <v>0.97304704422278498</v>
      </c>
      <c r="I417" s="78">
        <f>IF($C417&lt;=Entradas!$E$51,"",G417^2)</f>
        <v>9.5122494576979602</v>
      </c>
      <c r="J417" s="78">
        <f>IF($C417&lt;=Entradas!$E$51,"",E417-AVERAGE(E:E))</f>
        <v>2.2322809063561837</v>
      </c>
      <c r="K417" s="78">
        <f>IF($C417&lt;=Entradas!$E$51,"",J417^2)</f>
        <v>4.9830780448823848</v>
      </c>
      <c r="L417" s="78">
        <f>IF($C417&lt;=Entradas!$E$51,"",G417*J417)</f>
        <v>6.8847862298040221</v>
      </c>
      <c r="M417" s="38"/>
    </row>
    <row r="418" spans="2:13">
      <c r="B418" s="37"/>
      <c r="C418" s="74">
        <v>413</v>
      </c>
      <c r="D418" s="104">
        <f>IF($C418&lt;=Entradas!$E$51,"",Observaciones!H418)</f>
        <v>1.3739644679594167</v>
      </c>
      <c r="E418" s="104">
        <f>IF($C418&lt;=Entradas!$E$51,"",Cálculos!L419)</f>
        <v>1.529376683821541</v>
      </c>
      <c r="F418" s="78">
        <f>IF($C418&lt;=Entradas!$E$51,"",D418-E418)</f>
        <v>-0.15541221586212428</v>
      </c>
      <c r="G418" s="78">
        <f>IF($C418&lt;=Entradas!$E$51,"",D418-AVERAGE(D:D))</f>
        <v>0.22255842917768676</v>
      </c>
      <c r="H418" s="78">
        <f>IF($C418&lt;=Entradas!$E$51,"",F418^2)</f>
        <v>2.4152956839175514E-2</v>
      </c>
      <c r="I418" s="78">
        <f>IF($C418&lt;=Entradas!$E$51,"",G418^2)</f>
        <v>4.9532254398039412E-2</v>
      </c>
      <c r="J418" s="78">
        <f>IF($C418&lt;=Entradas!$E$51,"",E418-AVERAGE(E:E))</f>
        <v>0.51248953522365315</v>
      </c>
      <c r="K418" s="78">
        <f>IF($C418&lt;=Entradas!$E$51,"",J418^2)</f>
        <v>0.26264552371375605</v>
      </c>
      <c r="L418" s="78">
        <f>IF($C418&lt;=Entradas!$E$51,"",G418*J418)</f>
        <v>0.11405886592937901</v>
      </c>
      <c r="M418" s="38"/>
    </row>
    <row r="419" spans="2:13">
      <c r="B419" s="37"/>
      <c r="C419" s="74">
        <v>414</v>
      </c>
      <c r="D419" s="104">
        <f>IF($C419&lt;=Entradas!$E$51,"",Observaciones!H419)</f>
        <v>2.6277319094207607</v>
      </c>
      <c r="E419" s="104">
        <f>IF($C419&lt;=Entradas!$E$51,"",Cálculos!L420)</f>
        <v>2.2074371607390804</v>
      </c>
      <c r="F419" s="78">
        <f>IF($C419&lt;=Entradas!$E$51,"",D419-E419)</f>
        <v>0.42029474868168037</v>
      </c>
      <c r="G419" s="78">
        <f>IF($C419&lt;=Entradas!$E$51,"",D419-AVERAGE(D:D))</f>
        <v>1.4763258706390308</v>
      </c>
      <c r="H419" s="78">
        <f>IF($C419&lt;=Entradas!$E$51,"",F419^2)</f>
        <v>0.17664767576939686</v>
      </c>
      <c r="I419" s="78">
        <f>IF($C419&lt;=Entradas!$E$51,"",G419^2)</f>
        <v>2.1795380763180923</v>
      </c>
      <c r="J419" s="78">
        <f>IF($C419&lt;=Entradas!$E$51,"",E419-AVERAGE(E:E))</f>
        <v>1.1905500121411925</v>
      </c>
      <c r="K419" s="78">
        <f>IF($C419&lt;=Entradas!$E$51,"",J419^2)</f>
        <v>1.4174093314093936</v>
      </c>
      <c r="L419" s="78">
        <f>IF($C419&lt;=Entradas!$E$51,"",G419*J419)</f>
        <v>1.7576397832136545</v>
      </c>
      <c r="M419" s="38"/>
    </row>
    <row r="420" spans="2:13">
      <c r="B420" s="37"/>
      <c r="C420" s="74">
        <v>415</v>
      </c>
      <c r="D420" s="104">
        <f>IF($C420&lt;=Entradas!$E$51,"",Observaciones!H420)</f>
        <v>1.3893229073214615</v>
      </c>
      <c r="E420" s="104">
        <f>IF($C420&lt;=Entradas!$E$51,"",Cálculos!L421)</f>
        <v>1.5567384528738555</v>
      </c>
      <c r="F420" s="78">
        <f>IF($C420&lt;=Entradas!$E$51,"",D420-E420)</f>
        <v>-0.16741554555239402</v>
      </c>
      <c r="G420" s="78">
        <f>IF($C420&lt;=Entradas!$E$51,"",D420-AVERAGE(D:D))</f>
        <v>0.23791686853973149</v>
      </c>
      <c r="H420" s="78">
        <f>IF($C420&lt;=Entradas!$E$51,"",F420^2)</f>
        <v>2.8027964892605717E-2</v>
      </c>
      <c r="I420" s="78">
        <f>IF($C420&lt;=Entradas!$E$51,"",G420^2)</f>
        <v>5.6604436335751872E-2</v>
      </c>
      <c r="J420" s="78">
        <f>IF($C420&lt;=Entradas!$E$51,"",E420-AVERAGE(E:E))</f>
        <v>0.53985130427596761</v>
      </c>
      <c r="K420" s="78">
        <f>IF($C420&lt;=Entradas!$E$51,"",J420^2)</f>
        <v>0.29143943072846334</v>
      </c>
      <c r="L420" s="78">
        <f>IF($C420&lt;=Entradas!$E$51,"",G420*J420)</f>
        <v>0.12843973179042797</v>
      </c>
      <c r="M420" s="38"/>
    </row>
    <row r="421" spans="2:13">
      <c r="B421" s="37"/>
      <c r="C421" s="74">
        <v>416</v>
      </c>
      <c r="D421" s="104">
        <f>IF($C421&lt;=Entradas!$E$51,"",Observaciones!H421)</f>
        <v>6.6672736980891676</v>
      </c>
      <c r="E421" s="104">
        <f>IF($C421&lt;=Entradas!$E$51,"",Cálculos!L422)</f>
        <v>5.0289113595032315</v>
      </c>
      <c r="F421" s="78">
        <f>IF($C421&lt;=Entradas!$E$51,"",D421-E421)</f>
        <v>1.6383623385859361</v>
      </c>
      <c r="G421" s="78">
        <f>IF($C421&lt;=Entradas!$E$51,"",D421-AVERAGE(D:D))</f>
        <v>5.5158676593074372</v>
      </c>
      <c r="H421" s="78">
        <f>IF($C421&lt;=Entradas!$E$51,"",F421^2)</f>
        <v>2.6842311524967775</v>
      </c>
      <c r="I421" s="78">
        <f>IF($C421&lt;=Entradas!$E$51,"",G421^2)</f>
        <v>30.424796034993705</v>
      </c>
      <c r="J421" s="78">
        <f>IF($C421&lt;=Entradas!$E$51,"",E421-AVERAGE(E:E))</f>
        <v>4.0120242109053432</v>
      </c>
      <c r="K421" s="78">
        <f>IF($C421&lt;=Entradas!$E$51,"",J421^2)</f>
        <v>16.096338268890641</v>
      </c>
      <c r="L421" s="78">
        <f>IF($C421&lt;=Entradas!$E$51,"",G421*J421)</f>
        <v>22.129794593291223</v>
      </c>
      <c r="M421" s="38"/>
    </row>
    <row r="422" spans="2:13">
      <c r="B422" s="37"/>
      <c r="C422" s="74">
        <v>417</v>
      </c>
      <c r="D422" s="104">
        <f>IF($C422&lt;=Entradas!$E$51,"",Observaciones!H422)</f>
        <v>2.675972414195706</v>
      </c>
      <c r="E422" s="104">
        <f>IF($C422&lt;=Entradas!$E$51,"",Cálculos!L423)</f>
        <v>2.3064108809355517</v>
      </c>
      <c r="F422" s="78">
        <f>IF($C422&lt;=Entradas!$E$51,"",D422-E422)</f>
        <v>0.36956153326015428</v>
      </c>
      <c r="G422" s="78">
        <f>IF($C422&lt;=Entradas!$E$51,"",D422-AVERAGE(D:D))</f>
        <v>1.524566375413976</v>
      </c>
      <c r="H422" s="78">
        <f>IF($C422&lt;=Entradas!$E$51,"",F422^2)</f>
        <v>0.13657572686559613</v>
      </c>
      <c r="I422" s="78">
        <f>IF($C422&lt;=Entradas!$E$51,"",G422^2)</f>
        <v>2.3243026330429082</v>
      </c>
      <c r="J422" s="78">
        <f>IF($C422&lt;=Entradas!$E$51,"",E422-AVERAGE(E:E))</f>
        <v>1.2895237323376638</v>
      </c>
      <c r="K422" s="78">
        <f>IF($C422&lt;=Entradas!$E$51,"",J422^2)</f>
        <v>1.6628714562620588</v>
      </c>
      <c r="L422" s="78">
        <f>IF($C422&lt;=Entradas!$E$51,"",G422*J422)</f>
        <v>1.9659645226203342</v>
      </c>
      <c r="M422" s="38"/>
    </row>
    <row r="423" spans="2:13">
      <c r="B423" s="37"/>
      <c r="C423" s="74">
        <v>418</v>
      </c>
      <c r="D423" s="104">
        <f>IF($C423&lt;=Entradas!$E$51,"",Observaciones!H423)</f>
        <v>1.7956142541861193</v>
      </c>
      <c r="E423" s="104">
        <f>IF($C423&lt;=Entradas!$E$51,"",Cálculos!L424)</f>
        <v>1.8267362587711324</v>
      </c>
      <c r="F423" s="78">
        <f>IF($C423&lt;=Entradas!$E$51,"",D423-E423)</f>
        <v>-3.112200458501313E-2</v>
      </c>
      <c r="G423" s="78">
        <f>IF($C423&lt;=Entradas!$E$51,"",D423-AVERAGE(D:D))</f>
        <v>0.64420821540438933</v>
      </c>
      <c r="H423" s="78">
        <f>IF($C423&lt;=Entradas!$E$51,"",F423^2)</f>
        <v>9.6857916938957833E-4</v>
      </c>
      <c r="I423" s="78">
        <f>IF($C423&lt;=Entradas!$E$51,"",G423^2)</f>
        <v>0.4150042247945081</v>
      </c>
      <c r="J423" s="78">
        <f>IF($C423&lt;=Entradas!$E$51,"",E423-AVERAGE(E:E))</f>
        <v>0.80984911017324457</v>
      </c>
      <c r="K423" s="78">
        <f>IF($C423&lt;=Entradas!$E$51,"",J423^2)</f>
        <v>0.65585558124839605</v>
      </c>
      <c r="L423" s="78">
        <f>IF($C423&lt;=Entradas!$E$51,"",G423*J423)</f>
        <v>0.52171145001153851</v>
      </c>
      <c r="M423" s="38"/>
    </row>
    <row r="424" spans="2:13">
      <c r="B424" s="37"/>
      <c r="C424" s="74">
        <v>419</v>
      </c>
      <c r="D424" s="104">
        <f>IF($C424&lt;=Entradas!$E$51,"",Observaciones!H424)</f>
        <v>8.5522255127994828</v>
      </c>
      <c r="E424" s="104">
        <f>IF($C424&lt;=Entradas!$E$51,"",Cálculos!L425)</f>
        <v>6.4921975001565659</v>
      </c>
      <c r="F424" s="78">
        <f>IF($C424&lt;=Entradas!$E$51,"",D424-E424)</f>
        <v>2.0600280126429169</v>
      </c>
      <c r="G424" s="78">
        <f>IF($C424&lt;=Entradas!$E$51,"",D424-AVERAGE(D:D))</f>
        <v>7.4008194740177533</v>
      </c>
      <c r="H424" s="78">
        <f>IF($C424&lt;=Entradas!$E$51,"",F424^2)</f>
        <v>4.2437154128735255</v>
      </c>
      <c r="I424" s="78">
        <f>IF($C424&lt;=Entradas!$E$51,"",G424^2)</f>
        <v>54.772128887000413</v>
      </c>
      <c r="J424" s="78">
        <f>IF($C424&lt;=Entradas!$E$51,"",E424-AVERAGE(E:E))</f>
        <v>5.4753103515586776</v>
      </c>
      <c r="K424" s="78">
        <f>IF($C424&lt;=Entradas!$E$51,"",J424^2)</f>
        <v>29.979023445885609</v>
      </c>
      <c r="L424" s="78">
        <f>IF($C424&lt;=Entradas!$E$51,"",G424*J424)</f>
        <v>40.521783476106449</v>
      </c>
      <c r="M424" s="38"/>
    </row>
    <row r="425" spans="2:13">
      <c r="B425" s="37"/>
      <c r="C425" s="74">
        <v>420</v>
      </c>
      <c r="D425" s="104">
        <f>IF($C425&lt;=Entradas!$E$51,"",Observaciones!H425)</f>
        <v>2.2433549215055613</v>
      </c>
      <c r="E425" s="104">
        <f>IF($C425&lt;=Entradas!$E$51,"",Cálculos!L426)</f>
        <v>2.1445020765032994</v>
      </c>
      <c r="F425" s="78">
        <f>IF($C425&lt;=Entradas!$E$51,"",D425-E425)</f>
        <v>9.885284500226188E-2</v>
      </c>
      <c r="G425" s="78">
        <f>IF($C425&lt;=Entradas!$E$51,"",D425-AVERAGE(D:D))</f>
        <v>1.0919488827238313</v>
      </c>
      <c r="H425" s="78">
        <f>IF($C425&lt;=Entradas!$E$51,"",F425^2)</f>
        <v>9.7718849650412117E-3</v>
      </c>
      <c r="I425" s="78">
        <f>IF($C425&lt;=Entradas!$E$51,"",G425^2)</f>
        <v>1.1923523624818235</v>
      </c>
      <c r="J425" s="78">
        <f>IF($C425&lt;=Entradas!$E$51,"",E425-AVERAGE(E:E))</f>
        <v>1.1276149279054115</v>
      </c>
      <c r="K425" s="78">
        <f>IF($C425&lt;=Entradas!$E$51,"",J425^2)</f>
        <v>1.2715154256351264</v>
      </c>
      <c r="L425" s="78">
        <f>IF($C425&lt;=Entradas!$E$51,"",G425*J425)</f>
        <v>1.2312978606690277</v>
      </c>
      <c r="M425" s="38"/>
    </row>
    <row r="426" spans="2:13">
      <c r="B426" s="37"/>
      <c r="C426" s="74">
        <v>421</v>
      </c>
      <c r="D426" s="104">
        <f>IF($C426&lt;=Entradas!$E$51,"",Observaciones!H426)</f>
        <v>1.7164286510193794</v>
      </c>
      <c r="E426" s="104">
        <f>IF($C426&lt;=Entradas!$E$51,"",Cálculos!L427)</f>
        <v>1.9153408057243055</v>
      </c>
      <c r="F426" s="78">
        <f>IF($C426&lt;=Entradas!$E$51,"",D426-E426)</f>
        <v>-0.19891215470492618</v>
      </c>
      <c r="G426" s="78">
        <f>IF($C426&lt;=Entradas!$E$51,"",D426-AVERAGE(D:D))</f>
        <v>0.56502261223764938</v>
      </c>
      <c r="H426" s="78">
        <f>IF($C426&lt;=Entradas!$E$51,"",F426^2)</f>
        <v>3.9566045289356484E-2</v>
      </c>
      <c r="I426" s="78">
        <f>IF($C426&lt;=Entradas!$E$51,"",G426^2)</f>
        <v>0.31925055233985711</v>
      </c>
      <c r="J426" s="78">
        <f>IF($C426&lt;=Entradas!$E$51,"",E426-AVERAGE(E:E))</f>
        <v>0.89845365712641767</v>
      </c>
      <c r="K426" s="78">
        <f>IF($C426&lt;=Entradas!$E$51,"",J426^2)</f>
        <v>0.80721897400383447</v>
      </c>
      <c r="L426" s="78">
        <f>IF($C426&lt;=Entradas!$E$51,"",G426*J426)</f>
        <v>0.50764663232403784</v>
      </c>
      <c r="M426" s="38"/>
    </row>
    <row r="427" spans="2:13">
      <c r="B427" s="37"/>
      <c r="C427" s="74">
        <v>422</v>
      </c>
      <c r="D427" s="104">
        <f>IF($C427&lt;=Entradas!$E$51,"",Observaciones!H427)</f>
        <v>1.6727717996954983</v>
      </c>
      <c r="E427" s="104">
        <f>IF($C427&lt;=Entradas!$E$51,"",Cálculos!L428)</f>
        <v>1.87362604751655</v>
      </c>
      <c r="F427" s="78">
        <f>IF($C427&lt;=Entradas!$E$51,"",D427-E427)</f>
        <v>-0.20085424782105177</v>
      </c>
      <c r="G427" s="78">
        <f>IF($C427&lt;=Entradas!$E$51,"",D427-AVERAGE(D:D))</f>
        <v>0.52136576091376829</v>
      </c>
      <c r="H427" s="78">
        <f>IF($C427&lt;=Entradas!$E$51,"",F427^2)</f>
        <v>4.0342428867760481E-2</v>
      </c>
      <c r="I427" s="78">
        <f>IF($C427&lt;=Entradas!$E$51,"",G427^2)</f>
        <v>0.2718222566531926</v>
      </c>
      <c r="J427" s="78">
        <f>IF($C427&lt;=Entradas!$E$51,"",E427-AVERAGE(E:E))</f>
        <v>0.85673889891866217</v>
      </c>
      <c r="K427" s="78">
        <f>IF($C427&lt;=Entradas!$E$51,"",J427^2)</f>
        <v>0.73400154092036163</v>
      </c>
      <c r="L427" s="78">
        <f>IF($C427&lt;=Entradas!$E$51,"",G427*J427)</f>
        <v>0.44667432793915235</v>
      </c>
      <c r="M427" s="38"/>
    </row>
    <row r="428" spans="2:13">
      <c r="B428" s="37"/>
      <c r="C428" s="74">
        <v>423</v>
      </c>
      <c r="D428" s="104">
        <f>IF($C428&lt;=Entradas!$E$51,"",Observaciones!H428)</f>
        <v>1.6525613702177253</v>
      </c>
      <c r="E428" s="104">
        <f>IF($C428&lt;=Entradas!$E$51,"",Cálculos!L429)</f>
        <v>1.8487350235541249</v>
      </c>
      <c r="F428" s="78">
        <f>IF($C428&lt;=Entradas!$E$51,"",D428-E428)</f>
        <v>-0.19617365333639958</v>
      </c>
      <c r="G428" s="78">
        <f>IF($C428&lt;=Entradas!$E$51,"",D428-AVERAGE(D:D))</f>
        <v>0.50115533143599533</v>
      </c>
      <c r="H428" s="78">
        <f>IF($C428&lt;=Entradas!$E$51,"",F428^2)</f>
        <v>3.8484102263349876E-2</v>
      </c>
      <c r="I428" s="78">
        <f>IF($C428&lt;=Entradas!$E$51,"",G428^2)</f>
        <v>0.25115666622672234</v>
      </c>
      <c r="J428" s="78">
        <f>IF($C428&lt;=Entradas!$E$51,"",E428-AVERAGE(E:E))</f>
        <v>0.83184787495623702</v>
      </c>
      <c r="K428" s="78">
        <f>IF($C428&lt;=Entradas!$E$51,"",J428^2)</f>
        <v>0.6919708870692074</v>
      </c>
      <c r="L428" s="78">
        <f>IF($C428&lt;=Entradas!$E$51,"",G428*J428)</f>
        <v>0.41688499747802138</v>
      </c>
      <c r="M428" s="38"/>
    </row>
    <row r="429" spans="2:13">
      <c r="B429" s="37"/>
      <c r="C429" s="74">
        <v>424</v>
      </c>
      <c r="D429" s="104">
        <f>IF($C429&lt;=Entradas!$E$51,"",Observaciones!H429)</f>
        <v>1.6204965787122354</v>
      </c>
      <c r="E429" s="104">
        <f>IF($C429&lt;=Entradas!$E$51,"",Cálculos!L430)</f>
        <v>1.8138364474027115</v>
      </c>
      <c r="F429" s="78">
        <f>IF($C429&lt;=Entradas!$E$51,"",D429-E429)</f>
        <v>-0.19333986869047615</v>
      </c>
      <c r="G429" s="78">
        <f>IF($C429&lt;=Entradas!$E$51,"",D429-AVERAGE(D:D))</f>
        <v>0.46909053993050542</v>
      </c>
      <c r="H429" s="78">
        <f>IF($C429&lt;=Entradas!$E$51,"",F429^2)</f>
        <v>3.7380304825250558E-2</v>
      </c>
      <c r="I429" s="78">
        <f>IF($C429&lt;=Entradas!$E$51,"",G429^2)</f>
        <v>0.22004593465229311</v>
      </c>
      <c r="J429" s="78">
        <f>IF($C429&lt;=Entradas!$E$51,"",E429-AVERAGE(E:E))</f>
        <v>0.79694929880482368</v>
      </c>
      <c r="K429" s="78">
        <f>IF($C429&lt;=Entradas!$E$51,"",J429^2)</f>
        <v>0.63512818486550016</v>
      </c>
      <c r="L429" s="78">
        <f>IF($C429&lt;=Entradas!$E$51,"",G429*J429)</f>
        <v>0.37384137687359242</v>
      </c>
      <c r="M429" s="38"/>
    </row>
    <row r="430" spans="2:13">
      <c r="B430" s="37"/>
      <c r="C430" s="74">
        <v>425</v>
      </c>
      <c r="D430" s="104">
        <f>IF($C430&lt;=Entradas!$E$51,"",Observaciones!H430)</f>
        <v>1.5833328273141314</v>
      </c>
      <c r="E430" s="104">
        <f>IF($C430&lt;=Entradas!$E$51,"",Cálculos!L431)</f>
        <v>1.7738823181129484</v>
      </c>
      <c r="F430" s="78">
        <f>IF($C430&lt;=Entradas!$E$51,"",D430-E430)</f>
        <v>-0.190549490798817</v>
      </c>
      <c r="G430" s="78">
        <f>IF($C430&lt;=Entradas!$E$51,"",D430-AVERAGE(D:D))</f>
        <v>0.43192678853240141</v>
      </c>
      <c r="H430" s="78">
        <f>IF($C430&lt;=Entradas!$E$51,"",F430^2)</f>
        <v>3.6309108443688447E-2</v>
      </c>
      <c r="I430" s="78">
        <f>IF($C430&lt;=Entradas!$E$51,"",G430^2)</f>
        <v>0.1865607506519138</v>
      </c>
      <c r="J430" s="78">
        <f>IF($C430&lt;=Entradas!$E$51,"",E430-AVERAGE(E:E))</f>
        <v>0.75699516951506052</v>
      </c>
      <c r="K430" s="78">
        <f>IF($C430&lt;=Entradas!$E$51,"",J430^2)</f>
        <v>0.57304168666913524</v>
      </c>
      <c r="L430" s="78">
        <f>IF($C430&lt;=Entradas!$E$51,"",G430*J430)</f>
        <v>0.32696649250318088</v>
      </c>
      <c r="M430" s="38"/>
    </row>
    <row r="431" spans="2:13">
      <c r="B431" s="37"/>
      <c r="C431" s="74">
        <v>426</v>
      </c>
      <c r="D431" s="104">
        <f>IF($C431&lt;=Entradas!$E$51,"",Observaciones!H431)</f>
        <v>1.6074804606873314</v>
      </c>
      <c r="E431" s="104">
        <f>IF($C431&lt;=Entradas!$E$51,"",Cálculos!L432)</f>
        <v>1.781463553324069</v>
      </c>
      <c r="F431" s="78">
        <f>IF($C431&lt;=Entradas!$E$51,"",D431-E431)</f>
        <v>-0.17398309263673761</v>
      </c>
      <c r="G431" s="78">
        <f>IF($C431&lt;=Entradas!$E$51,"",D431-AVERAGE(D:D))</f>
        <v>0.45607442190560143</v>
      </c>
      <c r="H431" s="78">
        <f>IF($C431&lt;=Entradas!$E$51,"",F431^2)</f>
        <v>3.0270116523443621E-2</v>
      </c>
      <c r="I431" s="78">
        <f>IF($C431&lt;=Entradas!$E$51,"",G431^2)</f>
        <v>0.20800387831652853</v>
      </c>
      <c r="J431" s="78">
        <f>IF($C431&lt;=Entradas!$E$51,"",E431-AVERAGE(E:E))</f>
        <v>0.76457640472618116</v>
      </c>
      <c r="K431" s="78">
        <f>IF($C431&lt;=Entradas!$E$51,"",J431^2)</f>
        <v>0.58457707866401321</v>
      </c>
      <c r="L431" s="78">
        <f>IF($C431&lt;=Entradas!$E$51,"",G431*J431)</f>
        <v>0.34870374178815622</v>
      </c>
      <c r="M431" s="38"/>
    </row>
    <row r="432" spans="2:13">
      <c r="B432" s="37"/>
      <c r="C432" s="74">
        <v>427</v>
      </c>
      <c r="D432" s="104">
        <f>IF($C432&lt;=Entradas!$E$51,"",Observaciones!H432)</f>
        <v>1.5695831368505613</v>
      </c>
      <c r="E432" s="104">
        <f>IF($C432&lt;=Entradas!$E$51,"",Cálculos!L433)</f>
        <v>1.7421284804447121</v>
      </c>
      <c r="F432" s="78">
        <f>IF($C432&lt;=Entradas!$E$51,"",D432-E432)</f>
        <v>-0.17254534359415086</v>
      </c>
      <c r="G432" s="78">
        <f>IF($C432&lt;=Entradas!$E$51,"",D432-AVERAGE(D:D))</f>
        <v>0.4181770980688313</v>
      </c>
      <c r="H432" s="78">
        <f>IF($C432&lt;=Entradas!$E$51,"",F432^2)</f>
        <v>2.9771895596023577E-2</v>
      </c>
      <c r="I432" s="78">
        <f>IF($C432&lt;=Entradas!$E$51,"",G432^2)</f>
        <v>0.17487208534926896</v>
      </c>
      <c r="J432" s="78">
        <f>IF($C432&lt;=Entradas!$E$51,"",E432-AVERAGE(E:E))</f>
        <v>0.72524133184682427</v>
      </c>
      <c r="K432" s="78">
        <f>IF($C432&lt;=Entradas!$E$51,"",J432^2)</f>
        <v>0.52597498941895549</v>
      </c>
      <c r="L432" s="78">
        <f>IF($C432&lt;=Entradas!$E$51,"",G432*J432)</f>
        <v>0.30327931555127924</v>
      </c>
      <c r="M432" s="38"/>
    </row>
    <row r="433" spans="2:13">
      <c r="B433" s="37"/>
      <c r="C433" s="74">
        <v>428</v>
      </c>
      <c r="D433" s="104">
        <f>IF($C433&lt;=Entradas!$E$51,"",Observaciones!H433)</f>
        <v>1.578759625848728</v>
      </c>
      <c r="E433" s="104">
        <f>IF($C433&lt;=Entradas!$E$51,"",Cálculos!L434)</f>
        <v>1.7387675807439256</v>
      </c>
      <c r="F433" s="78">
        <f>IF($C433&lt;=Entradas!$E$51,"",D433-E433)</f>
        <v>-0.16000795489519759</v>
      </c>
      <c r="G433" s="78">
        <f>IF($C433&lt;=Entradas!$E$51,"",D433-AVERAGE(D:D))</f>
        <v>0.427353587066998</v>
      </c>
      <c r="H433" s="78">
        <f>IF($C433&lt;=Entradas!$E$51,"",F433^2)</f>
        <v>2.5602545629743588E-2</v>
      </c>
      <c r="I433" s="78">
        <f>IF($C433&lt;=Entradas!$E$51,"",G433^2)</f>
        <v>0.18263108837903025</v>
      </c>
      <c r="J433" s="78">
        <f>IF($C433&lt;=Entradas!$E$51,"",E433-AVERAGE(E:E))</f>
        <v>0.7218804321460377</v>
      </c>
      <c r="K433" s="78">
        <f>IF($C433&lt;=Entradas!$E$51,"",J433^2)</f>
        <v>0.52111135831535016</v>
      </c>
      <c r="L433" s="78">
        <f>IF($C433&lt;=Entradas!$E$51,"",G433*J433)</f>
        <v>0.30849819211108387</v>
      </c>
      <c r="M433" s="38"/>
    </row>
    <row r="434" spans="2:13">
      <c r="B434" s="37"/>
      <c r="C434" s="74">
        <v>429</v>
      </c>
      <c r="D434" s="104">
        <f>IF($C434&lt;=Entradas!$E$51,"",Observaciones!H434)</f>
        <v>1.5425874049009978</v>
      </c>
      <c r="E434" s="104">
        <f>IF($C434&lt;=Entradas!$E$51,"",Cálculos!L435)</f>
        <v>1.7000644229412478</v>
      </c>
      <c r="F434" s="78">
        <f>IF($C434&lt;=Entradas!$E$51,"",D434-E434)</f>
        <v>-0.15747701804025005</v>
      </c>
      <c r="G434" s="78">
        <f>IF($C434&lt;=Entradas!$E$51,"",D434-AVERAGE(D:D))</f>
        <v>0.39118136611926779</v>
      </c>
      <c r="H434" s="78">
        <f>IF($C434&lt;=Entradas!$E$51,"",F434^2)</f>
        <v>2.479901121084924E-2</v>
      </c>
      <c r="I434" s="78">
        <f>IF($C434&lt;=Entradas!$E$51,"",G434^2)</f>
        <v>0.15302286119893663</v>
      </c>
      <c r="J434" s="78">
        <f>IF($C434&lt;=Entradas!$E$51,"",E434-AVERAGE(E:E))</f>
        <v>0.68317727434335995</v>
      </c>
      <c r="K434" s="78">
        <f>IF($C434&lt;=Entradas!$E$51,"",J434^2)</f>
        <v>0.46673118817922249</v>
      </c>
      <c r="L434" s="78">
        <f>IF($C434&lt;=Entradas!$E$51,"",G434*J434)</f>
        <v>0.26724621947927335</v>
      </c>
      <c r="M434" s="38"/>
    </row>
    <row r="435" spans="2:13">
      <c r="B435" s="37"/>
      <c r="C435" s="74">
        <v>430</v>
      </c>
      <c r="D435" s="104">
        <f>IF($C435&lt;=Entradas!$E$51,"",Observaciones!H435)</f>
        <v>1.7107079072629883</v>
      </c>
      <c r="E435" s="104">
        <f>IF($C435&lt;=Entradas!$E$51,"",Cálculos!L436)</f>
        <v>1.7560113791621097</v>
      </c>
      <c r="F435" s="78">
        <f>IF($C435&lt;=Entradas!$E$51,"",D435-E435)</f>
        <v>-4.5303471899121428E-2</v>
      </c>
      <c r="G435" s="78">
        <f>IF($C435&lt;=Entradas!$E$51,"",D435-AVERAGE(D:D))</f>
        <v>0.55930186848125829</v>
      </c>
      <c r="H435" s="78">
        <f>IF($C435&lt;=Entradas!$E$51,"",F435^2)</f>
        <v>2.052404566114485E-3</v>
      </c>
      <c r="I435" s="78">
        <f>IF($C435&lt;=Entradas!$E$51,"",G435^2)</f>
        <v>0.31281858008662672</v>
      </c>
      <c r="J435" s="78">
        <f>IF($C435&lt;=Entradas!$E$51,"",E435-AVERAGE(E:E))</f>
        <v>0.73912423056422183</v>
      </c>
      <c r="K435" s="78">
        <f>IF($C435&lt;=Entradas!$E$51,"",J435^2)</f>
        <v>0.54630462820715298</v>
      </c>
      <c r="L435" s="78">
        <f>IF($C435&lt;=Entradas!$E$51,"",G435*J435)</f>
        <v>0.41339356319434162</v>
      </c>
      <c r="M435" s="38"/>
    </row>
    <row r="436" spans="2:13">
      <c r="B436" s="37"/>
      <c r="C436" s="74">
        <v>431</v>
      </c>
      <c r="D436" s="104">
        <f>IF($C436&lt;=Entradas!$E$51,"",Observaciones!H436)</f>
        <v>1.5677838802571336</v>
      </c>
      <c r="E436" s="104">
        <f>IF($C436&lt;=Entradas!$E$51,"",Cálculos!L437)</f>
        <v>1.7038434360459909</v>
      </c>
      <c r="F436" s="78">
        <f>IF($C436&lt;=Entradas!$E$51,"",D436-E436)</f>
        <v>-0.13605955578885731</v>
      </c>
      <c r="G436" s="78">
        <f>IF($C436&lt;=Entradas!$E$51,"",D436-AVERAGE(D:D))</f>
        <v>0.41637784147540358</v>
      </c>
      <c r="H436" s="78">
        <f>IF($C436&lt;=Entradas!$E$51,"",F436^2)</f>
        <v>1.8512202721461174E-2</v>
      </c>
      <c r="I436" s="78">
        <f>IF($C436&lt;=Entradas!$E$51,"",G436^2)</f>
        <v>0.17337050687171632</v>
      </c>
      <c r="J436" s="78">
        <f>IF($C436&lt;=Entradas!$E$51,"",E436-AVERAGE(E:E))</f>
        <v>0.686956287448103</v>
      </c>
      <c r="K436" s="78">
        <f>IF($C436&lt;=Entradas!$E$51,"",J436^2)</f>
        <v>0.47190894086448071</v>
      </c>
      <c r="L436" s="78">
        <f>IF($C436&lt;=Entradas!$E$51,"",G436*J436)</f>
        <v>0.28603337615559798</v>
      </c>
      <c r="M436" s="38"/>
    </row>
    <row r="437" spans="2:13">
      <c r="B437" s="37"/>
      <c r="C437" s="74">
        <v>432</v>
      </c>
      <c r="D437" s="104">
        <f>IF($C437&lt;=Entradas!$E$51,"",Observaciones!H437)</f>
        <v>11.785999711620045</v>
      </c>
      <c r="E437" s="104">
        <f>IF($C437&lt;=Entradas!$E$51,"",Cálculos!L438)</f>
        <v>8.9514952684173785</v>
      </c>
      <c r="F437" s="78">
        <f>IF($C437&lt;=Entradas!$E$51,"",D437-E437)</f>
        <v>2.8345044432026665</v>
      </c>
      <c r="G437" s="78">
        <f>IF($C437&lt;=Entradas!$E$51,"",D437-AVERAGE(D:D))</f>
        <v>10.634593672838315</v>
      </c>
      <c r="H437" s="78">
        <f>IF($C437&lt;=Entradas!$E$51,"",F437^2)</f>
        <v>8.0344154385356585</v>
      </c>
      <c r="I437" s="78">
        <f>IF($C437&lt;=Entradas!$E$51,"",G437^2)</f>
        <v>113.09458258637274</v>
      </c>
      <c r="J437" s="78">
        <f>IF($C437&lt;=Entradas!$E$51,"",E437-AVERAGE(E:E))</f>
        <v>7.9346081198194902</v>
      </c>
      <c r="K437" s="78">
        <f>IF($C437&lt;=Entradas!$E$51,"",J437^2)</f>
        <v>62.958006015105383</v>
      </c>
      <c r="L437" s="78">
        <f>IF($C437&lt;=Entradas!$E$51,"",G437*J437)</f>
        <v>84.381333307483871</v>
      </c>
      <c r="M437" s="38"/>
    </row>
    <row r="438" spans="2:13">
      <c r="B438" s="37"/>
      <c r="C438" s="74">
        <v>433</v>
      </c>
      <c r="D438" s="104">
        <f>IF($C438&lt;=Entradas!$E$51,"",Observaciones!H438)</f>
        <v>1.752132233370832</v>
      </c>
      <c r="E438" s="104">
        <f>IF($C438&lt;=Entradas!$E$51,"",Cálculos!L439)</f>
        <v>1.9394843903605494</v>
      </c>
      <c r="F438" s="78">
        <f>IF($C438&lt;=Entradas!$E$51,"",D438-E438)</f>
        <v>-0.18735215698971741</v>
      </c>
      <c r="G438" s="78">
        <f>IF($C438&lt;=Entradas!$E$51,"",D438-AVERAGE(D:D))</f>
        <v>0.60072619458910204</v>
      </c>
      <c r="H438" s="78">
        <f>IF($C438&lt;=Entradas!$E$51,"",F438^2)</f>
        <v>3.5100830728699718E-2</v>
      </c>
      <c r="I438" s="78">
        <f>IF($C438&lt;=Entradas!$E$51,"",G438^2)</f>
        <v>0.36087196086550366</v>
      </c>
      <c r="J438" s="78">
        <f>IF($C438&lt;=Entradas!$E$51,"",E438-AVERAGE(E:E))</f>
        <v>0.92259724176266156</v>
      </c>
      <c r="K438" s="78">
        <f>IF($C438&lt;=Entradas!$E$51,"",J438^2)</f>
        <v>0.85118567050807092</v>
      </c>
      <c r="L438" s="78">
        <f>IF($C438&lt;=Entradas!$E$51,"",G438*J438)</f>
        <v>0.55422833018248541</v>
      </c>
      <c r="M438" s="38"/>
    </row>
    <row r="439" spans="2:13">
      <c r="B439" s="37"/>
      <c r="C439" s="74">
        <v>434</v>
      </c>
      <c r="D439" s="104">
        <f>IF($C439&lt;=Entradas!$E$51,"",Observaciones!H439)</f>
        <v>3.1507853684480334</v>
      </c>
      <c r="E439" s="104">
        <f>IF($C439&lt;=Entradas!$E$51,"",Cálculos!L440)</f>
        <v>2.7064890913697983</v>
      </c>
      <c r="F439" s="78">
        <f>IF($C439&lt;=Entradas!$E$51,"",D439-E439)</f>
        <v>0.44429627707823505</v>
      </c>
      <c r="G439" s="78">
        <f>IF($C439&lt;=Entradas!$E$51,"",D439-AVERAGE(D:D))</f>
        <v>1.9993793296663034</v>
      </c>
      <c r="H439" s="78">
        <f>IF($C439&lt;=Entradas!$E$51,"",F439^2)</f>
        <v>0.19739918182557981</v>
      </c>
      <c r="I439" s="78">
        <f>IF($C439&lt;=Entradas!$E$51,"",G439^2)</f>
        <v>3.9975177038968766</v>
      </c>
      <c r="J439" s="78">
        <f>IF($C439&lt;=Entradas!$E$51,"",E439-AVERAGE(E:E))</f>
        <v>1.6896019427719104</v>
      </c>
      <c r="K439" s="78">
        <f>IF($C439&lt;=Entradas!$E$51,"",J439^2)</f>
        <v>2.8547547250186143</v>
      </c>
      <c r="L439" s="78">
        <f>IF($C439&lt;=Entradas!$E$51,"",G439*J439)</f>
        <v>3.3781551997421864</v>
      </c>
      <c r="M439" s="38"/>
    </row>
    <row r="440" spans="2:13">
      <c r="B440" s="37"/>
      <c r="C440" s="74">
        <v>435</v>
      </c>
      <c r="D440" s="104">
        <f>IF($C440&lt;=Entradas!$E$51,"",Observaciones!H440)</f>
        <v>1.8975853233007849</v>
      </c>
      <c r="E440" s="104">
        <f>IF($C440&lt;=Entradas!$E$51,"",Cálculos!L441)</f>
        <v>2.0217161498365415</v>
      </c>
      <c r="F440" s="78">
        <f>IF($C440&lt;=Entradas!$E$51,"",D440-E440)</f>
        <v>-0.12413082653575658</v>
      </c>
      <c r="G440" s="78">
        <f>IF($C440&lt;=Entradas!$E$51,"",D440-AVERAGE(D:D))</f>
        <v>0.74617928451905491</v>
      </c>
      <c r="H440" s="78">
        <f>IF($C440&lt;=Entradas!$E$51,"",F440^2)</f>
        <v>1.5408462096450089E-2</v>
      </c>
      <c r="I440" s="78">
        <f>IF($C440&lt;=Entradas!$E$51,"",G440^2)</f>
        <v>0.55678352464536873</v>
      </c>
      <c r="J440" s="78">
        <f>IF($C440&lt;=Entradas!$E$51,"",E440-AVERAGE(E:E))</f>
        <v>1.0048290012386536</v>
      </c>
      <c r="K440" s="78">
        <f>IF($C440&lt;=Entradas!$E$51,"",J440^2)</f>
        <v>1.00968132173027</v>
      </c>
      <c r="L440" s="78">
        <f>IF($C440&lt;=Entradas!$E$51,"",G440*J440)</f>
        <v>0.74978258520825503</v>
      </c>
      <c r="M440" s="38"/>
    </row>
    <row r="441" spans="2:13">
      <c r="B441" s="37"/>
      <c r="C441" s="74">
        <v>436</v>
      </c>
      <c r="D441" s="104">
        <f>IF($C441&lt;=Entradas!$E$51,"",Observaciones!H441)</f>
        <v>5.4736631298514267</v>
      </c>
      <c r="E441" s="104">
        <f>IF($C441&lt;=Entradas!$E$51,"",Cálculos!L442)</f>
        <v>4.3159037364274422</v>
      </c>
      <c r="F441" s="78">
        <f>IF($C441&lt;=Entradas!$E$51,"",D441-E441)</f>
        <v>1.1577593934239845</v>
      </c>
      <c r="G441" s="78">
        <f>IF($C441&lt;=Entradas!$E$51,"",D441-AVERAGE(D:D))</f>
        <v>4.3222570910696962</v>
      </c>
      <c r="H441" s="78">
        <f>IF($C441&lt;=Entradas!$E$51,"",F441^2)</f>
        <v>1.3404068130614726</v>
      </c>
      <c r="I441" s="78">
        <f>IF($C441&lt;=Entradas!$E$51,"",G441^2)</f>
        <v>18.681906361302271</v>
      </c>
      <c r="J441" s="78">
        <f>IF($C441&lt;=Entradas!$E$51,"",E441-AVERAGE(E:E))</f>
        <v>3.2990165878295543</v>
      </c>
      <c r="K441" s="78">
        <f>IF($C441&lt;=Entradas!$E$51,"",J441^2)</f>
        <v>10.883510446774556</v>
      </c>
      <c r="L441" s="78">
        <f>IF($C441&lt;=Entradas!$E$51,"",G441*J441)</f>
        <v>14.259197840302845</v>
      </c>
      <c r="M441" s="38"/>
    </row>
    <row r="442" spans="2:13">
      <c r="B442" s="37"/>
      <c r="C442" s="74">
        <v>437</v>
      </c>
      <c r="D442" s="104">
        <f>IF($C442&lt;=Entradas!$E$51,"",Observaciones!H442)</f>
        <v>2.3547993028781171</v>
      </c>
      <c r="E442" s="104">
        <f>IF($C442&lt;=Entradas!$E$51,"",Cálculos!L443)</f>
        <v>2.3001918027477917</v>
      </c>
      <c r="F442" s="78">
        <f>IF($C442&lt;=Entradas!$E$51,"",D442-E442)</f>
        <v>5.4607500130325448E-2</v>
      </c>
      <c r="G442" s="78">
        <f>IF($C442&lt;=Entradas!$E$51,"",D442-AVERAGE(D:D))</f>
        <v>1.2033932640963871</v>
      </c>
      <c r="H442" s="78">
        <f>IF($C442&lt;=Entradas!$E$51,"",F442^2)</f>
        <v>2.9819790704834937E-3</v>
      </c>
      <c r="I442" s="78">
        <f>IF($C442&lt;=Entradas!$E$51,"",G442^2)</f>
        <v>1.4481553480725569</v>
      </c>
      <c r="J442" s="78">
        <f>IF($C442&lt;=Entradas!$E$51,"",E442-AVERAGE(E:E))</f>
        <v>1.2833046541499038</v>
      </c>
      <c r="K442" s="78">
        <f>IF($C442&lt;=Entradas!$E$51,"",J442^2)</f>
        <v>1.6468708353628041</v>
      </c>
      <c r="L442" s="78">
        <f>IF($C442&lt;=Entradas!$E$51,"",G442*J442)</f>
        <v>1.5443201765875378</v>
      </c>
      <c r="M442" s="38"/>
    </row>
    <row r="443" spans="2:13">
      <c r="B443" s="37"/>
      <c r="C443" s="74">
        <v>438</v>
      </c>
      <c r="D443" s="104">
        <f>IF($C443&lt;=Entradas!$E$51,"",Observaciones!H443)</f>
        <v>1.9429945254389476</v>
      </c>
      <c r="E443" s="104">
        <f>IF($C443&lt;=Entradas!$E$51,"",Cálculos!L444)</f>
        <v>2.145966032610926</v>
      </c>
      <c r="F443" s="78">
        <f>IF($C443&lt;=Entradas!$E$51,"",D443-E443)</f>
        <v>-0.20297150717197843</v>
      </c>
      <c r="G443" s="78">
        <f>IF($C443&lt;=Entradas!$E$51,"",D443-AVERAGE(D:D))</f>
        <v>0.79158848665721759</v>
      </c>
      <c r="H443" s="78">
        <f>IF($C443&lt;=Entradas!$E$51,"",F443^2)</f>
        <v>4.1197432723664489E-2</v>
      </c>
      <c r="I443" s="78">
        <f>IF($C443&lt;=Entradas!$E$51,"",G443^2)</f>
        <v>0.62661233220826396</v>
      </c>
      <c r="J443" s="78">
        <f>IF($C443&lt;=Entradas!$E$51,"",E443-AVERAGE(E:E))</f>
        <v>1.1290788840130381</v>
      </c>
      <c r="K443" s="78">
        <f>IF($C443&lt;=Entradas!$E$51,"",J443^2)</f>
        <v>1.2748191263241275</v>
      </c>
      <c r="L443" s="78">
        <f>IF($C443&lt;=Entradas!$E$51,"",G443*J443)</f>
        <v>0.89376584511250101</v>
      </c>
      <c r="M443" s="38"/>
    </row>
    <row r="444" spans="2:13">
      <c r="B444" s="37"/>
      <c r="C444" s="74">
        <v>439</v>
      </c>
      <c r="D444" s="104">
        <f>IF($C444&lt;=Entradas!$E$51,"",Observaciones!H444)</f>
        <v>2.0444327840260481</v>
      </c>
      <c r="E444" s="104">
        <f>IF($C444&lt;=Entradas!$E$51,"",Cálculos!L445)</f>
        <v>2.1690311809417775</v>
      </c>
      <c r="F444" s="78">
        <f>IF($C444&lt;=Entradas!$E$51,"",D444-E444)</f>
        <v>-0.12459839691572938</v>
      </c>
      <c r="G444" s="78">
        <f>IF($C444&lt;=Entradas!$E$51,"",D444-AVERAGE(D:D))</f>
        <v>0.89302674524431813</v>
      </c>
      <c r="H444" s="78">
        <f>IF($C444&lt;=Entradas!$E$51,"",F444^2)</f>
        <v>1.5524760513969641E-2</v>
      </c>
      <c r="I444" s="78">
        <f>IF($C444&lt;=Entradas!$E$51,"",G444^2)</f>
        <v>0.79749676772166023</v>
      </c>
      <c r="J444" s="78">
        <f>IF($C444&lt;=Entradas!$E$51,"",E444-AVERAGE(E:E))</f>
        <v>1.1521440323438896</v>
      </c>
      <c r="K444" s="78">
        <f>IF($C444&lt;=Entradas!$E$51,"",J444^2)</f>
        <v>1.3274358712656378</v>
      </c>
      <c r="L444" s="78">
        <f>IF($C444&lt;=Entradas!$E$51,"",G444*J444)</f>
        <v>1.0288954352567281</v>
      </c>
      <c r="M444" s="38"/>
    </row>
    <row r="445" spans="2:13">
      <c r="B445" s="37"/>
      <c r="C445" s="74">
        <v>440</v>
      </c>
      <c r="D445" s="104">
        <f>IF($C445&lt;=Entradas!$E$51,"",Observaciones!H445)</f>
        <v>4.9459161667237641</v>
      </c>
      <c r="E445" s="104">
        <f>IF($C445&lt;=Entradas!$E$51,"",Cálculos!L446)</f>
        <v>3.9955667214045336</v>
      </c>
      <c r="F445" s="78">
        <f>IF($C445&lt;=Entradas!$E$51,"",D445-E445)</f>
        <v>0.95034944531923049</v>
      </c>
      <c r="G445" s="78">
        <f>IF($C445&lt;=Entradas!$E$51,"",D445-AVERAGE(D:D))</f>
        <v>3.7945101279420341</v>
      </c>
      <c r="H445" s="78">
        <f>IF($C445&lt;=Entradas!$E$51,"",F445^2)</f>
        <v>0.90316406821856909</v>
      </c>
      <c r="I445" s="78">
        <f>IF($C445&lt;=Entradas!$E$51,"",G445^2)</f>
        <v>14.398307111054672</v>
      </c>
      <c r="J445" s="78">
        <f>IF($C445&lt;=Entradas!$E$51,"",E445-AVERAGE(E:E))</f>
        <v>2.9786795728066457</v>
      </c>
      <c r="K445" s="78">
        <f>IF($C445&lt;=Entradas!$E$51,"",J445^2)</f>
        <v>8.8725319974555816</v>
      </c>
      <c r="L445" s="78">
        <f>IF($C445&lt;=Entradas!$E$51,"",G445*J445)</f>
        <v>11.302629806908868</v>
      </c>
      <c r="M445" s="38"/>
    </row>
    <row r="446" spans="2:13">
      <c r="B446" s="37"/>
      <c r="C446" s="74">
        <v>441</v>
      </c>
      <c r="D446" s="104">
        <f>IF($C446&lt;=Entradas!$E$51,"",Observaciones!H446)</f>
        <v>1.9933895793738636</v>
      </c>
      <c r="E446" s="104">
        <f>IF($C446&lt;=Entradas!$E$51,"",Cálculos!L447)</f>
        <v>2.2087567827175651</v>
      </c>
      <c r="F446" s="78">
        <f>IF($C446&lt;=Entradas!$E$51,"",D446-E446)</f>
        <v>-0.21536720334370152</v>
      </c>
      <c r="G446" s="78">
        <f>IF($C446&lt;=Entradas!$E$51,"",D446-AVERAGE(D:D))</f>
        <v>0.84198354059213365</v>
      </c>
      <c r="H446" s="78">
        <f>IF($C446&lt;=Entradas!$E$51,"",F446^2)</f>
        <v>4.6383032276087276E-2</v>
      </c>
      <c r="I446" s="78">
        <f>IF($C446&lt;=Entradas!$E$51,"",G446^2)</f>
        <v>0.70893628262806518</v>
      </c>
      <c r="J446" s="78">
        <f>IF($C446&lt;=Entradas!$E$51,"",E446-AVERAGE(E:E))</f>
        <v>1.1918696341196773</v>
      </c>
      <c r="K446" s="78">
        <f>IF($C446&lt;=Entradas!$E$51,"",J446^2)</f>
        <v>1.4205532247365733</v>
      </c>
      <c r="L446" s="78">
        <f>IF($C446&lt;=Entradas!$E$51,"",G446*J446)</f>
        <v>1.0035346144603368</v>
      </c>
      <c r="M446" s="38"/>
    </row>
    <row r="447" spans="2:13">
      <c r="B447" s="37"/>
      <c r="C447" s="74">
        <v>442</v>
      </c>
      <c r="D447" s="104">
        <f>IF($C447&lt;=Entradas!$E$51,"",Observaciones!H447)</f>
        <v>1.9873437302417774</v>
      </c>
      <c r="E447" s="104">
        <f>IF($C447&lt;=Entradas!$E$51,"",Cálculos!L448)</f>
        <v>2.1965752305588446</v>
      </c>
      <c r="F447" s="78">
        <f>IF($C447&lt;=Entradas!$E$51,"",D447-E447)</f>
        <v>-0.20923150031706728</v>
      </c>
      <c r="G447" s="78">
        <f>IF($C447&lt;=Entradas!$E$51,"",D447-AVERAGE(D:D))</f>
        <v>0.83593769146004737</v>
      </c>
      <c r="H447" s="78">
        <f>IF($C447&lt;=Entradas!$E$51,"",F447^2)</f>
        <v>4.3777820724930923E-2</v>
      </c>
      <c r="I447" s="78">
        <f>IF($C447&lt;=Entradas!$E$51,"",G447^2)</f>
        <v>0.69879182400355333</v>
      </c>
      <c r="J447" s="78">
        <f>IF($C447&lt;=Entradas!$E$51,"",E447-AVERAGE(E:E))</f>
        <v>1.1796880819609568</v>
      </c>
      <c r="K447" s="78">
        <f>IF($C447&lt;=Entradas!$E$51,"",J447^2)</f>
        <v>1.391663970720721</v>
      </c>
      <c r="L447" s="78">
        <f>IF($C447&lt;=Entradas!$E$51,"",G447*J447)</f>
        <v>0.98614573187737331</v>
      </c>
      <c r="M447" s="38"/>
    </row>
    <row r="448" spans="2:13">
      <c r="B448" s="37"/>
      <c r="C448" s="74">
        <v>443</v>
      </c>
      <c r="D448" s="104">
        <f>IF($C448&lt;=Entradas!$E$51,"",Observaciones!H448)</f>
        <v>1.9462369407864055</v>
      </c>
      <c r="E448" s="104">
        <f>IF($C448&lt;=Entradas!$E$51,"",Cálculos!L449)</f>
        <v>2.1567706552995105</v>
      </c>
      <c r="F448" s="78">
        <f>IF($C448&lt;=Entradas!$E$51,"",D448-E448)</f>
        <v>-0.21053371451310499</v>
      </c>
      <c r="G448" s="78">
        <f>IF($C448&lt;=Entradas!$E$51,"",D448-AVERAGE(D:D))</f>
        <v>0.79483090200467554</v>
      </c>
      <c r="H448" s="78">
        <f>IF($C448&lt;=Entradas!$E$51,"",F448^2)</f>
        <v>4.4324444946685596E-2</v>
      </c>
      <c r="I448" s="78">
        <f>IF($C448&lt;=Entradas!$E$51,"",G448^2)</f>
        <v>0.6317561627815661</v>
      </c>
      <c r="J448" s="78">
        <f>IF($C448&lt;=Entradas!$E$51,"",E448-AVERAGE(E:E))</f>
        <v>1.1398835067016226</v>
      </c>
      <c r="K448" s="78">
        <f>IF($C448&lt;=Entradas!$E$51,"",J448^2)</f>
        <v>1.2993344088503882</v>
      </c>
      <c r="L448" s="78">
        <f>IF($C448&lt;=Entradas!$E$51,"",G448*J448)</f>
        <v>0.90601463581190333</v>
      </c>
      <c r="M448" s="38"/>
    </row>
    <row r="449" spans="2:13">
      <c r="B449" s="37"/>
      <c r="C449" s="74">
        <v>444</v>
      </c>
      <c r="D449" s="104">
        <f>IF($C449&lt;=Entradas!$E$51,"",Observaciones!H449)</f>
        <v>1.9696441785207286</v>
      </c>
      <c r="E449" s="104">
        <f>IF($C449&lt;=Entradas!$E$51,"",Cálculos!L450)</f>
        <v>2.164701300203185</v>
      </c>
      <c r="F449" s="78">
        <f>IF($C449&lt;=Entradas!$E$51,"",D449-E449)</f>
        <v>-0.19505712168245637</v>
      </c>
      <c r="G449" s="78">
        <f>IF($C449&lt;=Entradas!$E$51,"",D449-AVERAGE(D:D))</f>
        <v>0.81823813973899862</v>
      </c>
      <c r="H449" s="78">
        <f>IF($C449&lt;=Entradas!$E$51,"",F449^2)</f>
        <v>3.8047280719044591E-2</v>
      </c>
      <c r="I449" s="78">
        <f>IF($C449&lt;=Entradas!$E$51,"",G449^2)</f>
        <v>0.66951365332353707</v>
      </c>
      <c r="J449" s="78">
        <f>IF($C449&lt;=Entradas!$E$51,"",E449-AVERAGE(E:E))</f>
        <v>1.1478141516052971</v>
      </c>
      <c r="K449" s="78">
        <f>IF($C449&lt;=Entradas!$E$51,"",J449^2)</f>
        <v>1.3174773266253879</v>
      </c>
      <c r="L449" s="78">
        <f>IF($C449&lt;=Entradas!$E$51,"",G449*J449)</f>
        <v>0.93918531617561518</v>
      </c>
      <c r="M449" s="38"/>
    </row>
    <row r="450" spans="2:13">
      <c r="B450" s="37"/>
      <c r="C450" s="74">
        <v>445</v>
      </c>
      <c r="D450" s="104">
        <f>IF($C450&lt;=Entradas!$E$51,"",Observaciones!H450)</f>
        <v>1.9237415113086038</v>
      </c>
      <c r="E450" s="104">
        <f>IF($C450&lt;=Entradas!$E$51,"",Cálculos!L451)</f>
        <v>2.1236620601552705</v>
      </c>
      <c r="F450" s="78">
        <f>IF($C450&lt;=Entradas!$E$51,"",D450-E450)</f>
        <v>-0.19992054884666666</v>
      </c>
      <c r="G450" s="78">
        <f>IF($C450&lt;=Entradas!$E$51,"",D450-AVERAGE(D:D))</f>
        <v>0.77233547252687385</v>
      </c>
      <c r="H450" s="78">
        <f>IF($C450&lt;=Entradas!$E$51,"",F450^2)</f>
        <v>3.9968225851152429E-2</v>
      </c>
      <c r="I450" s="78">
        <f>IF($C450&lt;=Entradas!$E$51,"",G450^2)</f>
        <v>0.59650208212330946</v>
      </c>
      <c r="J450" s="78">
        <f>IF($C450&lt;=Entradas!$E$51,"",E450-AVERAGE(E:E))</f>
        <v>1.1067749115573826</v>
      </c>
      <c r="K450" s="78">
        <f>IF($C450&lt;=Entradas!$E$51,"",J450^2)</f>
        <v>1.2249507048528521</v>
      </c>
      <c r="L450" s="78">
        <f>IF($C450&lt;=Entradas!$E$51,"",G450*J450)</f>
        <v>0.85480152429856016</v>
      </c>
      <c r="M450" s="38"/>
    </row>
    <row r="451" spans="2:13">
      <c r="B451" s="37"/>
      <c r="C451" s="74">
        <v>446</v>
      </c>
      <c r="D451" s="104">
        <f>IF($C451&lt;=Entradas!$E$51,"",Observaciones!H451)</f>
        <v>1.9127448168469918</v>
      </c>
      <c r="E451" s="104">
        <f>IF($C451&lt;=Entradas!$E$51,"",Cálculos!L452)</f>
        <v>2.1065150086777855</v>
      </c>
      <c r="F451" s="78">
        <f>IF($C451&lt;=Entradas!$E$51,"",D451-E451)</f>
        <v>-0.19377019183079369</v>
      </c>
      <c r="G451" s="78">
        <f>IF($C451&lt;=Entradas!$E$51,"",D451-AVERAGE(D:D))</f>
        <v>0.76133877806526185</v>
      </c>
      <c r="H451" s="78">
        <f>IF($C451&lt;=Entradas!$E$51,"",F451^2)</f>
        <v>3.7546887242142585E-2</v>
      </c>
      <c r="I451" s="78">
        <f>IF($C451&lt;=Entradas!$E$51,"",G451^2)</f>
        <v>0.57963673498590607</v>
      </c>
      <c r="J451" s="78">
        <f>IF($C451&lt;=Entradas!$E$51,"",E451-AVERAGE(E:E))</f>
        <v>1.0896278600798976</v>
      </c>
      <c r="K451" s="78">
        <f>IF($C451&lt;=Entradas!$E$51,"",J451^2)</f>
        <v>1.1872888734622971</v>
      </c>
      <c r="L451" s="78">
        <f>IF($C451&lt;=Entradas!$E$51,"",G451*J451)</f>
        <v>0.82957594353909536</v>
      </c>
      <c r="M451" s="38"/>
    </row>
    <row r="452" spans="2:13">
      <c r="B452" s="37"/>
      <c r="C452" s="74">
        <v>447</v>
      </c>
      <c r="D452" s="104">
        <f>IF($C452&lt;=Entradas!$E$51,"",Observaciones!H452)</f>
        <v>1.9129777599385442</v>
      </c>
      <c r="E452" s="104">
        <f>IF($C452&lt;=Entradas!$E$51,"",Cálculos!L453)</f>
        <v>2.0985402842770378</v>
      </c>
      <c r="F452" s="78">
        <f>IF($C452&lt;=Entradas!$E$51,"",D452-E452)</f>
        <v>-0.18556252433849352</v>
      </c>
      <c r="G452" s="78">
        <f>IF($C452&lt;=Entradas!$E$51,"",D452-AVERAGE(D:D))</f>
        <v>0.76157172115681426</v>
      </c>
      <c r="H452" s="78">
        <f>IF($C452&lt;=Entradas!$E$51,"",F452^2)</f>
        <v>3.4433450438873997E-2</v>
      </c>
      <c r="I452" s="78">
        <f>IF($C452&lt;=Entradas!$E$51,"",G452^2)</f>
        <v>0.57999148646575249</v>
      </c>
      <c r="J452" s="78">
        <f>IF($C452&lt;=Entradas!$E$51,"",E452-AVERAGE(E:E))</f>
        <v>1.0816531356791499</v>
      </c>
      <c r="K452" s="78">
        <f>IF($C452&lt;=Entradas!$E$51,"",J452^2)</f>
        <v>1.1699735059245375</v>
      </c>
      <c r="L452" s="78">
        <f>IF($C452&lt;=Entradas!$E$51,"",G452*J452)</f>
        <v>0.82375644023383532</v>
      </c>
      <c r="M452" s="38"/>
    </row>
    <row r="453" spans="2:13">
      <c r="B453" s="37"/>
      <c r="C453" s="74">
        <v>448</v>
      </c>
      <c r="D453" s="104">
        <f>IF($C453&lt;=Entradas!$E$51,"",Observaciones!H453)</f>
        <v>1.8722320763852893</v>
      </c>
      <c r="E453" s="104">
        <f>IF($C453&lt;=Entradas!$E$51,"",Cálculos!L454)</f>
        <v>2.0584439396554908</v>
      </c>
      <c r="F453" s="78">
        <f>IF($C453&lt;=Entradas!$E$51,"",D453-E453)</f>
        <v>-0.18621186327020145</v>
      </c>
      <c r="G453" s="78">
        <f>IF($C453&lt;=Entradas!$E$51,"",D453-AVERAGE(D:D))</f>
        <v>0.72082603760355934</v>
      </c>
      <c r="H453" s="78">
        <f>IF($C453&lt;=Entradas!$E$51,"",F453^2)</f>
        <v>3.46748580225602E-2</v>
      </c>
      <c r="I453" s="78">
        <f>IF($C453&lt;=Entradas!$E$51,"",G453^2)</f>
        <v>0.51959017648724792</v>
      </c>
      <c r="J453" s="78">
        <f>IF($C453&lt;=Entradas!$E$51,"",E453-AVERAGE(E:E))</f>
        <v>1.0415567910576029</v>
      </c>
      <c r="K453" s="78">
        <f>IF($C453&lt;=Entradas!$E$51,"",J453^2)</f>
        <v>1.0848405489982111</v>
      </c>
      <c r="L453" s="78">
        <f>IF($C453&lt;=Entradas!$E$51,"",G453*J453)</f>
        <v>0.7507812546371303</v>
      </c>
      <c r="M453" s="38"/>
    </row>
    <row r="454" spans="2:13">
      <c r="B454" s="37"/>
      <c r="C454" s="74">
        <v>449</v>
      </c>
      <c r="D454" s="104">
        <f>IF($C454&lt;=Entradas!$E$51,"",Observaciones!H454)</f>
        <v>1.8330311094188945</v>
      </c>
      <c r="E454" s="104">
        <f>IF($C454&lt;=Entradas!$E$51,"",Cálculos!L455)</f>
        <v>2.018037074531823</v>
      </c>
      <c r="F454" s="78">
        <f>IF($C454&lt;=Entradas!$E$51,"",D454-E454)</f>
        <v>-0.18500596511292855</v>
      </c>
      <c r="G454" s="78">
        <f>IF($C454&lt;=Entradas!$E$51,"",D454-AVERAGE(D:D))</f>
        <v>0.68162507063716449</v>
      </c>
      <c r="H454" s="78">
        <f>IF($C454&lt;=Entradas!$E$51,"",F454^2)</f>
        <v>3.4227207127366134E-2</v>
      </c>
      <c r="I454" s="78">
        <f>IF($C454&lt;=Entradas!$E$51,"",G454^2)</f>
        <v>0.46461273692111948</v>
      </c>
      <c r="J454" s="78">
        <f>IF($C454&lt;=Entradas!$E$51,"",E454-AVERAGE(E:E))</f>
        <v>1.0011499259339351</v>
      </c>
      <c r="K454" s="78">
        <f>IF($C454&lt;=Entradas!$E$51,"",J454^2)</f>
        <v>1.0023011741975238</v>
      </c>
      <c r="L454" s="78">
        <f>IF($C454&lt;=Entradas!$E$51,"",G454*J454)</f>
        <v>0.68240888898311058</v>
      </c>
      <c r="M454" s="38"/>
    </row>
    <row r="455" spans="2:13">
      <c r="B455" s="37"/>
      <c r="C455" s="74">
        <v>450</v>
      </c>
      <c r="D455" s="104">
        <f>IF($C455&lt;=Entradas!$E$51,"",Observaciones!H455)</f>
        <v>1.7964811921734429</v>
      </c>
      <c r="E455" s="104">
        <f>IF($C455&lt;=Entradas!$E$51,"",Cálculos!L456)</f>
        <v>1.9786745916244093</v>
      </c>
      <c r="F455" s="78">
        <f>IF($C455&lt;=Entradas!$E$51,"",D455-E455)</f>
        <v>-0.18219339945096635</v>
      </c>
      <c r="G455" s="78">
        <f>IF($C455&lt;=Entradas!$E$51,"",D455-AVERAGE(D:D))</f>
        <v>0.64507515339171295</v>
      </c>
      <c r="H455" s="78">
        <f>IF($C455&lt;=Entradas!$E$51,"",F455^2)</f>
        <v>3.3194434803499387E-2</v>
      </c>
      <c r="I455" s="78">
        <f>IF($C455&lt;=Entradas!$E$51,"",G455^2)</f>
        <v>0.41612195352334197</v>
      </c>
      <c r="J455" s="78">
        <f>IF($C455&lt;=Entradas!$E$51,"",E455-AVERAGE(E:E))</f>
        <v>0.96178744302652142</v>
      </c>
      <c r="K455" s="78">
        <f>IF($C455&lt;=Entradas!$E$51,"",J455^2)</f>
        <v>0.92503508556349423</v>
      </c>
      <c r="L455" s="78">
        <f>IF($C455&lt;=Entradas!$E$51,"",G455*J455)</f>
        <v>0.62042518234055666</v>
      </c>
      <c r="M455" s="38"/>
    </row>
    <row r="456" spans="2:13">
      <c r="B456" s="37"/>
      <c r="C456" s="74">
        <v>451</v>
      </c>
      <c r="D456" s="104">
        <f>IF($C456&lt;=Entradas!$E$51,"",Observaciones!H456)</f>
        <v>1.7614016723656847</v>
      </c>
      <c r="E456" s="104">
        <f>IF($C456&lt;=Entradas!$E$51,"",Cálculos!L457)</f>
        <v>1.9396177531595944</v>
      </c>
      <c r="F456" s="78">
        <f>IF($C456&lt;=Entradas!$E$51,"",D456-E456)</f>
        <v>-0.17821608079390971</v>
      </c>
      <c r="G456" s="78">
        <f>IF($C456&lt;=Entradas!$E$51,"",D456-AVERAGE(D:D))</f>
        <v>0.6099956335839547</v>
      </c>
      <c r="H456" s="78">
        <f>IF($C456&lt;=Entradas!$E$51,"",F456^2)</f>
        <v>3.1760971453541356E-2</v>
      </c>
      <c r="I456" s="78">
        <f>IF($C456&lt;=Entradas!$E$51,"",G456^2)</f>
        <v>0.37209467299149035</v>
      </c>
      <c r="J456" s="78">
        <f>IF($C456&lt;=Entradas!$E$51,"",E456-AVERAGE(E:E))</f>
        <v>0.92273060456170652</v>
      </c>
      <c r="K456" s="78">
        <f>IF($C456&lt;=Entradas!$E$51,"",J456^2)</f>
        <v>0.8514317685948124</v>
      </c>
      <c r="L456" s="78">
        <f>IF($C456&lt;=Entradas!$E$51,"",G456*J456)</f>
        <v>0.56286163975692372</v>
      </c>
      <c r="M456" s="38"/>
    </row>
    <row r="457" spans="2:13">
      <c r="B457" s="37"/>
      <c r="C457" s="74">
        <v>452</v>
      </c>
      <c r="D457" s="104">
        <f>IF($C457&lt;=Entradas!$E$51,"",Observaciones!H457)</f>
        <v>2.9210427484465091</v>
      </c>
      <c r="E457" s="104">
        <f>IF($C457&lt;=Entradas!$E$51,"",Cálculos!L458)</f>
        <v>2.5527692756765799</v>
      </c>
      <c r="F457" s="78">
        <f>IF($C457&lt;=Entradas!$E$51,"",D457-E457)</f>
        <v>0.36827347276992928</v>
      </c>
      <c r="G457" s="78">
        <f>IF($C457&lt;=Entradas!$E$51,"",D457-AVERAGE(D:D))</f>
        <v>1.7696367096647792</v>
      </c>
      <c r="H457" s="78">
        <f>IF($C457&lt;=Entradas!$E$51,"",F457^2)</f>
        <v>0.13562535074602383</v>
      </c>
      <c r="I457" s="78">
        <f>IF($C457&lt;=Entradas!$E$51,"",G457^2)</f>
        <v>3.1316140841931857</v>
      </c>
      <c r="J457" s="78">
        <f>IF($C457&lt;=Entradas!$E$51,"",E457-AVERAGE(E:E))</f>
        <v>1.535882127078692</v>
      </c>
      <c r="K457" s="78">
        <f>IF($C457&lt;=Entradas!$E$51,"",J457^2)</f>
        <v>2.3589339082797673</v>
      </c>
      <c r="L457" s="78">
        <f>IF($C457&lt;=Entradas!$E$51,"",G457*J457)</f>
        <v>2.7179533937964786</v>
      </c>
      <c r="M457" s="38"/>
    </row>
    <row r="458" spans="2:13">
      <c r="B458" s="37"/>
      <c r="C458" s="74">
        <v>453</v>
      </c>
      <c r="D458" s="104">
        <f>IF($C458&lt;=Entradas!$E$51,"",Observaciones!H458)</f>
        <v>1.8662586345595644</v>
      </c>
      <c r="E458" s="104">
        <f>IF($C458&lt;=Entradas!$E$51,"",Cálculos!L459)</f>
        <v>2.0160843067129157</v>
      </c>
      <c r="F458" s="78">
        <f>IF($C458&lt;=Entradas!$E$51,"",D458-E458)</f>
        <v>-0.1498256721533513</v>
      </c>
      <c r="G458" s="78">
        <f>IF($C458&lt;=Entradas!$E$51,"",D458-AVERAGE(D:D))</f>
        <v>0.71485259577783444</v>
      </c>
      <c r="H458" s="78">
        <f>IF($C458&lt;=Entradas!$E$51,"",F458^2)</f>
        <v>2.2447732036203507E-2</v>
      </c>
      <c r="I458" s="78">
        <f>IF($C458&lt;=Entradas!$E$51,"",G458^2)</f>
        <v>0.51101423369030796</v>
      </c>
      <c r="J458" s="78">
        <f>IF($C458&lt;=Entradas!$E$51,"",E458-AVERAGE(E:E))</f>
        <v>0.99919715811502785</v>
      </c>
      <c r="K458" s="78">
        <f>IF($C458&lt;=Entradas!$E$51,"",J458^2)</f>
        <v>0.998394960785148</v>
      </c>
      <c r="L458" s="78">
        <f>IF($C458&lt;=Entradas!$E$51,"",G458*J458)</f>
        <v>0.7142786821723629</v>
      </c>
      <c r="M458" s="38"/>
    </row>
    <row r="459" spans="2:13">
      <c r="B459" s="37"/>
      <c r="C459" s="74">
        <v>454</v>
      </c>
      <c r="D459" s="104">
        <f>IF($C459&lt;=Entradas!$E$51,"",Observaciones!H459)</f>
        <v>1.8541890091944653</v>
      </c>
      <c r="E459" s="104">
        <f>IF($C459&lt;=Entradas!$E$51,"",Cálculos!L460)</f>
        <v>2.00072041969606</v>
      </c>
      <c r="F459" s="78">
        <f>IF($C459&lt;=Entradas!$E$51,"",D459-E459)</f>
        <v>-0.14653141050159468</v>
      </c>
      <c r="G459" s="78">
        <f>IF($C459&lt;=Entradas!$E$51,"",D459-AVERAGE(D:D))</f>
        <v>0.7027829704127353</v>
      </c>
      <c r="H459" s="78">
        <f>IF($C459&lt;=Entradas!$E$51,"",F459^2)</f>
        <v>2.1471454263586851E-2</v>
      </c>
      <c r="I459" s="78">
        <f>IF($C459&lt;=Entradas!$E$51,"",G459^2)</f>
        <v>0.49390390350214758</v>
      </c>
      <c r="J459" s="78">
        <f>IF($C459&lt;=Entradas!$E$51,"",E459-AVERAGE(E:E))</f>
        <v>0.98383327109817209</v>
      </c>
      <c r="K459" s="78">
        <f>IF($C459&lt;=Entradas!$E$51,"",J459^2)</f>
        <v>0.96792790531972939</v>
      </c>
      <c r="L459" s="78">
        <f>IF($C459&lt;=Entradas!$E$51,"",G459*J459)</f>
        <v>0.69142126865325126</v>
      </c>
      <c r="M459" s="38"/>
    </row>
    <row r="460" spans="2:13">
      <c r="B460" s="37"/>
      <c r="C460" s="74">
        <v>455</v>
      </c>
      <c r="D460" s="104">
        <f>IF($C460&lt;=Entradas!$E$51,"",Observaciones!H460)</f>
        <v>1.8123731151940448</v>
      </c>
      <c r="E460" s="104">
        <f>IF($C460&lt;=Entradas!$E$51,"",Cálculos!L461)</f>
        <v>1.9615175447236735</v>
      </c>
      <c r="F460" s="78">
        <f>IF($C460&lt;=Entradas!$E$51,"",D460-E460)</f>
        <v>-0.1491444295296287</v>
      </c>
      <c r="G460" s="78">
        <f>IF($C460&lt;=Entradas!$E$51,"",D460-AVERAGE(D:D))</f>
        <v>0.66096707641231478</v>
      </c>
      <c r="H460" s="78">
        <f>IF($C460&lt;=Entradas!$E$51,"",F460^2)</f>
        <v>2.2244060859718379E-2</v>
      </c>
      <c r="I460" s="78">
        <f>IF($C460&lt;=Entradas!$E$51,"",G460^2)</f>
        <v>0.43687747610104277</v>
      </c>
      <c r="J460" s="78">
        <f>IF($C460&lt;=Entradas!$E$51,"",E460-AVERAGE(E:E))</f>
        <v>0.94463039612578559</v>
      </c>
      <c r="K460" s="78">
        <f>IF($C460&lt;=Entradas!$E$51,"",J460^2)</f>
        <v>0.89232658528475861</v>
      </c>
      <c r="L460" s="78">
        <f>IF($C460&lt;=Entradas!$E$51,"",G460*J460)</f>
        <v>0.62436959121746727</v>
      </c>
      <c r="M460" s="38"/>
    </row>
    <row r="461" spans="2:13">
      <c r="B461" s="37"/>
      <c r="C461" s="74">
        <v>456</v>
      </c>
      <c r="D461" s="104">
        <f>IF($C461&lt;=Entradas!$E$51,"",Observaciones!H461)</f>
        <v>1.7734421837841055</v>
      </c>
      <c r="E461" s="104">
        <f>IF($C461&lt;=Entradas!$E$51,"",Cálculos!L462)</f>
        <v>1.9228816516177893</v>
      </c>
      <c r="F461" s="78">
        <f>IF($C461&lt;=Entradas!$E$51,"",D461-E461)</f>
        <v>-0.14943946783368389</v>
      </c>
      <c r="G461" s="78">
        <f>IF($C461&lt;=Entradas!$E$51,"",D461-AVERAGE(D:D))</f>
        <v>0.62203614500237547</v>
      </c>
      <c r="H461" s="78">
        <f>IF($C461&lt;=Entradas!$E$51,"",F461^2)</f>
        <v>2.2332154546414643E-2</v>
      </c>
      <c r="I461" s="78">
        <f>IF($C461&lt;=Entradas!$E$51,"",G461^2)</f>
        <v>0.38692896568941626</v>
      </c>
      <c r="J461" s="78">
        <f>IF($C461&lt;=Entradas!$E$51,"",E461-AVERAGE(E:E))</f>
        <v>0.90599450301990148</v>
      </c>
      <c r="K461" s="78">
        <f>IF($C461&lt;=Entradas!$E$51,"",J461^2)</f>
        <v>0.82082603950227828</v>
      </c>
      <c r="L461" s="78">
        <f>IF($C461&lt;=Entradas!$E$51,"",G461*J461)</f>
        <v>0.56356132805184256</v>
      </c>
      <c r="M461" s="38"/>
    </row>
    <row r="462" spans="2:13">
      <c r="B462" s="37"/>
      <c r="C462" s="74">
        <v>457</v>
      </c>
      <c r="D462" s="104">
        <f>IF($C462&lt;=Entradas!$E$51,"",Observaciones!H462)</f>
        <v>1.7365205051771122</v>
      </c>
      <c r="E462" s="104">
        <f>IF($C462&lt;=Entradas!$E$51,"",Cálculos!L463)</f>
        <v>1.8845562352570693</v>
      </c>
      <c r="F462" s="78">
        <f>IF($C462&lt;=Entradas!$E$51,"",D462-E462)</f>
        <v>-0.14803573007995707</v>
      </c>
      <c r="G462" s="78">
        <f>IF($C462&lt;=Entradas!$E$51,"",D462-AVERAGE(D:D))</f>
        <v>0.58511446639538223</v>
      </c>
      <c r="H462" s="78">
        <f>IF($C462&lt;=Entradas!$E$51,"",F462^2)</f>
        <v>2.1914577380305906E-2</v>
      </c>
      <c r="I462" s="78">
        <f>IF($C462&lt;=Entradas!$E$51,"",G462^2)</f>
        <v>0.34235893878515289</v>
      </c>
      <c r="J462" s="78">
        <f>IF($C462&lt;=Entradas!$E$51,"",E462-AVERAGE(E:E))</f>
        <v>0.86766908665918141</v>
      </c>
      <c r="K462" s="78">
        <f>IF($C462&lt;=Entradas!$E$51,"",J462^2)</f>
        <v>0.75284964394397802</v>
      </c>
      <c r="L462" s="78">
        <f>IF($C462&lt;=Entradas!$E$51,"",G462*J462)</f>
        <v>0.50768573464835554</v>
      </c>
      <c r="M462" s="38"/>
    </row>
    <row r="463" spans="2:13">
      <c r="B463" s="37"/>
      <c r="C463" s="74">
        <v>458</v>
      </c>
      <c r="D463" s="104">
        <f>IF($C463&lt;=Entradas!$E$51,"",Observaciones!H463)</f>
        <v>1.7103795211500825</v>
      </c>
      <c r="E463" s="104">
        <f>IF($C463&lt;=Entradas!$E$51,"",Cálculos!L464)</f>
        <v>1.8539639063174302</v>
      </c>
      <c r="F463" s="78">
        <f>IF($C463&lt;=Entradas!$E$51,"",D463-E463)</f>
        <v>-0.14358438516734773</v>
      </c>
      <c r="G463" s="78">
        <f>IF($C463&lt;=Entradas!$E$51,"",D463-AVERAGE(D:D))</f>
        <v>0.55897348236835254</v>
      </c>
      <c r="H463" s="78">
        <f>IF($C463&lt;=Entradas!$E$51,"",F463^2)</f>
        <v>2.0616475663885265E-2</v>
      </c>
      <c r="I463" s="78">
        <f>IF($C463&lt;=Entradas!$E$51,"",G463^2)</f>
        <v>0.31245135399100293</v>
      </c>
      <c r="J463" s="78">
        <f>IF($C463&lt;=Entradas!$E$51,"",E463-AVERAGE(E:E))</f>
        <v>0.83707675771954237</v>
      </c>
      <c r="K463" s="78">
        <f>IF($C463&lt;=Entradas!$E$51,"",J463^2)</f>
        <v>0.70069749831426142</v>
      </c>
      <c r="L463" s="78">
        <f>IF($C463&lt;=Entradas!$E$51,"",G463*J463)</f>
        <v>0.46790371027210231</v>
      </c>
      <c r="M463" s="38"/>
    </row>
    <row r="464" spans="2:13">
      <c r="B464" s="37"/>
      <c r="C464" s="74">
        <v>459</v>
      </c>
      <c r="D464" s="104">
        <f>IF($C464&lt;=Entradas!$E$51,"",Observaciones!H464)</f>
        <v>1.676994213614452</v>
      </c>
      <c r="E464" s="104">
        <f>IF($C464&lt;=Entradas!$E$51,"",Cálculos!L465)</f>
        <v>1.817208740412346</v>
      </c>
      <c r="F464" s="78">
        <f>IF($C464&lt;=Entradas!$E$51,"",D464-E464)</f>
        <v>-0.14021452679789403</v>
      </c>
      <c r="G464" s="78">
        <f>IF($C464&lt;=Entradas!$E$51,"",D464-AVERAGE(D:D))</f>
        <v>0.52558817483272202</v>
      </c>
      <c r="H464" s="78">
        <f>IF($C464&lt;=Entradas!$E$51,"",F464^2)</f>
        <v>1.9660113525157345E-2</v>
      </c>
      <c r="I464" s="78">
        <f>IF($C464&lt;=Entradas!$E$51,"",G464^2)</f>
        <v>0.27624292952399199</v>
      </c>
      <c r="J464" s="78">
        <f>IF($C464&lt;=Entradas!$E$51,"",E464-AVERAGE(E:E))</f>
        <v>0.80032159181445817</v>
      </c>
      <c r="K464" s="78">
        <f>IF($C464&lt;=Entradas!$E$51,"",J464^2)</f>
        <v>0.64051465032442823</v>
      </c>
      <c r="L464" s="78">
        <f>IF($C464&lt;=Entradas!$E$51,"",G464*J464)</f>
        <v>0.42063956472097985</v>
      </c>
      <c r="M464" s="38"/>
    </row>
    <row r="465" spans="2:13">
      <c r="B465" s="37"/>
      <c r="C465" s="74">
        <v>460</v>
      </c>
      <c r="D465" s="104">
        <f>IF($C465&lt;=Entradas!$E$51,"",Observaciones!H465)</f>
        <v>1.644966246523957</v>
      </c>
      <c r="E465" s="104">
        <f>IF($C465&lt;=Entradas!$E$51,"",Cálculos!L466)</f>
        <v>1.7809707547430378</v>
      </c>
      <c r="F465" s="78">
        <f>IF($C465&lt;=Entradas!$E$51,"",D465-E465)</f>
        <v>-0.13600450821908083</v>
      </c>
      <c r="G465" s="78">
        <f>IF($C465&lt;=Entradas!$E$51,"",D465-AVERAGE(D:D))</f>
        <v>0.49356020774222698</v>
      </c>
      <c r="H465" s="78">
        <f>IF($C465&lt;=Entradas!$E$51,"",F465^2)</f>
        <v>1.8497226255914025E-2</v>
      </c>
      <c r="I465" s="78">
        <f>IF($C465&lt;=Entradas!$E$51,"",G465^2)</f>
        <v>0.24360167866655025</v>
      </c>
      <c r="J465" s="78">
        <f>IF($C465&lt;=Entradas!$E$51,"",E465-AVERAGE(E:E))</f>
        <v>0.76408360614514992</v>
      </c>
      <c r="K465" s="78">
        <f>IF($C465&lt;=Entradas!$E$51,"",J465^2)</f>
        <v>0.58382375717977664</v>
      </c>
      <c r="L465" s="78">
        <f>IF($C465&lt;=Entradas!$E$51,"",G465*J465)</f>
        <v>0.37712126338143015</v>
      </c>
      <c r="M465" s="38"/>
    </row>
    <row r="466" spans="2:13">
      <c r="B466" s="37"/>
      <c r="C466" s="74">
        <v>461</v>
      </c>
      <c r="D466" s="104">
        <f>IF($C466&lt;=Entradas!$E$51,"",Observaciones!H466)</f>
        <v>1.6149344596503723</v>
      </c>
      <c r="E466" s="104">
        <f>IF($C466&lt;=Entradas!$E$51,"",Cálculos!L467)</f>
        <v>1.7461411826961231</v>
      </c>
      <c r="F466" s="78">
        <f>IF($C466&lt;=Entradas!$E$51,"",D466-E466)</f>
        <v>-0.13120672304575076</v>
      </c>
      <c r="G466" s="78">
        <f>IF($C466&lt;=Entradas!$E$51,"",D466-AVERAGE(D:D))</f>
        <v>0.46352842086864232</v>
      </c>
      <c r="H466" s="78">
        <f>IF($C466&lt;=Entradas!$E$51,"",F466^2)</f>
        <v>1.7215204172404346E-2</v>
      </c>
      <c r="I466" s="78">
        <f>IF($C466&lt;=Entradas!$E$51,"",G466^2)</f>
        <v>0.21485859695297721</v>
      </c>
      <c r="J466" s="78">
        <f>IF($C466&lt;=Entradas!$E$51,"",E466-AVERAGE(E:E))</f>
        <v>0.72925403409823519</v>
      </c>
      <c r="K466" s="78">
        <f>IF($C466&lt;=Entradas!$E$51,"",J466^2)</f>
        <v>0.53181144624854992</v>
      </c>
      <c r="L466" s="78">
        <f>IF($C466&lt;=Entradas!$E$51,"",G466*J466)</f>
        <v>0.33802997083764202</v>
      </c>
      <c r="M466" s="38"/>
    </row>
    <row r="467" spans="2:13">
      <c r="B467" s="37"/>
      <c r="C467" s="74">
        <v>462</v>
      </c>
      <c r="D467" s="104">
        <f>IF($C467&lt;=Entradas!$E$51,"",Observaciones!H467)</f>
        <v>1.5891560129659228</v>
      </c>
      <c r="E467" s="104">
        <f>IF($C467&lt;=Entradas!$E$51,"",Cálculos!L468)</f>
        <v>1.7143727899977081</v>
      </c>
      <c r="F467" s="78">
        <f>IF($C467&lt;=Entradas!$E$51,"",D467-E467)</f>
        <v>-0.12521677703178535</v>
      </c>
      <c r="G467" s="78">
        <f>IF($C467&lt;=Entradas!$E$51,"",D467-AVERAGE(D:D))</f>
        <v>0.43774997418419281</v>
      </c>
      <c r="H467" s="78">
        <f>IF($C467&lt;=Entradas!$E$51,"",F467^2)</f>
        <v>1.5679241250227849E-2</v>
      </c>
      <c r="I467" s="78">
        <f>IF($C467&lt;=Entradas!$E$51,"",G467^2)</f>
        <v>0.19162503989826146</v>
      </c>
      <c r="J467" s="78">
        <f>IF($C467&lt;=Entradas!$E$51,"",E467-AVERAGE(E:E))</f>
        <v>0.69748564139982028</v>
      </c>
      <c r="K467" s="78">
        <f>IF($C467&lt;=Entradas!$E$51,"",J467^2)</f>
        <v>0.48648621995891866</v>
      </c>
      <c r="L467" s="78">
        <f>IF($C467&lt;=Entradas!$E$51,"",G467*J467)</f>
        <v>0.30532432151661648</v>
      </c>
      <c r="M467" s="38"/>
    </row>
    <row r="468" spans="2:13">
      <c r="B468" s="37"/>
      <c r="C468" s="74">
        <v>463</v>
      </c>
      <c r="D468" s="104">
        <f>IF($C468&lt;=Entradas!$E$51,"",Observaciones!H468)</f>
        <v>1.5606472497600499</v>
      </c>
      <c r="E468" s="104">
        <f>IF($C468&lt;=Entradas!$E$51,"",Cálculos!L469)</f>
        <v>1.680240303625208</v>
      </c>
      <c r="F468" s="78">
        <f>IF($C468&lt;=Entradas!$E$51,"",D468-E468)</f>
        <v>-0.11959305386515817</v>
      </c>
      <c r="G468" s="78">
        <f>IF($C468&lt;=Entradas!$E$51,"",D468-AVERAGE(D:D))</f>
        <v>0.40924121097831989</v>
      </c>
      <c r="H468" s="78">
        <f>IF($C468&lt;=Entradas!$E$51,"",F468^2)</f>
        <v>1.4302498532794625E-2</v>
      </c>
      <c r="I468" s="78">
        <f>IF($C468&lt;=Entradas!$E$51,"",G468^2)</f>
        <v>0.16747836876300173</v>
      </c>
      <c r="J468" s="78">
        <f>IF($C468&lt;=Entradas!$E$51,"",E468-AVERAGE(E:E))</f>
        <v>0.66335315502732017</v>
      </c>
      <c r="K468" s="78">
        <f>IF($C468&lt;=Entradas!$E$51,"",J468^2)</f>
        <v>0.44003740828469989</v>
      </c>
      <c r="L468" s="78">
        <f>IF($C468&lt;=Entradas!$E$51,"",G468*J468)</f>
        <v>0.2714714484696697</v>
      </c>
      <c r="M468" s="38"/>
    </row>
    <row r="469" spans="2:13">
      <c r="B469" s="37"/>
      <c r="C469" s="74">
        <v>464</v>
      </c>
      <c r="D469" s="104">
        <f>IF($C469&lt;=Entradas!$E$51,"",Observaciones!H469)</f>
        <v>1.5332682785655756</v>
      </c>
      <c r="E469" s="104">
        <f>IF($C469&lt;=Entradas!$E$51,"",Cálculos!L470)</f>
        <v>1.6469532410315559</v>
      </c>
      <c r="F469" s="78">
        <f>IF($C469&lt;=Entradas!$E$51,"",D469-E469)</f>
        <v>-0.11368496246598037</v>
      </c>
      <c r="G469" s="78">
        <f>IF($C469&lt;=Entradas!$E$51,"",D469-AVERAGE(D:D))</f>
        <v>0.38186223978384559</v>
      </c>
      <c r="H469" s="78">
        <f>IF($C469&lt;=Entradas!$E$51,"",F469^2)</f>
        <v>1.2924270690891365E-2</v>
      </c>
      <c r="I469" s="78">
        <f>IF($C469&lt;=Entradas!$E$51,"",G469^2)</f>
        <v>0.14581877017273517</v>
      </c>
      <c r="J469" s="78">
        <f>IF($C469&lt;=Entradas!$E$51,"",E469-AVERAGE(E:E))</f>
        <v>0.63006609243366807</v>
      </c>
      <c r="K469" s="78">
        <f>IF($C469&lt;=Entradas!$E$51,"",J469^2)</f>
        <v>0.39698328083463158</v>
      </c>
      <c r="L469" s="78">
        <f>IF($C469&lt;=Entradas!$E$51,"",G469*J469)</f>
        <v>0.24059844926857599</v>
      </c>
      <c r="M469" s="38"/>
    </row>
    <row r="470" spans="2:13">
      <c r="B470" s="37"/>
      <c r="C470" s="74">
        <v>465</v>
      </c>
      <c r="D470" s="104">
        <f>IF($C470&lt;=Entradas!$E$51,"",Observaciones!H470)</f>
        <v>1.5061288260431513</v>
      </c>
      <c r="E470" s="104">
        <f>IF($C470&lt;=Entradas!$E$51,"",Cálculos!L471)</f>
        <v>1.6135378840348897</v>
      </c>
      <c r="F470" s="78">
        <f>IF($C470&lt;=Entradas!$E$51,"",D470-E470)</f>
        <v>-0.10740905799173839</v>
      </c>
      <c r="G470" s="78">
        <f>IF($C470&lt;=Entradas!$E$51,"",D470-AVERAGE(D:D))</f>
        <v>0.35472278726142137</v>
      </c>
      <c r="H470" s="78">
        <f>IF($C470&lt;=Entradas!$E$51,"",F470^2)</f>
        <v>1.1536705738672621E-2</v>
      </c>
      <c r="I470" s="78">
        <f>IF($C470&lt;=Entradas!$E$51,"",G470^2)</f>
        <v>0.12582825580251161</v>
      </c>
      <c r="J470" s="78">
        <f>IF($C470&lt;=Entradas!$E$51,"",E470-AVERAGE(E:E))</f>
        <v>0.59665073543700187</v>
      </c>
      <c r="K470" s="78">
        <f>IF($C470&lt;=Entradas!$E$51,"",J470^2)</f>
        <v>0.3559921000975152</v>
      </c>
      <c r="L470" s="78">
        <f>IF($C470&lt;=Entradas!$E$51,"",G470*J470)</f>
        <v>0.2116456118957902</v>
      </c>
      <c r="M470" s="38"/>
    </row>
    <row r="471" spans="2:13">
      <c r="B471" s="37"/>
      <c r="C471" s="74">
        <v>466</v>
      </c>
      <c r="D471" s="104">
        <f>IF($C471&lt;=Entradas!$E$51,"",Observaciones!H471)</f>
        <v>1.4795498500506921</v>
      </c>
      <c r="E471" s="104">
        <f>IF($C471&lt;=Entradas!$E$51,"",Cálculos!L472)</f>
        <v>1.5804201259246744</v>
      </c>
      <c r="F471" s="78">
        <f>IF($C471&lt;=Entradas!$E$51,"",D471-E471)</f>
        <v>-0.10087027587398234</v>
      </c>
      <c r="G471" s="78">
        <f>IF($C471&lt;=Entradas!$E$51,"",D471-AVERAGE(D:D))</f>
        <v>0.32814381126896208</v>
      </c>
      <c r="H471" s="78">
        <f>IF($C471&lt;=Entradas!$E$51,"",F471^2)</f>
        <v>1.0174812554893303E-2</v>
      </c>
      <c r="I471" s="78">
        <f>IF($C471&lt;=Entradas!$E$51,"",G471^2)</f>
        <v>0.10767836087412021</v>
      </c>
      <c r="J471" s="78">
        <f>IF($C471&lt;=Entradas!$E$51,"",E471-AVERAGE(E:E))</f>
        <v>0.56353297732678653</v>
      </c>
      <c r="K471" s="78">
        <f>IF($C471&lt;=Entradas!$E$51,"",J471^2)</f>
        <v>0.31756941653479248</v>
      </c>
      <c r="L471" s="78">
        <f>IF($C471&lt;=Entradas!$E$51,"",G471*J471)</f>
        <v>0.18491985895575733</v>
      </c>
      <c r="M471" s="38"/>
    </row>
    <row r="472" spans="2:13">
      <c r="B472" s="37"/>
      <c r="C472" s="74">
        <v>467</v>
      </c>
      <c r="D472" s="104">
        <f>IF($C472&lt;=Entradas!$E$51,"",Observaciones!H472)</f>
        <v>1.5154193372136036</v>
      </c>
      <c r="E472" s="104">
        <f>IF($C472&lt;=Entradas!$E$51,"",Cálculos!L473)</f>
        <v>1.596003163222151</v>
      </c>
      <c r="F472" s="78">
        <f>IF($C472&lt;=Entradas!$E$51,"",D472-E472)</f>
        <v>-8.058382600854741E-2</v>
      </c>
      <c r="G472" s="78">
        <f>IF($C472&lt;=Entradas!$E$51,"",D472-AVERAGE(D:D))</f>
        <v>0.36401329843187358</v>
      </c>
      <c r="H472" s="78">
        <f>IF($C472&lt;=Entradas!$E$51,"",F472^2)</f>
        <v>6.4937530141758416E-3</v>
      </c>
      <c r="I472" s="78">
        <f>IF($C472&lt;=Entradas!$E$51,"",G472^2)</f>
        <v>0.13250568143525226</v>
      </c>
      <c r="J472" s="78">
        <f>IF($C472&lt;=Entradas!$E$51,"",E472-AVERAGE(E:E))</f>
        <v>0.5791160146242631</v>
      </c>
      <c r="K472" s="78">
        <f>IF($C472&lt;=Entradas!$E$51,"",J472^2)</f>
        <v>0.33537535839428972</v>
      </c>
      <c r="L472" s="78">
        <f>IF($C472&lt;=Entradas!$E$51,"",G472*J472)</f>
        <v>0.21080593065809913</v>
      </c>
      <c r="M472" s="38"/>
    </row>
    <row r="473" spans="2:13">
      <c r="B473" s="37"/>
      <c r="C473" s="74">
        <v>468</v>
      </c>
      <c r="D473" s="104">
        <f>IF($C473&lt;=Entradas!$E$51,"",Observaciones!H473)</f>
        <v>1.5184266231685011</v>
      </c>
      <c r="E473" s="104">
        <f>IF($C473&lt;=Entradas!$E$51,"",Cálculos!L474)</f>
        <v>1.5891324945835736</v>
      </c>
      <c r="F473" s="78">
        <f>IF($C473&lt;=Entradas!$E$51,"",D473-E473)</f>
        <v>-7.0705871415072563E-2</v>
      </c>
      <c r="G473" s="78">
        <f>IF($C473&lt;=Entradas!$E$51,"",D473-AVERAGE(D:D))</f>
        <v>0.3670205843867711</v>
      </c>
      <c r="H473" s="78">
        <f>IF($C473&lt;=Entradas!$E$51,"",F473^2)</f>
        <v>4.9993202525647753E-3</v>
      </c>
      <c r="I473" s="78">
        <f>IF($C473&lt;=Entradas!$E$51,"",G473^2)</f>
        <v>0.13470410936360697</v>
      </c>
      <c r="J473" s="78">
        <f>IF($C473&lt;=Entradas!$E$51,"",E473-AVERAGE(E:E))</f>
        <v>0.57224534598568577</v>
      </c>
      <c r="K473" s="78">
        <f>IF($C473&lt;=Entradas!$E$51,"",J473^2)</f>
        <v>0.32746473600227721</v>
      </c>
      <c r="L473" s="78">
        <f>IF($C473&lt;=Entradas!$E$51,"",G473*J473)</f>
        <v>0.21002582129627642</v>
      </c>
      <c r="M473" s="38"/>
    </row>
    <row r="474" spans="2:13">
      <c r="B474" s="37"/>
      <c r="C474" s="74">
        <v>469</v>
      </c>
      <c r="D474" s="104">
        <f>IF($C474&lt;=Entradas!$E$51,"",Observaciones!H474)</f>
        <v>1.4908831103770157</v>
      </c>
      <c r="E474" s="104">
        <f>IF($C474&lt;=Entradas!$E$51,"",Cálculos!L475)</f>
        <v>1.5565309564301795</v>
      </c>
      <c r="F474" s="78">
        <f>IF($C474&lt;=Entradas!$E$51,"",D474-E474)</f>
        <v>-6.5647846053163761E-2</v>
      </c>
      <c r="G474" s="78">
        <f>IF($C474&lt;=Entradas!$E$51,"",D474-AVERAGE(D:D))</f>
        <v>0.33947707159528573</v>
      </c>
      <c r="H474" s="78">
        <f>IF($C474&lt;=Entradas!$E$51,"",F474^2)</f>
        <v>4.3096396914198889E-3</v>
      </c>
      <c r="I474" s="78">
        <f>IF($C474&lt;=Entradas!$E$51,"",G474^2)</f>
        <v>0.11524468213891076</v>
      </c>
      <c r="J474" s="78">
        <f>IF($C474&lt;=Entradas!$E$51,"",E474-AVERAGE(E:E))</f>
        <v>0.5396438078322916</v>
      </c>
      <c r="K474" s="78">
        <f>IF($C474&lt;=Entradas!$E$51,"",J474^2)</f>
        <v>0.29121543933173527</v>
      </c>
      <c r="L474" s="78">
        <f>IF($C474&lt;=Entradas!$E$51,"",G474*J474)</f>
        <v>0.18319669958743548</v>
      </c>
      <c r="M474" s="38"/>
    </row>
    <row r="475" spans="2:13">
      <c r="B475" s="37"/>
      <c r="C475" s="74">
        <v>470</v>
      </c>
      <c r="D475" s="104">
        <f>IF($C475&lt;=Entradas!$E$51,"",Observaciones!H475)</f>
        <v>1.4648165672070563</v>
      </c>
      <c r="E475" s="104">
        <f>IF($C475&lt;=Entradas!$E$51,"",Cálculos!L476)</f>
        <v>1.5252422205624718</v>
      </c>
      <c r="F475" s="78">
        <f>IF($C475&lt;=Entradas!$E$51,"",D475-E475)</f>
        <v>-6.0425653355415498E-2</v>
      </c>
      <c r="G475" s="78">
        <f>IF($C475&lt;=Entradas!$E$51,"",D475-AVERAGE(D:D))</f>
        <v>0.31341052842532635</v>
      </c>
      <c r="H475" s="78">
        <f>IF($C475&lt;=Entradas!$E$51,"",F475^2)</f>
        <v>3.6512595834288361E-3</v>
      </c>
      <c r="I475" s="78">
        <f>IF($C475&lt;=Entradas!$E$51,"",G475^2)</f>
        <v>9.8226159327842302E-2</v>
      </c>
      <c r="J475" s="78">
        <f>IF($C475&lt;=Entradas!$E$51,"",E475-AVERAGE(E:E))</f>
        <v>0.50835507196458396</v>
      </c>
      <c r="K475" s="78">
        <f>IF($C475&lt;=Entradas!$E$51,"",J475^2)</f>
        <v>0.25842487919211732</v>
      </c>
      <c r="L475" s="78">
        <f>IF($C475&lt;=Entradas!$E$51,"",G475*J475)</f>
        <v>0.15932383173211506</v>
      </c>
      <c r="M475" s="38"/>
    </row>
    <row r="476" spans="2:13">
      <c r="B476" s="37"/>
      <c r="C476" s="74">
        <v>471</v>
      </c>
      <c r="D476" s="104">
        <f>IF($C476&lt;=Entradas!$E$51,"",Observaciones!H476)</f>
        <v>1.4390741416328228</v>
      </c>
      <c r="E476" s="104">
        <f>IF($C476&lt;=Entradas!$E$51,"",Cálculos!L477)</f>
        <v>1.4939757804817115</v>
      </c>
      <c r="F476" s="78">
        <f>IF($C476&lt;=Entradas!$E$51,"",D476-E476)</f>
        <v>-5.4901638848888767E-2</v>
      </c>
      <c r="G476" s="78">
        <f>IF($C476&lt;=Entradas!$E$51,"",D476-AVERAGE(D:D))</f>
        <v>0.28766810285109279</v>
      </c>
      <c r="H476" s="78">
        <f>IF($C476&lt;=Entradas!$E$51,"",F476^2)</f>
        <v>3.0141899482938124E-3</v>
      </c>
      <c r="I476" s="78">
        <f>IF($C476&lt;=Entradas!$E$51,"",G476^2)</f>
        <v>8.2752937397946896E-2</v>
      </c>
      <c r="J476" s="78">
        <f>IF($C476&lt;=Entradas!$E$51,"",E476-AVERAGE(E:E))</f>
        <v>0.47708863188382367</v>
      </c>
      <c r="K476" s="78">
        <f>IF($C476&lt;=Entradas!$E$51,"",J476^2)</f>
        <v>0.2276135626727786</v>
      </c>
      <c r="L476" s="78">
        <f>IF($C476&lt;=Entradas!$E$51,"",G476*J476)</f>
        <v>0.13724318162584292</v>
      </c>
      <c r="M476" s="38"/>
    </row>
    <row r="477" spans="2:13">
      <c r="B477" s="37"/>
      <c r="C477" s="74">
        <v>472</v>
      </c>
      <c r="D477" s="104">
        <f>IF($C477&lt;=Entradas!$E$51,"",Observaciones!H477)</f>
        <v>1.4141165103592293</v>
      </c>
      <c r="E477" s="104">
        <f>IF($C477&lt;=Entradas!$E$51,"",Cálculos!L478)</f>
        <v>1.4633365210331841</v>
      </c>
      <c r="F477" s="78">
        <f>IF($C477&lt;=Entradas!$E$51,"",D477-E477)</f>
        <v>-4.9220010673954873E-2</v>
      </c>
      <c r="G477" s="78">
        <f>IF($C477&lt;=Entradas!$E$51,"",D477-AVERAGE(D:D))</f>
        <v>0.26271047157749927</v>
      </c>
      <c r="H477" s="78">
        <f>IF($C477&lt;=Entradas!$E$51,"",F477^2)</f>
        <v>2.4226094507442315E-3</v>
      </c>
      <c r="I477" s="78">
        <f>IF($C477&lt;=Entradas!$E$51,"",G477^2)</f>
        <v>6.9016791876472056E-2</v>
      </c>
      <c r="J477" s="78">
        <f>IF($C477&lt;=Entradas!$E$51,"",E477-AVERAGE(E:E))</f>
        <v>0.44644937243529625</v>
      </c>
      <c r="K477" s="78">
        <f>IF($C477&lt;=Entradas!$E$51,"",J477^2)</f>
        <v>0.19931704214786986</v>
      </c>
      <c r="L477" s="78">
        <f>IF($C477&lt;=Entradas!$E$51,"",G477*J477)</f>
        <v>0.11728692516795529</v>
      </c>
      <c r="M477" s="38"/>
    </row>
    <row r="478" spans="2:13">
      <c r="B478" s="37"/>
      <c r="C478" s="74">
        <v>473</v>
      </c>
      <c r="D478" s="104">
        <f>IF($C478&lt;=Entradas!$E$51,"",Observaciones!H478)</f>
        <v>1.401503542347575</v>
      </c>
      <c r="E478" s="104">
        <f>IF($C478&lt;=Entradas!$E$51,"",Cálculos!L479)</f>
        <v>1.44243076582465</v>
      </c>
      <c r="F478" s="78">
        <f>IF($C478&lt;=Entradas!$E$51,"",D478-E478)</f>
        <v>-4.0927223477075003E-2</v>
      </c>
      <c r="G478" s="78">
        <f>IF($C478&lt;=Entradas!$E$51,"",D478-AVERAGE(D:D))</f>
        <v>0.25009750356584504</v>
      </c>
      <c r="H478" s="78">
        <f>IF($C478&lt;=Entradas!$E$51,"",F478^2)</f>
        <v>1.6750376215424394E-3</v>
      </c>
      <c r="I478" s="78">
        <f>IF($C478&lt;=Entradas!$E$51,"",G478^2)</f>
        <v>6.2548761289867874E-2</v>
      </c>
      <c r="J478" s="78">
        <f>IF($C478&lt;=Entradas!$E$51,"",E478-AVERAGE(E:E))</f>
        <v>0.42554361722676215</v>
      </c>
      <c r="K478" s="78">
        <f>IF($C478&lt;=Entradas!$E$51,"",J478^2)</f>
        <v>0.18108737016243706</v>
      </c>
      <c r="L478" s="78">
        <f>IF($C478&lt;=Entradas!$E$51,"",G478*J478)</f>
        <v>0.10642739632679274</v>
      </c>
      <c r="M478" s="38"/>
    </row>
    <row r="479" spans="2:13">
      <c r="B479" s="37"/>
      <c r="C479" s="74">
        <v>474</v>
      </c>
      <c r="D479" s="104">
        <f>IF($C479&lt;=Entradas!$E$51,"",Observaciones!H479)</f>
        <v>1.3855086834098713</v>
      </c>
      <c r="E479" s="104">
        <f>IF($C479&lt;=Entradas!$E$51,"",Cálculos!L480)</f>
        <v>1.4188717193981359</v>
      </c>
      <c r="F479" s="78">
        <f>IF($C479&lt;=Entradas!$E$51,"",D479-E479)</f>
        <v>-3.3363035988264622E-2</v>
      </c>
      <c r="G479" s="78">
        <f>IF($C479&lt;=Entradas!$E$51,"",D479-AVERAGE(D:D))</f>
        <v>0.23410264462814134</v>
      </c>
      <c r="H479" s="78">
        <f>IF($C479&lt;=Entradas!$E$51,"",F479^2)</f>
        <v>1.1130921703542403E-3</v>
      </c>
      <c r="I479" s="78">
        <f>IF($C479&lt;=Entradas!$E$51,"",G479^2)</f>
        <v>5.4804048221889834E-2</v>
      </c>
      <c r="J479" s="78">
        <f>IF($C479&lt;=Entradas!$E$51,"",E479-AVERAGE(E:E))</f>
        <v>0.40198457080024808</v>
      </c>
      <c r="K479" s="78">
        <f>IF($C479&lt;=Entradas!$E$51,"",J479^2)</f>
        <v>0.16159159516145966</v>
      </c>
      <c r="L479" s="78">
        <f>IF($C479&lt;=Entradas!$E$51,"",G479*J479)</f>
        <v>9.4105651124046397E-2</v>
      </c>
      <c r="M479" s="38"/>
    </row>
    <row r="480" spans="2:13">
      <c r="B480" s="37"/>
      <c r="C480" s="74">
        <v>475</v>
      </c>
      <c r="D480" s="104">
        <f>IF($C480&lt;=Entradas!$E$51,"",Observaciones!H480)</f>
        <v>1.3609891050881089</v>
      </c>
      <c r="E480" s="104">
        <f>IF($C480&lt;=Entradas!$E$51,"",Cálculos!L481)</f>
        <v>1.3884517148135276</v>
      </c>
      <c r="F480" s="78">
        <f>IF($C480&lt;=Entradas!$E$51,"",D480-E480)</f>
        <v>-2.7462609725418696E-2</v>
      </c>
      <c r="G480" s="78">
        <f>IF($C480&lt;=Entradas!$E$51,"",D480-AVERAGE(D:D))</f>
        <v>0.20958306630637891</v>
      </c>
      <c r="H480" s="78">
        <f>IF($C480&lt;=Entradas!$E$51,"",F480^2)</f>
        <v>7.5419493293066157E-4</v>
      </c>
      <c r="I480" s="78">
        <f>IF($C480&lt;=Entradas!$E$51,"",G480^2)</f>
        <v>4.3925061682384019E-2</v>
      </c>
      <c r="J480" s="78">
        <f>IF($C480&lt;=Entradas!$E$51,"",E480-AVERAGE(E:E))</f>
        <v>0.37156456621563971</v>
      </c>
      <c r="K480" s="78">
        <f>IF($C480&lt;=Entradas!$E$51,"",J480^2)</f>
        <v>0.13806022686701652</v>
      </c>
      <c r="L480" s="78">
        <f>IF($C480&lt;=Entradas!$E$51,"",G480*J480)</f>
        <v>7.7873641118273329E-2</v>
      </c>
      <c r="M480" s="38"/>
    </row>
    <row r="481" spans="2:13">
      <c r="B481" s="37"/>
      <c r="C481" s="74">
        <v>476</v>
      </c>
      <c r="D481" s="104">
        <f>IF($C481&lt;=Entradas!$E$51,"",Observaciones!H481)</f>
        <v>1.3376570485888635</v>
      </c>
      <c r="E481" s="104">
        <f>IF($C481&lt;=Entradas!$E$51,"",Cálculos!L482)</f>
        <v>1.3592829315011592</v>
      </c>
      <c r="F481" s="78">
        <f>IF($C481&lt;=Entradas!$E$51,"",D481-E481)</f>
        <v>-2.1625882912295724E-2</v>
      </c>
      <c r="G481" s="78">
        <f>IF($C481&lt;=Entradas!$E$51,"",D481-AVERAGE(D:D))</f>
        <v>0.18625100980713349</v>
      </c>
      <c r="H481" s="78">
        <f>IF($C481&lt;=Entradas!$E$51,"",F481^2)</f>
        <v>4.6767881173632417E-4</v>
      </c>
      <c r="I481" s="78">
        <f>IF($C481&lt;=Entradas!$E$51,"",G481^2)</f>
        <v>3.4689438654176938E-2</v>
      </c>
      <c r="J481" s="78">
        <f>IF($C481&lt;=Entradas!$E$51,"",E481-AVERAGE(E:E))</f>
        <v>0.34239578290327133</v>
      </c>
      <c r="K481" s="78">
        <f>IF($C481&lt;=Entradas!$E$51,"",J481^2)</f>
        <v>0.11723487214994412</v>
      </c>
      <c r="L481" s="78">
        <f>IF($C481&lt;=Entradas!$E$51,"",G481*J481)</f>
        <v>6.3771560319438342E-2</v>
      </c>
      <c r="M481" s="38"/>
    </row>
    <row r="482" spans="2:13">
      <c r="B482" s="37"/>
      <c r="C482" s="74">
        <v>477</v>
      </c>
      <c r="D482" s="104">
        <f>IF($C482&lt;=Entradas!$E$51,"",Observaciones!H482)</f>
        <v>1.3253425362945526</v>
      </c>
      <c r="E482" s="104">
        <f>IF($C482&lt;=Entradas!$E$51,"",Cálculos!L483)</f>
        <v>1.3390664734709778</v>
      </c>
      <c r="F482" s="78">
        <f>IF($C482&lt;=Entradas!$E$51,"",D482-E482)</f>
        <v>-1.3723937176425283E-2</v>
      </c>
      <c r="G482" s="78">
        <f>IF($C482&lt;=Entradas!$E$51,"",D482-AVERAGE(D:D))</f>
        <v>0.17393649751282259</v>
      </c>
      <c r="H482" s="78">
        <f>IF($C482&lt;=Entradas!$E$51,"",F482^2)</f>
        <v>1.8834645162246795E-4</v>
      </c>
      <c r="I482" s="78">
        <f>IF($C482&lt;=Entradas!$E$51,"",G482^2)</f>
        <v>3.0253905167028139E-2</v>
      </c>
      <c r="J482" s="78">
        <f>IF($C482&lt;=Entradas!$E$51,"",E482-AVERAGE(E:E))</f>
        <v>0.32217932487308998</v>
      </c>
      <c r="K482" s="78">
        <f>IF($C482&lt;=Entradas!$E$51,"",J482^2)</f>
        <v>0.10379951737568005</v>
      </c>
      <c r="L482" s="78">
        <f>IF($C482&lt;=Entradas!$E$51,"",G482*J482)</f>
        <v>5.6038743339471078E-2</v>
      </c>
      <c r="M482" s="38"/>
    </row>
    <row r="483" spans="2:13">
      <c r="B483" s="37"/>
      <c r="C483" s="74">
        <v>478</v>
      </c>
      <c r="D483" s="104">
        <f>IF($C483&lt;=Entradas!$E$51,"",Observaciones!H483)</f>
        <v>1.3032133439622697</v>
      </c>
      <c r="E483" s="104">
        <f>IF($C483&lt;=Entradas!$E$51,"",Cálculos!L484)</f>
        <v>1.3112679899606041</v>
      </c>
      <c r="F483" s="78">
        <f>IF($C483&lt;=Entradas!$E$51,"",D483-E483)</f>
        <v>-8.0546459983343865E-3</v>
      </c>
      <c r="G483" s="78">
        <f>IF($C483&lt;=Entradas!$E$51,"",D483-AVERAGE(D:D))</f>
        <v>0.15180730518053975</v>
      </c>
      <c r="H483" s="78">
        <f>IF($C483&lt;=Entradas!$E$51,"",F483^2)</f>
        <v>6.4877322158484144E-5</v>
      </c>
      <c r="I483" s="78">
        <f>IF($C483&lt;=Entradas!$E$51,"",G483^2)</f>
        <v>2.3045457906177531E-2</v>
      </c>
      <c r="J483" s="78">
        <f>IF($C483&lt;=Entradas!$E$51,"",E483-AVERAGE(E:E))</f>
        <v>0.29438084136271625</v>
      </c>
      <c r="K483" s="78">
        <f>IF($C483&lt;=Entradas!$E$51,"",J483^2)</f>
        <v>8.6660079761420705E-2</v>
      </c>
      <c r="L483" s="78">
        <f>IF($C483&lt;=Entradas!$E$51,"",G483*J483)</f>
        <v>4.4689162224053926E-2</v>
      </c>
      <c r="M483" s="38"/>
    </row>
    <row r="484" spans="2:13">
      <c r="B484" s="37"/>
      <c r="C484" s="74">
        <v>479</v>
      </c>
      <c r="D484" s="104">
        <f>IF($C484&lt;=Entradas!$E$51,"",Observaciones!H484)</f>
        <v>1.2871430957232697</v>
      </c>
      <c r="E484" s="104">
        <f>IF($C484&lt;=Entradas!$E$51,"",Cálculos!L485)</f>
        <v>1.2835023860145975</v>
      </c>
      <c r="F484" s="78">
        <f>IF($C484&lt;=Entradas!$E$51,"",D484-E484)</f>
        <v>3.6407097086721407E-3</v>
      </c>
      <c r="G484" s="78">
        <f>IF($C484&lt;=Entradas!$E$51,"",D484-AVERAGE(D:D))</f>
        <v>0.1357370569415397</v>
      </c>
      <c r="H484" s="78">
        <f>IF($C484&lt;=Entradas!$E$51,"",F484^2)</f>
        <v>1.3254767182819583E-5</v>
      </c>
      <c r="I484" s="78">
        <f>IF($C484&lt;=Entradas!$E$51,"",G484^2)</f>
        <v>1.8424548627150792E-2</v>
      </c>
      <c r="J484" s="78">
        <f>IF($C484&lt;=Entradas!$E$51,"",E484-AVERAGE(E:E))</f>
        <v>0.26661523741670967</v>
      </c>
      <c r="K484" s="78">
        <f>IF($C484&lt;=Entradas!$E$51,"",J484^2)</f>
        <v>7.1083684822768459E-2</v>
      </c>
      <c r="L484" s="78">
        <f>IF($C484&lt;=Entradas!$E$51,"",G484*J484)</f>
        <v>3.6189567662714049E-2</v>
      </c>
      <c r="M484" s="38"/>
    </row>
    <row r="485" spans="2:13">
      <c r="B485" s="37"/>
      <c r="C485" s="74">
        <v>480</v>
      </c>
      <c r="D485" s="104">
        <f>IF($C485&lt;=Entradas!$E$51,"",Observaciones!H485)</f>
        <v>1.2769599187891909</v>
      </c>
      <c r="E485" s="104">
        <f>IF($C485&lt;=Entradas!$E$51,"",Cálculos!L486)</f>
        <v>1.2562751027795096</v>
      </c>
      <c r="F485" s="78">
        <f>IF($C485&lt;=Entradas!$E$51,"",D485-E485)</f>
        <v>2.0684816009681306E-2</v>
      </c>
      <c r="G485" s="78">
        <f>IF($C485&lt;=Entradas!$E$51,"",D485-AVERAGE(D:D))</f>
        <v>0.12555388000746093</v>
      </c>
      <c r="H485" s="78">
        <f>IF($C485&lt;=Entradas!$E$51,"",F485^2)</f>
        <v>4.2786161335436808E-4</v>
      </c>
      <c r="I485" s="78">
        <f>IF($C485&lt;=Entradas!$E$51,"",G485^2)</f>
        <v>1.5763776784927897E-2</v>
      </c>
      <c r="J485" s="78">
        <f>IF($C485&lt;=Entradas!$E$51,"",E485-AVERAGE(E:E))</f>
        <v>0.23938795418162173</v>
      </c>
      <c r="K485" s="78">
        <f>IF($C485&lt;=Entradas!$E$51,"",J485^2)</f>
        <v>5.7306592607262223E-2</v>
      </c>
      <c r="L485" s="78">
        <f>IF($C485&lt;=Entradas!$E$51,"",G485*J485)</f>
        <v>3.0056086474550891E-2</v>
      </c>
      <c r="M485" s="38"/>
    </row>
    <row r="486" spans="2:13">
      <c r="B486" s="37"/>
      <c r="C486" s="74">
        <v>481</v>
      </c>
      <c r="D486" s="104">
        <f>IF($C486&lt;=Entradas!$E$51,"",Observaciones!H486)</f>
        <v>2.6437430841730478</v>
      </c>
      <c r="E486" s="104">
        <f>IF($C486&lt;=Entradas!$E$51,"",Cálculos!L487)</f>
        <v>2.0041388125221764</v>
      </c>
      <c r="F486" s="78">
        <f>IF($C486&lt;=Entradas!$E$51,"",D486-E486)</f>
        <v>0.63960427165087141</v>
      </c>
      <c r="G486" s="78">
        <f>IF($C486&lt;=Entradas!$E$51,"",D486-AVERAGE(D:D))</f>
        <v>1.4923370453913178</v>
      </c>
      <c r="H486" s="78">
        <f>IF($C486&lt;=Entradas!$E$51,"",F486^2)</f>
        <v>0.40909362431404173</v>
      </c>
      <c r="I486" s="78">
        <f>IF($C486&lt;=Entradas!$E$51,"",G486^2)</f>
        <v>2.2270698570472884</v>
      </c>
      <c r="J486" s="78">
        <f>IF($C486&lt;=Entradas!$E$51,"",E486-AVERAGE(E:E))</f>
        <v>0.98725166392428854</v>
      </c>
      <c r="K486" s="78">
        <f>IF($C486&lt;=Entradas!$E$51,"",J486^2)</f>
        <v>0.97466584792127631</v>
      </c>
      <c r="L486" s="78">
        <f>IF($C486&lt;=Entradas!$E$51,"",G486*J486)</f>
        <v>1.473312231198435</v>
      </c>
      <c r="M486" s="38"/>
    </row>
    <row r="487" spans="2:13">
      <c r="B487" s="37"/>
      <c r="C487" s="74">
        <v>482</v>
      </c>
      <c r="D487" s="104">
        <f>IF($C487&lt;=Entradas!$E$51,"",Observaciones!H487)</f>
        <v>1.4218052404580244</v>
      </c>
      <c r="E487" s="104">
        <f>IF($C487&lt;=Entradas!$E$51,"",Cálculos!L488)</f>
        <v>1.3634597171960485</v>
      </c>
      <c r="F487" s="78">
        <f>IF($C487&lt;=Entradas!$E$51,"",D487-E487)</f>
        <v>5.834552326197584E-2</v>
      </c>
      <c r="G487" s="78">
        <f>IF($C487&lt;=Entradas!$E$51,"",D487-AVERAGE(D:D))</f>
        <v>0.27039920167629439</v>
      </c>
      <c r="H487" s="78">
        <f>IF($C487&lt;=Entradas!$E$51,"",F487^2)</f>
        <v>3.4042000847137638E-3</v>
      </c>
      <c r="I487" s="78">
        <f>IF($C487&lt;=Entradas!$E$51,"",G487^2)</f>
        <v>7.3115728267177327E-2</v>
      </c>
      <c r="J487" s="78">
        <f>IF($C487&lt;=Entradas!$E$51,"",E487-AVERAGE(E:E))</f>
        <v>0.34657256859816066</v>
      </c>
      <c r="K487" s="78">
        <f>IF($C487&lt;=Entradas!$E$51,"",J487^2)</f>
        <v>0.12011254530472677</v>
      </c>
      <c r="L487" s="78">
        <f>IF($C487&lt;=Entradas!$E$51,"",G487*J487)</f>
        <v>9.3712945871845421E-2</v>
      </c>
      <c r="M487" s="38"/>
    </row>
    <row r="488" spans="2:13">
      <c r="B488" s="37"/>
      <c r="C488" s="74">
        <v>483</v>
      </c>
      <c r="D488" s="104">
        <f>IF($C488&lt;=Entradas!$E$51,"",Observaciones!H488)</f>
        <v>1.3954764438904017</v>
      </c>
      <c r="E488" s="104">
        <f>IF($C488&lt;=Entradas!$E$51,"",Cálculos!L489)</f>
        <v>1.3350441259041022</v>
      </c>
      <c r="F488" s="78">
        <f>IF($C488&lt;=Entradas!$E$51,"",D488-E488)</f>
        <v>6.0432317986299555E-2</v>
      </c>
      <c r="G488" s="78">
        <f>IF($C488&lt;=Entradas!$E$51,"",D488-AVERAGE(D:D))</f>
        <v>0.24407040510867173</v>
      </c>
      <c r="H488" s="78">
        <f>IF($C488&lt;=Entradas!$E$51,"",F488^2)</f>
        <v>3.6520650571972247E-3</v>
      </c>
      <c r="I488" s="78">
        <f>IF($C488&lt;=Entradas!$E$51,"",G488^2)</f>
        <v>5.9570362649911134E-2</v>
      </c>
      <c r="J488" s="78">
        <f>IF($C488&lt;=Entradas!$E$51,"",E488-AVERAGE(E:E))</f>
        <v>0.31815697730621428</v>
      </c>
      <c r="K488" s="78">
        <f>IF($C488&lt;=Entradas!$E$51,"",J488^2)</f>
        <v>0.10122386220862695</v>
      </c>
      <c r="L488" s="78">
        <f>IF($C488&lt;=Entradas!$E$51,"",G488*J488)</f>
        <v>7.7652702339278193E-2</v>
      </c>
      <c r="M488" s="38"/>
    </row>
    <row r="489" spans="2:13">
      <c r="B489" s="37"/>
      <c r="C489" s="74">
        <v>484</v>
      </c>
      <c r="D489" s="104">
        <f>IF($C489&lt;=Entradas!$E$51,"",Observaciones!H489)</f>
        <v>1.3694355011347248</v>
      </c>
      <c r="E489" s="104">
        <f>IF($C489&lt;=Entradas!$E$51,"",Cálculos!L490)</f>
        <v>1.3064586982617001</v>
      </c>
      <c r="F489" s="78">
        <f>IF($C489&lt;=Entradas!$E$51,"",D489-E489)</f>
        <v>6.2976802873024651E-2</v>
      </c>
      <c r="G489" s="78">
        <f>IF($C489&lt;=Entradas!$E$51,"",D489-AVERAGE(D:D))</f>
        <v>0.21802946235299481</v>
      </c>
      <c r="H489" s="78">
        <f>IF($C489&lt;=Entradas!$E$51,"",F489^2)</f>
        <v>3.9660777001078061E-3</v>
      </c>
      <c r="I489" s="78">
        <f>IF($C489&lt;=Entradas!$E$51,"",G489^2)</f>
        <v>4.753684645393598E-2</v>
      </c>
      <c r="J489" s="78">
        <f>IF($C489&lt;=Entradas!$E$51,"",E489-AVERAGE(E:E))</f>
        <v>0.28957154966381227</v>
      </c>
      <c r="K489" s="78">
        <f>IF($C489&lt;=Entradas!$E$51,"",J489^2)</f>
        <v>8.3851682374701697E-2</v>
      </c>
      <c r="L489" s="78">
        <f>IF($C489&lt;=Entradas!$E$51,"",G489*J489)</f>
        <v>6.3135129285924518E-2</v>
      </c>
      <c r="M489" s="38"/>
    </row>
    <row r="490" spans="2:13">
      <c r="B490" s="37"/>
      <c r="C490" s="74">
        <v>485</v>
      </c>
      <c r="D490" s="104">
        <f>IF($C490&lt;=Entradas!$E$51,"",Observaciones!H490)</f>
        <v>1.3445579727700228</v>
      </c>
      <c r="E490" s="104">
        <f>IF($C490&lt;=Entradas!$E$51,"",Cálculos!L491)</f>
        <v>1.2787729871403577</v>
      </c>
      <c r="F490" s="78">
        <f>IF($C490&lt;=Entradas!$E$51,"",D490-E490)</f>
        <v>6.578498562966506E-2</v>
      </c>
      <c r="G490" s="78">
        <f>IF($C490&lt;=Entradas!$E$51,"",D490-AVERAGE(D:D))</f>
        <v>0.19315193398829278</v>
      </c>
      <c r="H490" s="78">
        <f>IF($C490&lt;=Entradas!$E$51,"",F490^2)</f>
        <v>4.3276643342952384E-3</v>
      </c>
      <c r="I490" s="78">
        <f>IF($C490&lt;=Entradas!$E$51,"",G490^2)</f>
        <v>3.730766960341781E-2</v>
      </c>
      <c r="J490" s="78">
        <f>IF($C490&lt;=Entradas!$E$51,"",E490-AVERAGE(E:E))</f>
        <v>0.26188583854246983</v>
      </c>
      <c r="K490" s="78">
        <f>IF($C490&lt;=Entradas!$E$51,"",J490^2)</f>
        <v>6.8584192429092569E-2</v>
      </c>
      <c r="L490" s="78">
        <f>IF($C490&lt;=Entradas!$E$51,"",G490*J490)</f>
        <v>5.0583756198623833E-2</v>
      </c>
      <c r="M490" s="38"/>
    </row>
    <row r="491" spans="2:13">
      <c r="B491" s="37"/>
      <c r="C491" s="74">
        <v>486</v>
      </c>
      <c r="D491" s="104">
        <f>IF($C491&lt;=Entradas!$E$51,"",Observaciones!H491)</f>
        <v>1.3203850878132193</v>
      </c>
      <c r="E491" s="104">
        <f>IF($C491&lt;=Entradas!$E$51,"",Cálculos!L492)</f>
        <v>1.2515326123410895</v>
      </c>
      <c r="F491" s="78">
        <f>IF($C491&lt;=Entradas!$E$51,"",D491-E491)</f>
        <v>6.8852475472129804E-2</v>
      </c>
      <c r="G491" s="78">
        <f>IF($C491&lt;=Entradas!$E$51,"",D491-AVERAGE(D:D))</f>
        <v>0.1689790490314893</v>
      </c>
      <c r="H491" s="78">
        <f>IF($C491&lt;=Entradas!$E$51,"",F491^2)</f>
        <v>4.7406633786402363E-3</v>
      </c>
      <c r="I491" s="78">
        <f>IF($C491&lt;=Entradas!$E$51,"",G491^2)</f>
        <v>2.8553919011586465E-2</v>
      </c>
      <c r="J491" s="78">
        <f>IF($C491&lt;=Entradas!$E$51,"",E491-AVERAGE(E:E))</f>
        <v>0.23464546374320161</v>
      </c>
      <c r="K491" s="78">
        <f>IF($C491&lt;=Entradas!$E$51,"",J491^2)</f>
        <v>5.5058493655262143E-2</v>
      </c>
      <c r="L491" s="78">
        <f>IF($C491&lt;=Entradas!$E$51,"",G491*J491)</f>
        <v>3.9650167322879008E-2</v>
      </c>
      <c r="M491" s="38"/>
    </row>
    <row r="492" spans="2:13">
      <c r="B492" s="37"/>
      <c r="C492" s="74">
        <v>487</v>
      </c>
      <c r="D492" s="104">
        <f>IF($C492&lt;=Entradas!$E$51,"",Observaciones!H492)</f>
        <v>1.2966729603661675</v>
      </c>
      <c r="E492" s="104">
        <f>IF($C492&lt;=Entradas!$E$51,"",Cálculos!L493)</f>
        <v>1.2244959521575633</v>
      </c>
      <c r="F492" s="78">
        <f>IF($C492&lt;=Entradas!$E$51,"",D492-E492)</f>
        <v>7.2177008208604176E-2</v>
      </c>
      <c r="G492" s="78">
        <f>IF($C492&lt;=Entradas!$E$51,"",D492-AVERAGE(D:D))</f>
        <v>0.14526692158443755</v>
      </c>
      <c r="H492" s="78">
        <f>IF($C492&lt;=Entradas!$E$51,"",F492^2)</f>
        <v>5.2095205139449149E-3</v>
      </c>
      <c r="I492" s="78">
        <f>IF($C492&lt;=Entradas!$E$51,"",G492^2)</f>
        <v>2.1102478506619126E-2</v>
      </c>
      <c r="J492" s="78">
        <f>IF($C492&lt;=Entradas!$E$51,"",E492-AVERAGE(E:E))</f>
        <v>0.20760880355967548</v>
      </c>
      <c r="K492" s="78">
        <f>IF($C492&lt;=Entradas!$E$51,"",J492^2)</f>
        <v>4.3101415315479924E-2</v>
      </c>
      <c r="L492" s="78">
        <f>IF($C492&lt;=Entradas!$E$51,"",G492*J492)</f>
        <v>3.0158691786942277E-2</v>
      </c>
      <c r="M492" s="38"/>
    </row>
    <row r="493" spans="2:13">
      <c r="B493" s="37"/>
      <c r="C493" s="74">
        <v>488</v>
      </c>
      <c r="D493" s="104">
        <f>IF($C493&lt;=Entradas!$E$51,"",Observaciones!H493)</f>
        <v>1.2735355598450426</v>
      </c>
      <c r="E493" s="104">
        <f>IF($C493&lt;=Entradas!$E$51,"",Cálculos!L494)</f>
        <v>1.1978420277485535</v>
      </c>
      <c r="F493" s="78">
        <f>IF($C493&lt;=Entradas!$E$51,"",D493-E493)</f>
        <v>7.5693532096489102E-2</v>
      </c>
      <c r="G493" s="78">
        <f>IF($C493&lt;=Entradas!$E$51,"",D493-AVERAGE(D:D))</f>
        <v>0.12212952106331265</v>
      </c>
      <c r="H493" s="78">
        <f>IF($C493&lt;=Entradas!$E$51,"",F493^2)</f>
        <v>5.7295108012422255E-3</v>
      </c>
      <c r="I493" s="78">
        <f>IF($C493&lt;=Entradas!$E$51,"",G493^2)</f>
        <v>1.4915619915154129E-2</v>
      </c>
      <c r="J493" s="78">
        <f>IF($C493&lt;=Entradas!$E$51,"",E493-AVERAGE(E:E))</f>
        <v>0.18095487915066566</v>
      </c>
      <c r="K493" s="78">
        <f>IF($C493&lt;=Entradas!$E$51,"",J493^2)</f>
        <v>3.2744668288432012E-2</v>
      </c>
      <c r="L493" s="78">
        <f>IF($C493&lt;=Entradas!$E$51,"",G493*J493)</f>
        <v>2.2099932724740416E-2</v>
      </c>
      <c r="M493" s="38"/>
    </row>
    <row r="494" spans="2:13">
      <c r="B494" s="37"/>
      <c r="C494" s="74">
        <v>489</v>
      </c>
      <c r="D494" s="104">
        <f>IF($C494&lt;=Entradas!$E$51,"",Observaciones!H494)</f>
        <v>1.251348117983667</v>
      </c>
      <c r="E494" s="104">
        <f>IF($C494&lt;=Entradas!$E$51,"",Cálculos!L495)</f>
        <v>1.1720843978353463</v>
      </c>
      <c r="F494" s="78">
        <f>IF($C494&lt;=Entradas!$E$51,"",D494-E494)</f>
        <v>7.9263720148320616E-2</v>
      </c>
      <c r="G494" s="78">
        <f>IF($C494&lt;=Entradas!$E$51,"",D494-AVERAGE(D:D))</f>
        <v>9.9942079201936984E-2</v>
      </c>
      <c r="H494" s="78">
        <f>IF($C494&lt;=Entradas!$E$51,"",F494^2)</f>
        <v>6.2827373317512871E-3</v>
      </c>
      <c r="I494" s="78">
        <f>IF($C494&lt;=Entradas!$E$51,"",G494^2)</f>
        <v>9.9884191952062454E-3</v>
      </c>
      <c r="J494" s="78">
        <f>IF($C494&lt;=Entradas!$E$51,"",E494-AVERAGE(E:E))</f>
        <v>0.15519724923745848</v>
      </c>
      <c r="K494" s="78">
        <f>IF($C494&lt;=Entradas!$E$51,"",J494^2)</f>
        <v>2.4086186170873807E-2</v>
      </c>
      <c r="L494" s="78">
        <f>IF($C494&lt;=Entradas!$E$51,"",G494*J494)</f>
        <v>1.5510735775212829E-2</v>
      </c>
      <c r="M494" s="38"/>
    </row>
    <row r="495" spans="2:13">
      <c r="B495" s="37"/>
      <c r="C495" s="74">
        <v>490</v>
      </c>
      <c r="D495" s="104">
        <f>IF($C495&lt;=Entradas!$E$51,"",Observaciones!H495)</f>
        <v>1.2295236849715836</v>
      </c>
      <c r="E495" s="104">
        <f>IF($C495&lt;=Entradas!$E$51,"",Cálculos!L496)</f>
        <v>1.1465299568224787</v>
      </c>
      <c r="F495" s="78">
        <f>IF($C495&lt;=Entradas!$E$51,"",D495-E495)</f>
        <v>8.2993728149104884E-2</v>
      </c>
      <c r="G495" s="78">
        <f>IF($C495&lt;=Entradas!$E$51,"",D495-AVERAGE(D:D))</f>
        <v>7.8117646189853618E-2</v>
      </c>
      <c r="H495" s="78">
        <f>IF($C495&lt;=Entradas!$E$51,"",F495^2)</f>
        <v>6.887958912087524E-3</v>
      </c>
      <c r="I495" s="78">
        <f>IF($C495&lt;=Entradas!$E$51,"",G495^2)</f>
        <v>6.1023666462431516E-3</v>
      </c>
      <c r="J495" s="78">
        <f>IF($C495&lt;=Entradas!$E$51,"",E495-AVERAGE(E:E))</f>
        <v>0.12964280822459084</v>
      </c>
      <c r="K495" s="78">
        <f>IF($C495&lt;=Entradas!$E$51,"",J495^2)</f>
        <v>1.6807257724358038E-2</v>
      </c>
      <c r="L495" s="78">
        <f>IF($C495&lt;=Entradas!$E$51,"",G495*J495)</f>
        <v>1.0127391023947632E-2</v>
      </c>
      <c r="M495" s="38"/>
    </row>
    <row r="496" spans="2:13">
      <c r="B496" s="37"/>
      <c r="C496" s="74">
        <v>491</v>
      </c>
      <c r="D496" s="104">
        <f>IF($C496&lt;=Entradas!$E$51,"",Observaciones!H496)</f>
        <v>1.2085499990043032</v>
      </c>
      <c r="E496" s="104">
        <f>IF($C496&lt;=Entradas!$E$51,"",Cálculos!L497)</f>
        <v>1.121829692386876</v>
      </c>
      <c r="F496" s="78">
        <f>IF($C496&lt;=Entradas!$E$51,"",D496-E496)</f>
        <v>8.6720306617427134E-2</v>
      </c>
      <c r="G496" s="78">
        <f>IF($C496&lt;=Entradas!$E$51,"",D496-AVERAGE(D:D))</f>
        <v>5.7143960222573176E-2</v>
      </c>
      <c r="H496" s="78">
        <f>IF($C496&lt;=Entradas!$E$51,"",F496^2)</f>
        <v>7.5204115798205764E-3</v>
      </c>
      <c r="I496" s="78">
        <f>IF($C496&lt;=Entradas!$E$51,"",G496^2)</f>
        <v>3.2654321899190254E-3</v>
      </c>
      <c r="J496" s="78">
        <f>IF($C496&lt;=Entradas!$E$51,"",E496-AVERAGE(E:E))</f>
        <v>0.10494254378898815</v>
      </c>
      <c r="K496" s="78">
        <f>IF($C496&lt;=Entradas!$E$51,"",J496^2)</f>
        <v>1.1012937496903696E-2</v>
      </c>
      <c r="L496" s="78">
        <f>IF($C496&lt;=Entradas!$E$51,"",G496*J496)</f>
        <v>5.9968325479335827E-3</v>
      </c>
      <c r="M496" s="38"/>
    </row>
    <row r="497" spans="2:13">
      <c r="B497" s="37"/>
      <c r="C497" s="74">
        <v>492</v>
      </c>
      <c r="D497" s="104">
        <f>IF($C497&lt;=Entradas!$E$51,"",Observaciones!H497)</f>
        <v>1.1876948169116797</v>
      </c>
      <c r="E497" s="104">
        <f>IF($C497&lt;=Entradas!$E$51,"",Cálculos!L498)</f>
        <v>1.0970729543361195</v>
      </c>
      <c r="F497" s="78">
        <f>IF($C497&lt;=Entradas!$E$51,"",D497-E497)</f>
        <v>9.0621862575560153E-2</v>
      </c>
      <c r="G497" s="78">
        <f>IF($C497&lt;=Entradas!$E$51,"",D497-AVERAGE(D:D))</f>
        <v>3.6288778129949684E-2</v>
      </c>
      <c r="H497" s="78">
        <f>IF($C497&lt;=Entradas!$E$51,"",F497^2)</f>
        <v>8.2123219766637098E-3</v>
      </c>
      <c r="I497" s="78">
        <f>IF($C497&lt;=Entradas!$E$51,"",G497^2)</f>
        <v>1.3168754181647146E-3</v>
      </c>
      <c r="J497" s="78">
        <f>IF($C497&lt;=Entradas!$E$51,"",E497-AVERAGE(E:E))</f>
        <v>8.0185805738231641E-2</v>
      </c>
      <c r="K497" s="78">
        <f>IF($C497&lt;=Entradas!$E$51,"",J497^2)</f>
        <v>6.4297634418894224E-3</v>
      </c>
      <c r="L497" s="78">
        <f>IF($C497&lt;=Entradas!$E$51,"",G497*J497)</f>
        <v>2.9098449136059344E-3</v>
      </c>
      <c r="M497" s="38"/>
    </row>
    <row r="498" spans="2:13">
      <c r="B498" s="37"/>
      <c r="C498" s="74">
        <v>493</v>
      </c>
      <c r="D498" s="104">
        <f>IF($C498&lt;=Entradas!$E$51,"",Observaciones!H498)</f>
        <v>1.1690218024397609</v>
      </c>
      <c r="E498" s="104">
        <f>IF($C498&lt;=Entradas!$E$51,"",Cálculos!L499)</f>
        <v>1.0731362972544733</v>
      </c>
      <c r="F498" s="78">
        <f>IF($C498&lt;=Entradas!$E$51,"",D498-E498)</f>
        <v>9.5885505185287601E-2</v>
      </c>
      <c r="G498" s="78">
        <f>IF($C498&lt;=Entradas!$E$51,"",D498-AVERAGE(D:D))</f>
        <v>1.761576365803097E-2</v>
      </c>
      <c r="H498" s="78">
        <f>IF($C498&lt;=Entradas!$E$51,"",F498^2)</f>
        <v>9.1940301046378146E-3</v>
      </c>
      <c r="I498" s="78">
        <f>IF($C498&lt;=Entradas!$E$51,"",G498^2)</f>
        <v>3.1031512925560462E-4</v>
      </c>
      <c r="J498" s="78">
        <f>IF($C498&lt;=Entradas!$E$51,"",E498-AVERAGE(E:E))</f>
        <v>5.6249148656585479E-2</v>
      </c>
      <c r="K498" s="78">
        <f>IF($C498&lt;=Entradas!$E$51,"",J498^2)</f>
        <v>3.1639667245906521E-3</v>
      </c>
      <c r="L498" s="78">
        <f>IF($C498&lt;=Entradas!$E$51,"",G498*J498)</f>
        <v>9.9087170869986002E-4</v>
      </c>
      <c r="M498" s="38"/>
    </row>
    <row r="499" spans="2:13">
      <c r="B499" s="37"/>
      <c r="C499" s="74">
        <v>494</v>
      </c>
      <c r="D499" s="104">
        <f>IF($C499&lt;=Entradas!$E$51,"",Observaciones!H499)</f>
        <v>1.1597200049183394</v>
      </c>
      <c r="E499" s="104">
        <f>IF($C499&lt;=Entradas!$E$51,"",Cálculos!L500)</f>
        <v>1.052115407692499</v>
      </c>
      <c r="F499" s="78">
        <f>IF($C499&lt;=Entradas!$E$51,"",D499-E499)</f>
        <v>0.10760459722584037</v>
      </c>
      <c r="G499" s="78">
        <f>IF($C499&lt;=Entradas!$E$51,"",D499-AVERAGE(D:D))</f>
        <v>8.3139661366093964E-3</v>
      </c>
      <c r="H499" s="78">
        <f>IF($C499&lt;=Entradas!$E$51,"",F499^2)</f>
        <v>1.1578749344135332E-2</v>
      </c>
      <c r="I499" s="78">
        <f>IF($C499&lt;=Entradas!$E$51,"",G499^2)</f>
        <v>6.9122032920687775E-5</v>
      </c>
      <c r="J499" s="78">
        <f>IF($C499&lt;=Entradas!$E$51,"",E499-AVERAGE(E:E))</f>
        <v>3.5228259094611136E-2</v>
      </c>
      <c r="K499" s="78">
        <f>IF($C499&lt;=Entradas!$E$51,"",J499^2)</f>
        <v>1.2410302388370523E-3</v>
      </c>
      <c r="L499" s="78">
        <f>IF($C499&lt;=Entradas!$E$51,"",G499*J499)</f>
        <v>2.9288655316429899E-4</v>
      </c>
      <c r="M499" s="38"/>
    </row>
    <row r="500" spans="2:13">
      <c r="B500" s="37"/>
      <c r="C500" s="74">
        <v>495</v>
      </c>
      <c r="D500" s="104">
        <f>IF($C500&lt;=Entradas!$E$51,"",Observaciones!H500)</f>
        <v>1.1508025247333324</v>
      </c>
      <c r="E500" s="104">
        <f>IF($C500&lt;=Entradas!$E$51,"",Cálculos!L501)</f>
        <v>1.0284984212564869</v>
      </c>
      <c r="F500" s="78">
        <f>IF($C500&lt;=Entradas!$E$51,"",D500-E500)</f>
        <v>0.1223041034768455</v>
      </c>
      <c r="G500" s="78">
        <f>IF($C500&lt;=Entradas!$E$51,"",D500-AVERAGE(D:D))</f>
        <v>-6.0351404839753542E-4</v>
      </c>
      <c r="H500" s="78">
        <f>IF($C500&lt;=Entradas!$E$51,"",F500^2)</f>
        <v>1.4958293727274932E-2</v>
      </c>
      <c r="I500" s="78">
        <f>IF($C500&lt;=Entradas!$E$51,"",G500^2)</f>
        <v>3.6422920661318272E-7</v>
      </c>
      <c r="J500" s="78">
        <f>IF($C500&lt;=Entradas!$E$51,"",E500-AVERAGE(E:E))</f>
        <v>1.161127265859907E-2</v>
      </c>
      <c r="K500" s="78">
        <f>IF($C500&lt;=Entradas!$E$51,"",J500^2)</f>
        <v>1.3482165275233033E-4</v>
      </c>
      <c r="L500" s="78">
        <f>IF($C500&lt;=Entradas!$E$51,"",G500*J500)</f>
        <v>-7.0075661692387388E-6</v>
      </c>
      <c r="M500" s="38"/>
    </row>
    <row r="501" spans="2:13">
      <c r="B501" s="37"/>
      <c r="C501" s="74">
        <v>496</v>
      </c>
      <c r="D501" s="104">
        <f>IF($C501&lt;=Entradas!$E$51,"",Observaciones!H501)</f>
        <v>1.1426875859680257</v>
      </c>
      <c r="E501" s="104">
        <f>IF($C501&lt;=Entradas!$E$51,"",Cálculos!L502)</f>
        <v>1.005282117994815</v>
      </c>
      <c r="F501" s="78">
        <f>IF($C501&lt;=Entradas!$E$51,"",D501-E501)</f>
        <v>0.13740546797321063</v>
      </c>
      <c r="G501" s="78">
        <f>IF($C501&lt;=Entradas!$E$51,"",D501-AVERAGE(D:D))</f>
        <v>-8.7184528137043138E-3</v>
      </c>
      <c r="H501" s="78">
        <f>IF($C501&lt;=Entradas!$E$51,"",F501^2)</f>
        <v>1.8880262628937012E-2</v>
      </c>
      <c r="I501" s="78">
        <f>IF($C501&lt;=Entradas!$E$51,"",G501^2)</f>
        <v>7.601141946478867E-5</v>
      </c>
      <c r="J501" s="78">
        <f>IF($C501&lt;=Entradas!$E$51,"",E501-AVERAGE(E:E))</f>
        <v>-1.160503060307283E-2</v>
      </c>
      <c r="K501" s="78">
        <f>IF($C501&lt;=Entradas!$E$51,"",J501^2)</f>
        <v>1.3467673529825693E-4</v>
      </c>
      <c r="L501" s="78">
        <f>IF($C501&lt;=Entradas!$E$51,"",G501*J501)</f>
        <v>1.0117791171448498E-4</v>
      </c>
      <c r="M501" s="38"/>
    </row>
    <row r="502" spans="2:13">
      <c r="B502" s="37"/>
      <c r="C502" s="74">
        <v>497</v>
      </c>
      <c r="D502" s="104">
        <f>IF($C502&lt;=Entradas!$E$51,"",Observaciones!H502)</f>
        <v>1.1347641609837456</v>
      </c>
      <c r="E502" s="104">
        <f>IF($C502&lt;=Entradas!$E$51,"",Cálculos!L503)</f>
        <v>0.98276730943568724</v>
      </c>
      <c r="F502" s="78">
        <f>IF($C502&lt;=Entradas!$E$51,"",D502-E502)</f>
        <v>0.15199685154805831</v>
      </c>
      <c r="G502" s="78">
        <f>IF($C502&lt;=Entradas!$E$51,"",D502-AVERAGE(D:D))</f>
        <v>-1.6641877797984428E-2</v>
      </c>
      <c r="H502" s="78">
        <f>IF($C502&lt;=Entradas!$E$51,"",F502^2)</f>
        <v>2.3103042880522475E-2</v>
      </c>
      <c r="I502" s="78">
        <f>IF($C502&lt;=Entradas!$E$51,"",G502^2)</f>
        <v>2.7695209664304704E-4</v>
      </c>
      <c r="J502" s="78">
        <f>IF($C502&lt;=Entradas!$E$51,"",E502-AVERAGE(E:E))</f>
        <v>-3.4119839162200627E-2</v>
      </c>
      <c r="K502" s="78">
        <f>IF($C502&lt;=Entradas!$E$51,"",J502^2)</f>
        <v>1.1641634244544397E-3</v>
      </c>
      <c r="L502" s="78">
        <f>IF($C502&lt;=Entradas!$E$51,"",G502*J502)</f>
        <v>5.6781819382422619E-4</v>
      </c>
      <c r="M502" s="38"/>
    </row>
    <row r="503" spans="2:13">
      <c r="B503" s="37"/>
      <c r="C503" s="74">
        <v>498</v>
      </c>
      <c r="D503" s="104">
        <f>IF($C503&lt;=Entradas!$E$51,"",Observaciones!H503)</f>
        <v>1.1269202319362319</v>
      </c>
      <c r="E503" s="104">
        <f>IF($C503&lt;=Entradas!$E$51,"",Cálculos!L504)</f>
        <v>0.9608198864822205</v>
      </c>
      <c r="F503" s="78">
        <f>IF($C503&lt;=Entradas!$E$51,"",D503-E503)</f>
        <v>0.16610034545401142</v>
      </c>
      <c r="G503" s="78">
        <f>IF($C503&lt;=Entradas!$E$51,"",D503-AVERAGE(D:D))</f>
        <v>-2.4485806845498059E-2</v>
      </c>
      <c r="H503" s="78">
        <f>IF($C503&lt;=Entradas!$E$51,"",F503^2)</f>
        <v>2.7589324759941934E-2</v>
      </c>
      <c r="I503" s="78">
        <f>IF($C503&lt;=Entradas!$E$51,"",G503^2)</f>
        <v>5.9955473687503958E-4</v>
      </c>
      <c r="J503" s="78">
        <f>IF($C503&lt;=Entradas!$E$51,"",E503-AVERAGE(E:E))</f>
        <v>-5.6067262115667371E-2</v>
      </c>
      <c r="K503" s="78">
        <f>IF($C503&lt;=Entradas!$E$51,"",J503^2)</f>
        <v>3.1435378811469497E-3</v>
      </c>
      <c r="L503" s="78">
        <f>IF($C503&lt;=Entradas!$E$51,"",G503*J503)</f>
        <v>1.3728521505201421E-3</v>
      </c>
      <c r="M503" s="38"/>
    </row>
    <row r="504" spans="2:13">
      <c r="B504" s="37"/>
      <c r="C504" s="74">
        <v>499</v>
      </c>
      <c r="D504" s="104">
        <f>IF($C504&lt;=Entradas!$E$51,"",Observaciones!H504)</f>
        <v>1.1191350123877402</v>
      </c>
      <c r="E504" s="104">
        <f>IF($C504&lt;=Entradas!$E$51,"",Cálculos!L505)</f>
        <v>0.93921035979308642</v>
      </c>
      <c r="F504" s="78">
        <f>IF($C504&lt;=Entradas!$E$51,"",D504-E504)</f>
        <v>0.17992465259465373</v>
      </c>
      <c r="G504" s="78">
        <f>IF($C504&lt;=Entradas!$E$51,"",D504-AVERAGE(D:D))</f>
        <v>-3.2271026393989821E-2</v>
      </c>
      <c r="H504" s="78">
        <f>IF($C504&lt;=Entradas!$E$51,"",F504^2)</f>
        <v>3.2372880611306838E-2</v>
      </c>
      <c r="I504" s="78">
        <f>IF($C504&lt;=Entradas!$E$51,"",G504^2)</f>
        <v>1.0414191445215876E-3</v>
      </c>
      <c r="J504" s="78">
        <f>IF($C504&lt;=Entradas!$E$51,"",E504-AVERAGE(E:E))</f>
        <v>-7.7676788804801444E-2</v>
      </c>
      <c r="K504" s="78">
        <f>IF($C504&lt;=Entradas!$E$51,"",J504^2)</f>
        <v>6.0336835190257267E-3</v>
      </c>
      <c r="L504" s="78">
        <f>IF($C504&lt;=Entradas!$E$51,"",G504*J504)</f>
        <v>2.5067097017201206E-3</v>
      </c>
      <c r="M504" s="38"/>
    </row>
    <row r="505" spans="2:13">
      <c r="B505" s="37"/>
      <c r="C505" s="74">
        <v>500</v>
      </c>
      <c r="D505" s="104">
        <f>IF($C505&lt;=Entradas!$E$51,"",Observaciones!H505)</f>
        <v>1.1114043970033294</v>
      </c>
      <c r="E505" s="104">
        <f>IF($C505&lt;=Entradas!$E$51,"",Cálculos!L506)</f>
        <v>0.91768197003265506</v>
      </c>
      <c r="F505" s="78">
        <f>IF($C505&lt;=Entradas!$E$51,"",D505-E505)</f>
        <v>0.19372242697067432</v>
      </c>
      <c r="G505" s="78">
        <f>IF($C505&lt;=Entradas!$E$51,"",D505-AVERAGE(D:D))</f>
        <v>-4.0001641778400598E-2</v>
      </c>
      <c r="H505" s="78">
        <f>IF($C505&lt;=Entradas!$E$51,"",F505^2)</f>
        <v>3.7528378711408246E-2</v>
      </c>
      <c r="I505" s="78">
        <f>IF($C505&lt;=Entradas!$E$51,"",G505^2)</f>
        <v>1.6001313449674841E-3</v>
      </c>
      <c r="J505" s="78">
        <f>IF($C505&lt;=Entradas!$E$51,"",E505-AVERAGE(E:E))</f>
        <v>-9.920517856523281E-2</v>
      </c>
      <c r="K505" s="78">
        <f>IF($C505&lt;=Entradas!$E$51,"",J505^2)</f>
        <v>9.8416674541597273E-3</v>
      </c>
      <c r="L505" s="78">
        <f>IF($C505&lt;=Entradas!$E$51,"",G505*J505)</f>
        <v>3.9683700155287082E-3</v>
      </c>
      <c r="M505" s="38"/>
    </row>
    <row r="506" spans="2:13">
      <c r="B506" s="37"/>
      <c r="C506" s="74">
        <v>501</v>
      </c>
      <c r="D506" s="104">
        <f>IF($C506&lt;=Entradas!$E$51,"",Observaciones!H506)</f>
        <v>1.1037273322050545</v>
      </c>
      <c r="E506" s="104">
        <f>IF($C506&lt;=Entradas!$E$51,"",Cálculos!L507)</f>
        <v>0.89681808490563197</v>
      </c>
      <c r="F506" s="78">
        <f>IF($C506&lt;=Entradas!$E$51,"",D506-E506)</f>
        <v>0.20690924729942251</v>
      </c>
      <c r="G506" s="78">
        <f>IF($C506&lt;=Entradas!$E$51,"",D506-AVERAGE(D:D))</f>
        <v>-4.76787065766755E-2</v>
      </c>
      <c r="H506" s="78">
        <f>IF($C506&lt;=Entradas!$E$51,"",F506^2)</f>
        <v>4.2811436618013579E-2</v>
      </c>
      <c r="I506" s="78">
        <f>IF($C506&lt;=Entradas!$E$51,"",G506^2)</f>
        <v>2.2732590608247195E-3</v>
      </c>
      <c r="J506" s="78">
        <f>IF($C506&lt;=Entradas!$E$51,"",E506-AVERAGE(E:E))</f>
        <v>-0.1200690636922559</v>
      </c>
      <c r="K506" s="78">
        <f>IF($C506&lt;=Entradas!$E$51,"",J506^2)</f>
        <v>1.4416580055935003E-2</v>
      </c>
      <c r="L506" s="78">
        <f>IF($C506&lt;=Entradas!$E$51,"",G506*J506)</f>
        <v>5.7247376567192308E-3</v>
      </c>
      <c r="M506" s="38"/>
    </row>
    <row r="507" spans="2:13">
      <c r="B507" s="37"/>
      <c r="C507" s="74">
        <v>502</v>
      </c>
      <c r="D507" s="104">
        <f>IF($C507&lt;=Entradas!$E$51,"",Observaciones!H507)</f>
        <v>1.0961033244322473</v>
      </c>
      <c r="E507" s="104">
        <f>IF($C507&lt;=Entradas!$E$51,"",Cálculos!L508)</f>
        <v>0.88180550835567029</v>
      </c>
      <c r="F507" s="78">
        <f>IF($C507&lt;=Entradas!$E$51,"",D507-E507)</f>
        <v>0.21429781607657705</v>
      </c>
      <c r="G507" s="78">
        <f>IF($C507&lt;=Entradas!$E$51,"",D507-AVERAGE(D:D))</f>
        <v>-5.530271434948264E-2</v>
      </c>
      <c r="H507" s="78">
        <f>IF($C507&lt;=Entradas!$E$51,"",F507^2)</f>
        <v>4.5923553975190448E-2</v>
      </c>
      <c r="I507" s="78">
        <f>IF($C507&lt;=Entradas!$E$51,"",G507^2)</f>
        <v>3.0583902144204729E-3</v>
      </c>
      <c r="J507" s="78">
        <f>IF($C507&lt;=Entradas!$E$51,"",E507-AVERAGE(E:E))</f>
        <v>-0.13508164024221758</v>
      </c>
      <c r="K507" s="78">
        <f>IF($C507&lt;=Entradas!$E$51,"",J507^2)</f>
        <v>1.8247049530527897E-2</v>
      </c>
      <c r="L507" s="78">
        <f>IF($C507&lt;=Entradas!$E$51,"",G507*J507)</f>
        <v>7.4703813641749375E-3</v>
      </c>
      <c r="M507" s="38"/>
    </row>
    <row r="508" spans="2:13">
      <c r="B508" s="37"/>
      <c r="C508" s="74">
        <v>503</v>
      </c>
      <c r="D508" s="104">
        <f>IF($C508&lt;=Entradas!$E$51,"",Observaciones!H508)</f>
        <v>1.0885319845857142</v>
      </c>
      <c r="E508" s="104">
        <f>IF($C508&lt;=Entradas!$E$51,"",Cálculos!L509)</f>
        <v>0.87407226975526064</v>
      </c>
      <c r="F508" s="78">
        <f>IF($C508&lt;=Entradas!$E$51,"",D508-E508)</f>
        <v>0.21445971483045356</v>
      </c>
      <c r="G508" s="78">
        <f>IF($C508&lt;=Entradas!$E$51,"",D508-AVERAGE(D:D))</f>
        <v>-6.2874054196015772E-2</v>
      </c>
      <c r="H508" s="78">
        <f>IF($C508&lt;=Entradas!$E$51,"",F508^2)</f>
        <v>4.5992969285159467E-2</v>
      </c>
      <c r="I508" s="78">
        <f>IF($C508&lt;=Entradas!$E$51,"",G508^2)</f>
        <v>3.9531466910435282E-3</v>
      </c>
      <c r="J508" s="78">
        <f>IF($C508&lt;=Entradas!$E$51,"",E508-AVERAGE(E:E))</f>
        <v>-0.14281487884262722</v>
      </c>
      <c r="K508" s="78">
        <f>IF($C508&lt;=Entradas!$E$51,"",J508^2)</f>
        <v>2.0396089618834292E-2</v>
      </c>
      <c r="L508" s="78">
        <f>IF($C508&lt;=Entradas!$E$51,"",G508*J508)</f>
        <v>8.9793504323487702E-3</v>
      </c>
      <c r="M508" s="38"/>
    </row>
    <row r="509" spans="2:13">
      <c r="B509" s="37"/>
      <c r="C509" s="74">
        <v>504</v>
      </c>
      <c r="D509" s="104">
        <f>IF($C509&lt;=Entradas!$E$51,"",Observaciones!H509)</f>
        <v>1.0810129447283876</v>
      </c>
      <c r="E509" s="104">
        <f>IF($C509&lt;=Entradas!$E$51,"",Cálculos!L510)</f>
        <v>0.86772878710168044</v>
      </c>
      <c r="F509" s="78">
        <f>IF($C509&lt;=Entradas!$E$51,"",D509-E509)</f>
        <v>0.21328415762670716</v>
      </c>
      <c r="G509" s="78">
        <f>IF($C509&lt;=Entradas!$E$51,"",D509-AVERAGE(D:D))</f>
        <v>-7.0393094053342375E-2</v>
      </c>
      <c r="H509" s="78">
        <f>IF($C509&lt;=Entradas!$E$51,"",F509^2)</f>
        <v>4.5490131894534068E-2</v>
      </c>
      <c r="I509" s="78">
        <f>IF($C509&lt;=Entradas!$E$51,"",G509^2)</f>
        <v>4.9551876904027053E-3</v>
      </c>
      <c r="J509" s="78">
        <f>IF($C509&lt;=Entradas!$E$51,"",E509-AVERAGE(E:E))</f>
        <v>-0.14915836149620743</v>
      </c>
      <c r="K509" s="78">
        <f>IF($C509&lt;=Entradas!$E$51,"",J509^2)</f>
        <v>2.2248216804233292E-2</v>
      </c>
      <c r="L509" s="78">
        <f>IF($C509&lt;=Entradas!$E$51,"",G509*J509)</f>
        <v>1.0499718569644972E-2</v>
      </c>
      <c r="M509" s="38"/>
    </row>
    <row r="510" spans="2:13">
      <c r="B510" s="37"/>
      <c r="C510" s="74">
        <v>505</v>
      </c>
      <c r="D510" s="104">
        <f>IF($C510&lt;=Entradas!$E$51,"",Observaciones!H510)</f>
        <v>1.0735458428422333</v>
      </c>
      <c r="E510" s="104">
        <f>IF($C510&lt;=Entradas!$E$51,"",Cálculos!L511)</f>
        <v>0.86167799202872319</v>
      </c>
      <c r="F510" s="78">
        <f>IF($C510&lt;=Entradas!$E$51,"",D510-E510)</f>
        <v>0.21186785081351012</v>
      </c>
      <c r="G510" s="78">
        <f>IF($C510&lt;=Entradas!$E$51,"",D510-AVERAGE(D:D))</f>
        <v>-7.7860195939496668E-2</v>
      </c>
      <c r="H510" s="78">
        <f>IF($C510&lt;=Entradas!$E$51,"",F510^2)</f>
        <v>4.4887986208335777E-2</v>
      </c>
      <c r="I510" s="78">
        <f>IF($C510&lt;=Entradas!$E$51,"",G510^2)</f>
        <v>6.0622101117368135E-3</v>
      </c>
      <c r="J510" s="78">
        <f>IF($C510&lt;=Entradas!$E$51,"",E510-AVERAGE(E:E))</f>
        <v>-0.15520915656916467</v>
      </c>
      <c r="K510" s="78">
        <f>IF($C510&lt;=Entradas!$E$51,"",J510^2)</f>
        <v>2.4089882282911475E-2</v>
      </c>
      <c r="L510" s="78">
        <f>IF($C510&lt;=Entradas!$E$51,"",G510*J510)</f>
        <v>1.2084615342079177E-2</v>
      </c>
      <c r="M510" s="38"/>
    </row>
    <row r="511" spans="2:13">
      <c r="B511" s="37"/>
      <c r="C511" s="74">
        <v>506</v>
      </c>
      <c r="D511" s="104">
        <f>IF($C511&lt;=Entradas!$E$51,"",Observaciones!H511)</f>
        <v>1.0661303200273353</v>
      </c>
      <c r="E511" s="104">
        <f>IF($C511&lt;=Entradas!$E$51,"",Cálculos!L512)</f>
        <v>0.85571534057331267</v>
      </c>
      <c r="F511" s="78">
        <f>IF($C511&lt;=Entradas!$E$51,"",D511-E511)</f>
        <v>0.21041497945402265</v>
      </c>
      <c r="G511" s="78">
        <f>IF($C511&lt;=Entradas!$E$51,"",D511-AVERAGE(D:D))</f>
        <v>-8.5275718754394658E-2</v>
      </c>
      <c r="H511" s="78">
        <f>IF($C511&lt;=Entradas!$E$51,"",F511^2)</f>
        <v>4.4274463578636777E-2</v>
      </c>
      <c r="I511" s="78">
        <f>IF($C511&lt;=Entradas!$E$51,"",G511^2)</f>
        <v>7.2719482090786167E-3</v>
      </c>
      <c r="J511" s="78">
        <f>IF($C511&lt;=Entradas!$E$51,"",E511-AVERAGE(E:E))</f>
        <v>-0.1611718080245752</v>
      </c>
      <c r="K511" s="78">
        <f>IF($C511&lt;=Entradas!$E$51,"",J511^2)</f>
        <v>2.5976351701910524E-2</v>
      </c>
      <c r="L511" s="78">
        <f>IF($C511&lt;=Entradas!$E$51,"",G511*J511)</f>
        <v>1.3744041772240962E-2</v>
      </c>
      <c r="M511" s="38"/>
    </row>
    <row r="512" spans="2:13">
      <c r="B512" s="37"/>
      <c r="C512" s="74">
        <v>507</v>
      </c>
      <c r="D512" s="104">
        <f>IF($C512&lt;=Entradas!$E$51,"",Observaciones!H512)</f>
        <v>1.058766019975768</v>
      </c>
      <c r="E512" s="104">
        <f>IF($C512&lt;=Entradas!$E$51,"",Cálculos!L513)</f>
        <v>0.84980250762183374</v>
      </c>
      <c r="F512" s="78">
        <f>IF($C512&lt;=Entradas!$E$51,"",D512-E512)</f>
        <v>0.20896351235393429</v>
      </c>
      <c r="G512" s="78">
        <f>IF($C512&lt;=Entradas!$E$51,"",D512-AVERAGE(D:D))</f>
        <v>-9.2640018805961954E-2</v>
      </c>
      <c r="H512" s="78">
        <f>IF($C512&lt;=Entradas!$E$51,"",F512^2)</f>
        <v>4.3665749495292845E-2</v>
      </c>
      <c r="I512" s="78">
        <f>IF($C512&lt;=Entradas!$E$51,"",G512^2)</f>
        <v>8.5821730843689843E-3</v>
      </c>
      <c r="J512" s="78">
        <f>IF($C512&lt;=Entradas!$E$51,"",E512-AVERAGE(E:E))</f>
        <v>-0.16708464097605413</v>
      </c>
      <c r="K512" s="78">
        <f>IF($C512&lt;=Entradas!$E$51,"",J512^2)</f>
        <v>2.7917277250096909E-2</v>
      </c>
      <c r="L512" s="78">
        <f>IF($C512&lt;=Entradas!$E$51,"",G512*J512)</f>
        <v>1.5478724282209056E-2</v>
      </c>
      <c r="M512" s="38"/>
    </row>
    <row r="513" spans="2:13">
      <c r="B513" s="37"/>
      <c r="C513" s="74">
        <v>508</v>
      </c>
      <c r="D513" s="104">
        <f>IF($C513&lt;=Entradas!$E$51,"",Observaciones!H513)</f>
        <v>1.0514525888614432</v>
      </c>
      <c r="E513" s="104">
        <f>IF($C513&lt;=Entradas!$E$51,"",Cálculos!L514)</f>
        <v>0.8439321250514209</v>
      </c>
      <c r="F513" s="78">
        <f>IF($C513&lt;=Entradas!$E$51,"",D513-E513)</f>
        <v>0.20752046381002232</v>
      </c>
      <c r="G513" s="78">
        <f>IF($C513&lt;=Entradas!$E$51,"",D513-AVERAGE(D:D))</f>
        <v>-9.9953449920286763E-2</v>
      </c>
      <c r="H513" s="78">
        <f>IF($C513&lt;=Entradas!$E$51,"",F513^2)</f>
        <v>4.3064742899926782E-2</v>
      </c>
      <c r="I513" s="78">
        <f>IF($C513&lt;=Entradas!$E$51,"",G513^2)</f>
        <v>9.9906921509672741E-3</v>
      </c>
      <c r="J513" s="78">
        <f>IF($C513&lt;=Entradas!$E$51,"",E513-AVERAGE(E:E))</f>
        <v>-0.17295502354646697</v>
      </c>
      <c r="K513" s="78">
        <f>IF($C513&lt;=Entradas!$E$51,"",J513^2)</f>
        <v>2.9913440169958942E-2</v>
      </c>
      <c r="L513" s="78">
        <f>IF($C513&lt;=Entradas!$E$51,"",G513*J513)</f>
        <v>1.7287451284513804E-2</v>
      </c>
      <c r="M513" s="38"/>
    </row>
    <row r="514" spans="2:13">
      <c r="B514" s="37"/>
      <c r="C514" s="74">
        <v>509</v>
      </c>
      <c r="D514" s="104">
        <f>IF($C514&lt;=Entradas!$E$51,"",Observaciones!H514)</f>
        <v>1.0441896753061002</v>
      </c>
      <c r="E514" s="104">
        <f>IF($C514&lt;=Entradas!$E$51,"",Cálculos!L515)</f>
        <v>0.8381025915371112</v>
      </c>
      <c r="F514" s="78">
        <f>IF($C514&lt;=Entradas!$E$51,"",D514-E514)</f>
        <v>0.20608708376898899</v>
      </c>
      <c r="G514" s="78">
        <f>IF($C514&lt;=Entradas!$E$51,"",D514-AVERAGE(D:D))</f>
        <v>-0.10721636347562979</v>
      </c>
      <c r="H514" s="78">
        <f>IF($C514&lt;=Entradas!$E$51,"",F514^2)</f>
        <v>4.2471886096406286E-2</v>
      </c>
      <c r="I514" s="78">
        <f>IF($C514&lt;=Entradas!$E$51,"",G514^2)</f>
        <v>1.1495348596938362E-2</v>
      </c>
      <c r="J514" s="78">
        <f>IF($C514&lt;=Entradas!$E$51,"",E514-AVERAGE(E:E))</f>
        <v>-0.17878455706077667</v>
      </c>
      <c r="K514" s="78">
        <f>IF($C514&lt;=Entradas!$E$51,"",J514^2)</f>
        <v>3.1963917843418108E-2</v>
      </c>
      <c r="L514" s="78">
        <f>IF($C514&lt;=Entradas!$E$51,"",G514*J514)</f>
        <v>1.9168630053657706E-2</v>
      </c>
      <c r="M514" s="38"/>
    </row>
    <row r="515" spans="2:13">
      <c r="B515" s="37"/>
      <c r="C515" s="74">
        <v>510</v>
      </c>
      <c r="D515" s="104">
        <f>IF($C515&lt;=Entradas!$E$51,"",Observaciones!H515)</f>
        <v>1.0369769303593155</v>
      </c>
      <c r="E515" s="104">
        <f>IF($C515&lt;=Entradas!$E$51,"",Cálculos!L516)</f>
        <v>0.83231338130309274</v>
      </c>
      <c r="F515" s="78">
        <f>IF($C515&lt;=Entradas!$E$51,"",D515-E515)</f>
        <v>0.20466354905622275</v>
      </c>
      <c r="G515" s="78">
        <f>IF($C515&lt;=Entradas!$E$51,"",D515-AVERAGE(D:D))</f>
        <v>-0.11442910842241449</v>
      </c>
      <c r="H515" s="78">
        <f>IF($C515&lt;=Entradas!$E$51,"",F515^2)</f>
        <v>4.1887168312288899E-2</v>
      </c>
      <c r="I515" s="78">
        <f>IF($C515&lt;=Entradas!$E$51,"",G515^2)</f>
        <v>1.3094020854348692E-2</v>
      </c>
      <c r="J515" s="78">
        <f>IF($C515&lt;=Entradas!$E$51,"",E515-AVERAGE(E:E))</f>
        <v>-0.18457376729479513</v>
      </c>
      <c r="K515" s="78">
        <f>IF($C515&lt;=Entradas!$E$51,"",J515^2)</f>
        <v>3.4067475573393187E-2</v>
      </c>
      <c r="L515" s="78">
        <f>IF($C515&lt;=Entradas!$E$51,"",G515*J515)</f>
        <v>2.1120611629709615E-2</v>
      </c>
      <c r="M515" s="38"/>
    </row>
    <row r="516" spans="2:13">
      <c r="B516" s="37"/>
      <c r="C516" s="74">
        <v>511</v>
      </c>
      <c r="D516" s="104">
        <f>IF($C516&lt;=Entradas!$E$51,"",Observaciones!H516)</f>
        <v>1.0298140074811688</v>
      </c>
      <c r="E516" s="104">
        <f>IF($C516&lt;=Entradas!$E$51,"",Cálculos!L517)</f>
        <v>0.82656417044783015</v>
      </c>
      <c r="F516" s="78">
        <f>IF($C516&lt;=Entradas!$E$51,"",D516-E516)</f>
        <v>0.20324983703333865</v>
      </c>
      <c r="G516" s="78">
        <f>IF($C516&lt;=Entradas!$E$51,"",D516-AVERAGE(D:D))</f>
        <v>-0.12159203130056118</v>
      </c>
      <c r="H516" s="78">
        <f>IF($C516&lt;=Entradas!$E$51,"",F516^2)</f>
        <v>4.1310496254078719E-2</v>
      </c>
      <c r="I516" s="78">
        <f>IF($C516&lt;=Entradas!$E$51,"",G516^2)</f>
        <v>1.4784622075796649E-2</v>
      </c>
      <c r="J516" s="78">
        <f>IF($C516&lt;=Entradas!$E$51,"",E516-AVERAGE(E:E))</f>
        <v>-0.19032297815005772</v>
      </c>
      <c r="K516" s="78">
        <f>IF($C516&lt;=Entradas!$E$51,"",J516^2)</f>
        <v>3.6222836011907351E-2</v>
      </c>
      <c r="L516" s="78">
        <f>IF($C516&lt;=Entradas!$E$51,"",G516*J516)</f>
        <v>2.3141757516437839E-2</v>
      </c>
      <c r="M516" s="38"/>
    </row>
    <row r="517" spans="2:13">
      <c r="B517" s="37"/>
      <c r="C517" s="74">
        <v>512</v>
      </c>
      <c r="D517" s="104">
        <f>IF($C517&lt;=Entradas!$E$51,"",Observaciones!H517)</f>
        <v>1.0227005625254877</v>
      </c>
      <c r="E517" s="104">
        <f>IF($C517&lt;=Entradas!$E$51,"",Cálculos!L518)</f>
        <v>0.82085467422637237</v>
      </c>
      <c r="F517" s="78">
        <f>IF($C517&lt;=Entradas!$E$51,"",D517-E517)</f>
        <v>0.20184588829911532</v>
      </c>
      <c r="G517" s="78">
        <f>IF($C517&lt;=Entradas!$E$51,"",D517-AVERAGE(D:D))</f>
        <v>-0.12870547625624229</v>
      </c>
      <c r="H517" s="78">
        <f>IF($C517&lt;=Entradas!$E$51,"",F517^2)</f>
        <v>4.0741762623258938E-2</v>
      </c>
      <c r="I517" s="78">
        <f>IF($C517&lt;=Entradas!$E$51,"",G517^2)</f>
        <v>1.6565099618346148E-2</v>
      </c>
      <c r="J517" s="78">
        <f>IF($C517&lt;=Entradas!$E$51,"",E517-AVERAGE(E:E))</f>
        <v>-0.1960324743715155</v>
      </c>
      <c r="K517" s="78">
        <f>IF($C517&lt;=Entradas!$E$51,"",J517^2)</f>
        <v>3.8428731008218878E-2</v>
      </c>
      <c r="L517" s="78">
        <f>IF($C517&lt;=Entradas!$E$51,"",G517*J517)</f>
        <v>2.5230452975675513E-2</v>
      </c>
      <c r="M517" s="38"/>
    </row>
    <row r="518" spans="2:13">
      <c r="B518" s="37"/>
      <c r="C518" s="74">
        <v>513</v>
      </c>
      <c r="D518" s="104">
        <f>IF($C518&lt;=Entradas!$E$51,"",Observaciones!H518)</f>
        <v>1.015636253723297</v>
      </c>
      <c r="E518" s="104">
        <f>IF($C518&lt;=Entradas!$E$51,"",Cálculos!L519)</f>
        <v>0.81518461673621412</v>
      </c>
      <c r="F518" s="78">
        <f>IF($C518&lt;=Entradas!$E$51,"",D518-E518)</f>
        <v>0.2004516369870829</v>
      </c>
      <c r="G518" s="78">
        <f>IF($C518&lt;=Entradas!$E$51,"",D518-AVERAGE(D:D))</f>
        <v>-0.13576978505843296</v>
      </c>
      <c r="H518" s="78">
        <f>IF($C518&lt;=Entradas!$E$51,"",F518^2)</f>
        <v>4.0180858770801263E-2</v>
      </c>
      <c r="I518" s="78">
        <f>IF($C518&lt;=Entradas!$E$51,"",G518^2)</f>
        <v>1.8433434534813085E-2</v>
      </c>
      <c r="J518" s="78">
        <f>IF($C518&lt;=Entradas!$E$51,"",E518-AVERAGE(E:E))</f>
        <v>-0.20170253186167375</v>
      </c>
      <c r="K518" s="78">
        <f>IF($C518&lt;=Entradas!$E$51,"",J518^2)</f>
        <v>4.0683911359409512E-2</v>
      </c>
      <c r="L518" s="78">
        <f>IF($C518&lt;=Entradas!$E$51,"",G518*J518)</f>
        <v>2.738510939660117E-2</v>
      </c>
      <c r="M518" s="38"/>
    </row>
    <row r="519" spans="2:13">
      <c r="B519" s="37"/>
      <c r="C519" s="74">
        <v>514</v>
      </c>
      <c r="D519" s="104">
        <f>IF($C519&lt;=Entradas!$E$51,"",Observaciones!H519)</f>
        <v>1.0086207416663915</v>
      </c>
      <c r="E519" s="104">
        <f>IF($C519&lt;=Entradas!$E$51,"",Cálculos!L520)</f>
        <v>0.80955372526110325</v>
      </c>
      <c r="F519" s="78">
        <f>IF($C519&lt;=Entradas!$E$51,"",D519-E519)</f>
        <v>0.19906701640528823</v>
      </c>
      <c r="G519" s="78">
        <f>IF($C519&lt;=Entradas!$E$51,"",D519-AVERAGE(D:D))</f>
        <v>-0.14278529711533849</v>
      </c>
      <c r="H519" s="78">
        <f>IF($C519&lt;=Entradas!$E$51,"",F519^2)</f>
        <v>3.9627677020503294E-2</v>
      </c>
      <c r="I519" s="78">
        <f>IF($C519&lt;=Entradas!$E$51,"",G519^2)</f>
        <v>2.0387641072315492E-2</v>
      </c>
      <c r="J519" s="78">
        <f>IF($C519&lt;=Entradas!$E$51,"",E519-AVERAGE(E:E))</f>
        <v>-0.20733342333678462</v>
      </c>
      <c r="K519" s="78">
        <f>IF($C519&lt;=Entradas!$E$51,"",J519^2)</f>
        <v>4.2987148432550346E-2</v>
      </c>
      <c r="L519" s="78">
        <f>IF($C519&lt;=Entradas!$E$51,"",G519*J519)</f>
        <v>2.9604164453083049E-2</v>
      </c>
      <c r="M519" s="38"/>
    </row>
    <row r="520" spans="2:13">
      <c r="B520" s="37"/>
      <c r="C520" s="74">
        <v>515</v>
      </c>
      <c r="D520" s="104">
        <f>IF($C520&lt;=Entradas!$E$51,"",Observaciones!H520)</f>
        <v>1.0016536892910306</v>
      </c>
      <c r="E520" s="104">
        <f>IF($C520&lt;=Entradas!$E$51,"",Cálculos!L521)</f>
        <v>0.80396172920703945</v>
      </c>
      <c r="F520" s="78">
        <f>IF($C520&lt;=Entradas!$E$51,"",D520-E520)</f>
        <v>0.19769196008399115</v>
      </c>
      <c r="G520" s="78">
        <f>IF($C520&lt;=Entradas!$E$51,"",D520-AVERAGE(D:D))</f>
        <v>-0.14975234949069938</v>
      </c>
      <c r="H520" s="78">
        <f>IF($C520&lt;=Entradas!$E$51,"",F520^2)</f>
        <v>3.9082111081850349E-2</v>
      </c>
      <c r="I520" s="78">
        <f>IF($C520&lt;=Entradas!$E$51,"",G520^2)</f>
        <v>2.2425766177984571E-2</v>
      </c>
      <c r="J520" s="78">
        <f>IF($C520&lt;=Entradas!$E$51,"",E520-AVERAGE(E:E))</f>
        <v>-0.21292541939084841</v>
      </c>
      <c r="K520" s="78">
        <f>IF($C520&lt;=Entradas!$E$51,"",J520^2)</f>
        <v>4.5337234222768683E-2</v>
      </c>
      <c r="L520" s="78">
        <f>IF($C520&lt;=Entradas!$E$51,"",G520*J520)</f>
        <v>3.1886081820072069E-2</v>
      </c>
      <c r="M520" s="38"/>
    </row>
    <row r="521" spans="2:13">
      <c r="B521" s="37"/>
      <c r="C521" s="74">
        <v>516</v>
      </c>
      <c r="D521" s="104">
        <f>IF($C521&lt;=Entradas!$E$51,"",Observaciones!H521)</f>
        <v>0.99473476186174314</v>
      </c>
      <c r="E521" s="104">
        <f>IF($C521&lt;=Entradas!$E$51,"",Cálculos!L522)</f>
        <v>0.79840835989356118</v>
      </c>
      <c r="F521" s="78">
        <f>IF($C521&lt;=Entradas!$E$51,"",D521-E521)</f>
        <v>0.19632640196818196</v>
      </c>
      <c r="G521" s="78">
        <f>IF($C521&lt;=Entradas!$E$51,"",D521-AVERAGE(D:D))</f>
        <v>-0.15667127691998683</v>
      </c>
      <c r="H521" s="78">
        <f>IF($C521&lt;=Entradas!$E$51,"",F521^2)</f>
        <v>3.8544056109772164E-2</v>
      </c>
      <c r="I521" s="78">
        <f>IF($C521&lt;=Entradas!$E$51,"",G521^2)</f>
        <v>2.4545889011739201E-2</v>
      </c>
      <c r="J521" s="78">
        <f>IF($C521&lt;=Entradas!$E$51,"",E521-AVERAGE(E:E))</f>
        <v>-0.21847878870432669</v>
      </c>
      <c r="K521" s="78">
        <f>IF($C521&lt;=Entradas!$E$51,"",J521^2)</f>
        <v>4.7732981113709827E-2</v>
      </c>
      <c r="L521" s="78">
        <f>IF($C521&lt;=Entradas!$E$51,"",G521*J521)</f>
        <v>3.4229350806238859E-2</v>
      </c>
      <c r="M521" s="38"/>
    </row>
    <row r="522" spans="2:13">
      <c r="B522" s="37"/>
      <c r="C522" s="74">
        <v>517</v>
      </c>
      <c r="D522" s="104">
        <f>IF($C522&lt;=Entradas!$E$51,"",Observaciones!H522)</f>
        <v>0.98786362695524421</v>
      </c>
      <c r="E522" s="104">
        <f>IF($C522&lt;=Entradas!$E$51,"",Cálculos!L523)</f>
        <v>0.79289335050438847</v>
      </c>
      <c r="F522" s="78">
        <f>IF($C522&lt;=Entradas!$E$51,"",D522-E522)</f>
        <v>0.19497027645085574</v>
      </c>
      <c r="G522" s="78">
        <f>IF($C522&lt;=Entradas!$E$51,"",D522-AVERAGE(D:D))</f>
        <v>-0.16354241182648577</v>
      </c>
      <c r="H522" s="78">
        <f>IF($C522&lt;=Entradas!$E$51,"",F522^2)</f>
        <v>3.8013408699323112E-2</v>
      </c>
      <c r="I522" s="78">
        <f>IF($C522&lt;=Entradas!$E$51,"",G522^2)</f>
        <v>2.674612046602387E-2</v>
      </c>
      <c r="J522" s="78">
        <f>IF($C522&lt;=Entradas!$E$51,"",E522-AVERAGE(E:E))</f>
        <v>-0.2239937980934994</v>
      </c>
      <c r="K522" s="78">
        <f>IF($C522&lt;=Entradas!$E$51,"",J522^2)</f>
        <v>5.0173221584351377E-2</v>
      </c>
      <c r="L522" s="78">
        <f>IF($C522&lt;=Entradas!$E$51,"",G522*J522)</f>
        <v>3.663248597438578E-2</v>
      </c>
      <c r="M522" s="38"/>
    </row>
    <row r="523" spans="2:13">
      <c r="B523" s="37"/>
      <c r="C523" s="74">
        <v>518</v>
      </c>
      <c r="D523" s="104">
        <f>IF($C523&lt;=Entradas!$E$51,"",Observaciones!H523)</f>
        <v>2.1402751410687397</v>
      </c>
      <c r="E523" s="104">
        <f>IF($C523&lt;=Entradas!$E$51,"",Cálculos!L524)</f>
        <v>1.4107284346327593</v>
      </c>
      <c r="F523" s="78">
        <f>IF($C523&lt;=Entradas!$E$51,"",D523-E523)</f>
        <v>0.72954670643598041</v>
      </c>
      <c r="G523" s="78">
        <f>IF($C523&lt;=Entradas!$E$51,"",D523-AVERAGE(D:D))</f>
        <v>0.98886910228700975</v>
      </c>
      <c r="H523" s="78">
        <f>IF($C523&lt;=Entradas!$E$51,"",F523^2)</f>
        <v>0.53223839687158658</v>
      </c>
      <c r="I523" s="78">
        <f>IF($C523&lt;=Entradas!$E$51,"",G523^2)</f>
        <v>0.97786210145791652</v>
      </c>
      <c r="J523" s="78">
        <f>IF($C523&lt;=Entradas!$E$51,"",E523-AVERAGE(E:E))</f>
        <v>0.39384128603487145</v>
      </c>
      <c r="K523" s="78">
        <f>IF($C523&lt;=Entradas!$E$51,"",J523^2)</f>
        <v>0.15511095858560142</v>
      </c>
      <c r="L523" s="78">
        <f>IF($C523&lt;=Entradas!$E$51,"",G523*J523)</f>
        <v>0.38945747896486477</v>
      </c>
      <c r="M523" s="38"/>
    </row>
    <row r="524" spans="2:13">
      <c r="B524" s="37"/>
      <c r="C524" s="74">
        <v>519</v>
      </c>
      <c r="D524" s="104">
        <f>IF($C524&lt;=Entradas!$E$51,"",Observaciones!H524)</f>
        <v>1.154674546186039</v>
      </c>
      <c r="E524" s="104">
        <f>IF($C524&lt;=Entradas!$E$51,"",Cálculos!L525)</f>
        <v>0.92550335826529384</v>
      </c>
      <c r="F524" s="78">
        <f>IF($C524&lt;=Entradas!$E$51,"",D524-E524)</f>
        <v>0.2291711879207452</v>
      </c>
      <c r="G524" s="78">
        <f>IF($C524&lt;=Entradas!$E$51,"",D524-AVERAGE(D:D))</f>
        <v>3.2685074043090623E-3</v>
      </c>
      <c r="H524" s="78">
        <f>IF($C524&lt;=Entradas!$E$51,"",F524^2)</f>
        <v>5.2519433373005513E-2</v>
      </c>
      <c r="I524" s="78">
        <f>IF($C524&lt;=Entradas!$E$51,"",G524^2)</f>
        <v>1.0683140652023165E-5</v>
      </c>
      <c r="J524" s="78">
        <f>IF($C524&lt;=Entradas!$E$51,"",E524-AVERAGE(E:E))</f>
        <v>-9.1383790332594028E-2</v>
      </c>
      <c r="K524" s="78">
        <f>IF($C524&lt;=Entradas!$E$51,"",J524^2)</f>
        <v>8.3509971355515064E-3</v>
      </c>
      <c r="L524" s="78">
        <f>IF($C524&lt;=Entradas!$E$51,"",G524*J524)</f>
        <v>-2.9868859533591048E-4</v>
      </c>
      <c r="M524" s="38"/>
    </row>
    <row r="525" spans="2:13">
      <c r="B525" s="37"/>
      <c r="C525" s="74">
        <v>520</v>
      </c>
      <c r="D525" s="104">
        <f>IF($C525&lt;=Entradas!$E$51,"",Observaciones!H525)</f>
        <v>1.1319677445333429</v>
      </c>
      <c r="E525" s="104">
        <f>IF($C525&lt;=Entradas!$E$51,"",Cálculos!L526)</f>
        <v>0.90417173481757995</v>
      </c>
      <c r="F525" s="78">
        <f>IF($C525&lt;=Entradas!$E$51,"",D525-E525)</f>
        <v>0.22779600971576297</v>
      </c>
      <c r="G525" s="78">
        <f>IF($C525&lt;=Entradas!$E$51,"",D525-AVERAGE(D:D))</f>
        <v>-1.9438294248387056E-2</v>
      </c>
      <c r="H525" s="78">
        <f>IF($C525&lt;=Entradas!$E$51,"",F525^2)</f>
        <v>5.1891022042423976E-2</v>
      </c>
      <c r="I525" s="78">
        <f>IF($C525&lt;=Entradas!$E$51,"",G525^2)</f>
        <v>3.778472832868773E-4</v>
      </c>
      <c r="J525" s="78">
        <f>IF($C525&lt;=Entradas!$E$51,"",E525-AVERAGE(E:E))</f>
        <v>-0.11271541378030792</v>
      </c>
      <c r="K525" s="78">
        <f>IF($C525&lt;=Entradas!$E$51,"",J525^2)</f>
        <v>1.2704764503666028E-2</v>
      </c>
      <c r="L525" s="78">
        <f>IF($C525&lt;=Entradas!$E$51,"",G525*J525)</f>
        <v>2.1909953793903263E-3</v>
      </c>
      <c r="M525" s="38"/>
    </row>
    <row r="526" spans="2:13">
      <c r="B526" s="37"/>
      <c r="C526" s="74">
        <v>521</v>
      </c>
      <c r="D526" s="104">
        <f>IF($C526&lt;=Entradas!$E$51,"",Observaciones!H526)</f>
        <v>1.1107433109411713</v>
      </c>
      <c r="E526" s="104">
        <f>IF($C526&lt;=Entradas!$E$51,"",Cálculos!L527)</f>
        <v>0.88403815377139061</v>
      </c>
      <c r="F526" s="78">
        <f>IF($C526&lt;=Entradas!$E$51,"",D526-E526)</f>
        <v>0.22670515716978068</v>
      </c>
      <c r="G526" s="78">
        <f>IF($C526&lt;=Entradas!$E$51,"",D526-AVERAGE(D:D))</f>
        <v>-4.0662727840558688E-2</v>
      </c>
      <c r="H526" s="78">
        <f>IF($C526&lt;=Entradas!$E$51,"",F526^2)</f>
        <v>5.1395228287374958E-2</v>
      </c>
      <c r="I526" s="78">
        <f>IF($C526&lt;=Entradas!$E$51,"",G526^2)</f>
        <v>1.6534574354353465E-3</v>
      </c>
      <c r="J526" s="78">
        <f>IF($C526&lt;=Entradas!$E$51,"",E526-AVERAGE(E:E))</f>
        <v>-0.13284899482649726</v>
      </c>
      <c r="K526" s="78">
        <f>IF($C526&lt;=Entradas!$E$51,"",J526^2)</f>
        <v>1.7648855426410696E-2</v>
      </c>
      <c r="L526" s="78">
        <f>IF($C526&lt;=Entradas!$E$51,"",G526*J526)</f>
        <v>5.402002520521647E-3</v>
      </c>
      <c r="M526" s="38"/>
    </row>
    <row r="527" spans="2:13">
      <c r="B527" s="37"/>
      <c r="C527" s="74">
        <v>522</v>
      </c>
      <c r="D527" s="104">
        <f>IF($C527&lt;=Entradas!$E$51,"",Observaciones!H527)</f>
        <v>1.0897444628259529</v>
      </c>
      <c r="E527" s="104">
        <f>IF($C527&lt;=Entradas!$E$51,"",Cálculos!L528)</f>
        <v>0.86378525032471343</v>
      </c>
      <c r="F527" s="78">
        <f>IF($C527&lt;=Entradas!$E$51,"",D527-E527)</f>
        <v>0.22595921250123951</v>
      </c>
      <c r="G527" s="78">
        <f>IF($C527&lt;=Entradas!$E$51,"",D527-AVERAGE(D:D))</f>
        <v>-6.1661575955777037E-2</v>
      </c>
      <c r="H527" s="78">
        <f>IF($C527&lt;=Entradas!$E$51,"",F527^2)</f>
        <v>5.1057565714180318E-2</v>
      </c>
      <c r="I527" s="78">
        <f>IF($C527&lt;=Entradas!$E$51,"",G527^2)</f>
        <v>3.8021499493500607E-3</v>
      </c>
      <c r="J527" s="78">
        <f>IF($C527&lt;=Entradas!$E$51,"",E527-AVERAGE(E:E))</f>
        <v>-0.15310189827317444</v>
      </c>
      <c r="K527" s="78">
        <f>IF($C527&lt;=Entradas!$E$51,"",J527^2)</f>
        <v>2.3440191254849457E-2</v>
      </c>
      <c r="L527" s="78">
        <f>IF($C527&lt;=Entradas!$E$51,"",G527*J527)</f>
        <v>9.4405043293449946E-3</v>
      </c>
      <c r="M527" s="38"/>
    </row>
    <row r="528" spans="2:13">
      <c r="B528" s="37"/>
      <c r="C528" s="74">
        <v>523</v>
      </c>
      <c r="D528" s="104">
        <f>IF($C528&lt;=Entradas!$E$51,"",Observaciones!H528)</f>
        <v>1.0695734214884158</v>
      </c>
      <c r="E528" s="104">
        <f>IF($C528&lt;=Entradas!$E$51,"",Cálculos!L529)</f>
        <v>0.84413336300403452</v>
      </c>
      <c r="F528" s="78">
        <f>IF($C528&lt;=Entradas!$E$51,"",D528-E528)</f>
        <v>0.22544005848438131</v>
      </c>
      <c r="G528" s="78">
        <f>IF($C528&lt;=Entradas!$E$51,"",D528-AVERAGE(D:D))</f>
        <v>-8.1832617293314147E-2</v>
      </c>
      <c r="H528" s="78">
        <f>IF($C528&lt;=Entradas!$E$51,"",F528^2)</f>
        <v>5.0823219969441266E-2</v>
      </c>
      <c r="I528" s="78">
        <f>IF($C528&lt;=Entradas!$E$51,"",G528^2)</f>
        <v>6.6965772530740179E-3</v>
      </c>
      <c r="J528" s="78">
        <f>IF($C528&lt;=Entradas!$E$51,"",E528-AVERAGE(E:E))</f>
        <v>-0.17275378559385335</v>
      </c>
      <c r="K528" s="78">
        <f>IF($C528&lt;=Entradas!$E$51,"",J528^2)</f>
        <v>2.9843870437007054E-2</v>
      </c>
      <c r="L528" s="78">
        <f>IF($C528&lt;=Entradas!$E$51,"",G528*J528)</f>
        <v>1.4136894422473048E-2</v>
      </c>
      <c r="M528" s="38"/>
    </row>
    <row r="529" spans="2:13">
      <c r="B529" s="37"/>
      <c r="C529" s="74">
        <v>524</v>
      </c>
      <c r="D529" s="104">
        <f>IF($C529&lt;=Entradas!$E$51,"",Observaciones!H529)</f>
        <v>1.0497720676011986</v>
      </c>
      <c r="E529" s="104">
        <f>IF($C529&lt;=Entradas!$E$51,"",Cálculos!L530)</f>
        <v>0.82459797199498464</v>
      </c>
      <c r="F529" s="78">
        <f>IF($C529&lt;=Entradas!$E$51,"",D529-E529)</f>
        <v>0.22517409560621393</v>
      </c>
      <c r="G529" s="78">
        <f>IF($C529&lt;=Entradas!$E$51,"",D529-AVERAGE(D:D))</f>
        <v>-0.10163397118053141</v>
      </c>
      <c r="H529" s="78">
        <f>IF($C529&lt;=Entradas!$E$51,"",F529^2)</f>
        <v>5.0703373332076369E-2</v>
      </c>
      <c r="I529" s="78">
        <f>IF($C529&lt;=Entradas!$E$51,"",G529^2)</f>
        <v>1.032946409792509E-2</v>
      </c>
      <c r="J529" s="78">
        <f>IF($C529&lt;=Entradas!$E$51,"",E529-AVERAGE(E:E))</f>
        <v>-0.19228917660290323</v>
      </c>
      <c r="K529" s="78">
        <f>IF($C529&lt;=Entradas!$E$51,"",J529^2)</f>
        <v>3.697512743862251E-2</v>
      </c>
      <c r="L529" s="78">
        <f>IF($C529&lt;=Entradas!$E$51,"",G529*J529)</f>
        <v>1.9543112633187584E-2</v>
      </c>
      <c r="M529" s="38"/>
    </row>
    <row r="530" spans="2:13">
      <c r="B530" s="37"/>
      <c r="C530" s="74">
        <v>525</v>
      </c>
      <c r="D530" s="104">
        <f>IF($C530&lt;=Entradas!$E$51,"",Observaciones!H530)</f>
        <v>1.0602008072768669</v>
      </c>
      <c r="E530" s="104">
        <f>IF($C530&lt;=Entradas!$E$51,"",Cálculos!L531)</f>
        <v>0.82939550185802147</v>
      </c>
      <c r="F530" s="78">
        <f>IF($C530&lt;=Entradas!$E$51,"",D530-E530)</f>
        <v>0.23080530541884547</v>
      </c>
      <c r="G530" s="78">
        <f>IF($C530&lt;=Entradas!$E$51,"",D530-AVERAGE(D:D))</f>
        <v>-9.1205231504863038E-2</v>
      </c>
      <c r="H530" s="78">
        <f>IF($C530&lt;=Entradas!$E$51,"",F530^2)</f>
        <v>5.3271089009486537E-2</v>
      </c>
      <c r="I530" s="78">
        <f>IF($C530&lt;=Entradas!$E$51,"",G530^2)</f>
        <v>8.318394253855662E-3</v>
      </c>
      <c r="J530" s="78">
        <f>IF($C530&lt;=Entradas!$E$51,"",E530-AVERAGE(E:E))</f>
        <v>-0.1874916467398664</v>
      </c>
      <c r="K530" s="78">
        <f>IF($C530&lt;=Entradas!$E$51,"",J530^2)</f>
        <v>3.5153117597226856E-2</v>
      </c>
      <c r="L530" s="78">
        <f>IF($C530&lt;=Entradas!$E$51,"",G530*J530)</f>
        <v>1.7100219046137514E-2</v>
      </c>
      <c r="M530" s="38"/>
    </row>
    <row r="531" spans="2:13">
      <c r="B531" s="37"/>
      <c r="C531" s="74">
        <v>526</v>
      </c>
      <c r="D531" s="104">
        <f>IF($C531&lt;=Entradas!$E$51,"",Observaciones!H531)</f>
        <v>1.0635274954593656</v>
      </c>
      <c r="E531" s="104">
        <f>IF($C531&lt;=Entradas!$E$51,"",Cálculos!L532)</f>
        <v>0.82885065609782382</v>
      </c>
      <c r="F531" s="78">
        <f>IF($C531&lt;=Entradas!$E$51,"",D531-E531)</f>
        <v>0.23467683936154182</v>
      </c>
      <c r="G531" s="78">
        <f>IF($C531&lt;=Entradas!$E$51,"",D531-AVERAGE(D:D))</f>
        <v>-8.7878543322364333E-2</v>
      </c>
      <c r="H531" s="78">
        <f>IF($C531&lt;=Entradas!$E$51,"",F531^2)</f>
        <v>5.5073218932722906E-2</v>
      </c>
      <c r="I531" s="78">
        <f>IF($C531&lt;=Entradas!$E$51,"",G531^2)</f>
        <v>7.7226383764606651E-3</v>
      </c>
      <c r="J531" s="78">
        <f>IF($C531&lt;=Entradas!$E$51,"",E531-AVERAGE(E:E))</f>
        <v>-0.18803649250006405</v>
      </c>
      <c r="K531" s="78">
        <f>IF($C531&lt;=Entradas!$E$51,"",J531^2)</f>
        <v>3.5357722511726641E-2</v>
      </c>
      <c r="L531" s="78">
        <f>IF($C531&lt;=Entradas!$E$51,"",G531*J531)</f>
        <v>1.6524373052352315E-2</v>
      </c>
      <c r="M531" s="38"/>
    </row>
    <row r="532" spans="2:13">
      <c r="B532" s="37"/>
      <c r="C532" s="74">
        <v>527</v>
      </c>
      <c r="D532" s="104">
        <f>IF($C532&lt;=Entradas!$E$51,"",Observaciones!H532)</f>
        <v>1.0490329575540045</v>
      </c>
      <c r="E532" s="104">
        <f>IF($C532&lt;=Entradas!$E$51,"",Cálculos!L533)</f>
        <v>0.81406105357795111</v>
      </c>
      <c r="F532" s="78">
        <f>IF($C532&lt;=Entradas!$E$51,"",D532-E532)</f>
        <v>0.23497190397605339</v>
      </c>
      <c r="G532" s="78">
        <f>IF($C532&lt;=Entradas!$E$51,"",D532-AVERAGE(D:D))</f>
        <v>-0.10237308122772548</v>
      </c>
      <c r="H532" s="78">
        <f>IF($C532&lt;=Entradas!$E$51,"",F532^2)</f>
        <v>5.5211795658131654E-2</v>
      </c>
      <c r="I532" s="78">
        <f>IF($C532&lt;=Entradas!$E$51,"",G532^2)</f>
        <v>1.048024776005848E-2</v>
      </c>
      <c r="J532" s="78">
        <f>IF($C532&lt;=Entradas!$E$51,"",E532-AVERAGE(E:E))</f>
        <v>-0.20282609501993676</v>
      </c>
      <c r="K532" s="78">
        <f>IF($C532&lt;=Entradas!$E$51,"",J532^2)</f>
        <v>4.1138424821036412E-2</v>
      </c>
      <c r="L532" s="78">
        <f>IF($C532&lt;=Entradas!$E$51,"",G532*J532)</f>
        <v>2.0763932300578353E-2</v>
      </c>
      <c r="M532" s="38"/>
    </row>
    <row r="533" spans="2:13">
      <c r="B533" s="37"/>
      <c r="C533" s="74">
        <v>528</v>
      </c>
      <c r="D533" s="104">
        <f>IF($C533&lt;=Entradas!$E$51,"",Observaciones!H533)</f>
        <v>1.0292516373544103</v>
      </c>
      <c r="E533" s="104">
        <f>IF($C533&lt;=Entradas!$E$51,"",Cálculos!L534)</f>
        <v>0.79480743354822792</v>
      </c>
      <c r="F533" s="78">
        <f>IF($C533&lt;=Entradas!$E$51,"",D533-E533)</f>
        <v>0.23444420380618236</v>
      </c>
      <c r="G533" s="78">
        <f>IF($C533&lt;=Entradas!$E$51,"",D533-AVERAGE(D:D))</f>
        <v>-0.1221544014273197</v>
      </c>
      <c r="H533" s="78">
        <f>IF($C533&lt;=Entradas!$E$51,"",F533^2)</f>
        <v>5.496408469831477E-2</v>
      </c>
      <c r="I533" s="78">
        <f>IF($C533&lt;=Entradas!$E$51,"",G533^2)</f>
        <v>1.4921697788066766E-2</v>
      </c>
      <c r="J533" s="78">
        <f>IF($C533&lt;=Entradas!$E$51,"",E533-AVERAGE(E:E))</f>
        <v>-0.22207971504965995</v>
      </c>
      <c r="K533" s="78">
        <f>IF($C533&lt;=Entradas!$E$51,"",J533^2)</f>
        <v>4.9319399836538165E-2</v>
      </c>
      <c r="L533" s="78">
        <f>IF($C533&lt;=Entradas!$E$51,"",G533*J533)</f>
        <v>2.7128014661040936E-2</v>
      </c>
      <c r="M533" s="38"/>
    </row>
    <row r="534" spans="2:13">
      <c r="B534" s="37"/>
      <c r="C534" s="74">
        <v>529</v>
      </c>
      <c r="D534" s="104">
        <f>IF($C534&lt;=Entradas!$E$51,"",Observaciones!H534)</f>
        <v>1.010523249726613</v>
      </c>
      <c r="E534" s="104">
        <f>IF($C534&lt;=Entradas!$E$51,"",Cálculos!L535)</f>
        <v>0.77649718504824861</v>
      </c>
      <c r="F534" s="78">
        <f>IF($C534&lt;=Entradas!$E$51,"",D534-E534)</f>
        <v>0.2340260646783644</v>
      </c>
      <c r="G534" s="78">
        <f>IF($C534&lt;=Entradas!$E$51,"",D534-AVERAGE(D:D))</f>
        <v>-0.14088278905511697</v>
      </c>
      <c r="H534" s="78">
        <f>IF($C534&lt;=Entradas!$E$51,"",F534^2)</f>
        <v>5.4768198948841995E-2</v>
      </c>
      <c r="I534" s="78">
        <f>IF($C534&lt;=Entradas!$E$51,"",G534^2)</f>
        <v>1.9847960251948588E-2</v>
      </c>
      <c r="J534" s="78">
        <f>IF($C534&lt;=Entradas!$E$51,"",E534-AVERAGE(E:E))</f>
        <v>-0.24038996354963926</v>
      </c>
      <c r="K534" s="78">
        <f>IF($C534&lt;=Entradas!$E$51,"",J534^2)</f>
        <v>5.7787334575396893E-2</v>
      </c>
      <c r="L534" s="78">
        <f>IF($C534&lt;=Entradas!$E$51,"",G534*J534)</f>
        <v>3.3866808525731089E-2</v>
      </c>
      <c r="M534" s="38"/>
    </row>
    <row r="535" spans="2:13">
      <c r="B535" s="37"/>
      <c r="C535" s="74">
        <v>530</v>
      </c>
      <c r="D535" s="104">
        <f>IF($C535&lt;=Entradas!$E$51,"",Observaciones!H535)</f>
        <v>0.99191730660117317</v>
      </c>
      <c r="E535" s="104">
        <f>IF($C535&lt;=Entradas!$E$51,"",Cálculos!L536)</f>
        <v>0.75806686633066578</v>
      </c>
      <c r="F535" s="78">
        <f>IF($C535&lt;=Entradas!$E$51,"",D535-E535)</f>
        <v>0.23385044027050739</v>
      </c>
      <c r="G535" s="78">
        <f>IF($C535&lt;=Entradas!$E$51,"",D535-AVERAGE(D:D))</f>
        <v>-0.15948873218055681</v>
      </c>
      <c r="H535" s="78">
        <f>IF($C535&lt;=Entradas!$E$51,"",F535^2)</f>
        <v>5.4686028414710146E-2</v>
      </c>
      <c r="I535" s="78">
        <f>IF($C535&lt;=Entradas!$E$51,"",G535^2)</f>
        <v>2.5436655692561379E-2</v>
      </c>
      <c r="J535" s="78">
        <f>IF($C535&lt;=Entradas!$E$51,"",E535-AVERAGE(E:E))</f>
        <v>-0.25882028226722209</v>
      </c>
      <c r="K535" s="78">
        <f>IF($C535&lt;=Entradas!$E$51,"",J535^2)</f>
        <v>6.6987938512884523E-2</v>
      </c>
      <c r="L535" s="78">
        <f>IF($C535&lt;=Entradas!$E$51,"",G535*J535)</f>
        <v>4.1278918681413104E-2</v>
      </c>
      <c r="M535" s="38"/>
    </row>
    <row r="536" spans="2:13">
      <c r="B536" s="37"/>
      <c r="C536" s="74">
        <v>531</v>
      </c>
      <c r="D536" s="104">
        <f>IF($C536&lt;=Entradas!$E$51,"",Observaciones!H536)</f>
        <v>0.9741064405424551</v>
      </c>
      <c r="E536" s="104">
        <f>IF($C536&lt;=Entradas!$E$51,"",Cálculos!L537)</f>
        <v>0.74034922433721184</v>
      </c>
      <c r="F536" s="78">
        <f>IF($C536&lt;=Entradas!$E$51,"",D536-E536)</f>
        <v>0.23375721620524326</v>
      </c>
      <c r="G536" s="78">
        <f>IF($C536&lt;=Entradas!$E$51,"",D536-AVERAGE(D:D))</f>
        <v>-0.17729959823927488</v>
      </c>
      <c r="H536" s="78">
        <f>IF($C536&lt;=Entradas!$E$51,"",F536^2)</f>
        <v>5.4642436128024843E-2</v>
      </c>
      <c r="I536" s="78">
        <f>IF($C536&lt;=Entradas!$E$51,"",G536^2)</f>
        <v>3.1435147535808283E-2</v>
      </c>
      <c r="J536" s="78">
        <f>IF($C536&lt;=Entradas!$E$51,"",E536-AVERAGE(E:E))</f>
        <v>-0.27653792426067603</v>
      </c>
      <c r="K536" s="78">
        <f>IF($C536&lt;=Entradas!$E$51,"",J536^2)</f>
        <v>7.6473223554403391E-2</v>
      </c>
      <c r="L536" s="78">
        <f>IF($C536&lt;=Entradas!$E$51,"",G536*J536)</f>
        <v>4.9030062869340883E-2</v>
      </c>
      <c r="M536" s="38"/>
    </row>
    <row r="537" spans="2:13">
      <c r="B537" s="37"/>
      <c r="C537" s="74">
        <v>532</v>
      </c>
      <c r="D537" s="104">
        <f>IF($C537&lt;=Entradas!$E$51,"",Observaciones!H537)</f>
        <v>0.956256431156012</v>
      </c>
      <c r="E537" s="104">
        <f>IF($C537&lt;=Entradas!$E$51,"",Cálculos!L538)</f>
        <v>0.72235214090900213</v>
      </c>
      <c r="F537" s="78">
        <f>IF($C537&lt;=Entradas!$E$51,"",D537-E537)</f>
        <v>0.23390429024700987</v>
      </c>
      <c r="G537" s="78">
        <f>IF($C537&lt;=Entradas!$E$51,"",D537-AVERAGE(D:D))</f>
        <v>-0.19514960762571798</v>
      </c>
      <c r="H537" s="78">
        <f>IF($C537&lt;=Entradas!$E$51,"",F537^2)</f>
        <v>5.4711216995957435E-2</v>
      </c>
      <c r="I537" s="78">
        <f>IF($C537&lt;=Entradas!$E$51,"",G537^2)</f>
        <v>3.8083369356471684E-2</v>
      </c>
      <c r="J537" s="78">
        <f>IF($C537&lt;=Entradas!$E$51,"",E537-AVERAGE(E:E))</f>
        <v>-0.29453500768888574</v>
      </c>
      <c r="K537" s="78">
        <f>IF($C537&lt;=Entradas!$E$51,"",J537^2)</f>
        <v>8.6750870754291984E-2</v>
      </c>
      <c r="L537" s="78">
        <f>IF($C537&lt;=Entradas!$E$51,"",G537*J537)</f>
        <v>5.7478391182523882E-2</v>
      </c>
      <c r="M537" s="38"/>
    </row>
    <row r="538" spans="2:13">
      <c r="B538" s="37"/>
      <c r="C538" s="74">
        <v>533</v>
      </c>
      <c r="D538" s="104">
        <f>IF($C538&lt;=Entradas!$E$51,"",Observaciones!H538)</f>
        <v>0.93902070112553271</v>
      </c>
      <c r="E538" s="104">
        <f>IF($C538&lt;=Entradas!$E$51,"",Cálculos!L539)</f>
        <v>0.71110396768458228</v>
      </c>
      <c r="F538" s="78">
        <f>IF($C538&lt;=Entradas!$E$51,"",D538-E538)</f>
        <v>0.22791673344095043</v>
      </c>
      <c r="G538" s="78">
        <f>IF($C538&lt;=Entradas!$E$51,"",D538-AVERAGE(D:D))</f>
        <v>-0.21238533765619727</v>
      </c>
      <c r="H538" s="78">
        <f>IF($C538&lt;=Entradas!$E$51,"",F538^2)</f>
        <v>5.1946037382393249E-2</v>
      </c>
      <c r="I538" s="78">
        <f>IF($C538&lt;=Entradas!$E$51,"",G538^2)</f>
        <v>4.5107531651336928E-2</v>
      </c>
      <c r="J538" s="78">
        <f>IF($C538&lt;=Entradas!$E$51,"",E538-AVERAGE(E:E))</f>
        <v>-0.30578318091330559</v>
      </c>
      <c r="K538" s="78">
        <f>IF($C538&lt;=Entradas!$E$51,"",J538^2)</f>
        <v>9.3503353729459379E-2</v>
      </c>
      <c r="L538" s="78">
        <f>IF($C538&lt;=Entradas!$E$51,"",G538*J538)</f>
        <v>6.4943864127858464E-2</v>
      </c>
      <c r="M538" s="38"/>
    </row>
    <row r="539" spans="2:13">
      <c r="B539" s="37"/>
      <c r="C539" s="74">
        <v>534</v>
      </c>
      <c r="D539" s="104">
        <f>IF($C539&lt;=Entradas!$E$51,"",Observaciones!H539)</f>
        <v>0.92218059692833731</v>
      </c>
      <c r="E539" s="104">
        <f>IF($C539&lt;=Entradas!$E$51,"",Cálculos!L540)</f>
        <v>0.70502647220895365</v>
      </c>
      <c r="F539" s="78">
        <f>IF($C539&lt;=Entradas!$E$51,"",D539-E539)</f>
        <v>0.21715412471938367</v>
      </c>
      <c r="G539" s="78">
        <f>IF($C539&lt;=Entradas!$E$51,"",D539-AVERAGE(D:D))</f>
        <v>-0.22922544185339266</v>
      </c>
      <c r="H539" s="78">
        <f>IF($C539&lt;=Entradas!$E$51,"",F539^2)</f>
        <v>4.7155913882641634E-2</v>
      </c>
      <c r="I539" s="78">
        <f>IF($C539&lt;=Entradas!$E$51,"",G539^2)</f>
        <v>5.2544303192883099E-2</v>
      </c>
      <c r="J539" s="78">
        <f>IF($C539&lt;=Entradas!$E$51,"",E539-AVERAGE(E:E))</f>
        <v>-0.31186067638893422</v>
      </c>
      <c r="K539" s="78">
        <f>IF($C539&lt;=Entradas!$E$51,"",J539^2)</f>
        <v>9.725708147776356E-2</v>
      </c>
      <c r="L539" s="78">
        <f>IF($C539&lt;=Entradas!$E$51,"",G539*J539)</f>
        <v>7.1486401341951347E-2</v>
      </c>
      <c r="M539" s="38"/>
    </row>
    <row r="540" spans="2:13">
      <c r="B540" s="37"/>
      <c r="C540" s="74">
        <v>535</v>
      </c>
      <c r="D540" s="104">
        <f>IF($C540&lt;=Entradas!$E$51,"",Observaciones!H540)</f>
        <v>0.90563627619929521</v>
      </c>
      <c r="E540" s="104">
        <f>IF($C540&lt;=Entradas!$E$51,"",Cálculos!L541)</f>
        <v>0.69993943667561476</v>
      </c>
      <c r="F540" s="78">
        <f>IF($C540&lt;=Entradas!$E$51,"",D540-E540)</f>
        <v>0.20569683952368045</v>
      </c>
      <c r="G540" s="78">
        <f>IF($C540&lt;=Entradas!$E$51,"",D540-AVERAGE(D:D))</f>
        <v>-0.24576976258243477</v>
      </c>
      <c r="H540" s="78">
        <f>IF($C540&lt;=Entradas!$E$51,"",F540^2)</f>
        <v>4.2311189790030748E-2</v>
      </c>
      <c r="I540" s="78">
        <f>IF($C540&lt;=Entradas!$E$51,"",G540^2)</f>
        <v>6.0402776199826355E-2</v>
      </c>
      <c r="J540" s="78">
        <f>IF($C540&lt;=Entradas!$E$51,"",E540-AVERAGE(E:E))</f>
        <v>-0.31694771192227311</v>
      </c>
      <c r="K540" s="78">
        <f>IF($C540&lt;=Entradas!$E$51,"",J540^2)</f>
        <v>0.10045585209276423</v>
      </c>
      <c r="L540" s="78">
        <f>IF($C540&lt;=Entradas!$E$51,"",G540*J540)</f>
        <v>7.7896163910182989E-2</v>
      </c>
      <c r="M540" s="38"/>
    </row>
    <row r="541" spans="2:13">
      <c r="B541" s="37"/>
      <c r="C541" s="74">
        <v>536</v>
      </c>
      <c r="D541" s="104">
        <f>IF($C541&lt;=Entradas!$E$51,"",Observaciones!H541)</f>
        <v>0.88928193281242207</v>
      </c>
      <c r="E541" s="104">
        <f>IF($C541&lt;=Entradas!$E$51,"",Cálculos!L542)</f>
        <v>0.69506417778721064</v>
      </c>
      <c r="F541" s="78">
        <f>IF($C541&lt;=Entradas!$E$51,"",D541-E541)</f>
        <v>0.19421775502521144</v>
      </c>
      <c r="G541" s="78">
        <f>IF($C541&lt;=Entradas!$E$51,"",D541-AVERAGE(D:D))</f>
        <v>-0.26212410596930791</v>
      </c>
      <c r="H541" s="78">
        <f>IF($C541&lt;=Entradas!$E$51,"",F541^2)</f>
        <v>3.7720536367033042E-2</v>
      </c>
      <c r="I541" s="78">
        <f>IF($C541&lt;=Entradas!$E$51,"",G541^2)</f>
        <v>6.8709046930208961E-2</v>
      </c>
      <c r="J541" s="78">
        <f>IF($C541&lt;=Entradas!$E$51,"",E541-AVERAGE(E:E))</f>
        <v>-0.32182297081067723</v>
      </c>
      <c r="K541" s="78">
        <f>IF($C541&lt;=Entradas!$E$51,"",J541^2)</f>
        <v>0.10357002454141001</v>
      </c>
      <c r="L541" s="78">
        <f>IF($C541&lt;=Entradas!$E$51,"",G541*J541)</f>
        <v>8.4357558504135441E-2</v>
      </c>
      <c r="M541" s="38"/>
    </row>
    <row r="542" spans="2:13">
      <c r="B542" s="37"/>
      <c r="C542" s="74">
        <v>537</v>
      </c>
      <c r="D542" s="104">
        <f>IF($C542&lt;=Entradas!$E$51,"",Observaciones!H542)</f>
        <v>0.87329128170184278</v>
      </c>
      <c r="E542" s="104">
        <f>IF($C542&lt;=Entradas!$E$51,"",Cálculos!L543)</f>
        <v>0.69025549053008495</v>
      </c>
      <c r="F542" s="78">
        <f>IF($C542&lt;=Entradas!$E$51,"",D542-E542)</f>
        <v>0.18303579117175783</v>
      </c>
      <c r="G542" s="78">
        <f>IF($C542&lt;=Entradas!$E$51,"",D542-AVERAGE(D:D))</f>
        <v>-0.2781147570798872</v>
      </c>
      <c r="H542" s="78">
        <f>IF($C542&lt;=Entradas!$E$51,"",F542^2)</f>
        <v>3.350210084987134E-2</v>
      </c>
      <c r="I542" s="78">
        <f>IF($C542&lt;=Entradas!$E$51,"",G542^2)</f>
        <v>7.7347818105604663E-2</v>
      </c>
      <c r="J542" s="78">
        <f>IF($C542&lt;=Entradas!$E$51,"",E542-AVERAGE(E:E))</f>
        <v>-0.32663165806780292</v>
      </c>
      <c r="K542" s="78">
        <f>IF($C542&lt;=Entradas!$E$51,"",J542^2)</f>
        <v>0.10668824005212213</v>
      </c>
      <c r="L542" s="78">
        <f>IF($C542&lt;=Entradas!$E$51,"",G542*J542)</f>
        <v>9.0841084238127784E-2</v>
      </c>
      <c r="M542" s="38"/>
    </row>
    <row r="543" spans="2:13">
      <c r="B543" s="37"/>
      <c r="C543" s="74">
        <v>538</v>
      </c>
      <c r="D543" s="104">
        <f>IF($C543&lt;=Entradas!$E$51,"",Observaciones!H543)</f>
        <v>0.85756954502451843</v>
      </c>
      <c r="E543" s="104">
        <f>IF($C543&lt;=Entradas!$E$51,"",Cálculos!L544)</f>
        <v>0.68548614556815679</v>
      </c>
      <c r="F543" s="78">
        <f>IF($C543&lt;=Entradas!$E$51,"",D543-E543)</f>
        <v>0.17208339945636164</v>
      </c>
      <c r="G543" s="78">
        <f>IF($C543&lt;=Entradas!$E$51,"",D543-AVERAGE(D:D))</f>
        <v>-0.29383649375721155</v>
      </c>
      <c r="H543" s="78">
        <f>IF($C543&lt;=Entradas!$E$51,"",F543^2)</f>
        <v>2.9612696368457727E-2</v>
      </c>
      <c r="I543" s="78">
        <f>IF($C543&lt;=Entradas!$E$51,"",G543^2)</f>
        <v>8.6339885063531824E-2</v>
      </c>
      <c r="J543" s="78">
        <f>IF($C543&lt;=Entradas!$E$51,"",E543-AVERAGE(E:E))</f>
        <v>-0.33140100302973108</v>
      </c>
      <c r="K543" s="78">
        <f>IF($C543&lt;=Entradas!$E$51,"",J543^2)</f>
        <v>0.10982662480911183</v>
      </c>
      <c r="L543" s="78">
        <f>IF($C543&lt;=Entradas!$E$51,"",G543*J543)</f>
        <v>9.7377708757879225E-2</v>
      </c>
      <c r="M543" s="38"/>
    </row>
    <row r="544" spans="2:13">
      <c r="B544" s="37"/>
      <c r="C544" s="74">
        <v>539</v>
      </c>
      <c r="D544" s="104">
        <f>IF($C544&lt;=Entradas!$E$51,"",Observaciones!H544)</f>
        <v>0.84878994648090866</v>
      </c>
      <c r="E544" s="104">
        <f>IF($C544&lt;=Entradas!$E$51,"",Cálculos!L545)</f>
        <v>0.68075088578940635</v>
      </c>
      <c r="F544" s="78">
        <f>IF($C544&lt;=Entradas!$E$51,"",D544-E544)</f>
        <v>0.16803906069150232</v>
      </c>
      <c r="G544" s="78">
        <f>IF($C544&lt;=Entradas!$E$51,"",D544-AVERAGE(D:D))</f>
        <v>-0.30261609230082132</v>
      </c>
      <c r="H544" s="78">
        <f>IF($C544&lt;=Entradas!$E$51,"",F544^2)</f>
        <v>2.82371259180824E-2</v>
      </c>
      <c r="I544" s="78">
        <f>IF($C544&lt;=Entradas!$E$51,"",G544^2)</f>
        <v>9.1576499319419205E-2</v>
      </c>
      <c r="J544" s="78">
        <f>IF($C544&lt;=Entradas!$E$51,"",E544-AVERAGE(E:E))</f>
        <v>-0.33613626280848152</v>
      </c>
      <c r="K544" s="78">
        <f>IF($C544&lt;=Entradas!$E$51,"",J544^2)</f>
        <v>0.11298758717485256</v>
      </c>
      <c r="L544" s="78">
        <f>IF($C544&lt;=Entradas!$E$51,"",G544*J544)</f>
        <v>0.10172024233170457</v>
      </c>
      <c r="M544" s="38"/>
    </row>
    <row r="545" spans="2:13">
      <c r="B545" s="37"/>
      <c r="C545" s="74">
        <v>540</v>
      </c>
      <c r="D545" s="104">
        <f>IF($C545&lt;=Entradas!$E$51,"",Observaciones!H545)</f>
        <v>0.84240480267244056</v>
      </c>
      <c r="E545" s="104">
        <f>IF($C545&lt;=Entradas!$E$51,"",Cálculos!L546)</f>
        <v>0.67604854731414254</v>
      </c>
      <c r="F545" s="78">
        <f>IF($C545&lt;=Entradas!$E$51,"",D545-E545)</f>
        <v>0.16635625535829801</v>
      </c>
      <c r="G545" s="78">
        <f>IF($C545&lt;=Entradas!$E$51,"",D545-AVERAGE(D:D))</f>
        <v>-0.30900123610928942</v>
      </c>
      <c r="H545" s="78">
        <f>IF($C545&lt;=Entradas!$E$51,"",F545^2)</f>
        <v>2.7674403696835256E-2</v>
      </c>
      <c r="I545" s="78">
        <f>IF($C545&lt;=Entradas!$E$51,"",G545^2)</f>
        <v>9.5481763917068835E-2</v>
      </c>
      <c r="J545" s="78">
        <f>IF($C545&lt;=Entradas!$E$51,"",E545-AVERAGE(E:E))</f>
        <v>-0.34083860128374532</v>
      </c>
      <c r="K545" s="78">
        <f>IF($C545&lt;=Entradas!$E$51,"",J545^2)</f>
        <v>0.11617095212505991</v>
      </c>
      <c r="L545" s="78">
        <f>IF($C545&lt;=Entradas!$E$51,"",G545*J545)</f>
        <v>0.10531954911043855</v>
      </c>
      <c r="M545" s="38"/>
    </row>
    <row r="546" spans="2:13">
      <c r="B546" s="37"/>
      <c r="C546" s="74">
        <v>541</v>
      </c>
      <c r="D546" s="104">
        <f>IF($C546&lt;=Entradas!$E$51,"",Observaciones!H546)</f>
        <v>0.8364904327452436</v>
      </c>
      <c r="E546" s="104">
        <f>IF($C546&lt;=Entradas!$E$51,"",Cálculos!L547)</f>
        <v>0.67137872983313918</v>
      </c>
      <c r="F546" s="78">
        <f>IF($C546&lt;=Entradas!$E$51,"",D546-E546)</f>
        <v>0.16511170291210442</v>
      </c>
      <c r="G546" s="78">
        <f>IF($C546&lt;=Entradas!$E$51,"",D546-AVERAGE(D:D))</f>
        <v>-0.31491560603648638</v>
      </c>
      <c r="H546" s="78">
        <f>IF($C546&lt;=Entradas!$E$51,"",F546^2)</f>
        <v>2.726187443853503E-2</v>
      </c>
      <c r="I546" s="78">
        <f>IF($C546&lt;=Entradas!$E$51,"",G546^2)</f>
        <v>9.9171838925327493E-2</v>
      </c>
      <c r="J546" s="78">
        <f>IF($C546&lt;=Entradas!$E$51,"",E546-AVERAGE(E:E))</f>
        <v>-0.34550841876474869</v>
      </c>
      <c r="K546" s="78">
        <f>IF($C546&lt;=Entradas!$E$51,"",J546^2)</f>
        <v>0.11937606743731695</v>
      </c>
      <c r="L546" s="78">
        <f>IF($C546&lt;=Entradas!$E$51,"",G546*J546)</f>
        <v>0.10880599308600895</v>
      </c>
      <c r="M546" s="38"/>
    </row>
    <row r="547" spans="2:13">
      <c r="B547" s="37"/>
      <c r="C547" s="74">
        <v>542</v>
      </c>
      <c r="D547" s="104">
        <f>IF($C547&lt;=Entradas!$E$51,"",Observaciones!H547)</f>
        <v>0.83069492014060564</v>
      </c>
      <c r="E547" s="104">
        <f>IF($C547&lt;=Entradas!$E$51,"",Cálculos!L548)</f>
        <v>0.66674117650688236</v>
      </c>
      <c r="F547" s="78">
        <f>IF($C547&lt;=Entradas!$E$51,"",D547-E547)</f>
        <v>0.16395374363372328</v>
      </c>
      <c r="G547" s="78">
        <f>IF($C547&lt;=Entradas!$E$51,"",D547-AVERAGE(D:D))</f>
        <v>-0.32071111864112434</v>
      </c>
      <c r="H547" s="78">
        <f>IF($C547&lt;=Entradas!$E$51,"",F547^2)</f>
        <v>2.6880830051512657E-2</v>
      </c>
      <c r="I547" s="78">
        <f>IF($C547&lt;=Entradas!$E$51,"",G547^2)</f>
        <v>0.10285562162004133</v>
      </c>
      <c r="J547" s="78">
        <f>IF($C547&lt;=Entradas!$E$51,"",E547-AVERAGE(E:E))</f>
        <v>-0.35014597209100551</v>
      </c>
      <c r="K547" s="78">
        <f>IF($C547&lt;=Entradas!$E$51,"",J547^2)</f>
        <v>0.1226022017715552</v>
      </c>
      <c r="L547" s="78">
        <f>IF($C547&lt;=Entradas!$E$51,"",G547*J547)</f>
        <v>0.11229570639699028</v>
      </c>
      <c r="M547" s="38"/>
    </row>
    <row r="548" spans="2:13">
      <c r="B548" s="37"/>
      <c r="C548" s="74">
        <v>543</v>
      </c>
      <c r="D548" s="104">
        <f>IF($C548&lt;=Entradas!$E$51,"",Observaciones!H548)</f>
        <v>0.82495370076444607</v>
      </c>
      <c r="E548" s="104">
        <f>IF($C548&lt;=Entradas!$E$51,"",Cálculos!L549)</f>
        <v>0.66213565847377154</v>
      </c>
      <c r="F548" s="78">
        <f>IF($C548&lt;=Entradas!$E$51,"",D548-E548)</f>
        <v>0.16281804229067454</v>
      </c>
      <c r="G548" s="78">
        <f>IF($C548&lt;=Entradas!$E$51,"",D548-AVERAGE(D:D))</f>
        <v>-0.32645233801728391</v>
      </c>
      <c r="H548" s="78">
        <f>IF($C548&lt;=Entradas!$E$51,"",F548^2)</f>
        <v>2.6509714895367881E-2</v>
      </c>
      <c r="I548" s="78">
        <f>IF($C548&lt;=Entradas!$E$51,"",G548^2)</f>
        <v>0.10657112899695098</v>
      </c>
      <c r="J548" s="78">
        <f>IF($C548&lt;=Entradas!$E$51,"",E548-AVERAGE(E:E))</f>
        <v>-0.35475149012411633</v>
      </c>
      <c r="K548" s="78">
        <f>IF($C548&lt;=Entradas!$E$51,"",J548^2)</f>
        <v>0.125848619745281</v>
      </c>
      <c r="L548" s="78">
        <f>IF($C548&lt;=Entradas!$E$51,"",G548*J548)</f>
        <v>0.11580945336613317</v>
      </c>
      <c r="M548" s="38"/>
    </row>
    <row r="549" spans="2:13">
      <c r="B549" s="37"/>
      <c r="C549" s="74">
        <v>544</v>
      </c>
      <c r="D549" s="104">
        <f>IF($C549&lt;=Entradas!$E$51,"",Observaciones!H549)</f>
        <v>0.81925474603679938</v>
      </c>
      <c r="E549" s="104">
        <f>IF($C549&lt;=Entradas!$E$51,"",Cálculos!L550)</f>
        <v>0.65756195333307199</v>
      </c>
      <c r="F549" s="78">
        <f>IF($C549&lt;=Entradas!$E$51,"",D549-E549)</f>
        <v>0.16169279270372738</v>
      </c>
      <c r="G549" s="78">
        <f>IF($C549&lt;=Entradas!$E$51,"",D549-AVERAGE(D:D))</f>
        <v>-0.3321512927449306</v>
      </c>
      <c r="H549" s="78">
        <f>IF($C549&lt;=Entradas!$E$51,"",F549^2)</f>
        <v>2.6144559212330557E-2</v>
      </c>
      <c r="I549" s="78">
        <f>IF($C549&lt;=Entradas!$E$51,"",G549^2)</f>
        <v>0.11032448127212859</v>
      </c>
      <c r="J549" s="78">
        <f>IF($C549&lt;=Entradas!$E$51,"",E549-AVERAGE(E:E))</f>
        <v>-0.35932519526481588</v>
      </c>
      <c r="K549" s="78">
        <f>IF($C549&lt;=Entradas!$E$51,"",J549^2)</f>
        <v>0.12911459595209807</v>
      </c>
      <c r="L549" s="78">
        <f>IF($C549&lt;=Entradas!$E$51,"",G549*J549)</f>
        <v>0.11935032812303321</v>
      </c>
      <c r="M549" s="38"/>
    </row>
    <row r="550" spans="2:13">
      <c r="B550" s="37"/>
      <c r="C550" s="74">
        <v>545</v>
      </c>
      <c r="D550" s="104">
        <f>IF($C550&lt;=Entradas!$E$51,"",Observaciones!H550)</f>
        <v>0.81359563350556574</v>
      </c>
      <c r="E550" s="104">
        <f>IF($C550&lt;=Entradas!$E$51,"",Cálculos!L551)</f>
        <v>0.65301984112909939</v>
      </c>
      <c r="F550" s="78">
        <f>IF($C550&lt;=Entradas!$E$51,"",D550-E550)</f>
        <v>0.16057579237646635</v>
      </c>
      <c r="G550" s="78">
        <f>IF($C550&lt;=Entradas!$E$51,"",D550-AVERAGE(D:D))</f>
        <v>-0.33781040527616424</v>
      </c>
      <c r="H550" s="78">
        <f>IF($C550&lt;=Entradas!$E$51,"",F550^2)</f>
        <v>2.5784585097330028E-2</v>
      </c>
      <c r="I550" s="78">
        <f>IF($C550&lt;=Entradas!$E$51,"",G550^2)</f>
        <v>0.11411586991284633</v>
      </c>
      <c r="J550" s="78">
        <f>IF($C550&lt;=Entradas!$E$51,"",E550-AVERAGE(E:E))</f>
        <v>-0.36386730746878848</v>
      </c>
      <c r="K550" s="78">
        <f>IF($C550&lt;=Entradas!$E$51,"",J550^2)</f>
        <v>0.13239941744458586</v>
      </c>
      <c r="L550" s="78">
        <f>IF($C550&lt;=Entradas!$E$51,"",G550*J550)</f>
        <v>0.1229181626027781</v>
      </c>
      <c r="M550" s="38"/>
    </row>
    <row r="551" spans="2:13">
      <c r="B551" s="37"/>
      <c r="C551" s="74">
        <v>546</v>
      </c>
      <c r="D551" s="104">
        <f>IF($C551&lt;=Entradas!$E$51,"",Observaciones!H551)</f>
        <v>0.80797569845968886</v>
      </c>
      <c r="E551" s="104">
        <f>IF($C551&lt;=Entradas!$E$51,"",Cálculos!L552)</f>
        <v>0.64850910359476532</v>
      </c>
      <c r="F551" s="78">
        <f>IF($C551&lt;=Entradas!$E$51,"",D551-E551)</f>
        <v>0.15946659486492354</v>
      </c>
      <c r="G551" s="78">
        <f>IF($C551&lt;=Entradas!$E$51,"",D551-AVERAGE(D:D))</f>
        <v>-0.34343034032204112</v>
      </c>
      <c r="H551" s="78">
        <f>IF($C551&lt;=Entradas!$E$51,"",F551^2)</f>
        <v>2.5429594877813658E-2</v>
      </c>
      <c r="I551" s="78">
        <f>IF($C551&lt;=Entradas!$E$51,"",G551^2)</f>
        <v>0.11794439865371298</v>
      </c>
      <c r="J551" s="78">
        <f>IF($C551&lt;=Entradas!$E$51,"",E551-AVERAGE(E:E))</f>
        <v>-0.36837804500312255</v>
      </c>
      <c r="K551" s="78">
        <f>IF($C551&lt;=Entradas!$E$51,"",J551^2)</f>
        <v>0.13570238404032259</v>
      </c>
      <c r="L551" s="78">
        <f>IF($C551&lt;=Entradas!$E$51,"",G551*J551)</f>
        <v>0.12651219736259056</v>
      </c>
      <c r="M551" s="38"/>
    </row>
    <row r="552" spans="2:13">
      <c r="B552" s="37"/>
      <c r="C552" s="74">
        <v>547</v>
      </c>
      <c r="D552" s="104">
        <f>IF($C552&lt;=Entradas!$E$51,"",Observaciones!H552)</f>
        <v>0.80239459907172139</v>
      </c>
      <c r="E552" s="104">
        <f>IF($C552&lt;=Entradas!$E$51,"",Cálculos!L553)</f>
        <v>0.64402952400218283</v>
      </c>
      <c r="F552" s="78">
        <f>IF($C552&lt;=Entradas!$E$51,"",D552-E552)</f>
        <v>0.15836507506953856</v>
      </c>
      <c r="G552" s="78">
        <f>IF($C552&lt;=Entradas!$E$51,"",D552-AVERAGE(D:D))</f>
        <v>-0.34901143971000859</v>
      </c>
      <c r="H552" s="78">
        <f>IF($C552&lt;=Entradas!$E$51,"",F552^2)</f>
        <v>2.5079497001780585E-2</v>
      </c>
      <c r="I552" s="78">
        <f>IF($C552&lt;=Entradas!$E$51,"",G552^2)</f>
        <v>0.12180898504845296</v>
      </c>
      <c r="J552" s="78">
        <f>IF($C552&lt;=Entradas!$E$51,"",E552-AVERAGE(E:E))</f>
        <v>-0.37285762459570504</v>
      </c>
      <c r="K552" s="78">
        <f>IF($C552&lt;=Entradas!$E$51,"",J552^2)</f>
        <v>0.13902280821915169</v>
      </c>
      <c r="L552" s="78">
        <f>IF($C552&lt;=Entradas!$E$51,"",G552*J552)</f>
        <v>0.13013157636700093</v>
      </c>
      <c r="M552" s="38"/>
    </row>
    <row r="553" spans="2:13">
      <c r="B553" s="37"/>
      <c r="C553" s="74">
        <v>548</v>
      </c>
      <c r="D553" s="104">
        <f>IF($C553&lt;=Entradas!$E$51,"",Observaciones!H553)</f>
        <v>0.79685205406574622</v>
      </c>
      <c r="E553" s="104">
        <f>IF($C553&lt;=Entradas!$E$51,"",Cálculos!L554)</f>
        <v>0.63958088712638383</v>
      </c>
      <c r="F553" s="78">
        <f>IF($C553&lt;=Entradas!$E$51,"",D553-E553)</f>
        <v>0.15727116693936238</v>
      </c>
      <c r="G553" s="78">
        <f>IF($C553&lt;=Entradas!$E$51,"",D553-AVERAGE(D:D))</f>
        <v>-0.35455398471598376</v>
      </c>
      <c r="H553" s="78">
        <f>IF($C553&lt;=Entradas!$E$51,"",F553^2)</f>
        <v>2.4734219950468792E-2</v>
      </c>
      <c r="I553" s="78">
        <f>IF($C553&lt;=Entradas!$E$51,"",G553^2)</f>
        <v>0.12570852807798205</v>
      </c>
      <c r="J553" s="78">
        <f>IF($C553&lt;=Entradas!$E$51,"",E553-AVERAGE(E:E))</f>
        <v>-0.37730626147150403</v>
      </c>
      <c r="K553" s="78">
        <f>IF($C553&lt;=Entradas!$E$51,"",J553^2)</f>
        <v>0.14236001494560296</v>
      </c>
      <c r="L553" s="78">
        <f>IF($C553&lt;=Entradas!$E$51,"",G553*J553)</f>
        <v>0.13377543846301262</v>
      </c>
      <c r="M553" s="38"/>
    </row>
    <row r="554" spans="2:13">
      <c r="B554" s="37"/>
      <c r="C554" s="74">
        <v>549</v>
      </c>
      <c r="D554" s="104">
        <f>IF($C554&lt;=Entradas!$E$51,"",Observaciones!H554)</f>
        <v>0.79134779474715566</v>
      </c>
      <c r="E554" s="104">
        <f>IF($C554&lt;=Entradas!$E$51,"",Cálculos!L555)</f>
        <v>0.63516297923016074</v>
      </c>
      <c r="F554" s="78">
        <f>IF($C554&lt;=Entradas!$E$51,"",D554-E554)</f>
        <v>0.15618481551699492</v>
      </c>
      <c r="G554" s="78">
        <f>IF($C554&lt;=Entradas!$E$51,"",D554-AVERAGE(D:D))</f>
        <v>-0.36005824403457432</v>
      </c>
      <c r="H554" s="78">
        <f>IF($C554&lt;=Entradas!$E$51,"",F554^2)</f>
        <v>2.439369659807774E-2</v>
      </c>
      <c r="I554" s="78">
        <f>IF($C554&lt;=Entradas!$E$51,"",G554^2)</f>
        <v>0.12964193909726107</v>
      </c>
      <c r="J554" s="78">
        <f>IF($C554&lt;=Entradas!$E$51,"",E554-AVERAGE(E:E))</f>
        <v>-0.38172416936772713</v>
      </c>
      <c r="K554" s="78">
        <f>IF($C554&lt;=Entradas!$E$51,"",J554^2)</f>
        <v>0.14571334147948123</v>
      </c>
      <c r="L554" s="78">
        <f>IF($C554&lt;=Entradas!$E$51,"",G554*J554)</f>
        <v>0.13744293412810027</v>
      </c>
      <c r="M554" s="38"/>
    </row>
    <row r="555" spans="2:13">
      <c r="B555" s="37"/>
      <c r="C555" s="74">
        <v>550</v>
      </c>
      <c r="D555" s="104">
        <f>IF($C555&lt;=Entradas!$E$51,"",Observaciones!H555)</f>
        <v>0.78588155622226985</v>
      </c>
      <c r="E555" s="104">
        <f>IF($C555&lt;=Entradas!$E$51,"",Cálculos!L556)</f>
        <v>0.63077558805290013</v>
      </c>
      <c r="F555" s="78">
        <f>IF($C555&lt;=Entradas!$E$51,"",D555-E555)</f>
        <v>0.15510596816936972</v>
      </c>
      <c r="G555" s="78">
        <f>IF($C555&lt;=Entradas!$E$51,"",D555-AVERAGE(D:D))</f>
        <v>-0.36552448255946013</v>
      </c>
      <c r="H555" s="78">
        <f>IF($C555&lt;=Entradas!$E$51,"",F555^2)</f>
        <v>2.4057861361757533E-2</v>
      </c>
      <c r="I555" s="78">
        <f>IF($C555&lt;=Entradas!$E$51,"",G555^2)</f>
        <v>0.13360814735036108</v>
      </c>
      <c r="J555" s="78">
        <f>IF($C555&lt;=Entradas!$E$51,"",E555-AVERAGE(E:E))</f>
        <v>-0.38611156054498774</v>
      </c>
      <c r="K555" s="78">
        <f>IF($C555&lt;=Entradas!$E$51,"",J555^2)</f>
        <v>0.14908213718648575</v>
      </c>
      <c r="L555" s="78">
        <f>IF($C555&lt;=Entradas!$E$51,"",G555*J555)</f>
        <v>0.14113322837843231</v>
      </c>
      <c r="M555" s="38"/>
    </row>
    <row r="556" spans="2:13">
      <c r="B556" s="37"/>
      <c r="C556" s="74">
        <v>551</v>
      </c>
      <c r="D556" s="104">
        <f>IF($C556&lt;=Entradas!$E$51,"",Observaciones!H556)</f>
        <v>0.7804530757827336</v>
      </c>
      <c r="E556" s="104">
        <f>IF($C556&lt;=Entradas!$E$51,"",Cálculos!L557)</f>
        <v>0.62641850280021794</v>
      </c>
      <c r="F556" s="78">
        <f>IF($C556&lt;=Entradas!$E$51,"",D556-E556)</f>
        <v>0.15403457298251566</v>
      </c>
      <c r="G556" s="78">
        <f>IF($C556&lt;=Entradas!$E$51,"",D556-AVERAGE(D:D))</f>
        <v>-0.37095296299899638</v>
      </c>
      <c r="H556" s="78">
        <f>IF($C556&lt;=Entradas!$E$51,"",F556^2)</f>
        <v>2.3726649673905944E-2</v>
      </c>
      <c r="I556" s="78">
        <f>IF($C556&lt;=Entradas!$E$51,"",G556^2)</f>
        <v>0.13760610075773477</v>
      </c>
      <c r="J556" s="78">
        <f>IF($C556&lt;=Entradas!$E$51,"",E556-AVERAGE(E:E))</f>
        <v>-0.39046864579766993</v>
      </c>
      <c r="K556" s="78">
        <f>IF($C556&lt;=Entradas!$E$51,"",J556^2)</f>
        <v>0.15246576335106621</v>
      </c>
      <c r="L556" s="78">
        <f>IF($C556&lt;=Entradas!$E$51,"",G556*J556)</f>
        <v>0.14484550111685127</v>
      </c>
      <c r="M556" s="38"/>
    </row>
    <row r="557" spans="2:13">
      <c r="B557" s="37"/>
      <c r="C557" s="74">
        <v>552</v>
      </c>
      <c r="D557" s="104">
        <f>IF($C557&lt;=Entradas!$E$51,"",Observaciones!H557)</f>
        <v>0.77506209259985714</v>
      </c>
      <c r="E557" s="104">
        <f>IF($C557&lt;=Entradas!$E$51,"",Cálculos!L558)</f>
        <v>0.62209151413380015</v>
      </c>
      <c r="F557" s="78">
        <f>IF($C557&lt;=Entradas!$E$51,"",D557-E557)</f>
        <v>0.15297057846605699</v>
      </c>
      <c r="G557" s="78">
        <f>IF($C557&lt;=Entradas!$E$51,"",D557-AVERAGE(D:D))</f>
        <v>-0.37634394618187283</v>
      </c>
      <c r="H557" s="78">
        <f>IF($C557&lt;=Entradas!$E$51,"",F557^2)</f>
        <v>2.33999978762401E-2</v>
      </c>
      <c r="I557" s="78">
        <f>IF($C557&lt;=Entradas!$E$51,"",G557^2)</f>
        <v>0.1416347658277444</v>
      </c>
      <c r="J557" s="78">
        <f>IF($C557&lt;=Entradas!$E$51,"",E557-AVERAGE(E:E))</f>
        <v>-0.39479563446408772</v>
      </c>
      <c r="K557" s="78">
        <f>IF($C557&lt;=Entradas!$E$51,"",J557^2)</f>
        <v>0.15586359299190156</v>
      </c>
      <c r="L557" s="78">
        <f>IF($C557&lt;=Entradas!$E$51,"",G557*J557)</f>
        <v>0.14857894700959096</v>
      </c>
      <c r="M557" s="38"/>
    </row>
    <row r="558" spans="2:13">
      <c r="B558" s="37"/>
      <c r="C558" s="74">
        <v>553</v>
      </c>
      <c r="D558" s="104">
        <f>IF($C558&lt;=Entradas!$E$51,"",Observaciones!H558)</f>
        <v>0.76970834765851015</v>
      </c>
      <c r="E558" s="104">
        <f>IF($C558&lt;=Entradas!$E$51,"",Cálculos!L559)</f>
        <v>0.61779441416133962</v>
      </c>
      <c r="F558" s="78">
        <f>IF($C558&lt;=Entradas!$E$51,"",D558-E558)</f>
        <v>0.15191393349717053</v>
      </c>
      <c r="G558" s="78">
        <f>IF($C558&lt;=Entradas!$E$51,"",D558-AVERAGE(D:D))</f>
        <v>-0.38169769112321983</v>
      </c>
      <c r="H558" s="78">
        <f>IF($C558&lt;=Entradas!$E$51,"",F558^2)</f>
        <v>2.3077843190582748E-2</v>
      </c>
      <c r="I558" s="78">
        <f>IF($C558&lt;=Entradas!$E$51,"",G558^2)</f>
        <v>0.14569312740879692</v>
      </c>
      <c r="J558" s="78">
        <f>IF($C558&lt;=Entradas!$E$51,"",E558-AVERAGE(E:E))</f>
        <v>-0.39909273443654825</v>
      </c>
      <c r="K558" s="78">
        <f>IF($C558&lt;=Entradas!$E$51,"",J558^2)</f>
        <v>0.15927501068004121</v>
      </c>
      <c r="L558" s="78">
        <f>IF($C558&lt;=Entradas!$E$51,"",G558*J558)</f>
        <v>0.1523327752784828</v>
      </c>
      <c r="M558" s="38"/>
    </row>
    <row r="559" spans="2:13">
      <c r="B559" s="37"/>
      <c r="C559" s="74">
        <v>554</v>
      </c>
      <c r="D559" s="104">
        <f>IF($C559&lt;=Entradas!$E$51,"",Observaciones!H559)</f>
        <v>0.76439158373488314</v>
      </c>
      <c r="E559" s="104">
        <f>IF($C559&lt;=Entradas!$E$51,"",Cálculos!L560)</f>
        <v>0.6135269964265464</v>
      </c>
      <c r="F559" s="78">
        <f>IF($C559&lt;=Entradas!$E$51,"",D559-E559)</f>
        <v>0.15086458730833674</v>
      </c>
      <c r="G559" s="78">
        <f>IF($C559&lt;=Entradas!$E$51,"",D559-AVERAGE(D:D))</f>
        <v>-0.38701445504684684</v>
      </c>
      <c r="H559" s="78">
        <f>IF($C559&lt;=Entradas!$E$51,"",F559^2)</f>
        <v>2.276012370371476E-2</v>
      </c>
      <c r="I559" s="78">
        <f>IF($C559&lt;=Entradas!$E$51,"",G559^2)</f>
        <v>0.14978018841520782</v>
      </c>
      <c r="J559" s="78">
        <f>IF($C559&lt;=Entradas!$E$51,"",E559-AVERAGE(E:E))</f>
        <v>-0.40336015217134147</v>
      </c>
      <c r="K559" s="78">
        <f>IF($C559&lt;=Entradas!$E$51,"",J559^2)</f>
        <v>0.16269941235968774</v>
      </c>
      <c r="L559" s="78">
        <f>IF($C559&lt;=Entradas!$E$51,"",G559*J559)</f>
        <v>0.15610620948020493</v>
      </c>
      <c r="M559" s="38"/>
    </row>
    <row r="560" spans="2:13">
      <c r="B560" s="37"/>
      <c r="C560" s="74">
        <v>555</v>
      </c>
      <c r="D560" s="104">
        <f>IF($C560&lt;=Entradas!$E$51,"",Observaciones!H560)</f>
        <v>0.7875821204058755</v>
      </c>
      <c r="E560" s="104">
        <f>IF($C560&lt;=Entradas!$E$51,"",Cálculos!L561)</f>
        <v>0.62735332721595671</v>
      </c>
      <c r="F560" s="78">
        <f>IF($C560&lt;=Entradas!$E$51,"",D560-E560)</f>
        <v>0.16022879318991878</v>
      </c>
      <c r="G560" s="78">
        <f>IF($C560&lt;=Entradas!$E$51,"",D560-AVERAGE(D:D))</f>
        <v>-0.36382391837585448</v>
      </c>
      <c r="H560" s="78">
        <f>IF($C560&lt;=Entradas!$E$51,"",F560^2)</f>
        <v>2.5673266167097763E-2</v>
      </c>
      <c r="I560" s="78">
        <f>IF($C560&lt;=Entradas!$E$51,"",G560^2)</f>
        <v>0.13236784358236042</v>
      </c>
      <c r="J560" s="78">
        <f>IF($C560&lt;=Entradas!$E$51,"",E560-AVERAGE(E:E))</f>
        <v>-0.38953382138193116</v>
      </c>
      <c r="K560" s="78">
        <f>IF($C560&lt;=Entradas!$E$51,"",J560^2)</f>
        <v>0.15173659800041026</v>
      </c>
      <c r="L560" s="78">
        <f>IF($C560&lt;=Entradas!$E$51,"",G560*J560)</f>
        <v>0.14172172123509441</v>
      </c>
      <c r="M560" s="38"/>
    </row>
    <row r="561" spans="2:13">
      <c r="B561" s="37"/>
      <c r="C561" s="74">
        <v>556</v>
      </c>
      <c r="D561" s="104">
        <f>IF($C561&lt;=Entradas!$E$51,"",Observaciones!H561)</f>
        <v>0.77176604120032566</v>
      </c>
      <c r="E561" s="104">
        <f>IF($C561&lt;=Entradas!$E$51,"",Cálculos!L562)</f>
        <v>0.60992423961361408</v>
      </c>
      <c r="F561" s="78">
        <f>IF($C561&lt;=Entradas!$E$51,"",D561-E561)</f>
        <v>0.16184180158671158</v>
      </c>
      <c r="G561" s="78">
        <f>IF($C561&lt;=Entradas!$E$51,"",D561-AVERAGE(D:D))</f>
        <v>-0.37963999758140432</v>
      </c>
      <c r="H561" s="78">
        <f>IF($C561&lt;=Entradas!$E$51,"",F561^2)</f>
        <v>2.6192768740832519E-2</v>
      </c>
      <c r="I561" s="78">
        <f>IF($C561&lt;=Entradas!$E$51,"",G561^2)</f>
        <v>0.14412652776360868</v>
      </c>
      <c r="J561" s="78">
        <f>IF($C561&lt;=Entradas!$E$51,"",E561-AVERAGE(E:E))</f>
        <v>-0.40696290898427379</v>
      </c>
      <c r="K561" s="78">
        <f>IF($C561&lt;=Entradas!$E$51,"",J561^2)</f>
        <v>0.16561880928894232</v>
      </c>
      <c r="L561" s="78">
        <f>IF($C561&lt;=Entradas!$E$51,"",G561*J561)</f>
        <v>0.15449939778251096</v>
      </c>
      <c r="M561" s="38"/>
    </row>
    <row r="562" spans="2:13">
      <c r="B562" s="37"/>
      <c r="C562" s="74">
        <v>557</v>
      </c>
      <c r="D562" s="104">
        <f>IF($C562&lt;=Entradas!$E$51,"",Observaciones!H562)</f>
        <v>0.75587986213803304</v>
      </c>
      <c r="E562" s="104">
        <f>IF($C562&lt;=Entradas!$E$51,"",Cálculos!L563)</f>
        <v>0.60180287682407285</v>
      </c>
      <c r="F562" s="78">
        <f>IF($C562&lt;=Entradas!$E$51,"",D562-E562)</f>
        <v>0.15407698531396019</v>
      </c>
      <c r="G562" s="78">
        <f>IF($C562&lt;=Entradas!$E$51,"",D562-AVERAGE(D:D))</f>
        <v>-0.39552617664369694</v>
      </c>
      <c r="H562" s="78">
        <f>IF($C562&lt;=Entradas!$E$51,"",F562^2)</f>
        <v>2.3739717403438304E-2</v>
      </c>
      <c r="I562" s="78">
        <f>IF($C562&lt;=Entradas!$E$51,"",G562^2)</f>
        <v>0.15644095641038094</v>
      </c>
      <c r="J562" s="78">
        <f>IF($C562&lt;=Entradas!$E$51,"",E562-AVERAGE(E:E))</f>
        <v>-0.41508427177381502</v>
      </c>
      <c r="K562" s="78">
        <f>IF($C562&lt;=Entradas!$E$51,"",J562^2)</f>
        <v>0.17229495267399833</v>
      </c>
      <c r="L562" s="78">
        <f>IF($C562&lt;=Entradas!$E$51,"",G562*J562)</f>
        <v>0.16417669499963025</v>
      </c>
      <c r="M562" s="38"/>
    </row>
    <row r="563" spans="2:13">
      <c r="B563" s="37"/>
      <c r="C563" s="74">
        <v>558</v>
      </c>
      <c r="D563" s="104">
        <f>IF($C563&lt;=Entradas!$E$51,"",Observaciones!H563)</f>
        <v>0.7448090795791229</v>
      </c>
      <c r="E563" s="104">
        <f>IF($C563&lt;=Entradas!$E$51,"",Cálculos!L564)</f>
        <v>0.59691806587772711</v>
      </c>
      <c r="F563" s="78">
        <f>IF($C563&lt;=Entradas!$E$51,"",D563-E563)</f>
        <v>0.14789101370139579</v>
      </c>
      <c r="G563" s="78">
        <f>IF($C563&lt;=Entradas!$E$51,"",D563-AVERAGE(D:D))</f>
        <v>-0.40659695920260708</v>
      </c>
      <c r="H563" s="78">
        <f>IF($C563&lt;=Entradas!$E$51,"",F563^2)</f>
        <v>2.1871751933626438E-2</v>
      </c>
      <c r="I563" s="78">
        <f>IF($C563&lt;=Entradas!$E$51,"",G563^2)</f>
        <v>0.16532108723280653</v>
      </c>
      <c r="J563" s="78">
        <f>IF($C563&lt;=Entradas!$E$51,"",E563-AVERAGE(E:E))</f>
        <v>-0.41996908272016076</v>
      </c>
      <c r="K563" s="78">
        <f>IF($C563&lt;=Entradas!$E$51,"",J563^2)</f>
        <v>0.17637403044081323</v>
      </c>
      <c r="L563" s="78">
        <f>IF($C563&lt;=Entradas!$E$51,"",G563*J563)</f>
        <v>0.17075815199312552</v>
      </c>
      <c r="M563" s="38"/>
    </row>
    <row r="564" spans="2:13">
      <c r="B564" s="37"/>
      <c r="C564" s="74">
        <v>559</v>
      </c>
      <c r="D564" s="104">
        <f>IF($C564&lt;=Entradas!$E$51,"",Observaciones!H564)</f>
        <v>0.73859489124912103</v>
      </c>
      <c r="E564" s="104">
        <f>IF($C564&lt;=Entradas!$E$51,"",Cálculos!L565)</f>
        <v>0.59265930124073751</v>
      </c>
      <c r="F564" s="78">
        <f>IF($C564&lt;=Entradas!$E$51,"",D564-E564)</f>
        <v>0.14593559000838352</v>
      </c>
      <c r="G564" s="78">
        <f>IF($C564&lt;=Entradas!$E$51,"",D564-AVERAGE(D:D))</f>
        <v>-0.41281114753260895</v>
      </c>
      <c r="H564" s="78">
        <f>IF($C564&lt;=Entradas!$E$51,"",F564^2)</f>
        <v>2.1297196431095008E-2</v>
      </c>
      <c r="I564" s="78">
        <f>IF($C564&lt;=Entradas!$E$51,"",G564^2)</f>
        <v>0.17041304352718942</v>
      </c>
      <c r="J564" s="78">
        <f>IF($C564&lt;=Entradas!$E$51,"",E564-AVERAGE(E:E))</f>
        <v>-0.42422784735715036</v>
      </c>
      <c r="K564" s="78">
        <f>IF($C564&lt;=Entradas!$E$51,"",J564^2)</f>
        <v>0.17996926647328165</v>
      </c>
      <c r="L564" s="78">
        <f>IF($C564&lt;=Entradas!$E$51,"",G564*J564)</f>
        <v>0.17512598448279371</v>
      </c>
      <c r="M564" s="38"/>
    </row>
    <row r="565" spans="2:13">
      <c r="B565" s="37"/>
      <c r="C565" s="74">
        <v>560</v>
      </c>
      <c r="D565" s="104">
        <f>IF($C565&lt;=Entradas!$E$51,"",Observaciones!H565)</f>
        <v>0.73329753235524853</v>
      </c>
      <c r="E565" s="104">
        <f>IF($C565&lt;=Entradas!$E$51,"",Cálculos!L566)</f>
        <v>0.58854026050053354</v>
      </c>
      <c r="F565" s="78">
        <f>IF($C565&lt;=Entradas!$E$51,"",D565-E565)</f>
        <v>0.14475727185471499</v>
      </c>
      <c r="G565" s="78">
        <f>IF($C565&lt;=Entradas!$E$51,"",D565-AVERAGE(D:D))</f>
        <v>-0.41810850642648145</v>
      </c>
      <c r="H565" s="78">
        <f>IF($C565&lt;=Entradas!$E$51,"",F565^2)</f>
        <v>2.0954667754819859E-2</v>
      </c>
      <c r="I565" s="78">
        <f>IF($C565&lt;=Entradas!$E$51,"",G565^2)</f>
        <v>0.17481472314618307</v>
      </c>
      <c r="J565" s="78">
        <f>IF($C565&lt;=Entradas!$E$51,"",E565-AVERAGE(E:E))</f>
        <v>-0.42834688809735433</v>
      </c>
      <c r="K565" s="78">
        <f>IF($C565&lt;=Entradas!$E$51,"",J565^2)</f>
        <v>0.1834810565426874</v>
      </c>
      <c r="L565" s="78">
        <f>IF($C565&lt;=Entradas!$E$51,"",G565*J565)</f>
        <v>0.17909547761481601</v>
      </c>
      <c r="M565" s="38"/>
    </row>
    <row r="566" spans="2:13">
      <c r="B566" s="37"/>
      <c r="C566" s="74">
        <v>561</v>
      </c>
      <c r="D566" s="104">
        <f>IF($C566&lt;=Entradas!$E$51,"",Observaciones!H566)</f>
        <v>0.72819653280934138</v>
      </c>
      <c r="E566" s="104">
        <f>IF($C566&lt;=Entradas!$E$51,"",Cálculos!L567)</f>
        <v>0.58447021472352245</v>
      </c>
      <c r="F566" s="78">
        <f>IF($C566&lt;=Entradas!$E$51,"",D566-E566)</f>
        <v>0.14372631808581893</v>
      </c>
      <c r="G566" s="78">
        <f>IF($C566&lt;=Entradas!$E$51,"",D566-AVERAGE(D:D))</f>
        <v>-0.4232095059723886</v>
      </c>
      <c r="H566" s="78">
        <f>IF($C566&lt;=Entradas!$E$51,"",F566^2)</f>
        <v>2.0657254510506002E-2</v>
      </c>
      <c r="I566" s="78">
        <f>IF($C566&lt;=Entradas!$E$51,"",G566^2)</f>
        <v>0.17910628594539321</v>
      </c>
      <c r="J566" s="78">
        <f>IF($C566&lt;=Entradas!$E$51,"",E566-AVERAGE(E:E))</f>
        <v>-0.43241693387436542</v>
      </c>
      <c r="K566" s="78">
        <f>IF($C566&lt;=Entradas!$E$51,"",J566^2)</f>
        <v>0.18698440470130731</v>
      </c>
      <c r="L566" s="78">
        <f>IF($C566&lt;=Entradas!$E$51,"",G566*J566)</f>
        <v>0.18300295695906521</v>
      </c>
      <c r="M566" s="38"/>
    </row>
    <row r="567" spans="2:13">
      <c r="B567" s="37"/>
      <c r="C567" s="74">
        <v>562</v>
      </c>
      <c r="D567" s="104">
        <f>IF($C567&lt;=Entradas!$E$51,"",Observaciones!H567)</f>
        <v>0.72315997728904824</v>
      </c>
      <c r="E567" s="104">
        <f>IF($C567&lt;=Entradas!$E$51,"",Cálculos!L568)</f>
        <v>0.58043210852336957</v>
      </c>
      <c r="F567" s="78">
        <f>IF($C567&lt;=Entradas!$E$51,"",D567-E567)</f>
        <v>0.14272786876567867</v>
      </c>
      <c r="G567" s="78">
        <f>IF($C567&lt;=Entradas!$E$51,"",D567-AVERAGE(D:D))</f>
        <v>-0.42824606149268174</v>
      </c>
      <c r="H567" s="78">
        <f>IF($C567&lt;=Entradas!$E$51,"",F567^2)</f>
        <v>2.0371244522392792E-2</v>
      </c>
      <c r="I567" s="78">
        <f>IF($C567&lt;=Entradas!$E$51,"",G567^2)</f>
        <v>0.18339468918399374</v>
      </c>
      <c r="J567" s="78">
        <f>IF($C567&lt;=Entradas!$E$51,"",E567-AVERAGE(E:E))</f>
        <v>-0.4364550400745183</v>
      </c>
      <c r="K567" s="78">
        <f>IF($C567&lt;=Entradas!$E$51,"",J567^2)</f>
        <v>0.19049300200644936</v>
      </c>
      <c r="L567" s="78">
        <f>IF($C567&lt;=Entradas!$E$51,"",G567*J567)</f>
        <v>0.18691015193054303</v>
      </c>
      <c r="M567" s="38"/>
    </row>
    <row r="568" spans="2:13">
      <c r="B568" s="37"/>
      <c r="C568" s="74">
        <v>563</v>
      </c>
      <c r="D568" s="104">
        <f>IF($C568&lt;=Entradas!$E$51,"",Observaciones!H568)</f>
        <v>0.71816355177806279</v>
      </c>
      <c r="E568" s="104">
        <f>IF($C568&lt;=Entradas!$E$51,"",Cálculos!L569)</f>
        <v>0.57642260803385859</v>
      </c>
      <c r="F568" s="78">
        <f>IF($C568&lt;=Entradas!$E$51,"",D568-E568)</f>
        <v>0.14174094374420421</v>
      </c>
      <c r="G568" s="78">
        <f>IF($C568&lt;=Entradas!$E$51,"",D568-AVERAGE(D:D))</f>
        <v>-0.43324248700366719</v>
      </c>
      <c r="H568" s="78">
        <f>IF($C568&lt;=Entradas!$E$51,"",F568^2)</f>
        <v>2.0090495133497661E-2</v>
      </c>
      <c r="I568" s="78">
        <f>IF($C568&lt;=Entradas!$E$51,"",G568^2)</f>
        <v>0.18769905254512273</v>
      </c>
      <c r="J568" s="78">
        <f>IF($C568&lt;=Entradas!$E$51,"",E568-AVERAGE(E:E))</f>
        <v>-0.44046454056402928</v>
      </c>
      <c r="K568" s="78">
        <f>IF($C568&lt;=Entradas!$E$51,"",J568^2)</f>
        <v>0.1940090114942814</v>
      </c>
      <c r="L568" s="78">
        <f>IF($C568&lt;=Entradas!$E$51,"",G568*J568)</f>
        <v>0.1908279529908877</v>
      </c>
      <c r="M568" s="38"/>
    </row>
    <row r="569" spans="2:13">
      <c r="B569" s="37"/>
      <c r="C569" s="74">
        <v>564</v>
      </c>
      <c r="D569" s="104">
        <f>IF($C569&lt;=Entradas!$E$51,"",Observaciones!H569)</f>
        <v>0.71388979141545261</v>
      </c>
      <c r="E569" s="104">
        <f>IF($C569&lt;=Entradas!$E$51,"",Cálculos!L570)</f>
        <v>0.57299162769343259</v>
      </c>
      <c r="F569" s="78">
        <f>IF($C569&lt;=Entradas!$E$51,"",D569-E569)</f>
        <v>0.14089816372202002</v>
      </c>
      <c r="G569" s="78">
        <f>IF($C569&lt;=Entradas!$E$51,"",D569-AVERAGE(D:D))</f>
        <v>-0.43751624736627737</v>
      </c>
      <c r="H569" s="78">
        <f>IF($C569&lt;=Entradas!$E$51,"",F569^2)</f>
        <v>1.9852292540237158E-2</v>
      </c>
      <c r="I569" s="78">
        <f>IF($C569&lt;=Entradas!$E$51,"",G569^2)</f>
        <v>0.19142046670946961</v>
      </c>
      <c r="J569" s="78">
        <f>IF($C569&lt;=Entradas!$E$51,"",E569-AVERAGE(E:E))</f>
        <v>-0.44389552090445528</v>
      </c>
      <c r="K569" s="78">
        <f>IF($C569&lt;=Entradas!$E$51,"",J569^2)</f>
        <v>0.19704323347903768</v>
      </c>
      <c r="L569" s="78">
        <f>IF($C569&lt;=Entradas!$E$51,"",G569*J569)</f>
        <v>0.19421150252881619</v>
      </c>
      <c r="M569" s="38"/>
    </row>
    <row r="570" spans="2:13">
      <c r="B570" s="37"/>
      <c r="C570" s="74">
        <v>565</v>
      </c>
      <c r="D570" s="104">
        <f>IF($C570&lt;=Entradas!$E$51,"",Observaciones!H570)</f>
        <v>0.7263029249725822</v>
      </c>
      <c r="E570" s="104">
        <f>IF($C570&lt;=Entradas!$E$51,"",Cálculos!L571)</f>
        <v>0.57776550649540281</v>
      </c>
      <c r="F570" s="78">
        <f>IF($C570&lt;=Entradas!$E$51,"",D570-E570)</f>
        <v>0.14853741847717938</v>
      </c>
      <c r="G570" s="78">
        <f>IF($C570&lt;=Entradas!$E$51,"",D570-AVERAGE(D:D))</f>
        <v>-0.42510311380914778</v>
      </c>
      <c r="H570" s="78">
        <f>IF($C570&lt;=Entradas!$E$51,"",F570^2)</f>
        <v>2.2063364687864712E-2</v>
      </c>
      <c r="I570" s="78">
        <f>IF($C570&lt;=Entradas!$E$51,"",G570^2)</f>
        <v>0.18071265737023326</v>
      </c>
      <c r="J570" s="78">
        <f>IF($C570&lt;=Entradas!$E$51,"",E570-AVERAGE(E:E))</f>
        <v>-0.43912164210248505</v>
      </c>
      <c r="K570" s="78">
        <f>IF($C570&lt;=Entradas!$E$51,"",J570^2)</f>
        <v>0.19282781656278297</v>
      </c>
      <c r="L570" s="78">
        <f>IF($C570&lt;=Entradas!$E$51,"",G570*J570)</f>
        <v>0.18667197739875258</v>
      </c>
      <c r="M570" s="38"/>
    </row>
    <row r="571" spans="2:13">
      <c r="B571" s="37"/>
      <c r="C571" s="74">
        <v>566</v>
      </c>
      <c r="D571" s="104">
        <f>IF($C571&lt;=Entradas!$E$51,"",Observaciones!H571)</f>
        <v>0.85434092913413862</v>
      </c>
      <c r="E571" s="104">
        <f>IF($C571&lt;=Entradas!$E$51,"",Cálculos!L572)</f>
        <v>0.63304330190213565</v>
      </c>
      <c r="F571" s="78">
        <f>IF($C571&lt;=Entradas!$E$51,"",D571-E571)</f>
        <v>0.22129762723200297</v>
      </c>
      <c r="G571" s="78">
        <f>IF($C571&lt;=Entradas!$E$51,"",D571-AVERAGE(D:D))</f>
        <v>-0.29706510964759136</v>
      </c>
      <c r="H571" s="78">
        <f>IF($C571&lt;=Entradas!$E$51,"",F571^2)</f>
        <v>4.8972639818514539E-2</v>
      </c>
      <c r="I571" s="78">
        <f>IF($C571&lt;=Entradas!$E$51,"",G571^2)</f>
        <v>8.8247679369935481E-2</v>
      </c>
      <c r="J571" s="78">
        <f>IF($C571&lt;=Entradas!$E$51,"",E571-AVERAGE(E:E))</f>
        <v>-0.38384384669575222</v>
      </c>
      <c r="K571" s="78">
        <f>IF($C571&lt;=Entradas!$E$51,"",J571^2)</f>
        <v>0.14733609864619213</v>
      </c>
      <c r="L571" s="78">
        <f>IF($C571&lt;=Entradas!$E$51,"",G571*J571)</f>
        <v>0.11402661440622688</v>
      </c>
      <c r="M571" s="38"/>
    </row>
    <row r="572" spans="2:13">
      <c r="B572" s="37"/>
      <c r="C572" s="74">
        <v>567</v>
      </c>
      <c r="D572" s="104">
        <f>IF($C572&lt;=Entradas!$E$51,"",Observaciones!H572)</f>
        <v>1.0780581989985307</v>
      </c>
      <c r="E572" s="104">
        <f>IF($C572&lt;=Entradas!$E$51,"",Cálculos!L573)</f>
        <v>0.74920157507961171</v>
      </c>
      <c r="F572" s="78">
        <f>IF($C572&lt;=Entradas!$E$51,"",D572-E572)</f>
        <v>0.32885662391891901</v>
      </c>
      <c r="G572" s="78">
        <f>IF($C572&lt;=Entradas!$E$51,"",D572-AVERAGE(D:D))</f>
        <v>-7.3347839783199253E-2</v>
      </c>
      <c r="H572" s="78">
        <f>IF($C572&lt;=Entradas!$E$51,"",F572^2)</f>
        <v>0.10814667909534934</v>
      </c>
      <c r="I572" s="78">
        <f>IF($C572&lt;=Entradas!$E$51,"",G572^2)</f>
        <v>5.3799056008618671E-3</v>
      </c>
      <c r="J572" s="78">
        <f>IF($C572&lt;=Entradas!$E$51,"",E572-AVERAGE(E:E))</f>
        <v>-0.26768557351827615</v>
      </c>
      <c r="K572" s="78">
        <f>IF($C572&lt;=Entradas!$E$51,"",J572^2)</f>
        <v>7.1655566269808429E-2</v>
      </c>
      <c r="L572" s="78">
        <f>IF($C572&lt;=Entradas!$E$51,"",G572*J572)</f>
        <v>1.9634158558692324E-2</v>
      </c>
      <c r="M572" s="38"/>
    </row>
    <row r="573" spans="2:13">
      <c r="B573" s="37"/>
      <c r="C573" s="74">
        <v>568</v>
      </c>
      <c r="D573" s="104">
        <f>IF($C573&lt;=Entradas!$E$51,"",Observaciones!H573)</f>
        <v>0.87165493190119658</v>
      </c>
      <c r="E573" s="104">
        <f>IF($C573&lt;=Entradas!$E$51,"",Cálculos!L574)</f>
        <v>0.68549826152044302</v>
      </c>
      <c r="F573" s="78">
        <f>IF($C573&lt;=Entradas!$E$51,"",D573-E573)</f>
        <v>0.18615667038075356</v>
      </c>
      <c r="G573" s="78">
        <f>IF($C573&lt;=Entradas!$E$51,"",D573-AVERAGE(D:D))</f>
        <v>-0.2797511068805334</v>
      </c>
      <c r="H573" s="78">
        <f>IF($C573&lt;=Entradas!$E$51,"",F573^2)</f>
        <v>3.4654305927248531E-2</v>
      </c>
      <c r="I573" s="78">
        <f>IF($C573&lt;=Entradas!$E$51,"",G573^2)</f>
        <v>7.8260681800883622E-2</v>
      </c>
      <c r="J573" s="78">
        <f>IF($C573&lt;=Entradas!$E$51,"",E573-AVERAGE(E:E))</f>
        <v>-0.33138888707744485</v>
      </c>
      <c r="K573" s="78">
        <f>IF($C573&lt;=Entradas!$E$51,"",J573^2)</f>
        <v>0.1098185944784275</v>
      </c>
      <c r="L573" s="78">
        <f>IF($C573&lt;=Entradas!$E$51,"",G573*J573)</f>
        <v>9.2706407967823284E-2</v>
      </c>
      <c r="M573" s="38"/>
    </row>
    <row r="574" spans="2:13">
      <c r="B574" s="37"/>
      <c r="C574" s="74">
        <v>569</v>
      </c>
      <c r="D574" s="104">
        <f>IF($C574&lt;=Entradas!$E$51,"",Observaciones!H574)</f>
        <v>0.8514136530055616</v>
      </c>
      <c r="E574" s="104">
        <f>IF($C574&lt;=Entradas!$E$51,"",Cálculos!L575)</f>
        <v>0.66639203786168466</v>
      </c>
      <c r="F574" s="78">
        <f>IF($C574&lt;=Entradas!$E$51,"",D574-E574)</f>
        <v>0.18502161514387694</v>
      </c>
      <c r="G574" s="78">
        <f>IF($C574&lt;=Entradas!$E$51,"",D574-AVERAGE(D:D))</f>
        <v>-0.29999238577616838</v>
      </c>
      <c r="H574" s="78">
        <f>IF($C574&lt;=Entradas!$E$51,"",F574^2)</f>
        <v>3.4232998070448911E-2</v>
      </c>
      <c r="I574" s="78">
        <f>IF($C574&lt;=Entradas!$E$51,"",G574^2)</f>
        <v>8.9995431523677435E-2</v>
      </c>
      <c r="J574" s="78">
        <f>IF($C574&lt;=Entradas!$E$51,"",E574-AVERAGE(E:E))</f>
        <v>-0.35049511073620321</v>
      </c>
      <c r="K574" s="78">
        <f>IF($C574&lt;=Entradas!$E$51,"",J574^2)</f>
        <v>0.12284682264998335</v>
      </c>
      <c r="L574" s="78">
        <f>IF($C574&lt;=Entradas!$E$51,"",G574*J574)</f>
        <v>0.10514586447263592</v>
      </c>
      <c r="M574" s="38"/>
    </row>
    <row r="575" spans="2:13">
      <c r="B575" s="37"/>
      <c r="C575" s="74">
        <v>570</v>
      </c>
      <c r="D575" s="104">
        <f>IF($C575&lt;=Entradas!$E$51,"",Observaciones!H575)</f>
        <v>0.83146351290814136</v>
      </c>
      <c r="E575" s="104">
        <f>IF($C575&lt;=Entradas!$E$51,"",Cálculos!L576)</f>
        <v>0.64718428032228215</v>
      </c>
      <c r="F575" s="78">
        <f>IF($C575&lt;=Entradas!$E$51,"",D575-E575)</f>
        <v>0.18427923258585921</v>
      </c>
      <c r="G575" s="78">
        <f>IF($C575&lt;=Entradas!$E$51,"",D575-AVERAGE(D:D))</f>
        <v>-0.31994252587358862</v>
      </c>
      <c r="H575" s="78">
        <f>IF($C575&lt;=Entradas!$E$51,"",F575^2)</f>
        <v>3.3958835562433197E-2</v>
      </c>
      <c r="I575" s="78">
        <f>IF($C575&lt;=Entradas!$E$51,"",G575^2)</f>
        <v>0.10236321986237193</v>
      </c>
      <c r="J575" s="78">
        <f>IF($C575&lt;=Entradas!$E$51,"",E575-AVERAGE(E:E))</f>
        <v>-0.36970286827560572</v>
      </c>
      <c r="K575" s="78">
        <f>IF($C575&lt;=Entradas!$E$51,"",J575^2)</f>
        <v>0.13668021081120987</v>
      </c>
      <c r="L575" s="78">
        <f>IF($C575&lt;=Entradas!$E$51,"",G575*J575)</f>
        <v>0.11828366949880791</v>
      </c>
      <c r="M575" s="38"/>
    </row>
    <row r="576" spans="2:13">
      <c r="B576" s="37"/>
      <c r="C576" s="74">
        <v>571</v>
      </c>
      <c r="D576" s="104">
        <f>IF($C576&lt;=Entradas!$E$51,"",Observaciones!H576)</f>
        <v>0.81201736600802787</v>
      </c>
      <c r="E576" s="104">
        <f>IF($C576&lt;=Entradas!$E$51,"",Cálculos!L577)</f>
        <v>0.62814709833815807</v>
      </c>
      <c r="F576" s="78">
        <f>IF($C576&lt;=Entradas!$E$51,"",D576-E576)</f>
        <v>0.1838702676698698</v>
      </c>
      <c r="G576" s="78">
        <f>IF($C576&lt;=Entradas!$E$51,"",D576-AVERAGE(D:D))</f>
        <v>-0.3393886727737021</v>
      </c>
      <c r="H576" s="78">
        <f>IF($C576&lt;=Entradas!$E$51,"",F576^2)</f>
        <v>3.3808275332989565E-2</v>
      </c>
      <c r="I576" s="78">
        <f>IF($C576&lt;=Entradas!$E$51,"",G576^2)</f>
        <v>0.11518467120709504</v>
      </c>
      <c r="J576" s="78">
        <f>IF($C576&lt;=Entradas!$E$51,"",E576-AVERAGE(E:E))</f>
        <v>-0.3887400502597298</v>
      </c>
      <c r="K576" s="78">
        <f>IF($C576&lt;=Entradas!$E$51,"",J576^2)</f>
        <v>0.15111882667593726</v>
      </c>
      <c r="L576" s="78">
        <f>IF($C576&lt;=Entradas!$E$51,"",G576*J576)</f>
        <v>0.13193396971163193</v>
      </c>
      <c r="M576" s="38"/>
    </row>
    <row r="577" spans="2:13">
      <c r="B577" s="37"/>
      <c r="C577" s="74">
        <v>572</v>
      </c>
      <c r="D577" s="104">
        <f>IF($C577&lt;=Entradas!$E$51,"",Observaciones!H577)</f>
        <v>0.79336921260929982</v>
      </c>
      <c r="E577" s="104">
        <f>IF($C577&lt;=Entradas!$E$51,"",Cálculos!L578)</f>
        <v>0.60966579677174015</v>
      </c>
      <c r="F577" s="78">
        <f>IF($C577&lt;=Entradas!$E$51,"",D577-E577)</f>
        <v>0.18370341583755967</v>
      </c>
      <c r="G577" s="78">
        <f>IF($C577&lt;=Entradas!$E$51,"",D577-AVERAGE(D:D))</f>
        <v>-0.35803682617243016</v>
      </c>
      <c r="H577" s="78">
        <f>IF($C577&lt;=Entradas!$E$51,"",F577^2)</f>
        <v>3.374694499038737E-2</v>
      </c>
      <c r="I577" s="78">
        <f>IF($C577&lt;=Entradas!$E$51,"",G577^2)</f>
        <v>0.12819036889562696</v>
      </c>
      <c r="J577" s="78">
        <f>IF($C577&lt;=Entradas!$E$51,"",E577-AVERAGE(E:E))</f>
        <v>-0.40722135182614771</v>
      </c>
      <c r="K577" s="78">
        <f>IF($C577&lt;=Entradas!$E$51,"",J577^2)</f>
        <v>0.16582922938311517</v>
      </c>
      <c r="L577" s="78">
        <f>IF($C577&lt;=Entradas!$E$51,"",G577*J577)</f>
        <v>0.14580024035748046</v>
      </c>
      <c r="M577" s="38"/>
    </row>
    <row r="578" spans="2:13">
      <c r="B578" s="37"/>
      <c r="C578" s="74">
        <v>573</v>
      </c>
      <c r="D578" s="104">
        <f>IF($C578&lt;=Entradas!$E$51,"",Observaciones!H578)</f>
        <v>0.77516373022852192</v>
      </c>
      <c r="E578" s="104">
        <f>IF($C578&lt;=Entradas!$E$51,"",Cálculos!L579)</f>
        <v>0.59137673411958858</v>
      </c>
      <c r="F578" s="78">
        <f>IF($C578&lt;=Entradas!$E$51,"",D578-E578)</f>
        <v>0.18378699610893334</v>
      </c>
      <c r="G578" s="78">
        <f>IF($C578&lt;=Entradas!$E$51,"",D578-AVERAGE(D:D))</f>
        <v>-0.37624230855320806</v>
      </c>
      <c r="H578" s="78">
        <f>IF($C578&lt;=Entradas!$E$51,"",F578^2)</f>
        <v>3.3777659938745076E-2</v>
      </c>
      <c r="I578" s="78">
        <f>IF($C578&lt;=Entradas!$E$51,"",G578^2)</f>
        <v>0.14155827474544741</v>
      </c>
      <c r="J578" s="78">
        <f>IF($C578&lt;=Entradas!$E$51,"",E578-AVERAGE(E:E))</f>
        <v>-0.42551041447829929</v>
      </c>
      <c r="K578" s="78">
        <f>IF($C578&lt;=Entradas!$E$51,"",J578^2)</f>
        <v>0.18105911282949405</v>
      </c>
      <c r="L578" s="78">
        <f>IF($C578&lt;=Entradas!$E$51,"",G578*J578)</f>
        <v>0.16009502065674774</v>
      </c>
      <c r="M578" s="38"/>
    </row>
    <row r="579" spans="2:13">
      <c r="B579" s="37"/>
      <c r="C579" s="74">
        <v>574</v>
      </c>
      <c r="D579" s="104">
        <f>IF($C579&lt;=Entradas!$E$51,"",Observaciones!H579)</f>
        <v>0.75719514056852977</v>
      </c>
      <c r="E579" s="104">
        <f>IF($C579&lt;=Entradas!$E$51,"",Cálculos!L580)</f>
        <v>0.57306426544425493</v>
      </c>
      <c r="F579" s="78">
        <f>IF($C579&lt;=Entradas!$E$51,"",D579-E579)</f>
        <v>0.18413087512427484</v>
      </c>
      <c r="G579" s="78">
        <f>IF($C579&lt;=Entradas!$E$51,"",D579-AVERAGE(D:D))</f>
        <v>-0.39421089821320021</v>
      </c>
      <c r="H579" s="78">
        <f>IF($C579&lt;=Entradas!$E$51,"",F579^2)</f>
        <v>3.3904179174031296E-2</v>
      </c>
      <c r="I579" s="78">
        <f>IF($C579&lt;=Entradas!$E$51,"",G579^2)</f>
        <v>0.15540223227005809</v>
      </c>
      <c r="J579" s="78">
        <f>IF($C579&lt;=Entradas!$E$51,"",E579-AVERAGE(E:E))</f>
        <v>-0.44382288315363294</v>
      </c>
      <c r="K579" s="78">
        <f>IF($C579&lt;=Entradas!$E$51,"",J579^2)</f>
        <v>0.19697875161080333</v>
      </c>
      <c r="L579" s="78">
        <f>IF($C579&lt;=Entradas!$E$51,"",G579*J579)</f>
        <v>0.17495981741556585</v>
      </c>
      <c r="M579" s="38"/>
    </row>
    <row r="580" spans="2:13">
      <c r="B580" s="37"/>
      <c r="C580" s="74">
        <v>575</v>
      </c>
      <c r="D580" s="104">
        <f>IF($C580&lt;=Entradas!$E$51,"",Observaciones!H580)</f>
        <v>0.73952614878419798</v>
      </c>
      <c r="E580" s="104">
        <f>IF($C580&lt;=Entradas!$E$51,"",Cálculos!L581)</f>
        <v>0.55482398457229554</v>
      </c>
      <c r="F580" s="78">
        <f>IF($C580&lt;=Entradas!$E$51,"",D580-E580)</f>
        <v>0.18470216421190244</v>
      </c>
      <c r="G580" s="78">
        <f>IF($C580&lt;=Entradas!$E$51,"",D580-AVERAGE(D:D))</f>
        <v>-0.411879889997532</v>
      </c>
      <c r="H580" s="78">
        <f>IF($C580&lt;=Entradas!$E$51,"",F580^2)</f>
        <v>3.4114889464560573E-2</v>
      </c>
      <c r="I580" s="78">
        <f>IF($C580&lt;=Entradas!$E$51,"",G580^2)</f>
        <v>0.16964504378437906</v>
      </c>
      <c r="J580" s="78">
        <f>IF($C580&lt;=Entradas!$E$51,"",E580-AVERAGE(E:E))</f>
        <v>-0.46206316402559233</v>
      </c>
      <c r="K580" s="78">
        <f>IF($C580&lt;=Entradas!$E$51,"",J580^2)</f>
        <v>0.21350236754934143</v>
      </c>
      <c r="L580" s="78">
        <f>IF($C580&lt;=Entradas!$E$51,"",G580*J580)</f>
        <v>0.19031452517077255</v>
      </c>
      <c r="M580" s="38"/>
    </row>
    <row r="581" spans="2:13">
      <c r="B581" s="37"/>
      <c r="C581" s="74">
        <v>576</v>
      </c>
      <c r="D581" s="104">
        <f>IF($C581&lt;=Entradas!$E$51,"",Observaciones!H581)</f>
        <v>0.72155885939068964</v>
      </c>
      <c r="E581" s="104">
        <f>IF($C581&lt;=Entradas!$E$51,"",Cálculos!L582)</f>
        <v>0.53593537226336563</v>
      </c>
      <c r="F581" s="78">
        <f>IF($C581&lt;=Entradas!$E$51,"",D581-E581)</f>
        <v>0.18562348712732402</v>
      </c>
      <c r="G581" s="78">
        <f>IF($C581&lt;=Entradas!$E$51,"",D581-AVERAGE(D:D))</f>
        <v>-0.42984717939104033</v>
      </c>
      <c r="H581" s="78">
        <f>IF($C581&lt;=Entradas!$E$51,"",F581^2)</f>
        <v>3.4456078973307824E-2</v>
      </c>
      <c r="I581" s="78">
        <f>IF($C581&lt;=Entradas!$E$51,"",G581^2)</f>
        <v>0.18476859763043321</v>
      </c>
      <c r="J581" s="78">
        <f>IF($C581&lt;=Entradas!$E$51,"",E581-AVERAGE(E:E))</f>
        <v>-0.48095177633452224</v>
      </c>
      <c r="K581" s="78">
        <f>IF($C581&lt;=Entradas!$E$51,"",J581^2)</f>
        <v>0.2313146111593323</v>
      </c>
      <c r="L581" s="78">
        <f>IF($C581&lt;=Entradas!$E$51,"",G581*J581)</f>
        <v>0.2067357644805049</v>
      </c>
      <c r="M581" s="38"/>
    </row>
    <row r="582" spans="2:13">
      <c r="B582" s="37"/>
      <c r="C582" s="74">
        <v>577</v>
      </c>
      <c r="D582" s="104">
        <f>IF($C582&lt;=Entradas!$E$51,"",Observaciones!H582)</f>
        <v>0.70443430781362038</v>
      </c>
      <c r="E582" s="104">
        <f>IF($C582&lt;=Entradas!$E$51,"",Cálculos!L583)</f>
        <v>0.52482456853573245</v>
      </c>
      <c r="F582" s="78">
        <f>IF($C582&lt;=Entradas!$E$51,"",D582-E582)</f>
        <v>0.17960973927788793</v>
      </c>
      <c r="G582" s="78">
        <f>IF($C582&lt;=Entradas!$E$51,"",D582-AVERAGE(D:D))</f>
        <v>-0.4469717309681096</v>
      </c>
      <c r="H582" s="78">
        <f>IF($C582&lt;=Entradas!$E$51,"",F582^2)</f>
        <v>3.2259658443470875E-2</v>
      </c>
      <c r="I582" s="78">
        <f>IF($C582&lt;=Entradas!$E$51,"",G582^2)</f>
        <v>0.19978372828462815</v>
      </c>
      <c r="J582" s="78">
        <f>IF($C582&lt;=Entradas!$E$51,"",E582-AVERAGE(E:E))</f>
        <v>-0.49206258006215542</v>
      </c>
      <c r="K582" s="78">
        <f>IF($C582&lt;=Entradas!$E$51,"",J582^2)</f>
        <v>0.24212558269742512</v>
      </c>
      <c r="L582" s="78">
        <f>IF($C582&lt;=Entradas!$E$51,"",G582*J582)</f>
        <v>0.21993806315501563</v>
      </c>
      <c r="M582" s="38"/>
    </row>
    <row r="583" spans="2:13">
      <c r="B583" s="37"/>
      <c r="C583" s="74">
        <v>578</v>
      </c>
      <c r="D583" s="104">
        <f>IF($C583&lt;=Entradas!$E$51,"",Observaciones!H583)</f>
        <v>0.68707687507979631</v>
      </c>
      <c r="E583" s="104">
        <f>IF($C583&lt;=Entradas!$E$51,"",Cálculos!L584)</f>
        <v>0.51981957441444193</v>
      </c>
      <c r="F583" s="78">
        <f>IF($C583&lt;=Entradas!$E$51,"",D583-E583)</f>
        <v>0.16725730066535438</v>
      </c>
      <c r="G583" s="78">
        <f>IF($C583&lt;=Entradas!$E$51,"",D583-AVERAGE(D:D))</f>
        <v>-0.46432916370193367</v>
      </c>
      <c r="H583" s="78">
        <f>IF($C583&lt;=Entradas!$E$51,"",F583^2)</f>
        <v>2.7975004625860753E-2</v>
      </c>
      <c r="I583" s="78">
        <f>IF($C583&lt;=Entradas!$E$51,"",G583^2)</f>
        <v>0.21560157226413712</v>
      </c>
      <c r="J583" s="78">
        <f>IF($C583&lt;=Entradas!$E$51,"",E583-AVERAGE(E:E))</f>
        <v>-0.49706757418344594</v>
      </c>
      <c r="K583" s="78">
        <f>IF($C583&lt;=Entradas!$E$51,"",J583^2)</f>
        <v>0.24707617330461554</v>
      </c>
      <c r="L583" s="78">
        <f>IF($C583&lt;=Entradas!$E$51,"",G583*J583)</f>
        <v>0.23080297102394834</v>
      </c>
      <c r="M583" s="38"/>
    </row>
    <row r="584" spans="2:13">
      <c r="B584" s="37"/>
      <c r="C584" s="74">
        <v>579</v>
      </c>
      <c r="D584" s="104">
        <f>IF($C584&lt;=Entradas!$E$51,"",Observaciones!H584)</f>
        <v>0.67704893635792573</v>
      </c>
      <c r="E584" s="104">
        <f>IF($C584&lt;=Entradas!$E$51,"",Cálculos!L585)</f>
        <v>0.51707334441543118</v>
      </c>
      <c r="F584" s="78">
        <f>IF($C584&lt;=Entradas!$E$51,"",D584-E584)</f>
        <v>0.15997559194249455</v>
      </c>
      <c r="G584" s="78">
        <f>IF($C584&lt;=Entradas!$E$51,"",D584-AVERAGE(D:D))</f>
        <v>-0.47435710242380424</v>
      </c>
      <c r="H584" s="78">
        <f>IF($C584&lt;=Entradas!$E$51,"",F584^2)</f>
        <v>2.5592190017351527E-2</v>
      </c>
      <c r="I584" s="78">
        <f>IF($C584&lt;=Entradas!$E$51,"",G584^2)</f>
        <v>0.22501466061990752</v>
      </c>
      <c r="J584" s="78">
        <f>IF($C584&lt;=Entradas!$E$51,"",E584-AVERAGE(E:E))</f>
        <v>-0.49981380418245669</v>
      </c>
      <c r="K584" s="78">
        <f>IF($C584&lt;=Entradas!$E$51,"",J584^2)</f>
        <v>0.24981383885133915</v>
      </c>
      <c r="L584" s="78">
        <f>IF($C584&lt;=Entradas!$E$51,"",G584*J584)</f>
        <v>0.23709022790340883</v>
      </c>
      <c r="M584" s="38"/>
    </row>
    <row r="585" spans="2:13">
      <c r="B585" s="37"/>
      <c r="C585" s="74">
        <v>580</v>
      </c>
      <c r="D585" s="104">
        <f>IF($C585&lt;=Entradas!$E$51,"",Observaciones!H585)</f>
        <v>0.66026236176748287</v>
      </c>
      <c r="E585" s="104">
        <f>IF($C585&lt;=Entradas!$E$51,"",Cálculos!L586)</f>
        <v>0.51256514185470037</v>
      </c>
      <c r="F585" s="78">
        <f>IF($C585&lt;=Entradas!$E$51,"",D585-E585)</f>
        <v>0.14769721991278251</v>
      </c>
      <c r="G585" s="78">
        <f>IF($C585&lt;=Entradas!$E$51,"",D585-AVERAGE(D:D))</f>
        <v>-0.4911436770142471</v>
      </c>
      <c r="H585" s="78">
        <f>IF($C585&lt;=Entradas!$E$51,"",F585^2)</f>
        <v>2.1814468769964838E-2</v>
      </c>
      <c r="I585" s="78">
        <f>IF($C585&lt;=Entradas!$E$51,"",G585^2)</f>
        <v>0.24122211147107508</v>
      </c>
      <c r="J585" s="78">
        <f>IF($C585&lt;=Entradas!$E$51,"",E585-AVERAGE(E:E))</f>
        <v>-0.5043220067431875</v>
      </c>
      <c r="K585" s="78">
        <f>IF($C585&lt;=Entradas!$E$51,"",J585^2)</f>
        <v>0.25434068648547564</v>
      </c>
      <c r="L585" s="78">
        <f>IF($C585&lt;=Entradas!$E$51,"",G585*J585)</f>
        <v>0.24769456479105303</v>
      </c>
      <c r="M585" s="38"/>
    </row>
    <row r="586" spans="2:13">
      <c r="B586" s="37"/>
      <c r="C586" s="74">
        <v>581</v>
      </c>
      <c r="D586" s="104">
        <f>IF($C586&lt;=Entradas!$E$51,"",Observaciones!H586)</f>
        <v>0.6437601516119017</v>
      </c>
      <c r="E586" s="104">
        <f>IF($C586&lt;=Entradas!$E$51,"",Cálculos!L587)</f>
        <v>0.50885018587711228</v>
      </c>
      <c r="F586" s="78">
        <f>IF($C586&lt;=Entradas!$E$51,"",D586-E586)</f>
        <v>0.13490996573478942</v>
      </c>
      <c r="G586" s="78">
        <f>IF($C586&lt;=Entradas!$E$51,"",D586-AVERAGE(D:D))</f>
        <v>-0.50764588716982828</v>
      </c>
      <c r="H586" s="78">
        <f>IF($C586&lt;=Entradas!$E$51,"",F586^2)</f>
        <v>1.8200698854562054E-2</v>
      </c>
      <c r="I586" s="78">
        <f>IF($C586&lt;=Entradas!$E$51,"",G586^2)</f>
        <v>0.25770434676044202</v>
      </c>
      <c r="J586" s="78">
        <f>IF($C586&lt;=Entradas!$E$51,"",E586-AVERAGE(E:E))</f>
        <v>-0.50803696272077559</v>
      </c>
      <c r="K586" s="78">
        <f>IF($C586&lt;=Entradas!$E$51,"",J586^2)</f>
        <v>0.25810155549055075</v>
      </c>
      <c r="L586" s="78">
        <f>IF($C586&lt;=Entradas!$E$51,"",G586*J586)</f>
        <v>0.25790287465545308</v>
      </c>
      <c r="M586" s="38"/>
    </row>
    <row r="587" spans="2:13">
      <c r="B587" s="37"/>
      <c r="C587" s="74">
        <v>582</v>
      </c>
      <c r="D587" s="104">
        <f>IF($C587&lt;=Entradas!$E$51,"",Observaciones!H587)</f>
        <v>0.63134413209043816</v>
      </c>
      <c r="E587" s="104">
        <f>IF($C587&lt;=Entradas!$E$51,"",Cálculos!L588)</f>
        <v>0.50530282006494642</v>
      </c>
      <c r="F587" s="78">
        <f>IF($C587&lt;=Entradas!$E$51,"",D587-E587)</f>
        <v>0.12604131202549174</v>
      </c>
      <c r="G587" s="78">
        <f>IF($C587&lt;=Entradas!$E$51,"",D587-AVERAGE(D:D))</f>
        <v>-0.52006190669129182</v>
      </c>
      <c r="H587" s="78">
        <f>IF($C587&lt;=Entradas!$E$51,"",F587^2)</f>
        <v>1.5886412337107369E-2</v>
      </c>
      <c r="I587" s="78">
        <f>IF($C587&lt;=Entradas!$E$51,"",G587^2)</f>
        <v>0.27046438679138191</v>
      </c>
      <c r="J587" s="78">
        <f>IF($C587&lt;=Entradas!$E$51,"",E587-AVERAGE(E:E))</f>
        <v>-0.51158432853294145</v>
      </c>
      <c r="K587" s="78">
        <f>IF($C587&lt;=Entradas!$E$51,"",J587^2)</f>
        <v>0.26171852520050054</v>
      </c>
      <c r="L587" s="78">
        <f>IF($C587&lt;=Entradas!$E$51,"",G587*J587)</f>
        <v>0.26605552133022575</v>
      </c>
      <c r="M587" s="38"/>
    </row>
    <row r="588" spans="2:13">
      <c r="B588" s="37"/>
      <c r="C588" s="74">
        <v>583</v>
      </c>
      <c r="D588" s="104">
        <f>IF($C588&lt;=Entradas!$E$51,"",Observaciones!H588)</f>
        <v>0.66124350105376839</v>
      </c>
      <c r="E588" s="104">
        <f>IF($C588&lt;=Entradas!$E$51,"",Cálculos!L589)</f>
        <v>0.52397374304358313</v>
      </c>
      <c r="F588" s="78">
        <f>IF($C588&lt;=Entradas!$E$51,"",D588-E588)</f>
        <v>0.13726975801018526</v>
      </c>
      <c r="G588" s="78">
        <f>IF($C588&lt;=Entradas!$E$51,"",D588-AVERAGE(D:D))</f>
        <v>-0.49016253772796159</v>
      </c>
      <c r="H588" s="78">
        <f>IF($C588&lt;=Entradas!$E$51,"",F588^2)</f>
        <v>1.8842986464174819E-2</v>
      </c>
      <c r="I588" s="78">
        <f>IF($C588&lt;=Entradas!$E$51,"",G588^2)</f>
        <v>0.24025931339191536</v>
      </c>
      <c r="J588" s="78">
        <f>IF($C588&lt;=Entradas!$E$51,"",E588-AVERAGE(E:E))</f>
        <v>-0.49291340555430474</v>
      </c>
      <c r="K588" s="78">
        <f>IF($C588&lt;=Entradas!$E$51,"",J588^2)</f>
        <v>0.24296362537514249</v>
      </c>
      <c r="L588" s="78">
        <f>IF($C588&lt;=Entradas!$E$51,"",G588*J588)</f>
        <v>0.24160768574662994</v>
      </c>
      <c r="M588" s="38"/>
    </row>
    <row r="589" spans="2:13">
      <c r="B589" s="37"/>
      <c r="C589" s="74">
        <v>584</v>
      </c>
      <c r="D589" s="104">
        <f>IF($C589&lt;=Entradas!$E$51,"",Observaciones!H589)</f>
        <v>0.64428585004039052</v>
      </c>
      <c r="E589" s="104">
        <f>IF($C589&lt;=Entradas!$E$51,"",Cálculos!L590)</f>
        <v>0.50478856884203116</v>
      </c>
      <c r="F589" s="78">
        <f>IF($C589&lt;=Entradas!$E$51,"",D589-E589)</f>
        <v>0.13949728119835936</v>
      </c>
      <c r="G589" s="78">
        <f>IF($C589&lt;=Entradas!$E$51,"",D589-AVERAGE(D:D))</f>
        <v>-0.50712018874133946</v>
      </c>
      <c r="H589" s="78">
        <f>IF($C589&lt;=Entradas!$E$51,"",F589^2)</f>
        <v>1.9459491461734143E-2</v>
      </c>
      <c r="I589" s="78">
        <f>IF($C589&lt;=Entradas!$E$51,"",G589^2)</f>
        <v>0.25717088582905173</v>
      </c>
      <c r="J589" s="78">
        <f>IF($C589&lt;=Entradas!$E$51,"",E589-AVERAGE(E:E))</f>
        <v>-0.51209857975585671</v>
      </c>
      <c r="K589" s="78">
        <f>IF($C589&lt;=Entradas!$E$51,"",J589^2)</f>
        <v>0.26224495538796555</v>
      </c>
      <c r="L589" s="78">
        <f>IF($C589&lt;=Entradas!$E$51,"",G589*J589)</f>
        <v>0.25969552841996191</v>
      </c>
      <c r="M589" s="38"/>
    </row>
    <row r="590" spans="2:13">
      <c r="B590" s="37"/>
      <c r="C590" s="74">
        <v>585</v>
      </c>
      <c r="D590" s="104">
        <f>IF($C590&lt;=Entradas!$E$51,"",Observaciones!H590)</f>
        <v>0.63824968895205647</v>
      </c>
      <c r="E590" s="104">
        <f>IF($C590&lt;=Entradas!$E$51,"",Cálculos!L591)</f>
        <v>0.49774973409738005</v>
      </c>
      <c r="F590" s="78">
        <f>IF($C590&lt;=Entradas!$E$51,"",D590-E590)</f>
        <v>0.14049995485467642</v>
      </c>
      <c r="G590" s="78">
        <f>IF($C590&lt;=Entradas!$E$51,"",D590-AVERAGE(D:D))</f>
        <v>-0.51315634982967351</v>
      </c>
      <c r="H590" s="78">
        <f>IF($C590&lt;=Entradas!$E$51,"",F590^2)</f>
        <v>1.9740237314166114E-2</v>
      </c>
      <c r="I590" s="78">
        <f>IF($C590&lt;=Entradas!$E$51,"",G590^2)</f>
        <v>0.26332943937051428</v>
      </c>
      <c r="J590" s="78">
        <f>IF($C590&lt;=Entradas!$E$51,"",E590-AVERAGE(E:E))</f>
        <v>-0.51913741450050788</v>
      </c>
      <c r="K590" s="78">
        <f>IF($C590&lt;=Entradas!$E$51,"",J590^2)</f>
        <v>0.2695036551342721</v>
      </c>
      <c r="L590" s="78">
        <f>IF($C590&lt;=Entradas!$E$51,"",G590*J590)</f>
        <v>0.26639866068509482</v>
      </c>
      <c r="M590" s="38"/>
    </row>
    <row r="591" spans="2:13">
      <c r="B591" s="37"/>
      <c r="C591" s="74">
        <v>586</v>
      </c>
      <c r="D591" s="104">
        <f>IF($C591&lt;=Entradas!$E$51,"",Observaciones!H591)</f>
        <v>0.62136108900801323</v>
      </c>
      <c r="E591" s="104">
        <f>IF($C591&lt;=Entradas!$E$51,"",Cálculos!L592)</f>
        <v>0.49200936222347774</v>
      </c>
      <c r="F591" s="78">
        <f>IF($C591&lt;=Entradas!$E$51,"",D591-E591)</f>
        <v>0.12935172678453549</v>
      </c>
      <c r="G591" s="78">
        <f>IF($C591&lt;=Entradas!$E$51,"",D591-AVERAGE(D:D))</f>
        <v>-0.53004494977371674</v>
      </c>
      <c r="H591" s="78">
        <f>IF($C591&lt;=Entradas!$E$51,"",F591^2)</f>
        <v>1.6731869222141118E-2</v>
      </c>
      <c r="I591" s="78">
        <f>IF($C591&lt;=Entradas!$E$51,"",G591^2)</f>
        <v>0.28094764878062189</v>
      </c>
      <c r="J591" s="78">
        <f>IF($C591&lt;=Entradas!$E$51,"",E591-AVERAGE(E:E))</f>
        <v>-0.52487778637441007</v>
      </c>
      <c r="K591" s="78">
        <f>IF($C591&lt;=Entradas!$E$51,"",J591^2)</f>
        <v>0.27549669062930088</v>
      </c>
      <c r="L591" s="78">
        <f>IF($C591&lt;=Entradas!$E$51,"",G591*J591)</f>
        <v>0.27820881991616381</v>
      </c>
      <c r="M591" s="38"/>
    </row>
    <row r="592" spans="2:13">
      <c r="B592" s="37"/>
      <c r="C592" s="74">
        <v>587</v>
      </c>
      <c r="D592" s="104">
        <f>IF($C592&lt;=Entradas!$E$51,"",Observaciones!H592)</f>
        <v>0.60975226577506603</v>
      </c>
      <c r="E592" s="104">
        <f>IF($C592&lt;=Entradas!$E$51,"",Cálculos!L593)</f>
        <v>0.48818206720866991</v>
      </c>
      <c r="F592" s="78">
        <f>IF($C592&lt;=Entradas!$E$51,"",D592-E592)</f>
        <v>0.12157019856639611</v>
      </c>
      <c r="G592" s="78">
        <f>IF($C592&lt;=Entradas!$E$51,"",D592-AVERAGE(D:D))</f>
        <v>-0.54165377300666395</v>
      </c>
      <c r="H592" s="78">
        <f>IF($C592&lt;=Entradas!$E$51,"",F592^2)</f>
        <v>1.477931317947298E-2</v>
      </c>
      <c r="I592" s="78">
        <f>IF($C592&lt;=Entradas!$E$51,"",G592^2)</f>
        <v>0.29338880981235466</v>
      </c>
      <c r="J592" s="78">
        <f>IF($C592&lt;=Entradas!$E$51,"",E592-AVERAGE(E:E))</f>
        <v>-0.52870508138921801</v>
      </c>
      <c r="K592" s="78">
        <f>IF($C592&lt;=Entradas!$E$51,"",J592^2)</f>
        <v>0.27952906308677966</v>
      </c>
      <c r="L592" s="78">
        <f>IF($C592&lt;=Entradas!$E$51,"",G592*J592)</f>
        <v>0.2863751021422653</v>
      </c>
      <c r="M592" s="38"/>
    </row>
    <row r="593" spans="2:13">
      <c r="B593" s="37"/>
      <c r="C593" s="74">
        <v>588</v>
      </c>
      <c r="D593" s="104">
        <f>IF($C593&lt;=Entradas!$E$51,"",Observaciones!H593)</f>
        <v>0.60420274318829759</v>
      </c>
      <c r="E593" s="104">
        <f>IF($C593&lt;=Entradas!$E$51,"",Cálculos!L594)</f>
        <v>0.48473010229594388</v>
      </c>
      <c r="F593" s="78">
        <f>IF($C593&lt;=Entradas!$E$51,"",D593-E593)</f>
        <v>0.11947264089235371</v>
      </c>
      <c r="G593" s="78">
        <f>IF($C593&lt;=Entradas!$E$51,"",D593-AVERAGE(D:D))</f>
        <v>-0.54720329559343239</v>
      </c>
      <c r="H593" s="78">
        <f>IF($C593&lt;=Entradas!$E$51,"",F593^2)</f>
        <v>1.4273711921793308E-2</v>
      </c>
      <c r="I593" s="78">
        <f>IF($C593&lt;=Entradas!$E$51,"",G593^2)</f>
        <v>0.29943144670831334</v>
      </c>
      <c r="J593" s="78">
        <f>IF($C593&lt;=Entradas!$E$51,"",E593-AVERAGE(E:E))</f>
        <v>-0.53215704630194405</v>
      </c>
      <c r="K593" s="78">
        <f>IF($C593&lt;=Entradas!$E$51,"",J593^2)</f>
        <v>0.28319112192880941</v>
      </c>
      <c r="L593" s="78">
        <f>IF($C593&lt;=Entradas!$E$51,"",G593*J593)</f>
        <v>0.29119808950969056</v>
      </c>
      <c r="M593" s="38"/>
    </row>
    <row r="594" spans="2:13">
      <c r="B594" s="37"/>
      <c r="C594" s="74">
        <v>589</v>
      </c>
      <c r="D594" s="104">
        <f>IF($C594&lt;=Entradas!$E$51,"",Observaciones!H594)</f>
        <v>0.59978465890696375</v>
      </c>
      <c r="E594" s="104">
        <f>IF($C594&lt;=Entradas!$E$51,"",Cálculos!L595)</f>
        <v>0.48136695714182337</v>
      </c>
      <c r="F594" s="78">
        <f>IF($C594&lt;=Entradas!$E$51,"",D594-E594)</f>
        <v>0.11841770176514038</v>
      </c>
      <c r="G594" s="78">
        <f>IF($C594&lt;=Entradas!$E$51,"",D594-AVERAGE(D:D))</f>
        <v>-0.55162137987476623</v>
      </c>
      <c r="H594" s="78">
        <f>IF($C594&lt;=Entradas!$E$51,"",F594^2)</f>
        <v>1.4022752091337732E-2</v>
      </c>
      <c r="I594" s="78">
        <f>IF($C594&lt;=Entradas!$E$51,"",G594^2)</f>
        <v>0.30428614673494114</v>
      </c>
      <c r="J594" s="78">
        <f>IF($C594&lt;=Entradas!$E$51,"",E594-AVERAGE(E:E))</f>
        <v>-0.53552019145606455</v>
      </c>
      <c r="K594" s="78">
        <f>IF($C594&lt;=Entradas!$E$51,"",J594^2)</f>
        <v>0.28678187545714001</v>
      </c>
      <c r="L594" s="78">
        <f>IF($C594&lt;=Entradas!$E$51,"",G594*J594)</f>
        <v>0.29540438696179333</v>
      </c>
      <c r="M594" s="38"/>
    </row>
    <row r="595" spans="2:13">
      <c r="B595" s="37"/>
      <c r="C595" s="74">
        <v>590</v>
      </c>
      <c r="D595" s="104">
        <f>IF($C595&lt;=Entradas!$E$51,"",Observaciones!H595)</f>
        <v>0.59628411072290444</v>
      </c>
      <c r="E595" s="104">
        <f>IF($C595&lt;=Entradas!$E$51,"",Cálculos!L596)</f>
        <v>0.47858983527342031</v>
      </c>
      <c r="F595" s="78">
        <f>IF($C595&lt;=Entradas!$E$51,"",D595-E595)</f>
        <v>0.11769427544948413</v>
      </c>
      <c r="G595" s="78">
        <f>IF($C595&lt;=Entradas!$E$51,"",D595-AVERAGE(D:D))</f>
        <v>-0.55512192805882554</v>
      </c>
      <c r="H595" s="78">
        <f>IF($C595&lt;=Entradas!$E$51,"",F595^2)</f>
        <v>1.3851942473579043E-2</v>
      </c>
      <c r="I595" s="78">
        <f>IF($C595&lt;=Entradas!$E$51,"",G595^2)</f>
        <v>0.30816035501174788</v>
      </c>
      <c r="J595" s="78">
        <f>IF($C595&lt;=Entradas!$E$51,"",E595-AVERAGE(E:E))</f>
        <v>-0.53829731332446751</v>
      </c>
      <c r="K595" s="78">
        <f>IF($C595&lt;=Entradas!$E$51,"",J595^2)</f>
        <v>0.28976399753233995</v>
      </c>
      <c r="L595" s="78">
        <f>IF($C595&lt;=Entradas!$E$51,"",G595*J595)</f>
        <v>0.29882064244156414</v>
      </c>
      <c r="M595" s="38"/>
    </row>
    <row r="596" spans="2:13">
      <c r="B596" s="37"/>
      <c r="C596" s="74">
        <v>591</v>
      </c>
      <c r="D596" s="104">
        <f>IF($C596&lt;=Entradas!$E$51,"",Observaciones!H596)</f>
        <v>0.591600302337698</v>
      </c>
      <c r="E596" s="104">
        <f>IF($C596&lt;=Entradas!$E$51,"",Cálculos!L597)</f>
        <v>0.47483912699324377</v>
      </c>
      <c r="F596" s="78">
        <f>IF($C596&lt;=Entradas!$E$51,"",D596-E596)</f>
        <v>0.11676117534445424</v>
      </c>
      <c r="G596" s="78">
        <f>IF($C596&lt;=Entradas!$E$51,"",D596-AVERAGE(D:D))</f>
        <v>-0.55980573644403198</v>
      </c>
      <c r="H596" s="78">
        <f>IF($C596&lt;=Entradas!$E$51,"",F596^2)</f>
        <v>1.3633172067818389E-2</v>
      </c>
      <c r="I596" s="78">
        <f>IF($C596&lt;=Entradas!$E$51,"",G596^2)</f>
        <v>0.313382462555645</v>
      </c>
      <c r="J596" s="78">
        <f>IF($C596&lt;=Entradas!$E$51,"",E596-AVERAGE(E:E))</f>
        <v>-0.54204802160464416</v>
      </c>
      <c r="K596" s="78">
        <f>IF($C596&lt;=Entradas!$E$51,"",J596^2)</f>
        <v>0.29381605772550878</v>
      </c>
      <c r="L596" s="78">
        <f>IF($C596&lt;=Entradas!$E$51,"",G596*J596)</f>
        <v>0.30344159192241837</v>
      </c>
      <c r="M596" s="38"/>
    </row>
    <row r="597" spans="2:13">
      <c r="B597" s="37"/>
      <c r="C597" s="74">
        <v>592</v>
      </c>
      <c r="D597" s="104">
        <f>IF($C597&lt;=Entradas!$E$51,"",Observaciones!H597)</f>
        <v>0.58741053181682745</v>
      </c>
      <c r="E597" s="104">
        <f>IF($C597&lt;=Entradas!$E$51,"",Cálculos!L598)</f>
        <v>0.4714763285324946</v>
      </c>
      <c r="F597" s="78">
        <f>IF($C597&lt;=Entradas!$E$51,"",D597-E597)</f>
        <v>0.11593420328433285</v>
      </c>
      <c r="G597" s="78">
        <f>IF($C597&lt;=Entradas!$E$51,"",D597-AVERAGE(D:D))</f>
        <v>-0.56399550696490253</v>
      </c>
      <c r="H597" s="78">
        <f>IF($C597&lt;=Entradas!$E$51,"",F597^2)</f>
        <v>1.3440739491173014E-2</v>
      </c>
      <c r="I597" s="78">
        <f>IF($C597&lt;=Entradas!$E$51,"",G597^2)</f>
        <v>0.31809093187659743</v>
      </c>
      <c r="J597" s="78">
        <f>IF($C597&lt;=Entradas!$E$51,"",E597-AVERAGE(E:E))</f>
        <v>-0.54541082006539332</v>
      </c>
      <c r="K597" s="78">
        <f>IF($C597&lt;=Entradas!$E$51,"",J597^2)</f>
        <v>0.29747296264440487</v>
      </c>
      <c r="L597" s="78">
        <f>IF($C597&lt;=Entradas!$E$51,"",G597*J597)</f>
        <v>0.30760925196692473</v>
      </c>
      <c r="M597" s="38"/>
    </row>
    <row r="598" spans="2:13">
      <c r="B598" s="37"/>
      <c r="C598" s="74">
        <v>593</v>
      </c>
      <c r="D598" s="104">
        <f>IF($C598&lt;=Entradas!$E$51,"",Observaciones!H598)</f>
        <v>0.5833341075799755</v>
      </c>
      <c r="E598" s="104">
        <f>IF($C598&lt;=Entradas!$E$51,"",Cálculos!L599)</f>
        <v>0.46820417518888463</v>
      </c>
      <c r="F598" s="78">
        <f>IF($C598&lt;=Entradas!$E$51,"",D598-E598)</f>
        <v>0.11512993239109087</v>
      </c>
      <c r="G598" s="78">
        <f>IF($C598&lt;=Entradas!$E$51,"",D598-AVERAGE(D:D))</f>
        <v>-0.56807193120175448</v>
      </c>
      <c r="H598" s="78">
        <f>IF($C598&lt;=Entradas!$E$51,"",F598^2)</f>
        <v>1.3254901332377155E-2</v>
      </c>
      <c r="I598" s="78">
        <f>IF($C598&lt;=Entradas!$E$51,"",G598^2)</f>
        <v>0.32270571901929085</v>
      </c>
      <c r="J598" s="78">
        <f>IF($C598&lt;=Entradas!$E$51,"",E598-AVERAGE(E:E))</f>
        <v>-0.54868297340900329</v>
      </c>
      <c r="K598" s="78">
        <f>IF($C598&lt;=Entradas!$E$51,"",J598^2)</f>
        <v>0.30105300530894502</v>
      </c>
      <c r="L598" s="78">
        <f>IF($C598&lt;=Entradas!$E$51,"",G598*J598)</f>
        <v>0.3116913963219734</v>
      </c>
      <c r="M598" s="38"/>
    </row>
    <row r="599" spans="2:13">
      <c r="B599" s="37"/>
      <c r="C599" s="74">
        <v>594</v>
      </c>
      <c r="D599" s="104">
        <f>IF($C599&lt;=Entradas!$E$51,"",Observaciones!H599)</f>
        <v>0.62386724639840496</v>
      </c>
      <c r="E599" s="104">
        <f>IF($C599&lt;=Entradas!$E$51,"",Cálculos!L600)</f>
        <v>0.49412754370344647</v>
      </c>
      <c r="F599" s="78">
        <f>IF($C599&lt;=Entradas!$E$51,"",D599-E599)</f>
        <v>0.12973970269495849</v>
      </c>
      <c r="G599" s="78">
        <f>IF($C599&lt;=Entradas!$E$51,"",D599-AVERAGE(D:D))</f>
        <v>-0.52753879238332502</v>
      </c>
      <c r="H599" s="78">
        <f>IF($C599&lt;=Entradas!$E$51,"",F599^2)</f>
        <v>1.6832390455376219E-2</v>
      </c>
      <c r="I599" s="78">
        <f>IF($C599&lt;=Entradas!$E$51,"",G599^2)</f>
        <v>0.27829717746925692</v>
      </c>
      <c r="J599" s="78">
        <f>IF($C599&lt;=Entradas!$E$51,"",E599-AVERAGE(E:E))</f>
        <v>-0.5227596048944414</v>
      </c>
      <c r="K599" s="78">
        <f>IF($C599&lt;=Entradas!$E$51,"",J599^2)</f>
        <v>0.27327760450939248</v>
      </c>
      <c r="L599" s="78">
        <f>IF($C599&lt;=Entradas!$E$51,"",G599*J599)</f>
        <v>0.27577597067279774</v>
      </c>
      <c r="M599" s="38"/>
    </row>
    <row r="600" spans="2:13">
      <c r="B600" s="37"/>
      <c r="C600" s="74">
        <v>595</v>
      </c>
      <c r="D600" s="104">
        <f>IF($C600&lt;=Entradas!$E$51,"",Observaciones!H600)</f>
        <v>0.60604028436446344</v>
      </c>
      <c r="E600" s="104">
        <f>IF($C600&lt;=Entradas!$E$51,"",Cálculos!L601)</f>
        <v>0.47416616039019754</v>
      </c>
      <c r="F600" s="78">
        <f>IF($C600&lt;=Entradas!$E$51,"",D600-E600)</f>
        <v>0.1318741239742659</v>
      </c>
      <c r="G600" s="78">
        <f>IF($C600&lt;=Entradas!$E$51,"",D600-AVERAGE(D:D))</f>
        <v>-0.54536575441726654</v>
      </c>
      <c r="H600" s="78">
        <f>IF($C600&lt;=Entradas!$E$51,"",F600^2)</f>
        <v>1.7390784573980054E-2</v>
      </c>
      <c r="I600" s="78">
        <f>IF($C600&lt;=Entradas!$E$51,"",G600^2)</f>
        <v>0.2974238060911143</v>
      </c>
      <c r="J600" s="78">
        <f>IF($C600&lt;=Entradas!$E$51,"",E600-AVERAGE(E:E))</f>
        <v>-0.54272098820769032</v>
      </c>
      <c r="K600" s="78">
        <f>IF($C600&lt;=Entradas!$E$51,"",J600^2)</f>
        <v>0.29454607104113195</v>
      </c>
      <c r="L600" s="78">
        <f>IF($C600&lt;=Entradas!$E$51,"",G600*J600)</f>
        <v>0.29598144117197145</v>
      </c>
      <c r="M600" s="38"/>
    </row>
    <row r="601" spans="2:13">
      <c r="B601" s="37"/>
      <c r="C601" s="74">
        <v>596</v>
      </c>
      <c r="D601" s="104">
        <f>IF($C601&lt;=Entradas!$E$51,"",Observaciones!H601)</f>
        <v>0.58875331363964878</v>
      </c>
      <c r="E601" s="104">
        <f>IF($C601&lt;=Entradas!$E$51,"",Cálculos!L602)</f>
        <v>0.46087659386318519</v>
      </c>
      <c r="F601" s="78">
        <f>IF($C601&lt;=Entradas!$E$51,"",D601-E601)</f>
        <v>0.12787671977646359</v>
      </c>
      <c r="G601" s="78">
        <f>IF($C601&lt;=Entradas!$E$51,"",D601-AVERAGE(D:D))</f>
        <v>-0.5626527251420812</v>
      </c>
      <c r="H601" s="78">
        <f>IF($C601&lt;=Entradas!$E$51,"",F601^2)</f>
        <v>1.6352455460788194E-2</v>
      </c>
      <c r="I601" s="78">
        <f>IF($C601&lt;=Entradas!$E$51,"",G601^2)</f>
        <v>0.31657808910981039</v>
      </c>
      <c r="J601" s="78">
        <f>IF($C601&lt;=Entradas!$E$51,"",E601-AVERAGE(E:E))</f>
        <v>-0.55601055473470273</v>
      </c>
      <c r="K601" s="78">
        <f>IF($C601&lt;=Entradas!$E$51,"",J601^2)</f>
        <v>0.30914773697639186</v>
      </c>
      <c r="L601" s="78">
        <f>IF($C601&lt;=Entradas!$E$51,"",G601*J601)</f>
        <v>0.31284085382924082</v>
      </c>
      <c r="M601" s="38"/>
    </row>
    <row r="602" spans="2:13">
      <c r="B602" s="37"/>
      <c r="C602" s="74">
        <v>597</v>
      </c>
      <c r="D602" s="104">
        <f>IF($C602&lt;=Entradas!$E$51,"",Observaciones!H602)</f>
        <v>0.5713441393685319</v>
      </c>
      <c r="E602" s="104">
        <f>IF($C602&lt;=Entradas!$E$51,"",Cálculos!L603)</f>
        <v>0.45582810366488191</v>
      </c>
      <c r="F602" s="78">
        <f>IF($C602&lt;=Entradas!$E$51,"",D602-E602)</f>
        <v>0.11551603570364999</v>
      </c>
      <c r="G602" s="78">
        <f>IF($C602&lt;=Entradas!$E$51,"",D602-AVERAGE(D:D))</f>
        <v>-0.58006189941319808</v>
      </c>
      <c r="H602" s="78">
        <f>IF($C602&lt;=Entradas!$E$51,"",F602^2)</f>
        <v>1.334395450468694E-2</v>
      </c>
      <c r="I602" s="78">
        <f>IF($C602&lt;=Entradas!$E$51,"",G602^2)</f>
        <v>0.33647180715084712</v>
      </c>
      <c r="J602" s="78">
        <f>IF($C602&lt;=Entradas!$E$51,"",E602-AVERAGE(E:E))</f>
        <v>-0.56105904493300596</v>
      </c>
      <c r="K602" s="78">
        <f>IF($C602&lt;=Entradas!$E$51,"",J602^2)</f>
        <v>0.31478725190113682</v>
      </c>
      <c r="L602" s="78">
        <f>IF($C602&lt;=Entradas!$E$51,"",G602*J602)</f>
        <v>0.32544897528679428</v>
      </c>
      <c r="M602" s="38"/>
    </row>
    <row r="603" spans="2:13">
      <c r="B603" s="37"/>
      <c r="C603" s="74">
        <v>598</v>
      </c>
      <c r="D603" s="104">
        <f>IF($C603&lt;=Entradas!$E$51,"",Observaciones!H603)</f>
        <v>0.56418446194341942</v>
      </c>
      <c r="E603" s="104">
        <f>IF($C603&lt;=Entradas!$E$51,"",Cálculos!L604)</f>
        <v>0.45233214812663919</v>
      </c>
      <c r="F603" s="78">
        <f>IF($C603&lt;=Entradas!$E$51,"",D603-E603)</f>
        <v>0.11185231381678024</v>
      </c>
      <c r="G603" s="78">
        <f>IF($C603&lt;=Entradas!$E$51,"",D603-AVERAGE(D:D))</f>
        <v>-0.58722157683831055</v>
      </c>
      <c r="H603" s="78">
        <f>IF($C603&lt;=Entradas!$E$51,"",F603^2)</f>
        <v>1.2510940106167486E-2</v>
      </c>
      <c r="I603" s="78">
        <f>IF($C603&lt;=Entradas!$E$51,"",G603^2)</f>
        <v>0.34482918030447185</v>
      </c>
      <c r="J603" s="78">
        <f>IF($C603&lt;=Entradas!$E$51,"",E603-AVERAGE(E:E))</f>
        <v>-0.56455500047124874</v>
      </c>
      <c r="K603" s="78">
        <f>IF($C603&lt;=Entradas!$E$51,"",J603^2)</f>
        <v>0.31872234855709164</v>
      </c>
      <c r="L603" s="78">
        <f>IF($C603&lt;=Entradas!$E$51,"",G603*J603)</f>
        <v>0.33151887758867982</v>
      </c>
      <c r="M603" s="38"/>
    </row>
    <row r="604" spans="2:13">
      <c r="B604" s="37"/>
      <c r="C604" s="74">
        <v>599</v>
      </c>
      <c r="D604" s="104">
        <f>IF($C604&lt;=Entradas!$E$51,"",Observaciones!H604)</f>
        <v>0.55969993155863007</v>
      </c>
      <c r="E604" s="104">
        <f>IF($C604&lt;=Entradas!$E$51,"",Cálculos!L605)</f>
        <v>0.44914297925156227</v>
      </c>
      <c r="F604" s="78">
        <f>IF($C604&lt;=Entradas!$E$51,"",D604-E604)</f>
        <v>0.1105569523070678</v>
      </c>
      <c r="G604" s="78">
        <f>IF($C604&lt;=Entradas!$E$51,"",D604-AVERAGE(D:D))</f>
        <v>-0.59170610722309991</v>
      </c>
      <c r="H604" s="78">
        <f>IF($C604&lt;=Entradas!$E$51,"",F604^2)</f>
        <v>1.2222839703427265E-2</v>
      </c>
      <c r="I604" s="78">
        <f>IF($C604&lt;=Entradas!$E$51,"",G604^2)</f>
        <v>0.35011611732511461</v>
      </c>
      <c r="J604" s="78">
        <f>IF($C604&lt;=Entradas!$E$51,"",E604-AVERAGE(E:E))</f>
        <v>-0.56774416934632566</v>
      </c>
      <c r="K604" s="78">
        <f>IF($C604&lt;=Entradas!$E$51,"",J604^2)</f>
        <v>0.32233344182674928</v>
      </c>
      <c r="L604" s="78">
        <f>IF($C604&lt;=Entradas!$E$51,"",G604*J604)</f>
        <v>0.33593769234252674</v>
      </c>
      <c r="M604" s="38"/>
    </row>
    <row r="605" spans="2:13">
      <c r="B605" s="37"/>
      <c r="C605" s="74">
        <v>600</v>
      </c>
      <c r="D605" s="104">
        <f>IF($C605&lt;=Entradas!$E$51,"",Observaciones!H605)</f>
        <v>0.55572640858611388</v>
      </c>
      <c r="E605" s="104">
        <f>IF($C605&lt;=Entradas!$E$51,"",Cálculos!L606)</f>
        <v>0.44602847607643831</v>
      </c>
      <c r="F605" s="78">
        <f>IF($C605&lt;=Entradas!$E$51,"",D605-E605)</f>
        <v>0.10969793250967558</v>
      </c>
      <c r="G605" s="78">
        <f>IF($C605&lt;=Entradas!$E$51,"",D605-AVERAGE(D:D))</f>
        <v>-0.59567963019561609</v>
      </c>
      <c r="H605" s="78">
        <f>IF($C605&lt;=Entradas!$E$51,"",F605^2)</f>
        <v>1.2033636396897338E-2</v>
      </c>
      <c r="I605" s="78">
        <f>IF($C605&lt;=Entradas!$E$51,"",G605^2)</f>
        <v>0.35483422182998592</v>
      </c>
      <c r="J605" s="78">
        <f>IF($C605&lt;=Entradas!$E$51,"",E605-AVERAGE(E:E))</f>
        <v>-0.57085867252144951</v>
      </c>
      <c r="K605" s="78">
        <f>IF($C605&lt;=Entradas!$E$51,"",J605^2)</f>
        <v>0.32587962399295151</v>
      </c>
      <c r="L605" s="78">
        <f>IF($C605&lt;=Entradas!$E$51,"",G605*J605)</f>
        <v>0.34004888294153734</v>
      </c>
      <c r="M605" s="38"/>
    </row>
    <row r="606" spans="2:13">
      <c r="B606" s="37"/>
      <c r="C606" s="74">
        <v>601</v>
      </c>
      <c r="D606" s="104">
        <f>IF($C606&lt;=Entradas!$E$51,"",Observaciones!H606)</f>
        <v>0.55186809220465805</v>
      </c>
      <c r="E606" s="104">
        <f>IF($C606&lt;=Entradas!$E$51,"",Cálculos!L607)</f>
        <v>0.44294528898421814</v>
      </c>
      <c r="F606" s="78">
        <f>IF($C606&lt;=Entradas!$E$51,"",D606-E606)</f>
        <v>0.1089228032204399</v>
      </c>
      <c r="G606" s="78">
        <f>IF($C606&lt;=Entradas!$E$51,"",D606-AVERAGE(D:D))</f>
        <v>-0.59953794657707193</v>
      </c>
      <c r="H606" s="78">
        <f>IF($C606&lt;=Entradas!$E$51,"",F606^2)</f>
        <v>1.1864177061398673E-2</v>
      </c>
      <c r="I606" s="78">
        <f>IF($C606&lt;=Entradas!$E$51,"",G606^2)</f>
        <v>0.35944574938585194</v>
      </c>
      <c r="J606" s="78">
        <f>IF($C606&lt;=Entradas!$E$51,"",E606-AVERAGE(E:E))</f>
        <v>-0.57394185961366972</v>
      </c>
      <c r="K606" s="78">
        <f>IF($C606&lt;=Entradas!$E$51,"",J606^2)</f>
        <v>0.32940925821679734</v>
      </c>
      <c r="L606" s="78">
        <f>IF($C606&lt;=Entradas!$E$51,"",G606*J606)</f>
        <v>0.34409992396740563</v>
      </c>
      <c r="M606" s="38"/>
    </row>
    <row r="607" spans="2:13">
      <c r="B607" s="37"/>
      <c r="C607" s="74">
        <v>602</v>
      </c>
      <c r="D607" s="104">
        <f>IF($C607&lt;=Entradas!$E$51,"",Observaciones!H607)</f>
        <v>0.54805247139876578</v>
      </c>
      <c r="E607" s="104">
        <f>IF($C607&lt;=Entradas!$E$51,"",Cálculos!L608)</f>
        <v>0.43988522459269369</v>
      </c>
      <c r="F607" s="78">
        <f>IF($C607&lt;=Entradas!$E$51,"",D607-E607)</f>
        <v>0.10816724680607209</v>
      </c>
      <c r="G607" s="78">
        <f>IF($C607&lt;=Entradas!$E$51,"",D607-AVERAGE(D:D))</f>
        <v>-0.6033535673829642</v>
      </c>
      <c r="H607" s="78">
        <f>IF($C607&lt;=Entradas!$E$51,"",F607^2)</f>
        <v>1.1700153281605714E-2</v>
      </c>
      <c r="I607" s="78">
        <f>IF($C607&lt;=Entradas!$E$51,"",G607^2)</f>
        <v>0.3640355272737491</v>
      </c>
      <c r="J607" s="78">
        <f>IF($C607&lt;=Entradas!$E$51,"",E607-AVERAGE(E:E))</f>
        <v>-0.57700192400519423</v>
      </c>
      <c r="K607" s="78">
        <f>IF($C607&lt;=Entradas!$E$51,"",J607^2)</f>
        <v>0.33293122030569594</v>
      </c>
      <c r="L607" s="78">
        <f>IF($C607&lt;=Entradas!$E$51,"",G607*J607)</f>
        <v>0.34813616923536794</v>
      </c>
      <c r="M607" s="38"/>
    </row>
    <row r="608" spans="2:13">
      <c r="B608" s="37"/>
      <c r="C608" s="74">
        <v>603</v>
      </c>
      <c r="D608" s="104">
        <f>IF($C608&lt;=Entradas!$E$51,"",Observaciones!H608)</f>
        <v>0.54426614022811326</v>
      </c>
      <c r="E608" s="104">
        <f>IF($C608&lt;=Entradas!$E$51,"",Cálculos!L609)</f>
        <v>0.43684663759108799</v>
      </c>
      <c r="F608" s="78">
        <f>IF($C608&lt;=Entradas!$E$51,"",D608-E608)</f>
        <v>0.10741950263702527</v>
      </c>
      <c r="G608" s="78">
        <f>IF($C608&lt;=Entradas!$E$51,"",D608-AVERAGE(D:D))</f>
        <v>-0.60713989855361672</v>
      </c>
      <c r="H608" s="78">
        <f>IF($C608&lt;=Entradas!$E$51,"",F608^2)</f>
        <v>1.1538949546785878E-2</v>
      </c>
      <c r="I608" s="78">
        <f>IF($C608&lt;=Entradas!$E$51,"",G608^2)</f>
        <v>0.36861885641569603</v>
      </c>
      <c r="J608" s="78">
        <f>IF($C608&lt;=Entradas!$E$51,"",E608-AVERAGE(E:E))</f>
        <v>-0.58004051100679987</v>
      </c>
      <c r="K608" s="78">
        <f>IF($C608&lt;=Entradas!$E$51,"",J608^2)</f>
        <v>0.33644699440902953</v>
      </c>
      <c r="L608" s="78">
        <f>IF($C608&lt;=Entradas!$E$51,"",G608*J608)</f>
        <v>0.35216573700965648</v>
      </c>
      <c r="M608" s="38"/>
    </row>
    <row r="609" spans="2:13">
      <c r="B609" s="37"/>
      <c r="C609" s="74">
        <v>604</v>
      </c>
      <c r="D609" s="104">
        <f>IF($C609&lt;=Entradas!$E$51,"",Observaciones!H609)</f>
        <v>0.540506499409807</v>
      </c>
      <c r="E609" s="104">
        <f>IF($C609&lt;=Entradas!$E$51,"",Cálculos!L610)</f>
        <v>0.43382910295867377</v>
      </c>
      <c r="F609" s="78">
        <f>IF($C609&lt;=Entradas!$E$51,"",D609-E609)</f>
        <v>0.10667739645113322</v>
      </c>
      <c r="G609" s="78">
        <f>IF($C609&lt;=Entradas!$E$51,"",D609-AVERAGE(D:D))</f>
        <v>-0.61089953937192298</v>
      </c>
      <c r="H609" s="78">
        <f>IF($C609&lt;=Entradas!$E$51,"",F609^2)</f>
        <v>1.1380066913592252E-2</v>
      </c>
      <c r="I609" s="78">
        <f>IF($C609&lt;=Entradas!$E$51,"",G609^2)</f>
        <v>0.37319824720482769</v>
      </c>
      <c r="J609" s="78">
        <f>IF($C609&lt;=Entradas!$E$51,"",E609-AVERAGE(E:E))</f>
        <v>-0.58305804563921404</v>
      </c>
      <c r="K609" s="78">
        <f>IF($C609&lt;=Entradas!$E$51,"",J609^2)</f>
        <v>0.33995668458461981</v>
      </c>
      <c r="L609" s="78">
        <f>IF($C609&lt;=Entradas!$E$51,"",G609*J609)</f>
        <v>0.3561898915080895</v>
      </c>
      <c r="M609" s="38"/>
    </row>
    <row r="610" spans="2:13">
      <c r="B610" s="37"/>
      <c r="C610" s="74">
        <v>605</v>
      </c>
      <c r="D610" s="104">
        <f>IF($C610&lt;=Entradas!$E$51,"",Observaciones!H610)</f>
        <v>0.53677292636561302</v>
      </c>
      <c r="E610" s="104">
        <f>IF($C610&lt;=Entradas!$E$51,"",Cálculos!L611)</f>
        <v>0.43083242375193975</v>
      </c>
      <c r="F610" s="78">
        <f>IF($C610&lt;=Entradas!$E$51,"",D610-E610)</f>
        <v>0.10594050261367327</v>
      </c>
      <c r="G610" s="78">
        <f>IF($C610&lt;=Entradas!$E$51,"",D610-AVERAGE(D:D))</f>
        <v>-0.61463311241611696</v>
      </c>
      <c r="H610" s="78">
        <f>IF($C610&lt;=Entradas!$E$51,"",F610^2)</f>
        <v>1.1223390094037713E-2</v>
      </c>
      <c r="I610" s="78">
        <f>IF($C610&lt;=Entradas!$E$51,"",G610^2)</f>
        <v>0.37777386287832304</v>
      </c>
      <c r="J610" s="78">
        <f>IF($C610&lt;=Entradas!$E$51,"",E610-AVERAGE(E:E))</f>
        <v>-0.58605472484594812</v>
      </c>
      <c r="K610" s="78">
        <f>IF($C610&lt;=Entradas!$E$51,"",J610^2)</f>
        <v>0.34346014051425994</v>
      </c>
      <c r="L610" s="78">
        <f>IF($C610&lt;=Entradas!$E$51,"",G610*J610)</f>
        <v>0.36020863957823612</v>
      </c>
      <c r="M610" s="38"/>
    </row>
    <row r="611" spans="2:13">
      <c r="B611" s="37"/>
      <c r="C611" s="74">
        <v>606</v>
      </c>
      <c r="D611" s="104">
        <f>IF($C611&lt;=Entradas!$E$51,"",Observaciones!H611)</f>
        <v>0.53306516091762446</v>
      </c>
      <c r="E611" s="104">
        <f>IF($C611&lt;=Entradas!$E$51,"",Cálculos!L612)</f>
        <v>0.42785644631645131</v>
      </c>
      <c r="F611" s="78">
        <f>IF($C611&lt;=Entradas!$E$51,"",D611-E611)</f>
        <v>0.10520871460117315</v>
      </c>
      <c r="G611" s="78">
        <f>IF($C611&lt;=Entradas!$E$51,"",D611-AVERAGE(D:D))</f>
        <v>-0.61834087786410552</v>
      </c>
      <c r="H611" s="78">
        <f>IF($C611&lt;=Entradas!$E$51,"",F611^2)</f>
        <v>1.1068873628031104E-2</v>
      </c>
      <c r="I611" s="78">
        <f>IF($C611&lt;=Entradas!$E$51,"",G611^2)</f>
        <v>0.38234544123775266</v>
      </c>
      <c r="J611" s="78">
        <f>IF($C611&lt;=Entradas!$E$51,"",E611-AVERAGE(E:E))</f>
        <v>-0.5890307022814365</v>
      </c>
      <c r="K611" s="78">
        <f>IF($C611&lt;=Entradas!$E$51,"",J611^2)</f>
        <v>0.34695716823016226</v>
      </c>
      <c r="L611" s="78">
        <f>IF($C611&lt;=Entradas!$E$51,"",G611*J611)</f>
        <v>0.36422176153761404</v>
      </c>
      <c r="M611" s="38"/>
    </row>
    <row r="612" spans="2:13">
      <c r="B612" s="37"/>
      <c r="C612" s="74">
        <v>607</v>
      </c>
      <c r="D612" s="104">
        <f>IF($C612&lt;=Entradas!$E$51,"",Observaciones!H612)</f>
        <v>0.52938301015314715</v>
      </c>
      <c r="E612" s="104">
        <f>IF($C612&lt;=Entradas!$E$51,"",Cálculos!L613)</f>
        <v>0.42490102586763578</v>
      </c>
      <c r="F612" s="78">
        <f>IF($C612&lt;=Entradas!$E$51,"",D612-E612)</f>
        <v>0.10448198428551136</v>
      </c>
      <c r="G612" s="78">
        <f>IF($C612&lt;=Entradas!$E$51,"",D612-AVERAGE(D:D))</f>
        <v>-0.62202302862858283</v>
      </c>
      <c r="H612" s="78">
        <f>IF($C612&lt;=Entradas!$E$51,"",F612^2)</f>
        <v>1.0916485040237844E-2</v>
      </c>
      <c r="I612" s="78">
        <f>IF($C612&lt;=Entradas!$E$51,"",G612^2)</f>
        <v>0.38691264814427478</v>
      </c>
      <c r="J612" s="78">
        <f>IF($C612&lt;=Entradas!$E$51,"",E612-AVERAGE(E:E))</f>
        <v>-0.59198612273025208</v>
      </c>
      <c r="K612" s="78">
        <f>IF($C612&lt;=Entradas!$E$51,"",J612^2)</f>
        <v>0.35044756950519707</v>
      </c>
      <c r="L612" s="78">
        <f>IF($C612&lt;=Entradas!$E$51,"",G612*J612)</f>
        <v>0.36822900096676336</v>
      </c>
      <c r="M612" s="38"/>
    </row>
    <row r="613" spans="2:13">
      <c r="B613" s="37"/>
      <c r="C613" s="74">
        <v>608</v>
      </c>
      <c r="D613" s="104">
        <f>IF($C613&lt;=Entradas!$E$51,"",Observaciones!H613)</f>
        <v>0.52572629446093611</v>
      </c>
      <c r="E613" s="104">
        <f>IF($C613&lt;=Entradas!$E$51,"",Cálculos!L614)</f>
        <v>0.42196602007521733</v>
      </c>
      <c r="F613" s="78">
        <f>IF($C613&lt;=Entradas!$E$51,"",D613-E613)</f>
        <v>0.10376027438571878</v>
      </c>
      <c r="G613" s="78">
        <f>IF($C613&lt;=Entradas!$E$51,"",D613-AVERAGE(D:D))</f>
        <v>-0.62567974432079387</v>
      </c>
      <c r="H613" s="78">
        <f>IF($C613&lt;=Entradas!$E$51,"",F613^2)</f>
        <v>1.0766194540599648E-2</v>
      </c>
      <c r="I613" s="78">
        <f>IF($C613&lt;=Entradas!$E$51,"",G613^2)</f>
        <v>0.39147514245333398</v>
      </c>
      <c r="J613" s="78">
        <f>IF($C613&lt;=Entradas!$E$51,"",E613-AVERAGE(E:E))</f>
        <v>-0.59492112852267054</v>
      </c>
      <c r="K613" s="78">
        <f>IF($C613&lt;=Entradas!$E$51,"",J613^2)</f>
        <v>0.35393114916268786</v>
      </c>
      <c r="L613" s="78">
        <f>IF($C613&lt;=Entradas!$E$51,"",G613*J613)</f>
        <v>0.37223009958510267</v>
      </c>
      <c r="M613" s="38"/>
    </row>
    <row r="614" spans="2:13">
      <c r="B614" s="37"/>
      <c r="C614" s="74">
        <v>609</v>
      </c>
      <c r="D614" s="104">
        <f>IF($C614&lt;=Entradas!$E$51,"",Observaciones!H614)</f>
        <v>0.5220948376585749</v>
      </c>
      <c r="E614" s="104">
        <f>IF($C614&lt;=Entradas!$E$51,"",Cálculos!L615)</f>
        <v>0.41905128786288615</v>
      </c>
      <c r="F614" s="78">
        <f>IF($C614&lt;=Entradas!$E$51,"",D614-E614)</f>
        <v>0.10304354979568875</v>
      </c>
      <c r="G614" s="78">
        <f>IF($C614&lt;=Entradas!$E$51,"",D614-AVERAGE(D:D))</f>
        <v>-0.62931120112315508</v>
      </c>
      <c r="H614" s="78">
        <f>IF($C614&lt;=Entradas!$E$51,"",F614^2)</f>
        <v>1.0617973154496587E-2</v>
      </c>
      <c r="I614" s="78">
        <f>IF($C614&lt;=Entradas!$E$51,"",G614^2)</f>
        <v>0.39603258785906814</v>
      </c>
      <c r="J614" s="78">
        <f>IF($C614&lt;=Entradas!$E$51,"",E614-AVERAGE(E:E))</f>
        <v>-0.59783586073500172</v>
      </c>
      <c r="K614" s="78">
        <f>IF($C614&lt;=Entradas!$E$51,"",J614^2)</f>
        <v>0.35740771638076035</v>
      </c>
      <c r="L614" s="78">
        <f>IF($C614&lt;=Entradas!$E$51,"",G614*J614)</f>
        <v>0.37622480359363919</v>
      </c>
      <c r="M614" s="38"/>
    </row>
    <row r="615" spans="2:13">
      <c r="B615" s="37"/>
      <c r="C615" s="74">
        <v>610</v>
      </c>
      <c r="D615" s="104">
        <f>IF($C615&lt;=Entradas!$E$51,"",Observaciones!H615)</f>
        <v>0.51848846518066893</v>
      </c>
      <c r="E615" s="104">
        <f>IF($C615&lt;=Entradas!$E$51,"",Cálculos!L616)</f>
        <v>0.41615668917925264</v>
      </c>
      <c r="F615" s="78">
        <f>IF($C615&lt;=Entradas!$E$51,"",D615-E615)</f>
        <v>0.1023317760014163</v>
      </c>
      <c r="G615" s="78">
        <f>IF($C615&lt;=Entradas!$E$51,"",D615-AVERAGE(D:D))</f>
        <v>-0.63291757360106105</v>
      </c>
      <c r="H615" s="78">
        <f>IF($C615&lt;=Entradas!$E$51,"",F615^2)</f>
        <v>1.047179237960404E-2</v>
      </c>
      <c r="I615" s="78">
        <f>IF($C615&lt;=Entradas!$E$51,"",G615^2)</f>
        <v>0.40058465497305451</v>
      </c>
      <c r="J615" s="78">
        <f>IF($C615&lt;=Entradas!$E$51,"",E615-AVERAGE(E:E))</f>
        <v>-0.60073045941863523</v>
      </c>
      <c r="K615" s="78">
        <f>IF($C615&lt;=Entradas!$E$51,"",J615^2)</f>
        <v>0.36087708487332454</v>
      </c>
      <c r="L615" s="78">
        <f>IF($C615&lt;=Entradas!$E$51,"",G615*J615)</f>
        <v>0.38021286476349325</v>
      </c>
      <c r="M615" s="38"/>
    </row>
    <row r="616" spans="2:13">
      <c r="B616" s="37"/>
      <c r="C616" s="74">
        <v>611</v>
      </c>
      <c r="D616" s="104">
        <f>IF($C616&lt;=Entradas!$E$51,"",Observaciones!H616)</f>
        <v>0.51490700374077025</v>
      </c>
      <c r="E616" s="104">
        <f>IF($C616&lt;=Entradas!$E$51,"",Cálculos!L617)</f>
        <v>0.41328208494972646</v>
      </c>
      <c r="F616" s="78">
        <f>IF($C616&lt;=Entradas!$E$51,"",D616-E616)</f>
        <v>0.10162491879104379</v>
      </c>
      <c r="G616" s="78">
        <f>IF($C616&lt;=Entradas!$E$51,"",D616-AVERAGE(D:D))</f>
        <v>-0.63649903504095973</v>
      </c>
      <c r="H616" s="78">
        <f>IF($C616&lt;=Entradas!$E$51,"",F616^2)</f>
        <v>1.0327624119286246E-2</v>
      </c>
      <c r="I616" s="78">
        <f>IF($C616&lt;=Entradas!$E$51,"",G616^2)</f>
        <v>0.40513102160807285</v>
      </c>
      <c r="J616" s="78">
        <f>IF($C616&lt;=Entradas!$E$51,"",E616-AVERAGE(E:E))</f>
        <v>-0.60360506364816136</v>
      </c>
      <c r="K616" s="78">
        <f>IF($C616&lt;=Entradas!$E$51,"",J616^2)</f>
        <v>0.36433907286170092</v>
      </c>
      <c r="L616" s="78">
        <f>IF($C616&lt;=Entradas!$E$51,"",G616*J616)</f>
        <v>0.3841940405578918</v>
      </c>
      <c r="M616" s="38"/>
    </row>
    <row r="617" spans="2:13">
      <c r="B617" s="37"/>
      <c r="C617" s="74">
        <v>612</v>
      </c>
      <c r="D617" s="104">
        <f>IF($C617&lt;=Entradas!$E$51,"",Observaciones!H617)</f>
        <v>0.51135028126277904</v>
      </c>
      <c r="E617" s="104">
        <f>IF($C617&lt;=Entradas!$E$51,"",Cálculos!L618)</f>
        <v>0.41042733706212386</v>
      </c>
      <c r="F617" s="78">
        <f>IF($C617&lt;=Entradas!$E$51,"",D617-E617)</f>
        <v>0.10092294420065517</v>
      </c>
      <c r="G617" s="78">
        <f>IF($C617&lt;=Entradas!$E$51,"",D617-AVERAGE(D:D))</f>
        <v>-0.64005575751895094</v>
      </c>
      <c r="H617" s="78">
        <f>IF($C617&lt;=Entradas!$E$51,"",F617^2)</f>
        <v>1.0185440666128557E-2</v>
      </c>
      <c r="I617" s="78">
        <f>IF($C617&lt;=Entradas!$E$51,"",G617^2)</f>
        <v>0.40967137273315812</v>
      </c>
      <c r="J617" s="78">
        <f>IF($C617&lt;=Entradas!$E$51,"",E617-AVERAGE(E:E))</f>
        <v>-0.606459811535764</v>
      </c>
      <c r="K617" s="78">
        <f>IF($C617&lt;=Entradas!$E$51,"",J617^2)</f>
        <v>0.3677935030079944</v>
      </c>
      <c r="L617" s="78">
        <f>IF($C617&lt;=Entradas!$E$51,"",G617*J617)</f>
        <v>0.38816809407732367</v>
      </c>
      <c r="M617" s="38"/>
    </row>
    <row r="618" spans="2:13">
      <c r="B618" s="37"/>
      <c r="C618" s="74">
        <v>613</v>
      </c>
      <c r="D618" s="104">
        <f>IF($C618&lt;=Entradas!$E$51,"",Observaciones!H618)</f>
        <v>0.50781812686165595</v>
      </c>
      <c r="E618" s="104">
        <f>IF($C618&lt;=Entradas!$E$51,"",Cálculos!L619)</f>
        <v>0.40759230835859811</v>
      </c>
      <c r="F618" s="78">
        <f>IF($C618&lt;=Entradas!$E$51,"",D618-E618)</f>
        <v>0.10022581850305784</v>
      </c>
      <c r="G618" s="78">
        <f>IF($C618&lt;=Entradas!$E$51,"",D618-AVERAGE(D:D))</f>
        <v>-0.64358791192007403</v>
      </c>
      <c r="H618" s="78">
        <f>IF($C618&lt;=Entradas!$E$51,"",F618^2)</f>
        <v>1.0045214694607891E-2</v>
      </c>
      <c r="I618" s="78">
        <f>IF($C618&lt;=Entradas!$E$51,"",G618^2)</f>
        <v>0.41420540036964099</v>
      </c>
      <c r="J618" s="78">
        <f>IF($C618&lt;=Entradas!$E$51,"",E618-AVERAGE(E:E))</f>
        <v>-0.6092948402392897</v>
      </c>
      <c r="K618" s="78">
        <f>IF($C618&lt;=Entradas!$E$51,"",J618^2)</f>
        <v>0.37124020234222155</v>
      </c>
      <c r="L618" s="78">
        <f>IF($C618&lt;=Entradas!$E$51,"",G618*J618)</f>
        <v>0.39213479397327955</v>
      </c>
      <c r="M618" s="38"/>
    </row>
    <row r="619" spans="2:13">
      <c r="B619" s="37"/>
      <c r="C619" s="74">
        <v>614</v>
      </c>
      <c r="D619" s="104">
        <f>IF($C619&lt;=Entradas!$E$51,"",Observaciones!H619)</f>
        <v>0.50431037083319818</v>
      </c>
      <c r="E619" s="104">
        <f>IF($C619&lt;=Entradas!$E$51,"",Cálculos!L620)</f>
        <v>0.40477686262878132</v>
      </c>
      <c r="F619" s="78">
        <f>IF($C619&lt;=Entradas!$E$51,"",D619-E619)</f>
        <v>9.9533508204416865E-2</v>
      </c>
      <c r="G619" s="78">
        <f>IF($C619&lt;=Entradas!$E$51,"",D619-AVERAGE(D:D))</f>
        <v>-0.64709566794853179</v>
      </c>
      <c r="H619" s="78">
        <f>IF($C619&lt;=Entradas!$E$51,"",F619^2)</f>
        <v>9.9069192554787199E-3</v>
      </c>
      <c r="I619" s="78">
        <f>IF($C619&lt;=Entradas!$E$51,"",G619^2)</f>
        <v>0.41873280347775654</v>
      </c>
      <c r="J619" s="78">
        <f>IF($C619&lt;=Entradas!$E$51,"",E619-AVERAGE(E:E))</f>
        <v>-0.61211028596910655</v>
      </c>
      <c r="K619" s="78">
        <f>IF($C619&lt;=Entradas!$E$51,"",J619^2)</f>
        <v>0.37467900218918138</v>
      </c>
      <c r="L619" s="78">
        <f>IF($C619&lt;=Entradas!$E$51,"",G619*J619)</f>
        <v>0.39609391435734581</v>
      </c>
      <c r="M619" s="38"/>
    </row>
    <row r="620" spans="2:13">
      <c r="B620" s="37"/>
      <c r="C620" s="74">
        <v>615</v>
      </c>
      <c r="D620" s="104">
        <f>IF($C620&lt;=Entradas!$E$51,"",Observaciones!H620)</f>
        <v>0.50082684464551686</v>
      </c>
      <c r="E620" s="104">
        <f>IF($C620&lt;=Entradas!$E$51,"",Cálculos!L621)</f>
        <v>0.4019808646031906</v>
      </c>
      <c r="F620" s="78">
        <f>IF($C620&lt;=Entradas!$E$51,"",D620-E620)</f>
        <v>9.8845980042326254E-2</v>
      </c>
      <c r="G620" s="78">
        <f>IF($C620&lt;=Entradas!$E$51,"",D620-AVERAGE(D:D))</f>
        <v>-0.65057919413621312</v>
      </c>
      <c r="H620" s="78">
        <f>IF($C620&lt;=Entradas!$E$51,"",F620^2)</f>
        <v>9.7705277705279602E-3</v>
      </c>
      <c r="I620" s="78">
        <f>IF($C620&lt;=Entradas!$E$51,"",G620^2)</f>
        <v>0.42325328784292449</v>
      </c>
      <c r="J620" s="78">
        <f>IF($C620&lt;=Entradas!$E$51,"",E620-AVERAGE(E:E))</f>
        <v>-0.61490628399469727</v>
      </c>
      <c r="K620" s="78">
        <f>IF($C620&lt;=Entradas!$E$51,"",J620^2)</f>
        <v>0.37810973809616727</v>
      </c>
      <c r="L620" s="78">
        <f>IF($C620&lt;=Entradas!$E$51,"",G620*J620)</f>
        <v>0.40004523471056358</v>
      </c>
      <c r="M620" s="38"/>
    </row>
    <row r="621" spans="2:13">
      <c r="B621" s="37"/>
      <c r="C621" s="74">
        <v>616</v>
      </c>
      <c r="D621" s="104">
        <f>IF($C621&lt;=Entradas!$E$51,"",Observaciones!H621)</f>
        <v>0.4973673809308729</v>
      </c>
      <c r="E621" s="104">
        <f>IF($C621&lt;=Entradas!$E$51,"",Cálculos!L622)</f>
        <v>0.39920417994671981</v>
      </c>
      <c r="F621" s="78">
        <f>IF($C621&lt;=Entradas!$E$51,"",D621-E621)</f>
        <v>9.8163200984153098E-2</v>
      </c>
      <c r="G621" s="78">
        <f>IF($C621&lt;=Entradas!$E$51,"",D621-AVERAGE(D:D))</f>
        <v>-0.65403865785085702</v>
      </c>
      <c r="H621" s="78">
        <f>IF($C621&lt;=Entradas!$E$51,"",F621^2)</f>
        <v>9.636014027455236E-3</v>
      </c>
      <c r="I621" s="78">
        <f>IF($C621&lt;=Entradas!$E$51,"",G621^2)</f>
        <v>0.42776656596335039</v>
      </c>
      <c r="J621" s="78">
        <f>IF($C621&lt;=Entradas!$E$51,"",E621-AVERAGE(E:E))</f>
        <v>-0.61768296865116801</v>
      </c>
      <c r="K621" s="78">
        <f>IF($C621&lt;=Entradas!$E$51,"",J621^2)</f>
        <v>0.38153224976171979</v>
      </c>
      <c r="L621" s="78">
        <f>IF($C621&lt;=Entradas!$E$51,"",G621*J621)</f>
        <v>0.40398853979394289</v>
      </c>
      <c r="M621" s="38"/>
    </row>
    <row r="622" spans="2:13">
      <c r="B622" s="37"/>
      <c r="C622" s="74">
        <v>617</v>
      </c>
      <c r="D622" s="104">
        <f>IF($C622&lt;=Entradas!$E$51,"",Observaciones!H622)</f>
        <v>0.49393181347762338</v>
      </c>
      <c r="E622" s="104">
        <f>IF($C622&lt;=Entradas!$E$51,"",Cálculos!L623)</f>
        <v>0.39644667525218358</v>
      </c>
      <c r="F622" s="78">
        <f>IF($C622&lt;=Entradas!$E$51,"",D622-E622)</f>
        <v>9.7485138225439805E-2</v>
      </c>
      <c r="G622" s="78">
        <f>IF($C622&lt;=Entradas!$E$51,"",D622-AVERAGE(D:D))</f>
        <v>-0.6574742253041066</v>
      </c>
      <c r="H622" s="78">
        <f>IF($C622&lt;=Entradas!$E$51,"",F622^2)</f>
        <v>9.5033521748331042E-3</v>
      </c>
      <c r="I622" s="78">
        <f>IF($C622&lt;=Entradas!$E$51,"",G622^2)</f>
        <v>0.4322723569392351</v>
      </c>
      <c r="J622" s="78">
        <f>IF($C622&lt;=Entradas!$E$51,"",E622-AVERAGE(E:E))</f>
        <v>-0.62044047334570429</v>
      </c>
      <c r="K622" s="78">
        <f>IF($C622&lt;=Entradas!$E$51,"",J622^2)</f>
        <v>0.38494638096544159</v>
      </c>
      <c r="L622" s="78">
        <f>IF($C622&lt;=Entradas!$E$51,"",G622*J622)</f>
        <v>0.40792361956028012</v>
      </c>
      <c r="M622" s="38"/>
    </row>
    <row r="623" spans="2:13">
      <c r="B623" s="37"/>
      <c r="C623" s="74">
        <v>618</v>
      </c>
      <c r="D623" s="104">
        <f>IF($C623&lt;=Entradas!$E$51,"",Observaciones!H623)</f>
        <v>0.49051997722223351</v>
      </c>
      <c r="E623" s="104">
        <f>IF($C623&lt;=Entradas!$E$51,"",Cálculos!L624)</f>
        <v>0.39370821803390721</v>
      </c>
      <c r="F623" s="78">
        <f>IF($C623&lt;=Entradas!$E$51,"",D623-E623)</f>
        <v>9.6811759188326296E-2</v>
      </c>
      <c r="G623" s="78">
        <f>IF($C623&lt;=Entradas!$E$51,"",D623-AVERAGE(D:D))</f>
        <v>-0.66088606155949647</v>
      </c>
      <c r="H623" s="78">
        <f>IF($C623&lt;=Entradas!$E$51,"",F623^2)</f>
        <v>9.3725167171384814E-3</v>
      </c>
      <c r="I623" s="78">
        <f>IF($C623&lt;=Entradas!$E$51,"",G623^2)</f>
        <v>0.43677038636362259</v>
      </c>
      <c r="J623" s="78">
        <f>IF($C623&lt;=Entradas!$E$51,"",E623-AVERAGE(E:E))</f>
        <v>-0.62317893056398066</v>
      </c>
      <c r="K623" s="78">
        <f>IF($C623&lt;=Entradas!$E$51,"",J623^2)</f>
        <v>0.38835197949886663</v>
      </c>
      <c r="L623" s="78">
        <f>IF($C623&lt;=Entradas!$E$51,"",G623*J623)</f>
        <v>0.41185026906728811</v>
      </c>
      <c r="M623" s="38"/>
    </row>
    <row r="624" spans="2:13">
      <c r="B624" s="37"/>
      <c r="C624" s="74">
        <v>619</v>
      </c>
      <c r="D624" s="104">
        <f>IF($C624&lt;=Entradas!$E$51,"",Observaciones!H624)</f>
        <v>0.48713170824134588</v>
      </c>
      <c r="E624" s="104">
        <f>IF($C624&lt;=Entradas!$E$51,"",Cálculos!L625)</f>
        <v>0.39098867672136156</v>
      </c>
      <c r="F624" s="78">
        <f>IF($C624&lt;=Entradas!$E$51,"",D624-E624)</f>
        <v>9.6143031519984323E-2</v>
      </c>
      <c r="G624" s="78">
        <f>IF($C624&lt;=Entradas!$E$51,"",D624-AVERAGE(D:D))</f>
        <v>-0.66427433054038409</v>
      </c>
      <c r="H624" s="78">
        <f>IF($C624&lt;=Entradas!$E$51,"",F624^2)</f>
        <v>9.243482509852699E-3</v>
      </c>
      <c r="I624" s="78">
        <f>IF($C624&lt;=Entradas!$E$51,"",G624^2)</f>
        <v>0.44126038621487546</v>
      </c>
      <c r="J624" s="78">
        <f>IF($C624&lt;=Entradas!$E$51,"",E624-AVERAGE(E:E))</f>
        <v>-0.62589847187652636</v>
      </c>
      <c r="K624" s="78">
        <f>IF($C624&lt;=Entradas!$E$51,"",J624^2)</f>
        <v>0.39174889709737087</v>
      </c>
      <c r="L624" s="78">
        <f>IF($C624&lt;=Entradas!$E$51,"",G624*J624)</f>
        <v>0.41576828839202895</v>
      </c>
      <c r="M624" s="38"/>
    </row>
    <row r="625" spans="2:13">
      <c r="B625" s="37"/>
      <c r="C625" s="74">
        <v>620</v>
      </c>
      <c r="D625" s="104">
        <f>IF($C625&lt;=Entradas!$E$51,"",Observaciones!H625)</f>
        <v>0.48376684374390427</v>
      </c>
      <c r="E625" s="104">
        <f>IF($C625&lt;=Entradas!$E$51,"",Cálculos!L626)</f>
        <v>0.38828792065284157</v>
      </c>
      <c r="F625" s="78">
        <f>IF($C625&lt;=Entradas!$E$51,"",D625-E625)</f>
        <v>9.5478923091062706E-2</v>
      </c>
      <c r="G625" s="78">
        <f>IF($C625&lt;=Entradas!$E$51,"",D625-AVERAGE(D:D))</f>
        <v>-0.66763919503782576</v>
      </c>
      <c r="H625" s="78">
        <f>IF($C625&lt;=Entradas!$E$51,"",F625^2)</f>
        <v>9.1162247546290667E-3</v>
      </c>
      <c r="I625" s="78">
        <f>IF($C625&lt;=Entradas!$E$51,"",G625^2)</f>
        <v>0.44574209475075594</v>
      </c>
      <c r="J625" s="78">
        <f>IF($C625&lt;=Entradas!$E$51,"",E625-AVERAGE(E:E))</f>
        <v>-0.6285992279450463</v>
      </c>
      <c r="K625" s="78">
        <f>IF($C625&lt;=Entradas!$E$51,"",J625^2)</f>
        <v>0.39513698937310826</v>
      </c>
      <c r="L625" s="78">
        <f>IF($C625&lt;=Entradas!$E$51,"",G625*J625)</f>
        <v>0.41967748254662945</v>
      </c>
      <c r="M625" s="38"/>
    </row>
    <row r="626" spans="2:13">
      <c r="B626" s="37"/>
      <c r="C626" s="74">
        <v>621</v>
      </c>
      <c r="D626" s="104">
        <f>IF($C626&lt;=Entradas!$E$51,"",Observaciones!H626)</f>
        <v>0.48042522206333249</v>
      </c>
      <c r="E626" s="104">
        <f>IF($C626&lt;=Entradas!$E$51,"",Cálculos!L627)</f>
        <v>0.38560582006918831</v>
      </c>
      <c r="F626" s="78">
        <f>IF($C626&lt;=Entradas!$E$51,"",D626-E626)</f>
        <v>9.4819401994144181E-2</v>
      </c>
      <c r="G626" s="78">
        <f>IF($C626&lt;=Entradas!$E$51,"",D626-AVERAGE(D:D))</f>
        <v>-0.67098081671839749</v>
      </c>
      <c r="H626" s="78">
        <f>IF($C626&lt;=Entradas!$E$51,"",F626^2)</f>
        <v>8.9907189945271134E-3</v>
      </c>
      <c r="I626" s="78">
        <f>IF($C626&lt;=Entradas!$E$51,"",G626^2)</f>
        <v>0.45021525640408772</v>
      </c>
      <c r="J626" s="78">
        <f>IF($C626&lt;=Entradas!$E$51,"",E626-AVERAGE(E:E))</f>
        <v>-0.63128132852869956</v>
      </c>
      <c r="K626" s="78">
        <f>IF($C626&lt;=Entradas!$E$51,"",J626^2)</f>
        <v>0.3985161157489599</v>
      </c>
      <c r="L626" s="78">
        <f>IF($C626&lt;=Entradas!$E$51,"",G626*J626)</f>
        <v>0.42357766139526182</v>
      </c>
      <c r="M626" s="38"/>
    </row>
    <row r="627" spans="2:13">
      <c r="B627" s="37"/>
      <c r="C627" s="74">
        <v>622</v>
      </c>
      <c r="D627" s="104">
        <f>IF($C627&lt;=Entradas!$E$51,"",Observaciones!H627)</f>
        <v>0.47710668264976702</v>
      </c>
      <c r="E627" s="104">
        <f>IF($C627&lt;=Entradas!$E$51,"",Cálculos!L628)</f>
        <v>0.38294224610755478</v>
      </c>
      <c r="F627" s="78">
        <f>IF($C627&lt;=Entradas!$E$51,"",D627-E627)</f>
        <v>9.4164436542212238E-2</v>
      </c>
      <c r="G627" s="78">
        <f>IF($C627&lt;=Entradas!$E$51,"",D627-AVERAGE(D:D))</f>
        <v>-0.67429935613196301</v>
      </c>
      <c r="H627" s="78">
        <f>IF($C627&lt;=Entradas!$E$51,"",F627^2)</f>
        <v>8.8669411093123159E-3</v>
      </c>
      <c r="I627" s="78">
        <f>IF($C627&lt;=Entradas!$E$51,"",G627^2)</f>
        <v>0.45467962167997988</v>
      </c>
      <c r="J627" s="78">
        <f>IF($C627&lt;=Entradas!$E$51,"",E627-AVERAGE(E:E))</f>
        <v>-0.63394490249033308</v>
      </c>
      <c r="K627" s="78">
        <f>IF($C627&lt;=Entradas!$E$51,"",J627^2)</f>
        <v>0.40188613939347795</v>
      </c>
      <c r="L627" s="78">
        <f>IF($C627&lt;=Entradas!$E$51,"",G627*J627)</f>
        <v>0.42746863957237169</v>
      </c>
      <c r="M627" s="38"/>
    </row>
    <row r="628" spans="2:13">
      <c r="B628" s="37"/>
      <c r="C628" s="74">
        <v>623</v>
      </c>
      <c r="D628" s="104">
        <f>IF($C628&lt;=Entradas!$E$51,"",Observaciones!H628)</f>
        <v>0.47552900620781807</v>
      </c>
      <c r="E628" s="104">
        <f>IF($C628&lt;=Entradas!$E$51,"",Cálculos!L629)</f>
        <v>0.38167380034587928</v>
      </c>
      <c r="F628" s="78">
        <f>IF($C628&lt;=Entradas!$E$51,"",D628-E628)</f>
        <v>9.3855205861938795E-2</v>
      </c>
      <c r="G628" s="78">
        <f>IF($C628&lt;=Entradas!$E$51,"",D628-AVERAGE(D:D))</f>
        <v>-0.67587703257391185</v>
      </c>
      <c r="H628" s="78">
        <f>IF($C628&lt;=Entradas!$E$51,"",F628^2)</f>
        <v>8.8087996673869105E-3</v>
      </c>
      <c r="I628" s="78">
        <f>IF($C628&lt;=Entradas!$E$51,"",G628^2)</f>
        <v>0.4568097631609167</v>
      </c>
      <c r="J628" s="78">
        <f>IF($C628&lt;=Entradas!$E$51,"",E628-AVERAGE(E:E))</f>
        <v>-0.63521334825200859</v>
      </c>
      <c r="K628" s="78">
        <f>IF($C628&lt;=Entradas!$E$51,"",J628^2)</f>
        <v>0.40349599779752754</v>
      </c>
      <c r="L628" s="78">
        <f>IF($C628&lt;=Entradas!$E$51,"",G628*J628)</f>
        <v>0.42932611286790645</v>
      </c>
      <c r="M628" s="38"/>
    </row>
    <row r="629" spans="2:13">
      <c r="B629" s="37"/>
      <c r="C629" s="74">
        <v>624</v>
      </c>
      <c r="D629" s="104">
        <f>IF($C629&lt;=Entradas!$E$51,"",Observaciones!H629)</f>
        <v>0.47085228880719526</v>
      </c>
      <c r="E629" s="104">
        <f>IF($C629&lt;=Entradas!$E$51,"",Cálculos!L630)</f>
        <v>0.37792655911099143</v>
      </c>
      <c r="F629" s="78">
        <f>IF($C629&lt;=Entradas!$E$51,"",D629-E629)</f>
        <v>9.2925729696203829E-2</v>
      </c>
      <c r="G629" s="78">
        <f>IF($C629&lt;=Entradas!$E$51,"",D629-AVERAGE(D:D))</f>
        <v>-0.68055374997453466</v>
      </c>
      <c r="H629" s="78">
        <f>IF($C629&lt;=Entradas!$E$51,"",F629^2)</f>
        <v>8.6351912395719391E-3</v>
      </c>
      <c r="I629" s="78">
        <f>IF($C629&lt;=Entradas!$E$51,"",G629^2)</f>
        <v>0.46315340660440146</v>
      </c>
      <c r="J629" s="78">
        <f>IF($C629&lt;=Entradas!$E$51,"",E629-AVERAGE(E:E))</f>
        <v>-0.63896058948689638</v>
      </c>
      <c r="K629" s="78">
        <f>IF($C629&lt;=Entradas!$E$51,"",J629^2)</f>
        <v>0.40827063491744214</v>
      </c>
      <c r="L629" s="78">
        <f>IF($C629&lt;=Entradas!$E$51,"",G629*J629)</f>
        <v>0.43484702526124658</v>
      </c>
      <c r="M629" s="38"/>
    </row>
    <row r="630" spans="2:13">
      <c r="B630" s="37"/>
      <c r="C630" s="74">
        <v>625</v>
      </c>
      <c r="D630" s="104">
        <f>IF($C630&lt;=Entradas!$E$51,"",Observaciones!H630)</f>
        <v>0.46734538845281809</v>
      </c>
      <c r="E630" s="104">
        <f>IF($C630&lt;=Entradas!$E$51,"",Cálculos!L631)</f>
        <v>0.37510915722942284</v>
      </c>
      <c r="F630" s="78">
        <f>IF($C630&lt;=Entradas!$E$51,"",D630-E630)</f>
        <v>9.2236231223395249E-2</v>
      </c>
      <c r="G630" s="78">
        <f>IF($C630&lt;=Entradas!$E$51,"",D630-AVERAGE(D:D))</f>
        <v>-0.68406065032891195</v>
      </c>
      <c r="H630" s="78">
        <f>IF($C630&lt;=Entradas!$E$51,"",F630^2)</f>
        <v>8.5075223502956328E-3</v>
      </c>
      <c r="I630" s="78">
        <f>IF($C630&lt;=Entradas!$E$51,"",G630^2)</f>
        <v>0.46793897332841394</v>
      </c>
      <c r="J630" s="78">
        <f>IF($C630&lt;=Entradas!$E$51,"",E630-AVERAGE(E:E))</f>
        <v>-0.64177799136846503</v>
      </c>
      <c r="K630" s="78">
        <f>IF($C630&lt;=Entradas!$E$51,"",J630^2)</f>
        <v>0.41187899020494156</v>
      </c>
      <c r="L630" s="78">
        <f>IF($C630&lt;=Entradas!$E$51,"",G630*J630)</f>
        <v>0.43901507014229502</v>
      </c>
      <c r="M630" s="38"/>
    </row>
    <row r="631" spans="2:13">
      <c r="B631" s="37"/>
      <c r="C631" s="74">
        <v>626</v>
      </c>
      <c r="D631" s="104">
        <f>IF($C631&lt;=Entradas!$E$51,"",Observaciones!H631)</f>
        <v>0.46407067276292679</v>
      </c>
      <c r="E631" s="104">
        <f>IF($C631&lt;=Entradas!$E$51,"",Cálculos!L632)</f>
        <v>0.3724795625983941</v>
      </c>
      <c r="F631" s="78">
        <f>IF($C631&lt;=Entradas!$E$51,"",D631-E631)</f>
        <v>9.1591110164532696E-2</v>
      </c>
      <c r="G631" s="78">
        <f>IF($C631&lt;=Entradas!$E$51,"",D631-AVERAGE(D:D))</f>
        <v>-0.68733536601880318</v>
      </c>
      <c r="H631" s="78">
        <f>IF($C631&lt;=Entradas!$E$51,"",F631^2)</f>
        <v>8.388931461171565E-3</v>
      </c>
      <c r="I631" s="78">
        <f>IF($C631&lt;=Entradas!$E$51,"",G631^2)</f>
        <v>0.47242990538020213</v>
      </c>
      <c r="J631" s="78">
        <f>IF($C631&lt;=Entradas!$E$51,"",E631-AVERAGE(E:E))</f>
        <v>-0.64440758599949377</v>
      </c>
      <c r="K631" s="78">
        <f>IF($C631&lt;=Entradas!$E$51,"",J631^2)</f>
        <v>0.41526113689369498</v>
      </c>
      <c r="L631" s="78">
        <f>IF($C631&lt;=Entradas!$E$51,"",G631*J631)</f>
        <v>0.44292412398825542</v>
      </c>
      <c r="M631" s="38"/>
    </row>
    <row r="632" spans="2:13">
      <c r="B632" s="37"/>
      <c r="C632" s="74">
        <v>627</v>
      </c>
      <c r="D632" s="104">
        <f>IF($C632&lt;=Entradas!$E$51,"",Observaciones!H632)</f>
        <v>0.46085659669252205</v>
      </c>
      <c r="E632" s="104">
        <f>IF($C632&lt;=Entradas!$E$51,"",Cálculos!L633)</f>
        <v>0.36989948344151524</v>
      </c>
      <c r="F632" s="78">
        <f>IF($C632&lt;=Entradas!$E$51,"",D632-E632)</f>
        <v>9.0957113251006805E-2</v>
      </c>
      <c r="G632" s="78">
        <f>IF($C632&lt;=Entradas!$E$51,"",D632-AVERAGE(D:D))</f>
        <v>-0.69054944208920799</v>
      </c>
      <c r="H632" s="78">
        <f>IF($C632&lt;=Entradas!$E$51,"",F632^2)</f>
        <v>8.273196450956477E-3</v>
      </c>
      <c r="I632" s="78">
        <f>IF($C632&lt;=Entradas!$E$51,"",G632^2)</f>
        <v>0.47685853196971639</v>
      </c>
      <c r="J632" s="78">
        <f>IF($C632&lt;=Entradas!$E$51,"",E632-AVERAGE(E:E))</f>
        <v>-0.64698766515637263</v>
      </c>
      <c r="K632" s="78">
        <f>IF($C632&lt;=Entradas!$E$51,"",J632^2)</f>
        <v>0.41859303886449456</v>
      </c>
      <c r="L632" s="78">
        <f>IF($C632&lt;=Entradas!$E$51,"",G632*J632)</f>
        <v>0.44677697121233245</v>
      </c>
      <c r="M632" s="38"/>
    </row>
    <row r="633" spans="2:13">
      <c r="B633" s="37"/>
      <c r="C633" s="74">
        <v>628</v>
      </c>
      <c r="D633" s="104">
        <f>IF($C633&lt;=Entradas!$E$51,"",Observaciones!H633)</f>
        <v>0.45767167261606717</v>
      </c>
      <c r="E633" s="104">
        <f>IF($C633&lt;=Entradas!$E$51,"",Cálculos!L634)</f>
        <v>0.36734306487475527</v>
      </c>
      <c r="F633" s="78">
        <f>IF($C633&lt;=Entradas!$E$51,"",D633-E633)</f>
        <v>9.0328607741311906E-2</v>
      </c>
      <c r="G633" s="78">
        <f>IF($C633&lt;=Entradas!$E$51,"",D633-AVERAGE(D:D))</f>
        <v>-0.69373436616566275</v>
      </c>
      <c r="H633" s="78">
        <f>IF($C633&lt;=Entradas!$E$51,"",F633^2)</f>
        <v>8.1592573764837934E-3</v>
      </c>
      <c r="I633" s="78">
        <f>IF($C633&lt;=Entradas!$E$51,"",G633^2)</f>
        <v>0.48126737079927384</v>
      </c>
      <c r="J633" s="78">
        <f>IF($C633&lt;=Entradas!$E$51,"",E633-AVERAGE(E:E))</f>
        <v>-0.64954408372313255</v>
      </c>
      <c r="K633" s="78">
        <f>IF($C633&lt;=Entradas!$E$51,"",J633^2)</f>
        <v>0.42190751669972382</v>
      </c>
      <c r="L633" s="78">
        <f>IF($C633&lt;=Entradas!$E$51,"",G633*J633)</f>
        <v>0.45061105321832357</v>
      </c>
      <c r="M633" s="38"/>
    </row>
    <row r="634" spans="2:13">
      <c r="B634" s="37"/>
      <c r="C634" s="74">
        <v>629</v>
      </c>
      <c r="D634" s="104">
        <f>IF($C634&lt;=Entradas!$E$51,"",Observaciones!H634)</f>
        <v>0.4545100191572643</v>
      </c>
      <c r="E634" s="104">
        <f>IF($C634&lt;=Entradas!$E$51,"",Cálculos!L635)</f>
        <v>0.36480539213436936</v>
      </c>
      <c r="F634" s="78">
        <f>IF($C634&lt;=Entradas!$E$51,"",D634-E634)</f>
        <v>8.9704627022894945E-2</v>
      </c>
      <c r="G634" s="78">
        <f>IF($C634&lt;=Entradas!$E$51,"",D634-AVERAGE(D:D))</f>
        <v>-0.69689601962446568</v>
      </c>
      <c r="H634" s="78">
        <f>IF($C634&lt;=Entradas!$E$51,"",F634^2)</f>
        <v>8.0469201093166937E-3</v>
      </c>
      <c r="I634" s="78">
        <f>IF($C634&lt;=Entradas!$E$51,"",G634^2)</f>
        <v>0.48566406216842367</v>
      </c>
      <c r="J634" s="78">
        <f>IF($C634&lt;=Entradas!$E$51,"",E634-AVERAGE(E:E))</f>
        <v>-0.65208175646351851</v>
      </c>
      <c r="K634" s="78">
        <f>IF($C634&lt;=Entradas!$E$51,"",J634^2)</f>
        <v>0.42521061711254748</v>
      </c>
      <c r="L634" s="78">
        <f>IF($C634&lt;=Entradas!$E$51,"",G634*J634)</f>
        <v>0.45443318054915627</v>
      </c>
      <c r="M634" s="38"/>
    </row>
    <row r="635" spans="2:13">
      <c r="B635" s="37"/>
      <c r="C635" s="74">
        <v>630</v>
      </c>
      <c r="D635" s="104">
        <f>IF($C635&lt;=Entradas!$E$51,"",Observaciones!H635)</f>
        <v>0.45137043715161318</v>
      </c>
      <c r="E635" s="104">
        <f>IF($C635&lt;=Entradas!$E$51,"",Cálculos!L636)</f>
        <v>0.3622854508807925</v>
      </c>
      <c r="F635" s="78">
        <f>IF($C635&lt;=Entradas!$E$51,"",D635-E635)</f>
        <v>8.9084986270820676E-2</v>
      </c>
      <c r="G635" s="78">
        <f>IF($C635&lt;=Entradas!$E$51,"",D635-AVERAGE(D:D))</f>
        <v>-0.7000356016301168</v>
      </c>
      <c r="H635" s="78">
        <f>IF($C635&lt;=Entradas!$E$51,"",F635^2)</f>
        <v>7.9361347788723079E-3</v>
      </c>
      <c r="I635" s="78">
        <f>IF($C635&lt;=Entradas!$E$51,"",G635^2)</f>
        <v>0.4900498435496396</v>
      </c>
      <c r="J635" s="78">
        <f>IF($C635&lt;=Entradas!$E$51,"",E635-AVERAGE(E:E))</f>
        <v>-0.65460169771709542</v>
      </c>
      <c r="K635" s="78">
        <f>IF($C635&lt;=Entradas!$E$51,"",J635^2)</f>
        <v>0.42850338265410359</v>
      </c>
      <c r="L635" s="78">
        <f>IF($C635&lt;=Entradas!$E$51,"",G635*J635)</f>
        <v>0.45824449328948275</v>
      </c>
      <c r="M635" s="38"/>
    </row>
    <row r="636" spans="2:13">
      <c r="B636" s="37"/>
      <c r="C636" s="74">
        <v>631</v>
      </c>
      <c r="D636" s="104">
        <f>IF($C636&lt;=Entradas!$E$51,"",Observaciones!H636)</f>
        <v>0.4482525842954086</v>
      </c>
      <c r="E636" s="104">
        <f>IF($C636&lt;=Entradas!$E$51,"",Cálculos!L637)</f>
        <v>0.35978295384519021</v>
      </c>
      <c r="F636" s="78">
        <f>IF($C636&lt;=Entradas!$E$51,"",D636-E636)</f>
        <v>8.8469630450218384E-2</v>
      </c>
      <c r="G636" s="78">
        <f>IF($C636&lt;=Entradas!$E$51,"",D636-AVERAGE(D:D))</f>
        <v>-0.70315345448632138</v>
      </c>
      <c r="H636" s="78">
        <f>IF($C636&lt;=Entradas!$E$51,"",F636^2)</f>
        <v>7.8268755119982082E-3</v>
      </c>
      <c r="I636" s="78">
        <f>IF($C636&lt;=Entradas!$E$51,"",G636^2)</f>
        <v>0.49442478055604722</v>
      </c>
      <c r="J636" s="78">
        <f>IF($C636&lt;=Entradas!$E$51,"",E636-AVERAGE(E:E))</f>
        <v>-0.65710419475269766</v>
      </c>
      <c r="K636" s="78">
        <f>IF($C636&lt;=Entradas!$E$51,"",J636^2)</f>
        <v>0.43178592276159122</v>
      </c>
      <c r="L636" s="78">
        <f>IF($C636&lt;=Entradas!$E$51,"",G636*J636)</f>
        <v>0.46204508449781184</v>
      </c>
      <c r="M636" s="38"/>
    </row>
    <row r="637" spans="2:13">
      <c r="B637" s="37"/>
      <c r="C637" s="74">
        <v>632</v>
      </c>
      <c r="D637" s="104">
        <f>IF($C637&lt;=Entradas!$E$51,"",Observaciones!H637)</f>
        <v>0.46427761800074524</v>
      </c>
      <c r="E637" s="104">
        <f>IF($C637&lt;=Entradas!$E$51,"",Cálculos!L638)</f>
        <v>0.36473322637529071</v>
      </c>
      <c r="F637" s="78">
        <f>IF($C637&lt;=Entradas!$E$51,"",D637-E637)</f>
        <v>9.9544391625454531E-2</v>
      </c>
      <c r="G637" s="78">
        <f>IF($C637&lt;=Entradas!$E$51,"",D637-AVERAGE(D:D))</f>
        <v>-0.68712842078098468</v>
      </c>
      <c r="H637" s="78">
        <f>IF($C637&lt;=Entradas!$E$51,"",F637^2)</f>
        <v>9.909085904081863E-3</v>
      </c>
      <c r="I637" s="78">
        <f>IF($C637&lt;=Entradas!$E$51,"",G637^2)</f>
        <v>0.47214546664496992</v>
      </c>
      <c r="J637" s="78">
        <f>IF($C637&lt;=Entradas!$E$51,"",E637-AVERAGE(E:E))</f>
        <v>-0.65215392222259716</v>
      </c>
      <c r="K637" s="78">
        <f>IF($C637&lt;=Entradas!$E$51,"",J637^2)</f>
        <v>0.42530473827031728</v>
      </c>
      <c r="L637" s="78">
        <f>IF($C637&lt;=Entradas!$E$51,"",G637*J637)</f>
        <v>0.44811349468293832</v>
      </c>
      <c r="M637" s="38"/>
    </row>
    <row r="638" spans="2:13">
      <c r="B638" s="37"/>
      <c r="C638" s="74">
        <v>633</v>
      </c>
      <c r="D638" s="104">
        <f>IF($C638&lt;=Entradas!$E$51,"",Observaciones!H638)</f>
        <v>0.54933485818629724</v>
      </c>
      <c r="E638" s="104">
        <f>IF($C638&lt;=Entradas!$E$51,"",Cálculos!L639)</f>
        <v>0.40396955597138418</v>
      </c>
      <c r="F638" s="78">
        <f>IF($C638&lt;=Entradas!$E$51,"",D638-E638)</f>
        <v>0.14536530221491306</v>
      </c>
      <c r="G638" s="78">
        <f>IF($C638&lt;=Entradas!$E$51,"",D638-AVERAGE(D:D))</f>
        <v>-0.60207118059543274</v>
      </c>
      <c r="H638" s="78">
        <f>IF($C638&lt;=Entradas!$E$51,"",F638^2)</f>
        <v>2.1131071088033009E-2</v>
      </c>
      <c r="I638" s="78">
        <f>IF($C638&lt;=Entradas!$E$51,"",G638^2)</f>
        <v>0.3624897065035782</v>
      </c>
      <c r="J638" s="78">
        <f>IF($C638&lt;=Entradas!$E$51,"",E638-AVERAGE(E:E))</f>
        <v>-0.61291759262650369</v>
      </c>
      <c r="K638" s="78">
        <f>IF($C638&lt;=Entradas!$E$51,"",J638^2)</f>
        <v>0.37566797535106872</v>
      </c>
      <c r="L638" s="78">
        <f>IF($C638&lt;=Entradas!$E$51,"",G638*J638)</f>
        <v>0.36902001860034961</v>
      </c>
      <c r="M638" s="38"/>
    </row>
    <row r="639" spans="2:13">
      <c r="B639" s="37"/>
      <c r="C639" s="74">
        <v>634</v>
      </c>
      <c r="D639" s="104">
        <f>IF($C639&lt;=Entradas!$E$51,"",Observaciones!H639)</f>
        <v>0.50164689671793572</v>
      </c>
      <c r="E639" s="104">
        <f>IF($C639&lt;=Entradas!$E$51,"",Cálculos!L640)</f>
        <v>0.38080264966719685</v>
      </c>
      <c r="F639" s="78">
        <f>IF($C639&lt;=Entradas!$E$51,"",D639-E639)</f>
        <v>0.12084424705073887</v>
      </c>
      <c r="G639" s="78">
        <f>IF($C639&lt;=Entradas!$E$51,"",D639-AVERAGE(D:D))</f>
        <v>-0.64975914206379426</v>
      </c>
      <c r="H639" s="78">
        <f>IF($C639&lt;=Entradas!$E$51,"",F639^2)</f>
        <v>1.4603332045260011E-2</v>
      </c>
      <c r="I639" s="78">
        <f>IF($C639&lt;=Entradas!$E$51,"",G639^2)</f>
        <v>0.42218694269547796</v>
      </c>
      <c r="J639" s="78">
        <f>IF($C639&lt;=Entradas!$E$51,"",E639-AVERAGE(E:E))</f>
        <v>-0.63608449893069108</v>
      </c>
      <c r="K639" s="78">
        <f>IF($C639&lt;=Entradas!$E$51,"",J639^2)</f>
        <v>0.40460348977990834</v>
      </c>
      <c r="L639" s="78">
        <f>IF($C639&lt;=Entradas!$E$51,"",G639*J639)</f>
        <v>0.41330171830528428</v>
      </c>
      <c r="M639" s="38"/>
    </row>
    <row r="640" spans="2:13">
      <c r="B640" s="37"/>
      <c r="C640" s="74">
        <v>635</v>
      </c>
      <c r="D640" s="104">
        <f>IF($C640&lt;=Entradas!$E$51,"",Observaciones!H640)</f>
        <v>0.48181482032397183</v>
      </c>
      <c r="E640" s="104">
        <f>IF($C640&lt;=Entradas!$E$51,"",Cálculos!L641)</f>
        <v>0.35817767812623957</v>
      </c>
      <c r="F640" s="78">
        <f>IF($C640&lt;=Entradas!$E$51,"",D640-E640)</f>
        <v>0.12363714219773225</v>
      </c>
      <c r="G640" s="78">
        <f>IF($C640&lt;=Entradas!$E$51,"",D640-AVERAGE(D:D))</f>
        <v>-0.66959121845775815</v>
      </c>
      <c r="H640" s="78">
        <f>IF($C640&lt;=Entradas!$E$51,"",F640^2)</f>
        <v>1.5286142930822266E-2</v>
      </c>
      <c r="I640" s="78">
        <f>IF($C640&lt;=Entradas!$E$51,"",G640^2)</f>
        <v>0.44835239983574521</v>
      </c>
      <c r="J640" s="78">
        <f>IF($C640&lt;=Entradas!$E$51,"",E640-AVERAGE(E:E))</f>
        <v>-0.6587094704716483</v>
      </c>
      <c r="K640" s="78">
        <f>IF($C640&lt;=Entradas!$E$51,"",J640^2)</f>
        <v>0.43389816648903928</v>
      </c>
      <c r="L640" s="78">
        <f>IF($C640&lt;=Entradas!$E$51,"",G640*J640)</f>
        <v>0.44106607694277566</v>
      </c>
      <c r="M640" s="38"/>
    </row>
    <row r="641" spans="2:13">
      <c r="B641" s="37"/>
      <c r="C641" s="74">
        <v>636</v>
      </c>
      <c r="D641" s="104">
        <f>IF($C641&lt;=Entradas!$E$51,"",Observaciones!H641)</f>
        <v>0.46217434094602605</v>
      </c>
      <c r="E641" s="104">
        <f>IF($C641&lt;=Entradas!$E$51,"",Cálculos!L642)</f>
        <v>0.34906067944337843</v>
      </c>
      <c r="F641" s="78">
        <f>IF($C641&lt;=Entradas!$E$51,"",D641-E641)</f>
        <v>0.11311366150264762</v>
      </c>
      <c r="G641" s="78">
        <f>IF($C641&lt;=Entradas!$E$51,"",D641-AVERAGE(D:D))</f>
        <v>-0.68923169783570393</v>
      </c>
      <c r="H641" s="78">
        <f>IF($C641&lt;=Entradas!$E$51,"",F641^2)</f>
        <v>1.2794700418535547E-2</v>
      </c>
      <c r="I641" s="78">
        <f>IF($C641&lt;=Entradas!$E$51,"",G641^2)</f>
        <v>0.47504033330148709</v>
      </c>
      <c r="J641" s="78">
        <f>IF($C641&lt;=Entradas!$E$51,"",E641-AVERAGE(E:E))</f>
        <v>-0.66782646915450949</v>
      </c>
      <c r="K641" s="78">
        <f>IF($C641&lt;=Entradas!$E$51,"",J641^2)</f>
        <v>0.44599219290337905</v>
      </c>
      <c r="L641" s="78">
        <f>IF($C641&lt;=Entradas!$E$51,"",G641*J641)</f>
        <v>0.46028717119498591</v>
      </c>
      <c r="M641" s="38"/>
    </row>
    <row r="642" spans="2:13">
      <c r="B642" s="37"/>
      <c r="C642" s="74">
        <v>637</v>
      </c>
      <c r="D642" s="104">
        <f>IF($C642&lt;=Entradas!$E$51,"",Observaciones!H642)</f>
        <v>0.44265523712449606</v>
      </c>
      <c r="E642" s="104">
        <f>IF($C642&lt;=Entradas!$E$51,"",Cálculos!L643)</f>
        <v>0.34541241881719031</v>
      </c>
      <c r="F642" s="78">
        <f>IF($C642&lt;=Entradas!$E$51,"",D642-E642)</f>
        <v>9.7242818307305745E-2</v>
      </c>
      <c r="G642" s="78">
        <f>IF($C642&lt;=Entradas!$E$51,"",D642-AVERAGE(D:D))</f>
        <v>-0.70875080165723392</v>
      </c>
      <c r="H642" s="78">
        <f>IF($C642&lt;=Entradas!$E$51,"",F642^2)</f>
        <v>9.4561657123476781E-3</v>
      </c>
      <c r="I642" s="78">
        <f>IF($C642&lt;=Entradas!$E$51,"",G642^2)</f>
        <v>0.50232769884977169</v>
      </c>
      <c r="J642" s="78">
        <f>IF($C642&lt;=Entradas!$E$51,"",E642-AVERAGE(E:E))</f>
        <v>-0.67147472978069755</v>
      </c>
      <c r="K642" s="78">
        <f>IF($C642&lt;=Entradas!$E$51,"",J642^2)</f>
        <v>0.45087831273406082</v>
      </c>
      <c r="L642" s="78">
        <f>IF($C642&lt;=Entradas!$E$51,"",G642*J642)</f>
        <v>0.4759082530246439</v>
      </c>
      <c r="M642" s="38"/>
    </row>
    <row r="643" spans="2:13">
      <c r="B643" s="37"/>
      <c r="C643" s="74">
        <v>638</v>
      </c>
      <c r="D643" s="104">
        <f>IF($C643&lt;=Entradas!$E$51,"",Observaciones!H643)</f>
        <v>0.42933743000352348</v>
      </c>
      <c r="E643" s="104">
        <f>IF($C643&lt;=Entradas!$E$51,"",Cálculos!L644)</f>
        <v>0.34279608830959329</v>
      </c>
      <c r="F643" s="78">
        <f>IF($C643&lt;=Entradas!$E$51,"",D643-E643)</f>
        <v>8.6541341693930185E-2</v>
      </c>
      <c r="G643" s="78">
        <f>IF($C643&lt;=Entradas!$E$51,"",D643-AVERAGE(D:D))</f>
        <v>-0.72206860877820644</v>
      </c>
      <c r="H643" s="78">
        <f>IF($C643&lt;=Entradas!$E$51,"",F643^2)</f>
        <v>7.4894038221855787E-3</v>
      </c>
      <c r="I643" s="78">
        <f>IF($C643&lt;=Entradas!$E$51,"",G643^2)</f>
        <v>0.52138307578289456</v>
      </c>
      <c r="J643" s="78">
        <f>IF($C643&lt;=Entradas!$E$51,"",E643-AVERAGE(E:E))</f>
        <v>-0.67409106028829457</v>
      </c>
      <c r="K643" s="78">
        <f>IF($C643&lt;=Entradas!$E$51,"",J643^2)</f>
        <v>0.45439875756059717</v>
      </c>
      <c r="L643" s="78">
        <f>IF($C643&lt;=Entradas!$E$51,"",G643*J643)</f>
        <v>0.48673999409219493</v>
      </c>
      <c r="M643" s="38"/>
    </row>
    <row r="644" spans="2:13">
      <c r="B644" s="37"/>
      <c r="C644" s="74">
        <v>639</v>
      </c>
      <c r="D644" s="104">
        <f>IF($C644&lt;=Entradas!$E$51,"",Observaciones!H644)</f>
        <v>0.42449601041379864</v>
      </c>
      <c r="E644" s="104">
        <f>IF($C644&lt;=Entradas!$E$51,"",Cálculos!L645)</f>
        <v>0.34038531611940059</v>
      </c>
      <c r="F644" s="78">
        <f>IF($C644&lt;=Entradas!$E$51,"",D644-E644)</f>
        <v>8.4110694294398047E-2</v>
      </c>
      <c r="G644" s="78">
        <f>IF($C644&lt;=Entradas!$E$51,"",D644-AVERAGE(D:D))</f>
        <v>-0.72691002836793128</v>
      </c>
      <c r="H644" s="78">
        <f>IF($C644&lt;=Entradas!$E$51,"",F644^2)</f>
        <v>7.0746088946856845E-3</v>
      </c>
      <c r="I644" s="78">
        <f>IF($C644&lt;=Entradas!$E$51,"",G644^2)</f>
        <v>0.52839818934186666</v>
      </c>
      <c r="J644" s="78">
        <f>IF($C644&lt;=Entradas!$E$51,"",E644-AVERAGE(E:E))</f>
        <v>-0.67650183247848727</v>
      </c>
      <c r="K644" s="78">
        <f>IF($C644&lt;=Entradas!$E$51,"",J644^2)</f>
        <v>0.45765472934675128</v>
      </c>
      <c r="L644" s="78">
        <f>IF($C644&lt;=Entradas!$E$51,"",G644*J644)</f>
        <v>0.49175596623789469</v>
      </c>
      <c r="M644" s="38"/>
    </row>
    <row r="645" spans="2:13">
      <c r="B645" s="37"/>
      <c r="C645" s="74">
        <v>640</v>
      </c>
      <c r="D645" s="104">
        <f>IF($C645&lt;=Entradas!$E$51,"",Observaciones!H645)</f>
        <v>0.42122087301272726</v>
      </c>
      <c r="E645" s="104">
        <f>IF($C645&lt;=Entradas!$E$51,"",Cálculos!L646)</f>
        <v>0.33802611237440938</v>
      </c>
      <c r="F645" s="78">
        <f>IF($C645&lt;=Entradas!$E$51,"",D645-E645)</f>
        <v>8.3194760638317877E-2</v>
      </c>
      <c r="G645" s="78">
        <f>IF($C645&lt;=Entradas!$E$51,"",D645-AVERAGE(D:D))</f>
        <v>-0.73018516576900272</v>
      </c>
      <c r="H645" s="78">
        <f>IF($C645&lt;=Entradas!$E$51,"",F645^2)</f>
        <v>6.9213681976670058E-3</v>
      </c>
      <c r="I645" s="78">
        <f>IF($C645&lt;=Entradas!$E$51,"",G645^2)</f>
        <v>0.53317037630910602</v>
      </c>
      <c r="J645" s="78">
        <f>IF($C645&lt;=Entradas!$E$51,"",E645-AVERAGE(E:E))</f>
        <v>-0.67886103622347849</v>
      </c>
      <c r="K645" s="78">
        <f>IF($C645&lt;=Entradas!$E$51,"",J645^2)</f>
        <v>0.46085230650241499</v>
      </c>
      <c r="L645" s="78">
        <f>IF($C645&lt;=Entradas!$E$51,"",G645*J645)</f>
        <v>0.49569425826895758</v>
      </c>
      <c r="M645" s="38"/>
    </row>
    <row r="646" spans="2:13">
      <c r="B646" s="37"/>
      <c r="C646" s="74">
        <v>641</v>
      </c>
      <c r="D646" s="104">
        <f>IF($C646&lt;=Entradas!$E$51,"",Observaciones!H646)</f>
        <v>0.41824859337557785</v>
      </c>
      <c r="E646" s="104">
        <f>IF($C646&lt;=Entradas!$E$51,"",Cálculos!L647)</f>
        <v>0.33568970734587289</v>
      </c>
      <c r="F646" s="78">
        <f>IF($C646&lt;=Entradas!$E$51,"",D646-E646)</f>
        <v>8.2558886029704959E-2</v>
      </c>
      <c r="G646" s="78">
        <f>IF($C646&lt;=Entradas!$E$51,"",D646-AVERAGE(D:D))</f>
        <v>-0.73315744540615213</v>
      </c>
      <c r="H646" s="78">
        <f>IF($C646&lt;=Entradas!$E$51,"",F646^2)</f>
        <v>6.815969662465813E-3</v>
      </c>
      <c r="I646" s="78">
        <f>IF($C646&lt;=Entradas!$E$51,"",G646^2)</f>
        <v>0.53751983975447493</v>
      </c>
      <c r="J646" s="78">
        <f>IF($C646&lt;=Entradas!$E$51,"",E646-AVERAGE(E:E))</f>
        <v>-0.68119744125201498</v>
      </c>
      <c r="K646" s="78">
        <f>IF($C646&lt;=Entradas!$E$51,"",J646^2)</f>
        <v>0.46402995396829239</v>
      </c>
      <c r="L646" s="78">
        <f>IF($C646&lt;=Entradas!$E$51,"",G646*J646)</f>
        <v>0.49942497584553469</v>
      </c>
      <c r="M646" s="38"/>
    </row>
    <row r="647" spans="2:13">
      <c r="B647" s="37"/>
      <c r="C647" s="74">
        <v>642</v>
      </c>
      <c r="D647" s="104">
        <f>IF($C647&lt;=Entradas!$E$51,"",Observaciones!H647)</f>
        <v>0.41534807745600533</v>
      </c>
      <c r="E647" s="104">
        <f>IF($C647&lt;=Entradas!$E$51,"",Cálculos!L648)</f>
        <v>0.33337065202497707</v>
      </c>
      <c r="F647" s="78">
        <f>IF($C647&lt;=Entradas!$E$51,"",D647-E647)</f>
        <v>8.1977425431028261E-2</v>
      </c>
      <c r="G647" s="78">
        <f>IF($C647&lt;=Entradas!$E$51,"",D647-AVERAGE(D:D))</f>
        <v>-0.73605796132572465</v>
      </c>
      <c r="H647" s="78">
        <f>IF($C647&lt;=Entradas!$E$51,"",F647^2)</f>
        <v>6.7202982802997994E-3</v>
      </c>
      <c r="I647" s="78">
        <f>IF($C647&lt;=Entradas!$E$51,"",G647^2)</f>
        <v>0.54178132243098198</v>
      </c>
      <c r="J647" s="78">
        <f>IF($C647&lt;=Entradas!$E$51,"",E647-AVERAGE(E:E))</f>
        <v>-0.6835164965729108</v>
      </c>
      <c r="K647" s="78">
        <f>IF($C647&lt;=Entradas!$E$51,"",J647^2)</f>
        <v>0.46719480108730599</v>
      </c>
      <c r="L647" s="78">
        <f>IF($C647&lt;=Entradas!$E$51,"",G647*J647)</f>
        <v>0.50310775899995841</v>
      </c>
      <c r="M647" s="38"/>
    </row>
    <row r="648" spans="2:13">
      <c r="B648" s="37"/>
      <c r="C648" s="74">
        <v>643</v>
      </c>
      <c r="D648" s="104">
        <f>IF($C648&lt;=Entradas!$E$51,"",Observaciones!H648)</f>
        <v>0.41247696325304756</v>
      </c>
      <c r="E648" s="104">
        <f>IF($C648&lt;=Entradas!$E$51,"",Cálculos!L649)</f>
        <v>0.33106784111323195</v>
      </c>
      <c r="F648" s="78">
        <f>IF($C648&lt;=Entradas!$E$51,"",D648-E648)</f>
        <v>8.1409122139815604E-2</v>
      </c>
      <c r="G648" s="78">
        <f>IF($C648&lt;=Entradas!$E$51,"",D648-AVERAGE(D:D))</f>
        <v>-0.73892907552868237</v>
      </c>
      <c r="H648" s="78">
        <f>IF($C648&lt;=Entradas!$E$51,"",F648^2)</f>
        <v>6.6274451675754154E-3</v>
      </c>
      <c r="I648" s="78">
        <f>IF($C648&lt;=Entradas!$E$51,"",G648^2)</f>
        <v>0.54601617866167318</v>
      </c>
      <c r="J648" s="78">
        <f>IF($C648&lt;=Entradas!$E$51,"",E648-AVERAGE(E:E))</f>
        <v>-0.68581930748465592</v>
      </c>
      <c r="K648" s="78">
        <f>IF($C648&lt;=Entradas!$E$51,"",J648^2)</f>
        <v>0.47034812251873304</v>
      </c>
      <c r="L648" s="78">
        <f>IF($C648&lt;=Entradas!$E$51,"",G648*J648)</f>
        <v>0.50677182685935795</v>
      </c>
      <c r="M648" s="38"/>
    </row>
    <row r="649" spans="2:13">
      <c r="B649" s="37"/>
      <c r="C649" s="74">
        <v>644</v>
      </c>
      <c r="D649" s="104">
        <f>IF($C649&lt;=Entradas!$E$51,"",Observaciones!H649)</f>
        <v>0.40962739365351236</v>
      </c>
      <c r="E649" s="104">
        <f>IF($C649&lt;=Entradas!$E$51,"",Cálculos!L650)</f>
        <v>0.32878097887830071</v>
      </c>
      <c r="F649" s="78">
        <f>IF($C649&lt;=Entradas!$E$51,"",D649-E649)</f>
        <v>8.084641477521165E-2</v>
      </c>
      <c r="G649" s="78">
        <f>IF($C649&lt;=Entradas!$E$51,"",D649-AVERAGE(D:D))</f>
        <v>-0.74177864512821756</v>
      </c>
      <c r="H649" s="78">
        <f>IF($C649&lt;=Entradas!$E$51,"",F649^2)</f>
        <v>6.536142782005561E-3</v>
      </c>
      <c r="I649" s="78">
        <f>IF($C649&lt;=Entradas!$E$51,"",G649^2)</f>
        <v>0.55023555836825411</v>
      </c>
      <c r="J649" s="78">
        <f>IF($C649&lt;=Entradas!$E$51,"",E649-AVERAGE(E:E))</f>
        <v>-0.68810616971958716</v>
      </c>
      <c r="K649" s="78">
        <f>IF($C649&lt;=Entradas!$E$51,"",J649^2)</f>
        <v>0.47349010080616127</v>
      </c>
      <c r="L649" s="78">
        <f>IF($C649&lt;=Entradas!$E$51,"",G649*J649)</f>
        <v>0.51042246227896271</v>
      </c>
      <c r="M649" s="38"/>
    </row>
    <row r="650" spans="2:13">
      <c r="B650" s="37"/>
      <c r="C650" s="74">
        <v>645</v>
      </c>
      <c r="D650" s="104">
        <f>IF($C650&lt;=Entradas!$E$51,"",Observaciones!H650)</f>
        <v>0.4067978205253075</v>
      </c>
      <c r="E650" s="104">
        <f>IF($C650&lt;=Entradas!$E$51,"",Cálculos!L651)</f>
        <v>0.32650992097645326</v>
      </c>
      <c r="F650" s="78">
        <f>IF($C650&lt;=Entradas!$E$51,"",D650-E650)</f>
        <v>8.0287899548854236E-2</v>
      </c>
      <c r="G650" s="78">
        <f>IF($C650&lt;=Entradas!$E$51,"",D650-AVERAGE(D:D))</f>
        <v>-0.74460821825642243</v>
      </c>
      <c r="H650" s="78">
        <f>IF($C650&lt;=Entradas!$E$51,"",F650^2)</f>
        <v>6.4461468139669085E-3</v>
      </c>
      <c r="I650" s="78">
        <f>IF($C650&lt;=Entradas!$E$51,"",G650^2)</f>
        <v>0.55444139869500397</v>
      </c>
      <c r="J650" s="78">
        <f>IF($C650&lt;=Entradas!$E$51,"",E650-AVERAGE(E:E))</f>
        <v>-0.69037722762143461</v>
      </c>
      <c r="K650" s="78">
        <f>IF($C650&lt;=Entradas!$E$51,"",J650^2)</f>
        <v>0.47662071641825815</v>
      </c>
      <c r="L650" s="78">
        <f>IF($C650&lt;=Entradas!$E$51,"",G650*J650)</f>
        <v>0.51406055738400502</v>
      </c>
      <c r="M650" s="38"/>
    </row>
    <row r="651" spans="2:13">
      <c r="B651" s="37"/>
      <c r="C651" s="74">
        <v>646</v>
      </c>
      <c r="D651" s="104">
        <f>IF($C651&lt;=Entradas!$E$51,"",Observaciones!H651)</f>
        <v>0.40398784991954056</v>
      </c>
      <c r="E651" s="104">
        <f>IF($C651&lt;=Entradas!$E$51,"",Cálculos!L652)</f>
        <v>0.32425455187409324</v>
      </c>
      <c r="F651" s="78">
        <f>IF($C651&lt;=Entradas!$E$51,"",D651-E651)</f>
        <v>7.9733298045447321E-2</v>
      </c>
      <c r="G651" s="78">
        <f>IF($C651&lt;=Entradas!$E$51,"",D651-AVERAGE(D:D))</f>
        <v>-0.74741818886218936</v>
      </c>
      <c r="H651" s="78">
        <f>IF($C651&lt;=Entradas!$E$51,"",F651^2)</f>
        <v>6.3573988172041336E-3</v>
      </c>
      <c r="I651" s="78">
        <f>IF($C651&lt;=Entradas!$E$51,"",G651^2)</f>
        <v>0.55863394904203534</v>
      </c>
      <c r="J651" s="78">
        <f>IF($C651&lt;=Entradas!$E$51,"",E651-AVERAGE(E:E))</f>
        <v>-0.69263259672379462</v>
      </c>
      <c r="K651" s="78">
        <f>IF($C651&lt;=Entradas!$E$51,"",J651^2)</f>
        <v>0.47973991404434674</v>
      </c>
      <c r="L651" s="78">
        <f>IF($C651&lt;=Entradas!$E$51,"",G651*J651)</f>
        <v>0.51768620099021379</v>
      </c>
      <c r="M651" s="38"/>
    </row>
    <row r="652" spans="2:13">
      <c r="B652" s="37"/>
      <c r="C652" s="74">
        <v>647</v>
      </c>
      <c r="D652" s="104">
        <f>IF($C652&lt;=Entradas!$E$51,"",Observaciones!H652)</f>
        <v>0.40119729966195228</v>
      </c>
      <c r="E652" s="104">
        <f>IF($C652&lt;=Entradas!$E$51,"",Cálculos!L653)</f>
        <v>0.3220147620153781</v>
      </c>
      <c r="F652" s="78">
        <f>IF($C652&lt;=Entradas!$E$51,"",D652-E652)</f>
        <v>7.918253764657418E-2</v>
      </c>
      <c r="G652" s="78">
        <f>IF($C652&lt;=Entradas!$E$51,"",D652-AVERAGE(D:D))</f>
        <v>-0.7502087391197777</v>
      </c>
      <c r="H652" s="78">
        <f>IF($C652&lt;=Entradas!$E$51,"",F652^2)</f>
        <v>6.2698742681511375E-3</v>
      </c>
      <c r="I652" s="78">
        <f>IF($C652&lt;=Entradas!$E$51,"",G652^2)</f>
        <v>0.56281315225168671</v>
      </c>
      <c r="J652" s="78">
        <f>IF($C652&lt;=Entradas!$E$51,"",E652-AVERAGE(E:E))</f>
        <v>-0.69487238658250972</v>
      </c>
      <c r="K652" s="78">
        <f>IF($C652&lt;=Entradas!$E$51,"",J652^2)</f>
        <v>0.48284763363487282</v>
      </c>
      <c r="L652" s="78">
        <f>IF($C652&lt;=Entradas!$E$51,"",G652*J652)</f>
        <v>0.52129933698721531</v>
      </c>
      <c r="M652" s="38"/>
    </row>
    <row r="653" spans="2:13">
      <c r="B653" s="37"/>
      <c r="C653" s="74">
        <v>648</v>
      </c>
      <c r="D653" s="104">
        <f>IF($C653&lt;=Entradas!$E$51,"",Observaciones!H653)</f>
        <v>0.43408071589002117</v>
      </c>
      <c r="E653" s="104">
        <f>IF($C653&lt;=Entradas!$E$51,"",Cálculos!L654)</f>
        <v>0.34012964419996317</v>
      </c>
      <c r="F653" s="78">
        <f>IF($C653&lt;=Entradas!$E$51,"",D653-E653)</f>
        <v>9.3951071690058008E-2</v>
      </c>
      <c r="G653" s="78">
        <f>IF($C653&lt;=Entradas!$E$51,"",D653-AVERAGE(D:D))</f>
        <v>-0.71732532289170881</v>
      </c>
      <c r="H653" s="78">
        <f>IF($C653&lt;=Entradas!$E$51,"",F653^2)</f>
        <v>8.8268038717104185E-3</v>
      </c>
      <c r="I653" s="78">
        <f>IF($C653&lt;=Entradas!$E$51,"",G653^2)</f>
        <v>0.51455561886169432</v>
      </c>
      <c r="J653" s="78">
        <f>IF($C653&lt;=Entradas!$E$51,"",E653-AVERAGE(E:E))</f>
        <v>-0.6767575043979247</v>
      </c>
      <c r="K653" s="78">
        <f>IF($C653&lt;=Entradas!$E$51,"",J653^2)</f>
        <v>0.45800071975890705</v>
      </c>
      <c r="L653" s="78">
        <f>IF($C653&lt;=Entradas!$E$51,"",G653*J653)</f>
        <v>0.4854552953616284</v>
      </c>
      <c r="M653" s="38"/>
    </row>
    <row r="654" spans="2:13">
      <c r="B654" s="37"/>
      <c r="C654" s="74">
        <v>649</v>
      </c>
      <c r="D654" s="104">
        <f>IF($C654&lt;=Entradas!$E$51,"",Observaciones!H654)</f>
        <v>0.41924532228836719</v>
      </c>
      <c r="E654" s="104">
        <f>IF($C654&lt;=Entradas!$E$51,"",Cálculos!L655)</f>
        <v>0.3221953516872984</v>
      </c>
      <c r="F654" s="78">
        <f>IF($C654&lt;=Entradas!$E$51,"",D654-E654)</f>
        <v>9.7049970601068791E-2</v>
      </c>
      <c r="G654" s="78">
        <f>IF($C654&lt;=Entradas!$E$51,"",D654-AVERAGE(D:D))</f>
        <v>-0.73216071649336278</v>
      </c>
      <c r="H654" s="78">
        <f>IF($C654&lt;=Entradas!$E$51,"",F654^2)</f>
        <v>9.4186967936683175E-3</v>
      </c>
      <c r="I654" s="78">
        <f>IF($C654&lt;=Entradas!$E$51,"",G654^2)</f>
        <v>0.53605931477607438</v>
      </c>
      <c r="J654" s="78">
        <f>IF($C654&lt;=Entradas!$E$51,"",E654-AVERAGE(E:E))</f>
        <v>-0.69469179691058947</v>
      </c>
      <c r="K654" s="78">
        <f>IF($C654&lt;=Entradas!$E$51,"",J654^2)</f>
        <v>0.48259669269486366</v>
      </c>
      <c r="L654" s="78">
        <f>IF($C654&lt;=Entradas!$E$51,"",G654*J654)</f>
        <v>0.50862604376811882</v>
      </c>
      <c r="M654" s="38"/>
    </row>
    <row r="655" spans="2:13">
      <c r="B655" s="37"/>
      <c r="C655" s="74">
        <v>650</v>
      </c>
      <c r="D655" s="104">
        <f>IF($C655&lt;=Entradas!$E$51,"",Observaciones!H655)</f>
        <v>0.65176155425299553</v>
      </c>
      <c r="E655" s="104">
        <f>IF($C655&lt;=Entradas!$E$51,"",Cálculos!L656)</f>
        <v>0.4134327580521634</v>
      </c>
      <c r="F655" s="78">
        <f>IF($C655&lt;=Entradas!$E$51,"",D655-E655)</f>
        <v>0.23832879620083214</v>
      </c>
      <c r="G655" s="78">
        <f>IF($C655&lt;=Entradas!$E$51,"",D655-AVERAGE(D:D))</f>
        <v>-0.49964448452873444</v>
      </c>
      <c r="H655" s="78">
        <f>IF($C655&lt;=Entradas!$E$51,"",F655^2)</f>
        <v>5.6800615098537781E-2</v>
      </c>
      <c r="I655" s="78">
        <f>IF($C655&lt;=Entradas!$E$51,"",G655^2)</f>
        <v>0.24964461091998474</v>
      </c>
      <c r="J655" s="78">
        <f>IF($C655&lt;=Entradas!$E$51,"",E655-AVERAGE(E:E))</f>
        <v>-0.60345439054572447</v>
      </c>
      <c r="K655" s="78">
        <f>IF($C655&lt;=Entradas!$E$51,"",J655^2)</f>
        <v>0.36415720146891178</v>
      </c>
      <c r="L655" s="78">
        <f>IF($C655&lt;=Entradas!$E$51,"",G655*J655)</f>
        <v>0.3015126579008201</v>
      </c>
      <c r="M655" s="38"/>
    </row>
    <row r="656" spans="2:13">
      <c r="B656" s="37"/>
      <c r="C656" s="74">
        <v>651</v>
      </c>
      <c r="D656" s="104">
        <f>IF($C656&lt;=Entradas!$E$51,"",Observaciones!H656)</f>
        <v>0.54028350400442915</v>
      </c>
      <c r="E656" s="104">
        <f>IF($C656&lt;=Entradas!$E$51,"",Cálculos!L657)</f>
        <v>0.40635932973314687</v>
      </c>
      <c r="F656" s="78">
        <f>IF($C656&lt;=Entradas!$E$51,"",D656-E656)</f>
        <v>0.13392417427128228</v>
      </c>
      <c r="G656" s="78">
        <f>IF($C656&lt;=Entradas!$E$51,"",D656-AVERAGE(D:D))</f>
        <v>-0.61112253477730083</v>
      </c>
      <c r="H656" s="78">
        <f>IF($C656&lt;=Entradas!$E$51,"",F656^2)</f>
        <v>1.7935684454244788E-2</v>
      </c>
      <c r="I656" s="78">
        <f>IF($C656&lt;=Entradas!$E$51,"",G656^2)</f>
        <v>0.37347075251263329</v>
      </c>
      <c r="J656" s="78">
        <f>IF($C656&lt;=Entradas!$E$51,"",E656-AVERAGE(E:E))</f>
        <v>-0.61052781886474095</v>
      </c>
      <c r="K656" s="78">
        <f>IF($C656&lt;=Entradas!$E$51,"",J656^2)</f>
        <v>0.3727442176077379</v>
      </c>
      <c r="L656" s="78">
        <f>IF($C656&lt;=Entradas!$E$51,"",G656*J656)</f>
        <v>0.37310730821667726</v>
      </c>
      <c r="M656" s="38"/>
    </row>
    <row r="657" spans="2:13">
      <c r="B657" s="37"/>
      <c r="C657" s="74">
        <v>652</v>
      </c>
      <c r="D657" s="104">
        <f>IF($C657&lt;=Entradas!$E$51,"",Observaciones!H657)</f>
        <v>4.2955637906048505</v>
      </c>
      <c r="E657" s="104">
        <f>IF($C657&lt;=Entradas!$E$51,"",Cálculos!L658)</f>
        <v>2.8017316208121117</v>
      </c>
      <c r="F657" s="78">
        <f>IF($C657&lt;=Entradas!$E$51,"",D657-E657)</f>
        <v>1.4938321697927388</v>
      </c>
      <c r="G657" s="78">
        <f>IF($C657&lt;=Entradas!$E$51,"",D657-AVERAGE(D:D))</f>
        <v>3.1441577518231205</v>
      </c>
      <c r="H657" s="78">
        <f>IF($C657&lt;=Entradas!$E$51,"",F657^2)</f>
        <v>2.2315345515076821</v>
      </c>
      <c r="I657" s="78">
        <f>IF($C657&lt;=Entradas!$E$51,"",G657^2)</f>
        <v>9.8857279683494195</v>
      </c>
      <c r="J657" s="78">
        <f>IF($C657&lt;=Entradas!$E$51,"",E657-AVERAGE(E:E))</f>
        <v>1.7848444722142238</v>
      </c>
      <c r="K657" s="78">
        <f>IF($C657&lt;=Entradas!$E$51,"",J657^2)</f>
        <v>3.1856697899936712</v>
      </c>
      <c r="L657" s="78">
        <f>IF($C657&lt;=Entradas!$E$51,"",G657*J657)</f>
        <v>5.6118325831109983</v>
      </c>
      <c r="M657" s="38"/>
    </row>
    <row r="658" spans="2:13">
      <c r="B658" s="37"/>
      <c r="C658" s="74">
        <v>653</v>
      </c>
      <c r="D658" s="104">
        <f>IF($C658&lt;=Entradas!$E$51,"",Observaciones!H658)</f>
        <v>0.78854036899197055</v>
      </c>
      <c r="E658" s="104">
        <f>IF($C658&lt;=Entradas!$E$51,"",Cálculos!L659)</f>
        <v>0.65639587478391004</v>
      </c>
      <c r="F658" s="78">
        <f>IF($C658&lt;=Entradas!$E$51,"",D658-E658)</f>
        <v>0.13214449420806051</v>
      </c>
      <c r="G658" s="78">
        <f>IF($C658&lt;=Entradas!$E$51,"",D658-AVERAGE(D:D))</f>
        <v>-0.36286566978975943</v>
      </c>
      <c r="H658" s="78">
        <f>IF($C658&lt;=Entradas!$E$51,"",F658^2)</f>
        <v>1.7462167349504138E-2</v>
      </c>
      <c r="I658" s="78">
        <f>IF($C658&lt;=Entradas!$E$51,"",G658^2)</f>
        <v>0.13167149431197073</v>
      </c>
      <c r="J658" s="78">
        <f>IF($C658&lt;=Entradas!$E$51,"",E658-AVERAGE(E:E))</f>
        <v>-0.36049127381397783</v>
      </c>
      <c r="K658" s="78">
        <f>IF($C658&lt;=Entradas!$E$51,"",J658^2)</f>
        <v>0.12995395849602434</v>
      </c>
      <c r="L658" s="78">
        <f>IF($C658&lt;=Entradas!$E$51,"",G658*J658)</f>
        <v>0.13080990752587263</v>
      </c>
      <c r="M658" s="38"/>
    </row>
    <row r="659" spans="2:13">
      <c r="B659" s="37"/>
      <c r="C659" s="74">
        <v>654</v>
      </c>
      <c r="D659" s="104">
        <f>IF($C659&lt;=Entradas!$E$51,"",Observaciones!H659)</f>
        <v>2.0522086850272863</v>
      </c>
      <c r="E659" s="104">
        <f>IF($C659&lt;=Entradas!$E$51,"",Cálculos!L660)</f>
        <v>1.418213605035417</v>
      </c>
      <c r="F659" s="78">
        <f>IF($C659&lt;=Entradas!$E$51,"",D659-E659)</f>
        <v>0.63399507999186921</v>
      </c>
      <c r="G659" s="78">
        <f>IF($C659&lt;=Entradas!$E$51,"",D659-AVERAGE(D:D))</f>
        <v>0.90080264624555628</v>
      </c>
      <c r="H659" s="78">
        <f>IF($C659&lt;=Entradas!$E$51,"",F659^2)</f>
        <v>0.40194976145389666</v>
      </c>
      <c r="I659" s="78">
        <f>IF($C659&lt;=Entradas!$E$51,"",G659^2)</f>
        <v>0.81144540748299676</v>
      </c>
      <c r="J659" s="78">
        <f>IF($C659&lt;=Entradas!$E$51,"",E659-AVERAGE(E:E))</f>
        <v>0.40132645643752918</v>
      </c>
      <c r="K659" s="78">
        <f>IF($C659&lt;=Entradas!$E$51,"",J659^2)</f>
        <v>0.16106292463670399</v>
      </c>
      <c r="L659" s="78">
        <f>IF($C659&lt;=Entradas!$E$51,"",G659*J659)</f>
        <v>0.36151593396727827</v>
      </c>
      <c r="M659" s="38"/>
    </row>
    <row r="660" spans="2:13">
      <c r="B660" s="37"/>
      <c r="C660" s="74">
        <v>655</v>
      </c>
      <c r="D660" s="104">
        <f>IF($C660&lt;=Entradas!$E$51,"",Observaciones!H660)</f>
        <v>0.79399078001859791</v>
      </c>
      <c r="E660" s="104">
        <f>IF($C660&lt;=Entradas!$E$51,"",Cálculos!L661)</f>
        <v>0.76095720435509073</v>
      </c>
      <c r="F660" s="78">
        <f>IF($C660&lt;=Entradas!$E$51,"",D660-E660)</f>
        <v>3.3033575663507175E-2</v>
      </c>
      <c r="G660" s="78">
        <f>IF($C660&lt;=Entradas!$E$51,"",D660-AVERAGE(D:D))</f>
        <v>-0.35741525876313207</v>
      </c>
      <c r="H660" s="78">
        <f>IF($C660&lt;=Entradas!$E$51,"",F660^2)</f>
        <v>1.0912171211166536E-3</v>
      </c>
      <c r="I660" s="78">
        <f>IF($C660&lt;=Entradas!$E$51,"",G660^2)</f>
        <v>0.12774566719671665</v>
      </c>
      <c r="J660" s="78">
        <f>IF($C660&lt;=Entradas!$E$51,"",E660-AVERAGE(E:E))</f>
        <v>-0.25592994424279714</v>
      </c>
      <c r="K660" s="78">
        <f>IF($C660&lt;=Entradas!$E$51,"",J660^2)</f>
        <v>6.5500136360121253E-2</v>
      </c>
      <c r="L660" s="78">
        <f>IF($C660&lt;=Entradas!$E$51,"",G660*J660)</f>
        <v>9.1473267246773307E-2</v>
      </c>
      <c r="M660" s="38"/>
    </row>
    <row r="661" spans="2:13">
      <c r="B661" s="37"/>
      <c r="C661" s="74">
        <v>656</v>
      </c>
      <c r="D661" s="104">
        <f>IF($C661&lt;=Entradas!$E$51,"",Observaciones!H661)</f>
        <v>0.75851920695278552</v>
      </c>
      <c r="E661" s="104">
        <f>IF($C661&lt;=Entradas!$E$51,"",Cálculos!L662)</f>
        <v>0.73084561822838767</v>
      </c>
      <c r="F661" s="78">
        <f>IF($C661&lt;=Entradas!$E$51,"",D661-E661)</f>
        <v>2.7673588724397846E-2</v>
      </c>
      <c r="G661" s="78">
        <f>IF($C661&lt;=Entradas!$E$51,"",D661-AVERAGE(D:D))</f>
        <v>-0.39288683182894446</v>
      </c>
      <c r="H661" s="78">
        <f>IF($C661&lt;=Entradas!$E$51,"",F661^2)</f>
        <v>7.6582751288711967E-4</v>
      </c>
      <c r="I661" s="78">
        <f>IF($C661&lt;=Entradas!$E$51,"",G661^2)</f>
        <v>0.15436006262458529</v>
      </c>
      <c r="J661" s="78">
        <f>IF($C661&lt;=Entradas!$E$51,"",E661-AVERAGE(E:E))</f>
        <v>-0.2860415303695002</v>
      </c>
      <c r="K661" s="78">
        <f>IF($C661&lt;=Entradas!$E$51,"",J661^2)</f>
        <v>8.1819757096125698E-2</v>
      </c>
      <c r="L661" s="78">
        <f>IF($C661&lt;=Entradas!$E$51,"",G661*J661)</f>
        <v>0.11238195063837574</v>
      </c>
      <c r="M661" s="38"/>
    </row>
    <row r="662" spans="2:13">
      <c r="B662" s="37"/>
      <c r="C662" s="74">
        <v>657</v>
      </c>
      <c r="D662" s="104">
        <f>IF($C662&lt;=Entradas!$E$51,"",Observaciones!H662)</f>
        <v>1.241240871727793</v>
      </c>
      <c r="E662" s="104">
        <f>IF($C662&lt;=Entradas!$E$51,"",Cálculos!L663)</f>
        <v>0.95998305382674276</v>
      </c>
      <c r="F662" s="78">
        <f>IF($C662&lt;=Entradas!$E$51,"",D662-E662)</f>
        <v>0.2812578179010502</v>
      </c>
      <c r="G662" s="78">
        <f>IF($C662&lt;=Entradas!$E$51,"",D662-AVERAGE(D:D))</f>
        <v>8.9834832946062981E-2</v>
      </c>
      <c r="H662" s="78">
        <f>IF($C662&lt;=Entradas!$E$51,"",F662^2)</f>
        <v>7.9105960130460312E-2</v>
      </c>
      <c r="I662" s="78">
        <f>IF($C662&lt;=Entradas!$E$51,"",G662^2)</f>
        <v>8.0702972104470423E-3</v>
      </c>
      <c r="J662" s="78">
        <f>IF($C662&lt;=Entradas!$E$51,"",E662-AVERAGE(E:E))</f>
        <v>-5.6904094771145108E-2</v>
      </c>
      <c r="K662" s="78">
        <f>IF($C662&lt;=Entradas!$E$51,"",J662^2)</f>
        <v>3.2380760017234641E-3</v>
      </c>
      <c r="L662" s="78">
        <f>IF($C662&lt;=Entradas!$E$51,"",G662*J662)</f>
        <v>-5.1119698477127568E-3</v>
      </c>
      <c r="M662" s="38"/>
    </row>
    <row r="663" spans="2:13">
      <c r="B663" s="37"/>
      <c r="C663" s="74">
        <v>658</v>
      </c>
      <c r="D663" s="104">
        <f>IF($C663&lt;=Entradas!$E$51,"",Observaciones!H663)</f>
        <v>0.84617919486431759</v>
      </c>
      <c r="E663" s="104">
        <f>IF($C663&lt;=Entradas!$E$51,"",Cálculos!L664)</f>
        <v>0.83080854370704293</v>
      </c>
      <c r="F663" s="78">
        <f>IF($C663&lt;=Entradas!$E$51,"",D663-E663)</f>
        <v>1.5370651157274651E-2</v>
      </c>
      <c r="G663" s="78">
        <f>IF($C663&lt;=Entradas!$E$51,"",D663-AVERAGE(D:D))</f>
        <v>-0.30522684391741239</v>
      </c>
      <c r="H663" s="78">
        <f>IF($C663&lt;=Entradas!$E$51,"",F663^2)</f>
        <v>2.3625691699862857E-4</v>
      </c>
      <c r="I663" s="78">
        <f>IF($C663&lt;=Entradas!$E$51,"",G663^2)</f>
        <v>9.3163426247784425E-2</v>
      </c>
      <c r="J663" s="78">
        <f>IF($C663&lt;=Entradas!$E$51,"",E663-AVERAGE(E:E))</f>
        <v>-0.18607860489084493</v>
      </c>
      <c r="K663" s="78">
        <f>IF($C663&lt;=Entradas!$E$51,"",J663^2)</f>
        <v>3.4625247198123182E-2</v>
      </c>
      <c r="L663" s="78">
        <f>IF($C663&lt;=Entradas!$E$51,"",G663*J663)</f>
        <v>5.6796185291387774E-2</v>
      </c>
      <c r="M663" s="38"/>
    </row>
    <row r="664" spans="2:13">
      <c r="B664" s="37"/>
      <c r="C664" s="74">
        <v>659</v>
      </c>
      <c r="D664" s="104">
        <f>IF($C664&lt;=Entradas!$E$51,"",Observaciones!H664)</f>
        <v>0.80571017299553183</v>
      </c>
      <c r="E664" s="104">
        <f>IF($C664&lt;=Entradas!$E$51,"",Cálculos!L665)</f>
        <v>0.79949782389666268</v>
      </c>
      <c r="F664" s="78">
        <f>IF($C664&lt;=Entradas!$E$51,"",D664-E664)</f>
        <v>6.212349098869141E-3</v>
      </c>
      <c r="G664" s="78">
        <f>IF($C664&lt;=Entradas!$E$51,"",D664-AVERAGE(D:D))</f>
        <v>-0.34569586578619815</v>
      </c>
      <c r="H664" s="78">
        <f>IF($C664&lt;=Entradas!$E$51,"",F664^2)</f>
        <v>3.8593281326220228E-5</v>
      </c>
      <c r="I664" s="78">
        <f>IF($C664&lt;=Entradas!$E$51,"",G664^2)</f>
        <v>0.11950563162166912</v>
      </c>
      <c r="J664" s="78">
        <f>IF($C664&lt;=Entradas!$E$51,"",E664-AVERAGE(E:E))</f>
        <v>-0.21738932470122518</v>
      </c>
      <c r="K664" s="78">
        <f>IF($C664&lt;=Entradas!$E$51,"",J664^2)</f>
        <v>4.7258118494054716E-2</v>
      </c>
      <c r="L664" s="78">
        <f>IF($C664&lt;=Entradas!$E$51,"",G664*J664)</f>
        <v>7.5150590815266996E-2</v>
      </c>
      <c r="M664" s="38"/>
    </row>
    <row r="665" spans="2:13">
      <c r="B665" s="37"/>
      <c r="C665" s="74">
        <v>660</v>
      </c>
      <c r="D665" s="104">
        <f>IF($C665&lt;=Entradas!$E$51,"",Observaciones!H665)</f>
        <v>0.81254703130655548</v>
      </c>
      <c r="E665" s="104">
        <f>IF($C665&lt;=Entradas!$E$51,"",Cálculos!L666)</f>
        <v>0.80280692078487825</v>
      </c>
      <c r="F665" s="78">
        <f>IF($C665&lt;=Entradas!$E$51,"",D665-E665)</f>
        <v>9.7401105216772255E-3</v>
      </c>
      <c r="G665" s="78">
        <f>IF($C665&lt;=Entradas!$E$51,"",D665-AVERAGE(D:D))</f>
        <v>-0.3388590074751745</v>
      </c>
      <c r="H665" s="78">
        <f>IF($C665&lt;=Entradas!$E$51,"",F665^2)</f>
        <v>9.4869752974487397E-5</v>
      </c>
      <c r="I665" s="78">
        <f>IF($C665&lt;=Entradas!$E$51,"",G665^2)</f>
        <v>0.11482542694706037</v>
      </c>
      <c r="J665" s="78">
        <f>IF($C665&lt;=Entradas!$E$51,"",E665-AVERAGE(E:E))</f>
        <v>-0.21408022781300962</v>
      </c>
      <c r="K665" s="78">
        <f>IF($C665&lt;=Entradas!$E$51,"",J665^2)</f>
        <v>4.5830343940470093E-2</v>
      </c>
      <c r="L665" s="78">
        <f>IF($C665&lt;=Entradas!$E$51,"",G665*J665)</f>
        <v>7.2543013516775681E-2</v>
      </c>
      <c r="M665" s="38"/>
    </row>
    <row r="666" spans="2:13">
      <c r="B666" s="37"/>
      <c r="C666" s="74">
        <v>661</v>
      </c>
      <c r="D666" s="104">
        <f>IF($C666&lt;=Entradas!$E$51,"",Observaciones!H666)</f>
        <v>0.8300769770578561</v>
      </c>
      <c r="E666" s="104">
        <f>IF($C666&lt;=Entradas!$E$51,"",Cálculos!L667)</f>
        <v>0.81541002704462195</v>
      </c>
      <c r="F666" s="78">
        <f>IF($C666&lt;=Entradas!$E$51,"",D666-E666)</f>
        <v>1.4666950013234148E-2</v>
      </c>
      <c r="G666" s="78">
        <f>IF($C666&lt;=Entradas!$E$51,"",D666-AVERAGE(D:D))</f>
        <v>-0.32132906172387388</v>
      </c>
      <c r="H666" s="78">
        <f>IF($C666&lt;=Entradas!$E$51,"",F666^2)</f>
        <v>2.1511942269070917E-4</v>
      </c>
      <c r="I666" s="78">
        <f>IF($C666&lt;=Entradas!$E$51,"",G666^2)</f>
        <v>0.10325236590834515</v>
      </c>
      <c r="J666" s="78">
        <f>IF($C666&lt;=Entradas!$E$51,"",E666-AVERAGE(E:E))</f>
        <v>-0.20147712155326591</v>
      </c>
      <c r="K666" s="78">
        <f>IF($C666&lt;=Entradas!$E$51,"",J666^2)</f>
        <v>4.0593030509389491E-2</v>
      </c>
      <c r="L666" s="78">
        <f>IF($C666&lt;=Entradas!$E$51,"",G666*J666)</f>
        <v>6.4740454427537827E-2</v>
      </c>
      <c r="M666" s="38"/>
    </row>
    <row r="667" spans="2:13">
      <c r="B667" s="37"/>
      <c r="C667" s="74">
        <v>662</v>
      </c>
      <c r="D667" s="104">
        <f>IF($C667&lt;=Entradas!$E$51,"",Observaciones!H667)</f>
        <v>0.82330829362699665</v>
      </c>
      <c r="E667" s="104">
        <f>IF($C667&lt;=Entradas!$E$51,"",Cálculos!L668)</f>
        <v>0.81004029448735504</v>
      </c>
      <c r="F667" s="78">
        <f>IF($C667&lt;=Entradas!$E$51,"",D667-E667)</f>
        <v>1.3267999139641606E-2</v>
      </c>
      <c r="G667" s="78">
        <f>IF($C667&lt;=Entradas!$E$51,"",D667-AVERAGE(D:D))</f>
        <v>-0.32809774515473333</v>
      </c>
      <c r="H667" s="78">
        <f>IF($C667&lt;=Entradas!$E$51,"",F667^2)</f>
        <v>1.7603980116953042E-4</v>
      </c>
      <c r="I667" s="78">
        <f>IF($C667&lt;=Entradas!$E$51,"",G667^2)</f>
        <v>0.10764813037562034</v>
      </c>
      <c r="J667" s="78">
        <f>IF($C667&lt;=Entradas!$E$51,"",E667-AVERAGE(E:E))</f>
        <v>-0.20684685411053283</v>
      </c>
      <c r="K667" s="78">
        <f>IF($C667&lt;=Entradas!$E$51,"",J667^2)</f>
        <v>4.278562105542405E-2</v>
      </c>
      <c r="L667" s="78">
        <f>IF($C667&lt;=Entradas!$E$51,"",G667*J667)</f>
        <v>6.7865986426015906E-2</v>
      </c>
      <c r="M667" s="38"/>
    </row>
    <row r="668" spans="2:13">
      <c r="B668" s="37"/>
      <c r="C668" s="74">
        <v>663</v>
      </c>
      <c r="D668" s="104">
        <f>IF($C668&lt;=Entradas!$E$51,"",Observaciones!H668)</f>
        <v>0.95630520388650653</v>
      </c>
      <c r="E668" s="104">
        <f>IF($C668&lt;=Entradas!$E$51,"",Cálculos!L669)</f>
        <v>0.87356465299566577</v>
      </c>
      <c r="F668" s="78">
        <f>IF($C668&lt;=Entradas!$E$51,"",D668-E668)</f>
        <v>8.2740550890840758E-2</v>
      </c>
      <c r="G668" s="78">
        <f>IF($C668&lt;=Entradas!$E$51,"",D668-AVERAGE(D:D))</f>
        <v>-0.19510083489522345</v>
      </c>
      <c r="H668" s="78">
        <f>IF($C668&lt;=Entradas!$E$51,"",F668^2)</f>
        <v>6.8459987617198095E-3</v>
      </c>
      <c r="I668" s="78">
        <f>IF($C668&lt;=Entradas!$E$51,"",G668^2)</f>
        <v>3.8064335776813243E-2</v>
      </c>
      <c r="J668" s="78">
        <f>IF($C668&lt;=Entradas!$E$51,"",E668-AVERAGE(E:E))</f>
        <v>-0.1433224956022221</v>
      </c>
      <c r="K668" s="78">
        <f>IF($C668&lt;=Entradas!$E$51,"",J668^2)</f>
        <v>2.0541337745648973E-2</v>
      </c>
      <c r="L668" s="78">
        <f>IF($C668&lt;=Entradas!$E$51,"",G668*J668)</f>
        <v>2.7962338551260523E-2</v>
      </c>
      <c r="M668" s="38"/>
    </row>
    <row r="669" spans="2:13">
      <c r="B669" s="37"/>
      <c r="C669" s="74">
        <v>664</v>
      </c>
      <c r="D669" s="104">
        <f>IF($C669&lt;=Entradas!$E$51,"",Observaciones!H669)</f>
        <v>0.84160792266642881</v>
      </c>
      <c r="E669" s="104">
        <f>IF($C669&lt;=Entradas!$E$51,"",Cálculos!L670)</f>
        <v>0.85133898462851088</v>
      </c>
      <c r="F669" s="78">
        <f>IF($C669&lt;=Entradas!$E$51,"",D669-E669)</f>
        <v>-9.731061962082066E-3</v>
      </c>
      <c r="G669" s="78">
        <f>IF($C669&lt;=Entradas!$E$51,"",D669-AVERAGE(D:D))</f>
        <v>-0.30979811611530117</v>
      </c>
      <c r="H669" s="78">
        <f>IF($C669&lt;=Entradas!$E$51,"",F669^2)</f>
        <v>9.4693566909880472E-5</v>
      </c>
      <c r="I669" s="78">
        <f>IF($C669&lt;=Entradas!$E$51,"",G669^2)</f>
        <v>9.5974872748589624E-2</v>
      </c>
      <c r="J669" s="78">
        <f>IF($C669&lt;=Entradas!$E$51,"",E669-AVERAGE(E:E))</f>
        <v>-0.16554816396937699</v>
      </c>
      <c r="K669" s="78">
        <f>IF($C669&lt;=Entradas!$E$51,"",J669^2)</f>
        <v>2.7406194593631732E-2</v>
      </c>
      <c r="L669" s="78">
        <f>IF($C669&lt;=Entradas!$E$51,"",G669*J669)</f>
        <v>5.1286509324059974E-2</v>
      </c>
      <c r="M669" s="38"/>
    </row>
    <row r="670" spans="2:13">
      <c r="B670" s="37"/>
      <c r="C670" s="74">
        <v>665</v>
      </c>
      <c r="D670" s="104">
        <f>IF($C670&lt;=Entradas!$E$51,"",Observaciones!H670)</f>
        <v>0.80695366381169964</v>
      </c>
      <c r="E670" s="104">
        <f>IF($C670&lt;=Entradas!$E$51,"",Cálculos!L671)</f>
        <v>0.82329773700730424</v>
      </c>
      <c r="F670" s="78">
        <f>IF($C670&lt;=Entradas!$E$51,"",D670-E670)</f>
        <v>-1.6344073195604603E-2</v>
      </c>
      <c r="G670" s="78">
        <f>IF($C670&lt;=Entradas!$E$51,"",D670-AVERAGE(D:D))</f>
        <v>-0.34445237497003034</v>
      </c>
      <c r="H670" s="78">
        <f>IF($C670&lt;=Entradas!$E$51,"",F670^2)</f>
        <v>2.6712872862328085E-4</v>
      </c>
      <c r="I670" s="78">
        <f>IF($C670&lt;=Entradas!$E$51,"",G670^2)</f>
        <v>0.11864743862249438</v>
      </c>
      <c r="J670" s="78">
        <f>IF($C670&lt;=Entradas!$E$51,"",E670-AVERAGE(E:E))</f>
        <v>-0.19358941159058363</v>
      </c>
      <c r="K670" s="78">
        <f>IF($C670&lt;=Entradas!$E$51,"",J670^2)</f>
        <v>3.7476860279988394E-2</v>
      </c>
      <c r="L670" s="78">
        <f>IF($C670&lt;=Entradas!$E$51,"",G670*J670)</f>
        <v>6.6682332591427251E-2</v>
      </c>
      <c r="M670" s="38"/>
    </row>
    <row r="671" spans="2:13">
      <c r="B671" s="37"/>
      <c r="C671" s="74">
        <v>666</v>
      </c>
      <c r="D671" s="104">
        <f>IF($C671&lt;=Entradas!$E$51,"",Observaciones!H671)</f>
        <v>0.79369212630459907</v>
      </c>
      <c r="E671" s="104">
        <f>IF($C671&lt;=Entradas!$E$51,"",Cálculos!L672)</f>
        <v>0.81010106793311198</v>
      </c>
      <c r="F671" s="78">
        <f>IF($C671&lt;=Entradas!$E$51,"",D671-E671)</f>
        <v>-1.6408941628512919E-2</v>
      </c>
      <c r="G671" s="78">
        <f>IF($C671&lt;=Entradas!$E$51,"",D671-AVERAGE(D:D))</f>
        <v>-0.35771391247713091</v>
      </c>
      <c r="H671" s="78">
        <f>IF($C671&lt;=Entradas!$E$51,"",F671^2)</f>
        <v>2.6925336536794418E-4</v>
      </c>
      <c r="I671" s="78">
        <f>IF($C671&lt;=Entradas!$E$51,"",G671^2)</f>
        <v>0.12795924317969648</v>
      </c>
      <c r="J671" s="78">
        <f>IF($C671&lt;=Entradas!$E$51,"",E671-AVERAGE(E:E))</f>
        <v>-0.20678608066477588</v>
      </c>
      <c r="K671" s="78">
        <f>IF($C671&lt;=Entradas!$E$51,"",J671^2)</f>
        <v>4.2760483156699197E-2</v>
      </c>
      <c r="L671" s="78">
        <f>IF($C671&lt;=Entradas!$E$51,"",G671*J671)</f>
        <v>7.397025796040857E-2</v>
      </c>
      <c r="M671" s="38"/>
    </row>
    <row r="672" spans="2:13">
      <c r="B672" s="37"/>
      <c r="C672" s="74">
        <v>667</v>
      </c>
      <c r="D672" s="104">
        <f>IF($C672&lt;=Entradas!$E$51,"",Observaciones!H672)</f>
        <v>0.75741073312086349</v>
      </c>
      <c r="E672" s="104">
        <f>IF($C672&lt;=Entradas!$E$51,"",Cálculos!L673)</f>
        <v>0.77784380289551469</v>
      </c>
      <c r="F672" s="78">
        <f>IF($C672&lt;=Entradas!$E$51,"",D672-E672)</f>
        <v>-2.0433069774651202E-2</v>
      </c>
      <c r="G672" s="78">
        <f>IF($C672&lt;=Entradas!$E$51,"",D672-AVERAGE(D:D))</f>
        <v>-0.39399530566086649</v>
      </c>
      <c r="H672" s="78">
        <f>IF($C672&lt;=Entradas!$E$51,"",F672^2)</f>
        <v>4.1751034041576454E-4</v>
      </c>
      <c r="I672" s="78">
        <f>IF($C672&lt;=Entradas!$E$51,"",G672^2)</f>
        <v>0.1552323008827996</v>
      </c>
      <c r="J672" s="78">
        <f>IF($C672&lt;=Entradas!$E$51,"",E672-AVERAGE(E:E))</f>
        <v>-0.23904334570237318</v>
      </c>
      <c r="K672" s="78">
        <f>IF($C672&lt;=Entradas!$E$51,"",J672^2)</f>
        <v>5.7141721124584294E-2</v>
      </c>
      <c r="L672" s="78">
        <f>IF($C672&lt;=Entradas!$E$51,"",G672*J672)</f>
        <v>9.4181956056202693E-2</v>
      </c>
      <c r="M672" s="38"/>
    </row>
    <row r="673" spans="2:13">
      <c r="B673" s="37"/>
      <c r="C673" s="74">
        <v>668</v>
      </c>
      <c r="D673" s="104">
        <f>IF($C673&lt;=Entradas!$E$51,"",Observaciones!H673)</f>
        <v>0.76765550441469332</v>
      </c>
      <c r="E673" s="104">
        <f>IF($C673&lt;=Entradas!$E$51,"",Cálculos!L674)</f>
        <v>0.78108410833142661</v>
      </c>
      <c r="F673" s="78">
        <f>IF($C673&lt;=Entradas!$E$51,"",D673-E673)</f>
        <v>-1.3428603916733284E-2</v>
      </c>
      <c r="G673" s="78">
        <f>IF($C673&lt;=Entradas!$E$51,"",D673-AVERAGE(D:D))</f>
        <v>-0.38375053436703666</v>
      </c>
      <c r="H673" s="78">
        <f>IF($C673&lt;=Entradas!$E$51,"",F673^2)</f>
        <v>1.803274031525045E-4</v>
      </c>
      <c r="I673" s="78">
        <f>IF($C673&lt;=Entradas!$E$51,"",G673^2)</f>
        <v>0.14726447262698619</v>
      </c>
      <c r="J673" s="78">
        <f>IF($C673&lt;=Entradas!$E$51,"",E673-AVERAGE(E:E))</f>
        <v>-0.23580304026646126</v>
      </c>
      <c r="K673" s="78">
        <f>IF($C673&lt;=Entradas!$E$51,"",J673^2)</f>
        <v>5.5603073798906354E-2</v>
      </c>
      <c r="L673" s="78">
        <f>IF($C673&lt;=Entradas!$E$51,"",G673*J673)</f>
        <v>9.0489542707626366E-2</v>
      </c>
      <c r="M673" s="38"/>
    </row>
    <row r="674" spans="2:13">
      <c r="B674" s="37"/>
      <c r="C674" s="74">
        <v>669</v>
      </c>
      <c r="D674" s="104">
        <f>IF($C674&lt;=Entradas!$E$51,"",Observaciones!H674)</f>
        <v>0.73346460910829725</v>
      </c>
      <c r="E674" s="104">
        <f>IF($C674&lt;=Entradas!$E$51,"",Cálculos!L675)</f>
        <v>0.74947965036598507</v>
      </c>
      <c r="F674" s="78">
        <f>IF($C674&lt;=Entradas!$E$51,"",D674-E674)</f>
        <v>-1.6015041257687823E-2</v>
      </c>
      <c r="G674" s="78">
        <f>IF($C674&lt;=Entradas!$E$51,"",D674-AVERAGE(D:D))</f>
        <v>-0.41794142967343273</v>
      </c>
      <c r="H674" s="78">
        <f>IF($C674&lt;=Entradas!$E$51,"",F674^2)</f>
        <v>2.5648154648544319E-4</v>
      </c>
      <c r="I674" s="78">
        <f>IF($C674&lt;=Entradas!$E$51,"",G674^2)</f>
        <v>0.17467503863747291</v>
      </c>
      <c r="J674" s="78">
        <f>IF($C674&lt;=Entradas!$E$51,"",E674-AVERAGE(E:E))</f>
        <v>-0.2674074982319028</v>
      </c>
      <c r="K674" s="78">
        <f>IF($C674&lt;=Entradas!$E$51,"",J674^2)</f>
        <v>7.1506770110645101E-2</v>
      </c>
      <c r="L674" s="78">
        <f>IF($C674&lt;=Entradas!$E$51,"",G674*J674)</f>
        <v>0.11176067211643739</v>
      </c>
      <c r="M674" s="38"/>
    </row>
    <row r="675" spans="2:13">
      <c r="B675" s="37"/>
      <c r="C675" s="74">
        <v>670</v>
      </c>
      <c r="D675" s="104">
        <f>IF($C675&lt;=Entradas!$E$51,"",Observaciones!H675)</f>
        <v>0.70874792769532058</v>
      </c>
      <c r="E675" s="104">
        <f>IF($C675&lt;=Entradas!$E$51,"",Cálculos!L676)</f>
        <v>0.72396916685377033</v>
      </c>
      <c r="F675" s="78">
        <f>IF($C675&lt;=Entradas!$E$51,"",D675-E675)</f>
        <v>-1.5221239158449751E-2</v>
      </c>
      <c r="G675" s="78">
        <f>IF($C675&lt;=Entradas!$E$51,"",D675-AVERAGE(D:D))</f>
        <v>-0.4426581110864094</v>
      </c>
      <c r="H675" s="78">
        <f>IF($C675&lt;=Entradas!$E$51,"",F675^2)</f>
        <v>2.3168612151872408E-4</v>
      </c>
      <c r="I675" s="78">
        <f>IF($C675&lt;=Entradas!$E$51,"",G675^2)</f>
        <v>0.19594620331058796</v>
      </c>
      <c r="J675" s="78">
        <f>IF($C675&lt;=Entradas!$E$51,"",E675-AVERAGE(E:E))</f>
        <v>-0.29291798174411754</v>
      </c>
      <c r="K675" s="78">
        <f>IF($C675&lt;=Entradas!$E$51,"",J675^2)</f>
        <v>8.5800944029047171E-2</v>
      </c>
      <c r="L675" s="78">
        <f>IF($C675&lt;=Entradas!$E$51,"",G675*J675)</f>
        <v>0.12966252050209442</v>
      </c>
      <c r="M675" s="38"/>
    </row>
    <row r="676" spans="2:13">
      <c r="B676" s="37"/>
      <c r="C676" s="74">
        <v>671</v>
      </c>
      <c r="D676" s="104">
        <f>IF($C676&lt;=Entradas!$E$51,"",Observaciones!H676)</f>
        <v>0.71636904184830263</v>
      </c>
      <c r="E676" s="104">
        <f>IF($C676&lt;=Entradas!$E$51,"",Cálculos!L677)</f>
        <v>0.72351239064168471</v>
      </c>
      <c r="F676" s="78">
        <f>IF($C676&lt;=Entradas!$E$51,"",D676-E676)</f>
        <v>-7.1433487933820761E-3</v>
      </c>
      <c r="G676" s="78">
        <f>IF($C676&lt;=Entradas!$E$51,"",D676-AVERAGE(D:D))</f>
        <v>-0.43503699693342734</v>
      </c>
      <c r="H676" s="78">
        <f>IF($C676&lt;=Entradas!$E$51,"",F676^2)</f>
        <v>5.1027431983913163E-5</v>
      </c>
      <c r="I676" s="78">
        <f>IF($C676&lt;=Entradas!$E$51,"",G676^2)</f>
        <v>0.18925718870085487</v>
      </c>
      <c r="J676" s="78">
        <f>IF($C676&lt;=Entradas!$E$51,"",E676-AVERAGE(E:E))</f>
        <v>-0.29337475795620316</v>
      </c>
      <c r="K676" s="78">
        <f>IF($C676&lt;=Entradas!$E$51,"",J676^2)</f>
        <v>8.6068748605860793E-2</v>
      </c>
      <c r="L676" s="78">
        <f>IF($C676&lt;=Entradas!$E$51,"",G676*J676)</f>
        <v>0.12762887367733775</v>
      </c>
      <c r="M676" s="38"/>
    </row>
    <row r="677" spans="2:13">
      <c r="B677" s="37"/>
      <c r="C677" s="74">
        <v>672</v>
      </c>
      <c r="D677" s="104">
        <f>IF($C677&lt;=Entradas!$E$51,"",Observaciones!H677)</f>
        <v>0.68528334924876688</v>
      </c>
      <c r="E677" s="104">
        <f>IF($C677&lt;=Entradas!$E$51,"",Cálculos!L678)</f>
        <v>0.69255695815374629</v>
      </c>
      <c r="F677" s="78">
        <f>IF($C677&lt;=Entradas!$E$51,"",D677-E677)</f>
        <v>-7.2736089049794117E-3</v>
      </c>
      <c r="G677" s="78">
        <f>IF($C677&lt;=Entradas!$E$51,"",D677-AVERAGE(D:D))</f>
        <v>-0.4661226895329631</v>
      </c>
      <c r="H677" s="78">
        <f>IF($C677&lt;=Entradas!$E$51,"",F677^2)</f>
        <v>5.29053865025958E-5</v>
      </c>
      <c r="I677" s="78">
        <f>IF($C677&lt;=Entradas!$E$51,"",G677^2)</f>
        <v>0.2172703616974431</v>
      </c>
      <c r="J677" s="78">
        <f>IF($C677&lt;=Entradas!$E$51,"",E677-AVERAGE(E:E))</f>
        <v>-0.32433019044414158</v>
      </c>
      <c r="K677" s="78">
        <f>IF($C677&lt;=Entradas!$E$51,"",J677^2)</f>
        <v>0.10519007243353315</v>
      </c>
      <c r="L677" s="78">
        <f>IF($C677&lt;=Entradas!$E$51,"",G677*J677)</f>
        <v>0.15117766066656141</v>
      </c>
      <c r="M677" s="38"/>
    </row>
    <row r="678" spans="2:13">
      <c r="B678" s="37"/>
      <c r="C678" s="74">
        <v>673</v>
      </c>
      <c r="D678" s="104">
        <f>IF($C678&lt;=Entradas!$E$51,"",Observaciones!H678)</f>
        <v>0.70099844615550999</v>
      </c>
      <c r="E678" s="104">
        <f>IF($C678&lt;=Entradas!$E$51,"",Cálculos!L679)</f>
        <v>0.69814097440954304</v>
      </c>
      <c r="F678" s="78">
        <f>IF($C678&lt;=Entradas!$E$51,"",D678-E678)</f>
        <v>2.8574717459669552E-3</v>
      </c>
      <c r="G678" s="78">
        <f>IF($C678&lt;=Entradas!$E$51,"",D678-AVERAGE(D:D))</f>
        <v>-0.45040759262621999</v>
      </c>
      <c r="H678" s="78">
        <f>IF($C678&lt;=Entradas!$E$51,"",F678^2)</f>
        <v>8.16514477899944E-6</v>
      </c>
      <c r="I678" s="78">
        <f>IF($C678&lt;=Entradas!$E$51,"",G678^2)</f>
        <v>0.20286699949534695</v>
      </c>
      <c r="J678" s="78">
        <f>IF($C678&lt;=Entradas!$E$51,"",E678-AVERAGE(E:E))</f>
        <v>-0.31874617418834483</v>
      </c>
      <c r="K678" s="78">
        <f>IF($C678&lt;=Entradas!$E$51,"",J678^2)</f>
        <v>0.10159912355970667</v>
      </c>
      <c r="L678" s="78">
        <f>IF($C678&lt;=Entradas!$E$51,"",G678*J678)</f>
        <v>0.14356569697499016</v>
      </c>
      <c r="M678" s="38"/>
    </row>
    <row r="679" spans="2:13">
      <c r="B679" s="37"/>
      <c r="C679" s="74">
        <v>674</v>
      </c>
      <c r="D679" s="104">
        <f>IF($C679&lt;=Entradas!$E$51,"",Observaciones!H679)</f>
        <v>0.68913665416338976</v>
      </c>
      <c r="E679" s="104">
        <f>IF($C679&lt;=Entradas!$E$51,"",Cálculos!L680)</f>
        <v>0.68234051452162614</v>
      </c>
      <c r="F679" s="78">
        <f>IF($C679&lt;=Entradas!$E$51,"",D679-E679)</f>
        <v>6.7961396417636211E-3</v>
      </c>
      <c r="G679" s="78">
        <f>IF($C679&lt;=Entradas!$E$51,"",D679-AVERAGE(D:D))</f>
        <v>-0.46226938461834022</v>
      </c>
      <c r="H679" s="78">
        <f>IF($C679&lt;=Entradas!$E$51,"",F679^2)</f>
        <v>4.6187514030350962E-5</v>
      </c>
      <c r="I679" s="78">
        <f>IF($C679&lt;=Entradas!$E$51,"",G679^2)</f>
        <v>0.21369298395541897</v>
      </c>
      <c r="J679" s="78">
        <f>IF($C679&lt;=Entradas!$E$51,"",E679-AVERAGE(E:E))</f>
        <v>-0.33454663407626173</v>
      </c>
      <c r="K679" s="78">
        <f>IF($C679&lt;=Entradas!$E$51,"",J679^2)</f>
        <v>0.11192145037175616</v>
      </c>
      <c r="L679" s="78">
        <f>IF($C679&lt;=Entradas!$E$51,"",G679*J679)</f>
        <v>0.15465066666057056</v>
      </c>
      <c r="M679" s="38"/>
    </row>
    <row r="680" spans="2:13">
      <c r="B680" s="37"/>
      <c r="C680" s="74">
        <v>675</v>
      </c>
      <c r="D680" s="104">
        <f>IF($C680&lt;=Entradas!$E$51,"",Observaciones!H680)</f>
        <v>0.6609418409197142</v>
      </c>
      <c r="E680" s="104">
        <f>IF($C680&lt;=Entradas!$E$51,"",Cálculos!L681)</f>
        <v>0.6532413385233542</v>
      </c>
      <c r="F680" s="78">
        <f>IF($C680&lt;=Entradas!$E$51,"",D680-E680)</f>
        <v>7.7005023963599983E-3</v>
      </c>
      <c r="G680" s="78">
        <f>IF($C680&lt;=Entradas!$E$51,"",D680-AVERAGE(D:D))</f>
        <v>-0.49046419786201578</v>
      </c>
      <c r="H680" s="78">
        <f>IF($C680&lt;=Entradas!$E$51,"",F680^2)</f>
        <v>5.9297737156346074E-5</v>
      </c>
      <c r="I680" s="78">
        <f>IF($C680&lt;=Entradas!$E$51,"",G680^2)</f>
        <v>0.24055512938443058</v>
      </c>
      <c r="J680" s="78">
        <f>IF($C680&lt;=Entradas!$E$51,"",E680-AVERAGE(E:E))</f>
        <v>-0.36364581007453367</v>
      </c>
      <c r="K680" s="78">
        <f>IF($C680&lt;=Entradas!$E$51,"",J680^2)</f>
        <v>0.1322382751847638</v>
      </c>
      <c r="L680" s="78">
        <f>IF($C680&lt;=Entradas!$E$51,"",G680*J680)</f>
        <v>0.1783552505440891</v>
      </c>
      <c r="M680" s="38"/>
    </row>
    <row r="681" spans="2:13">
      <c r="B681" s="37"/>
      <c r="C681" s="74">
        <v>676</v>
      </c>
      <c r="D681" s="104">
        <f>IF($C681&lt;=Entradas!$E$51,"",Observaciones!H681)</f>
        <v>0.66700036900661686</v>
      </c>
      <c r="E681" s="104">
        <f>IF($C681&lt;=Entradas!$E$51,"",Cálculos!L682)</f>
        <v>0.65078998262867538</v>
      </c>
      <c r="F681" s="78">
        <f>IF($C681&lt;=Entradas!$E$51,"",D681-E681)</f>
        <v>1.6210386377941477E-2</v>
      </c>
      <c r="G681" s="78">
        <f>IF($C681&lt;=Entradas!$E$51,"",D681-AVERAGE(D:D))</f>
        <v>-0.48440566977511312</v>
      </c>
      <c r="H681" s="78">
        <f>IF($C681&lt;=Entradas!$E$51,"",F681^2)</f>
        <v>2.6277662652215061E-4</v>
      </c>
      <c r="I681" s="78">
        <f>IF($C681&lt;=Entradas!$E$51,"",G681^2)</f>
        <v>0.23464885291027596</v>
      </c>
      <c r="J681" s="78">
        <f>IF($C681&lt;=Entradas!$E$51,"",E681-AVERAGE(E:E))</f>
        <v>-0.36609716596921249</v>
      </c>
      <c r="K681" s="78">
        <f>IF($C681&lt;=Entradas!$E$51,"",J681^2)</f>
        <v>0.13402713493068913</v>
      </c>
      <c r="L681" s="78">
        <f>IF($C681&lt;=Entradas!$E$51,"",G681*J681)</f>
        <v>0.17733954288408713</v>
      </c>
      <c r="M681" s="38"/>
    </row>
    <row r="682" spans="2:13">
      <c r="B682" s="37"/>
      <c r="C682" s="74">
        <v>677</v>
      </c>
      <c r="D682" s="104">
        <f>IF($C682&lt;=Entradas!$E$51,"",Observaciones!H682)</f>
        <v>0.63817880784664494</v>
      </c>
      <c r="E682" s="104">
        <f>IF($C682&lt;=Entradas!$E$51,"",Cálculos!L683)</f>
        <v>0.62081179416806176</v>
      </c>
      <c r="F682" s="78">
        <f>IF($C682&lt;=Entradas!$E$51,"",D682-E682)</f>
        <v>1.7367013678583176E-2</v>
      </c>
      <c r="G682" s="78">
        <f>IF($C682&lt;=Entradas!$E$51,"",D682-AVERAGE(D:D))</f>
        <v>-0.51322723093508504</v>
      </c>
      <c r="H682" s="78">
        <f>IF($C682&lt;=Entradas!$E$51,"",F682^2)</f>
        <v>3.0161316411209517E-4</v>
      </c>
      <c r="I682" s="78">
        <f>IF($C682&lt;=Entradas!$E$51,"",G682^2)</f>
        <v>0.26340219057329511</v>
      </c>
      <c r="J682" s="78">
        <f>IF($C682&lt;=Entradas!$E$51,"",E682-AVERAGE(E:E))</f>
        <v>-0.39607535442982611</v>
      </c>
      <c r="K682" s="78">
        <f>IF($C682&lt;=Entradas!$E$51,"",J682^2)</f>
        <v>0.15687568638671237</v>
      </c>
      <c r="L682" s="78">
        <f>IF($C682&lt;=Entradas!$E$51,"",G682*J682)</f>
        <v>0.20327665739565201</v>
      </c>
      <c r="M682" s="38"/>
    </row>
    <row r="683" spans="2:13">
      <c r="B683" s="37"/>
      <c r="C683" s="74">
        <v>678</v>
      </c>
      <c r="D683" s="104">
        <f>IF($C683&lt;=Entradas!$E$51,"",Observaciones!H683)</f>
        <v>0.61744804012637799</v>
      </c>
      <c r="E683" s="104">
        <f>IF($C683&lt;=Entradas!$E$51,"",Cálculos!L684)</f>
        <v>0.59649520856341698</v>
      </c>
      <c r="F683" s="78">
        <f>IF($C683&lt;=Entradas!$E$51,"",D683-E683)</f>
        <v>2.0952831562961016E-2</v>
      </c>
      <c r="G683" s="78">
        <f>IF($C683&lt;=Entradas!$E$51,"",D683-AVERAGE(D:D))</f>
        <v>-0.53395799865535198</v>
      </c>
      <c r="H683" s="78">
        <f>IF($C683&lt;=Entradas!$E$51,"",F683^2)</f>
        <v>4.3902115050581538E-4</v>
      </c>
      <c r="I683" s="78">
        <f>IF($C683&lt;=Entradas!$E$51,"",G683^2)</f>
        <v>0.28511114432802886</v>
      </c>
      <c r="J683" s="78">
        <f>IF($C683&lt;=Entradas!$E$51,"",E683-AVERAGE(E:E))</f>
        <v>-0.42039194003447089</v>
      </c>
      <c r="K683" s="78">
        <f>IF($C683&lt;=Entradas!$E$51,"",J683^2)</f>
        <v>0.17672938324594617</v>
      </c>
      <c r="L683" s="78">
        <f>IF($C683&lt;=Entradas!$E$51,"",G683*J683)</f>
        <v>0.22447163895164682</v>
      </c>
      <c r="M683" s="38"/>
    </row>
    <row r="684" spans="2:13">
      <c r="B684" s="37"/>
      <c r="C684" s="74">
        <v>679</v>
      </c>
      <c r="D684" s="104">
        <f>IF($C684&lt;=Entradas!$E$51,"",Observaciones!H684)</f>
        <v>0.59104082297431049</v>
      </c>
      <c r="E684" s="104">
        <f>IF($C684&lt;=Entradas!$E$51,"",Cálculos!L685)</f>
        <v>0.56730856155059639</v>
      </c>
      <c r="F684" s="78">
        <f>IF($C684&lt;=Entradas!$E$51,"",D684-E684)</f>
        <v>2.3732261423714096E-2</v>
      </c>
      <c r="G684" s="78">
        <f>IF($C684&lt;=Entradas!$E$51,"",D684-AVERAGE(D:D))</f>
        <v>-0.56036521580741949</v>
      </c>
      <c r="H684" s="78">
        <f>IF($C684&lt;=Entradas!$E$51,"",F684^2)</f>
        <v>5.632202322835082E-4</v>
      </c>
      <c r="I684" s="78">
        <f>IF($C684&lt;=Entradas!$E$51,"",G684^2)</f>
        <v>0.3140091750868958</v>
      </c>
      <c r="J684" s="78">
        <f>IF($C684&lt;=Entradas!$E$51,"",E684-AVERAGE(E:E))</f>
        <v>-0.44957858704729148</v>
      </c>
      <c r="K684" s="78">
        <f>IF($C684&lt;=Entradas!$E$51,"",J684^2)</f>
        <v>0.20212090593143905</v>
      </c>
      <c r="L684" s="78">
        <f>IF($C684&lt;=Entradas!$E$51,"",G684*J684)</f>
        <v>0.25192820195315024</v>
      </c>
      <c r="M684" s="38"/>
    </row>
    <row r="685" spans="2:13">
      <c r="B685" s="37"/>
      <c r="C685" s="74">
        <v>680</v>
      </c>
      <c r="D685" s="104">
        <f>IF($C685&lt;=Entradas!$E$51,"",Observaciones!H685)</f>
        <v>0.56634596056201736</v>
      </c>
      <c r="E685" s="104">
        <f>IF($C685&lt;=Entradas!$E$51,"",Cálculos!L686)</f>
        <v>0.53922315269219112</v>
      </c>
      <c r="F685" s="78">
        <f>IF($C685&lt;=Entradas!$E$51,"",D685-E685)</f>
        <v>2.7122807869826238E-2</v>
      </c>
      <c r="G685" s="78">
        <f>IF($C685&lt;=Entradas!$E$51,"",D685-AVERAGE(D:D))</f>
        <v>-0.58506007821971262</v>
      </c>
      <c r="H685" s="78">
        <f>IF($C685&lt;=Entradas!$E$51,"",F685^2)</f>
        <v>7.3564670674350807E-4</v>
      </c>
      <c r="I685" s="78">
        <f>IF($C685&lt;=Entradas!$E$51,"",G685^2)</f>
        <v>0.34229529512645623</v>
      </c>
      <c r="J685" s="78">
        <f>IF($C685&lt;=Entradas!$E$51,"",E685-AVERAGE(E:E))</f>
        <v>-0.47766399590569675</v>
      </c>
      <c r="K685" s="78">
        <f>IF($C685&lt;=Entradas!$E$51,"",J685^2)</f>
        <v>0.22816289298459749</v>
      </c>
      <c r="L685" s="78">
        <f>IF($C685&lt;=Entradas!$E$51,"",G685*J685)</f>
        <v>0.27946213480732746</v>
      </c>
      <c r="M685" s="38"/>
    </row>
    <row r="686" spans="2:13">
      <c r="B686" s="37"/>
      <c r="C686" s="74">
        <v>681</v>
      </c>
      <c r="D686" s="104">
        <f>IF($C686&lt;=Entradas!$E$51,"",Observaciones!H686)</f>
        <v>0.54203238940168519</v>
      </c>
      <c r="E686" s="104">
        <f>IF($C686&lt;=Entradas!$E$51,"",Cálculos!L687)</f>
        <v>0.51087271786295152</v>
      </c>
      <c r="F686" s="78">
        <f>IF($C686&lt;=Entradas!$E$51,"",D686-E686)</f>
        <v>3.1159671538733669E-2</v>
      </c>
      <c r="G686" s="78">
        <f>IF($C686&lt;=Entradas!$E$51,"",D686-AVERAGE(D:D))</f>
        <v>-0.60937364938004479</v>
      </c>
      <c r="H686" s="78">
        <f>IF($C686&lt;=Entradas!$E$51,"",F686^2)</f>
        <v>9.7092513040176901E-4</v>
      </c>
      <c r="I686" s="78">
        <f>IF($C686&lt;=Entradas!$E$51,"",G686^2)</f>
        <v>0.37133624455875375</v>
      </c>
      <c r="J686" s="78">
        <f>IF($C686&lt;=Entradas!$E$51,"",E686-AVERAGE(E:E))</f>
        <v>-0.50601443073493635</v>
      </c>
      <c r="K686" s="78">
        <f>IF($C686&lt;=Entradas!$E$51,"",J686^2)</f>
        <v>0.2560506041120017</v>
      </c>
      <c r="L686" s="78">
        <f>IF($C686&lt;=Entradas!$E$51,"",G686*J686)</f>
        <v>0.30835186029591405</v>
      </c>
      <c r="M686" s="38"/>
    </row>
    <row r="687" spans="2:13">
      <c r="B687" s="37"/>
      <c r="C687" s="74">
        <v>682</v>
      </c>
      <c r="D687" s="104">
        <f>IF($C687&lt;=Entradas!$E$51,"",Observaciones!H687)</f>
        <v>0.55923720666762777</v>
      </c>
      <c r="E687" s="104">
        <f>IF($C687&lt;=Entradas!$E$51,"",Cálculos!L688)</f>
        <v>0.51525580151628336</v>
      </c>
      <c r="F687" s="78">
        <f>IF($C687&lt;=Entradas!$E$51,"",D687-E687)</f>
        <v>4.398140515134441E-2</v>
      </c>
      <c r="G687" s="78">
        <f>IF($C687&lt;=Entradas!$E$51,"",D687-AVERAGE(D:D))</f>
        <v>-0.59216883211410221</v>
      </c>
      <c r="H687" s="78">
        <f>IF($C687&lt;=Entradas!$E$51,"",F687^2)</f>
        <v>1.9343639990867046E-3</v>
      </c>
      <c r="I687" s="78">
        <f>IF($C687&lt;=Entradas!$E$51,"",G687^2)</f>
        <v>0.35066392572737975</v>
      </c>
      <c r="J687" s="78">
        <f>IF($C687&lt;=Entradas!$E$51,"",E687-AVERAGE(E:E))</f>
        <v>-0.50163134708160451</v>
      </c>
      <c r="K687" s="78">
        <f>IF($C687&lt;=Entradas!$E$51,"",J687^2)</f>
        <v>0.25163400837490518</v>
      </c>
      <c r="L687" s="78">
        <f>IF($C687&lt;=Entradas!$E$51,"",G687*J687)</f>
        <v>0.29705044895313759</v>
      </c>
      <c r="M687" s="38"/>
    </row>
    <row r="688" spans="2:13">
      <c r="B688" s="37"/>
      <c r="C688" s="74">
        <v>683</v>
      </c>
      <c r="D688" s="104">
        <f>IF($C688&lt;=Entradas!$E$51,"",Observaciones!H688)</f>
        <v>0.54479051958063507</v>
      </c>
      <c r="E688" s="104">
        <f>IF($C688&lt;=Entradas!$E$51,"",Cálculos!L689)</f>
        <v>0.49484656078133893</v>
      </c>
      <c r="F688" s="78">
        <f>IF($C688&lt;=Entradas!$E$51,"",D688-E688)</f>
        <v>4.994395879929614E-2</v>
      </c>
      <c r="G688" s="78">
        <f>IF($C688&lt;=Entradas!$E$51,"",D688-AVERAGE(D:D))</f>
        <v>-0.60661551920109491</v>
      </c>
      <c r="H688" s="78">
        <f>IF($C688&lt;=Entradas!$E$51,"",F688^2)</f>
        <v>2.4943990205457903E-3</v>
      </c>
      <c r="I688" s="78">
        <f>IF($C688&lt;=Entradas!$E$51,"",G688^2)</f>
        <v>0.36798238813561396</v>
      </c>
      <c r="J688" s="78">
        <f>IF($C688&lt;=Entradas!$E$51,"",E688-AVERAGE(E:E))</f>
        <v>-0.52204058781654894</v>
      </c>
      <c r="K688" s="78">
        <f>IF($C688&lt;=Entradas!$E$51,"",J688^2)</f>
        <v>0.27252637532784796</v>
      </c>
      <c r="L688" s="78">
        <f>IF($C688&lt;=Entradas!$E$51,"",G688*J688)</f>
        <v>0.31667792222238061</v>
      </c>
      <c r="M688" s="38"/>
    </row>
    <row r="689" spans="2:13">
      <c r="B689" s="37"/>
      <c r="C689" s="74">
        <v>684</v>
      </c>
      <c r="D689" s="104">
        <f>IF($C689&lt;=Entradas!$E$51,"",Observaciones!H689)</f>
        <v>2.1717894593709453</v>
      </c>
      <c r="E689" s="104">
        <f>IF($C689&lt;=Entradas!$E$51,"",Cálculos!L690)</f>
        <v>1.4109567813794213</v>
      </c>
      <c r="F689" s="78">
        <f>IF($C689&lt;=Entradas!$E$51,"",D689-E689)</f>
        <v>0.76083267799152399</v>
      </c>
      <c r="G689" s="78">
        <f>IF($C689&lt;=Entradas!$E$51,"",D689-AVERAGE(D:D))</f>
        <v>1.0203834205892153</v>
      </c>
      <c r="H689" s="78">
        <f>IF($C689&lt;=Entradas!$E$51,"",F689^2)</f>
        <v>0.57886636389975399</v>
      </c>
      <c r="I689" s="78">
        <f>IF($C689&lt;=Entradas!$E$51,"",G689^2)</f>
        <v>1.0411823250133474</v>
      </c>
      <c r="J689" s="78">
        <f>IF($C689&lt;=Entradas!$E$51,"",E689-AVERAGE(E:E))</f>
        <v>0.3940696327815334</v>
      </c>
      <c r="K689" s="78">
        <f>IF($C689&lt;=Entradas!$E$51,"",J689^2)</f>
        <v>0.15529087548057258</v>
      </c>
      <c r="L689" s="78">
        <f>IF($C689&lt;=Entradas!$E$51,"",G689*J689)</f>
        <v>0.40210211984795702</v>
      </c>
      <c r="M689" s="38"/>
    </row>
    <row r="690" spans="2:13">
      <c r="B690" s="37"/>
      <c r="C690" s="74">
        <v>685</v>
      </c>
      <c r="D690" s="104">
        <f>IF($C690&lt;=Entradas!$E$51,"",Observaciones!H690)</f>
        <v>1.3815486528408347</v>
      </c>
      <c r="E690" s="104">
        <f>IF($C690&lt;=Entradas!$E$51,"",Cálculos!L691)</f>
        <v>0.97963547359102809</v>
      </c>
      <c r="F690" s="78">
        <f>IF($C690&lt;=Entradas!$E$51,"",D690-E690)</f>
        <v>0.40191317924980663</v>
      </c>
      <c r="G690" s="78">
        <f>IF($C690&lt;=Entradas!$E$51,"",D690-AVERAGE(D:D))</f>
        <v>0.23014261405910474</v>
      </c>
      <c r="H690" s="78">
        <f>IF($C690&lt;=Entradas!$E$51,"",F690^2)</f>
        <v>0.16153420365468718</v>
      </c>
      <c r="I690" s="78">
        <f>IF($C690&lt;=Entradas!$E$51,"",G690^2)</f>
        <v>5.2965622805958033E-2</v>
      </c>
      <c r="J690" s="78">
        <f>IF($C690&lt;=Entradas!$E$51,"",E690-AVERAGE(E:E))</f>
        <v>-3.7251675006859775E-2</v>
      </c>
      <c r="K690" s="78">
        <f>IF($C690&lt;=Entradas!$E$51,"",J690^2)</f>
        <v>1.3876872908167011E-3</v>
      </c>
      <c r="L690" s="78">
        <f>IF($C690&lt;=Entradas!$E$51,"",G690*J690)</f>
        <v>-8.5731978641589279E-3</v>
      </c>
      <c r="M690" s="38"/>
    </row>
    <row r="691" spans="2:13">
      <c r="B691" s="37"/>
      <c r="C691" s="74">
        <v>686</v>
      </c>
      <c r="D691" s="104">
        <f>IF($C691&lt;=Entradas!$E$51,"",Observaciones!H691)</f>
        <v>0.77531046368364487</v>
      </c>
      <c r="E691" s="104">
        <f>IF($C691&lt;=Entradas!$E$51,"",Cálculos!L692)</f>
        <v>0.71425147648090626</v>
      </c>
      <c r="F691" s="78">
        <f>IF($C691&lt;=Entradas!$E$51,"",D691-E691)</f>
        <v>6.1058987202738613E-2</v>
      </c>
      <c r="G691" s="78">
        <f>IF($C691&lt;=Entradas!$E$51,"",D691-AVERAGE(D:D))</f>
        <v>-0.37609557509808511</v>
      </c>
      <c r="H691" s="78">
        <f>IF($C691&lt;=Entradas!$E$51,"",F691^2)</f>
        <v>3.7281999182241978E-3</v>
      </c>
      <c r="I691" s="78">
        <f>IF($C691&lt;=Entradas!$E$51,"",G691^2)</f>
        <v>0.14144788160835939</v>
      </c>
      <c r="J691" s="78">
        <f>IF($C691&lt;=Entradas!$E$51,"",E691-AVERAGE(E:E))</f>
        <v>-0.30263567211698161</v>
      </c>
      <c r="K691" s="78">
        <f>IF($C691&lt;=Entradas!$E$51,"",J691^2)</f>
        <v>9.1588350037697205E-2</v>
      </c>
      <c r="L691" s="78">
        <f>IF($C691&lt;=Entradas!$E$51,"",G691*J691)</f>
        <v>0.11381993715003172</v>
      </c>
      <c r="M691" s="38"/>
    </row>
    <row r="692" spans="2:13">
      <c r="B692" s="37"/>
      <c r="C692" s="74">
        <v>687</v>
      </c>
      <c r="D692" s="104">
        <f>IF($C692&lt;=Entradas!$E$51,"",Observaciones!H692)</f>
        <v>0.74686208305005031</v>
      </c>
      <c r="E692" s="104">
        <f>IF($C692&lt;=Entradas!$E$51,"",Cálculos!L693)</f>
        <v>0.6907223033262746</v>
      </c>
      <c r="F692" s="78">
        <f>IF($C692&lt;=Entradas!$E$51,"",D692-E692)</f>
        <v>5.6139779723775707E-2</v>
      </c>
      <c r="G692" s="78">
        <f>IF($C692&lt;=Entradas!$E$51,"",D692-AVERAGE(D:D))</f>
        <v>-0.40454395573167967</v>
      </c>
      <c r="H692" s="78">
        <f>IF($C692&lt;=Entradas!$E$51,"",F692^2)</f>
        <v>3.1516748674340579E-3</v>
      </c>
      <c r="I692" s="78">
        <f>IF($C692&lt;=Entradas!$E$51,"",G692^2)</f>
        <v>0.16365581211903521</v>
      </c>
      <c r="J692" s="78">
        <f>IF($C692&lt;=Entradas!$E$51,"",E692-AVERAGE(E:E))</f>
        <v>-0.32616484527161327</v>
      </c>
      <c r="K692" s="78">
        <f>IF($C692&lt;=Entradas!$E$51,"",J692^2)</f>
        <v>0.10638350629105542</v>
      </c>
      <c r="L692" s="78">
        <f>IF($C692&lt;=Entradas!$E$51,"",G692*J692)</f>
        <v>0.13194801672678966</v>
      </c>
      <c r="M692" s="38"/>
    </row>
    <row r="693" spans="2:13">
      <c r="B693" s="37"/>
      <c r="C693" s="74">
        <v>688</v>
      </c>
      <c r="D693" s="104">
        <f>IF($C693&lt;=Entradas!$E$51,"",Observaciones!H693)</f>
        <v>0.77984939508907392</v>
      </c>
      <c r="E693" s="104">
        <f>IF($C693&lt;=Entradas!$E$51,"",Cálculos!L694)</f>
        <v>0.7113704696556501</v>
      </c>
      <c r="F693" s="78">
        <f>IF($C693&lt;=Entradas!$E$51,"",D693-E693)</f>
        <v>6.8478925433423821E-2</v>
      </c>
      <c r="G693" s="78">
        <f>IF($C693&lt;=Entradas!$E$51,"",D693-AVERAGE(D:D))</f>
        <v>-0.37155664369265606</v>
      </c>
      <c r="H693" s="78">
        <f>IF($C693&lt;=Entradas!$E$51,"",F693^2)</f>
        <v>4.6893632285164195E-3</v>
      </c>
      <c r="I693" s="78">
        <f>IF($C693&lt;=Entradas!$E$51,"",G693^2)</f>
        <v>0.13805433947215137</v>
      </c>
      <c r="J693" s="78">
        <f>IF($C693&lt;=Entradas!$E$51,"",E693-AVERAGE(E:E))</f>
        <v>-0.30551667894223777</v>
      </c>
      <c r="K693" s="78">
        <f>IF($C693&lt;=Entradas!$E$51,"",J693^2)</f>
        <v>9.3340441111894393E-2</v>
      </c>
      <c r="L693" s="78">
        <f>IF($C693&lt;=Entradas!$E$51,"",G693*J693)</f>
        <v>0.11351675181990464</v>
      </c>
      <c r="M693" s="38"/>
    </row>
    <row r="694" spans="2:13">
      <c r="B694" s="37"/>
      <c r="C694" s="74">
        <v>689</v>
      </c>
      <c r="D694" s="104">
        <f>IF($C694&lt;=Entradas!$E$51,"",Observaciones!H694)</f>
        <v>2.3247442102202633</v>
      </c>
      <c r="E694" s="104">
        <f>IF($C694&lt;=Entradas!$E$51,"",Cálculos!L695)</f>
        <v>1.6428239639249431</v>
      </c>
      <c r="F694" s="78">
        <f>IF($C694&lt;=Entradas!$E$51,"",D694-E694)</f>
        <v>0.68192024629532022</v>
      </c>
      <c r="G694" s="78">
        <f>IF($C694&lt;=Entradas!$E$51,"",D694-AVERAGE(D:D))</f>
        <v>1.1733381714385334</v>
      </c>
      <c r="H694" s="78">
        <f>IF($C694&lt;=Entradas!$E$51,"",F694^2)</f>
        <v>0.46501522230747017</v>
      </c>
      <c r="I694" s="78">
        <f>IF($C694&lt;=Entradas!$E$51,"",G694^2)</f>
        <v>1.3767224645547211</v>
      </c>
      <c r="J694" s="78">
        <f>IF($C694&lt;=Entradas!$E$51,"",E694-AVERAGE(E:E))</f>
        <v>0.62593681532705525</v>
      </c>
      <c r="K694" s="78">
        <f>IF($C694&lt;=Entradas!$E$51,"",J694^2)</f>
        <v>0.39179689678177609</v>
      </c>
      <c r="L694" s="78">
        <f>IF($C694&lt;=Entradas!$E$51,"",G694*J694)</f>
        <v>0.73443555833190599</v>
      </c>
      <c r="M694" s="38"/>
    </row>
    <row r="695" spans="2:13">
      <c r="B695" s="37"/>
      <c r="C695" s="74">
        <v>690</v>
      </c>
      <c r="D695" s="104">
        <f>IF($C695&lt;=Entradas!$E$51,"",Observaciones!H695)</f>
        <v>1.0865513192732401</v>
      </c>
      <c r="E695" s="104">
        <f>IF($C695&lt;=Entradas!$E$51,"",Cálculos!L696)</f>
        <v>0.97112228270928058</v>
      </c>
      <c r="F695" s="78">
        <f>IF($C695&lt;=Entradas!$E$51,"",D695-E695)</f>
        <v>0.11542903656395953</v>
      </c>
      <c r="G695" s="78">
        <f>IF($C695&lt;=Entradas!$E$51,"",D695-AVERAGE(D:D))</f>
        <v>-6.4854719508489866E-2</v>
      </c>
      <c r="H695" s="78">
        <f>IF($C695&lt;=Entradas!$E$51,"",F695^2)</f>
        <v>1.3323862482083906E-2</v>
      </c>
      <c r="I695" s="78">
        <f>IF($C695&lt;=Entradas!$E$51,"",G695^2)</f>
        <v>4.2061346425248964E-3</v>
      </c>
      <c r="J695" s="78">
        <f>IF($C695&lt;=Entradas!$E$51,"",E695-AVERAGE(E:E))</f>
        <v>-4.5764865888607287E-2</v>
      </c>
      <c r="K695" s="78">
        <f>IF($C695&lt;=Entradas!$E$51,"",J695^2)</f>
        <v>2.0944229498022107E-3</v>
      </c>
      <c r="L695" s="78">
        <f>IF($C695&lt;=Entradas!$E$51,"",G695*J695)</f>
        <v>2.9680675405492816E-3</v>
      </c>
      <c r="M695" s="38"/>
    </row>
    <row r="696" spans="2:13">
      <c r="B696" s="37"/>
      <c r="C696" s="74">
        <v>691</v>
      </c>
      <c r="D696" s="104">
        <f>IF($C696&lt;=Entradas!$E$51,"",Observaciones!H696)</f>
        <v>0.83852838700858234</v>
      </c>
      <c r="E696" s="104">
        <f>IF($C696&lt;=Entradas!$E$51,"",Cálculos!L697)</f>
        <v>0.88364782820814458</v>
      </c>
      <c r="F696" s="78">
        <f>IF($C696&lt;=Entradas!$E$51,"",D696-E696)</f>
        <v>-4.5119441199562238E-2</v>
      </c>
      <c r="G696" s="78">
        <f>IF($C696&lt;=Entradas!$E$51,"",D696-AVERAGE(D:D))</f>
        <v>-0.31287765177314764</v>
      </c>
      <c r="H696" s="78">
        <f>IF($C696&lt;=Entradas!$E$51,"",F696^2)</f>
        <v>2.0357639741607541E-3</v>
      </c>
      <c r="I696" s="78">
        <f>IF($C696&lt;=Entradas!$E$51,"",G696^2)</f>
        <v>9.7892424979079032E-2</v>
      </c>
      <c r="J696" s="78">
        <f>IF($C696&lt;=Entradas!$E$51,"",E696-AVERAGE(E:E))</f>
        <v>-0.13323932038974329</v>
      </c>
      <c r="K696" s="78">
        <f>IF($C696&lt;=Entradas!$E$51,"",J696^2)</f>
        <v>1.7752716497920661E-2</v>
      </c>
      <c r="L696" s="78">
        <f>IF($C696&lt;=Entradas!$E$51,"",G696*J696)</f>
        <v>4.1687605687392951E-2</v>
      </c>
      <c r="M696" s="38"/>
    </row>
    <row r="697" spans="2:13">
      <c r="B697" s="37"/>
      <c r="C697" s="74">
        <v>692</v>
      </c>
      <c r="D697" s="104">
        <f>IF($C697&lt;=Entradas!$E$51,"",Observaciones!H697)</f>
        <v>0.80083694419092721</v>
      </c>
      <c r="E697" s="104">
        <f>IF($C697&lt;=Entradas!$E$51,"",Cálculos!L698)</f>
        <v>0.84960882515271008</v>
      </c>
      <c r="F697" s="78">
        <f>IF($C697&lt;=Entradas!$E$51,"",D697-E697)</f>
        <v>-4.8771880961782865E-2</v>
      </c>
      <c r="G697" s="78">
        <f>IF($C697&lt;=Entradas!$E$51,"",D697-AVERAGE(D:D))</f>
        <v>-0.35056909459080277</v>
      </c>
      <c r="H697" s="78">
        <f>IF($C697&lt;=Entradas!$E$51,"",F697^2)</f>
        <v>2.3786963725503179E-3</v>
      </c>
      <c r="I697" s="78">
        <f>IF($C697&lt;=Entradas!$E$51,"",G697^2)</f>
        <v>0.12289869008221521</v>
      </c>
      <c r="J697" s="78">
        <f>IF($C697&lt;=Entradas!$E$51,"",E697-AVERAGE(E:E))</f>
        <v>-0.16727832344517779</v>
      </c>
      <c r="K697" s="78">
        <f>IF($C697&lt;=Entradas!$E$51,"",J697^2)</f>
        <v>2.7982037494629519E-2</v>
      </c>
      <c r="L697" s="78">
        <f>IF($C697&lt;=Entradas!$E$51,"",G697*J697)</f>
        <v>5.8642610394843434E-2</v>
      </c>
      <c r="M697" s="38"/>
    </row>
    <row r="698" spans="2:13">
      <c r="B698" s="37"/>
      <c r="C698" s="74">
        <v>693</v>
      </c>
      <c r="D698" s="104">
        <f>IF($C698&lt;=Entradas!$E$51,"",Observaciones!H698)</f>
        <v>0.76691858576635474</v>
      </c>
      <c r="E698" s="104">
        <f>IF($C698&lt;=Entradas!$E$51,"",Cálculos!L699)</f>
        <v>0.81663215078153051</v>
      </c>
      <c r="F698" s="78">
        <f>IF($C698&lt;=Entradas!$E$51,"",D698-E698)</f>
        <v>-4.9713565015175765E-2</v>
      </c>
      <c r="G698" s="78">
        <f>IF($C698&lt;=Entradas!$E$51,"",D698-AVERAGE(D:D))</f>
        <v>-0.38448745301537524</v>
      </c>
      <c r="H698" s="78">
        <f>IF($C698&lt;=Entradas!$E$51,"",F698^2)</f>
        <v>2.4714385465181075E-3</v>
      </c>
      <c r="I698" s="78">
        <f>IF($C698&lt;=Entradas!$E$51,"",G698^2)</f>
        <v>0.14783060152625038</v>
      </c>
      <c r="J698" s="78">
        <f>IF($C698&lt;=Entradas!$E$51,"",E698-AVERAGE(E:E))</f>
        <v>-0.20025499781635736</v>
      </c>
      <c r="K698" s="78">
        <f>IF($C698&lt;=Entradas!$E$51,"",J698^2)</f>
        <v>4.0102064150429294E-2</v>
      </c>
      <c r="L698" s="78">
        <f>IF($C698&lt;=Entradas!$E$51,"",G698*J698)</f>
        <v>7.6995534064010773E-2</v>
      </c>
      <c r="M698" s="38"/>
    </row>
    <row r="699" spans="2:13">
      <c r="B699" s="37"/>
      <c r="C699" s="74">
        <v>694</v>
      </c>
      <c r="D699" s="104">
        <f>IF($C699&lt;=Entradas!$E$51,"",Observaciones!H699)</f>
        <v>1.1488873433704787</v>
      </c>
      <c r="E699" s="104">
        <f>IF($C699&lt;=Entradas!$E$51,"",Cálculos!L700)</f>
        <v>0.97791716719799304</v>
      </c>
      <c r="F699" s="78">
        <f>IF($C699&lt;=Entradas!$E$51,"",D699-E699)</f>
        <v>0.17097017617248567</v>
      </c>
      <c r="G699" s="78">
        <f>IF($C699&lt;=Entradas!$E$51,"",D699-AVERAGE(D:D))</f>
        <v>-2.5186954112512705E-3</v>
      </c>
      <c r="H699" s="78">
        <f>IF($C699&lt;=Entradas!$E$51,"",F699^2)</f>
        <v>2.9230801140450787E-2</v>
      </c>
      <c r="I699" s="78">
        <f>IF($C699&lt;=Entradas!$E$51,"",G699^2)</f>
        <v>6.3438265746582066E-6</v>
      </c>
      <c r="J699" s="78">
        <f>IF($C699&lt;=Entradas!$E$51,"",E699-AVERAGE(E:E))</f>
        <v>-3.8969981399894826E-2</v>
      </c>
      <c r="K699" s="78">
        <f>IF($C699&lt;=Entradas!$E$51,"",J699^2)</f>
        <v>1.5186594503081487E-3</v>
      </c>
      <c r="L699" s="78">
        <f>IF($C699&lt;=Entradas!$E$51,"",G699*J699)</f>
        <v>9.8153513328462467E-5</v>
      </c>
      <c r="M699" s="38"/>
    </row>
    <row r="700" spans="2:13">
      <c r="B700" s="37"/>
      <c r="C700" s="74">
        <v>695</v>
      </c>
      <c r="D700" s="104">
        <f>IF($C700&lt;=Entradas!$E$51,"",Observaciones!H700)</f>
        <v>2.1917379583214611</v>
      </c>
      <c r="E700" s="104">
        <f>IF($C700&lt;=Entradas!$E$51,"",Cálculos!L701)</f>
        <v>1.6769741506802904</v>
      </c>
      <c r="F700" s="78">
        <f>IF($C700&lt;=Entradas!$E$51,"",D700-E700)</f>
        <v>0.51476380764117069</v>
      </c>
      <c r="G700" s="78">
        <f>IF($C700&lt;=Entradas!$E$51,"",D700-AVERAGE(D:D))</f>
        <v>1.0403319195397311</v>
      </c>
      <c r="H700" s="78">
        <f>IF($C700&lt;=Entradas!$E$51,"",F700^2)</f>
        <v>0.26498177765723618</v>
      </c>
      <c r="I700" s="78">
        <f>IF($C700&lt;=Entradas!$E$51,"",G700^2)</f>
        <v>1.0822905028132217</v>
      </c>
      <c r="J700" s="78">
        <f>IF($C700&lt;=Entradas!$E$51,"",E700-AVERAGE(E:E))</f>
        <v>0.66008700208240256</v>
      </c>
      <c r="K700" s="78">
        <f>IF($C700&lt;=Entradas!$E$51,"",J700^2)</f>
        <v>0.43571485031813373</v>
      </c>
      <c r="L700" s="78">
        <f>IF($C700&lt;=Entradas!$E$51,"",G700*J700)</f>
        <v>0.6867095779396124</v>
      </c>
      <c r="M700" s="38"/>
    </row>
    <row r="701" spans="2:13">
      <c r="B701" s="37"/>
      <c r="C701" s="74">
        <v>696</v>
      </c>
      <c r="D701" s="104">
        <f>IF($C701&lt;=Entradas!$E$51,"",Observaciones!H701)</f>
        <v>0.88791161900654125</v>
      </c>
      <c r="E701" s="104">
        <f>IF($C701&lt;=Entradas!$E$51,"",Cálculos!L702)</f>
        <v>0.98849543154786301</v>
      </c>
      <c r="F701" s="78">
        <f>IF($C701&lt;=Entradas!$E$51,"",D701-E701)</f>
        <v>-0.10058381254132176</v>
      </c>
      <c r="G701" s="78">
        <f>IF($C701&lt;=Entradas!$E$51,"",D701-AVERAGE(D:D))</f>
        <v>-0.26349441977518873</v>
      </c>
      <c r="H701" s="78">
        <f>IF($C701&lt;=Entradas!$E$51,"",F701^2)</f>
        <v>1.0117103345347756E-2</v>
      </c>
      <c r="I701" s="78">
        <f>IF($C701&lt;=Entradas!$E$51,"",G701^2)</f>
        <v>6.9429309252663371E-2</v>
      </c>
      <c r="J701" s="78">
        <f>IF($C701&lt;=Entradas!$E$51,"",E701-AVERAGE(E:E))</f>
        <v>-2.8391717050024856E-2</v>
      </c>
      <c r="K701" s="78">
        <f>IF($C701&lt;=Entradas!$E$51,"",J701^2)</f>
        <v>8.0608959704867207E-4</v>
      </c>
      <c r="L701" s="78">
        <f>IF($C701&lt;=Entradas!$E$51,"",G701*J701)</f>
        <v>7.4810590105176327E-3</v>
      </c>
      <c r="M701" s="38"/>
    </row>
    <row r="702" spans="2:13">
      <c r="B702" s="37"/>
      <c r="C702" s="74">
        <v>697</v>
      </c>
      <c r="D702" s="104">
        <f>IF($C702&lt;=Entradas!$E$51,"",Observaciones!H702)</f>
        <v>0.84946652063101991</v>
      </c>
      <c r="E702" s="104">
        <f>IF($C702&lt;=Entradas!$E$51,"",Cálculos!L703)</f>
        <v>0.95303802669331106</v>
      </c>
      <c r="F702" s="78">
        <f>IF($C702&lt;=Entradas!$E$51,"",D702-E702)</f>
        <v>-0.10357150606229115</v>
      </c>
      <c r="G702" s="78">
        <f>IF($C702&lt;=Entradas!$E$51,"",D702-AVERAGE(D:D))</f>
        <v>-0.30193951815071007</v>
      </c>
      <c r="H702" s="78">
        <f>IF($C702&lt;=Entradas!$E$51,"",F702^2)</f>
        <v>1.0727056868011214E-2</v>
      </c>
      <c r="I702" s="78">
        <f>IF($C702&lt;=Entradas!$E$51,"",G702^2)</f>
        <v>9.1167472621082976E-2</v>
      </c>
      <c r="J702" s="78">
        <f>IF($C702&lt;=Entradas!$E$51,"",E702-AVERAGE(E:E))</f>
        <v>-6.3849121904576811E-2</v>
      </c>
      <c r="K702" s="78">
        <f>IF($C702&lt;=Entradas!$E$51,"",J702^2)</f>
        <v>4.07671036798551E-3</v>
      </c>
      <c r="L702" s="78">
        <f>IF($C702&lt;=Entradas!$E$51,"",G702*J702)</f>
        <v>1.927857310221387E-2</v>
      </c>
      <c r="M702" s="38"/>
    </row>
    <row r="703" spans="2:13">
      <c r="B703" s="37"/>
      <c r="C703" s="74">
        <v>698</v>
      </c>
      <c r="D703" s="104">
        <f>IF($C703&lt;=Entradas!$E$51,"",Observaciones!H703)</f>
        <v>0.81492673964776452</v>
      </c>
      <c r="E703" s="104">
        <f>IF($C703&lt;=Entradas!$E$51,"",Cálculos!L704)</f>
        <v>0.9186647150030739</v>
      </c>
      <c r="F703" s="78">
        <f>IF($C703&lt;=Entradas!$E$51,"",D703-E703)</f>
        <v>-0.10373797535530938</v>
      </c>
      <c r="G703" s="78">
        <f>IF($C703&lt;=Entradas!$E$51,"",D703-AVERAGE(D:D))</f>
        <v>-0.33647929913396546</v>
      </c>
      <c r="H703" s="78">
        <f>IF($C703&lt;=Entradas!$E$51,"",F703^2)</f>
        <v>1.0761567530818776E-2</v>
      </c>
      <c r="I703" s="78">
        <f>IF($C703&lt;=Entradas!$E$51,"",G703^2)</f>
        <v>0.11321831874568461</v>
      </c>
      <c r="J703" s="78">
        <f>IF($C703&lt;=Entradas!$E$51,"",E703-AVERAGE(E:E))</f>
        <v>-9.8222433594813974E-2</v>
      </c>
      <c r="K703" s="78">
        <f>IF($C703&lt;=Entradas!$E$51,"",J703^2)</f>
        <v>9.6476464612876411E-3</v>
      </c>
      <c r="L703" s="78">
        <f>IF($C703&lt;=Entradas!$E$51,"",G703*J703)</f>
        <v>3.3049815615215472E-2</v>
      </c>
      <c r="M703" s="38"/>
    </row>
    <row r="704" spans="2:13">
      <c r="B704" s="37"/>
      <c r="C704" s="74">
        <v>699</v>
      </c>
      <c r="D704" s="104">
        <f>IF($C704&lt;=Entradas!$E$51,"",Observaciones!H704)</f>
        <v>0.78329975620725634</v>
      </c>
      <c r="E704" s="104">
        <f>IF($C704&lt;=Entradas!$E$51,"",Cálculos!L705)</f>
        <v>0.88526715378452492</v>
      </c>
      <c r="F704" s="78">
        <f>IF($C704&lt;=Entradas!$E$51,"",D704-E704)</f>
        <v>-0.10196739757726858</v>
      </c>
      <c r="G704" s="78">
        <f>IF($C704&lt;=Entradas!$E$51,"",D704-AVERAGE(D:D))</f>
        <v>-0.36810628257447364</v>
      </c>
      <c r="H704" s="78">
        <f>IF($C704&lt;=Entradas!$E$51,"",F704^2)</f>
        <v>1.0397350168680758E-2</v>
      </c>
      <c r="I704" s="78">
        <f>IF($C704&lt;=Entradas!$E$51,"",G704^2)</f>
        <v>0.13550223527079824</v>
      </c>
      <c r="J704" s="78">
        <f>IF($C704&lt;=Entradas!$E$51,"",E704-AVERAGE(E:E))</f>
        <v>-0.13161999481336295</v>
      </c>
      <c r="K704" s="78">
        <f>IF($C704&lt;=Entradas!$E$51,"",J704^2)</f>
        <v>1.7323823034669689E-2</v>
      </c>
      <c r="L704" s="78">
        <f>IF($C704&lt;=Entradas!$E$51,"",G704*J704)</f>
        <v>4.8450147003218536E-2</v>
      </c>
      <c r="M704" s="38"/>
    </row>
    <row r="705" spans="2:13">
      <c r="B705" s="37"/>
      <c r="C705" s="74">
        <v>700</v>
      </c>
      <c r="D705" s="104">
        <f>IF($C705&lt;=Entradas!$E$51,"",Observaciones!H705)</f>
        <v>0.75395007061106756</v>
      </c>
      <c r="E705" s="104">
        <f>IF($C705&lt;=Entradas!$E$51,"",Cálculos!L706)</f>
        <v>0.8527622381743144</v>
      </c>
      <c r="F705" s="78">
        <f>IF($C705&lt;=Entradas!$E$51,"",D705-E705)</f>
        <v>-9.8812167563246844E-2</v>
      </c>
      <c r="G705" s="78">
        <f>IF($C705&lt;=Entradas!$E$51,"",D705-AVERAGE(D:D))</f>
        <v>-0.39745596817066242</v>
      </c>
      <c r="H705" s="78">
        <f>IF($C705&lt;=Entradas!$E$51,"",F705^2)</f>
        <v>9.7638444585471714E-3</v>
      </c>
      <c r="I705" s="78">
        <f>IF($C705&lt;=Entradas!$E$51,"",G705^2)</f>
        <v>0.15797124663447862</v>
      </c>
      <c r="J705" s="78">
        <f>IF($C705&lt;=Entradas!$E$51,"",E705-AVERAGE(E:E))</f>
        <v>-0.16412491042357347</v>
      </c>
      <c r="K705" s="78">
        <f>IF($C705&lt;=Entradas!$E$51,"",J705^2)</f>
        <v>2.6936986221546014E-2</v>
      </c>
      <c r="L705" s="78">
        <f>IF($C705&lt;=Entradas!$E$51,"",G705*J705)</f>
        <v>6.5232425173324643E-2</v>
      </c>
      <c r="M705" s="38"/>
    </row>
    <row r="706" spans="2:13">
      <c r="B706" s="37"/>
      <c r="C706" s="74">
        <v>701</v>
      </c>
      <c r="D706" s="104">
        <f>IF($C706&lt;=Entradas!$E$51,"",Observaciones!H706)</f>
        <v>0.72601146138383177</v>
      </c>
      <c r="E706" s="104">
        <f>IF($C706&lt;=Entradas!$E$51,"",Cálculos!L707)</f>
        <v>0.82062306003551622</v>
      </c>
      <c r="F706" s="78">
        <f>IF($C706&lt;=Entradas!$E$51,"",D706-E706)</f>
        <v>-9.4611598651684448E-2</v>
      </c>
      <c r="G706" s="78">
        <f>IF($C706&lt;=Entradas!$E$51,"",D706-AVERAGE(D:D))</f>
        <v>-0.42539457739789821</v>
      </c>
      <c r="H706" s="78">
        <f>IF($C706&lt;=Entradas!$E$51,"",F706^2)</f>
        <v>8.9513545994274191E-3</v>
      </c>
      <c r="I706" s="78">
        <f>IF($C706&lt;=Entradas!$E$51,"",G706^2)</f>
        <v>0.18096054647953641</v>
      </c>
      <c r="J706" s="78">
        <f>IF($C706&lt;=Entradas!$E$51,"",E706-AVERAGE(E:E))</f>
        <v>-0.19626408856237165</v>
      </c>
      <c r="K706" s="78">
        <f>IF($C706&lt;=Entradas!$E$51,"",J706^2)</f>
        <v>3.851959245921846E-2</v>
      </c>
      <c r="L706" s="78">
        <f>IF($C706&lt;=Entradas!$E$51,"",G706*J706)</f>
        <v>8.3489679012373752E-2</v>
      </c>
      <c r="M706" s="38"/>
    </row>
    <row r="707" spans="2:13">
      <c r="B707" s="37"/>
      <c r="C707" s="74">
        <v>702</v>
      </c>
      <c r="D707" s="104">
        <f>IF($C707&lt;=Entradas!$E$51,"",Observaciones!H707)</f>
        <v>0.69880395068500378</v>
      </c>
      <c r="E707" s="104">
        <f>IF($C707&lt;=Entradas!$E$51,"",Cálculos!L708)</f>
        <v>0.78833002200860192</v>
      </c>
      <c r="F707" s="78">
        <f>IF($C707&lt;=Entradas!$E$51,"",D707-E707)</f>
        <v>-8.9526071323598133E-2</v>
      </c>
      <c r="G707" s="78">
        <f>IF($C707&lt;=Entradas!$E$51,"",D707-AVERAGE(D:D))</f>
        <v>-0.4526020880967262</v>
      </c>
      <c r="H707" s="78">
        <f>IF($C707&lt;=Entradas!$E$51,"",F707^2)</f>
        <v>8.0149174466379799E-3</v>
      </c>
      <c r="I707" s="78">
        <f>IF($C707&lt;=Entradas!$E$51,"",G707^2)</f>
        <v>0.2048486501495167</v>
      </c>
      <c r="J707" s="78">
        <f>IF($C707&lt;=Entradas!$E$51,"",E707-AVERAGE(E:E))</f>
        <v>-0.22855712658928595</v>
      </c>
      <c r="K707" s="78">
        <f>IF($C707&lt;=Entradas!$E$51,"",J707^2)</f>
        <v>5.2238360114750887E-2</v>
      </c>
      <c r="L707" s="78">
        <f>IF($C707&lt;=Entradas!$E$51,"",G707*J707)</f>
        <v>0.10344543274369861</v>
      </c>
      <c r="M707" s="38"/>
    </row>
    <row r="708" spans="2:13">
      <c r="B708" s="37"/>
      <c r="C708" s="74">
        <v>703</v>
      </c>
      <c r="D708" s="104">
        <f>IF($C708&lt;=Entradas!$E$51,"",Observaciones!H708)</f>
        <v>0.67274445976935626</v>
      </c>
      <c r="E708" s="104">
        <f>IF($C708&lt;=Entradas!$E$51,"",Cálculos!L709)</f>
        <v>0.75649391020158685</v>
      </c>
      <c r="F708" s="78">
        <f>IF($C708&lt;=Entradas!$E$51,"",D708-E708)</f>
        <v>-8.3749450432230588E-2</v>
      </c>
      <c r="G708" s="78">
        <f>IF($C708&lt;=Entradas!$E$51,"",D708-AVERAGE(D:D))</f>
        <v>-0.47866157901237372</v>
      </c>
      <c r="H708" s="78">
        <f>IF($C708&lt;=Entradas!$E$51,"",F708^2)</f>
        <v>7.0139704477006478E-3</v>
      </c>
      <c r="I708" s="78">
        <f>IF($C708&lt;=Entradas!$E$51,"",G708^2)</f>
        <v>0.22911690722261888</v>
      </c>
      <c r="J708" s="78">
        <f>IF($C708&lt;=Entradas!$E$51,"",E708-AVERAGE(E:E))</f>
        <v>-0.26039323839630102</v>
      </c>
      <c r="K708" s="78">
        <f>IF($C708&lt;=Entradas!$E$51,"",J708^2)</f>
        <v>6.7804638602512859E-2</v>
      </c>
      <c r="L708" s="78">
        <f>IF($C708&lt;=Entradas!$E$51,"",G708*J708)</f>
        <v>0.12464023865491891</v>
      </c>
      <c r="M708" s="38"/>
    </row>
    <row r="709" spans="2:13">
      <c r="B709" s="37"/>
      <c r="C709" s="74">
        <v>704</v>
      </c>
      <c r="D709" s="104">
        <f>IF($C709&lt;=Entradas!$E$51,"",Observaciones!H709)</f>
        <v>0.64766763461089893</v>
      </c>
      <c r="E709" s="104">
        <f>IF($C709&lt;=Entradas!$E$51,"",Cálculos!L710)</f>
        <v>0.72508525497821663</v>
      </c>
      <c r="F709" s="78">
        <f>IF($C709&lt;=Entradas!$E$51,"",D709-E709)</f>
        <v>-7.7417620367317697E-2</v>
      </c>
      <c r="G709" s="78">
        <f>IF($C709&lt;=Entradas!$E$51,"",D709-AVERAGE(D:D))</f>
        <v>-0.50373840417083104</v>
      </c>
      <c r="H709" s="78">
        <f>IF($C709&lt;=Entradas!$E$51,"",F709^2)</f>
        <v>5.9934879433381242E-3</v>
      </c>
      <c r="I709" s="78">
        <f>IF($C709&lt;=Entradas!$E$51,"",G709^2)</f>
        <v>0.25375237983657556</v>
      </c>
      <c r="J709" s="78">
        <f>IF($C709&lt;=Entradas!$E$51,"",E709-AVERAGE(E:E))</f>
        <v>-0.29180189361967124</v>
      </c>
      <c r="K709" s="78">
        <f>IF($C709&lt;=Entradas!$E$51,"",J709^2)</f>
        <v>8.5148345120025934E-2</v>
      </c>
      <c r="L709" s="78">
        <f>IF($C709&lt;=Entradas!$E$51,"",G709*J709)</f>
        <v>0.1469918202259998</v>
      </c>
      <c r="M709" s="38"/>
    </row>
    <row r="710" spans="2:13">
      <c r="B710" s="37"/>
      <c r="C710" s="74">
        <v>705</v>
      </c>
      <c r="D710" s="104">
        <f>IF($C710&lt;=Entradas!$E$51,"",Observaciones!H710)</f>
        <v>0.62332508614237392</v>
      </c>
      <c r="E710" s="104">
        <f>IF($C710&lt;=Entradas!$E$51,"",Cálculos!L711)</f>
        <v>0.69393458746800685</v>
      </c>
      <c r="F710" s="78">
        <f>IF($C710&lt;=Entradas!$E$51,"",D710-E710)</f>
        <v>-7.0609501325632928E-2</v>
      </c>
      <c r="G710" s="78">
        <f>IF($C710&lt;=Entradas!$E$51,"",D710-AVERAGE(D:D))</f>
        <v>-0.52808095263935606</v>
      </c>
      <c r="H710" s="78">
        <f>IF($C710&lt;=Entradas!$E$51,"",F710^2)</f>
        <v>4.9857016774545581E-3</v>
      </c>
      <c r="I710" s="78">
        <f>IF($C710&lt;=Entradas!$E$51,"",G710^2)</f>
        <v>0.27886949254048982</v>
      </c>
      <c r="J710" s="78">
        <f>IF($C710&lt;=Entradas!$E$51,"",E710-AVERAGE(E:E))</f>
        <v>-0.32295256112988102</v>
      </c>
      <c r="K710" s="78">
        <f>IF($C710&lt;=Entradas!$E$51,"",J710^2)</f>
        <v>0.10429835674034954</v>
      </c>
      <c r="L710" s="78">
        <f>IF($C710&lt;=Entradas!$E$51,"",G710*J710)</f>
        <v>0.17054509613878743</v>
      </c>
      <c r="M710" s="38"/>
    </row>
    <row r="711" spans="2:13">
      <c r="B711" s="37"/>
      <c r="C711" s="74">
        <v>706</v>
      </c>
      <c r="D711" s="104">
        <f>IF($C711&lt;=Entradas!$E$51,"",Observaciones!H711)</f>
        <v>0.60161802061030722</v>
      </c>
      <c r="E711" s="104">
        <f>IF($C711&lt;=Entradas!$E$51,"",Cálculos!L712)</f>
        <v>0.66474282994813716</v>
      </c>
      <c r="F711" s="78">
        <f>IF($C711&lt;=Entradas!$E$51,"",D711-E711)</f>
        <v>-6.3124809337829935E-2</v>
      </c>
      <c r="G711" s="78">
        <f>IF($C711&lt;=Entradas!$E$51,"",D711-AVERAGE(D:D))</f>
        <v>-0.54978801817142275</v>
      </c>
      <c r="H711" s="78">
        <f>IF($C711&lt;=Entradas!$E$51,"",F711^2)</f>
        <v>3.9847415539373812E-3</v>
      </c>
      <c r="I711" s="78">
        <f>IF($C711&lt;=Entradas!$E$51,"",G711^2)</f>
        <v>0.30226686492486066</v>
      </c>
      <c r="J711" s="78">
        <f>IF($C711&lt;=Entradas!$E$51,"",E711-AVERAGE(E:E))</f>
        <v>-0.35214431864975071</v>
      </c>
      <c r="K711" s="78">
        <f>IF($C711&lt;=Entradas!$E$51,"",J711^2)</f>
        <v>0.12400562115729717</v>
      </c>
      <c r="L711" s="78">
        <f>IF($C711&lt;=Entradas!$E$51,"",G711*J711)</f>
        <v>0.19360472706077242</v>
      </c>
      <c r="M711" s="38"/>
    </row>
    <row r="712" spans="2:13">
      <c r="B712" s="37"/>
      <c r="C712" s="74">
        <v>707</v>
      </c>
      <c r="D712" s="104">
        <f>IF($C712&lt;=Entradas!$E$51,"",Observaciones!H712)</f>
        <v>0.57885683406689337</v>
      </c>
      <c r="E712" s="104">
        <f>IF($C712&lt;=Entradas!$E$51,"",Cálculos!L713)</f>
        <v>0.63458933295862052</v>
      </c>
      <c r="F712" s="78">
        <f>IF($C712&lt;=Entradas!$E$51,"",D712-E712)</f>
        <v>-5.5732498891727156E-2</v>
      </c>
      <c r="G712" s="78">
        <f>IF($C712&lt;=Entradas!$E$51,"",D712-AVERAGE(D:D))</f>
        <v>-0.57254920471483661</v>
      </c>
      <c r="H712" s="78">
        <f>IF($C712&lt;=Entradas!$E$51,"",F712^2)</f>
        <v>3.1061114327163688E-3</v>
      </c>
      <c r="I712" s="78">
        <f>IF($C712&lt;=Entradas!$E$51,"",G712^2)</f>
        <v>0.32781259181959188</v>
      </c>
      <c r="J712" s="78">
        <f>IF($C712&lt;=Entradas!$E$51,"",E712-AVERAGE(E:E))</f>
        <v>-0.38229781563926735</v>
      </c>
      <c r="K712" s="78">
        <f>IF($C712&lt;=Entradas!$E$51,"",J712^2)</f>
        <v>0.14615161984255526</v>
      </c>
      <c r="L712" s="78">
        <f>IF($C712&lt;=Entradas!$E$51,"",G712*J712)</f>
        <v>0.21888431030848174</v>
      </c>
      <c r="M712" s="38"/>
    </row>
    <row r="713" spans="2:13">
      <c r="B713" s="37"/>
      <c r="C713" s="74">
        <v>708</v>
      </c>
      <c r="D713" s="104">
        <f>IF($C713&lt;=Entradas!$E$51,"",Observaciones!H713)</f>
        <v>0.55623003973899698</v>
      </c>
      <c r="E713" s="104">
        <f>IF($C713&lt;=Entradas!$E$51,"",Cálculos!L714)</f>
        <v>0.60418561793953207</v>
      </c>
      <c r="F713" s="78">
        <f>IF($C713&lt;=Entradas!$E$51,"",D713-E713)</f>
        <v>-4.7955578200535087E-2</v>
      </c>
      <c r="G713" s="78">
        <f>IF($C713&lt;=Entradas!$E$51,"",D713-AVERAGE(D:D))</f>
        <v>-0.59517599904273299</v>
      </c>
      <c r="H713" s="78">
        <f>IF($C713&lt;=Entradas!$E$51,"",F713^2)</f>
        <v>2.299737480547636E-3</v>
      </c>
      <c r="I713" s="78">
        <f>IF($C713&lt;=Entradas!$E$51,"",G713^2)</f>
        <v>0.3542344698365153</v>
      </c>
      <c r="J713" s="78">
        <f>IF($C713&lt;=Entradas!$E$51,"",E713-AVERAGE(E:E))</f>
        <v>-0.4127015306583558</v>
      </c>
      <c r="K713" s="78">
        <f>IF($C713&lt;=Entradas!$E$51,"",J713^2)</f>
        <v>0.17032255340774979</v>
      </c>
      <c r="L713" s="78">
        <f>IF($C713&lt;=Entradas!$E$51,"",G713*J713)</f>
        <v>0.24563004581605202</v>
      </c>
      <c r="M713" s="38"/>
    </row>
    <row r="714" spans="2:13">
      <c r="B714" s="37"/>
      <c r="C714" s="74">
        <v>709</v>
      </c>
      <c r="D714" s="104">
        <f>IF($C714&lt;=Entradas!$E$51,"",Observaciones!H714)</f>
        <v>0.53542354175950779</v>
      </c>
      <c r="E714" s="104">
        <f>IF($C714&lt;=Entradas!$E$51,"",Cálculos!L715)</f>
        <v>0.57575868676972486</v>
      </c>
      <c r="F714" s="78">
        <f>IF($C714&lt;=Entradas!$E$51,"",D714-E714)</f>
        <v>-4.0335145010217066E-2</v>
      </c>
      <c r="G714" s="78">
        <f>IF($C714&lt;=Entradas!$E$51,"",D714-AVERAGE(D:D))</f>
        <v>-0.61598249702222219</v>
      </c>
      <c r="H714" s="78">
        <f>IF($C714&lt;=Entradas!$E$51,"",F714^2)</f>
        <v>1.6269239229952388E-3</v>
      </c>
      <c r="I714" s="78">
        <f>IF($C714&lt;=Entradas!$E$51,"",G714^2)</f>
        <v>0.37943443663773196</v>
      </c>
      <c r="J714" s="78">
        <f>IF($C714&lt;=Entradas!$E$51,"",E714-AVERAGE(E:E))</f>
        <v>-0.44112846182816301</v>
      </c>
      <c r="K714" s="78">
        <f>IF($C714&lt;=Entradas!$E$51,"",J714^2)</f>
        <v>0.19459431983488107</v>
      </c>
      <c r="L714" s="78">
        <f>IF($C714&lt;=Entradas!$E$51,"",G714*J714)</f>
        <v>0.27172741142448387</v>
      </c>
      <c r="M714" s="38"/>
    </row>
    <row r="715" spans="2:13">
      <c r="B715" s="37"/>
      <c r="C715" s="74">
        <v>710</v>
      </c>
      <c r="D715" s="104">
        <f>IF($C715&lt;=Entradas!$E$51,"",Observaciones!H715)</f>
        <v>0.52141942778989592</v>
      </c>
      <c r="E715" s="104">
        <f>IF($C715&lt;=Entradas!$E$51,"",Cálculos!L716)</f>
        <v>0.54649600819056465</v>
      </c>
      <c r="F715" s="78">
        <f>IF($C715&lt;=Entradas!$E$51,"",D715-E715)</f>
        <v>-2.5076580400668735E-2</v>
      </c>
      <c r="G715" s="78">
        <f>IF($C715&lt;=Entradas!$E$51,"",D715-AVERAGE(D:D))</f>
        <v>-0.62998661099183406</v>
      </c>
      <c r="H715" s="78">
        <f>IF($C715&lt;=Entradas!$E$51,"",F715^2)</f>
        <v>6.2883488459120334E-4</v>
      </c>
      <c r="I715" s="78">
        <f>IF($C715&lt;=Entradas!$E$51,"",G715^2)</f>
        <v>0.39688313002897646</v>
      </c>
      <c r="J715" s="78">
        <f>IF($C715&lt;=Entradas!$E$51,"",E715-AVERAGE(E:E))</f>
        <v>-0.47039114040732322</v>
      </c>
      <c r="K715" s="78">
        <f>IF($C715&lt;=Entradas!$E$51,"",J715^2)</f>
        <v>0.22126782497370207</v>
      </c>
      <c r="L715" s="78">
        <f>IF($C715&lt;=Entradas!$E$51,"",G715*J715)</f>
        <v>0.29634012038579355</v>
      </c>
      <c r="M715" s="38"/>
    </row>
    <row r="716" spans="2:13">
      <c r="B716" s="37"/>
      <c r="C716" s="74">
        <v>711</v>
      </c>
      <c r="D716" s="104">
        <f>IF($C716&lt;=Entradas!$E$51,"",Observaciones!H716)</f>
        <v>0.5159336313316637</v>
      </c>
      <c r="E716" s="104">
        <f>IF($C716&lt;=Entradas!$E$51,"",Cálculos!L717)</f>
        <v>0.51804755912951195</v>
      </c>
      <c r="F716" s="78">
        <f>IF($C716&lt;=Entradas!$E$51,"",D716-E716)</f>
        <v>-2.1139277978482474E-3</v>
      </c>
      <c r="G716" s="78">
        <f>IF($C716&lt;=Entradas!$E$51,"",D716-AVERAGE(D:D))</f>
        <v>-0.63547240745006628</v>
      </c>
      <c r="H716" s="78">
        <f>IF($C716&lt;=Entradas!$E$51,"",F716^2)</f>
        <v>4.4686907345155404E-6</v>
      </c>
      <c r="I716" s="78">
        <f>IF($C716&lt;=Entradas!$E$51,"",G716^2)</f>
        <v>0.40382518063038303</v>
      </c>
      <c r="J716" s="78">
        <f>IF($C716&lt;=Entradas!$E$51,"",E716-AVERAGE(E:E))</f>
        <v>-0.49883958946837592</v>
      </c>
      <c r="K716" s="78">
        <f>IF($C716&lt;=Entradas!$E$51,"",J716^2)</f>
        <v>0.24884093602097782</v>
      </c>
      <c r="L716" s="78">
        <f>IF($C716&lt;=Entradas!$E$51,"",G716*J716)</f>
        <v>0.31699879485087157</v>
      </c>
      <c r="M716" s="38"/>
    </row>
    <row r="717" spans="2:13">
      <c r="B717" s="37"/>
      <c r="C717" s="74">
        <v>712</v>
      </c>
      <c r="D717" s="104">
        <f>IF($C717&lt;=Entradas!$E$51,"",Observaciones!H717)</f>
        <v>0.5794355487504107</v>
      </c>
      <c r="E717" s="104">
        <f>IF($C717&lt;=Entradas!$E$51,"",Cálculos!L718)</f>
        <v>0.54710585338390083</v>
      </c>
      <c r="F717" s="78">
        <f>IF($C717&lt;=Entradas!$E$51,"",D717-E717)</f>
        <v>3.232969536650987E-2</v>
      </c>
      <c r="G717" s="78">
        <f>IF($C717&lt;=Entradas!$E$51,"",D717-AVERAGE(D:D))</f>
        <v>-0.57197049003131928</v>
      </c>
      <c r="H717" s="78">
        <f>IF($C717&lt;=Entradas!$E$51,"",F717^2)</f>
        <v>1.0452092024913298E-3</v>
      </c>
      <c r="I717" s="78">
        <f>IF($C717&lt;=Entradas!$E$51,"",G717^2)</f>
        <v>0.32715024146666749</v>
      </c>
      <c r="J717" s="78">
        <f>IF($C717&lt;=Entradas!$E$51,"",E717-AVERAGE(E:E))</f>
        <v>-0.46978129521398704</v>
      </c>
      <c r="K717" s="78">
        <f>IF($C717&lt;=Entradas!$E$51,"",J717^2)</f>
        <v>0.22069446533293124</v>
      </c>
      <c r="L717" s="78">
        <f>IF($C717&lt;=Entradas!$E$51,"",G717*J717)</f>
        <v>0.26870103763109204</v>
      </c>
      <c r="M717" s="38"/>
    </row>
    <row r="718" spans="2:13">
      <c r="B718" s="37"/>
      <c r="C718" s="74">
        <v>713</v>
      </c>
      <c r="D718" s="104">
        <f>IF($C718&lt;=Entradas!$E$51,"",Observaciones!H718)</f>
        <v>0.55029736666905782</v>
      </c>
      <c r="E718" s="104">
        <f>IF($C718&lt;=Entradas!$E$51,"",Cálculos!L719)</f>
        <v>0.52329418543222983</v>
      </c>
      <c r="F718" s="78">
        <f>IF($C718&lt;=Entradas!$E$51,"",D718-E718)</f>
        <v>2.7003181236827989E-2</v>
      </c>
      <c r="G718" s="78">
        <f>IF($C718&lt;=Entradas!$E$51,"",D718-AVERAGE(D:D))</f>
        <v>-0.60110867211267216</v>
      </c>
      <c r="H718" s="78">
        <f>IF($C718&lt;=Entradas!$E$51,"",F718^2)</f>
        <v>7.2917179690897916E-4</v>
      </c>
      <c r="I718" s="78">
        <f>IF($C718&lt;=Entradas!$E$51,"",G718^2)</f>
        <v>0.36133163568906002</v>
      </c>
      <c r="J718" s="78">
        <f>IF($C718&lt;=Entradas!$E$51,"",E718-AVERAGE(E:E))</f>
        <v>-0.49359296316565804</v>
      </c>
      <c r="K718" s="78">
        <f>IF($C718&lt;=Entradas!$E$51,"",J718^2)</f>
        <v>0.24363401328665465</v>
      </c>
      <c r="L718" s="78">
        <f>IF($C718&lt;=Entradas!$E$51,"",G718*J718)</f>
        <v>0.2967030106526678</v>
      </c>
      <c r="M718" s="38"/>
    </row>
    <row r="719" spans="2:13">
      <c r="B719" s="37"/>
      <c r="C719" s="74">
        <v>714</v>
      </c>
      <c r="D719" s="104">
        <f>IF($C719&lt;=Entradas!$E$51,"",Observaciones!H719)</f>
        <v>0.52834890902466447</v>
      </c>
      <c r="E719" s="104">
        <f>IF($C719&lt;=Entradas!$E$51,"",Cálculos!L720)</f>
        <v>0.49476189514514668</v>
      </c>
      <c r="F719" s="78">
        <f>IF($C719&lt;=Entradas!$E$51,"",D719-E719)</f>
        <v>3.3587013879517791E-2</v>
      </c>
      <c r="G719" s="78">
        <f>IF($C719&lt;=Entradas!$E$51,"",D719-AVERAGE(D:D))</f>
        <v>-0.62305712975706551</v>
      </c>
      <c r="H719" s="78">
        <f>IF($C719&lt;=Entradas!$E$51,"",F719^2)</f>
        <v>1.1280875013429208E-3</v>
      </c>
      <c r="I719" s="78">
        <f>IF($C719&lt;=Entradas!$E$51,"",G719^2)</f>
        <v>0.38820018694111275</v>
      </c>
      <c r="J719" s="78">
        <f>IF($C719&lt;=Entradas!$E$51,"",E719-AVERAGE(E:E))</f>
        <v>-0.52212525345274119</v>
      </c>
      <c r="K719" s="78">
        <f>IF($C719&lt;=Entradas!$E$51,"",J719^2)</f>
        <v>0.27261478029308922</v>
      </c>
      <c r="L719" s="78">
        <f>IF($C719&lt;=Entradas!$E$51,"",G719*J719)</f>
        <v>0.32531386178994526</v>
      </c>
      <c r="M719" s="38"/>
    </row>
    <row r="720" spans="2:13">
      <c r="B720" s="37"/>
      <c r="C720" s="74">
        <v>715</v>
      </c>
      <c r="D720" s="104">
        <f>IF($C720&lt;=Entradas!$E$51,"",Observaciones!H720)</f>
        <v>0.97906581543274529</v>
      </c>
      <c r="E720" s="104">
        <f>IF($C720&lt;=Entradas!$E$51,"",Cálculos!L721)</f>
        <v>0.69134484328469248</v>
      </c>
      <c r="F720" s="78">
        <f>IF($C720&lt;=Entradas!$E$51,"",D720-E720)</f>
        <v>0.28772097214805281</v>
      </c>
      <c r="G720" s="78">
        <f>IF($C720&lt;=Entradas!$E$51,"",D720-AVERAGE(D:D))</f>
        <v>-0.17234022334898469</v>
      </c>
      <c r="H720" s="78">
        <f>IF($C720&lt;=Entradas!$E$51,"",F720^2)</f>
        <v>8.2783357813820582E-2</v>
      </c>
      <c r="I720" s="78">
        <f>IF($C720&lt;=Entradas!$E$51,"",G720^2)</f>
        <v>2.9701152583977927E-2</v>
      </c>
      <c r="J720" s="78">
        <f>IF($C720&lt;=Entradas!$E$51,"",E720-AVERAGE(E:E))</f>
        <v>-0.32554230531319539</v>
      </c>
      <c r="K720" s="78">
        <f>IF($C720&lt;=Entradas!$E$51,"",J720^2)</f>
        <v>0.10597779254862973</v>
      </c>
      <c r="L720" s="78">
        <f>IF($C720&lt;=Entradas!$E$51,"",G720*J720)</f>
        <v>5.610403360721946E-2</v>
      </c>
      <c r="M720" s="38"/>
    </row>
    <row r="721" spans="2:13">
      <c r="B721" s="37"/>
      <c r="C721" s="74">
        <v>716</v>
      </c>
      <c r="D721" s="104">
        <f>IF($C721&lt;=Entradas!$E$51,"",Observaciones!H721)</f>
        <v>0.64429910813544766</v>
      </c>
      <c r="E721" s="104">
        <f>IF($C721&lt;=Entradas!$E$51,"",Cálculos!L722)</f>
        <v>0.57083133966799693</v>
      </c>
      <c r="F721" s="78">
        <f>IF($C721&lt;=Entradas!$E$51,"",D721-E721)</f>
        <v>7.3467768467450734E-2</v>
      </c>
      <c r="G721" s="78">
        <f>IF($C721&lt;=Entradas!$E$51,"",D721-AVERAGE(D:D))</f>
        <v>-0.50710693064628232</v>
      </c>
      <c r="H721" s="78">
        <f>IF($C721&lt;=Entradas!$E$51,"",F721^2)</f>
        <v>5.3975130035869481E-3</v>
      </c>
      <c r="I721" s="78">
        <f>IF($C721&lt;=Entradas!$E$51,"",G721^2)</f>
        <v>0.2571574391094934</v>
      </c>
      <c r="J721" s="78">
        <f>IF($C721&lt;=Entradas!$E$51,"",E721-AVERAGE(E:E))</f>
        <v>-0.44605580892989094</v>
      </c>
      <c r="K721" s="78">
        <f>IF($C721&lt;=Entradas!$E$51,"",J721^2)</f>
        <v>0.19896578468009937</v>
      </c>
      <c r="L721" s="78">
        <f>IF($C721&lt;=Entradas!$E$51,"",G721*J721)</f>
        <v>0.22619799216338157</v>
      </c>
      <c r="M721" s="38"/>
    </row>
    <row r="722" spans="2:13">
      <c r="B722" s="37"/>
      <c r="C722" s="74">
        <v>717</v>
      </c>
      <c r="D722" s="104">
        <f>IF($C722&lt;=Entradas!$E$51,"",Observaciones!H722)</f>
        <v>0.62941007120680859</v>
      </c>
      <c r="E722" s="104">
        <f>IF($C722&lt;=Entradas!$E$51,"",Cálculos!L723)</f>
        <v>0.55050839738622281</v>
      </c>
      <c r="F722" s="78">
        <f>IF($C722&lt;=Entradas!$E$51,"",D722-E722)</f>
        <v>7.8901673820585772E-2</v>
      </c>
      <c r="G722" s="78">
        <f>IF($C722&lt;=Entradas!$E$51,"",D722-AVERAGE(D:D))</f>
        <v>-0.52199596757492139</v>
      </c>
      <c r="H722" s="78">
        <f>IF($C722&lt;=Entradas!$E$51,"",F722^2)</f>
        <v>6.2254741316901101E-3</v>
      </c>
      <c r="I722" s="78">
        <f>IF($C722&lt;=Entradas!$E$51,"",G722^2)</f>
        <v>0.27247979016447837</v>
      </c>
      <c r="J722" s="78">
        <f>IF($C722&lt;=Entradas!$E$51,"",E722-AVERAGE(E:E))</f>
        <v>-0.46637875121166505</v>
      </c>
      <c r="K722" s="78">
        <f>IF($C722&lt;=Entradas!$E$51,"",J722^2)</f>
        <v>0.21750913958175216</v>
      </c>
      <c r="L722" s="78">
        <f>IF($C722&lt;=Entradas!$E$51,"",G722*J722)</f>
        <v>0.24344782749511665</v>
      </c>
      <c r="M722" s="38"/>
    </row>
    <row r="723" spans="2:13">
      <c r="B723" s="37"/>
      <c r="C723" s="74">
        <v>718</v>
      </c>
      <c r="D723" s="104">
        <f>IF($C723&lt;=Entradas!$E$51,"",Observaciones!H723)</f>
        <v>3.3937216161472978</v>
      </c>
      <c r="E723" s="104">
        <f>IF($C723&lt;=Entradas!$E$51,"",Cálculos!L724)</f>
        <v>2.2307932823134231</v>
      </c>
      <c r="F723" s="78">
        <f>IF($C723&lt;=Entradas!$E$51,"",D723-E723)</f>
        <v>1.1629283338338747</v>
      </c>
      <c r="G723" s="78">
        <f>IF($C723&lt;=Entradas!$E$51,"",D723-AVERAGE(D:D))</f>
        <v>2.2423155773655679</v>
      </c>
      <c r="H723" s="78">
        <f>IF($C723&lt;=Entradas!$E$51,"",F723^2)</f>
        <v>1.3524023096336319</v>
      </c>
      <c r="I723" s="78">
        <f>IF($C723&lt;=Entradas!$E$51,"",G723^2)</f>
        <v>5.0279791484962804</v>
      </c>
      <c r="J723" s="78">
        <f>IF($C723&lt;=Entradas!$E$51,"",E723-AVERAGE(E:E))</f>
        <v>1.2139061337155352</v>
      </c>
      <c r="K723" s="78">
        <f>IF($C723&lt;=Entradas!$E$51,"",J723^2)</f>
        <v>1.4735681014721989</v>
      </c>
      <c r="L723" s="78">
        <f>IF($C723&lt;=Entradas!$E$51,"",G723*J723)</f>
        <v>2.7219606330899548</v>
      </c>
      <c r="M723" s="38"/>
    </row>
    <row r="724" spans="2:13">
      <c r="B724" s="37"/>
      <c r="C724" s="74">
        <v>719</v>
      </c>
      <c r="D724" s="104">
        <f>IF($C724&lt;=Entradas!$E$51,"",Observaciones!H724)</f>
        <v>0.81414176153403861</v>
      </c>
      <c r="E724" s="104">
        <f>IF($C724&lt;=Entradas!$E$51,"",Cálculos!L725)</f>
        <v>0.70711660382854447</v>
      </c>
      <c r="F724" s="78">
        <f>IF($C724&lt;=Entradas!$E$51,"",D724-E724)</f>
        <v>0.10702515770549414</v>
      </c>
      <c r="G724" s="78">
        <f>IF($C724&lt;=Entradas!$E$51,"",D724-AVERAGE(D:D))</f>
        <v>-0.33726427724769137</v>
      </c>
      <c r="H724" s="78">
        <f>IF($C724&lt;=Entradas!$E$51,"",F724^2)</f>
        <v>1.1454384381885892E-2</v>
      </c>
      <c r="I724" s="78">
        <f>IF($C724&lt;=Entradas!$E$51,"",G724^2)</f>
        <v>0.11374719270740763</v>
      </c>
      <c r="J724" s="78">
        <f>IF($C724&lt;=Entradas!$E$51,"",E724-AVERAGE(E:E))</f>
        <v>-0.3097705447693434</v>
      </c>
      <c r="K724" s="78">
        <f>IF($C724&lt;=Entradas!$E$51,"",J724^2)</f>
        <v>9.5957790406695789E-2</v>
      </c>
      <c r="L724" s="78">
        <f>IF($C724&lt;=Entradas!$E$51,"",G724*J724)</f>
        <v>0.10447453889425623</v>
      </c>
      <c r="M724" s="38"/>
    </row>
    <row r="725" spans="2:13">
      <c r="B725" s="37"/>
      <c r="C725" s="74">
        <v>720</v>
      </c>
      <c r="D725" s="104">
        <f>IF($C725&lt;=Entradas!$E$51,"",Observaciones!H725)</f>
        <v>0.7763443657686494</v>
      </c>
      <c r="E725" s="104">
        <f>IF($C725&lt;=Entradas!$E$51,"",Cálculos!L726)</f>
        <v>0.67620783516560234</v>
      </c>
      <c r="F725" s="78">
        <f>IF($C725&lt;=Entradas!$E$51,"",D725-E725)</f>
        <v>0.10013653060304706</v>
      </c>
      <c r="G725" s="78">
        <f>IF($C725&lt;=Entradas!$E$51,"",D725-AVERAGE(D:D))</f>
        <v>-0.37506167301308058</v>
      </c>
      <c r="H725" s="78">
        <f>IF($C725&lt;=Entradas!$E$51,"",F725^2)</f>
        <v>1.0027324761214981E-2</v>
      </c>
      <c r="I725" s="78">
        <f>IF($C725&lt;=Entradas!$E$51,"",G725^2)</f>
        <v>0.14067125856337098</v>
      </c>
      <c r="J725" s="78">
        <f>IF($C725&lt;=Entradas!$E$51,"",E725-AVERAGE(E:E))</f>
        <v>-0.34067931343228552</v>
      </c>
      <c r="K725" s="78">
        <f>IF($C725&lt;=Entradas!$E$51,"",J725^2)</f>
        <v>0.11606239460069344</v>
      </c>
      <c r="L725" s="78">
        <f>IF($C725&lt;=Entradas!$E$51,"",G725*J725)</f>
        <v>0.12777575325686066</v>
      </c>
      <c r="M725" s="38"/>
    </row>
    <row r="726" spans="2:13">
      <c r="B726" s="37"/>
      <c r="C726" s="74">
        <v>721</v>
      </c>
      <c r="D726" s="104">
        <f>IF($C726&lt;=Entradas!$E$51,"",Observaciones!H726)</f>
        <v>2.5723194865304464</v>
      </c>
      <c r="E726" s="104">
        <f>IF($C726&lt;=Entradas!$E$51,"",Cálculos!L727)</f>
        <v>1.7564132761382574</v>
      </c>
      <c r="F726" s="78">
        <f>IF($C726&lt;=Entradas!$E$51,"",D726-E726)</f>
        <v>0.81590621039218902</v>
      </c>
      <c r="G726" s="78">
        <f>IF($C726&lt;=Entradas!$E$51,"",D726-AVERAGE(D:D))</f>
        <v>1.4209134477487164</v>
      </c>
      <c r="H726" s="78">
        <f>IF($C726&lt;=Entradas!$E$51,"",F726^2)</f>
        <v>0.66570294415654307</v>
      </c>
      <c r="I726" s="78">
        <f>IF($C726&lt;=Entradas!$E$51,"",G726^2)</f>
        <v>2.0189950259931444</v>
      </c>
      <c r="J726" s="78">
        <f>IF($C726&lt;=Entradas!$E$51,"",E726-AVERAGE(E:E))</f>
        <v>0.7395261275403695</v>
      </c>
      <c r="K726" s="78">
        <f>IF($C726&lt;=Entradas!$E$51,"",J726^2)</f>
        <v>0.54689889331485486</v>
      </c>
      <c r="L726" s="78">
        <f>IF($C726&lt;=Entradas!$E$51,"",G726*J726)</f>
        <v>1.0508026195836435</v>
      </c>
      <c r="M726" s="38"/>
    </row>
    <row r="727" spans="2:13">
      <c r="B727" s="37"/>
      <c r="C727" s="74">
        <v>722</v>
      </c>
      <c r="D727" s="104">
        <f>IF($C727&lt;=Entradas!$E$51,"",Observaciones!H727)</f>
        <v>0.87756510007967625</v>
      </c>
      <c r="E727" s="104">
        <f>IF($C727&lt;=Entradas!$E$51,"",Cálculos!L728)</f>
        <v>0.82798999635784909</v>
      </c>
      <c r="F727" s="78">
        <f>IF($C727&lt;=Entradas!$E$51,"",D727-E727)</f>
        <v>4.9575103721827163E-2</v>
      </c>
      <c r="G727" s="78">
        <f>IF($C727&lt;=Entradas!$E$51,"",D727-AVERAGE(D:D))</f>
        <v>-0.27384093870205373</v>
      </c>
      <c r="H727" s="78">
        <f>IF($C727&lt;=Entradas!$E$51,"",F727^2)</f>
        <v>2.4576909090299214E-3</v>
      </c>
      <c r="I727" s="78">
        <f>IF($C727&lt;=Entradas!$E$51,"",G727^2)</f>
        <v>7.498885970922195E-2</v>
      </c>
      <c r="J727" s="78">
        <f>IF($C727&lt;=Entradas!$E$51,"",E727-AVERAGE(E:E))</f>
        <v>-0.18889715224003878</v>
      </c>
      <c r="K727" s="78">
        <f>IF($C727&lt;=Entradas!$E$51,"",J727^2)</f>
        <v>3.5682134124396386E-2</v>
      </c>
      <c r="L727" s="78">
        <f>IF($C727&lt;=Entradas!$E$51,"",G727*J727)</f>
        <v>5.1727773487556972E-2</v>
      </c>
      <c r="M727" s="38"/>
    </row>
    <row r="728" spans="2:13">
      <c r="B728" s="37"/>
      <c r="C728" s="74">
        <v>723</v>
      </c>
      <c r="D728" s="104">
        <f>IF($C728&lt;=Entradas!$E$51,"",Observaciones!H728)</f>
        <v>0.83708811399408378</v>
      </c>
      <c r="E728" s="104">
        <f>IF($C728&lt;=Entradas!$E$51,"",Cálculos!L729)</f>
        <v>0.7953660605490489</v>
      </c>
      <c r="F728" s="78">
        <f>IF($C728&lt;=Entradas!$E$51,"",D728-E728)</f>
        <v>4.1722053445034879E-2</v>
      </c>
      <c r="G728" s="78">
        <f>IF($C728&lt;=Entradas!$E$51,"",D728-AVERAGE(D:D))</f>
        <v>-0.3143179247876462</v>
      </c>
      <c r="H728" s="78">
        <f>IF($C728&lt;=Entradas!$E$51,"",F728^2)</f>
        <v>1.7407297436703468E-3</v>
      </c>
      <c r="I728" s="78">
        <f>IF($C728&lt;=Entradas!$E$51,"",G728^2)</f>
        <v>9.8795757842812415E-2</v>
      </c>
      <c r="J728" s="78">
        <f>IF($C728&lt;=Entradas!$E$51,"",E728-AVERAGE(E:E))</f>
        <v>-0.22152108804883897</v>
      </c>
      <c r="K728" s="78">
        <f>IF($C728&lt;=Entradas!$E$51,"",J728^2)</f>
        <v>4.9071592450341463E-2</v>
      </c>
      <c r="L728" s="78">
        <f>IF($C728&lt;=Entradas!$E$51,"",G728*J728)</f>
        <v>6.9628048692212521E-2</v>
      </c>
      <c r="M728" s="38"/>
    </row>
    <row r="729" spans="2:13">
      <c r="B729" s="37"/>
      <c r="C729" s="74">
        <v>724</v>
      </c>
      <c r="D729" s="104">
        <f>IF($C729&lt;=Entradas!$E$51,"",Observaciones!H729)</f>
        <v>5.6888412006514235</v>
      </c>
      <c r="E729" s="104">
        <f>IF($C729&lt;=Entradas!$E$51,"",Cálculos!L730)</f>
        <v>4.0624029587680175</v>
      </c>
      <c r="F729" s="78">
        <f>IF($C729&lt;=Entradas!$E$51,"",D729-E729)</f>
        <v>1.626438241883406</v>
      </c>
      <c r="G729" s="78">
        <f>IF($C729&lt;=Entradas!$E$51,"",D729-AVERAGE(D:D))</f>
        <v>4.5374351618696931</v>
      </c>
      <c r="H729" s="78">
        <f>IF($C729&lt;=Entradas!$E$51,"",F729^2)</f>
        <v>2.6453013546607846</v>
      </c>
      <c r="I729" s="78">
        <f>IF($C729&lt;=Entradas!$E$51,"",G729^2)</f>
        <v>20.588317848171449</v>
      </c>
      <c r="J729" s="78">
        <f>IF($C729&lt;=Entradas!$E$51,"",E729-AVERAGE(E:E))</f>
        <v>3.0455158101701296</v>
      </c>
      <c r="K729" s="78">
        <f>IF($C729&lt;=Entradas!$E$51,"",J729^2)</f>
        <v>9.2751665499962215</v>
      </c>
      <c r="L729" s="78">
        <f>IF($C729&lt;=Entradas!$E$51,"",G729*J729)</f>
        <v>13.818830523096011</v>
      </c>
      <c r="M729" s="38"/>
    </row>
    <row r="730" spans="2:13">
      <c r="B730" s="37"/>
      <c r="C730" s="74">
        <v>725</v>
      </c>
      <c r="D730" s="104">
        <f>IF($C730&lt;=Entradas!$E$51,"",Observaciones!H730)</f>
        <v>0.9825109995259883</v>
      </c>
      <c r="E730" s="104">
        <f>IF($C730&lt;=Entradas!$E$51,"",Cálculos!L731)</f>
        <v>1.0551614773021942</v>
      </c>
      <c r="F730" s="78">
        <f>IF($C730&lt;=Entradas!$E$51,"",D730-E730)</f>
        <v>-7.2650477776205924E-2</v>
      </c>
      <c r="G730" s="78">
        <f>IF($C730&lt;=Entradas!$E$51,"",D730-AVERAGE(D:D))</f>
        <v>-0.16889503925574167</v>
      </c>
      <c r="H730" s="78">
        <f>IF($C730&lt;=Entradas!$E$51,"",F730^2)</f>
        <v>5.2780919211109908E-3</v>
      </c>
      <c r="I730" s="78">
        <f>IF($C730&lt;=Entradas!$E$51,"",G730^2)</f>
        <v>2.8525534285198523E-2</v>
      </c>
      <c r="J730" s="78">
        <f>IF($C730&lt;=Entradas!$E$51,"",E730-AVERAGE(E:E))</f>
        <v>3.827432870430636E-2</v>
      </c>
      <c r="K730" s="78">
        <f>IF($C730&lt;=Entradas!$E$51,"",J730^2)</f>
        <v>1.4649242377652897E-3</v>
      </c>
      <c r="L730" s="78">
        <f>IF($C730&lt;=Entradas!$E$51,"",G730*J730)</f>
        <v>-6.4643442490009834E-3</v>
      </c>
      <c r="M730" s="38"/>
    </row>
    <row r="731" spans="2:13">
      <c r="B731" s="37"/>
      <c r="C731" s="74">
        <v>726</v>
      </c>
      <c r="D731" s="104">
        <f>IF($C731&lt;=Entradas!$E$51,"",Observaciones!H731)</f>
        <v>0.97594477904914911</v>
      </c>
      <c r="E731" s="104">
        <f>IF($C731&lt;=Entradas!$E$51,"",Cálculos!L732)</f>
        <v>1.057392897350645</v>
      </c>
      <c r="F731" s="78">
        <f>IF($C731&lt;=Entradas!$E$51,"",D731-E731)</f>
        <v>-8.1448118301495898E-2</v>
      </c>
      <c r="G731" s="78">
        <f>IF($C731&lt;=Entradas!$E$51,"",D731-AVERAGE(D:D))</f>
        <v>-0.17546125973258087</v>
      </c>
      <c r="H731" s="78">
        <f>IF($C731&lt;=Entradas!$E$51,"",F731^2)</f>
        <v>6.6337959748544711E-3</v>
      </c>
      <c r="I731" s="78">
        <f>IF($C731&lt;=Entradas!$E$51,"",G731^2)</f>
        <v>3.0786653666944202E-2</v>
      </c>
      <c r="J731" s="78">
        <f>IF($C731&lt;=Entradas!$E$51,"",E731-AVERAGE(E:E))</f>
        <v>4.0505748752757142E-2</v>
      </c>
      <c r="K731" s="78">
        <f>IF($C731&lt;=Entradas!$E$51,"",J731^2)</f>
        <v>1.6407156820214869E-3</v>
      </c>
      <c r="L731" s="78">
        <f>IF($C731&lt;=Entradas!$E$51,"",G731*J731)</f>
        <v>-7.1071897025701842E-3</v>
      </c>
      <c r="M731" s="38"/>
    </row>
    <row r="732" spans="2:13">
      <c r="B732" s="37"/>
      <c r="C732" s="74">
        <v>727</v>
      </c>
      <c r="D732" s="104">
        <f>IF($C732&lt;=Entradas!$E$51,"",Observaciones!H732)</f>
        <v>1.1452629057537735</v>
      </c>
      <c r="E732" s="104">
        <f>IF($C732&lt;=Entradas!$E$51,"",Cálculos!L733)</f>
        <v>1.121862235786782</v>
      </c>
      <c r="F732" s="78">
        <f>IF($C732&lt;=Entradas!$E$51,"",D732-E732)</f>
        <v>2.3400669966991527E-2</v>
      </c>
      <c r="G732" s="78">
        <f>IF($C732&lt;=Entradas!$E$51,"",D732-AVERAGE(D:D))</f>
        <v>-6.1431330279564378E-3</v>
      </c>
      <c r="H732" s="78">
        <f>IF($C732&lt;=Entradas!$E$51,"",F732^2)</f>
        <v>5.4759135490405921E-4</v>
      </c>
      <c r="I732" s="78">
        <f>IF($C732&lt;=Entradas!$E$51,"",G732^2)</f>
        <v>3.7738083399169234E-5</v>
      </c>
      <c r="J732" s="78">
        <f>IF($C732&lt;=Entradas!$E$51,"",E732-AVERAGE(E:E))</f>
        <v>0.10497508718889415</v>
      </c>
      <c r="K732" s="78">
        <f>IF($C732&lt;=Entradas!$E$51,"",J732^2)</f>
        <v>1.1019768930315928E-2</v>
      </c>
      <c r="L732" s="78">
        <f>IF($C732&lt;=Entradas!$E$51,"",G732*J732)</f>
        <v>-6.4487592522270232E-4</v>
      </c>
      <c r="M732" s="38"/>
    </row>
    <row r="733" spans="2:13">
      <c r="B733" s="37"/>
      <c r="C733" s="74">
        <v>728</v>
      </c>
      <c r="D733" s="104">
        <f>IF($C733&lt;=Entradas!$E$51,"",Observaciones!H733)</f>
        <v>1.0153248736575768</v>
      </c>
      <c r="E733" s="104">
        <f>IF($C733&lt;=Entradas!$E$51,"",Cálculos!L734)</f>
        <v>1.1015828290467018</v>
      </c>
      <c r="F733" s="78">
        <f>IF($C733&lt;=Entradas!$E$51,"",D733-E733)</f>
        <v>-8.6257955389124952E-2</v>
      </c>
      <c r="G733" s="78">
        <f>IF($C733&lt;=Entradas!$E$51,"",D733-AVERAGE(D:D))</f>
        <v>-0.13608116512415314</v>
      </c>
      <c r="H733" s="78">
        <f>IF($C733&lt;=Entradas!$E$51,"",F733^2)</f>
        <v>7.4404348679122699E-3</v>
      </c>
      <c r="I733" s="78">
        <f>IF($C733&lt;=Entradas!$E$51,"",G733^2)</f>
        <v>1.8518083501547031E-2</v>
      </c>
      <c r="J733" s="78">
        <f>IF($C733&lt;=Entradas!$E$51,"",E733-AVERAGE(E:E))</f>
        <v>8.4695680448813926E-2</v>
      </c>
      <c r="K733" s="78">
        <f>IF($C733&lt;=Entradas!$E$51,"",J733^2)</f>
        <v>7.1733582866876011E-3</v>
      </c>
      <c r="L733" s="78">
        <f>IF($C733&lt;=Entradas!$E$51,"",G733*J733)</f>
        <v>-1.1525486876457556E-2</v>
      </c>
      <c r="M733" s="38"/>
    </row>
    <row r="734" spans="2:13">
      <c r="B734" s="37"/>
      <c r="C734" s="74">
        <v>729</v>
      </c>
      <c r="D734" s="104">
        <f>IF($C734&lt;=Entradas!$E$51,"",Observaciones!H734)</f>
        <v>1.0291832817264996</v>
      </c>
      <c r="E734" s="104">
        <f>IF($C734&lt;=Entradas!$E$51,"",Cálculos!L735)</f>
        <v>1.1110518601991199</v>
      </c>
      <c r="F734" s="78">
        <f>IF($C734&lt;=Entradas!$E$51,"",D734-E734)</f>
        <v>-8.1868578472620301E-2</v>
      </c>
      <c r="G734" s="78">
        <f>IF($C734&lt;=Entradas!$E$51,"",D734-AVERAGE(D:D))</f>
        <v>-0.12222275705523034</v>
      </c>
      <c r="H734" s="78">
        <f>IF($C734&lt;=Entradas!$E$51,"",F734^2)</f>
        <v>6.7024641411275879E-3</v>
      </c>
      <c r="I734" s="78">
        <f>IF($C734&lt;=Entradas!$E$51,"",G734^2)</f>
        <v>1.4938402342181857E-2</v>
      </c>
      <c r="J734" s="78">
        <f>IF($C734&lt;=Entradas!$E$51,"",E734-AVERAGE(E:E))</f>
        <v>9.4164711601232076E-2</v>
      </c>
      <c r="K734" s="78">
        <f>IF($C734&lt;=Entradas!$E$51,"",J734^2)</f>
        <v>8.8669929109432104E-3</v>
      </c>
      <c r="L734" s="78">
        <f>IF($C734&lt;=Entradas!$E$51,"",G734*J734)</f>
        <v>-1.1509070669213218E-2</v>
      </c>
      <c r="M734" s="38"/>
    </row>
    <row r="735" spans="2:13">
      <c r="B735" s="37"/>
      <c r="C735" s="74">
        <v>730</v>
      </c>
      <c r="D735" s="104">
        <f>IF($C735&lt;=Entradas!$E$51,"",Observaciones!H735)</f>
        <v>1.0291832817264996</v>
      </c>
      <c r="E735" s="104">
        <f>IF($C735&lt;=Entradas!$E$51,"",Cálculos!L736)</f>
        <v>1.1101965183299951</v>
      </c>
      <c r="F735" s="78">
        <f>IF($C735&lt;=Entradas!$E$51,"",D735-E735)</f>
        <v>-8.1013236603495464E-2</v>
      </c>
      <c r="G735" s="78">
        <f>IF($C735&lt;=Entradas!$E$51,"",D735-AVERAGE(D:D))</f>
        <v>-0.12222275705523034</v>
      </c>
      <c r="H735" s="78">
        <f>IF($C735&lt;=Entradas!$E$51,"",F735^2)</f>
        <v>6.5631445049739376E-3</v>
      </c>
      <c r="I735" s="78">
        <f>IF($C735&lt;=Entradas!$E$51,"",G735^2)</f>
        <v>1.4938402342181857E-2</v>
      </c>
      <c r="J735" s="78">
        <f>IF($C735&lt;=Entradas!$E$51,"",E735-AVERAGE(E:E))</f>
        <v>9.3309369732107239E-2</v>
      </c>
      <c r="K735" s="78">
        <f>IF($C735&lt;=Entradas!$E$51,"",J735^2)</f>
        <v>8.7066384798030905E-3</v>
      </c>
      <c r="L735" s="78">
        <f>IF($C735&lt;=Entradas!$E$51,"",G735*J735)</f>
        <v>-1.1404528427744006E-2</v>
      </c>
      <c r="M735" s="38"/>
    </row>
    <row r="736" spans="2:13" s="2" customFormat="1" ht="14.5" thickBot="1">
      <c r="B736" s="39"/>
      <c r="C736" s="40"/>
      <c r="D736" s="105"/>
      <c r="E736" s="105"/>
      <c r="F736" s="105"/>
      <c r="G736" s="105"/>
      <c r="H736" s="105"/>
      <c r="I736" s="105"/>
      <c r="J736" s="105"/>
      <c r="K736" s="105"/>
      <c r="L736" s="105"/>
      <c r="M736" s="41"/>
    </row>
    <row r="737" spans="4:12" s="2" customFormat="1">
      <c r="D737" s="101"/>
      <c r="E737" s="101"/>
      <c r="F737" s="101"/>
      <c r="G737" s="101"/>
      <c r="H737" s="101"/>
      <c r="I737" s="101"/>
      <c r="J737" s="101"/>
      <c r="K737" s="101"/>
      <c r="L737" s="101"/>
    </row>
    <row r="738" spans="4:12" s="2" customFormat="1">
      <c r="D738" s="101"/>
      <c r="E738" s="101"/>
      <c r="F738" s="101"/>
      <c r="G738" s="101"/>
      <c r="H738" s="101"/>
      <c r="I738" s="101"/>
      <c r="J738" s="101"/>
      <c r="K738" s="101"/>
      <c r="L738" s="101"/>
    </row>
    <row r="739" spans="4:12" s="2" customFormat="1">
      <c r="D739" s="101"/>
      <c r="E739" s="101"/>
      <c r="F739" s="101"/>
      <c r="G739" s="101"/>
      <c r="H739" s="101"/>
      <c r="I739" s="101"/>
      <c r="J739" s="101"/>
      <c r="K739" s="101"/>
      <c r="L739" s="101"/>
    </row>
    <row r="740" spans="4:12" s="2" customFormat="1">
      <c r="D740" s="101"/>
      <c r="E740" s="101"/>
      <c r="F740" s="101"/>
      <c r="G740" s="101"/>
      <c r="H740" s="101"/>
      <c r="I740" s="101"/>
      <c r="J740" s="101"/>
      <c r="K740" s="101"/>
      <c r="L740" s="101"/>
    </row>
    <row r="741" spans="4:12" s="2" customFormat="1">
      <c r="D741" s="101"/>
      <c r="E741" s="101"/>
      <c r="F741" s="101"/>
      <c r="G741" s="101"/>
      <c r="H741" s="101"/>
      <c r="I741" s="101"/>
      <c r="J741" s="101"/>
      <c r="K741" s="101"/>
      <c r="L741" s="101"/>
    </row>
    <row r="742" spans="4:12" s="2" customFormat="1">
      <c r="D742" s="101"/>
      <c r="E742" s="101"/>
      <c r="F742" s="101"/>
      <c r="G742" s="101"/>
      <c r="H742" s="101"/>
      <c r="I742" s="101"/>
      <c r="J742" s="101"/>
      <c r="K742" s="101"/>
      <c r="L742" s="101"/>
    </row>
    <row r="743" spans="4:12" s="2" customFormat="1">
      <c r="D743" s="101"/>
      <c r="E743" s="101"/>
      <c r="F743" s="101"/>
      <c r="G743" s="101"/>
      <c r="H743" s="101"/>
      <c r="I743" s="101"/>
      <c r="J743" s="101"/>
      <c r="K743" s="101"/>
      <c r="L743" s="101"/>
    </row>
    <row r="744" spans="4:12" s="2" customFormat="1">
      <c r="D744" s="101"/>
      <c r="E744" s="101"/>
      <c r="F744" s="101"/>
      <c r="G744" s="101"/>
      <c r="H744" s="101"/>
      <c r="I744" s="101"/>
      <c r="J744" s="101"/>
      <c r="K744" s="101"/>
      <c r="L744" s="101"/>
    </row>
    <row r="745" spans="4:12" s="2" customFormat="1">
      <c r="D745" s="101"/>
      <c r="E745" s="101"/>
      <c r="F745" s="101"/>
      <c r="G745" s="101"/>
      <c r="H745" s="101"/>
      <c r="I745" s="101"/>
      <c r="J745" s="101"/>
      <c r="K745" s="101"/>
      <c r="L745" s="101"/>
    </row>
    <row r="746" spans="4:12" s="2" customFormat="1">
      <c r="D746" s="101"/>
      <c r="E746" s="101"/>
      <c r="F746" s="101"/>
      <c r="G746" s="101"/>
      <c r="H746" s="101"/>
      <c r="I746" s="101"/>
      <c r="J746" s="101"/>
      <c r="K746" s="101"/>
      <c r="L746" s="101"/>
    </row>
    <row r="747" spans="4:12" s="2" customFormat="1">
      <c r="D747" s="101"/>
      <c r="E747" s="101"/>
      <c r="F747" s="101"/>
      <c r="G747" s="101"/>
      <c r="H747" s="101"/>
      <c r="I747" s="101"/>
      <c r="J747" s="101"/>
      <c r="K747" s="101"/>
      <c r="L747" s="101"/>
    </row>
    <row r="748" spans="4:12" s="2" customFormat="1">
      <c r="D748" s="101"/>
      <c r="E748" s="101"/>
      <c r="F748" s="101"/>
      <c r="G748" s="101"/>
      <c r="H748" s="101"/>
      <c r="I748" s="101"/>
      <c r="J748" s="101"/>
      <c r="K748" s="101"/>
      <c r="L748" s="101"/>
    </row>
    <row r="749" spans="4:12" s="2" customFormat="1">
      <c r="D749" s="101"/>
      <c r="E749" s="101"/>
      <c r="F749" s="101"/>
      <c r="G749" s="101"/>
      <c r="H749" s="101"/>
      <c r="I749" s="101"/>
      <c r="J749" s="101"/>
      <c r="K749" s="101"/>
      <c r="L749" s="101"/>
    </row>
    <row r="750" spans="4:12" s="2" customFormat="1">
      <c r="D750" s="101"/>
      <c r="E750" s="101"/>
      <c r="F750" s="101"/>
      <c r="G750" s="101"/>
      <c r="H750" s="101"/>
      <c r="I750" s="101"/>
      <c r="J750" s="101"/>
      <c r="K750" s="101"/>
      <c r="L750" s="101"/>
    </row>
    <row r="751" spans="4:12" s="2" customFormat="1">
      <c r="D751" s="101"/>
      <c r="E751" s="101"/>
      <c r="F751" s="101"/>
      <c r="G751" s="101"/>
      <c r="H751" s="101"/>
      <c r="I751" s="101"/>
      <c r="J751" s="101"/>
      <c r="K751" s="101"/>
      <c r="L751" s="101"/>
    </row>
    <row r="752" spans="4:12" s="2" customFormat="1">
      <c r="D752" s="101"/>
      <c r="E752" s="101"/>
      <c r="F752" s="101"/>
      <c r="G752" s="101"/>
      <c r="H752" s="101"/>
      <c r="I752" s="101"/>
      <c r="J752" s="101"/>
      <c r="K752" s="101"/>
      <c r="L752" s="101"/>
    </row>
    <row r="753" spans="4:12" s="2" customFormat="1">
      <c r="D753" s="101"/>
      <c r="E753" s="101"/>
      <c r="F753" s="101"/>
      <c r="G753" s="101"/>
      <c r="H753" s="101"/>
      <c r="I753" s="101"/>
      <c r="J753" s="101"/>
      <c r="K753" s="101"/>
      <c r="L753" s="101"/>
    </row>
    <row r="754" spans="4:12" s="2" customFormat="1">
      <c r="D754" s="101"/>
      <c r="E754" s="101"/>
      <c r="F754" s="101"/>
      <c r="G754" s="101"/>
      <c r="H754" s="101"/>
      <c r="I754" s="101"/>
      <c r="J754" s="101"/>
      <c r="K754" s="101"/>
      <c r="L754" s="101"/>
    </row>
    <row r="755" spans="4:12" s="2" customFormat="1">
      <c r="D755" s="101"/>
      <c r="E755" s="101"/>
      <c r="F755" s="101"/>
      <c r="G755" s="101"/>
      <c r="H755" s="101"/>
      <c r="I755" s="101"/>
      <c r="J755" s="101"/>
      <c r="K755" s="101"/>
      <c r="L755" s="101"/>
    </row>
    <row r="756" spans="4:12" s="2" customFormat="1">
      <c r="D756" s="101"/>
      <c r="E756" s="101"/>
      <c r="F756" s="101"/>
      <c r="G756" s="101"/>
      <c r="H756" s="101"/>
      <c r="I756" s="101"/>
      <c r="J756" s="101"/>
      <c r="K756" s="101"/>
      <c r="L756" s="101"/>
    </row>
    <row r="757" spans="4:12" s="2" customFormat="1">
      <c r="D757" s="101"/>
      <c r="E757" s="101"/>
      <c r="F757" s="101"/>
      <c r="G757" s="101"/>
      <c r="H757" s="101"/>
      <c r="I757" s="101"/>
      <c r="J757" s="101"/>
      <c r="K757" s="101"/>
      <c r="L757" s="101"/>
    </row>
    <row r="758" spans="4:12" s="2" customFormat="1">
      <c r="D758" s="101"/>
      <c r="E758" s="101"/>
      <c r="F758" s="101"/>
      <c r="G758" s="101"/>
      <c r="H758" s="101"/>
      <c r="I758" s="101"/>
      <c r="J758" s="101"/>
      <c r="K758" s="101"/>
      <c r="L758" s="101"/>
    </row>
    <row r="759" spans="4:12" s="2" customFormat="1">
      <c r="D759" s="101"/>
      <c r="E759" s="101"/>
      <c r="F759" s="101"/>
      <c r="G759" s="101"/>
      <c r="H759" s="101"/>
      <c r="I759" s="101"/>
      <c r="J759" s="101"/>
      <c r="K759" s="101"/>
      <c r="L759" s="101"/>
    </row>
    <row r="760" spans="4:12" s="2" customFormat="1">
      <c r="D760" s="101"/>
      <c r="E760" s="101"/>
      <c r="F760" s="101"/>
      <c r="G760" s="101"/>
      <c r="H760" s="101"/>
      <c r="I760" s="101"/>
      <c r="J760" s="101"/>
      <c r="K760" s="101"/>
      <c r="L760" s="101"/>
    </row>
    <row r="761" spans="4:12" s="2" customFormat="1">
      <c r="D761" s="101"/>
      <c r="E761" s="101"/>
      <c r="F761" s="101"/>
      <c r="G761" s="101"/>
      <c r="H761" s="101"/>
      <c r="I761" s="101"/>
      <c r="J761" s="101"/>
      <c r="K761" s="101"/>
      <c r="L761" s="101"/>
    </row>
    <row r="762" spans="4:12" s="2" customFormat="1">
      <c r="D762" s="101"/>
      <c r="E762" s="101"/>
      <c r="F762" s="101"/>
      <c r="G762" s="101"/>
      <c r="H762" s="101"/>
      <c r="I762" s="101"/>
      <c r="J762" s="101"/>
      <c r="K762" s="101"/>
      <c r="L762" s="101"/>
    </row>
    <row r="763" spans="4:12" s="2" customFormat="1">
      <c r="D763" s="101"/>
      <c r="E763" s="101"/>
      <c r="F763" s="101"/>
      <c r="G763" s="101"/>
      <c r="H763" s="101"/>
      <c r="I763" s="101"/>
      <c r="J763" s="101"/>
      <c r="K763" s="101"/>
      <c r="L763" s="101"/>
    </row>
    <row r="764" spans="4:12" s="2" customFormat="1">
      <c r="D764" s="101"/>
      <c r="E764" s="101"/>
      <c r="F764" s="101"/>
      <c r="G764" s="101"/>
      <c r="H764" s="101"/>
      <c r="I764" s="101"/>
      <c r="J764" s="101"/>
      <c r="K764" s="101"/>
      <c r="L764" s="101"/>
    </row>
    <row r="765" spans="4:12" s="2" customFormat="1">
      <c r="D765" s="101"/>
      <c r="E765" s="101"/>
      <c r="F765" s="101"/>
      <c r="G765" s="101"/>
      <c r="H765" s="101"/>
      <c r="I765" s="101"/>
      <c r="J765" s="101"/>
      <c r="K765" s="101"/>
      <c r="L765" s="101"/>
    </row>
    <row r="766" spans="4:12" s="2" customFormat="1">
      <c r="D766" s="101"/>
      <c r="E766" s="101"/>
      <c r="F766" s="101"/>
      <c r="G766" s="101"/>
      <c r="H766" s="101"/>
      <c r="I766" s="101"/>
      <c r="J766" s="101"/>
      <c r="K766" s="101"/>
      <c r="L766" s="101"/>
    </row>
    <row r="767" spans="4:12" s="2" customFormat="1">
      <c r="D767" s="101"/>
      <c r="E767" s="101"/>
      <c r="F767" s="101"/>
      <c r="G767" s="101"/>
      <c r="H767" s="101"/>
      <c r="I767" s="101"/>
      <c r="J767" s="101"/>
      <c r="K767" s="101"/>
      <c r="L767" s="101"/>
    </row>
    <row r="768" spans="4:12" s="2" customFormat="1">
      <c r="D768" s="101"/>
      <c r="E768" s="101"/>
      <c r="F768" s="101"/>
      <c r="G768" s="101"/>
      <c r="H768" s="101"/>
      <c r="I768" s="101"/>
      <c r="J768" s="101"/>
      <c r="K768" s="101"/>
      <c r="L768" s="101"/>
    </row>
    <row r="769" spans="4:12" s="2" customFormat="1">
      <c r="D769" s="101"/>
      <c r="E769" s="101"/>
      <c r="F769" s="101"/>
      <c r="G769" s="101"/>
      <c r="H769" s="101"/>
      <c r="I769" s="101"/>
      <c r="J769" s="101"/>
      <c r="K769" s="101"/>
      <c r="L769" s="101"/>
    </row>
    <row r="770" spans="4:12" s="2" customFormat="1">
      <c r="D770" s="101"/>
      <c r="E770" s="101"/>
      <c r="F770" s="101"/>
      <c r="G770" s="101"/>
      <c r="H770" s="101"/>
      <c r="I770" s="101"/>
      <c r="J770" s="101"/>
      <c r="K770" s="101"/>
      <c r="L770" s="101"/>
    </row>
    <row r="771" spans="4:12" s="2" customFormat="1">
      <c r="D771" s="101"/>
      <c r="E771" s="101"/>
      <c r="F771" s="101"/>
      <c r="G771" s="101"/>
      <c r="H771" s="101"/>
      <c r="I771" s="101"/>
      <c r="J771" s="101"/>
      <c r="K771" s="101"/>
      <c r="L771" s="101"/>
    </row>
    <row r="772" spans="4:12" s="2" customFormat="1">
      <c r="D772" s="101"/>
      <c r="E772" s="101"/>
      <c r="F772" s="101"/>
      <c r="G772" s="101"/>
      <c r="H772" s="101"/>
      <c r="I772" s="101"/>
      <c r="J772" s="101"/>
      <c r="K772" s="101"/>
      <c r="L772" s="101"/>
    </row>
    <row r="773" spans="4:12" s="2" customFormat="1">
      <c r="D773" s="101"/>
      <c r="E773" s="101"/>
      <c r="F773" s="101"/>
      <c r="G773" s="101"/>
      <c r="H773" s="101"/>
      <c r="I773" s="101"/>
      <c r="J773" s="101"/>
      <c r="K773" s="101"/>
      <c r="L773" s="101"/>
    </row>
    <row r="774" spans="4:12" s="2" customFormat="1">
      <c r="D774" s="101"/>
      <c r="E774" s="101"/>
      <c r="F774" s="101"/>
      <c r="G774" s="101"/>
      <c r="H774" s="101"/>
      <c r="I774" s="101"/>
      <c r="J774" s="101"/>
      <c r="K774" s="101"/>
      <c r="L774" s="101"/>
    </row>
    <row r="775" spans="4:12" s="2" customFormat="1">
      <c r="D775" s="101"/>
      <c r="E775" s="101"/>
      <c r="F775" s="101"/>
      <c r="G775" s="101"/>
      <c r="H775" s="101"/>
      <c r="I775" s="101"/>
      <c r="J775" s="101"/>
      <c r="K775" s="101"/>
      <c r="L775" s="101"/>
    </row>
    <row r="776" spans="4:12" s="2" customFormat="1">
      <c r="D776" s="101"/>
      <c r="E776" s="101"/>
      <c r="F776" s="101"/>
      <c r="G776" s="101"/>
      <c r="H776" s="101"/>
      <c r="I776" s="101"/>
      <c r="J776" s="101"/>
      <c r="K776" s="101"/>
      <c r="L776" s="101"/>
    </row>
    <row r="777" spans="4:12" s="2" customFormat="1">
      <c r="D777" s="101"/>
      <c r="E777" s="101"/>
      <c r="F777" s="101"/>
      <c r="G777" s="101"/>
      <c r="H777" s="101"/>
      <c r="I777" s="101"/>
      <c r="J777" s="101"/>
      <c r="K777" s="101"/>
      <c r="L777" s="101"/>
    </row>
    <row r="778" spans="4:12" s="2" customFormat="1">
      <c r="D778" s="101"/>
      <c r="E778" s="101"/>
      <c r="F778" s="101"/>
      <c r="G778" s="101"/>
      <c r="H778" s="101"/>
      <c r="I778" s="101"/>
      <c r="J778" s="101"/>
      <c r="K778" s="101"/>
      <c r="L778" s="101"/>
    </row>
    <row r="779" spans="4:12" s="2" customFormat="1">
      <c r="D779" s="101"/>
      <c r="E779" s="101"/>
      <c r="F779" s="101"/>
      <c r="G779" s="101"/>
      <c r="H779" s="101"/>
      <c r="I779" s="101"/>
      <c r="J779" s="101"/>
      <c r="K779" s="101"/>
      <c r="L779" s="101"/>
    </row>
    <row r="780" spans="4:12" s="2" customFormat="1">
      <c r="D780" s="101"/>
      <c r="E780" s="101"/>
      <c r="F780" s="101"/>
      <c r="G780" s="101"/>
      <c r="H780" s="101"/>
      <c r="I780" s="101"/>
      <c r="J780" s="101"/>
      <c r="K780" s="101"/>
      <c r="L780" s="101"/>
    </row>
    <row r="781" spans="4:12" s="2" customFormat="1">
      <c r="D781" s="101"/>
      <c r="E781" s="101"/>
      <c r="F781" s="101"/>
      <c r="G781" s="101"/>
      <c r="H781" s="101"/>
      <c r="I781" s="101"/>
      <c r="J781" s="101"/>
      <c r="K781" s="101"/>
      <c r="L781" s="101"/>
    </row>
    <row r="782" spans="4:12" s="2" customFormat="1">
      <c r="D782" s="101"/>
      <c r="E782" s="101"/>
      <c r="F782" s="101"/>
      <c r="G782" s="101"/>
      <c r="H782" s="101"/>
      <c r="I782" s="101"/>
      <c r="J782" s="101"/>
      <c r="K782" s="101"/>
      <c r="L782" s="101"/>
    </row>
    <row r="783" spans="4:12" s="2" customFormat="1">
      <c r="D783" s="101"/>
      <c r="E783" s="101"/>
      <c r="F783" s="101"/>
      <c r="G783" s="101"/>
      <c r="H783" s="101"/>
      <c r="I783" s="101"/>
      <c r="J783" s="101"/>
      <c r="K783" s="101"/>
      <c r="L783" s="101"/>
    </row>
    <row r="784" spans="4:12" s="2" customFormat="1">
      <c r="D784" s="101"/>
      <c r="E784" s="101"/>
      <c r="F784" s="101"/>
      <c r="G784" s="101"/>
      <c r="H784" s="101"/>
      <c r="I784" s="101"/>
      <c r="J784" s="101"/>
      <c r="K784" s="101"/>
      <c r="L784" s="101"/>
    </row>
    <row r="785" spans="4:12" s="2" customFormat="1">
      <c r="D785" s="101"/>
      <c r="E785" s="101"/>
      <c r="F785" s="101"/>
      <c r="G785" s="101"/>
      <c r="H785" s="101"/>
      <c r="I785" s="101"/>
      <c r="J785" s="101"/>
      <c r="K785" s="101"/>
      <c r="L785" s="101"/>
    </row>
    <row r="786" spans="4:12" s="2" customFormat="1">
      <c r="D786" s="101"/>
      <c r="E786" s="101"/>
      <c r="F786" s="101"/>
      <c r="G786" s="101"/>
      <c r="H786" s="101"/>
      <c r="I786" s="101"/>
      <c r="J786" s="101"/>
      <c r="K786" s="101"/>
      <c r="L786" s="101"/>
    </row>
    <row r="787" spans="4:12" s="2" customFormat="1">
      <c r="D787" s="101"/>
      <c r="E787" s="101"/>
      <c r="F787" s="101"/>
      <c r="G787" s="101"/>
      <c r="H787" s="101"/>
      <c r="I787" s="101"/>
      <c r="J787" s="101"/>
      <c r="K787" s="101"/>
      <c r="L787" s="101"/>
    </row>
    <row r="788" spans="4:12" s="2" customFormat="1">
      <c r="D788" s="101"/>
      <c r="E788" s="101"/>
      <c r="F788" s="101"/>
      <c r="G788" s="101"/>
      <c r="H788" s="101"/>
      <c r="I788" s="101"/>
      <c r="J788" s="101"/>
      <c r="K788" s="101"/>
      <c r="L788" s="101"/>
    </row>
    <row r="789" spans="4:12" s="2" customFormat="1">
      <c r="D789" s="101"/>
      <c r="E789" s="101"/>
      <c r="F789" s="101"/>
      <c r="G789" s="101"/>
      <c r="H789" s="101"/>
      <c r="I789" s="101"/>
      <c r="J789" s="101"/>
      <c r="K789" s="101"/>
      <c r="L789" s="101"/>
    </row>
    <row r="790" spans="4:12" s="2" customFormat="1">
      <c r="D790" s="101"/>
      <c r="E790" s="101"/>
      <c r="F790" s="101"/>
      <c r="G790" s="101"/>
      <c r="H790" s="101"/>
      <c r="I790" s="101"/>
      <c r="J790" s="101"/>
      <c r="K790" s="101"/>
      <c r="L790" s="101"/>
    </row>
    <row r="791" spans="4:12" s="2" customFormat="1">
      <c r="D791" s="101"/>
      <c r="E791" s="101"/>
      <c r="F791" s="101"/>
      <c r="G791" s="101"/>
      <c r="H791" s="101"/>
      <c r="I791" s="101"/>
      <c r="J791" s="101"/>
      <c r="K791" s="101"/>
      <c r="L791" s="101"/>
    </row>
    <row r="792" spans="4:12" s="2" customFormat="1">
      <c r="D792" s="101"/>
      <c r="E792" s="101"/>
      <c r="F792" s="101"/>
      <c r="G792" s="101"/>
      <c r="H792" s="101"/>
      <c r="I792" s="101"/>
      <c r="J792" s="101"/>
      <c r="K792" s="101"/>
      <c r="L792" s="101"/>
    </row>
    <row r="793" spans="4:12" s="2" customFormat="1">
      <c r="D793" s="101"/>
      <c r="E793" s="101"/>
      <c r="F793" s="101"/>
      <c r="G793" s="101"/>
      <c r="H793" s="101"/>
      <c r="I793" s="101"/>
      <c r="J793" s="101"/>
      <c r="K793" s="101"/>
      <c r="L793" s="101"/>
    </row>
    <row r="794" spans="4:12" s="2" customFormat="1">
      <c r="D794" s="101"/>
      <c r="E794" s="101"/>
      <c r="F794" s="101"/>
      <c r="G794" s="101"/>
      <c r="H794" s="101"/>
      <c r="I794" s="101"/>
      <c r="J794" s="101"/>
      <c r="K794" s="101"/>
      <c r="L794" s="101"/>
    </row>
    <row r="795" spans="4:12" s="2" customFormat="1">
      <c r="D795" s="101"/>
      <c r="E795" s="101"/>
      <c r="F795" s="101"/>
      <c r="G795" s="101"/>
      <c r="H795" s="101"/>
      <c r="I795" s="101"/>
      <c r="J795" s="101"/>
      <c r="K795" s="101"/>
      <c r="L795" s="101"/>
    </row>
    <row r="796" spans="4:12" s="2" customFormat="1">
      <c r="D796" s="101"/>
      <c r="E796" s="101"/>
      <c r="F796" s="101"/>
      <c r="G796" s="101"/>
      <c r="H796" s="101"/>
      <c r="I796" s="101"/>
      <c r="J796" s="101"/>
      <c r="K796" s="101"/>
      <c r="L796" s="101"/>
    </row>
    <row r="797" spans="4:12" s="2" customFormat="1">
      <c r="D797" s="101"/>
      <c r="E797" s="101"/>
      <c r="F797" s="101"/>
      <c r="G797" s="101"/>
      <c r="H797" s="101"/>
      <c r="I797" s="101"/>
      <c r="J797" s="101"/>
      <c r="K797" s="101"/>
      <c r="L797" s="101"/>
    </row>
    <row r="798" spans="4:12" s="2" customFormat="1">
      <c r="D798" s="101"/>
      <c r="E798" s="101"/>
      <c r="F798" s="101"/>
      <c r="G798" s="101"/>
      <c r="H798" s="101"/>
      <c r="I798" s="101"/>
      <c r="J798" s="101"/>
      <c r="K798" s="101"/>
      <c r="L798" s="101"/>
    </row>
    <row r="799" spans="4:12" s="2" customFormat="1">
      <c r="D799" s="101"/>
      <c r="E799" s="101"/>
      <c r="F799" s="101"/>
      <c r="G799" s="101"/>
      <c r="H799" s="101"/>
      <c r="I799" s="101"/>
      <c r="J799" s="101"/>
      <c r="K799" s="101"/>
      <c r="L799" s="101"/>
    </row>
    <row r="800" spans="4:12" s="2" customFormat="1">
      <c r="D800" s="101"/>
      <c r="E800" s="101"/>
      <c r="F800" s="101"/>
      <c r="G800" s="101"/>
      <c r="H800" s="101"/>
      <c r="I800" s="101"/>
      <c r="J800" s="101"/>
      <c r="K800" s="101"/>
      <c r="L800" s="101"/>
    </row>
    <row r="801" spans="4:12" s="2" customFormat="1">
      <c r="D801" s="101"/>
      <c r="E801" s="101"/>
      <c r="F801" s="101"/>
      <c r="G801" s="101"/>
      <c r="H801" s="101"/>
      <c r="I801" s="101"/>
      <c r="J801" s="101"/>
      <c r="K801" s="101"/>
      <c r="L801" s="101"/>
    </row>
    <row r="802" spans="4:12" s="2" customFormat="1">
      <c r="D802" s="101"/>
      <c r="E802" s="101"/>
      <c r="F802" s="101"/>
      <c r="G802" s="101"/>
      <c r="H802" s="101"/>
      <c r="I802" s="101"/>
      <c r="J802" s="101"/>
      <c r="K802" s="101"/>
      <c r="L802" s="101"/>
    </row>
    <row r="803" spans="4:12" s="2" customFormat="1">
      <c r="D803" s="101"/>
      <c r="E803" s="101"/>
      <c r="F803" s="101"/>
      <c r="G803" s="101"/>
      <c r="H803" s="101"/>
      <c r="I803" s="101"/>
      <c r="J803" s="101"/>
      <c r="K803" s="101"/>
      <c r="L803" s="101"/>
    </row>
    <row r="804" spans="4:12" s="2" customFormat="1">
      <c r="D804" s="101"/>
      <c r="E804" s="101"/>
      <c r="F804" s="101"/>
      <c r="G804" s="101"/>
      <c r="H804" s="101"/>
      <c r="I804" s="101"/>
      <c r="J804" s="101"/>
      <c r="K804" s="101"/>
      <c r="L804" s="101"/>
    </row>
    <row r="805" spans="4:12" s="2" customFormat="1">
      <c r="D805" s="101"/>
      <c r="E805" s="101"/>
      <c r="F805" s="101"/>
      <c r="G805" s="101"/>
      <c r="H805" s="101"/>
      <c r="I805" s="101"/>
      <c r="J805" s="101"/>
      <c r="K805" s="101"/>
      <c r="L805" s="101"/>
    </row>
    <row r="806" spans="4:12" s="2" customFormat="1">
      <c r="D806" s="101"/>
      <c r="E806" s="101"/>
      <c r="F806" s="101"/>
      <c r="G806" s="101"/>
      <c r="H806" s="101"/>
      <c r="I806" s="101"/>
      <c r="J806" s="101"/>
      <c r="K806" s="101"/>
      <c r="L806" s="101"/>
    </row>
    <row r="807" spans="4:12" s="2" customFormat="1">
      <c r="D807" s="101"/>
      <c r="E807" s="101"/>
      <c r="F807" s="101"/>
      <c r="G807" s="101"/>
      <c r="H807" s="101"/>
      <c r="I807" s="101"/>
      <c r="J807" s="101"/>
      <c r="K807" s="101"/>
      <c r="L807" s="101"/>
    </row>
    <row r="808" spans="4:12" s="2" customFormat="1">
      <c r="D808" s="101"/>
      <c r="E808" s="101"/>
      <c r="F808" s="101"/>
      <c r="G808" s="101"/>
      <c r="H808" s="101"/>
      <c r="I808" s="101"/>
      <c r="J808" s="101"/>
      <c r="K808" s="101"/>
      <c r="L808" s="101"/>
    </row>
    <row r="809" spans="4:12" s="2" customFormat="1">
      <c r="D809" s="101"/>
      <c r="E809" s="101"/>
      <c r="F809" s="101"/>
      <c r="G809" s="101"/>
      <c r="H809" s="101"/>
      <c r="I809" s="101"/>
      <c r="J809" s="101"/>
      <c r="K809" s="101"/>
      <c r="L809" s="101"/>
    </row>
    <row r="810" spans="4:12" s="2" customFormat="1">
      <c r="D810" s="101"/>
      <c r="E810" s="101"/>
      <c r="F810" s="101"/>
      <c r="G810" s="101"/>
      <c r="H810" s="101"/>
      <c r="I810" s="101"/>
      <c r="J810" s="101"/>
      <c r="K810" s="101"/>
      <c r="L810" s="101"/>
    </row>
    <row r="811" spans="4:12" s="2" customFormat="1">
      <c r="D811" s="101"/>
      <c r="E811" s="101"/>
      <c r="F811" s="101"/>
      <c r="G811" s="101"/>
      <c r="H811" s="101"/>
      <c r="I811" s="101"/>
      <c r="J811" s="101"/>
      <c r="K811" s="101"/>
      <c r="L811" s="101"/>
    </row>
    <row r="812" spans="4:12" s="2" customFormat="1">
      <c r="D812" s="101"/>
      <c r="E812" s="101"/>
      <c r="F812" s="101"/>
      <c r="G812" s="101"/>
      <c r="H812" s="101"/>
      <c r="I812" s="101"/>
      <c r="J812" s="101"/>
      <c r="K812" s="101"/>
      <c r="L812" s="101"/>
    </row>
    <row r="813" spans="4:12" s="2" customFormat="1">
      <c r="D813" s="101"/>
      <c r="E813" s="101"/>
      <c r="F813" s="101"/>
      <c r="G813" s="101"/>
      <c r="H813" s="101"/>
      <c r="I813" s="101"/>
      <c r="J813" s="101"/>
      <c r="K813" s="101"/>
      <c r="L813" s="101"/>
    </row>
    <row r="814" spans="4:12" s="2" customFormat="1">
      <c r="D814" s="101"/>
      <c r="E814" s="101"/>
      <c r="F814" s="101"/>
      <c r="G814" s="101"/>
      <c r="H814" s="101"/>
      <c r="I814" s="101"/>
      <c r="J814" s="101"/>
      <c r="K814" s="101"/>
      <c r="L814" s="101"/>
    </row>
    <row r="815" spans="4:12" s="2" customFormat="1">
      <c r="D815" s="101"/>
      <c r="E815" s="101"/>
      <c r="F815" s="101"/>
      <c r="G815" s="101"/>
      <c r="H815" s="101"/>
      <c r="I815" s="101"/>
      <c r="J815" s="101"/>
      <c r="K815" s="101"/>
      <c r="L815" s="101"/>
    </row>
    <row r="816" spans="4:12" s="2" customFormat="1">
      <c r="D816" s="101"/>
      <c r="E816" s="101"/>
      <c r="F816" s="101"/>
      <c r="G816" s="101"/>
      <c r="H816" s="101"/>
      <c r="I816" s="101"/>
      <c r="J816" s="101"/>
      <c r="K816" s="101"/>
      <c r="L816" s="101"/>
    </row>
    <row r="817" spans="4:12" s="2" customFormat="1">
      <c r="D817" s="101"/>
      <c r="E817" s="101"/>
      <c r="F817" s="101"/>
      <c r="G817" s="101"/>
      <c r="H817" s="101"/>
      <c r="I817" s="101"/>
      <c r="J817" s="101"/>
      <c r="K817" s="101"/>
      <c r="L817" s="101"/>
    </row>
    <row r="818" spans="4:12" s="2" customFormat="1">
      <c r="D818" s="101"/>
      <c r="E818" s="101"/>
      <c r="F818" s="101"/>
      <c r="G818" s="101"/>
      <c r="H818" s="101"/>
      <c r="I818" s="101"/>
      <c r="J818" s="101"/>
      <c r="K818" s="101"/>
      <c r="L818" s="101"/>
    </row>
    <row r="819" spans="4:12" s="2" customFormat="1">
      <c r="D819" s="101"/>
      <c r="E819" s="101"/>
      <c r="F819" s="101"/>
      <c r="G819" s="101"/>
      <c r="H819" s="101"/>
      <c r="I819" s="101"/>
      <c r="J819" s="101"/>
      <c r="K819" s="101"/>
      <c r="L819" s="101"/>
    </row>
    <row r="820" spans="4:12" s="2" customFormat="1">
      <c r="D820" s="101"/>
      <c r="E820" s="101"/>
      <c r="F820" s="101"/>
      <c r="G820" s="101"/>
      <c r="H820" s="101"/>
      <c r="I820" s="101"/>
      <c r="J820" s="101"/>
      <c r="K820" s="101"/>
      <c r="L820" s="101"/>
    </row>
    <row r="821" spans="4:12" s="2" customFormat="1">
      <c r="D821" s="101"/>
      <c r="E821" s="101"/>
      <c r="F821" s="101"/>
      <c r="G821" s="101"/>
      <c r="H821" s="101"/>
      <c r="I821" s="101"/>
      <c r="J821" s="101"/>
      <c r="K821" s="101"/>
      <c r="L821" s="101"/>
    </row>
    <row r="822" spans="4:12" s="2" customFormat="1">
      <c r="D822" s="101"/>
      <c r="E822" s="101"/>
      <c r="F822" s="101"/>
      <c r="G822" s="101"/>
      <c r="H822" s="101"/>
      <c r="I822" s="101"/>
      <c r="J822" s="101"/>
      <c r="K822" s="101"/>
      <c r="L822" s="101"/>
    </row>
    <row r="823" spans="4:12" s="2" customFormat="1">
      <c r="D823" s="101"/>
      <c r="E823" s="101"/>
      <c r="F823" s="101"/>
      <c r="G823" s="101"/>
      <c r="H823" s="101"/>
      <c r="I823" s="101"/>
      <c r="J823" s="101"/>
      <c r="K823" s="101"/>
      <c r="L823" s="101"/>
    </row>
    <row r="824" spans="4:12" s="2" customFormat="1">
      <c r="D824" s="101"/>
      <c r="E824" s="101"/>
      <c r="F824" s="101"/>
      <c r="G824" s="101"/>
      <c r="H824" s="101"/>
      <c r="I824" s="101"/>
      <c r="J824" s="101"/>
      <c r="K824" s="101"/>
      <c r="L824" s="101"/>
    </row>
    <row r="825" spans="4:12" s="2" customFormat="1">
      <c r="D825" s="101"/>
      <c r="E825" s="101"/>
      <c r="F825" s="101"/>
      <c r="G825" s="101"/>
      <c r="H825" s="101"/>
      <c r="I825" s="101"/>
      <c r="J825" s="101"/>
      <c r="K825" s="101"/>
      <c r="L825" s="101"/>
    </row>
    <row r="826" spans="4:12" s="2" customFormat="1">
      <c r="D826" s="101"/>
      <c r="E826" s="101"/>
      <c r="F826" s="101"/>
      <c r="G826" s="101"/>
      <c r="H826" s="101"/>
      <c r="I826" s="101"/>
      <c r="J826" s="101"/>
      <c r="K826" s="101"/>
      <c r="L826" s="101"/>
    </row>
    <row r="827" spans="4:12" s="2" customFormat="1">
      <c r="D827" s="101"/>
      <c r="E827" s="101"/>
      <c r="F827" s="101"/>
      <c r="G827" s="101"/>
      <c r="H827" s="101"/>
      <c r="I827" s="101"/>
      <c r="J827" s="101"/>
      <c r="K827" s="101"/>
      <c r="L827" s="101"/>
    </row>
    <row r="828" spans="4:12" s="2" customFormat="1">
      <c r="D828" s="101"/>
      <c r="E828" s="101"/>
      <c r="F828" s="101"/>
      <c r="G828" s="101"/>
      <c r="H828" s="101"/>
      <c r="I828" s="101"/>
      <c r="J828" s="101"/>
      <c r="K828" s="101"/>
      <c r="L828" s="101"/>
    </row>
    <row r="829" spans="4:12" s="2" customFormat="1">
      <c r="D829" s="101"/>
      <c r="E829" s="101"/>
      <c r="F829" s="101"/>
      <c r="G829" s="101"/>
      <c r="H829" s="101"/>
      <c r="I829" s="101"/>
      <c r="J829" s="101"/>
      <c r="K829" s="101"/>
      <c r="L829" s="101"/>
    </row>
    <row r="830" spans="4:12" s="2" customFormat="1">
      <c r="D830" s="101"/>
      <c r="E830" s="101"/>
      <c r="F830" s="101"/>
      <c r="G830" s="101"/>
      <c r="H830" s="101"/>
      <c r="I830" s="101"/>
      <c r="J830" s="101"/>
      <c r="K830" s="101"/>
      <c r="L830" s="101"/>
    </row>
    <row r="831" spans="4:12" s="2" customFormat="1">
      <c r="D831" s="101"/>
      <c r="E831" s="101"/>
      <c r="F831" s="101"/>
      <c r="G831" s="101"/>
      <c r="H831" s="101"/>
      <c r="I831" s="101"/>
      <c r="J831" s="101"/>
      <c r="K831" s="101"/>
      <c r="L831" s="101"/>
    </row>
    <row r="832" spans="4:12" s="2" customFormat="1">
      <c r="D832" s="101"/>
      <c r="E832" s="101"/>
      <c r="F832" s="101"/>
      <c r="G832" s="101"/>
      <c r="H832" s="101"/>
      <c r="I832" s="101"/>
      <c r="J832" s="101"/>
      <c r="K832" s="101"/>
      <c r="L832" s="101"/>
    </row>
    <row r="833" spans="4:12" s="2" customFormat="1">
      <c r="D833" s="101"/>
      <c r="E833" s="101"/>
      <c r="F833" s="101"/>
      <c r="G833" s="101"/>
      <c r="H833" s="101"/>
      <c r="I833" s="101"/>
      <c r="J833" s="101"/>
      <c r="K833" s="101"/>
      <c r="L833" s="101"/>
    </row>
    <row r="834" spans="4:12" s="2" customFormat="1">
      <c r="D834" s="101"/>
      <c r="E834" s="101"/>
      <c r="F834" s="101"/>
      <c r="G834" s="101"/>
      <c r="H834" s="101"/>
      <c r="I834" s="101"/>
      <c r="J834" s="101"/>
      <c r="K834" s="101"/>
      <c r="L834" s="101"/>
    </row>
    <row r="835" spans="4:12" s="2" customFormat="1">
      <c r="D835" s="101"/>
      <c r="E835" s="101"/>
      <c r="F835" s="101"/>
      <c r="G835" s="101"/>
      <c r="H835" s="101"/>
      <c r="I835" s="101"/>
      <c r="J835" s="101"/>
      <c r="K835" s="101"/>
      <c r="L835" s="101"/>
    </row>
    <row r="836" spans="4:12" s="2" customFormat="1">
      <c r="D836" s="101"/>
      <c r="E836" s="101"/>
      <c r="F836" s="101"/>
      <c r="G836" s="101"/>
      <c r="H836" s="101"/>
      <c r="I836" s="101"/>
      <c r="J836" s="101"/>
      <c r="K836" s="101"/>
      <c r="L836" s="101"/>
    </row>
    <row r="837" spans="4:12" s="2" customFormat="1">
      <c r="D837" s="101"/>
      <c r="E837" s="101"/>
      <c r="F837" s="101"/>
      <c r="G837" s="101"/>
      <c r="H837" s="101"/>
      <c r="I837" s="101"/>
      <c r="J837" s="101"/>
      <c r="K837" s="101"/>
      <c r="L837" s="101"/>
    </row>
    <row r="838" spans="4:12" s="2" customFormat="1">
      <c r="D838" s="101"/>
      <c r="E838" s="101"/>
      <c r="F838" s="101"/>
      <c r="G838" s="101"/>
      <c r="H838" s="101"/>
      <c r="I838" s="101"/>
      <c r="J838" s="101"/>
      <c r="K838" s="101"/>
      <c r="L838" s="101"/>
    </row>
    <row r="839" spans="4:12" s="2" customFormat="1">
      <c r="D839" s="101"/>
      <c r="E839" s="101"/>
      <c r="F839" s="101"/>
      <c r="G839" s="101"/>
      <c r="H839" s="101"/>
      <c r="I839" s="101"/>
      <c r="J839" s="101"/>
      <c r="K839" s="101"/>
      <c r="L839" s="101"/>
    </row>
    <row r="840" spans="4:12" s="2" customFormat="1">
      <c r="D840" s="101"/>
      <c r="E840" s="101"/>
      <c r="F840" s="101"/>
      <c r="G840" s="101"/>
      <c r="H840" s="101"/>
      <c r="I840" s="101"/>
      <c r="J840" s="101"/>
      <c r="K840" s="101"/>
      <c r="L840" s="101"/>
    </row>
    <row r="841" spans="4:12" s="2" customFormat="1">
      <c r="D841" s="101"/>
      <c r="E841" s="101"/>
      <c r="F841" s="101"/>
      <c r="G841" s="101"/>
      <c r="H841" s="101"/>
      <c r="I841" s="101"/>
      <c r="J841" s="101"/>
      <c r="K841" s="101"/>
      <c r="L841" s="101"/>
    </row>
    <row r="842" spans="4:12" s="2" customFormat="1">
      <c r="D842" s="101"/>
      <c r="E842" s="101"/>
      <c r="F842" s="101"/>
      <c r="G842" s="101"/>
      <c r="H842" s="101"/>
      <c r="I842" s="101"/>
      <c r="J842" s="101"/>
      <c r="K842" s="101"/>
      <c r="L842" s="101"/>
    </row>
    <row r="843" spans="4:12" s="2" customFormat="1">
      <c r="D843" s="101"/>
      <c r="E843" s="101"/>
      <c r="F843" s="101"/>
      <c r="G843" s="101"/>
      <c r="H843" s="101"/>
      <c r="I843" s="101"/>
      <c r="J843" s="101"/>
      <c r="K843" s="101"/>
      <c r="L843" s="101"/>
    </row>
    <row r="844" spans="4:12" s="2" customFormat="1">
      <c r="D844" s="101"/>
      <c r="E844" s="101"/>
      <c r="F844" s="101"/>
      <c r="G844" s="101"/>
      <c r="H844" s="101"/>
      <c r="I844" s="101"/>
      <c r="J844" s="101"/>
      <c r="K844" s="101"/>
      <c r="L844" s="101"/>
    </row>
    <row r="845" spans="4:12" s="2" customFormat="1">
      <c r="D845" s="101"/>
      <c r="E845" s="101"/>
      <c r="F845" s="101"/>
      <c r="G845" s="101"/>
      <c r="H845" s="101"/>
      <c r="I845" s="101"/>
      <c r="J845" s="101"/>
      <c r="K845" s="101"/>
      <c r="L845" s="101"/>
    </row>
    <row r="846" spans="4:12" s="2" customFormat="1">
      <c r="D846" s="101"/>
      <c r="E846" s="101"/>
      <c r="F846" s="101"/>
      <c r="G846" s="101"/>
      <c r="H846" s="101"/>
      <c r="I846" s="101"/>
      <c r="J846" s="101"/>
      <c r="K846" s="101"/>
      <c r="L846" s="101"/>
    </row>
    <row r="847" spans="4:12" s="2" customFormat="1">
      <c r="D847" s="101"/>
      <c r="E847" s="101"/>
      <c r="F847" s="101"/>
      <c r="G847" s="101"/>
      <c r="H847" s="101"/>
      <c r="I847" s="101"/>
      <c r="J847" s="101"/>
      <c r="K847" s="101"/>
      <c r="L847" s="101"/>
    </row>
    <row r="848" spans="4:12" s="2" customFormat="1">
      <c r="D848" s="101"/>
      <c r="E848" s="101"/>
      <c r="F848" s="101"/>
      <c r="G848" s="101"/>
      <c r="H848" s="101"/>
      <c r="I848" s="101"/>
      <c r="J848" s="101"/>
      <c r="K848" s="101"/>
      <c r="L848" s="101"/>
    </row>
    <row r="849" spans="4:12" s="2" customFormat="1">
      <c r="D849" s="101"/>
      <c r="E849" s="101"/>
      <c r="F849" s="101"/>
      <c r="G849" s="101"/>
      <c r="H849" s="101"/>
      <c r="I849" s="101"/>
      <c r="J849" s="101"/>
      <c r="K849" s="101"/>
      <c r="L849" s="101"/>
    </row>
    <row r="850" spans="4:12" s="2" customFormat="1">
      <c r="D850" s="101"/>
      <c r="E850" s="101"/>
      <c r="F850" s="101"/>
      <c r="G850" s="101"/>
      <c r="H850" s="101"/>
      <c r="I850" s="101"/>
      <c r="J850" s="101"/>
      <c r="K850" s="101"/>
      <c r="L850" s="101"/>
    </row>
    <row r="851" spans="4:12" s="2" customFormat="1">
      <c r="D851" s="101"/>
      <c r="E851" s="101"/>
      <c r="F851" s="101"/>
      <c r="G851" s="101"/>
      <c r="H851" s="101"/>
      <c r="I851" s="101"/>
      <c r="J851" s="101"/>
      <c r="K851" s="101"/>
      <c r="L851" s="101"/>
    </row>
    <row r="852" spans="4:12" s="2" customFormat="1">
      <c r="D852" s="101"/>
      <c r="E852" s="101"/>
      <c r="F852" s="101"/>
      <c r="G852" s="101"/>
      <c r="H852" s="101"/>
      <c r="I852" s="101"/>
      <c r="J852" s="101"/>
      <c r="K852" s="101"/>
      <c r="L852" s="101"/>
    </row>
    <row r="853" spans="4:12" s="2" customFormat="1">
      <c r="D853" s="101"/>
      <c r="E853" s="101"/>
      <c r="F853" s="101"/>
      <c r="G853" s="101"/>
      <c r="H853" s="101"/>
      <c r="I853" s="101"/>
      <c r="J853" s="101"/>
      <c r="K853" s="101"/>
      <c r="L853" s="101"/>
    </row>
    <row r="854" spans="4:12" s="2" customFormat="1">
      <c r="D854" s="101"/>
      <c r="E854" s="101"/>
      <c r="F854" s="101"/>
      <c r="G854" s="101"/>
      <c r="H854" s="101"/>
      <c r="I854" s="101"/>
      <c r="J854" s="101"/>
      <c r="K854" s="101"/>
      <c r="L854" s="101"/>
    </row>
    <row r="855" spans="4:12" s="2" customFormat="1">
      <c r="D855" s="101"/>
      <c r="E855" s="101"/>
      <c r="F855" s="101"/>
      <c r="G855" s="101"/>
      <c r="H855" s="101"/>
      <c r="I855" s="101"/>
      <c r="J855" s="101"/>
      <c r="K855" s="101"/>
      <c r="L855" s="101"/>
    </row>
    <row r="856" spans="4:12" s="2" customFormat="1">
      <c r="D856" s="101"/>
      <c r="E856" s="101"/>
      <c r="F856" s="101"/>
      <c r="G856" s="101"/>
      <c r="H856" s="101"/>
      <c r="I856" s="101"/>
      <c r="J856" s="101"/>
      <c r="K856" s="101"/>
      <c r="L856" s="101"/>
    </row>
    <row r="857" spans="4:12" s="2" customFormat="1">
      <c r="D857" s="101"/>
      <c r="E857" s="101"/>
      <c r="F857" s="101"/>
      <c r="G857" s="101"/>
      <c r="H857" s="101"/>
      <c r="I857" s="101"/>
      <c r="J857" s="101"/>
      <c r="K857" s="101"/>
      <c r="L857" s="101"/>
    </row>
    <row r="858" spans="4:12" s="2" customFormat="1">
      <c r="D858" s="101"/>
      <c r="E858" s="101"/>
      <c r="F858" s="101"/>
      <c r="G858" s="101"/>
      <c r="H858" s="101"/>
      <c r="I858" s="101"/>
      <c r="J858" s="101"/>
      <c r="K858" s="101"/>
      <c r="L858" s="101"/>
    </row>
    <row r="859" spans="4:12" s="2" customFormat="1">
      <c r="D859" s="101"/>
      <c r="E859" s="101"/>
      <c r="F859" s="101"/>
      <c r="G859" s="101"/>
      <c r="H859" s="101"/>
      <c r="I859" s="101"/>
      <c r="J859" s="101"/>
      <c r="K859" s="101"/>
      <c r="L859" s="101"/>
    </row>
    <row r="860" spans="4:12" s="2" customFormat="1">
      <c r="D860" s="101"/>
      <c r="E860" s="101"/>
      <c r="F860" s="101"/>
      <c r="G860" s="101"/>
      <c r="H860" s="101"/>
      <c r="I860" s="101"/>
      <c r="J860" s="101"/>
      <c r="K860" s="101"/>
      <c r="L860" s="101"/>
    </row>
    <row r="861" spans="4:12" s="2" customFormat="1">
      <c r="D861" s="101"/>
      <c r="E861" s="101"/>
      <c r="F861" s="101"/>
      <c r="G861" s="101"/>
      <c r="H861" s="101"/>
      <c r="I861" s="101"/>
      <c r="J861" s="101"/>
      <c r="K861" s="101"/>
      <c r="L861" s="101"/>
    </row>
    <row r="862" spans="4:12" s="2" customFormat="1">
      <c r="D862" s="101"/>
      <c r="E862" s="101"/>
      <c r="F862" s="101"/>
      <c r="G862" s="101"/>
      <c r="H862" s="101"/>
      <c r="I862" s="101"/>
      <c r="J862" s="101"/>
      <c r="K862" s="101"/>
      <c r="L862" s="101"/>
    </row>
    <row r="863" spans="4:12" s="2" customFormat="1">
      <c r="D863" s="101"/>
      <c r="E863" s="101"/>
      <c r="F863" s="101"/>
      <c r="G863" s="101"/>
      <c r="H863" s="101"/>
      <c r="I863" s="101"/>
      <c r="J863" s="101"/>
      <c r="K863" s="101"/>
      <c r="L863" s="101"/>
    </row>
    <row r="864" spans="4:12" s="2" customFormat="1">
      <c r="D864" s="101"/>
      <c r="E864" s="101"/>
      <c r="F864" s="101"/>
      <c r="G864" s="101"/>
      <c r="H864" s="101"/>
      <c r="I864" s="101"/>
      <c r="J864" s="101"/>
      <c r="K864" s="101"/>
      <c r="L864" s="101"/>
    </row>
    <row r="865" spans="4:12" s="2" customFormat="1">
      <c r="D865" s="101"/>
      <c r="E865" s="101"/>
      <c r="F865" s="101"/>
      <c r="G865" s="101"/>
      <c r="H865" s="101"/>
      <c r="I865" s="101"/>
      <c r="J865" s="101"/>
      <c r="K865" s="101"/>
      <c r="L865" s="101"/>
    </row>
    <row r="866" spans="4:12" s="2" customFormat="1">
      <c r="D866" s="101"/>
      <c r="E866" s="101"/>
      <c r="F866" s="101"/>
      <c r="G866" s="101"/>
      <c r="H866" s="101"/>
      <c r="I866" s="101"/>
      <c r="J866" s="101"/>
      <c r="K866" s="101"/>
      <c r="L866" s="101"/>
    </row>
    <row r="867" spans="4:12" s="2" customFormat="1">
      <c r="D867" s="101"/>
      <c r="E867" s="101"/>
      <c r="F867" s="101"/>
      <c r="G867" s="101"/>
      <c r="H867" s="101"/>
      <c r="I867" s="101"/>
      <c r="J867" s="101"/>
      <c r="K867" s="101"/>
      <c r="L867" s="101"/>
    </row>
    <row r="868" spans="4:12" s="2" customFormat="1">
      <c r="D868" s="101"/>
      <c r="E868" s="101"/>
      <c r="F868" s="101"/>
      <c r="G868" s="101"/>
      <c r="H868" s="101"/>
      <c r="I868" s="101"/>
      <c r="J868" s="101"/>
      <c r="K868" s="101"/>
      <c r="L868" s="101"/>
    </row>
    <row r="869" spans="4:12" s="2" customFormat="1">
      <c r="D869" s="101"/>
      <c r="E869" s="101"/>
      <c r="F869" s="101"/>
      <c r="G869" s="101"/>
      <c r="H869" s="101"/>
      <c r="I869" s="101"/>
      <c r="J869" s="101"/>
      <c r="K869" s="101"/>
      <c r="L869" s="101"/>
    </row>
    <row r="870" spans="4:12" s="2" customFormat="1">
      <c r="D870" s="101"/>
      <c r="E870" s="101"/>
      <c r="F870" s="101"/>
      <c r="G870" s="101"/>
      <c r="H870" s="101"/>
      <c r="I870" s="101"/>
      <c r="J870" s="101"/>
      <c r="K870" s="101"/>
      <c r="L870" s="101"/>
    </row>
    <row r="871" spans="4:12" s="2" customFormat="1">
      <c r="D871" s="101"/>
      <c r="E871" s="101"/>
      <c r="F871" s="101"/>
      <c r="G871" s="101"/>
      <c r="H871" s="101"/>
      <c r="I871" s="101"/>
      <c r="J871" s="101"/>
      <c r="K871" s="101"/>
      <c r="L871" s="101"/>
    </row>
    <row r="872" spans="4:12" s="2" customFormat="1">
      <c r="D872" s="101"/>
      <c r="E872" s="101"/>
      <c r="F872" s="101"/>
      <c r="G872" s="101"/>
      <c r="H872" s="101"/>
      <c r="I872" s="101"/>
      <c r="J872" s="101"/>
      <c r="K872" s="101"/>
      <c r="L872" s="101"/>
    </row>
    <row r="873" spans="4:12" s="2" customFormat="1">
      <c r="D873" s="101"/>
      <c r="E873" s="101"/>
      <c r="F873" s="101"/>
      <c r="G873" s="101"/>
      <c r="H873" s="101"/>
      <c r="I873" s="101"/>
      <c r="J873" s="101"/>
      <c r="K873" s="101"/>
      <c r="L873" s="101"/>
    </row>
    <row r="874" spans="4:12" s="2" customFormat="1">
      <c r="D874" s="101"/>
      <c r="E874" s="101"/>
      <c r="F874" s="101"/>
      <c r="G874" s="101"/>
      <c r="H874" s="101"/>
      <c r="I874" s="101"/>
      <c r="J874" s="101"/>
      <c r="K874" s="101"/>
      <c r="L874" s="101"/>
    </row>
    <row r="875" spans="4:12" s="2" customFormat="1">
      <c r="D875" s="101"/>
      <c r="E875" s="101"/>
      <c r="F875" s="101"/>
      <c r="G875" s="101"/>
      <c r="H875" s="101"/>
      <c r="I875" s="101"/>
      <c r="J875" s="101"/>
      <c r="K875" s="101"/>
      <c r="L875" s="101"/>
    </row>
    <row r="876" spans="4:12" s="2" customFormat="1">
      <c r="D876" s="101"/>
      <c r="E876" s="101"/>
      <c r="F876" s="101"/>
      <c r="G876" s="101"/>
      <c r="H876" s="101"/>
      <c r="I876" s="101"/>
      <c r="J876" s="101"/>
      <c r="K876" s="101"/>
      <c r="L876" s="101"/>
    </row>
    <row r="877" spans="4:12" s="2" customFormat="1">
      <c r="D877" s="101"/>
      <c r="E877" s="101"/>
      <c r="F877" s="101"/>
      <c r="G877" s="101"/>
      <c r="H877" s="101"/>
      <c r="I877" s="101"/>
      <c r="J877" s="101"/>
      <c r="K877" s="101"/>
      <c r="L877" s="101"/>
    </row>
    <row r="878" spans="4:12" s="2" customFormat="1">
      <c r="D878" s="101"/>
      <c r="E878" s="101"/>
      <c r="F878" s="101"/>
      <c r="G878" s="101"/>
      <c r="H878" s="101"/>
      <c r="I878" s="101"/>
      <c r="J878" s="101"/>
      <c r="K878" s="101"/>
      <c r="L878" s="101"/>
    </row>
    <row r="879" spans="4:12" s="2" customFormat="1">
      <c r="D879" s="101"/>
      <c r="E879" s="101"/>
      <c r="F879" s="101"/>
      <c r="G879" s="101"/>
      <c r="H879" s="101"/>
      <c r="I879" s="101"/>
      <c r="J879" s="101"/>
      <c r="K879" s="101"/>
      <c r="L879" s="101"/>
    </row>
    <row r="880" spans="4:12" s="2" customFormat="1">
      <c r="D880" s="101"/>
      <c r="E880" s="101"/>
      <c r="F880" s="101"/>
      <c r="G880" s="101"/>
      <c r="H880" s="101"/>
      <c r="I880" s="101"/>
      <c r="J880" s="101"/>
      <c r="K880" s="101"/>
      <c r="L880" s="101"/>
    </row>
    <row r="881" spans="4:12" s="2" customFormat="1">
      <c r="D881" s="101"/>
      <c r="E881" s="101"/>
      <c r="F881" s="101"/>
      <c r="G881" s="101"/>
      <c r="H881" s="101"/>
      <c r="I881" s="101"/>
      <c r="J881" s="101"/>
      <c r="K881" s="101"/>
      <c r="L881" s="101"/>
    </row>
    <row r="882" spans="4:12" s="2" customFormat="1">
      <c r="D882" s="101"/>
      <c r="E882" s="101"/>
      <c r="F882" s="101"/>
      <c r="G882" s="101"/>
      <c r="H882" s="101"/>
      <c r="I882" s="101"/>
      <c r="J882" s="101"/>
      <c r="K882" s="101"/>
      <c r="L882" s="101"/>
    </row>
    <row r="883" spans="4:12" s="2" customFormat="1">
      <c r="D883" s="101"/>
      <c r="E883" s="101"/>
      <c r="F883" s="101"/>
      <c r="G883" s="101"/>
      <c r="H883" s="101"/>
      <c r="I883" s="101"/>
      <c r="J883" s="101"/>
      <c r="K883" s="101"/>
      <c r="L883" s="101"/>
    </row>
    <row r="884" spans="4:12" s="2" customFormat="1">
      <c r="D884" s="101"/>
      <c r="E884" s="101"/>
      <c r="F884" s="101"/>
      <c r="G884" s="101"/>
      <c r="H884" s="101"/>
      <c r="I884" s="101"/>
      <c r="J884" s="101"/>
      <c r="K884" s="101"/>
      <c r="L884" s="101"/>
    </row>
    <row r="885" spans="4:12" s="2" customFormat="1">
      <c r="D885" s="101"/>
      <c r="E885" s="101"/>
      <c r="F885" s="101"/>
      <c r="G885" s="101"/>
      <c r="H885" s="101"/>
      <c r="I885" s="101"/>
      <c r="J885" s="101"/>
      <c r="K885" s="101"/>
      <c r="L885" s="101"/>
    </row>
  </sheetData>
  <sheetProtection sheet="1" objects="1" scenarios="1"/>
  <mergeCells count="1">
    <mergeCell ref="C3: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vt:lpstr>
      <vt:lpstr>Entradas</vt:lpstr>
      <vt:lpstr>Observaciones</vt:lpstr>
      <vt:lpstr>Escenarios</vt:lpstr>
      <vt:lpstr>Constantes</vt:lpstr>
      <vt:lpstr>ETo</vt:lpstr>
      <vt:lpstr>Cálculos</vt:lpstr>
      <vt:lpstr>Gráficos</vt:lpstr>
      <vt:lpstr>Evaluación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2022-08-22T15:20:31Z</dcterms:modified>
</cp:coreProperties>
</file>